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19"/>
  <workbookPr codeName="ThisWorkbook" defaultThemeVersion="124226"/>
  <mc:AlternateContent xmlns:mc="http://schemas.openxmlformats.org/markup-compatibility/2006">
    <mc:Choice Requires="x15">
      <x15ac:absPath xmlns:x15ac="http://schemas.microsoft.com/office/spreadsheetml/2010/11/ac" url="https://pgone-my.sharepoint.com/personal/vilieri_i_pg_com/Documents/MEDIA/3. MEDIA/PROI/Studies/Peru Pantene/"/>
    </mc:Choice>
  </mc:AlternateContent>
  <xr:revisionPtr revIDLastSave="20" documentId="11_7B19E470B643505B646FFE46B6D24D1C0219A9C1" xr6:coauthVersionLast="47" xr6:coauthVersionMax="47" xr10:uidLastSave="{2F5C77A1-08E4-4FF4-867F-165D1C1018C5}"/>
  <workbookProtection workbookPassword="98B2" lockStructure="1"/>
  <bookViews>
    <workbookView xWindow="-120" yWindow="-120" windowWidth="29040" windowHeight="15840" tabRatio="931" xr2:uid="{00000000-000D-0000-FFFF-FFFF00000000}"/>
  </bookViews>
  <sheets>
    <sheet name="INPUT SUMMARY" sheetId="20" r:id="rId1"/>
    <sheet name="RESULTS OVERVIEW" sheetId="36" r:id="rId2"/>
    <sheet name="RESULTS OVERVIEW LISTS" sheetId="37" state="hidden" r:id="rId3"/>
    <sheet name="RESULTS OVERVIEW DATA" sheetId="38" state="hidden" r:id="rId4"/>
    <sheet name="RESPONSE CURVES" sheetId="13" r:id="rId5"/>
    <sheet name="CURVE LIST" sheetId="19" state="hidden" r:id="rId6"/>
    <sheet name="CURVE CHART" sheetId="9" state="hidden" r:id="rId7"/>
    <sheet name="SIMULATOR" sheetId="28" r:id="rId8"/>
    <sheet name="SIMULATOR TABLE" sheetId="29" state="hidden" r:id="rId9"/>
    <sheet name="RESULTS TABLE" sheetId="35" r:id="rId10"/>
    <sheet name="INCR LABEL" sheetId="34" state="hidden" r:id="rId11"/>
    <sheet name="MAX TOTAL ROIS" sheetId="33" state="hidden" r:id="rId12"/>
    <sheet name="CURVE DATA" sheetId="8" state="hidden" r:id="rId13"/>
    <sheet name="CURVE FACTS" sheetId="7" state="hidden" r:id="rId14"/>
    <sheet name="RESULTS" sheetId="1" state="hidden" r:id="rId15"/>
  </sheets>
  <definedNames>
    <definedName name="_xlnm._FilterDatabase" localSheetId="12" hidden="1">'CURVE DATA'!$A$1:$AM$4005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0" i="20" l="1"/>
  <c r="B30" i="20"/>
  <c r="B23" i="20"/>
  <c r="C17" i="20"/>
  <c r="B17" i="20"/>
  <c r="C15" i="20"/>
  <c r="B18" i="20"/>
  <c r="B15" i="20" l="1"/>
  <c r="E2" i="38" l="1"/>
  <c r="C2" i="38"/>
  <c r="A2" i="38"/>
  <c r="D4" i="37" l="1"/>
  <c r="D3" i="37"/>
  <c r="D2" i="37"/>
  <c r="D1" i="37"/>
  <c r="A1" i="37"/>
  <c r="F9" i="36" s="1"/>
  <c r="V7" i="38"/>
  <c r="U7" i="38"/>
  <c r="T7" i="38"/>
  <c r="S7" i="38"/>
  <c r="R7" i="38"/>
  <c r="Q7" i="38"/>
  <c r="P7" i="38"/>
  <c r="O7" i="38"/>
  <c r="N7" i="38"/>
  <c r="V6" i="38"/>
  <c r="U6" i="38"/>
  <c r="T6" i="38"/>
  <c r="S6" i="38"/>
  <c r="R6" i="38"/>
  <c r="Q6" i="38"/>
  <c r="P6" i="38"/>
  <c r="O6" i="38"/>
  <c r="N6" i="38"/>
  <c r="V5" i="38"/>
  <c r="U5" i="38"/>
  <c r="T5" i="38"/>
  <c r="S5" i="38"/>
  <c r="R5" i="38"/>
  <c r="Q5" i="38"/>
  <c r="P5" i="38"/>
  <c r="O5" i="38"/>
  <c r="N5" i="38"/>
  <c r="V4" i="38"/>
  <c r="U4" i="38"/>
  <c r="T4" i="38"/>
  <c r="S4" i="38"/>
  <c r="R4" i="38"/>
  <c r="Q4" i="38"/>
  <c r="P4" i="38"/>
  <c r="O4" i="38"/>
  <c r="N4" i="38"/>
  <c r="V3" i="38"/>
  <c r="U3" i="38"/>
  <c r="T3" i="38"/>
  <c r="S3" i="38"/>
  <c r="R3" i="38"/>
  <c r="Q3" i="38"/>
  <c r="P3" i="38"/>
  <c r="O3" i="38"/>
  <c r="N3" i="38"/>
  <c r="V2" i="38"/>
  <c r="U2" i="38"/>
  <c r="T2" i="38"/>
  <c r="S2" i="38"/>
  <c r="R2" i="38"/>
  <c r="Q2" i="38"/>
  <c r="P2" i="38"/>
  <c r="O2" i="38"/>
  <c r="N2" i="38"/>
  <c r="V1" i="38"/>
  <c r="U1" i="38"/>
  <c r="T1" i="38"/>
  <c r="S1" i="38"/>
  <c r="R1" i="38"/>
  <c r="Q1" i="38"/>
  <c r="P1" i="38"/>
  <c r="O1" i="38"/>
  <c r="N1" i="38"/>
  <c r="M7" i="38"/>
  <c r="L7" i="38"/>
  <c r="K7" i="38"/>
  <c r="J7" i="38"/>
  <c r="I7" i="38"/>
  <c r="H7" i="38"/>
  <c r="G7" i="38"/>
  <c r="F7" i="38"/>
  <c r="E7" i="38"/>
  <c r="D7" i="38"/>
  <c r="C7" i="38"/>
  <c r="M6" i="38"/>
  <c r="L6" i="38"/>
  <c r="K6" i="38"/>
  <c r="J6" i="38"/>
  <c r="I6" i="38"/>
  <c r="H6" i="38"/>
  <c r="G6" i="38"/>
  <c r="F6" i="38"/>
  <c r="E6" i="38"/>
  <c r="D6" i="38"/>
  <c r="C6" i="38"/>
  <c r="M5" i="38"/>
  <c r="L5" i="38"/>
  <c r="K5" i="38"/>
  <c r="J5" i="38"/>
  <c r="I5" i="38"/>
  <c r="H5" i="38"/>
  <c r="G5" i="38"/>
  <c r="F5" i="38"/>
  <c r="E5" i="38"/>
  <c r="D5" i="38"/>
  <c r="C5" i="38"/>
  <c r="M4" i="38"/>
  <c r="L4" i="38"/>
  <c r="K4" i="38"/>
  <c r="J4" i="38"/>
  <c r="I4" i="38"/>
  <c r="H4" i="38"/>
  <c r="G4" i="38"/>
  <c r="F4" i="38"/>
  <c r="E4" i="38"/>
  <c r="D4" i="38"/>
  <c r="C4" i="38"/>
  <c r="M3" i="38"/>
  <c r="L3" i="38"/>
  <c r="K3" i="38"/>
  <c r="J3" i="38"/>
  <c r="I3" i="38"/>
  <c r="H3" i="38"/>
  <c r="G3" i="38"/>
  <c r="F3" i="38"/>
  <c r="E3" i="38"/>
  <c r="D3" i="38"/>
  <c r="C3" i="38"/>
  <c r="M2" i="38"/>
  <c r="L2" i="38"/>
  <c r="K2" i="38"/>
  <c r="J2" i="38"/>
  <c r="I2" i="38"/>
  <c r="H2" i="38"/>
  <c r="G2" i="38"/>
  <c r="F2" i="38"/>
  <c r="D2" i="38"/>
  <c r="M1" i="38"/>
  <c r="L1" i="38"/>
  <c r="K1" i="38"/>
  <c r="J1" i="38"/>
  <c r="I1" i="38"/>
  <c r="H1" i="38"/>
  <c r="G1" i="38"/>
  <c r="F1" i="38"/>
  <c r="E1" i="38"/>
  <c r="D1" i="38"/>
  <c r="C1" i="38"/>
  <c r="B7" i="38"/>
  <c r="B6" i="38"/>
  <c r="B5" i="38"/>
  <c r="B4" i="38"/>
  <c r="B3" i="38"/>
  <c r="B1" i="38"/>
  <c r="A3" i="38"/>
  <c r="A4" i="38"/>
  <c r="A5" i="38"/>
  <c r="A6" i="38"/>
  <c r="A7" i="38"/>
  <c r="A1" i="38"/>
  <c r="G36" i="36" l="1"/>
  <c r="M38" i="36"/>
  <c r="S55" i="36"/>
  <c r="V16" i="36"/>
  <c r="G60" i="36"/>
  <c r="G2" i="37"/>
  <c r="F2" i="37"/>
  <c r="E2" i="37"/>
  <c r="J16" i="36"/>
  <c r="P15" i="36"/>
  <c r="V14" i="36"/>
  <c r="J14" i="36"/>
  <c r="G3" i="37"/>
  <c r="V58" i="36"/>
  <c r="P55" i="36"/>
  <c r="J38" i="36"/>
  <c r="V33" i="36"/>
  <c r="T16" i="36"/>
  <c r="H16" i="36"/>
  <c r="N15" i="36"/>
  <c r="T14" i="36"/>
  <c r="H14" i="36"/>
  <c r="F3" i="37"/>
  <c r="S58" i="36"/>
  <c r="M55" i="36"/>
  <c r="G38" i="36"/>
  <c r="S33" i="36"/>
  <c r="S16" i="36"/>
  <c r="G16" i="36"/>
  <c r="M15" i="36"/>
  <c r="S14" i="36"/>
  <c r="G14" i="36"/>
  <c r="E3" i="37"/>
  <c r="V60" i="36"/>
  <c r="P58" i="36"/>
  <c r="J55" i="36"/>
  <c r="V36" i="36"/>
  <c r="P33" i="36"/>
  <c r="Q16" i="36"/>
  <c r="W15" i="36"/>
  <c r="K15" i="36"/>
  <c r="Q14" i="36"/>
  <c r="H4" i="37"/>
  <c r="H2" i="37"/>
  <c r="S60" i="36"/>
  <c r="M58" i="36"/>
  <c r="G55" i="36"/>
  <c r="S36" i="36"/>
  <c r="M33" i="36"/>
  <c r="P16" i="36"/>
  <c r="V15" i="36"/>
  <c r="J15" i="36"/>
  <c r="P14" i="36"/>
  <c r="G4" i="37"/>
  <c r="P60" i="36"/>
  <c r="J58" i="36"/>
  <c r="V38" i="36"/>
  <c r="P36" i="36"/>
  <c r="J33" i="36"/>
  <c r="N16" i="36"/>
  <c r="T15" i="36"/>
  <c r="H15" i="36"/>
  <c r="N14" i="36"/>
  <c r="F4" i="37"/>
  <c r="M60" i="36"/>
  <c r="G58" i="36"/>
  <c r="S38" i="36"/>
  <c r="M36" i="36"/>
  <c r="G33" i="36"/>
  <c r="M16" i="36"/>
  <c r="S15" i="36"/>
  <c r="G15" i="36"/>
  <c r="M14" i="36"/>
  <c r="E4" i="37"/>
  <c r="J60" i="36"/>
  <c r="V55" i="36"/>
  <c r="P38" i="36"/>
  <c r="J36" i="36"/>
  <c r="W16" i="36"/>
  <c r="K16" i="36"/>
  <c r="Q15" i="36"/>
  <c r="W14" i="36"/>
  <c r="K14" i="36"/>
  <c r="H3" i="37"/>
  <c r="H1" i="37"/>
  <c r="J1" i="37" s="1"/>
  <c r="G1" i="37"/>
  <c r="F1" i="37"/>
  <c r="F25" i="28"/>
  <c r="F17" i="28"/>
  <c r="AO9" i="29"/>
  <c r="AN9" i="29"/>
  <c r="AM9" i="29"/>
  <c r="AL9" i="29"/>
  <c r="AK9" i="29"/>
  <c r="AJ9" i="29"/>
  <c r="AC9" i="29"/>
  <c r="AB9" i="29"/>
  <c r="AA9" i="29"/>
  <c r="Z9" i="29"/>
  <c r="Y9" i="29"/>
  <c r="X9" i="29"/>
  <c r="W9" i="29"/>
  <c r="V9" i="29"/>
  <c r="U9" i="29"/>
  <c r="S9" i="29"/>
  <c r="R9" i="29"/>
  <c r="Q9" i="29"/>
  <c r="P9" i="29"/>
  <c r="D16" i="28" s="1"/>
  <c r="O9" i="29"/>
  <c r="N9" i="29"/>
  <c r="M9" i="29"/>
  <c r="L9" i="29"/>
  <c r="K9" i="29"/>
  <c r="J9" i="29"/>
  <c r="I9" i="29"/>
  <c r="E16" i="28" s="1"/>
  <c r="H9" i="29"/>
  <c r="G9" i="29"/>
  <c r="F9" i="29"/>
  <c r="E9" i="29"/>
  <c r="D9" i="29"/>
  <c r="C9" i="29"/>
  <c r="B9" i="29"/>
  <c r="A9" i="29"/>
  <c r="BA9" i="29" s="1"/>
  <c r="AE9" i="35"/>
  <c r="AD9" i="35"/>
  <c r="AC9" i="35"/>
  <c r="AB9" i="35"/>
  <c r="AA9" i="35"/>
  <c r="Z9" i="35"/>
  <c r="Y9" i="35"/>
  <c r="X9" i="35"/>
  <c r="W9" i="35"/>
  <c r="V9" i="35"/>
  <c r="U9" i="35"/>
  <c r="T9" i="35"/>
  <c r="S9" i="35"/>
  <c r="R9" i="35"/>
  <c r="Q9" i="35"/>
  <c r="P9" i="35"/>
  <c r="O9" i="35"/>
  <c r="N9" i="35"/>
  <c r="M9" i="35"/>
  <c r="L9" i="35"/>
  <c r="K9" i="35"/>
  <c r="J9" i="35"/>
  <c r="I9" i="35"/>
  <c r="H9" i="35"/>
  <c r="G9" i="35"/>
  <c r="F9" i="35"/>
  <c r="E9" i="35"/>
  <c r="D9" i="35"/>
  <c r="C9" i="35"/>
  <c r="B9" i="35"/>
  <c r="B6" i="33"/>
  <c r="B5" i="33"/>
  <c r="B4" i="33"/>
  <c r="B3" i="33"/>
  <c r="BU9" i="29" s="1"/>
  <c r="BA10" i="29"/>
  <c r="AI9" i="29"/>
  <c r="AI10" i="29"/>
  <c r="AH10" i="29"/>
  <c r="AG10" i="29"/>
  <c r="AF9" i="29"/>
  <c r="AF10" i="29"/>
  <c r="AE10" i="29"/>
  <c r="AH9" i="29" l="1"/>
  <c r="D24" i="28"/>
  <c r="AE9" i="29"/>
  <c r="E24" i="28"/>
  <c r="AG9" i="29"/>
  <c r="AO5" i="29"/>
  <c r="AO6" i="29"/>
  <c r="AO7" i="29"/>
  <c r="AO8" i="29"/>
  <c r="AO4" i="29"/>
  <c r="AN5" i="29"/>
  <c r="AN6" i="29"/>
  <c r="AN7" i="29"/>
  <c r="AN8" i="29"/>
  <c r="AN4" i="29"/>
  <c r="AM5" i="29"/>
  <c r="AM6" i="29"/>
  <c r="AM7" i="29"/>
  <c r="AM8" i="29"/>
  <c r="AM4" i="29"/>
  <c r="AL5" i="29"/>
  <c r="AL6" i="29"/>
  <c r="AL7" i="29"/>
  <c r="AL8" i="29"/>
  <c r="AL4" i="29"/>
  <c r="AK5" i="29"/>
  <c r="AK6" i="29"/>
  <c r="AK7" i="29"/>
  <c r="AK8" i="29"/>
  <c r="AK4" i="29"/>
  <c r="AJ5" i="29"/>
  <c r="AJ6" i="29"/>
  <c r="AJ7" i="29"/>
  <c r="AJ8" i="29"/>
  <c r="AJ4" i="29"/>
  <c r="AC8" i="29"/>
  <c r="AB8" i="29"/>
  <c r="AA8" i="29"/>
  <c r="Z8" i="29"/>
  <c r="Y8" i="29"/>
  <c r="X8" i="29"/>
  <c r="W8" i="29"/>
  <c r="V8" i="29"/>
  <c r="U8" i="29"/>
  <c r="S8" i="29"/>
  <c r="R8" i="29"/>
  <c r="Q8" i="29"/>
  <c r="P8" i="29"/>
  <c r="O8" i="29"/>
  <c r="N8" i="29"/>
  <c r="M8" i="29"/>
  <c r="AI8" i="29" s="1"/>
  <c r="L8" i="29"/>
  <c r="K8" i="29"/>
  <c r="J8" i="29"/>
  <c r="I8" i="29"/>
  <c r="H8" i="29"/>
  <c r="G8" i="29"/>
  <c r="F8" i="29"/>
  <c r="E8" i="29"/>
  <c r="D8" i="29"/>
  <c r="C8" i="29"/>
  <c r="B8" i="29"/>
  <c r="AC7" i="29"/>
  <c r="AB7" i="29"/>
  <c r="AA7" i="29"/>
  <c r="Z7" i="29"/>
  <c r="Y7" i="29"/>
  <c r="X7" i="29"/>
  <c r="W7" i="29"/>
  <c r="V7" i="29"/>
  <c r="U7" i="29"/>
  <c r="S7" i="29"/>
  <c r="R7" i="29"/>
  <c r="Q7" i="29"/>
  <c r="P7" i="29"/>
  <c r="O7" i="29"/>
  <c r="N7" i="29"/>
  <c r="M7" i="29"/>
  <c r="AI7" i="29" s="1"/>
  <c r="L7" i="29"/>
  <c r="K7" i="29"/>
  <c r="J7" i="29"/>
  <c r="I7" i="29"/>
  <c r="H7" i="29"/>
  <c r="G7" i="29"/>
  <c r="F7" i="29"/>
  <c r="E7" i="29"/>
  <c r="D7" i="29"/>
  <c r="C7" i="29"/>
  <c r="B7" i="29"/>
  <c r="AC6" i="29"/>
  <c r="AB6" i="29"/>
  <c r="AA6" i="29"/>
  <c r="Z6" i="29"/>
  <c r="Y6" i="29"/>
  <c r="X6" i="29"/>
  <c r="W6" i="29"/>
  <c r="V6" i="29"/>
  <c r="U6" i="29"/>
  <c r="S6" i="29"/>
  <c r="R6" i="29"/>
  <c r="Q6" i="29"/>
  <c r="P6" i="29"/>
  <c r="O6" i="29"/>
  <c r="N6" i="29"/>
  <c r="M6" i="29"/>
  <c r="AI6" i="29" s="1"/>
  <c r="L6" i="29"/>
  <c r="K6" i="29"/>
  <c r="J6" i="29"/>
  <c r="I6" i="29"/>
  <c r="H6" i="29"/>
  <c r="G6" i="29"/>
  <c r="F6" i="29"/>
  <c r="E6" i="29"/>
  <c r="D6" i="29"/>
  <c r="C6" i="29"/>
  <c r="B6" i="29"/>
  <c r="AC5" i="29"/>
  <c r="AB5" i="29"/>
  <c r="AA5" i="29"/>
  <c r="Z5" i="29"/>
  <c r="Y5" i="29"/>
  <c r="X5" i="29"/>
  <c r="W5" i="29"/>
  <c r="V5" i="29"/>
  <c r="U5" i="29"/>
  <c r="S5" i="29"/>
  <c r="R5" i="29"/>
  <c r="Q5" i="29"/>
  <c r="P5" i="29"/>
  <c r="O5" i="29"/>
  <c r="N5" i="29"/>
  <c r="M5" i="29"/>
  <c r="AI5" i="29" s="1"/>
  <c r="L5" i="29"/>
  <c r="K5" i="29"/>
  <c r="J5" i="29"/>
  <c r="I5" i="29"/>
  <c r="H5" i="29"/>
  <c r="G5" i="29"/>
  <c r="F5" i="29"/>
  <c r="E5" i="29"/>
  <c r="D5" i="29"/>
  <c r="C5" i="29"/>
  <c r="B5" i="29"/>
  <c r="AC4" i="29"/>
  <c r="AB4" i="29"/>
  <c r="AA4" i="29"/>
  <c r="Z4" i="29"/>
  <c r="Y4" i="29"/>
  <c r="X4" i="29"/>
  <c r="W4" i="29"/>
  <c r="V4" i="29"/>
  <c r="U4" i="29"/>
  <c r="S4" i="29"/>
  <c r="R4" i="29"/>
  <c r="Q4" i="29"/>
  <c r="P4" i="29"/>
  <c r="O4" i="29"/>
  <c r="N4" i="29"/>
  <c r="M4" i="29"/>
  <c r="L4" i="29"/>
  <c r="K4" i="29"/>
  <c r="J4" i="29"/>
  <c r="I4" i="29"/>
  <c r="H4" i="29"/>
  <c r="G4" i="29"/>
  <c r="F4" i="29"/>
  <c r="E4" i="29"/>
  <c r="D4" i="29"/>
  <c r="C4" i="29"/>
  <c r="B4" i="29"/>
  <c r="A5" i="29"/>
  <c r="A6" i="29"/>
  <c r="A7" i="29"/>
  <c r="A8" i="29"/>
  <c r="A4" i="29"/>
  <c r="AE5" i="35"/>
  <c r="AE6" i="35"/>
  <c r="AE7" i="35"/>
  <c r="AE8" i="35"/>
  <c r="AE4" i="35"/>
  <c r="AD8" i="35"/>
  <c r="AC8" i="35"/>
  <c r="AB8" i="35"/>
  <c r="AA8" i="35"/>
  <c r="Z8" i="35"/>
  <c r="Y8" i="35"/>
  <c r="X8" i="35"/>
  <c r="W8" i="35"/>
  <c r="V8" i="35"/>
  <c r="U8" i="35"/>
  <c r="T8" i="35"/>
  <c r="S8" i="35"/>
  <c r="R8" i="35"/>
  <c r="Q8" i="35"/>
  <c r="P8" i="35"/>
  <c r="O8" i="35"/>
  <c r="N8" i="35"/>
  <c r="M8" i="35"/>
  <c r="L8" i="35"/>
  <c r="K8" i="35"/>
  <c r="J8" i="35"/>
  <c r="I8" i="35"/>
  <c r="H8" i="35"/>
  <c r="G8" i="35"/>
  <c r="F8" i="35"/>
  <c r="E8" i="35"/>
  <c r="D8" i="35"/>
  <c r="C8" i="35"/>
  <c r="B8" i="35"/>
  <c r="AD7" i="35"/>
  <c r="AC7" i="35"/>
  <c r="AB7" i="35"/>
  <c r="AA7" i="35"/>
  <c r="Z7" i="35"/>
  <c r="Y7" i="35"/>
  <c r="X7" i="35"/>
  <c r="W7" i="35"/>
  <c r="V7" i="35"/>
  <c r="U7" i="35"/>
  <c r="T7" i="35"/>
  <c r="S7" i="35"/>
  <c r="R7" i="35"/>
  <c r="Q7" i="35"/>
  <c r="P7" i="35"/>
  <c r="O7" i="35"/>
  <c r="N7" i="35"/>
  <c r="M7" i="35"/>
  <c r="L7" i="35"/>
  <c r="K7" i="35"/>
  <c r="J7" i="35"/>
  <c r="I7" i="35"/>
  <c r="H7" i="35"/>
  <c r="G7" i="35"/>
  <c r="F7" i="35"/>
  <c r="E7" i="35"/>
  <c r="D7" i="35"/>
  <c r="C7" i="35"/>
  <c r="B7" i="35"/>
  <c r="AD6" i="35"/>
  <c r="AC6" i="35"/>
  <c r="AB6" i="35"/>
  <c r="AA6" i="35"/>
  <c r="Z6" i="35"/>
  <c r="Y6" i="35"/>
  <c r="X6" i="35"/>
  <c r="W6" i="35"/>
  <c r="V6" i="35"/>
  <c r="U6" i="35"/>
  <c r="T6" i="35"/>
  <c r="S6" i="35"/>
  <c r="R6" i="35"/>
  <c r="Q6" i="35"/>
  <c r="P6" i="35"/>
  <c r="O6" i="35"/>
  <c r="N6" i="35"/>
  <c r="M6" i="35"/>
  <c r="L6" i="35"/>
  <c r="K6" i="35"/>
  <c r="J6" i="35"/>
  <c r="I6" i="35"/>
  <c r="H6" i="35"/>
  <c r="G6" i="35"/>
  <c r="F6" i="35"/>
  <c r="E6" i="35"/>
  <c r="D6" i="35"/>
  <c r="C6" i="35"/>
  <c r="B6" i="35"/>
  <c r="AD5" i="35"/>
  <c r="AC5" i="35"/>
  <c r="AB5" i="35"/>
  <c r="AA5" i="35"/>
  <c r="Z5" i="35"/>
  <c r="Y5" i="35"/>
  <c r="X5" i="35"/>
  <c r="W5" i="35"/>
  <c r="V5" i="35"/>
  <c r="U5" i="35"/>
  <c r="T5" i="35"/>
  <c r="S5" i="35"/>
  <c r="R5" i="35"/>
  <c r="Q5" i="35"/>
  <c r="P5" i="35"/>
  <c r="O5" i="35"/>
  <c r="N5" i="35"/>
  <c r="M5" i="35"/>
  <c r="L5" i="35"/>
  <c r="K5" i="35"/>
  <c r="J5" i="35"/>
  <c r="I5" i="35"/>
  <c r="H5" i="35"/>
  <c r="G5" i="35"/>
  <c r="F5" i="35"/>
  <c r="E5" i="35"/>
  <c r="D5" i="35"/>
  <c r="C5" i="35"/>
  <c r="B5" i="35"/>
  <c r="AD4" i="35"/>
  <c r="AC4" i="35"/>
  <c r="AB4" i="35"/>
  <c r="AA4" i="35"/>
  <c r="Z4" i="35"/>
  <c r="Y4" i="35"/>
  <c r="X4" i="35"/>
  <c r="W4" i="35"/>
  <c r="V4" i="35"/>
  <c r="U4" i="35"/>
  <c r="T4" i="35"/>
  <c r="S4" i="35"/>
  <c r="R4" i="35"/>
  <c r="Q4" i="35"/>
  <c r="P4" i="35"/>
  <c r="O4" i="35"/>
  <c r="N4" i="35"/>
  <c r="M4" i="35"/>
  <c r="L4" i="35"/>
  <c r="K4" i="35"/>
  <c r="J4" i="35"/>
  <c r="I4" i="35"/>
  <c r="H4" i="35"/>
  <c r="G4" i="35"/>
  <c r="F4" i="35"/>
  <c r="E4" i="35"/>
  <c r="D4" i="35"/>
  <c r="C4" i="35"/>
  <c r="B4"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D3" i="35"/>
  <c r="C3" i="35"/>
  <c r="B3" i="35"/>
  <c r="U2" i="35"/>
  <c r="B2" i="35"/>
  <c r="BS3" i="29"/>
  <c r="BD3" i="29"/>
  <c r="AG4" i="29" l="1"/>
  <c r="AE8" i="29"/>
  <c r="AH4" i="29"/>
  <c r="AE6" i="29"/>
  <c r="AF7" i="29"/>
  <c r="BU5" i="29"/>
  <c r="BA5" i="29"/>
  <c r="H10" i="28"/>
  <c r="P10" i="28" s="1"/>
  <c r="D10" i="28"/>
  <c r="N10" i="28" s="1"/>
  <c r="AH7" i="29"/>
  <c r="AG7" i="29"/>
  <c r="AF5" i="29"/>
  <c r="D15" i="28"/>
  <c r="D23" i="28"/>
  <c r="BU4" i="29"/>
  <c r="BA4" i="29"/>
  <c r="AH5" i="29"/>
  <c r="AG5" i="29"/>
  <c r="AE7" i="29"/>
  <c r="E15" i="28"/>
  <c r="AF8" i="29"/>
  <c r="E23" i="28"/>
  <c r="BA8" i="29"/>
  <c r="BU8" i="29"/>
  <c r="AH8" i="29"/>
  <c r="AG8" i="29"/>
  <c r="BU7" i="29"/>
  <c r="BA7" i="29"/>
  <c r="AE5" i="29"/>
  <c r="AF6" i="29"/>
  <c r="BU6" i="29"/>
  <c r="BA6" i="29"/>
  <c r="AG6" i="29"/>
  <c r="AH6" i="29"/>
  <c r="AE4" i="29" l="1"/>
  <c r="AF4" i="29"/>
  <c r="AI4" i="29"/>
  <c r="BI4" i="29" s="1"/>
  <c r="AQ4" i="29"/>
  <c r="AR4" i="29"/>
  <c r="AV4" i="29" s="1"/>
  <c r="AS4" i="29"/>
  <c r="AU4" i="29"/>
  <c r="BF4" i="29"/>
  <c r="BG4" i="29"/>
  <c r="BK4" i="29" s="1"/>
  <c r="BH4" i="29"/>
  <c r="BJ4" i="29"/>
  <c r="BP4" i="29"/>
  <c r="BI5" i="29"/>
  <c r="AQ5" i="29"/>
  <c r="AR5" i="29"/>
  <c r="AV5" i="29" s="1"/>
  <c r="AS5" i="29"/>
  <c r="AU5" i="29"/>
  <c r="BF5" i="29"/>
  <c r="BG5" i="29"/>
  <c r="BK5" i="29" s="1"/>
  <c r="BH5" i="29"/>
  <c r="BJ5" i="29"/>
  <c r="BP5" i="29"/>
  <c r="AT6" i="29"/>
  <c r="AQ6" i="29"/>
  <c r="AR6" i="29"/>
  <c r="AS6" i="29"/>
  <c r="AU6" i="29"/>
  <c r="BF6" i="29"/>
  <c r="BG6" i="29"/>
  <c r="BK6" i="29" s="1"/>
  <c r="BH6" i="29"/>
  <c r="BI6" i="29"/>
  <c r="BJ6" i="29"/>
  <c r="BP6" i="29"/>
  <c r="AT7" i="29"/>
  <c r="AQ7" i="29"/>
  <c r="AR7" i="29"/>
  <c r="AV7" i="29" s="1"/>
  <c r="AS7" i="29"/>
  <c r="AU7" i="29"/>
  <c r="BF7" i="29"/>
  <c r="BG7" i="29"/>
  <c r="BK7" i="29" s="1"/>
  <c r="BH7" i="29"/>
  <c r="BI7" i="29"/>
  <c r="BJ7" i="29"/>
  <c r="BP7" i="29"/>
  <c r="AT8" i="29"/>
  <c r="AQ8" i="29"/>
  <c r="AR8" i="29"/>
  <c r="AV8" i="29" s="1"/>
  <c r="AS8" i="29"/>
  <c r="AU8" i="29"/>
  <c r="BF8" i="29"/>
  <c r="BG8" i="29"/>
  <c r="BK8" i="29" s="1"/>
  <c r="BH8" i="29"/>
  <c r="BI8" i="29"/>
  <c r="BJ8" i="29"/>
  <c r="BP8" i="29"/>
  <c r="BI9" i="29"/>
  <c r="AQ9" i="29"/>
  <c r="AR9" i="29"/>
  <c r="AV9" i="29" s="1"/>
  <c r="AS9" i="29"/>
  <c r="AU9" i="29"/>
  <c r="BF9" i="29"/>
  <c r="BG9" i="29"/>
  <c r="BK9" i="29" s="1"/>
  <c r="BH9" i="29"/>
  <c r="BJ9" i="29"/>
  <c r="BP9" i="29"/>
  <c r="AT10" i="29"/>
  <c r="AQ10" i="29"/>
  <c r="AR10" i="29"/>
  <c r="AV10" i="29" s="1"/>
  <c r="AS10" i="29"/>
  <c r="AU10" i="29"/>
  <c r="BF10" i="29"/>
  <c r="BG10" i="29"/>
  <c r="BK10" i="29" s="1"/>
  <c r="BH10" i="29"/>
  <c r="BI10" i="29"/>
  <c r="BJ10" i="29"/>
  <c r="BP10" i="29"/>
  <c r="AQ11" i="29"/>
  <c r="BF11" i="29"/>
  <c r="B8" i="28"/>
  <c r="C11" i="28"/>
  <c r="I11" i="28"/>
  <c r="C12" i="28"/>
  <c r="I12" i="28"/>
  <c r="C13" i="28"/>
  <c r="I13" i="28"/>
  <c r="C14" i="28"/>
  <c r="I14" i="28"/>
  <c r="C15" i="28"/>
  <c r="I15" i="28"/>
  <c r="C16" i="28"/>
  <c r="I16" i="28"/>
  <c r="C17" i="28"/>
  <c r="I17" i="28"/>
  <c r="D18" i="28"/>
  <c r="C19" i="28"/>
  <c r="N20" i="28" s="1"/>
  <c r="I19" i="28"/>
  <c r="C20" i="28"/>
  <c r="N21" i="28" s="1"/>
  <c r="I20" i="28"/>
  <c r="C21" i="28"/>
  <c r="N22" i="28" s="1"/>
  <c r="I21" i="28"/>
  <c r="C22" i="28"/>
  <c r="N23" i="28" s="1"/>
  <c r="I22" i="28"/>
  <c r="C23" i="28"/>
  <c r="N24" i="28" s="1"/>
  <c r="I23" i="28"/>
  <c r="C24" i="28"/>
  <c r="N25" i="28" s="1"/>
  <c r="I24" i="28"/>
  <c r="C25" i="28"/>
  <c r="I25" i="28"/>
  <c r="D26" i="28"/>
  <c r="BX8" i="29" l="1"/>
  <c r="F23" i="28" s="1"/>
  <c r="BX4" i="29"/>
  <c r="F19" i="28" s="1"/>
  <c r="BX5" i="29"/>
  <c r="F20" i="28" s="1"/>
  <c r="BX9" i="29"/>
  <c r="F24" i="28" s="1"/>
  <c r="BX7" i="29"/>
  <c r="F22" i="28" s="1"/>
  <c r="BW8" i="29"/>
  <c r="F15" i="28" s="1"/>
  <c r="BW5" i="29"/>
  <c r="F12" i="28" s="1"/>
  <c r="BX6" i="29"/>
  <c r="F21" i="28" s="1"/>
  <c r="BW7" i="29"/>
  <c r="F14" i="28" s="1"/>
  <c r="BW4" i="29"/>
  <c r="F11" i="28" s="1"/>
  <c r="BW9" i="29"/>
  <c r="F16" i="28" s="1"/>
  <c r="BL7" i="29"/>
  <c r="BM7" i="29" s="1"/>
  <c r="BN7" i="29" s="1"/>
  <c r="BO7" i="29" s="1"/>
  <c r="BQ7" i="29" s="1"/>
  <c r="BR7" i="29" s="1"/>
  <c r="G22" i="28" s="1"/>
  <c r="N11" i="28"/>
  <c r="BL9" i="29"/>
  <c r="BM9" i="29" s="1"/>
  <c r="BN9" i="29" s="1"/>
  <c r="BO9" i="29" s="1"/>
  <c r="BQ9" i="29" s="1"/>
  <c r="BR9" i="29" s="1"/>
  <c r="AR11" i="29"/>
  <c r="BL10" i="29"/>
  <c r="BM10" i="29" s="1"/>
  <c r="BN10" i="29" s="1"/>
  <c r="BO10" i="29" s="1"/>
  <c r="BQ10" i="29" s="1"/>
  <c r="BR10" i="29" s="1"/>
  <c r="BS10" i="29" s="1"/>
  <c r="H25" i="28" s="1"/>
  <c r="AT4" i="29"/>
  <c r="AW4" i="29" s="1"/>
  <c r="AX4" i="29" s="1"/>
  <c r="AY4" i="29" s="1"/>
  <c r="AZ4" i="29" s="1"/>
  <c r="BB4" i="29" s="1"/>
  <c r="BC4" i="29" s="1"/>
  <c r="BL6" i="29"/>
  <c r="BM6" i="29" s="1"/>
  <c r="BN6" i="29" s="1"/>
  <c r="BO6" i="29" s="1"/>
  <c r="BQ6" i="29" s="1"/>
  <c r="BR6" i="29" s="1"/>
  <c r="BS6" i="29" s="1"/>
  <c r="H21" i="28" s="1"/>
  <c r="BL8" i="29"/>
  <c r="BM8" i="29" s="1"/>
  <c r="BN8" i="29" s="1"/>
  <c r="BO8" i="29" s="1"/>
  <c r="BQ8" i="29" s="1"/>
  <c r="BR8" i="29" s="1"/>
  <c r="G23" i="28" s="1"/>
  <c r="BL4" i="29"/>
  <c r="BM4" i="29" s="1"/>
  <c r="BN4" i="29" s="1"/>
  <c r="BO4" i="29" s="1"/>
  <c r="BQ4" i="29" s="1"/>
  <c r="BR4" i="29" s="1"/>
  <c r="BS4" i="29" s="1"/>
  <c r="AW8" i="29"/>
  <c r="AX8" i="29" s="1"/>
  <c r="AY8" i="29" s="1"/>
  <c r="AZ8" i="29" s="1"/>
  <c r="BB8" i="29" s="1"/>
  <c r="BC8" i="29" s="1"/>
  <c r="G15" i="28" s="1"/>
  <c r="AW7" i="29"/>
  <c r="AX7" i="29" s="1"/>
  <c r="AY7" i="29" s="1"/>
  <c r="AZ7" i="29" s="1"/>
  <c r="BB7" i="29" s="1"/>
  <c r="BC7" i="29" s="1"/>
  <c r="AW10" i="29"/>
  <c r="AX10" i="29" s="1"/>
  <c r="AY10" i="29" s="1"/>
  <c r="AZ10" i="29" s="1"/>
  <c r="BB10" i="29" s="1"/>
  <c r="BC10" i="29" s="1"/>
  <c r="BL5" i="29"/>
  <c r="BM5" i="29" s="1"/>
  <c r="BN5" i="29" s="1"/>
  <c r="BO5" i="29" s="1"/>
  <c r="BQ5" i="29" s="1"/>
  <c r="BR5" i="29" s="1"/>
  <c r="BG11" i="29"/>
  <c r="AT9" i="29"/>
  <c r="AW9" i="29" s="1"/>
  <c r="AX9" i="29" s="1"/>
  <c r="AY9" i="29" s="1"/>
  <c r="AZ9" i="29" s="1"/>
  <c r="BB9" i="29" s="1"/>
  <c r="BC9" i="29" s="1"/>
  <c r="AV6" i="29"/>
  <c r="AT5" i="29"/>
  <c r="AW5" i="29" s="1"/>
  <c r="AX5" i="29" s="1"/>
  <c r="AY5" i="29" s="1"/>
  <c r="AZ5" i="29" s="1"/>
  <c r="BB5" i="29" s="1"/>
  <c r="BC5" i="29" s="1"/>
  <c r="G12" i="28" s="1"/>
  <c r="AW6" i="29" l="1"/>
  <c r="AX6" i="29" s="1"/>
  <c r="AY6" i="29" s="1"/>
  <c r="AZ6" i="29" s="1"/>
  <c r="BB6" i="29" s="1"/>
  <c r="BC6" i="29" s="1"/>
  <c r="G13" i="28" s="1"/>
  <c r="BW6" i="29"/>
  <c r="F13" i="28" s="1"/>
  <c r="BS7" i="29"/>
  <c r="H22" i="28" s="1"/>
  <c r="BS8" i="29"/>
  <c r="H23" i="28" s="1"/>
  <c r="G25" i="28"/>
  <c r="J25" i="28" s="1"/>
  <c r="BD4" i="29"/>
  <c r="H11" i="28" s="1"/>
  <c r="G11" i="28"/>
  <c r="O20" i="28" s="1"/>
  <c r="BS9" i="29"/>
  <c r="H24" i="28" s="1"/>
  <c r="G24" i="28"/>
  <c r="P25" i="28" s="1"/>
  <c r="BD8" i="29"/>
  <c r="H15" i="28" s="1"/>
  <c r="BD5" i="29"/>
  <c r="H12" i="28" s="1"/>
  <c r="G19" i="28"/>
  <c r="J19" i="28" s="1"/>
  <c r="G21" i="28"/>
  <c r="P22" i="28" s="1"/>
  <c r="P23" i="28"/>
  <c r="J22" i="28"/>
  <c r="H19" i="28"/>
  <c r="O24" i="28"/>
  <c r="J15" i="28"/>
  <c r="G16" i="28"/>
  <c r="O25" i="28" s="1"/>
  <c r="BD9" i="29"/>
  <c r="H16" i="28" s="1"/>
  <c r="BD7" i="29"/>
  <c r="H14" i="28" s="1"/>
  <c r="G14" i="28"/>
  <c r="BS5" i="29"/>
  <c r="H20" i="28" s="1"/>
  <c r="G20" i="28"/>
  <c r="O21" i="28"/>
  <c r="J12" i="28"/>
  <c r="BD10" i="29"/>
  <c r="H17" i="28" s="1"/>
  <c r="G17" i="28"/>
  <c r="P24" i="28"/>
  <c r="J23" i="28"/>
  <c r="BD6" i="29" l="1"/>
  <c r="H13" i="28" s="1"/>
  <c r="J11" i="28"/>
  <c r="BS11" i="29"/>
  <c r="H26" i="28" s="1"/>
  <c r="P20" i="28"/>
  <c r="J21" i="28"/>
  <c r="J24" i="28"/>
  <c r="J17" i="28"/>
  <c r="P21" i="28"/>
  <c r="J20" i="28"/>
  <c r="J16" i="28"/>
  <c r="O23" i="28"/>
  <c r="J14" i="28"/>
  <c r="O22" i="28"/>
  <c r="J13" i="28"/>
  <c r="BD11" i="29" l="1"/>
  <c r="H18" i="28" s="1"/>
  <c r="P11" i="28" s="1"/>
  <c r="BR11" i="29"/>
  <c r="G26" i="28" s="1"/>
  <c r="P19" i="28" s="1"/>
  <c r="BC11" i="29" l="1"/>
  <c r="G18" i="28" s="1"/>
  <c r="O19" i="28" s="1"/>
  <c r="O11" i="28" l="1"/>
  <c r="C4" i="19"/>
  <c r="B4" i="19"/>
  <c r="A4" i="19"/>
  <c r="C3" i="19"/>
  <c r="B3" i="19"/>
  <c r="A3" i="19"/>
  <c r="C2" i="19"/>
  <c r="B2" i="19"/>
  <c r="A2" i="19"/>
  <c r="A1" i="19"/>
  <c r="A3" i="9" l="1"/>
  <c r="D3" i="9" s="1"/>
  <c r="A4" i="9"/>
  <c r="D4" i="9" s="1"/>
  <c r="A5" i="9"/>
  <c r="D5" i="9" s="1"/>
  <c r="A6" i="9"/>
  <c r="D6" i="9" s="1"/>
  <c r="A7" i="9"/>
  <c r="D7" i="9" s="1"/>
  <c r="A8" i="9"/>
  <c r="D8" i="9" s="1"/>
  <c r="A9" i="9"/>
  <c r="D9" i="9" s="1"/>
  <c r="A10" i="9"/>
  <c r="D10" i="9" s="1"/>
  <c r="A11" i="9"/>
  <c r="D11" i="9" s="1"/>
  <c r="A12" i="9"/>
  <c r="D12" i="9" s="1"/>
  <c r="A13" i="9"/>
  <c r="D13" i="9" s="1"/>
  <c r="A14" i="9"/>
  <c r="D14" i="9" s="1"/>
  <c r="A15" i="9"/>
  <c r="D15" i="9" s="1"/>
  <c r="A16" i="9"/>
  <c r="D16" i="9" s="1"/>
  <c r="A17" i="9"/>
  <c r="D17" i="9" s="1"/>
  <c r="A18" i="9"/>
  <c r="D18" i="9" s="1"/>
  <c r="A19" i="9"/>
  <c r="D19" i="9" s="1"/>
  <c r="A20" i="9"/>
  <c r="D20" i="9" s="1"/>
  <c r="A21" i="9"/>
  <c r="D21" i="9" s="1"/>
  <c r="A22" i="9"/>
  <c r="D22" i="9" s="1"/>
  <c r="A23" i="9"/>
  <c r="D23" i="9" s="1"/>
  <c r="A24" i="9"/>
  <c r="D24" i="9" s="1"/>
  <c r="A25" i="9"/>
  <c r="D25" i="9" s="1"/>
  <c r="A26" i="9"/>
  <c r="D26" i="9" s="1"/>
  <c r="A27" i="9"/>
  <c r="D27" i="9" s="1"/>
  <c r="A28" i="9"/>
  <c r="D28" i="9" s="1"/>
  <c r="A29" i="9"/>
  <c r="D29" i="9" s="1"/>
  <c r="A30" i="9"/>
  <c r="D30" i="9" s="1"/>
  <c r="A31" i="9"/>
  <c r="D31" i="9" s="1"/>
  <c r="A32" i="9"/>
  <c r="D32" i="9" s="1"/>
  <c r="A33" i="9"/>
  <c r="D33" i="9" s="1"/>
  <c r="A34" i="9"/>
  <c r="D34" i="9" s="1"/>
  <c r="A35" i="9"/>
  <c r="D35" i="9" s="1"/>
  <c r="A36" i="9"/>
  <c r="D36" i="9" s="1"/>
  <c r="A37" i="9"/>
  <c r="D37" i="9" s="1"/>
  <c r="A38" i="9"/>
  <c r="D38" i="9" s="1"/>
  <c r="A39" i="9"/>
  <c r="D39" i="9" s="1"/>
  <c r="A40" i="9"/>
  <c r="D40" i="9" s="1"/>
  <c r="A41" i="9"/>
  <c r="D41" i="9" s="1"/>
  <c r="A42" i="9"/>
  <c r="D42" i="9" s="1"/>
  <c r="A43" i="9"/>
  <c r="D43" i="9" s="1"/>
  <c r="A44" i="9"/>
  <c r="D44" i="9" s="1"/>
  <c r="A45" i="9"/>
  <c r="D45" i="9" s="1"/>
  <c r="A46" i="9"/>
  <c r="D46" i="9" s="1"/>
  <c r="A47" i="9"/>
  <c r="D47" i="9" s="1"/>
  <c r="A48" i="9"/>
  <c r="D48" i="9" s="1"/>
  <c r="A49" i="9"/>
  <c r="D49" i="9" s="1"/>
  <c r="A50" i="9"/>
  <c r="D50" i="9" s="1"/>
  <c r="A51" i="9"/>
  <c r="D51" i="9" s="1"/>
  <c r="A52" i="9"/>
  <c r="D52" i="9" s="1"/>
  <c r="A53" i="9"/>
  <c r="D53" i="9" s="1"/>
  <c r="A54" i="9"/>
  <c r="D54" i="9" s="1"/>
  <c r="A55" i="9"/>
  <c r="D55" i="9" s="1"/>
  <c r="A56" i="9"/>
  <c r="D56" i="9" s="1"/>
  <c r="A57" i="9"/>
  <c r="D57" i="9" s="1"/>
  <c r="A58" i="9"/>
  <c r="D58" i="9" s="1"/>
  <c r="A59" i="9"/>
  <c r="D59" i="9" s="1"/>
  <c r="A60" i="9"/>
  <c r="D60" i="9" s="1"/>
  <c r="A61" i="9"/>
  <c r="D61" i="9" s="1"/>
  <c r="A62" i="9"/>
  <c r="D62" i="9" s="1"/>
  <c r="A63" i="9"/>
  <c r="D63" i="9" s="1"/>
  <c r="A64" i="9"/>
  <c r="D64" i="9" s="1"/>
  <c r="A65" i="9"/>
  <c r="D65" i="9" s="1"/>
  <c r="A66" i="9"/>
  <c r="D66" i="9" s="1"/>
  <c r="A67" i="9"/>
  <c r="D67" i="9" s="1"/>
  <c r="A68" i="9"/>
  <c r="D68" i="9" s="1"/>
  <c r="A69" i="9"/>
  <c r="D69" i="9" s="1"/>
  <c r="A70" i="9"/>
  <c r="D70" i="9" s="1"/>
  <c r="A71" i="9"/>
  <c r="D71" i="9" s="1"/>
  <c r="A72" i="9"/>
  <c r="D72" i="9" s="1"/>
  <c r="A73" i="9"/>
  <c r="D73" i="9" s="1"/>
  <c r="A74" i="9"/>
  <c r="D74" i="9" s="1"/>
  <c r="A75" i="9"/>
  <c r="D75" i="9" s="1"/>
  <c r="A76" i="9"/>
  <c r="D76" i="9" s="1"/>
  <c r="A77" i="9"/>
  <c r="D77" i="9" s="1"/>
  <c r="A78" i="9"/>
  <c r="D78" i="9" s="1"/>
  <c r="A79" i="9"/>
  <c r="D79" i="9" s="1"/>
  <c r="A80" i="9"/>
  <c r="D80" i="9" s="1"/>
  <c r="A81" i="9"/>
  <c r="D81" i="9" s="1"/>
  <c r="A82" i="9"/>
  <c r="D82" i="9" s="1"/>
  <c r="A83" i="9"/>
  <c r="D83" i="9" s="1"/>
  <c r="A84" i="9"/>
  <c r="D84" i="9" s="1"/>
  <c r="A85" i="9"/>
  <c r="D85" i="9" s="1"/>
  <c r="A86" i="9"/>
  <c r="D86" i="9" s="1"/>
  <c r="A87" i="9"/>
  <c r="D87" i="9" s="1"/>
  <c r="A88" i="9"/>
  <c r="D88" i="9" s="1"/>
  <c r="A89" i="9"/>
  <c r="D89" i="9" s="1"/>
  <c r="A90" i="9"/>
  <c r="D90" i="9" s="1"/>
  <c r="A91" i="9"/>
  <c r="D91" i="9" s="1"/>
  <c r="A92" i="9"/>
  <c r="D92" i="9" s="1"/>
  <c r="A93" i="9"/>
  <c r="D93" i="9" s="1"/>
  <c r="A94" i="9"/>
  <c r="D94" i="9" s="1"/>
  <c r="A95" i="9"/>
  <c r="D95" i="9" s="1"/>
  <c r="A96" i="9"/>
  <c r="D96" i="9" s="1"/>
  <c r="A97" i="9"/>
  <c r="D97" i="9" s="1"/>
  <c r="A98" i="9"/>
  <c r="D98" i="9" s="1"/>
  <c r="A99" i="9"/>
  <c r="D99" i="9" s="1"/>
  <c r="A100" i="9"/>
  <c r="D100" i="9" s="1"/>
  <c r="A101" i="9"/>
  <c r="D101" i="9" s="1"/>
  <c r="A102" i="9"/>
  <c r="D102" i="9" s="1"/>
  <c r="A103" i="9"/>
  <c r="D103" i="9" s="1"/>
  <c r="A104" i="9"/>
  <c r="D104" i="9" s="1"/>
  <c r="A105" i="9"/>
  <c r="D105" i="9" s="1"/>
  <c r="A106" i="9"/>
  <c r="D106" i="9" s="1"/>
  <c r="A107" i="9"/>
  <c r="D107" i="9" s="1"/>
  <c r="A108" i="9"/>
  <c r="D108" i="9" s="1"/>
  <c r="A109" i="9"/>
  <c r="D109" i="9" s="1"/>
  <c r="A110" i="9"/>
  <c r="D110" i="9" s="1"/>
  <c r="A111" i="9"/>
  <c r="D111" i="9" s="1"/>
  <c r="A112" i="9"/>
  <c r="D112" i="9" s="1"/>
  <c r="A113" i="9"/>
  <c r="D113" i="9" s="1"/>
  <c r="A114" i="9"/>
  <c r="D114" i="9" s="1"/>
  <c r="A115" i="9"/>
  <c r="D115" i="9" s="1"/>
  <c r="A116" i="9"/>
  <c r="D116" i="9" s="1"/>
  <c r="A117" i="9"/>
  <c r="D117" i="9" s="1"/>
  <c r="A118" i="9"/>
  <c r="D118" i="9" s="1"/>
  <c r="A119" i="9"/>
  <c r="D119" i="9" s="1"/>
  <c r="A120" i="9"/>
  <c r="D120" i="9" s="1"/>
  <c r="A121" i="9"/>
  <c r="D121" i="9" s="1"/>
  <c r="A122" i="9"/>
  <c r="D122" i="9" s="1"/>
  <c r="A123" i="9"/>
  <c r="D123" i="9" s="1"/>
  <c r="A124" i="9"/>
  <c r="D124" i="9" s="1"/>
  <c r="A125" i="9"/>
  <c r="D125" i="9" s="1"/>
  <c r="A126" i="9"/>
  <c r="D126" i="9" s="1"/>
  <c r="A127" i="9"/>
  <c r="D127" i="9" s="1"/>
  <c r="A128" i="9"/>
  <c r="D128" i="9" s="1"/>
  <c r="A129" i="9"/>
  <c r="D129" i="9" s="1"/>
  <c r="A130" i="9"/>
  <c r="D130" i="9" s="1"/>
  <c r="A131" i="9"/>
  <c r="D131" i="9" s="1"/>
  <c r="A132" i="9"/>
  <c r="D132" i="9" s="1"/>
  <c r="A133" i="9"/>
  <c r="D133" i="9" s="1"/>
  <c r="A134" i="9"/>
  <c r="D134" i="9" s="1"/>
  <c r="A135" i="9"/>
  <c r="D135" i="9" s="1"/>
  <c r="A136" i="9"/>
  <c r="D136" i="9" s="1"/>
  <c r="A137" i="9"/>
  <c r="D137" i="9" s="1"/>
  <c r="A138" i="9"/>
  <c r="D138" i="9" s="1"/>
  <c r="A139" i="9"/>
  <c r="D139" i="9" s="1"/>
  <c r="A140" i="9"/>
  <c r="D140" i="9" s="1"/>
  <c r="A141" i="9"/>
  <c r="D141" i="9" s="1"/>
  <c r="A142" i="9"/>
  <c r="D142" i="9" s="1"/>
  <c r="A143" i="9"/>
  <c r="D143" i="9" s="1"/>
  <c r="A144" i="9"/>
  <c r="D144" i="9" s="1"/>
  <c r="A145" i="9"/>
  <c r="D145" i="9" s="1"/>
  <c r="A146" i="9"/>
  <c r="D146" i="9" s="1"/>
  <c r="A147" i="9"/>
  <c r="D147" i="9" s="1"/>
  <c r="A148" i="9"/>
  <c r="D148" i="9" s="1"/>
  <c r="A149" i="9"/>
  <c r="D149" i="9" s="1"/>
  <c r="A150" i="9"/>
  <c r="D150" i="9" s="1"/>
  <c r="A151" i="9"/>
  <c r="D151" i="9" s="1"/>
  <c r="A152" i="9"/>
  <c r="D152" i="9" s="1"/>
  <c r="A153" i="9"/>
  <c r="D153" i="9" s="1"/>
  <c r="A154" i="9"/>
  <c r="D154" i="9" s="1"/>
  <c r="A155" i="9"/>
  <c r="D155" i="9" s="1"/>
  <c r="A156" i="9"/>
  <c r="D156" i="9" s="1"/>
  <c r="A157" i="9"/>
  <c r="D157" i="9" s="1"/>
  <c r="A158" i="9"/>
  <c r="D158" i="9" s="1"/>
  <c r="A159" i="9"/>
  <c r="D159" i="9" s="1"/>
  <c r="A160" i="9"/>
  <c r="D160" i="9" s="1"/>
  <c r="A161" i="9"/>
  <c r="D161" i="9" s="1"/>
  <c r="A162" i="9"/>
  <c r="D162" i="9" s="1"/>
  <c r="A163" i="9"/>
  <c r="D163" i="9" s="1"/>
  <c r="A164" i="9"/>
  <c r="D164" i="9" s="1"/>
  <c r="A165" i="9"/>
  <c r="D165" i="9" s="1"/>
  <c r="A166" i="9"/>
  <c r="D166" i="9" s="1"/>
  <c r="A167" i="9"/>
  <c r="D167" i="9" s="1"/>
  <c r="A168" i="9"/>
  <c r="D168" i="9" s="1"/>
  <c r="A169" i="9"/>
  <c r="D169" i="9" s="1"/>
  <c r="A170" i="9"/>
  <c r="D170" i="9" s="1"/>
  <c r="A171" i="9"/>
  <c r="D171" i="9" s="1"/>
  <c r="A172" i="9"/>
  <c r="D172" i="9" s="1"/>
  <c r="A173" i="9"/>
  <c r="D173" i="9" s="1"/>
  <c r="A174" i="9"/>
  <c r="D174" i="9" s="1"/>
  <c r="A175" i="9"/>
  <c r="D175" i="9" s="1"/>
  <c r="A176" i="9"/>
  <c r="D176" i="9" s="1"/>
  <c r="A177" i="9"/>
  <c r="D177" i="9" s="1"/>
  <c r="A178" i="9"/>
  <c r="D178" i="9" s="1"/>
  <c r="A179" i="9"/>
  <c r="D179" i="9" s="1"/>
  <c r="A180" i="9"/>
  <c r="D180" i="9" s="1"/>
  <c r="A181" i="9"/>
  <c r="D181" i="9" s="1"/>
  <c r="A182" i="9"/>
  <c r="D182" i="9" s="1"/>
  <c r="A183" i="9"/>
  <c r="D183" i="9" s="1"/>
  <c r="A184" i="9"/>
  <c r="D184" i="9" s="1"/>
  <c r="A185" i="9"/>
  <c r="D185" i="9" s="1"/>
  <c r="A186" i="9"/>
  <c r="D186" i="9" s="1"/>
  <c r="A187" i="9"/>
  <c r="D187" i="9" s="1"/>
  <c r="A188" i="9"/>
  <c r="D188" i="9" s="1"/>
  <c r="A189" i="9"/>
  <c r="D189" i="9" s="1"/>
  <c r="A190" i="9"/>
  <c r="D190" i="9" s="1"/>
  <c r="A191" i="9"/>
  <c r="D191" i="9" s="1"/>
  <c r="A192" i="9"/>
  <c r="D192" i="9" s="1"/>
  <c r="A193" i="9"/>
  <c r="D193" i="9" s="1"/>
  <c r="A194" i="9"/>
  <c r="D194" i="9" s="1"/>
  <c r="A195" i="9"/>
  <c r="D195" i="9" s="1"/>
  <c r="A196" i="9"/>
  <c r="D196" i="9" s="1"/>
  <c r="A197" i="9"/>
  <c r="D197" i="9" s="1"/>
  <c r="A198" i="9"/>
  <c r="D198" i="9" s="1"/>
  <c r="A199" i="9"/>
  <c r="D199" i="9" s="1"/>
  <c r="A200" i="9"/>
  <c r="D200" i="9" s="1"/>
  <c r="A201" i="9"/>
  <c r="D201" i="9" s="1"/>
  <c r="A202" i="9"/>
  <c r="D202" i="9" s="1"/>
  <c r="A203" i="9"/>
  <c r="D203" i="9" s="1"/>
  <c r="A204" i="9"/>
  <c r="D204" i="9" s="1"/>
  <c r="A205" i="9"/>
  <c r="D205" i="9" s="1"/>
  <c r="A206" i="9"/>
  <c r="D206" i="9" s="1"/>
  <c r="A207" i="9"/>
  <c r="D207" i="9" s="1"/>
  <c r="A208" i="9"/>
  <c r="D208" i="9" s="1"/>
  <c r="A209" i="9"/>
  <c r="D209" i="9" s="1"/>
  <c r="A210" i="9"/>
  <c r="D210" i="9" s="1"/>
  <c r="A211" i="9"/>
  <c r="D211" i="9" s="1"/>
  <c r="A212" i="9"/>
  <c r="D212" i="9" s="1"/>
  <c r="A213" i="9"/>
  <c r="D213" i="9" s="1"/>
  <c r="A214" i="9"/>
  <c r="D214" i="9" s="1"/>
  <c r="A215" i="9"/>
  <c r="D215" i="9" s="1"/>
  <c r="A216" i="9"/>
  <c r="D216" i="9" s="1"/>
  <c r="A217" i="9"/>
  <c r="D217" i="9" s="1"/>
  <c r="A218" i="9"/>
  <c r="D218" i="9" s="1"/>
  <c r="A219" i="9"/>
  <c r="D219" i="9" s="1"/>
  <c r="A220" i="9"/>
  <c r="D220" i="9" s="1"/>
  <c r="A221" i="9"/>
  <c r="D221" i="9" s="1"/>
  <c r="A222" i="9"/>
  <c r="D222" i="9" s="1"/>
  <c r="A223" i="9"/>
  <c r="D223" i="9" s="1"/>
  <c r="A224" i="9"/>
  <c r="D224" i="9" s="1"/>
  <c r="A225" i="9"/>
  <c r="D225" i="9" s="1"/>
  <c r="A226" i="9"/>
  <c r="D226" i="9" s="1"/>
  <c r="A227" i="9"/>
  <c r="D227" i="9" s="1"/>
  <c r="A228" i="9"/>
  <c r="D228" i="9" s="1"/>
  <c r="A229" i="9"/>
  <c r="D229" i="9" s="1"/>
  <c r="A230" i="9"/>
  <c r="D230" i="9" s="1"/>
  <c r="A231" i="9"/>
  <c r="D231" i="9" s="1"/>
  <c r="A232" i="9"/>
  <c r="D232" i="9" s="1"/>
  <c r="A233" i="9"/>
  <c r="D233" i="9" s="1"/>
  <c r="A234" i="9"/>
  <c r="D234" i="9" s="1"/>
  <c r="A235" i="9"/>
  <c r="D235" i="9" s="1"/>
  <c r="A236" i="9"/>
  <c r="D236" i="9" s="1"/>
  <c r="A237" i="9"/>
  <c r="D237" i="9" s="1"/>
  <c r="A238" i="9"/>
  <c r="D238" i="9" s="1"/>
  <c r="A239" i="9"/>
  <c r="D239" i="9" s="1"/>
  <c r="A240" i="9"/>
  <c r="D240" i="9" s="1"/>
  <c r="A241" i="9"/>
  <c r="D241" i="9" s="1"/>
  <c r="A242" i="9"/>
  <c r="D242" i="9" s="1"/>
  <c r="A243" i="9"/>
  <c r="D243" i="9" s="1"/>
  <c r="A244" i="9"/>
  <c r="D244" i="9" s="1"/>
  <c r="A245" i="9"/>
  <c r="D245" i="9" s="1"/>
  <c r="A246" i="9"/>
  <c r="D246" i="9" s="1"/>
  <c r="A247" i="9"/>
  <c r="D247" i="9" s="1"/>
  <c r="A248" i="9"/>
  <c r="D248" i="9" s="1"/>
  <c r="A249" i="9"/>
  <c r="D249" i="9" s="1"/>
  <c r="A250" i="9"/>
  <c r="D250" i="9" s="1"/>
  <c r="A251" i="9"/>
  <c r="D251" i="9" s="1"/>
  <c r="A252" i="9"/>
  <c r="D252" i="9" s="1"/>
  <c r="A253" i="9"/>
  <c r="D253" i="9" s="1"/>
  <c r="A254" i="9"/>
  <c r="D254" i="9" s="1"/>
  <c r="A255" i="9"/>
  <c r="D255" i="9" s="1"/>
  <c r="A256" i="9"/>
  <c r="D256" i="9" s="1"/>
  <c r="A257" i="9"/>
  <c r="D257" i="9" s="1"/>
  <c r="A258" i="9"/>
  <c r="D258" i="9" s="1"/>
  <c r="A259" i="9"/>
  <c r="D259" i="9" s="1"/>
  <c r="A260" i="9"/>
  <c r="D260" i="9" s="1"/>
  <c r="A261" i="9"/>
  <c r="D261" i="9" s="1"/>
  <c r="A262" i="9"/>
  <c r="D262" i="9" s="1"/>
  <c r="A263" i="9"/>
  <c r="D263" i="9" s="1"/>
  <c r="A264" i="9"/>
  <c r="D264" i="9" s="1"/>
  <c r="A265" i="9"/>
  <c r="D265" i="9" s="1"/>
  <c r="A266" i="9"/>
  <c r="D266" i="9" s="1"/>
  <c r="A267" i="9"/>
  <c r="D267" i="9" s="1"/>
  <c r="A268" i="9"/>
  <c r="D268" i="9" s="1"/>
  <c r="A269" i="9"/>
  <c r="D269" i="9" s="1"/>
  <c r="A270" i="9"/>
  <c r="D270" i="9" s="1"/>
  <c r="A271" i="9"/>
  <c r="D271" i="9" s="1"/>
  <c r="A272" i="9"/>
  <c r="D272" i="9" s="1"/>
  <c r="A273" i="9"/>
  <c r="D273" i="9" s="1"/>
  <c r="A274" i="9"/>
  <c r="D274" i="9" s="1"/>
  <c r="A275" i="9"/>
  <c r="D275" i="9" s="1"/>
  <c r="A276" i="9"/>
  <c r="D276" i="9" s="1"/>
  <c r="A277" i="9"/>
  <c r="D277" i="9" s="1"/>
  <c r="A278" i="9"/>
  <c r="D278" i="9" s="1"/>
  <c r="A279" i="9"/>
  <c r="D279" i="9" s="1"/>
  <c r="A280" i="9"/>
  <c r="D280" i="9" s="1"/>
  <c r="A281" i="9"/>
  <c r="D281" i="9" s="1"/>
  <c r="A282" i="9"/>
  <c r="D282" i="9" s="1"/>
  <c r="A283" i="9"/>
  <c r="D283" i="9" s="1"/>
  <c r="A284" i="9"/>
  <c r="D284" i="9" s="1"/>
  <c r="A285" i="9"/>
  <c r="D285" i="9" s="1"/>
  <c r="A286" i="9"/>
  <c r="D286" i="9" s="1"/>
  <c r="A287" i="9"/>
  <c r="D287" i="9" s="1"/>
  <c r="A288" i="9"/>
  <c r="D288" i="9" s="1"/>
  <c r="A289" i="9"/>
  <c r="D289" i="9" s="1"/>
  <c r="A290" i="9"/>
  <c r="D290" i="9" s="1"/>
  <c r="A291" i="9"/>
  <c r="D291" i="9" s="1"/>
  <c r="A292" i="9"/>
  <c r="D292" i="9" s="1"/>
  <c r="A293" i="9"/>
  <c r="D293" i="9" s="1"/>
  <c r="A294" i="9"/>
  <c r="D294" i="9" s="1"/>
  <c r="A295" i="9"/>
  <c r="D295" i="9" s="1"/>
  <c r="A296" i="9"/>
  <c r="D296" i="9" s="1"/>
  <c r="A297" i="9"/>
  <c r="D297" i="9" s="1"/>
  <c r="A298" i="9"/>
  <c r="D298" i="9" s="1"/>
  <c r="A299" i="9"/>
  <c r="D299" i="9" s="1"/>
  <c r="A300" i="9"/>
  <c r="D300" i="9" s="1"/>
  <c r="A301" i="9"/>
  <c r="D301" i="9" s="1"/>
  <c r="A302" i="9"/>
  <c r="D302" i="9" s="1"/>
  <c r="A303" i="9"/>
  <c r="D303" i="9" s="1"/>
  <c r="A304" i="9"/>
  <c r="D304" i="9" s="1"/>
  <c r="A305" i="9"/>
  <c r="D305" i="9" s="1"/>
  <c r="A306" i="9"/>
  <c r="D306" i="9" s="1"/>
  <c r="A307" i="9"/>
  <c r="D307" i="9" s="1"/>
  <c r="A308" i="9"/>
  <c r="D308" i="9" s="1"/>
  <c r="A309" i="9"/>
  <c r="D309" i="9" s="1"/>
  <c r="A310" i="9"/>
  <c r="D310" i="9" s="1"/>
  <c r="A311" i="9"/>
  <c r="D311" i="9" s="1"/>
  <c r="A312" i="9"/>
  <c r="D312" i="9" s="1"/>
  <c r="A313" i="9"/>
  <c r="D313" i="9" s="1"/>
  <c r="A314" i="9"/>
  <c r="D314" i="9" s="1"/>
  <c r="A315" i="9"/>
  <c r="D315" i="9" s="1"/>
  <c r="A316" i="9"/>
  <c r="D316" i="9" s="1"/>
  <c r="A317" i="9"/>
  <c r="D317" i="9" s="1"/>
  <c r="A318" i="9"/>
  <c r="D318" i="9" s="1"/>
  <c r="A319" i="9"/>
  <c r="D319" i="9" s="1"/>
  <c r="A320" i="9"/>
  <c r="D320" i="9" s="1"/>
  <c r="A321" i="9"/>
  <c r="D321" i="9" s="1"/>
  <c r="A322" i="9"/>
  <c r="D322" i="9" s="1"/>
  <c r="A323" i="9"/>
  <c r="D323" i="9" s="1"/>
  <c r="A324" i="9"/>
  <c r="D324" i="9" s="1"/>
  <c r="A325" i="9"/>
  <c r="D325" i="9" s="1"/>
  <c r="A326" i="9"/>
  <c r="D326" i="9" s="1"/>
  <c r="A327" i="9"/>
  <c r="D327" i="9" s="1"/>
  <c r="A328" i="9"/>
  <c r="D328" i="9" s="1"/>
  <c r="A329" i="9"/>
  <c r="D329" i="9" s="1"/>
  <c r="A330" i="9"/>
  <c r="D330" i="9" s="1"/>
  <c r="A331" i="9"/>
  <c r="D331" i="9" s="1"/>
  <c r="A332" i="9"/>
  <c r="D332" i="9" s="1"/>
  <c r="A333" i="9"/>
  <c r="D333" i="9" s="1"/>
  <c r="A334" i="9"/>
  <c r="D334" i="9" s="1"/>
  <c r="A335" i="9"/>
  <c r="D335" i="9" s="1"/>
  <c r="A336" i="9"/>
  <c r="D336" i="9" s="1"/>
  <c r="A337" i="9"/>
  <c r="D337" i="9" s="1"/>
  <c r="A338" i="9"/>
  <c r="D338" i="9" s="1"/>
  <c r="A339" i="9"/>
  <c r="D339" i="9" s="1"/>
  <c r="A340" i="9"/>
  <c r="D340" i="9" s="1"/>
  <c r="A341" i="9"/>
  <c r="D341" i="9" s="1"/>
  <c r="A342" i="9"/>
  <c r="D342" i="9" s="1"/>
  <c r="A343" i="9"/>
  <c r="D343" i="9" s="1"/>
  <c r="A344" i="9"/>
  <c r="D344" i="9" s="1"/>
  <c r="A345" i="9"/>
  <c r="D345" i="9" s="1"/>
  <c r="A346" i="9"/>
  <c r="D346" i="9" s="1"/>
  <c r="A347" i="9"/>
  <c r="D347" i="9" s="1"/>
  <c r="A348" i="9"/>
  <c r="D348" i="9" s="1"/>
  <c r="A349" i="9"/>
  <c r="D349" i="9" s="1"/>
  <c r="A350" i="9"/>
  <c r="D350" i="9" s="1"/>
  <c r="A351" i="9"/>
  <c r="D351" i="9" s="1"/>
  <c r="A352" i="9"/>
  <c r="D352" i="9" s="1"/>
  <c r="A353" i="9"/>
  <c r="D353" i="9" s="1"/>
  <c r="A354" i="9"/>
  <c r="D354" i="9" s="1"/>
  <c r="A355" i="9"/>
  <c r="D355" i="9" s="1"/>
  <c r="A356" i="9"/>
  <c r="D356" i="9" s="1"/>
  <c r="A357" i="9"/>
  <c r="D357" i="9" s="1"/>
  <c r="A358" i="9"/>
  <c r="D358" i="9" s="1"/>
  <c r="A359" i="9"/>
  <c r="D359" i="9" s="1"/>
  <c r="A360" i="9"/>
  <c r="D360" i="9" s="1"/>
  <c r="A361" i="9"/>
  <c r="D361" i="9" s="1"/>
  <c r="A362" i="9"/>
  <c r="D362" i="9" s="1"/>
  <c r="A363" i="9"/>
  <c r="D363" i="9" s="1"/>
  <c r="A364" i="9"/>
  <c r="D364" i="9" s="1"/>
  <c r="A365" i="9"/>
  <c r="D365" i="9" s="1"/>
  <c r="A366" i="9"/>
  <c r="D366" i="9" s="1"/>
  <c r="A367" i="9"/>
  <c r="D367" i="9" s="1"/>
  <c r="A368" i="9"/>
  <c r="D368" i="9" s="1"/>
  <c r="A369" i="9"/>
  <c r="D369" i="9" s="1"/>
  <c r="A370" i="9"/>
  <c r="D370" i="9" s="1"/>
  <c r="A371" i="9"/>
  <c r="D371" i="9" s="1"/>
  <c r="A372" i="9"/>
  <c r="D372" i="9" s="1"/>
  <c r="A373" i="9"/>
  <c r="D373" i="9" s="1"/>
  <c r="A374" i="9"/>
  <c r="D374" i="9" s="1"/>
  <c r="A375" i="9"/>
  <c r="D375" i="9" s="1"/>
  <c r="A376" i="9"/>
  <c r="D376" i="9" s="1"/>
  <c r="A377" i="9"/>
  <c r="D377" i="9" s="1"/>
  <c r="A378" i="9"/>
  <c r="D378" i="9" s="1"/>
  <c r="A379" i="9"/>
  <c r="D379" i="9" s="1"/>
  <c r="A380" i="9"/>
  <c r="D380" i="9" s="1"/>
  <c r="A381" i="9"/>
  <c r="D381" i="9" s="1"/>
  <c r="A382" i="9"/>
  <c r="D382" i="9" s="1"/>
  <c r="A383" i="9"/>
  <c r="D383" i="9" s="1"/>
  <c r="A384" i="9"/>
  <c r="D384" i="9" s="1"/>
  <c r="A385" i="9"/>
  <c r="D385" i="9" s="1"/>
  <c r="A386" i="9"/>
  <c r="D386" i="9" s="1"/>
  <c r="A387" i="9"/>
  <c r="D387" i="9" s="1"/>
  <c r="A388" i="9"/>
  <c r="D388" i="9" s="1"/>
  <c r="A389" i="9"/>
  <c r="D389" i="9" s="1"/>
  <c r="A390" i="9"/>
  <c r="D390" i="9" s="1"/>
  <c r="A391" i="9"/>
  <c r="D391" i="9" s="1"/>
  <c r="A392" i="9"/>
  <c r="D392" i="9" s="1"/>
  <c r="A393" i="9"/>
  <c r="D393" i="9" s="1"/>
  <c r="A394" i="9"/>
  <c r="D394" i="9" s="1"/>
  <c r="A395" i="9"/>
  <c r="D395" i="9" s="1"/>
  <c r="A396" i="9"/>
  <c r="D396" i="9" s="1"/>
  <c r="A397" i="9"/>
  <c r="D397" i="9" s="1"/>
  <c r="A398" i="9"/>
  <c r="D398" i="9" s="1"/>
  <c r="A399" i="9"/>
  <c r="D399" i="9" s="1"/>
  <c r="A400" i="9"/>
  <c r="D400" i="9" s="1"/>
  <c r="A401" i="9"/>
  <c r="D401" i="9" s="1"/>
  <c r="A402" i="9"/>
  <c r="D402" i="9" s="1"/>
  <c r="A403" i="9"/>
  <c r="D403" i="9" s="1"/>
  <c r="A404" i="9"/>
  <c r="D404" i="9" s="1"/>
  <c r="A405" i="9"/>
  <c r="D405" i="9" s="1"/>
  <c r="A406" i="9"/>
  <c r="D406" i="9" s="1"/>
  <c r="A407" i="9"/>
  <c r="D407" i="9" s="1"/>
  <c r="A408" i="9"/>
  <c r="D408" i="9" s="1"/>
  <c r="A409" i="9"/>
  <c r="D409" i="9" s="1"/>
  <c r="A410" i="9"/>
  <c r="D410" i="9" s="1"/>
  <c r="A411" i="9"/>
  <c r="D411" i="9" s="1"/>
  <c r="A412" i="9"/>
  <c r="D412" i="9" s="1"/>
  <c r="A413" i="9"/>
  <c r="D413" i="9" s="1"/>
  <c r="A414" i="9"/>
  <c r="D414" i="9" s="1"/>
  <c r="A415" i="9"/>
  <c r="D415" i="9" s="1"/>
  <c r="A416" i="9"/>
  <c r="D416" i="9" s="1"/>
  <c r="A417" i="9"/>
  <c r="D417" i="9" s="1"/>
  <c r="A418" i="9"/>
  <c r="D418" i="9" s="1"/>
  <c r="A419" i="9"/>
  <c r="D419" i="9" s="1"/>
  <c r="A420" i="9"/>
  <c r="D420" i="9" s="1"/>
  <c r="A421" i="9"/>
  <c r="D421" i="9" s="1"/>
  <c r="A422" i="9"/>
  <c r="D422" i="9" s="1"/>
  <c r="A423" i="9"/>
  <c r="D423" i="9" s="1"/>
  <c r="A424" i="9"/>
  <c r="D424" i="9" s="1"/>
  <c r="A425" i="9"/>
  <c r="D425" i="9" s="1"/>
  <c r="A426" i="9"/>
  <c r="D426" i="9" s="1"/>
  <c r="A427" i="9"/>
  <c r="D427" i="9" s="1"/>
  <c r="A428" i="9"/>
  <c r="D428" i="9" s="1"/>
  <c r="A429" i="9"/>
  <c r="D429" i="9" s="1"/>
  <c r="A430" i="9"/>
  <c r="D430" i="9" s="1"/>
  <c r="A431" i="9"/>
  <c r="D431" i="9" s="1"/>
  <c r="A432" i="9"/>
  <c r="D432" i="9" s="1"/>
  <c r="A433" i="9"/>
  <c r="D433" i="9" s="1"/>
  <c r="A434" i="9"/>
  <c r="D434" i="9" s="1"/>
  <c r="A435" i="9"/>
  <c r="D435" i="9" s="1"/>
  <c r="A436" i="9"/>
  <c r="D436" i="9" s="1"/>
  <c r="A437" i="9"/>
  <c r="D437" i="9" s="1"/>
  <c r="A438" i="9"/>
  <c r="D438" i="9" s="1"/>
  <c r="A439" i="9"/>
  <c r="D439" i="9" s="1"/>
  <c r="A440" i="9"/>
  <c r="D440" i="9" s="1"/>
  <c r="A441" i="9"/>
  <c r="D441" i="9" s="1"/>
  <c r="A442" i="9"/>
  <c r="D442" i="9" s="1"/>
  <c r="A443" i="9"/>
  <c r="D443" i="9" s="1"/>
  <c r="A444" i="9"/>
  <c r="D444" i="9" s="1"/>
  <c r="A445" i="9"/>
  <c r="D445" i="9" s="1"/>
  <c r="A446" i="9"/>
  <c r="D446" i="9" s="1"/>
  <c r="A447" i="9"/>
  <c r="D447" i="9" s="1"/>
  <c r="A448" i="9"/>
  <c r="D448" i="9" s="1"/>
  <c r="A449" i="9"/>
  <c r="D449" i="9" s="1"/>
  <c r="A450" i="9"/>
  <c r="D450" i="9" s="1"/>
  <c r="A451" i="9"/>
  <c r="D451" i="9" s="1"/>
  <c r="A452" i="9"/>
  <c r="D452" i="9" s="1"/>
  <c r="A453" i="9"/>
  <c r="D453" i="9" s="1"/>
  <c r="A454" i="9"/>
  <c r="D454" i="9" s="1"/>
  <c r="A455" i="9"/>
  <c r="D455" i="9" s="1"/>
  <c r="A456" i="9"/>
  <c r="D456" i="9" s="1"/>
  <c r="A457" i="9"/>
  <c r="D457" i="9" s="1"/>
  <c r="A458" i="9"/>
  <c r="D458" i="9" s="1"/>
  <c r="A459" i="9"/>
  <c r="D459" i="9" s="1"/>
  <c r="A460" i="9"/>
  <c r="D460" i="9" s="1"/>
  <c r="A461" i="9"/>
  <c r="D461" i="9" s="1"/>
  <c r="A462" i="9"/>
  <c r="D462" i="9" s="1"/>
  <c r="A463" i="9"/>
  <c r="D463" i="9" s="1"/>
  <c r="A464" i="9"/>
  <c r="D464" i="9" s="1"/>
  <c r="A465" i="9"/>
  <c r="D465" i="9" s="1"/>
  <c r="A466" i="9"/>
  <c r="D466" i="9" s="1"/>
  <c r="A467" i="9"/>
  <c r="D467" i="9" s="1"/>
  <c r="A468" i="9"/>
  <c r="D468" i="9" s="1"/>
  <c r="A469" i="9"/>
  <c r="D469" i="9" s="1"/>
  <c r="A470" i="9"/>
  <c r="D470" i="9" s="1"/>
  <c r="A471" i="9"/>
  <c r="D471" i="9" s="1"/>
  <c r="A472" i="9"/>
  <c r="D472" i="9" s="1"/>
  <c r="A473" i="9"/>
  <c r="D473" i="9" s="1"/>
  <c r="A474" i="9"/>
  <c r="D474" i="9" s="1"/>
  <c r="A475" i="9"/>
  <c r="D475" i="9" s="1"/>
  <c r="A476" i="9"/>
  <c r="D476" i="9" s="1"/>
  <c r="A477" i="9"/>
  <c r="D477" i="9" s="1"/>
  <c r="A478" i="9"/>
  <c r="D478" i="9" s="1"/>
  <c r="A479" i="9"/>
  <c r="D479" i="9" s="1"/>
  <c r="A480" i="9"/>
  <c r="D480" i="9" s="1"/>
  <c r="A481" i="9"/>
  <c r="D481" i="9" s="1"/>
  <c r="A482" i="9"/>
  <c r="D482" i="9" s="1"/>
  <c r="A483" i="9"/>
  <c r="D483" i="9" s="1"/>
  <c r="A484" i="9"/>
  <c r="D484" i="9" s="1"/>
  <c r="A485" i="9"/>
  <c r="D485" i="9" s="1"/>
  <c r="A486" i="9"/>
  <c r="D486" i="9" s="1"/>
  <c r="A487" i="9"/>
  <c r="D487" i="9" s="1"/>
  <c r="A488" i="9"/>
  <c r="D488" i="9" s="1"/>
  <c r="A489" i="9"/>
  <c r="D489" i="9" s="1"/>
  <c r="A490" i="9"/>
  <c r="D490" i="9" s="1"/>
  <c r="A491" i="9"/>
  <c r="D491" i="9" s="1"/>
  <c r="A492" i="9"/>
  <c r="D492" i="9" s="1"/>
  <c r="A493" i="9"/>
  <c r="D493" i="9" s="1"/>
  <c r="A494" i="9"/>
  <c r="D494" i="9" s="1"/>
  <c r="A495" i="9"/>
  <c r="D495" i="9" s="1"/>
  <c r="A496" i="9"/>
  <c r="D496" i="9" s="1"/>
  <c r="A497" i="9"/>
  <c r="D497" i="9" s="1"/>
  <c r="A498" i="9"/>
  <c r="D498" i="9" s="1"/>
  <c r="A499" i="9"/>
  <c r="D499" i="9" s="1"/>
  <c r="A500" i="9"/>
  <c r="D500" i="9" s="1"/>
  <c r="A501" i="9"/>
  <c r="D501" i="9" s="1"/>
  <c r="A502" i="9"/>
  <c r="D502" i="9" s="1"/>
  <c r="A503" i="9"/>
  <c r="D503" i="9" s="1"/>
  <c r="A504" i="9"/>
  <c r="D504" i="9" s="1"/>
  <c r="A505" i="9"/>
  <c r="D505" i="9" s="1"/>
  <c r="A506" i="9"/>
  <c r="D506" i="9" s="1"/>
  <c r="A507" i="9"/>
  <c r="D507" i="9" s="1"/>
  <c r="A508" i="9"/>
  <c r="D508" i="9" s="1"/>
  <c r="A509" i="9"/>
  <c r="D509" i="9" s="1"/>
  <c r="A510" i="9"/>
  <c r="D510" i="9" s="1"/>
  <c r="A511" i="9"/>
  <c r="D511" i="9" s="1"/>
  <c r="A512" i="9"/>
  <c r="D512" i="9" s="1"/>
  <c r="A513" i="9"/>
  <c r="D513" i="9" s="1"/>
  <c r="A514" i="9"/>
  <c r="D514" i="9" s="1"/>
  <c r="A515" i="9"/>
  <c r="D515" i="9" s="1"/>
  <c r="A516" i="9"/>
  <c r="D516" i="9" s="1"/>
  <c r="A517" i="9"/>
  <c r="D517" i="9" s="1"/>
  <c r="A518" i="9"/>
  <c r="D518" i="9" s="1"/>
  <c r="A519" i="9"/>
  <c r="D519" i="9" s="1"/>
  <c r="A520" i="9"/>
  <c r="D520" i="9" s="1"/>
  <c r="A521" i="9"/>
  <c r="D521" i="9" s="1"/>
  <c r="A522" i="9"/>
  <c r="D522" i="9" s="1"/>
  <c r="A523" i="9"/>
  <c r="D523" i="9" s="1"/>
  <c r="A524" i="9"/>
  <c r="D524" i="9" s="1"/>
  <c r="A525" i="9"/>
  <c r="D525" i="9" s="1"/>
  <c r="A526" i="9"/>
  <c r="D526" i="9" s="1"/>
  <c r="A527" i="9"/>
  <c r="D527" i="9" s="1"/>
  <c r="A528" i="9"/>
  <c r="D528" i="9" s="1"/>
  <c r="A529" i="9"/>
  <c r="D529" i="9" s="1"/>
  <c r="A530" i="9"/>
  <c r="D530" i="9" s="1"/>
  <c r="A531" i="9"/>
  <c r="D531" i="9" s="1"/>
  <c r="A532" i="9"/>
  <c r="D532" i="9" s="1"/>
  <c r="A533" i="9"/>
  <c r="D533" i="9" s="1"/>
  <c r="A534" i="9"/>
  <c r="D534" i="9" s="1"/>
  <c r="A535" i="9"/>
  <c r="D535" i="9" s="1"/>
  <c r="A536" i="9"/>
  <c r="D536" i="9" s="1"/>
  <c r="A537" i="9"/>
  <c r="D537" i="9" s="1"/>
  <c r="A538" i="9"/>
  <c r="D538" i="9" s="1"/>
  <c r="A539" i="9"/>
  <c r="D539" i="9" s="1"/>
  <c r="A540" i="9"/>
  <c r="D540" i="9" s="1"/>
  <c r="A541" i="9"/>
  <c r="D541" i="9" s="1"/>
  <c r="A542" i="9"/>
  <c r="D542" i="9" s="1"/>
  <c r="A543" i="9"/>
  <c r="D543" i="9" s="1"/>
  <c r="A544" i="9"/>
  <c r="D544" i="9" s="1"/>
  <c r="A545" i="9"/>
  <c r="D545" i="9" s="1"/>
  <c r="A546" i="9"/>
  <c r="D546" i="9" s="1"/>
  <c r="A547" i="9"/>
  <c r="D547" i="9" s="1"/>
  <c r="A548" i="9"/>
  <c r="D548" i="9" s="1"/>
  <c r="A549" i="9"/>
  <c r="D549" i="9" s="1"/>
  <c r="A550" i="9"/>
  <c r="D550" i="9" s="1"/>
  <c r="A551" i="9"/>
  <c r="D551" i="9" s="1"/>
  <c r="A552" i="9"/>
  <c r="D552" i="9" s="1"/>
  <c r="A553" i="9"/>
  <c r="D553" i="9" s="1"/>
  <c r="A554" i="9"/>
  <c r="D554" i="9" s="1"/>
  <c r="A555" i="9"/>
  <c r="D555" i="9" s="1"/>
  <c r="A556" i="9"/>
  <c r="D556" i="9" s="1"/>
  <c r="A557" i="9"/>
  <c r="D557" i="9" s="1"/>
  <c r="A558" i="9"/>
  <c r="D558" i="9" s="1"/>
  <c r="A559" i="9"/>
  <c r="D559" i="9" s="1"/>
  <c r="A560" i="9"/>
  <c r="D560" i="9" s="1"/>
  <c r="A561" i="9"/>
  <c r="D561" i="9" s="1"/>
  <c r="A562" i="9"/>
  <c r="D562" i="9" s="1"/>
  <c r="A563" i="9"/>
  <c r="D563" i="9" s="1"/>
  <c r="A564" i="9"/>
  <c r="D564" i="9" s="1"/>
  <c r="A565" i="9"/>
  <c r="D565" i="9" s="1"/>
  <c r="A566" i="9"/>
  <c r="D566" i="9" s="1"/>
  <c r="A567" i="9"/>
  <c r="D567" i="9" s="1"/>
  <c r="A568" i="9"/>
  <c r="D568" i="9" s="1"/>
  <c r="A569" i="9"/>
  <c r="D569" i="9" s="1"/>
  <c r="A570" i="9"/>
  <c r="D570" i="9" s="1"/>
  <c r="A571" i="9"/>
  <c r="D571" i="9" s="1"/>
  <c r="A572" i="9"/>
  <c r="D572" i="9" s="1"/>
  <c r="A573" i="9"/>
  <c r="D573" i="9" s="1"/>
  <c r="A574" i="9"/>
  <c r="D574" i="9" s="1"/>
  <c r="A575" i="9"/>
  <c r="D575" i="9" s="1"/>
  <c r="A576" i="9"/>
  <c r="D576" i="9" s="1"/>
  <c r="A577" i="9"/>
  <c r="D577" i="9" s="1"/>
  <c r="A578" i="9"/>
  <c r="D578" i="9" s="1"/>
  <c r="A579" i="9"/>
  <c r="D579" i="9" s="1"/>
  <c r="A580" i="9"/>
  <c r="D580" i="9" s="1"/>
  <c r="A581" i="9"/>
  <c r="D581" i="9" s="1"/>
  <c r="A582" i="9"/>
  <c r="D582" i="9" s="1"/>
  <c r="A583" i="9"/>
  <c r="D583" i="9" s="1"/>
  <c r="A584" i="9"/>
  <c r="D584" i="9" s="1"/>
  <c r="A585" i="9"/>
  <c r="D585" i="9" s="1"/>
  <c r="A586" i="9"/>
  <c r="D586" i="9" s="1"/>
  <c r="A587" i="9"/>
  <c r="D587" i="9" s="1"/>
  <c r="A588" i="9"/>
  <c r="D588" i="9" s="1"/>
  <c r="A589" i="9"/>
  <c r="D589" i="9" s="1"/>
  <c r="A590" i="9"/>
  <c r="D590" i="9" s="1"/>
  <c r="A591" i="9"/>
  <c r="D591" i="9" s="1"/>
  <c r="A592" i="9"/>
  <c r="D592" i="9" s="1"/>
  <c r="A593" i="9"/>
  <c r="D593" i="9" s="1"/>
  <c r="A594" i="9"/>
  <c r="D594" i="9" s="1"/>
  <c r="A595" i="9"/>
  <c r="D595" i="9" s="1"/>
  <c r="A596" i="9"/>
  <c r="D596" i="9" s="1"/>
  <c r="A597" i="9"/>
  <c r="D597" i="9" s="1"/>
  <c r="A598" i="9"/>
  <c r="D598" i="9" s="1"/>
  <c r="A599" i="9"/>
  <c r="D599" i="9" s="1"/>
  <c r="A600" i="9"/>
  <c r="D600" i="9" s="1"/>
  <c r="A601" i="9"/>
  <c r="D601" i="9" s="1"/>
  <c r="A602" i="9"/>
  <c r="D602" i="9" s="1"/>
  <c r="A603" i="9"/>
  <c r="D603" i="9" s="1"/>
  <c r="A604" i="9"/>
  <c r="D604" i="9" s="1"/>
  <c r="A605" i="9"/>
  <c r="D605" i="9" s="1"/>
  <c r="A606" i="9"/>
  <c r="D606" i="9" s="1"/>
  <c r="A607" i="9"/>
  <c r="D607" i="9" s="1"/>
  <c r="A608" i="9"/>
  <c r="D608" i="9" s="1"/>
  <c r="A609" i="9"/>
  <c r="D609" i="9" s="1"/>
  <c r="A610" i="9"/>
  <c r="D610" i="9" s="1"/>
  <c r="A611" i="9"/>
  <c r="D611" i="9" s="1"/>
  <c r="A612" i="9"/>
  <c r="D612" i="9" s="1"/>
  <c r="A613" i="9"/>
  <c r="D613" i="9" s="1"/>
  <c r="A614" i="9"/>
  <c r="D614" i="9" s="1"/>
  <c r="A615" i="9"/>
  <c r="D615" i="9" s="1"/>
  <c r="A616" i="9"/>
  <c r="D616" i="9" s="1"/>
  <c r="A617" i="9"/>
  <c r="D617" i="9" s="1"/>
  <c r="A618" i="9"/>
  <c r="D618" i="9" s="1"/>
  <c r="A619" i="9"/>
  <c r="D619" i="9" s="1"/>
  <c r="A620" i="9"/>
  <c r="D620" i="9" s="1"/>
  <c r="A621" i="9"/>
  <c r="D621" i="9" s="1"/>
  <c r="A622" i="9"/>
  <c r="D622" i="9" s="1"/>
  <c r="A623" i="9"/>
  <c r="D623" i="9" s="1"/>
  <c r="A624" i="9"/>
  <c r="D624" i="9" s="1"/>
  <c r="A625" i="9"/>
  <c r="D625" i="9" s="1"/>
  <c r="A626" i="9"/>
  <c r="D626" i="9" s="1"/>
  <c r="A627" i="9"/>
  <c r="D627" i="9" s="1"/>
  <c r="A628" i="9"/>
  <c r="D628" i="9" s="1"/>
  <c r="A629" i="9"/>
  <c r="D629" i="9" s="1"/>
  <c r="A630" i="9"/>
  <c r="D630" i="9" s="1"/>
  <c r="A631" i="9"/>
  <c r="D631" i="9" s="1"/>
  <c r="A632" i="9"/>
  <c r="D632" i="9" s="1"/>
  <c r="A633" i="9"/>
  <c r="D633" i="9" s="1"/>
  <c r="A634" i="9"/>
  <c r="D634" i="9" s="1"/>
  <c r="A635" i="9"/>
  <c r="D635" i="9" s="1"/>
  <c r="A636" i="9"/>
  <c r="D636" i="9" s="1"/>
  <c r="A637" i="9"/>
  <c r="D637" i="9" s="1"/>
  <c r="A638" i="9"/>
  <c r="D638" i="9" s="1"/>
  <c r="A639" i="9"/>
  <c r="D639" i="9" s="1"/>
  <c r="A640" i="9"/>
  <c r="D640" i="9" s="1"/>
  <c r="A641" i="9"/>
  <c r="D641" i="9" s="1"/>
  <c r="A642" i="9"/>
  <c r="D642" i="9" s="1"/>
  <c r="A643" i="9"/>
  <c r="D643" i="9" s="1"/>
  <c r="A644" i="9"/>
  <c r="D644" i="9" s="1"/>
  <c r="A645" i="9"/>
  <c r="D645" i="9" s="1"/>
  <c r="A646" i="9"/>
  <c r="D646" i="9" s="1"/>
  <c r="A647" i="9"/>
  <c r="D647" i="9" s="1"/>
  <c r="A648" i="9"/>
  <c r="D648" i="9" s="1"/>
  <c r="A649" i="9"/>
  <c r="D649" i="9" s="1"/>
  <c r="A650" i="9"/>
  <c r="D650" i="9" s="1"/>
  <c r="A651" i="9"/>
  <c r="D651" i="9" s="1"/>
  <c r="A652" i="9"/>
  <c r="D652" i="9" s="1"/>
  <c r="A653" i="9"/>
  <c r="D653" i="9" s="1"/>
  <c r="A654" i="9"/>
  <c r="D654" i="9" s="1"/>
  <c r="A655" i="9"/>
  <c r="D655" i="9" s="1"/>
  <c r="A656" i="9"/>
  <c r="D656" i="9" s="1"/>
  <c r="A657" i="9"/>
  <c r="D657" i="9" s="1"/>
  <c r="A658" i="9"/>
  <c r="D658" i="9" s="1"/>
  <c r="A659" i="9"/>
  <c r="D659" i="9" s="1"/>
  <c r="A660" i="9"/>
  <c r="D660" i="9" s="1"/>
  <c r="A661" i="9"/>
  <c r="D661" i="9" s="1"/>
  <c r="A662" i="9"/>
  <c r="D662" i="9" s="1"/>
  <c r="A663" i="9"/>
  <c r="D663" i="9" s="1"/>
  <c r="A664" i="9"/>
  <c r="D664" i="9" s="1"/>
  <c r="A665" i="9"/>
  <c r="D665" i="9" s="1"/>
  <c r="A666" i="9"/>
  <c r="D666" i="9" s="1"/>
  <c r="A667" i="9"/>
  <c r="D667" i="9" s="1"/>
  <c r="A668" i="9"/>
  <c r="D668" i="9" s="1"/>
  <c r="A669" i="9"/>
  <c r="D669" i="9" s="1"/>
  <c r="A670" i="9"/>
  <c r="D670" i="9" s="1"/>
  <c r="A671" i="9"/>
  <c r="D671" i="9" s="1"/>
  <c r="A672" i="9"/>
  <c r="D672" i="9" s="1"/>
  <c r="A673" i="9"/>
  <c r="D673" i="9" s="1"/>
  <c r="A674" i="9"/>
  <c r="D674" i="9" s="1"/>
  <c r="A675" i="9"/>
  <c r="D675" i="9" s="1"/>
  <c r="A676" i="9"/>
  <c r="D676" i="9" s="1"/>
  <c r="A677" i="9"/>
  <c r="D677" i="9" s="1"/>
  <c r="A678" i="9"/>
  <c r="D678" i="9" s="1"/>
  <c r="A679" i="9"/>
  <c r="D679" i="9" s="1"/>
  <c r="A680" i="9"/>
  <c r="D680" i="9" s="1"/>
  <c r="A681" i="9"/>
  <c r="D681" i="9" s="1"/>
  <c r="A682" i="9"/>
  <c r="D682" i="9" s="1"/>
  <c r="A683" i="9"/>
  <c r="D683" i="9" s="1"/>
  <c r="A684" i="9"/>
  <c r="D684" i="9" s="1"/>
  <c r="A685" i="9"/>
  <c r="D685" i="9" s="1"/>
  <c r="A686" i="9"/>
  <c r="D686" i="9" s="1"/>
  <c r="A687" i="9"/>
  <c r="D687" i="9" s="1"/>
  <c r="A688" i="9"/>
  <c r="D688" i="9" s="1"/>
  <c r="A689" i="9"/>
  <c r="D689" i="9" s="1"/>
  <c r="A690" i="9"/>
  <c r="D690" i="9" s="1"/>
  <c r="A691" i="9"/>
  <c r="D691" i="9" s="1"/>
  <c r="A692" i="9"/>
  <c r="D692" i="9" s="1"/>
  <c r="A693" i="9"/>
  <c r="D693" i="9" s="1"/>
  <c r="A694" i="9"/>
  <c r="D694" i="9" s="1"/>
  <c r="A695" i="9"/>
  <c r="D695" i="9" s="1"/>
  <c r="A696" i="9"/>
  <c r="D696" i="9" s="1"/>
  <c r="A697" i="9"/>
  <c r="D697" i="9" s="1"/>
  <c r="A698" i="9"/>
  <c r="D698" i="9" s="1"/>
  <c r="A699" i="9"/>
  <c r="D699" i="9" s="1"/>
  <c r="A700" i="9"/>
  <c r="D700" i="9" s="1"/>
  <c r="A701" i="9"/>
  <c r="D701" i="9" s="1"/>
  <c r="A702" i="9"/>
  <c r="D702" i="9" s="1"/>
  <c r="A703" i="9"/>
  <c r="D703" i="9" s="1"/>
  <c r="A704" i="9"/>
  <c r="D704" i="9" s="1"/>
  <c r="A705" i="9"/>
  <c r="D705" i="9" s="1"/>
  <c r="A706" i="9"/>
  <c r="D706" i="9" s="1"/>
  <c r="A707" i="9"/>
  <c r="D707" i="9" s="1"/>
  <c r="A708" i="9"/>
  <c r="D708" i="9" s="1"/>
  <c r="A709" i="9"/>
  <c r="D709" i="9" s="1"/>
  <c r="A710" i="9"/>
  <c r="D710" i="9" s="1"/>
  <c r="A711" i="9"/>
  <c r="D711" i="9" s="1"/>
  <c r="A712" i="9"/>
  <c r="D712" i="9" s="1"/>
  <c r="A713" i="9"/>
  <c r="D713" i="9" s="1"/>
  <c r="A714" i="9"/>
  <c r="D714" i="9" s="1"/>
  <c r="A715" i="9"/>
  <c r="D715" i="9" s="1"/>
  <c r="A716" i="9"/>
  <c r="D716" i="9" s="1"/>
  <c r="A717" i="9"/>
  <c r="D717" i="9" s="1"/>
  <c r="A718" i="9"/>
  <c r="D718" i="9" s="1"/>
  <c r="A719" i="9"/>
  <c r="D719" i="9" s="1"/>
  <c r="A720" i="9"/>
  <c r="D720" i="9" s="1"/>
  <c r="A721" i="9"/>
  <c r="D721" i="9" s="1"/>
  <c r="A722" i="9"/>
  <c r="D722" i="9" s="1"/>
  <c r="A723" i="9"/>
  <c r="D723" i="9" s="1"/>
  <c r="A724" i="9"/>
  <c r="D724" i="9" s="1"/>
  <c r="A725" i="9"/>
  <c r="D725" i="9" s="1"/>
  <c r="A726" i="9"/>
  <c r="D726" i="9" s="1"/>
  <c r="A727" i="9"/>
  <c r="D727" i="9" s="1"/>
  <c r="A728" i="9"/>
  <c r="D728" i="9" s="1"/>
  <c r="A729" i="9"/>
  <c r="D729" i="9" s="1"/>
  <c r="A730" i="9"/>
  <c r="D730" i="9" s="1"/>
  <c r="A731" i="9"/>
  <c r="D731" i="9" s="1"/>
  <c r="A732" i="9"/>
  <c r="D732" i="9" s="1"/>
  <c r="A733" i="9"/>
  <c r="D733" i="9" s="1"/>
  <c r="A734" i="9"/>
  <c r="D734" i="9" s="1"/>
  <c r="A735" i="9"/>
  <c r="D735" i="9" s="1"/>
  <c r="A736" i="9"/>
  <c r="D736" i="9" s="1"/>
  <c r="A737" i="9"/>
  <c r="D737" i="9" s="1"/>
  <c r="A738" i="9"/>
  <c r="D738" i="9" s="1"/>
  <c r="A739" i="9"/>
  <c r="D739" i="9" s="1"/>
  <c r="A740" i="9"/>
  <c r="D740" i="9" s="1"/>
  <c r="A741" i="9"/>
  <c r="D741" i="9" s="1"/>
  <c r="A742" i="9"/>
  <c r="D742" i="9" s="1"/>
  <c r="A743" i="9"/>
  <c r="D743" i="9" s="1"/>
  <c r="A744" i="9"/>
  <c r="D744" i="9" s="1"/>
  <c r="A745" i="9"/>
  <c r="D745" i="9" s="1"/>
  <c r="A746" i="9"/>
  <c r="D746" i="9" s="1"/>
  <c r="A747" i="9"/>
  <c r="D747" i="9" s="1"/>
  <c r="A748" i="9"/>
  <c r="D748" i="9" s="1"/>
  <c r="A749" i="9"/>
  <c r="D749" i="9" s="1"/>
  <c r="A750" i="9"/>
  <c r="D750" i="9" s="1"/>
  <c r="A751" i="9"/>
  <c r="D751" i="9" s="1"/>
  <c r="A752" i="9"/>
  <c r="D752" i="9" s="1"/>
  <c r="A753" i="9"/>
  <c r="D753" i="9" s="1"/>
  <c r="A754" i="9"/>
  <c r="D754" i="9" s="1"/>
  <c r="A755" i="9"/>
  <c r="D755" i="9" s="1"/>
  <c r="A756" i="9"/>
  <c r="D756" i="9" s="1"/>
  <c r="A757" i="9"/>
  <c r="D757" i="9" s="1"/>
  <c r="A758" i="9"/>
  <c r="D758" i="9" s="1"/>
  <c r="A759" i="9"/>
  <c r="D759" i="9" s="1"/>
  <c r="A760" i="9"/>
  <c r="D760" i="9" s="1"/>
  <c r="A761" i="9"/>
  <c r="D761" i="9" s="1"/>
  <c r="A762" i="9"/>
  <c r="D762" i="9" s="1"/>
  <c r="A763" i="9"/>
  <c r="D763" i="9" s="1"/>
  <c r="A764" i="9"/>
  <c r="D764" i="9" s="1"/>
  <c r="A765" i="9"/>
  <c r="D765" i="9" s="1"/>
  <c r="A766" i="9"/>
  <c r="D766" i="9" s="1"/>
  <c r="A767" i="9"/>
  <c r="D767" i="9" s="1"/>
  <c r="A768" i="9"/>
  <c r="D768" i="9" s="1"/>
  <c r="A769" i="9"/>
  <c r="D769" i="9" s="1"/>
  <c r="A770" i="9"/>
  <c r="D770" i="9" s="1"/>
  <c r="A771" i="9"/>
  <c r="D771" i="9" s="1"/>
  <c r="A772" i="9"/>
  <c r="D772" i="9" s="1"/>
  <c r="A773" i="9"/>
  <c r="D773" i="9" s="1"/>
  <c r="A774" i="9"/>
  <c r="D774" i="9" s="1"/>
  <c r="A775" i="9"/>
  <c r="D775" i="9" s="1"/>
  <c r="A776" i="9"/>
  <c r="D776" i="9" s="1"/>
  <c r="A777" i="9"/>
  <c r="D777" i="9" s="1"/>
  <c r="A778" i="9"/>
  <c r="D778" i="9" s="1"/>
  <c r="A779" i="9"/>
  <c r="D779" i="9" s="1"/>
  <c r="A780" i="9"/>
  <c r="D780" i="9" s="1"/>
  <c r="A781" i="9"/>
  <c r="D781" i="9" s="1"/>
  <c r="A782" i="9"/>
  <c r="D782" i="9" s="1"/>
  <c r="A783" i="9"/>
  <c r="D783" i="9" s="1"/>
  <c r="A784" i="9"/>
  <c r="D784" i="9" s="1"/>
  <c r="A785" i="9"/>
  <c r="D785" i="9" s="1"/>
  <c r="A786" i="9"/>
  <c r="D786" i="9" s="1"/>
  <c r="A787" i="9"/>
  <c r="D787" i="9" s="1"/>
  <c r="A788" i="9"/>
  <c r="D788" i="9" s="1"/>
  <c r="A789" i="9"/>
  <c r="D789" i="9" s="1"/>
  <c r="A790" i="9"/>
  <c r="D790" i="9" s="1"/>
  <c r="A791" i="9"/>
  <c r="D791" i="9" s="1"/>
  <c r="A792" i="9"/>
  <c r="D792" i="9" s="1"/>
  <c r="A793" i="9"/>
  <c r="D793" i="9" s="1"/>
  <c r="A794" i="9"/>
  <c r="D794" i="9" s="1"/>
  <c r="A795" i="9"/>
  <c r="D795" i="9" s="1"/>
  <c r="A796" i="9"/>
  <c r="D796" i="9" s="1"/>
  <c r="A797" i="9"/>
  <c r="D797" i="9" s="1"/>
  <c r="A798" i="9"/>
  <c r="D798" i="9" s="1"/>
  <c r="A799" i="9"/>
  <c r="D799" i="9" s="1"/>
  <c r="A800" i="9"/>
  <c r="D800" i="9" s="1"/>
  <c r="A801" i="9"/>
  <c r="D801" i="9" s="1"/>
  <c r="A802" i="9"/>
  <c r="D802" i="9" s="1"/>
  <c r="A803" i="9"/>
  <c r="D803" i="9" s="1"/>
  <c r="A804" i="9"/>
  <c r="D804" i="9" s="1"/>
  <c r="A805" i="9"/>
  <c r="D805" i="9" s="1"/>
  <c r="A806" i="9"/>
  <c r="D806" i="9" s="1"/>
  <c r="A807" i="9"/>
  <c r="D807" i="9" s="1"/>
  <c r="A808" i="9"/>
  <c r="D808" i="9" s="1"/>
  <c r="A809" i="9"/>
  <c r="D809" i="9" s="1"/>
  <c r="A810" i="9"/>
  <c r="D810" i="9" s="1"/>
  <c r="A811" i="9"/>
  <c r="D811" i="9" s="1"/>
  <c r="A812" i="9"/>
  <c r="D812" i="9" s="1"/>
  <c r="A813" i="9"/>
  <c r="D813" i="9" s="1"/>
  <c r="A814" i="9"/>
  <c r="D814" i="9" s="1"/>
  <c r="A815" i="9"/>
  <c r="D815" i="9" s="1"/>
  <c r="A816" i="9"/>
  <c r="D816" i="9" s="1"/>
  <c r="A817" i="9"/>
  <c r="D817" i="9" s="1"/>
  <c r="A818" i="9"/>
  <c r="D818" i="9" s="1"/>
  <c r="A819" i="9"/>
  <c r="D819" i="9" s="1"/>
  <c r="A820" i="9"/>
  <c r="D820" i="9" s="1"/>
  <c r="A821" i="9"/>
  <c r="D821" i="9" s="1"/>
  <c r="A822" i="9"/>
  <c r="D822" i="9" s="1"/>
  <c r="A823" i="9"/>
  <c r="D823" i="9" s="1"/>
  <c r="A824" i="9"/>
  <c r="D824" i="9" s="1"/>
  <c r="A825" i="9"/>
  <c r="D825" i="9" s="1"/>
  <c r="A826" i="9"/>
  <c r="D826" i="9" s="1"/>
  <c r="A827" i="9"/>
  <c r="D827" i="9" s="1"/>
  <c r="A828" i="9"/>
  <c r="D828" i="9" s="1"/>
  <c r="A829" i="9"/>
  <c r="D829" i="9" s="1"/>
  <c r="A830" i="9"/>
  <c r="D830" i="9" s="1"/>
  <c r="A831" i="9"/>
  <c r="D831" i="9" s="1"/>
  <c r="A832" i="9"/>
  <c r="D832" i="9" s="1"/>
  <c r="A833" i="9"/>
  <c r="D833" i="9" s="1"/>
  <c r="A834" i="9"/>
  <c r="D834" i="9" s="1"/>
  <c r="A835" i="9"/>
  <c r="D835" i="9" s="1"/>
  <c r="A836" i="9"/>
  <c r="D836" i="9" s="1"/>
  <c r="A837" i="9"/>
  <c r="D837" i="9" s="1"/>
  <c r="A838" i="9"/>
  <c r="D838" i="9" s="1"/>
  <c r="A839" i="9"/>
  <c r="D839" i="9" s="1"/>
  <c r="A840" i="9"/>
  <c r="D840" i="9" s="1"/>
  <c r="A841" i="9"/>
  <c r="D841" i="9" s="1"/>
  <c r="A842" i="9"/>
  <c r="D842" i="9" s="1"/>
  <c r="A843" i="9"/>
  <c r="D843" i="9" s="1"/>
  <c r="A844" i="9"/>
  <c r="D844" i="9" s="1"/>
  <c r="A845" i="9"/>
  <c r="D845" i="9" s="1"/>
  <c r="A846" i="9"/>
  <c r="D846" i="9" s="1"/>
  <c r="A847" i="9"/>
  <c r="D847" i="9" s="1"/>
  <c r="A848" i="9"/>
  <c r="D848" i="9" s="1"/>
  <c r="A849" i="9"/>
  <c r="D849" i="9" s="1"/>
  <c r="A850" i="9"/>
  <c r="D850" i="9" s="1"/>
  <c r="A851" i="9"/>
  <c r="D851" i="9" s="1"/>
  <c r="A852" i="9"/>
  <c r="D852" i="9" s="1"/>
  <c r="A853" i="9"/>
  <c r="D853" i="9" s="1"/>
  <c r="A854" i="9"/>
  <c r="D854" i="9" s="1"/>
  <c r="A855" i="9"/>
  <c r="D855" i="9" s="1"/>
  <c r="A856" i="9"/>
  <c r="D856" i="9" s="1"/>
  <c r="A857" i="9"/>
  <c r="D857" i="9" s="1"/>
  <c r="A858" i="9"/>
  <c r="D858" i="9" s="1"/>
  <c r="A859" i="9"/>
  <c r="D859" i="9" s="1"/>
  <c r="A860" i="9"/>
  <c r="D860" i="9" s="1"/>
  <c r="A861" i="9"/>
  <c r="D861" i="9" s="1"/>
  <c r="A862" i="9"/>
  <c r="D862" i="9" s="1"/>
  <c r="A863" i="9"/>
  <c r="D863" i="9" s="1"/>
  <c r="A864" i="9"/>
  <c r="D864" i="9" s="1"/>
  <c r="A865" i="9"/>
  <c r="D865" i="9" s="1"/>
  <c r="A866" i="9"/>
  <c r="D866" i="9" s="1"/>
  <c r="A867" i="9"/>
  <c r="D867" i="9" s="1"/>
  <c r="A868" i="9"/>
  <c r="D868" i="9" s="1"/>
  <c r="A869" i="9"/>
  <c r="D869" i="9" s="1"/>
  <c r="A870" i="9"/>
  <c r="D870" i="9" s="1"/>
  <c r="A871" i="9"/>
  <c r="D871" i="9" s="1"/>
  <c r="A872" i="9"/>
  <c r="D872" i="9" s="1"/>
  <c r="A873" i="9"/>
  <c r="D873" i="9" s="1"/>
  <c r="A874" i="9"/>
  <c r="D874" i="9" s="1"/>
  <c r="A875" i="9"/>
  <c r="D875" i="9" s="1"/>
  <c r="A876" i="9"/>
  <c r="D876" i="9" s="1"/>
  <c r="A877" i="9"/>
  <c r="D877" i="9" s="1"/>
  <c r="A878" i="9"/>
  <c r="D878" i="9" s="1"/>
  <c r="A879" i="9"/>
  <c r="D879" i="9" s="1"/>
  <c r="A880" i="9"/>
  <c r="D880" i="9" s="1"/>
  <c r="A881" i="9"/>
  <c r="D881" i="9" s="1"/>
  <c r="A882" i="9"/>
  <c r="D882" i="9" s="1"/>
  <c r="A883" i="9"/>
  <c r="D883" i="9" s="1"/>
  <c r="A884" i="9"/>
  <c r="D884" i="9" s="1"/>
  <c r="A885" i="9"/>
  <c r="D885" i="9" s="1"/>
  <c r="A886" i="9"/>
  <c r="D886" i="9" s="1"/>
  <c r="A887" i="9"/>
  <c r="D887" i="9" s="1"/>
  <c r="A888" i="9"/>
  <c r="D888" i="9" s="1"/>
  <c r="A889" i="9"/>
  <c r="D889" i="9" s="1"/>
  <c r="A890" i="9"/>
  <c r="D890" i="9" s="1"/>
  <c r="A891" i="9"/>
  <c r="D891" i="9" s="1"/>
  <c r="A892" i="9"/>
  <c r="D892" i="9" s="1"/>
  <c r="A893" i="9"/>
  <c r="D893" i="9" s="1"/>
  <c r="A894" i="9"/>
  <c r="D894" i="9" s="1"/>
  <c r="A895" i="9"/>
  <c r="D895" i="9" s="1"/>
  <c r="A896" i="9"/>
  <c r="D896" i="9" s="1"/>
  <c r="A897" i="9"/>
  <c r="D897" i="9" s="1"/>
  <c r="A898" i="9"/>
  <c r="D898" i="9" s="1"/>
  <c r="A899" i="9"/>
  <c r="D899" i="9" s="1"/>
  <c r="A900" i="9"/>
  <c r="D900" i="9" s="1"/>
  <c r="A901" i="9"/>
  <c r="D901" i="9" s="1"/>
  <c r="A902" i="9"/>
  <c r="D902" i="9" s="1"/>
  <c r="A903" i="9"/>
  <c r="D903" i="9" s="1"/>
  <c r="A904" i="9"/>
  <c r="D904" i="9" s="1"/>
  <c r="A905" i="9"/>
  <c r="D905" i="9" s="1"/>
  <c r="A906" i="9"/>
  <c r="D906" i="9" s="1"/>
  <c r="A907" i="9"/>
  <c r="D907" i="9" s="1"/>
  <c r="A908" i="9"/>
  <c r="D908" i="9" s="1"/>
  <c r="A909" i="9"/>
  <c r="D909" i="9" s="1"/>
  <c r="A910" i="9"/>
  <c r="D910" i="9" s="1"/>
  <c r="A911" i="9"/>
  <c r="D911" i="9" s="1"/>
  <c r="A912" i="9"/>
  <c r="D912" i="9" s="1"/>
  <c r="A913" i="9"/>
  <c r="D913" i="9" s="1"/>
  <c r="A914" i="9"/>
  <c r="D914" i="9" s="1"/>
  <c r="A915" i="9"/>
  <c r="D915" i="9" s="1"/>
  <c r="A916" i="9"/>
  <c r="D916" i="9" s="1"/>
  <c r="A917" i="9"/>
  <c r="D917" i="9" s="1"/>
  <c r="A918" i="9"/>
  <c r="D918" i="9" s="1"/>
  <c r="A919" i="9"/>
  <c r="D919" i="9" s="1"/>
  <c r="A920" i="9"/>
  <c r="D920" i="9" s="1"/>
  <c r="A921" i="9"/>
  <c r="D921" i="9" s="1"/>
  <c r="A922" i="9"/>
  <c r="D922" i="9" s="1"/>
  <c r="A923" i="9"/>
  <c r="D923" i="9" s="1"/>
  <c r="A924" i="9"/>
  <c r="D924" i="9" s="1"/>
  <c r="A925" i="9"/>
  <c r="D925" i="9" s="1"/>
  <c r="A926" i="9"/>
  <c r="D926" i="9" s="1"/>
  <c r="A927" i="9"/>
  <c r="D927" i="9" s="1"/>
  <c r="A928" i="9"/>
  <c r="D928" i="9" s="1"/>
  <c r="A929" i="9"/>
  <c r="D929" i="9" s="1"/>
  <c r="A930" i="9"/>
  <c r="D930" i="9" s="1"/>
  <c r="A931" i="9"/>
  <c r="D931" i="9" s="1"/>
  <c r="A932" i="9"/>
  <c r="D932" i="9" s="1"/>
  <c r="A933" i="9"/>
  <c r="D933" i="9" s="1"/>
  <c r="A934" i="9"/>
  <c r="D934" i="9" s="1"/>
  <c r="A935" i="9"/>
  <c r="D935" i="9" s="1"/>
  <c r="A936" i="9"/>
  <c r="D936" i="9" s="1"/>
  <c r="A937" i="9"/>
  <c r="D937" i="9" s="1"/>
  <c r="A938" i="9"/>
  <c r="D938" i="9" s="1"/>
  <c r="A939" i="9"/>
  <c r="D939" i="9" s="1"/>
  <c r="A940" i="9"/>
  <c r="D940" i="9" s="1"/>
  <c r="A941" i="9"/>
  <c r="D941" i="9" s="1"/>
  <c r="A942" i="9"/>
  <c r="D942" i="9" s="1"/>
  <c r="A943" i="9"/>
  <c r="D943" i="9" s="1"/>
  <c r="A944" i="9"/>
  <c r="D944" i="9" s="1"/>
  <c r="A945" i="9"/>
  <c r="D945" i="9" s="1"/>
  <c r="A946" i="9"/>
  <c r="D946" i="9" s="1"/>
  <c r="A947" i="9"/>
  <c r="D947" i="9" s="1"/>
  <c r="A948" i="9"/>
  <c r="D948" i="9" s="1"/>
  <c r="A949" i="9"/>
  <c r="D949" i="9" s="1"/>
  <c r="A950" i="9"/>
  <c r="D950" i="9" s="1"/>
  <c r="A951" i="9"/>
  <c r="D951" i="9" s="1"/>
  <c r="A952" i="9"/>
  <c r="D952" i="9" s="1"/>
  <c r="A953" i="9"/>
  <c r="D953" i="9" s="1"/>
  <c r="A954" i="9"/>
  <c r="D954" i="9" s="1"/>
  <c r="A955" i="9"/>
  <c r="D955" i="9" s="1"/>
  <c r="A956" i="9"/>
  <c r="D956" i="9" s="1"/>
  <c r="A957" i="9"/>
  <c r="D957" i="9" s="1"/>
  <c r="A958" i="9"/>
  <c r="D958" i="9" s="1"/>
  <c r="A959" i="9"/>
  <c r="D959" i="9" s="1"/>
  <c r="A960" i="9"/>
  <c r="D960" i="9" s="1"/>
  <c r="A961" i="9"/>
  <c r="D961" i="9" s="1"/>
  <c r="A962" i="9"/>
  <c r="D962" i="9" s="1"/>
  <c r="A963" i="9"/>
  <c r="D963" i="9" s="1"/>
  <c r="A964" i="9"/>
  <c r="D964" i="9" s="1"/>
  <c r="A965" i="9"/>
  <c r="D965" i="9" s="1"/>
  <c r="A966" i="9"/>
  <c r="D966" i="9" s="1"/>
  <c r="A967" i="9"/>
  <c r="D967" i="9" s="1"/>
  <c r="A968" i="9"/>
  <c r="D968" i="9" s="1"/>
  <c r="A969" i="9"/>
  <c r="D969" i="9" s="1"/>
  <c r="A970" i="9"/>
  <c r="D970" i="9" s="1"/>
  <c r="A971" i="9"/>
  <c r="D971" i="9" s="1"/>
  <c r="A972" i="9"/>
  <c r="D972" i="9" s="1"/>
  <c r="A973" i="9"/>
  <c r="D973" i="9" s="1"/>
  <c r="A974" i="9"/>
  <c r="D974" i="9" s="1"/>
  <c r="A975" i="9"/>
  <c r="D975" i="9" s="1"/>
  <c r="A976" i="9"/>
  <c r="D976" i="9" s="1"/>
  <c r="A977" i="9"/>
  <c r="D977" i="9" s="1"/>
  <c r="A978" i="9"/>
  <c r="D978" i="9" s="1"/>
  <c r="A979" i="9"/>
  <c r="D979" i="9" s="1"/>
  <c r="A980" i="9"/>
  <c r="D980" i="9" s="1"/>
  <c r="A981" i="9"/>
  <c r="D981" i="9" s="1"/>
  <c r="A982" i="9"/>
  <c r="D982" i="9" s="1"/>
  <c r="A983" i="9"/>
  <c r="D983" i="9" s="1"/>
  <c r="A984" i="9"/>
  <c r="D984" i="9" s="1"/>
  <c r="A985" i="9"/>
  <c r="D985" i="9" s="1"/>
  <c r="A986" i="9"/>
  <c r="D986" i="9" s="1"/>
  <c r="A987" i="9"/>
  <c r="D987" i="9" s="1"/>
  <c r="A988" i="9"/>
  <c r="D988" i="9" s="1"/>
  <c r="A989" i="9"/>
  <c r="D989" i="9" s="1"/>
  <c r="A990" i="9"/>
  <c r="D990" i="9" s="1"/>
  <c r="A991" i="9"/>
  <c r="D991" i="9" s="1"/>
  <c r="A992" i="9"/>
  <c r="D992" i="9" s="1"/>
  <c r="A993" i="9"/>
  <c r="D993" i="9" s="1"/>
  <c r="A994" i="9"/>
  <c r="D994" i="9" s="1"/>
  <c r="A995" i="9"/>
  <c r="D995" i="9" s="1"/>
  <c r="A996" i="9"/>
  <c r="D996" i="9" s="1"/>
  <c r="A997" i="9"/>
  <c r="D997" i="9" s="1"/>
  <c r="A998" i="9"/>
  <c r="D998" i="9" s="1"/>
  <c r="A999" i="9"/>
  <c r="D999" i="9" s="1"/>
  <c r="A1000" i="9"/>
  <c r="D1000" i="9" s="1"/>
  <c r="A1001" i="9"/>
  <c r="D1001" i="9" s="1"/>
  <c r="A1002" i="9"/>
  <c r="D1002" i="9" s="1"/>
  <c r="A2" i="9"/>
  <c r="D2" i="9" s="1"/>
  <c r="B1" i="19"/>
  <c r="C1" i="19" l="1"/>
  <c r="V1" i="9" l="1"/>
  <c r="V24" i="9" l="1"/>
  <c r="V16" i="9"/>
  <c r="V8" i="9"/>
  <c r="V23" i="9"/>
  <c r="V15" i="9"/>
  <c r="V7" i="9"/>
  <c r="V22" i="9"/>
  <c r="V14" i="9"/>
  <c r="C10" i="13" s="1"/>
  <c r="V6" i="9"/>
  <c r="V21" i="9"/>
  <c r="V13" i="9"/>
  <c r="V5" i="9"/>
  <c r="V20" i="9"/>
  <c r="V12" i="9"/>
  <c r="V4" i="9"/>
  <c r="V27" i="9"/>
  <c r="V19" i="9"/>
  <c r="V11" i="9"/>
  <c r="C8" i="13" s="1"/>
  <c r="V3" i="9"/>
  <c r="V26" i="9"/>
  <c r="V18" i="9"/>
  <c r="V10" i="9"/>
  <c r="V25" i="9"/>
  <c r="V17" i="9"/>
  <c r="V9" i="9"/>
  <c r="C2" i="9"/>
  <c r="B2" i="9" s="1"/>
  <c r="C243" i="9"/>
  <c r="B243" i="9" s="1"/>
  <c r="C710" i="9"/>
  <c r="B710" i="9" s="1"/>
  <c r="C413" i="9"/>
  <c r="B413" i="9" s="1"/>
  <c r="C947" i="9"/>
  <c r="B947" i="9" s="1"/>
  <c r="C893" i="9"/>
  <c r="B893" i="9" s="1"/>
  <c r="C489" i="9"/>
  <c r="B489" i="9" s="1"/>
  <c r="C84" i="9"/>
  <c r="B84" i="9" s="1"/>
  <c r="C457" i="9"/>
  <c r="B457" i="9" s="1"/>
  <c r="C480" i="9"/>
  <c r="B480" i="9" s="1"/>
  <c r="C891" i="9"/>
  <c r="B891" i="9" s="1"/>
  <c r="C567" i="9"/>
  <c r="B567" i="9" s="1"/>
  <c r="C948" i="9"/>
  <c r="B948" i="9" s="1"/>
  <c r="C869" i="9"/>
  <c r="B869" i="9" s="1"/>
  <c r="C294" i="9"/>
  <c r="B294" i="9" s="1"/>
  <c r="C462" i="9"/>
  <c r="B462" i="9" s="1"/>
  <c r="C208" i="9"/>
  <c r="B208" i="9" s="1"/>
  <c r="C964" i="9"/>
  <c r="B964" i="9" s="1"/>
  <c r="C493" i="9"/>
  <c r="B493" i="9" s="1"/>
  <c r="C389" i="9"/>
  <c r="B389" i="9" s="1"/>
  <c r="C204" i="9"/>
  <c r="B204" i="9" s="1"/>
  <c r="C210" i="9"/>
  <c r="B210" i="9" s="1"/>
  <c r="C629" i="9"/>
  <c r="B629" i="9" s="1"/>
  <c r="C766" i="9"/>
  <c r="B766" i="9" s="1"/>
  <c r="C1000" i="9"/>
  <c r="B1000" i="9" s="1"/>
  <c r="C944" i="9"/>
  <c r="B944" i="9" s="1"/>
  <c r="C200" i="9"/>
  <c r="B200" i="9" s="1"/>
  <c r="C270" i="9"/>
  <c r="B270" i="9" s="1"/>
  <c r="C851" i="9"/>
  <c r="B851" i="9" s="1"/>
  <c r="C833" i="9"/>
  <c r="B833" i="9" s="1"/>
  <c r="C394" i="9"/>
  <c r="B394" i="9" s="1"/>
  <c r="C892" i="9"/>
  <c r="B892" i="9" s="1"/>
  <c r="C747" i="9"/>
  <c r="B747" i="9" s="1"/>
  <c r="C707" i="9"/>
  <c r="B707" i="9" s="1"/>
  <c r="C635" i="9"/>
  <c r="B635" i="9" s="1"/>
  <c r="C739" i="9"/>
  <c r="B739" i="9" s="1"/>
  <c r="C329" i="9"/>
  <c r="B329" i="9" s="1"/>
  <c r="C972" i="9"/>
  <c r="B972" i="9" s="1"/>
  <c r="C657" i="9"/>
  <c r="B657" i="9" s="1"/>
  <c r="C415" i="9"/>
  <c r="B415" i="9" s="1"/>
  <c r="C426" i="9"/>
  <c r="B426" i="9" s="1"/>
  <c r="C157" i="9"/>
  <c r="B157" i="9" s="1"/>
  <c r="C610" i="9"/>
  <c r="B610" i="9" s="1"/>
  <c r="C776" i="9"/>
  <c r="B776" i="9" s="1"/>
  <c r="C590" i="9"/>
  <c r="B590" i="9" s="1"/>
  <c r="C211" i="9"/>
  <c r="B211" i="9" s="1"/>
  <c r="C955" i="9"/>
  <c r="B955" i="9" s="1"/>
  <c r="C741" i="9"/>
  <c r="B741" i="9" s="1"/>
  <c r="C184" i="9"/>
  <c r="B184" i="9" s="1"/>
  <c r="C90" i="9"/>
  <c r="B90" i="9" s="1"/>
  <c r="C983" i="9"/>
  <c r="B983" i="9" s="1"/>
  <c r="C438" i="9"/>
  <c r="B438" i="9" s="1"/>
  <c r="C705" i="9"/>
  <c r="B705" i="9" s="1"/>
  <c r="C792" i="9"/>
  <c r="B792" i="9" s="1"/>
  <c r="C56" i="9"/>
  <c r="B56" i="9" s="1"/>
  <c r="C923" i="9"/>
  <c r="B923" i="9" s="1"/>
  <c r="C993" i="9"/>
  <c r="B993" i="9" s="1"/>
  <c r="C314" i="9"/>
  <c r="B314" i="9" s="1"/>
  <c r="C481" i="9"/>
  <c r="B481" i="9" s="1"/>
  <c r="C327" i="9"/>
  <c r="B327" i="9" s="1"/>
  <c r="C288" i="9"/>
  <c r="B288" i="9" s="1"/>
  <c r="C825" i="9"/>
  <c r="B825" i="9" s="1"/>
  <c r="C125" i="9"/>
  <c r="B125" i="9" s="1"/>
  <c r="C229" i="9"/>
  <c r="B229" i="9" s="1"/>
  <c r="C402" i="9"/>
  <c r="B402" i="9" s="1"/>
  <c r="C725" i="9"/>
  <c r="B725" i="9" s="1"/>
  <c r="C406" i="9"/>
  <c r="B406" i="9" s="1"/>
  <c r="C938" i="9"/>
  <c r="B938" i="9" s="1"/>
  <c r="C840" i="9"/>
  <c r="B840" i="9" s="1"/>
  <c r="C935" i="9"/>
  <c r="B935" i="9" s="1"/>
  <c r="C46" i="9"/>
  <c r="B46" i="9" s="1"/>
  <c r="C440" i="9"/>
  <c r="B440" i="9" s="1"/>
  <c r="C576" i="9"/>
  <c r="B576" i="9" s="1"/>
  <c r="C151" i="9"/>
  <c r="B151" i="9" s="1"/>
  <c r="C771" i="9"/>
  <c r="B771" i="9" s="1"/>
  <c r="C847" i="9"/>
  <c r="B847" i="9" s="1"/>
  <c r="C352" i="9"/>
  <c r="B352" i="9" s="1"/>
  <c r="C722" i="9"/>
  <c r="B722" i="9" s="1"/>
  <c r="C984" i="9"/>
  <c r="B984" i="9" s="1"/>
  <c r="C936" i="9"/>
  <c r="B936" i="9" s="1"/>
  <c r="C106" i="9"/>
  <c r="B106" i="9" s="1"/>
  <c r="C757" i="9"/>
  <c r="B757" i="9" s="1"/>
  <c r="C996" i="9"/>
  <c r="B996" i="9" s="1"/>
  <c r="C950" i="9"/>
  <c r="B950" i="9" s="1"/>
  <c r="C87" i="9"/>
  <c r="B87" i="9" s="1"/>
  <c r="C827" i="9"/>
  <c r="B827" i="9" s="1"/>
  <c r="C565" i="9"/>
  <c r="B565" i="9" s="1"/>
  <c r="C173" i="9"/>
  <c r="B173" i="9" s="1"/>
  <c r="C615" i="9"/>
  <c r="B615" i="9" s="1"/>
  <c r="C919" i="9"/>
  <c r="B919" i="9" s="1"/>
  <c r="C997" i="9"/>
  <c r="B997" i="9" s="1"/>
  <c r="C667" i="9"/>
  <c r="B667" i="9" s="1"/>
  <c r="C807" i="9"/>
  <c r="B807" i="9" s="1"/>
  <c r="C654" i="9"/>
  <c r="B654" i="9" s="1"/>
  <c r="C774" i="9"/>
  <c r="B774" i="9" s="1"/>
  <c r="C714" i="9"/>
  <c r="B714" i="9" s="1"/>
  <c r="C171" i="9"/>
  <c r="B171" i="9" s="1"/>
  <c r="C190" i="9"/>
  <c r="B190" i="9" s="1"/>
  <c r="C934" i="9"/>
  <c r="B934" i="9" s="1"/>
  <c r="C962" i="9"/>
  <c r="B962" i="9" s="1"/>
  <c r="C926" i="9"/>
  <c r="B926" i="9" s="1"/>
  <c r="C883" i="9"/>
  <c r="B883" i="9" s="1"/>
  <c r="C885" i="9"/>
  <c r="B885" i="9" s="1"/>
  <c r="C849" i="9"/>
  <c r="B849" i="9" s="1"/>
  <c r="C864" i="9"/>
  <c r="B864" i="9" s="1"/>
  <c r="C494" i="9"/>
  <c r="B494" i="9" s="1"/>
  <c r="C118" i="9"/>
  <c r="B118" i="9" s="1"/>
  <c r="C878" i="9"/>
  <c r="B878" i="9" s="1"/>
  <c r="C829" i="9"/>
  <c r="B829" i="9" s="1"/>
  <c r="C845" i="9"/>
  <c r="B845" i="9" s="1"/>
  <c r="C201" i="9"/>
  <c r="B201" i="9" s="1"/>
  <c r="C779" i="9"/>
  <c r="B779" i="9" s="1"/>
  <c r="C823" i="9"/>
  <c r="B823" i="9" s="1"/>
  <c r="C644" i="9"/>
  <c r="B644" i="9" s="1"/>
  <c r="C737" i="9"/>
  <c r="B737" i="9" s="1"/>
  <c r="C388" i="9"/>
  <c r="B388" i="9" s="1"/>
  <c r="C958" i="9"/>
  <c r="B958" i="9" s="1"/>
  <c r="C12" i="9"/>
  <c r="B12" i="9" s="1"/>
  <c r="C877" i="9"/>
  <c r="B877" i="9" s="1"/>
  <c r="C925" i="9"/>
  <c r="B925" i="9" s="1"/>
  <c r="C727" i="9"/>
  <c r="B727" i="9" s="1"/>
  <c r="C685" i="9"/>
  <c r="B685" i="9" s="1"/>
  <c r="C311" i="9"/>
  <c r="B311" i="9" s="1"/>
  <c r="C114" i="9"/>
  <c r="B114" i="9" s="1"/>
  <c r="C744" i="9"/>
  <c r="B744" i="9" s="1"/>
  <c r="C64" i="9"/>
  <c r="B64" i="9" s="1"/>
  <c r="C315" i="9"/>
  <c r="B315" i="9" s="1"/>
  <c r="C599" i="9"/>
  <c r="B599" i="9" s="1"/>
  <c r="C957" i="9"/>
  <c r="B957" i="9" s="1"/>
  <c r="C982" i="9"/>
  <c r="B982" i="9" s="1"/>
  <c r="C858" i="9"/>
  <c r="B858" i="9" s="1"/>
  <c r="C664" i="9"/>
  <c r="B664" i="9" s="1"/>
  <c r="C374" i="9"/>
  <c r="B374" i="9" s="1"/>
  <c r="C752" i="9"/>
  <c r="B752" i="9" s="1"/>
  <c r="C323" i="9"/>
  <c r="B323" i="9" s="1"/>
  <c r="C645" i="9"/>
  <c r="B645" i="9" s="1"/>
  <c r="C237" i="9"/>
  <c r="B237" i="9" s="1"/>
  <c r="C608" i="9"/>
  <c r="B608" i="9" s="1"/>
  <c r="C203" i="9"/>
  <c r="B203" i="9" s="1"/>
  <c r="C70" i="9"/>
  <c r="B70" i="9" s="1"/>
  <c r="C563" i="9"/>
  <c r="B563" i="9" s="1"/>
  <c r="C478" i="9"/>
  <c r="B478" i="9" s="1"/>
  <c r="C734" i="9"/>
  <c r="B734" i="9" s="1"/>
  <c r="C976" i="9"/>
  <c r="B976" i="9" s="1"/>
  <c r="C425" i="9"/>
  <c r="B425" i="9" s="1"/>
  <c r="C908" i="9"/>
  <c r="B908" i="9" s="1"/>
  <c r="C370" i="9"/>
  <c r="B370" i="9" s="1"/>
  <c r="C79" i="9"/>
  <c r="B79" i="9" s="1"/>
  <c r="C931" i="9"/>
  <c r="B931" i="9" s="1"/>
  <c r="C500" i="9"/>
  <c r="B500" i="9" s="1"/>
  <c r="C749" i="9"/>
  <c r="B749" i="9" s="1"/>
  <c r="C132" i="9"/>
  <c r="B132" i="9" s="1"/>
  <c r="C968" i="9"/>
  <c r="B968" i="9" s="1"/>
  <c r="C302" i="9"/>
  <c r="B302" i="9" s="1"/>
  <c r="C815" i="9"/>
  <c r="B815" i="9" s="1"/>
  <c r="C992" i="9"/>
  <c r="B992" i="9" s="1"/>
  <c r="C375" i="9"/>
  <c r="B375" i="9" s="1"/>
  <c r="C250" i="9"/>
  <c r="B250" i="9" s="1"/>
  <c r="C798" i="9"/>
  <c r="B798" i="9" s="1"/>
  <c r="C870" i="9"/>
  <c r="B870" i="9" s="1"/>
  <c r="C866" i="9"/>
  <c r="B866" i="9" s="1"/>
  <c r="C309" i="9"/>
  <c r="B309" i="9" s="1"/>
  <c r="C617" i="9"/>
  <c r="B617" i="9" s="1"/>
  <c r="C429" i="9"/>
  <c r="B429" i="9" s="1"/>
  <c r="C13" i="9"/>
  <c r="B13" i="9" s="1"/>
  <c r="C569" i="9"/>
  <c r="B569" i="9" s="1"/>
  <c r="C862" i="9"/>
  <c r="B862" i="9" s="1"/>
  <c r="C729" i="9"/>
  <c r="B729" i="9" s="1"/>
  <c r="C336" i="9"/>
  <c r="B336" i="9" s="1"/>
  <c r="C251" i="9"/>
  <c r="B251" i="9" s="1"/>
  <c r="C38" i="9"/>
  <c r="B38" i="9" s="1"/>
  <c r="C179" i="9"/>
  <c r="B179" i="9" s="1"/>
  <c r="C607" i="9"/>
  <c r="B607" i="9" s="1"/>
  <c r="C162" i="9"/>
  <c r="B162" i="9" s="1"/>
  <c r="C491" i="9"/>
  <c r="B491" i="9" s="1"/>
  <c r="C59" i="9"/>
  <c r="B59" i="9" s="1"/>
  <c r="C451" i="9"/>
  <c r="B451" i="9" s="1"/>
  <c r="C43" i="9"/>
  <c r="B43" i="9" s="1"/>
  <c r="C913" i="9"/>
  <c r="B913" i="9" s="1"/>
  <c r="C435" i="9"/>
  <c r="B435" i="9" s="1"/>
  <c r="C979" i="9"/>
  <c r="B979" i="9" s="1"/>
  <c r="C21" i="9"/>
  <c r="B21" i="9" s="1"/>
  <c r="C918" i="9"/>
  <c r="B918" i="9" s="1"/>
  <c r="C223" i="9"/>
  <c r="B223" i="9" s="1"/>
  <c r="C988" i="9"/>
  <c r="B988" i="9" s="1"/>
  <c r="C575" i="9"/>
  <c r="B575" i="9" s="1"/>
  <c r="C175" i="9"/>
  <c r="B175" i="9" s="1"/>
  <c r="C991" i="9"/>
  <c r="B991" i="9" s="1"/>
  <c r="C723" i="9"/>
  <c r="B723" i="9" s="1"/>
  <c r="C514" i="9"/>
  <c r="B514" i="9" s="1"/>
  <c r="C7" i="9"/>
  <c r="B7" i="9" s="1"/>
  <c r="C29" i="9"/>
  <c r="B29" i="9" s="1"/>
  <c r="C75" i="9"/>
  <c r="B75" i="9" s="1"/>
  <c r="C150" i="9"/>
  <c r="B150" i="9" s="1"/>
  <c r="C658" i="9"/>
  <c r="B658" i="9" s="1"/>
  <c r="C348" i="9"/>
  <c r="B348" i="9" s="1"/>
  <c r="C181" i="9"/>
  <c r="B181" i="9" s="1"/>
  <c r="C989" i="9"/>
  <c r="B989" i="9" s="1"/>
  <c r="C552" i="9"/>
  <c r="B552" i="9" s="1"/>
  <c r="C794" i="9"/>
  <c r="B794" i="9" s="1"/>
  <c r="C245" i="9"/>
  <c r="B245" i="9" s="1"/>
  <c r="C149" i="9"/>
  <c r="B149" i="9" s="1"/>
  <c r="C195" i="9"/>
  <c r="B195" i="9" s="1"/>
  <c r="C505" i="9"/>
  <c r="B505" i="9" s="1"/>
  <c r="C475" i="9"/>
  <c r="B475" i="9" s="1"/>
  <c r="C946" i="9"/>
  <c r="B946" i="9" s="1"/>
  <c r="C619" i="9"/>
  <c r="B619" i="9" s="1"/>
  <c r="C501" i="9"/>
  <c r="B501" i="9" s="1"/>
  <c r="C598" i="9"/>
  <c r="B598" i="9" s="1"/>
  <c r="C814" i="9"/>
  <c r="B814" i="9" s="1"/>
  <c r="C63" i="9"/>
  <c r="B63" i="9" s="1"/>
  <c r="C945" i="9"/>
  <c r="B945" i="9" s="1"/>
  <c r="C228" i="9"/>
  <c r="B228" i="9" s="1"/>
  <c r="C903" i="9"/>
  <c r="B903" i="9" s="1"/>
  <c r="C561" i="9"/>
  <c r="B561" i="9" s="1"/>
  <c r="C78" i="9"/>
  <c r="B78" i="9" s="1"/>
  <c r="C522" i="9"/>
  <c r="B522" i="9" s="1"/>
  <c r="C443" i="9"/>
  <c r="B443" i="9" s="1"/>
  <c r="C822" i="9"/>
  <c r="B822" i="9" s="1"/>
  <c r="C101" i="9"/>
  <c r="B101" i="9" s="1"/>
  <c r="C557" i="9"/>
  <c r="B557" i="9" s="1"/>
  <c r="C914" i="9"/>
  <c r="B914" i="9" s="1"/>
  <c r="C275" i="9"/>
  <c r="B275" i="9" s="1"/>
  <c r="C477" i="9"/>
  <c r="B477" i="9" s="1"/>
  <c r="C796" i="9"/>
  <c r="B796" i="9" s="1"/>
  <c r="C178" i="9"/>
  <c r="B178" i="9" s="1"/>
  <c r="C659" i="9"/>
  <c r="B659" i="9" s="1"/>
  <c r="C791" i="9"/>
  <c r="B791" i="9" s="1"/>
  <c r="C786" i="9"/>
  <c r="B786" i="9" s="1"/>
  <c r="C975" i="9"/>
  <c r="B975" i="9" s="1"/>
  <c r="C748" i="9"/>
  <c r="B748" i="9" s="1"/>
  <c r="C995" i="9"/>
  <c r="B995" i="9" s="1"/>
  <c r="C732" i="9"/>
  <c r="B732" i="9" s="1"/>
  <c r="C939" i="9"/>
  <c r="B939" i="9" s="1"/>
  <c r="C692" i="9"/>
  <c r="B692" i="9" s="1"/>
  <c r="C924" i="9"/>
  <c r="B924" i="9" s="1"/>
  <c r="C666" i="9"/>
  <c r="B666" i="9" s="1"/>
  <c r="C453" i="9"/>
  <c r="B453" i="9" s="1"/>
  <c r="C860" i="9"/>
  <c r="B860" i="9" s="1"/>
  <c r="C999" i="9"/>
  <c r="B999" i="9" s="1"/>
  <c r="C582" i="9"/>
  <c r="B582" i="9" s="1"/>
  <c r="C421" i="9"/>
  <c r="B421" i="9" s="1"/>
  <c r="C298" i="9"/>
  <c r="B298" i="9" s="1"/>
  <c r="C720" i="9"/>
  <c r="B720" i="9" s="1"/>
  <c r="C61" i="9"/>
  <c r="B61" i="9" s="1"/>
  <c r="C929" i="9"/>
  <c r="B929" i="9" s="1"/>
  <c r="C285" i="9"/>
  <c r="B285" i="9" s="1"/>
  <c r="C872" i="9"/>
  <c r="B872" i="9" s="1"/>
  <c r="C383" i="9"/>
  <c r="B383" i="9" s="1"/>
  <c r="C978" i="9"/>
  <c r="B978" i="9" s="1"/>
  <c r="C852" i="9"/>
  <c r="B852" i="9" s="1"/>
  <c r="C405" i="9"/>
  <c r="B405" i="9" s="1"/>
  <c r="C111" i="9"/>
  <c r="B111" i="9" s="1"/>
  <c r="C523" i="9"/>
  <c r="B523" i="9" s="1"/>
  <c r="C970" i="9"/>
  <c r="B970" i="9" s="1"/>
  <c r="C138" i="9"/>
  <c r="B138" i="9" s="1"/>
  <c r="C793" i="9"/>
  <c r="B793" i="9" s="1"/>
  <c r="C422" i="9"/>
  <c r="B422" i="9" s="1"/>
  <c r="C844" i="9"/>
  <c r="B844" i="9" s="1"/>
  <c r="C697" i="9"/>
  <c r="B697" i="9" s="1"/>
  <c r="C802" i="9"/>
  <c r="B802" i="9" s="1"/>
  <c r="C663" i="9"/>
  <c r="B663" i="9" s="1"/>
  <c r="C264" i="9"/>
  <c r="B264" i="9" s="1"/>
  <c r="C647" i="9"/>
  <c r="B647" i="9" s="1"/>
  <c r="C139" i="9"/>
  <c r="B139" i="9" s="1"/>
  <c r="C973" i="9"/>
  <c r="B973" i="9" s="1"/>
  <c r="C411" i="9"/>
  <c r="B411" i="9" s="1"/>
  <c r="C398" i="9"/>
  <c r="B398" i="9" s="1"/>
  <c r="C624" i="9"/>
  <c r="B624" i="9" s="1"/>
  <c r="C850" i="9"/>
  <c r="B850" i="9" s="1"/>
  <c r="C448" i="9"/>
  <c r="B448" i="9" s="1"/>
  <c r="C253" i="9"/>
  <c r="B253" i="9" s="1"/>
  <c r="C811" i="9"/>
  <c r="B811" i="9" s="1"/>
  <c r="C347" i="9"/>
  <c r="B347" i="9" s="1"/>
  <c r="C299" i="9"/>
  <c r="B299" i="9" s="1"/>
  <c r="C10" i="9"/>
  <c r="B10" i="9" s="1"/>
  <c r="C92" i="9"/>
  <c r="B92" i="9" s="1"/>
  <c r="C773" i="9"/>
  <c r="B773" i="9" s="1"/>
  <c r="C713" i="9"/>
  <c r="B713" i="9" s="1"/>
  <c r="C328" i="9"/>
  <c r="B328" i="9" s="1"/>
  <c r="C778" i="9"/>
  <c r="B778" i="9" s="1"/>
  <c r="C809" i="9"/>
  <c r="B809" i="9" s="1"/>
  <c r="C246" i="9"/>
  <c r="B246" i="9" s="1"/>
  <c r="C745" i="9"/>
  <c r="B745" i="9" s="1"/>
  <c r="C998" i="9"/>
  <c r="B998" i="9" s="1"/>
  <c r="C502" i="9"/>
  <c r="B502" i="9" s="1"/>
  <c r="C486" i="9"/>
  <c r="B486" i="9" s="1"/>
  <c r="C1002" i="9"/>
  <c r="B1002" i="9" s="1"/>
  <c r="C206" i="9"/>
  <c r="B206" i="9" s="1"/>
  <c r="C985" i="9"/>
  <c r="B985" i="9" s="1"/>
  <c r="C579" i="9"/>
  <c r="B579" i="9" s="1"/>
  <c r="C224" i="9"/>
  <c r="B224" i="9" s="1"/>
  <c r="C626" i="9"/>
  <c r="B626" i="9" s="1"/>
  <c r="C93" i="9"/>
  <c r="B93" i="9" s="1"/>
  <c r="C541" i="9"/>
  <c r="B541" i="9" s="1"/>
  <c r="C965" i="9"/>
  <c r="B965" i="9" s="1"/>
  <c r="C495" i="9"/>
  <c r="B495" i="9" s="1"/>
  <c r="C905" i="9"/>
  <c r="B905" i="9" s="1"/>
  <c r="C859" i="9"/>
  <c r="B859" i="9" s="1"/>
  <c r="C621" i="9"/>
  <c r="B621" i="9" s="1"/>
  <c r="C763" i="9"/>
  <c r="B763" i="9" s="1"/>
  <c r="C932" i="9"/>
  <c r="B932" i="9" s="1"/>
  <c r="C719" i="9"/>
  <c r="B719" i="9" s="1"/>
  <c r="C123" i="9"/>
  <c r="B123" i="9" s="1"/>
  <c r="C467" i="9"/>
  <c r="B467" i="9" s="1"/>
  <c r="C95" i="9"/>
  <c r="B95" i="9" s="1"/>
  <c r="C614" i="9"/>
  <c r="B614" i="9" s="1"/>
  <c r="C62" i="9"/>
  <c r="B62" i="9" s="1"/>
  <c r="C466" i="9"/>
  <c r="B466" i="9" s="1"/>
  <c r="C263" i="9"/>
  <c r="B263" i="9" s="1"/>
  <c r="C806" i="9"/>
  <c r="B806" i="9" s="1"/>
  <c r="C483" i="9"/>
  <c r="B483" i="9" s="1"/>
  <c r="C98" i="9"/>
  <c r="B98" i="9" s="1"/>
  <c r="C31" i="9"/>
  <c r="B31" i="9" s="1"/>
  <c r="C437" i="9"/>
  <c r="B437" i="9" s="1"/>
  <c r="C882" i="9"/>
  <c r="B882" i="9" s="1"/>
  <c r="C313" i="9"/>
  <c r="B313" i="9" s="1"/>
  <c r="C646" i="9"/>
  <c r="B646" i="9" s="1"/>
  <c r="C674" i="9"/>
  <c r="B674" i="9" s="1"/>
  <c r="C174" i="9"/>
  <c r="B174" i="9" s="1"/>
  <c r="C954" i="9"/>
  <c r="B954" i="9" s="1"/>
  <c r="C634" i="9"/>
  <c r="B634" i="9" s="1"/>
  <c r="C956" i="9"/>
  <c r="B956" i="9" s="1"/>
  <c r="C977" i="9"/>
  <c r="B977" i="9" s="1"/>
  <c r="C890" i="9"/>
  <c r="B890" i="9" s="1"/>
  <c r="C573" i="9"/>
  <c r="B573" i="9" s="1"/>
  <c r="C808" i="9"/>
  <c r="B808" i="9" s="1"/>
  <c r="C951" i="9"/>
  <c r="B951" i="9" s="1"/>
  <c r="C875" i="9"/>
  <c r="B875" i="9" s="1"/>
  <c r="C536" i="9"/>
  <c r="B536" i="9" s="1"/>
  <c r="C933" i="9"/>
  <c r="B933" i="9" s="1"/>
  <c r="C750" i="9"/>
  <c r="B750" i="9" s="1"/>
  <c r="C365" i="9"/>
  <c r="B365" i="9" s="1"/>
  <c r="C810" i="9"/>
  <c r="B810" i="9" s="1"/>
  <c r="C611" i="9"/>
  <c r="B611" i="9" s="1"/>
  <c r="C873" i="9"/>
  <c r="B873" i="9" s="1"/>
  <c r="C464" i="9"/>
  <c r="B464" i="9" s="1"/>
  <c r="C218" i="9"/>
  <c r="B218" i="9" s="1"/>
  <c r="C638" i="9"/>
  <c r="B638" i="9" s="1"/>
  <c r="C530" i="9"/>
  <c r="B530" i="9" s="1"/>
  <c r="C696" i="9"/>
  <c r="B696" i="9" s="1"/>
  <c r="C165" i="9"/>
  <c r="B165" i="9" s="1"/>
  <c r="C104" i="9"/>
  <c r="B104" i="9" s="1"/>
  <c r="C103" i="9"/>
  <c r="B103" i="9" s="1"/>
  <c r="C787" i="9"/>
  <c r="B787" i="9" s="1"/>
  <c r="C601" i="9"/>
  <c r="B601" i="9" s="1"/>
  <c r="C785" i="9"/>
  <c r="B785" i="9" s="1"/>
  <c r="C952" i="9"/>
  <c r="B952" i="9" s="1"/>
  <c r="C711" i="9"/>
  <c r="B711" i="9" s="1"/>
  <c r="C417" i="9"/>
  <c r="B417" i="9" s="1"/>
  <c r="C227" i="9"/>
  <c r="B227" i="9" s="1"/>
  <c r="C180" i="9"/>
  <c r="B180" i="9" s="1"/>
  <c r="C628" i="9"/>
  <c r="B628" i="9" s="1"/>
  <c r="C498" i="9"/>
  <c r="B498" i="9" s="1"/>
  <c r="C568" i="9"/>
  <c r="B568" i="9" s="1"/>
  <c r="C528" i="9"/>
  <c r="B528" i="9" s="1"/>
  <c r="C912" i="9"/>
  <c r="B912" i="9" s="1"/>
  <c r="C248" i="9"/>
  <c r="B248" i="9" s="1"/>
  <c r="C369" i="9"/>
  <c r="B369" i="9" s="1"/>
  <c r="C268" i="9"/>
  <c r="B268" i="9" s="1"/>
  <c r="C326" i="9"/>
  <c r="B326" i="9" s="1"/>
  <c r="C921" i="9"/>
  <c r="B921" i="9" s="1"/>
  <c r="C818" i="9"/>
  <c r="B818" i="9" s="1"/>
  <c r="C821" i="9"/>
  <c r="B821" i="9" s="1"/>
  <c r="C168" i="9"/>
  <c r="B168" i="9" s="1"/>
  <c r="C143" i="9"/>
  <c r="B143" i="9" s="1"/>
  <c r="C479" i="9"/>
  <c r="B479" i="9" s="1"/>
  <c r="C470" i="9"/>
  <c r="B470" i="9" s="1"/>
  <c r="C116" i="9"/>
  <c r="B116" i="9" s="1"/>
  <c r="C591" i="9"/>
  <c r="B591" i="9" s="1"/>
  <c r="C690" i="9"/>
  <c r="B690" i="9" s="1"/>
  <c r="C339" i="9"/>
  <c r="B339" i="9" s="1"/>
  <c r="C110" i="9"/>
  <c r="B110" i="9" s="1"/>
  <c r="C355" i="9"/>
  <c r="B355" i="9" s="1"/>
  <c r="C239" i="9"/>
  <c r="B239" i="9" s="1"/>
  <c r="C665" i="9"/>
  <c r="B665" i="9" s="1"/>
  <c r="C88" i="9"/>
  <c r="B88" i="9" s="1"/>
  <c r="C916" i="9"/>
  <c r="B916" i="9" s="1"/>
  <c r="C853" i="9"/>
  <c r="B853" i="9" s="1"/>
  <c r="C642" i="9"/>
  <c r="B642" i="9" s="1"/>
  <c r="C401" i="9"/>
  <c r="B401" i="9" s="1"/>
  <c r="C364" i="9"/>
  <c r="B364" i="9" s="1"/>
  <c r="C269" i="9"/>
  <c r="B269" i="9" s="1"/>
  <c r="C589" i="9"/>
  <c r="B589" i="9" s="1"/>
  <c r="C454" i="9"/>
  <c r="B454" i="9" s="1"/>
  <c r="C334" i="9"/>
  <c r="B334" i="9" s="1"/>
  <c r="C473" i="9"/>
  <c r="B473" i="9" s="1"/>
  <c r="C247" i="9"/>
  <c r="B247" i="9" s="1"/>
  <c r="C28" i="9"/>
  <c r="B28" i="9" s="1"/>
  <c r="C769" i="9"/>
  <c r="B769" i="9" s="1"/>
  <c r="C152" i="9"/>
  <c r="B152" i="9" s="1"/>
  <c r="C8" i="9"/>
  <c r="B8" i="9" s="1"/>
  <c r="C868" i="9"/>
  <c r="B868" i="9" s="1"/>
  <c r="C249" i="9"/>
  <c r="B249" i="9" s="1"/>
  <c r="C23" i="9"/>
  <c r="B23" i="9" s="1"/>
  <c r="C234" i="9"/>
  <c r="B234" i="9" s="1"/>
  <c r="C941" i="9"/>
  <c r="B941" i="9" s="1"/>
  <c r="C344" i="9"/>
  <c r="B344" i="9" s="1"/>
  <c r="C562" i="9"/>
  <c r="B562" i="9" s="1"/>
  <c r="C198" i="9"/>
  <c r="B198" i="9" s="1"/>
  <c r="C688" i="9"/>
  <c r="B688" i="9" s="1"/>
  <c r="C72" i="9"/>
  <c r="B72" i="9" s="1"/>
  <c r="C456" i="9"/>
  <c r="B456" i="9" s="1"/>
  <c r="C96" i="9"/>
  <c r="B96" i="9" s="1"/>
  <c r="C595" i="9"/>
  <c r="B595" i="9" s="1"/>
  <c r="C987" i="9"/>
  <c r="B987" i="9" s="1"/>
  <c r="C430" i="9"/>
  <c r="B430" i="9" s="1"/>
  <c r="C80" i="9"/>
  <c r="B80" i="9" s="1"/>
  <c r="C5" i="9"/>
  <c r="B5" i="9" s="1"/>
  <c r="C837" i="9"/>
  <c r="B837" i="9" s="1"/>
  <c r="C805" i="9"/>
  <c r="B805" i="9" s="1"/>
  <c r="C472" i="9"/>
  <c r="B472" i="9" s="1"/>
  <c r="C304" i="9"/>
  <c r="B304" i="9" s="1"/>
  <c r="C915" i="9"/>
  <c r="B915" i="9" s="1"/>
  <c r="C963" i="9"/>
  <c r="B963" i="9" s="1"/>
  <c r="C867" i="9"/>
  <c r="B867" i="9" s="1"/>
  <c r="C346" i="9"/>
  <c r="B346" i="9" s="1"/>
  <c r="C187" i="9"/>
  <c r="B187" i="9" s="1"/>
  <c r="C527" i="9"/>
  <c r="B527" i="9" s="1"/>
  <c r="C366" i="9"/>
  <c r="B366" i="9" s="1"/>
  <c r="C828" i="9"/>
  <c r="B828" i="9" s="1"/>
  <c r="C676" i="9"/>
  <c r="B676" i="9" s="1"/>
  <c r="C971" i="9"/>
  <c r="B971" i="9" s="1"/>
  <c r="C1001" i="9"/>
  <c r="B1001" i="9" s="1"/>
  <c r="C559" i="9"/>
  <c r="B559" i="9" s="1"/>
  <c r="C834" i="9"/>
  <c r="B834" i="9" s="1"/>
  <c r="C578" i="9"/>
  <c r="B578" i="9" s="1"/>
  <c r="C431" i="9"/>
  <c r="B431" i="9" s="1"/>
  <c r="C48" i="9"/>
  <c r="B48" i="9" s="1"/>
  <c r="C76" i="9"/>
  <c r="B76" i="9" s="1"/>
  <c r="C516" i="9"/>
  <c r="B516" i="9" s="1"/>
  <c r="C482" i="9"/>
  <c r="B482" i="9" s="1"/>
  <c r="C899" i="9"/>
  <c r="B899" i="9" s="1"/>
  <c r="C166" i="9"/>
  <c r="B166" i="9" s="1"/>
  <c r="C781" i="9"/>
  <c r="B781" i="9" s="1"/>
  <c r="C887" i="9"/>
  <c r="B887" i="9" s="1"/>
  <c r="C257" i="9"/>
  <c r="B257" i="9" s="1"/>
  <c r="C290" i="9"/>
  <c r="B290" i="9" s="1"/>
  <c r="C865" i="9"/>
  <c r="B865" i="9" s="1"/>
  <c r="C650" i="9"/>
  <c r="B650" i="9" s="1"/>
  <c r="C627" i="9"/>
  <c r="B627" i="9" s="1"/>
  <c r="C671" i="9"/>
  <c r="B671" i="9" s="1"/>
  <c r="C511" i="9"/>
  <c r="B511" i="9" s="1"/>
  <c r="C39" i="9"/>
  <c r="B39" i="9" s="1"/>
  <c r="C359" i="9"/>
  <c r="B359" i="9" s="1"/>
  <c r="C112" i="9"/>
  <c r="B112" i="9" s="1"/>
  <c r="C526" i="9"/>
  <c r="B526" i="9" s="1"/>
  <c r="C680" i="9"/>
  <c r="B680" i="9" s="1"/>
  <c r="C513" i="9"/>
  <c r="B513" i="9" s="1"/>
  <c r="C170" i="9"/>
  <c r="B170" i="9" s="1"/>
  <c r="C855" i="9"/>
  <c r="B855" i="9" s="1"/>
  <c r="C214" i="9"/>
  <c r="B214" i="9" s="1"/>
  <c r="C580" i="9"/>
  <c r="B580" i="9" s="1"/>
  <c r="C277" i="9"/>
  <c r="B277" i="9" s="1"/>
  <c r="C909" i="9"/>
  <c r="B909" i="9" s="1"/>
  <c r="C784" i="9"/>
  <c r="B784" i="9" s="1"/>
  <c r="C736" i="9"/>
  <c r="B736" i="9" s="1"/>
  <c r="C155" i="9"/>
  <c r="B155" i="9" s="1"/>
  <c r="C321" i="9"/>
  <c r="B321" i="9" s="1"/>
  <c r="C276" i="9"/>
  <c r="B276" i="9" s="1"/>
  <c r="C30" i="9"/>
  <c r="B30" i="9" s="1"/>
  <c r="C490" i="9"/>
  <c r="B490" i="9" s="1"/>
  <c r="C350" i="9"/>
  <c r="B350" i="9" s="1"/>
  <c r="C232" i="9"/>
  <c r="B232" i="9" s="1"/>
  <c r="C409" i="9"/>
  <c r="B409" i="9" s="1"/>
  <c r="C183" i="9"/>
  <c r="B183" i="9" s="1"/>
  <c r="C4" i="9"/>
  <c r="B4" i="9" s="1"/>
  <c r="C115" i="9"/>
  <c r="B115" i="9" s="1"/>
  <c r="C16" i="9"/>
  <c r="B16" i="9" s="1"/>
  <c r="C831" i="9"/>
  <c r="B831" i="9" s="1"/>
  <c r="C804" i="9"/>
  <c r="B804" i="9" s="1"/>
  <c r="C185" i="9"/>
  <c r="B185" i="9" s="1"/>
  <c r="C444" i="9"/>
  <c r="B444" i="9" s="1"/>
  <c r="C721" i="9"/>
  <c r="B721" i="9" s="1"/>
  <c r="C577" i="9"/>
  <c r="B577" i="9" s="1"/>
  <c r="C981" i="9"/>
  <c r="B981" i="9" s="1"/>
  <c r="C906" i="9"/>
  <c r="B906" i="9" s="1"/>
  <c r="C306" i="9"/>
  <c r="B306" i="9" s="1"/>
  <c r="C128" i="9"/>
  <c r="B128" i="9" s="1"/>
  <c r="C266" i="9"/>
  <c r="B266" i="9" s="1"/>
  <c r="C556" i="9"/>
  <c r="B556" i="9" s="1"/>
  <c r="C395" i="9"/>
  <c r="B395" i="9" s="1"/>
  <c r="C701" i="9"/>
  <c r="B701" i="9" s="1"/>
  <c r="C222" i="9"/>
  <c r="B222" i="9" s="1"/>
  <c r="C32" i="9"/>
  <c r="B32" i="9" s="1"/>
  <c r="C450" i="9"/>
  <c r="B450" i="9" s="1"/>
  <c r="C319" i="9"/>
  <c r="B319" i="9" s="1"/>
  <c r="C393" i="9"/>
  <c r="B393" i="9" s="1"/>
  <c r="C381" i="9"/>
  <c r="B381" i="9" s="1"/>
  <c r="C547" i="9"/>
  <c r="B547" i="9" s="1"/>
  <c r="C555" i="9"/>
  <c r="B555" i="9" s="1"/>
  <c r="C553" i="9"/>
  <c r="B553" i="9" s="1"/>
  <c r="C897" i="9"/>
  <c r="B897" i="9" s="1"/>
  <c r="C613" i="9"/>
  <c r="B613" i="9" s="1"/>
  <c r="C373" i="9"/>
  <c r="B373" i="9" s="1"/>
  <c r="C137" i="9"/>
  <c r="B137" i="9" s="1"/>
  <c r="C6" i="9"/>
  <c r="B6" i="9" s="1"/>
  <c r="C583" i="9"/>
  <c r="B583" i="9" s="1"/>
  <c r="C235" i="9"/>
  <c r="B235" i="9" s="1"/>
  <c r="C570" i="9"/>
  <c r="B570" i="9" s="1"/>
  <c r="C499" i="9"/>
  <c r="B499" i="9" s="1"/>
  <c r="C330" i="9"/>
  <c r="B330" i="9" s="1"/>
  <c r="C596" i="9"/>
  <c r="B596" i="9" s="1"/>
  <c r="C255" i="9"/>
  <c r="B255" i="9" s="1"/>
  <c r="C463" i="9"/>
  <c r="B463" i="9" s="1"/>
  <c r="C24" i="9"/>
  <c r="B24" i="9" s="1"/>
  <c r="C507" i="9"/>
  <c r="B507" i="9" s="1"/>
  <c r="C242" i="9"/>
  <c r="B242" i="9" s="1"/>
  <c r="C990" i="9"/>
  <c r="B990" i="9" s="1"/>
  <c r="C496" i="9"/>
  <c r="B496" i="9" s="1"/>
  <c r="C74" i="9"/>
  <c r="B74" i="9" s="1"/>
  <c r="C492" i="9"/>
  <c r="B492" i="9" s="1"/>
  <c r="C930" i="9"/>
  <c r="B930" i="9" s="1"/>
  <c r="C765" i="9"/>
  <c r="B765" i="9" s="1"/>
  <c r="C18" i="9"/>
  <c r="B18" i="9" s="1"/>
  <c r="C622" i="9"/>
  <c r="B622" i="9" s="1"/>
  <c r="C14" i="9"/>
  <c r="B14" i="9" s="1"/>
  <c r="C233" i="9"/>
  <c r="B233" i="9" s="1"/>
  <c r="C196" i="9"/>
  <c r="B196" i="9" s="1"/>
  <c r="C586" i="9"/>
  <c r="B586" i="9" s="1"/>
  <c r="C357" i="9"/>
  <c r="B357" i="9" s="1"/>
  <c r="C213" i="9"/>
  <c r="B213" i="9" s="1"/>
  <c r="C130" i="9"/>
  <c r="B130" i="9" s="1"/>
  <c r="C345" i="9"/>
  <c r="B345" i="9" s="1"/>
  <c r="C604" i="9"/>
  <c r="B604" i="9" s="1"/>
  <c r="C986" i="9"/>
  <c r="B986" i="9" s="1"/>
  <c r="C51" i="9"/>
  <c r="B51" i="9" s="1"/>
  <c r="C942" i="9"/>
  <c r="B942" i="9" s="1"/>
  <c r="C767" i="9"/>
  <c r="B767" i="9" s="1"/>
  <c r="C529" i="9"/>
  <c r="B529" i="9" s="1"/>
  <c r="C121" i="9"/>
  <c r="B121" i="9" s="1"/>
  <c r="C380" i="9"/>
  <c r="B380" i="9" s="1"/>
  <c r="C543" i="9"/>
  <c r="B543" i="9" s="1"/>
  <c r="C379" i="9"/>
  <c r="B379" i="9" s="1"/>
  <c r="C85" i="9"/>
  <c r="B85" i="9" s="1"/>
  <c r="C551" i="9"/>
  <c r="B551" i="9" s="1"/>
  <c r="C655" i="9"/>
  <c r="B655" i="9" s="1"/>
  <c r="C881" i="9"/>
  <c r="B881" i="9" s="1"/>
  <c r="C554" i="9"/>
  <c r="B554" i="9" s="1"/>
  <c r="C751" i="9"/>
  <c r="B751" i="9" s="1"/>
  <c r="C581" i="9"/>
  <c r="B581" i="9" s="1"/>
  <c r="C857" i="9"/>
  <c r="B857" i="9" s="1"/>
  <c r="C506" i="9"/>
  <c r="B506" i="9" s="1"/>
  <c r="C743" i="9"/>
  <c r="B743" i="9" s="1"/>
  <c r="C262" i="9"/>
  <c r="B262" i="9" s="1"/>
  <c r="C753" i="9"/>
  <c r="B753" i="9" s="1"/>
  <c r="C392" i="9"/>
  <c r="B392" i="9" s="1"/>
  <c r="C695" i="9"/>
  <c r="B695" i="9" s="1"/>
  <c r="C136" i="9"/>
  <c r="B136" i="9" s="1"/>
  <c r="C730" i="9"/>
  <c r="B730" i="9" s="1"/>
  <c r="C363" i="9"/>
  <c r="B363" i="9" s="1"/>
  <c r="C679" i="9"/>
  <c r="B679" i="9" s="1"/>
  <c r="C414" i="9"/>
  <c r="B414" i="9" s="1"/>
  <c r="C261" i="9"/>
  <c r="B261" i="9" s="1"/>
  <c r="C754" i="9"/>
  <c r="B754" i="9" s="1"/>
  <c r="C871" i="9"/>
  <c r="B871" i="9" s="1"/>
  <c r="C846" i="9"/>
  <c r="B846" i="9" s="1"/>
  <c r="C42" i="9"/>
  <c r="B42" i="9" s="1"/>
  <c r="C376" i="9"/>
  <c r="B376" i="9" s="1"/>
  <c r="C109" i="9"/>
  <c r="B109" i="9" s="1"/>
  <c r="C803" i="9"/>
  <c r="B803" i="9" s="1"/>
  <c r="C726" i="9"/>
  <c r="B726" i="9" s="1"/>
  <c r="C50" i="9"/>
  <c r="B50" i="9" s="1"/>
  <c r="C839" i="9"/>
  <c r="B839" i="9" s="1"/>
  <c r="C99" i="9"/>
  <c r="B99" i="9" s="1"/>
  <c r="C436" i="9"/>
  <c r="B436" i="9" s="1"/>
  <c r="C694" i="9"/>
  <c r="B694" i="9" s="1"/>
  <c r="C54" i="9"/>
  <c r="B54" i="9" s="1"/>
  <c r="C922" i="9"/>
  <c r="B922" i="9" s="1"/>
  <c r="C894" i="9"/>
  <c r="B894" i="9" s="1"/>
  <c r="C258" i="9"/>
  <c r="B258" i="9" s="1"/>
  <c r="C207" i="9"/>
  <c r="B207" i="9" s="1"/>
  <c r="C423" i="9"/>
  <c r="B423" i="9" s="1"/>
  <c r="C22" i="9"/>
  <c r="B22" i="9" s="1"/>
  <c r="C202" i="9"/>
  <c r="B202" i="9" s="1"/>
  <c r="C640" i="9"/>
  <c r="B640" i="9" s="1"/>
  <c r="C969" i="9"/>
  <c r="B969" i="9" s="1"/>
  <c r="C861" i="9"/>
  <c r="B861" i="9" s="1"/>
  <c r="C408" i="9"/>
  <c r="B408" i="9" s="1"/>
  <c r="C194" i="9"/>
  <c r="B194" i="9" s="1"/>
  <c r="C33" i="9"/>
  <c r="B33" i="9" s="1"/>
  <c r="C192" i="9"/>
  <c r="B192" i="9" s="1"/>
  <c r="C37" i="9"/>
  <c r="B37" i="9" s="1"/>
  <c r="C917" i="9"/>
  <c r="B917" i="9" s="1"/>
  <c r="C256" i="9"/>
  <c r="B256" i="9" s="1"/>
  <c r="C267" i="9"/>
  <c r="B267" i="9" s="1"/>
  <c r="C163" i="9"/>
  <c r="B163" i="9" s="1"/>
  <c r="C140" i="9"/>
  <c r="B140" i="9" s="1"/>
  <c r="C135" i="9"/>
  <c r="B135" i="9" s="1"/>
  <c r="C351" i="9"/>
  <c r="B351" i="9" s="1"/>
  <c r="C801" i="9"/>
  <c r="B801" i="9" s="1"/>
  <c r="C238" i="9"/>
  <c r="B238" i="9" s="1"/>
  <c r="C537" i="9"/>
  <c r="B537" i="9" s="1"/>
  <c r="C902" i="9"/>
  <c r="B902" i="9" s="1"/>
  <c r="C360" i="9"/>
  <c r="B360" i="9" s="1"/>
  <c r="C449" i="9"/>
  <c r="B449" i="9" s="1"/>
  <c r="C404" i="9"/>
  <c r="B404" i="9" s="1"/>
  <c r="C901" i="9"/>
  <c r="B901" i="9" s="1"/>
  <c r="C605" i="9"/>
  <c r="B605" i="9" s="1"/>
  <c r="C920" i="9"/>
  <c r="B920" i="9" s="1"/>
  <c r="C488" i="9"/>
  <c r="B488" i="9" s="1"/>
  <c r="C812" i="9"/>
  <c r="B812" i="9" s="1"/>
  <c r="C367" i="9"/>
  <c r="B367" i="9" s="1"/>
  <c r="C108" i="9"/>
  <c r="B108" i="9" s="1"/>
  <c r="C446" i="9"/>
  <c r="B446" i="9" s="1"/>
  <c r="C221" i="9"/>
  <c r="B221" i="9" s="1"/>
  <c r="C77" i="9"/>
  <c r="B77" i="9" s="1"/>
  <c r="C708" i="9"/>
  <c r="B708" i="9" s="1"/>
  <c r="C281" i="9"/>
  <c r="B281" i="9" s="1"/>
  <c r="C540" i="9"/>
  <c r="B540" i="9" s="1"/>
  <c r="C900" i="9"/>
  <c r="B900" i="9" s="1"/>
  <c r="C960" i="9"/>
  <c r="B960" i="9" s="1"/>
  <c r="C609" i="9"/>
  <c r="B609" i="9" s="1"/>
  <c r="C703" i="9"/>
  <c r="B703" i="9" s="1"/>
  <c r="C445" i="9"/>
  <c r="B445" i="9" s="1"/>
  <c r="C57" i="9"/>
  <c r="B57" i="9" s="1"/>
  <c r="C316" i="9"/>
  <c r="B316" i="9" s="1"/>
  <c r="C303" i="9"/>
  <c r="B303" i="9" s="1"/>
  <c r="C385" i="9"/>
  <c r="B385" i="9" s="1"/>
  <c r="C265" i="9"/>
  <c r="B265" i="9" s="1"/>
  <c r="C898" i="9"/>
  <c r="B898" i="9" s="1"/>
  <c r="C715" i="9"/>
  <c r="B715" i="9" s="1"/>
  <c r="C643" i="9"/>
  <c r="B643" i="9" s="1"/>
  <c r="C186" i="9"/>
  <c r="B186" i="9" s="1"/>
  <c r="C884" i="9"/>
  <c r="B884" i="9" s="1"/>
  <c r="C47" i="9"/>
  <c r="B47" i="9" s="1"/>
  <c r="C362" i="9"/>
  <c r="B362" i="9" s="1"/>
  <c r="C782" i="9"/>
  <c r="B782" i="9" s="1"/>
  <c r="C718" i="9"/>
  <c r="B718" i="9" s="1"/>
  <c r="C34" i="9"/>
  <c r="B34" i="9" s="1"/>
  <c r="C759" i="9"/>
  <c r="B759" i="9" s="1"/>
  <c r="C465" i="9"/>
  <c r="B465" i="9" s="1"/>
  <c r="C36" i="9"/>
  <c r="B36" i="9" s="1"/>
  <c r="C15" i="9"/>
  <c r="B15" i="9" s="1"/>
  <c r="C231" i="9"/>
  <c r="B231" i="9" s="1"/>
  <c r="C632" i="9"/>
  <c r="B632" i="9" s="1"/>
  <c r="C967" i="9"/>
  <c r="B967" i="9" s="1"/>
  <c r="C280" i="9"/>
  <c r="B280" i="9" s="1"/>
  <c r="C800" i="9"/>
  <c r="B800" i="9" s="1"/>
  <c r="C219" i="9"/>
  <c r="B219" i="9" s="1"/>
  <c r="C105" i="9"/>
  <c r="B105" i="9" s="1"/>
  <c r="C324" i="9"/>
  <c r="B324" i="9" s="1"/>
  <c r="C702" i="9"/>
  <c r="B702" i="9" s="1"/>
  <c r="C400" i="9"/>
  <c r="B400" i="9" s="1"/>
  <c r="C824" i="9"/>
  <c r="B824" i="9" s="1"/>
  <c r="C197" i="9"/>
  <c r="B197" i="9" s="1"/>
  <c r="C724" i="9"/>
  <c r="B724" i="9" s="1"/>
  <c r="C287" i="9"/>
  <c r="B287" i="9" s="1"/>
  <c r="C20" i="9"/>
  <c r="B20" i="9" s="1"/>
  <c r="C226" i="9"/>
  <c r="B226" i="9" s="1"/>
  <c r="C832" i="9"/>
  <c r="B832" i="9" s="1"/>
  <c r="C863" i="9"/>
  <c r="B863" i="9" s="1"/>
  <c r="C639" i="9"/>
  <c r="B639" i="9" s="1"/>
  <c r="C217" i="9"/>
  <c r="B217" i="9" s="1"/>
  <c r="C476" i="9"/>
  <c r="B476" i="9" s="1"/>
  <c r="C378" i="9"/>
  <c r="B378" i="9" s="1"/>
  <c r="C896" i="9"/>
  <c r="B896" i="9" s="1"/>
  <c r="C512" i="9"/>
  <c r="B512" i="9" s="1"/>
  <c r="C633" i="9"/>
  <c r="B633" i="9" s="1"/>
  <c r="C342" i="9"/>
  <c r="B342" i="9" s="1"/>
  <c r="C279" i="9"/>
  <c r="B279" i="9" s="1"/>
  <c r="C252" i="9"/>
  <c r="B252" i="9" s="1"/>
  <c r="C886" i="9"/>
  <c r="B886" i="9" s="1"/>
  <c r="C205" i="9"/>
  <c r="B205" i="9" s="1"/>
  <c r="C459" i="9"/>
  <c r="B459" i="9" s="1"/>
  <c r="C788" i="9"/>
  <c r="B788" i="9" s="1"/>
  <c r="C544" i="9"/>
  <c r="B544" i="9" s="1"/>
  <c r="C699" i="9"/>
  <c r="B699" i="9" s="1"/>
  <c r="C738" i="9"/>
  <c r="B738" i="9" s="1"/>
  <c r="C142" i="9"/>
  <c r="B142" i="9" s="1"/>
  <c r="C509" i="9"/>
  <c r="B509" i="9" s="1"/>
  <c r="C656" i="9"/>
  <c r="B656" i="9" s="1"/>
  <c r="C717" i="9"/>
  <c r="B717" i="9" s="1"/>
  <c r="C117" i="9"/>
  <c r="B117" i="9" s="1"/>
  <c r="C341" i="9"/>
  <c r="B341" i="9" s="1"/>
  <c r="C571" i="9"/>
  <c r="B571" i="9" s="1"/>
  <c r="C662" i="9"/>
  <c r="B662" i="9" s="1"/>
  <c r="C53" i="9"/>
  <c r="B53" i="9" s="1"/>
  <c r="C274" i="9"/>
  <c r="B274" i="9" s="1"/>
  <c r="C550" i="9"/>
  <c r="B550" i="9" s="1"/>
  <c r="C625" i="9"/>
  <c r="B625" i="9" s="1"/>
  <c r="C40" i="9"/>
  <c r="B40" i="9" s="1"/>
  <c r="C835" i="9"/>
  <c r="B835" i="9" s="1"/>
  <c r="C889" i="9"/>
  <c r="B889" i="9" s="1"/>
  <c r="C888" i="9"/>
  <c r="B888" i="9" s="1"/>
  <c r="C322" i="9"/>
  <c r="B322" i="9" s="1"/>
  <c r="C574" i="9"/>
  <c r="B574" i="9" s="1"/>
  <c r="C761" i="9"/>
  <c r="B761" i="9" s="1"/>
  <c r="C641" i="9"/>
  <c r="B641" i="9" s="1"/>
  <c r="C534" i="9"/>
  <c r="B534" i="9" s="1"/>
  <c r="C293" i="9"/>
  <c r="B293" i="9" s="1"/>
  <c r="C82" i="9"/>
  <c r="B82" i="9" s="1"/>
  <c r="C768" i="9"/>
  <c r="B768" i="9" s="1"/>
  <c r="C606" i="9"/>
  <c r="B606" i="9" s="1"/>
  <c r="C305" i="9"/>
  <c r="B305" i="9" s="1"/>
  <c r="C672" i="9"/>
  <c r="B672" i="9" s="1"/>
  <c r="C731" i="9"/>
  <c r="B731" i="9" s="1"/>
  <c r="C504" i="9"/>
  <c r="B504" i="9" s="1"/>
  <c r="C683" i="9"/>
  <c r="B683" i="9" s="1"/>
  <c r="C585" i="9"/>
  <c r="B585" i="9" s="1"/>
  <c r="C432" i="9"/>
  <c r="B432" i="9" s="1"/>
  <c r="C652" i="9"/>
  <c r="B652" i="9" s="1"/>
  <c r="C191" i="9"/>
  <c r="B191" i="9" s="1"/>
  <c r="C295" i="9"/>
  <c r="B295" i="9" s="1"/>
  <c r="C52" i="9"/>
  <c r="B52" i="9" s="1"/>
  <c r="C623" i="9"/>
  <c r="B623" i="9" s="1"/>
  <c r="C410" i="9"/>
  <c r="B410" i="9" s="1"/>
  <c r="C349" i="9"/>
  <c r="B349" i="9" s="1"/>
  <c r="C525" i="9"/>
  <c r="B525" i="9" s="1"/>
  <c r="C780" i="9"/>
  <c r="B780" i="9" s="1"/>
  <c r="C612" i="9"/>
  <c r="B612" i="9" s="1"/>
  <c r="C354" i="9"/>
  <c r="B354" i="9" s="1"/>
  <c r="C371" i="9"/>
  <c r="B371" i="9" s="1"/>
  <c r="C669" i="9"/>
  <c r="B669" i="9" s="1"/>
  <c r="C904" i="9"/>
  <c r="B904" i="9" s="1"/>
  <c r="C651" i="9"/>
  <c r="B651" i="9" s="1"/>
  <c r="C353" i="9"/>
  <c r="B353" i="9" s="1"/>
  <c r="C317" i="9"/>
  <c r="B317" i="9" s="1"/>
  <c r="C244" i="9"/>
  <c r="B244" i="9" s="1"/>
  <c r="C127" i="9"/>
  <c r="B127" i="9" s="1"/>
  <c r="C358" i="9"/>
  <c r="B358" i="9" s="1"/>
  <c r="C841" i="9"/>
  <c r="B841" i="9" s="1"/>
  <c r="C102" i="9"/>
  <c r="B102" i="9" s="1"/>
  <c r="C216" i="9"/>
  <c r="B216" i="9" s="1"/>
  <c r="C91" i="9"/>
  <c r="B91" i="9" s="1"/>
  <c r="C17" i="9"/>
  <c r="B17" i="9" s="1"/>
  <c r="C236" i="9"/>
  <c r="B236" i="9" s="1"/>
  <c r="C474" i="9"/>
  <c r="B474" i="9" s="1"/>
  <c r="C594" i="9"/>
  <c r="B594" i="9" s="1"/>
  <c r="C706" i="9"/>
  <c r="B706" i="9" s="1"/>
  <c r="C26" i="9"/>
  <c r="B26" i="9" s="1"/>
  <c r="C630" i="9"/>
  <c r="B630" i="9" s="1"/>
  <c r="C199" i="9"/>
  <c r="B199" i="9" s="1"/>
  <c r="C733" i="9"/>
  <c r="B733" i="9" s="1"/>
  <c r="C120" i="9"/>
  <c r="B120" i="9" s="1"/>
  <c r="C746" i="9"/>
  <c r="B746" i="9" s="1"/>
  <c r="C799" i="9"/>
  <c r="B799" i="9" s="1"/>
  <c r="C566" i="9"/>
  <c r="B566" i="9" s="1"/>
  <c r="C439" i="9"/>
  <c r="B439" i="9" s="1"/>
  <c r="C412" i="9"/>
  <c r="B412" i="9" s="1"/>
  <c r="C158" i="9"/>
  <c r="B158" i="9" s="1"/>
  <c r="C813" i="9"/>
  <c r="B813" i="9" s="1"/>
  <c r="C387" i="9"/>
  <c r="B387" i="9" s="1"/>
  <c r="C283" i="9"/>
  <c r="B283" i="9" s="1"/>
  <c r="C240" i="9"/>
  <c r="B240" i="9" s="1"/>
  <c r="C215" i="9"/>
  <c r="B215" i="9" s="1"/>
  <c r="C188" i="9"/>
  <c r="B188" i="9" s="1"/>
  <c r="C716" i="9"/>
  <c r="B716" i="9" s="1"/>
  <c r="C81" i="9"/>
  <c r="B81" i="9" s="1"/>
  <c r="C332" i="9"/>
  <c r="B332" i="9" s="1"/>
  <c r="C777" i="9"/>
  <c r="B777" i="9" s="1"/>
  <c r="C397" i="9"/>
  <c r="B397" i="9" s="1"/>
  <c r="C154" i="9"/>
  <c r="B154" i="9" s="1"/>
  <c r="C616" i="9"/>
  <c r="B616" i="9" s="1"/>
  <c r="C497" i="9"/>
  <c r="B497" i="9" s="1"/>
  <c r="C673" i="9"/>
  <c r="B673" i="9" s="1"/>
  <c r="C147" i="9"/>
  <c r="B147" i="9" s="1"/>
  <c r="C66" i="9"/>
  <c r="B66" i="9" s="1"/>
  <c r="C297" i="9"/>
  <c r="B297" i="9" s="1"/>
  <c r="C548" i="9"/>
  <c r="B548" i="9" s="1"/>
  <c r="C289" i="9"/>
  <c r="B289" i="9" s="1"/>
  <c r="C524" i="9"/>
  <c r="B524" i="9" s="1"/>
  <c r="C161" i="9"/>
  <c r="B161" i="9" s="1"/>
  <c r="C396" i="9"/>
  <c r="B396" i="9" s="1"/>
  <c r="C758" i="9"/>
  <c r="B758" i="9" s="1"/>
  <c r="C795" i="9"/>
  <c r="B795" i="9" s="1"/>
  <c r="C122" i="9"/>
  <c r="B122" i="9" s="1"/>
  <c r="C940" i="9"/>
  <c r="B940" i="9" s="1"/>
  <c r="C709" i="9"/>
  <c r="B709" i="9" s="1"/>
  <c r="C603" i="9"/>
  <c r="B603" i="9" s="1"/>
  <c r="C966" i="9"/>
  <c r="B966" i="9" s="1"/>
  <c r="C783" i="9"/>
  <c r="B783" i="9" s="1"/>
  <c r="C520" i="9"/>
  <c r="B520" i="9" s="1"/>
  <c r="C391" i="9"/>
  <c r="B391" i="9" s="1"/>
  <c r="C164" i="9"/>
  <c r="B164" i="9" s="1"/>
  <c r="C320" i="9"/>
  <c r="B320" i="9" s="1"/>
  <c r="C141" i="9"/>
  <c r="B141" i="9" s="1"/>
  <c r="C949" i="9"/>
  <c r="B949" i="9" s="1"/>
  <c r="C485" i="9"/>
  <c r="B485" i="9" s="1"/>
  <c r="C325" i="9"/>
  <c r="B325" i="9" s="1"/>
  <c r="C600" i="9"/>
  <c r="B600" i="9" s="1"/>
  <c r="C11" i="9"/>
  <c r="B11" i="9" s="1"/>
  <c r="C876" i="9"/>
  <c r="B876" i="9" s="1"/>
  <c r="C241" i="9"/>
  <c r="B241" i="9" s="1"/>
  <c r="C484" i="9"/>
  <c r="B484" i="9" s="1"/>
  <c r="C337" i="9"/>
  <c r="B337" i="9" s="1"/>
  <c r="C588" i="9"/>
  <c r="B588" i="9" s="1"/>
  <c r="C433" i="9"/>
  <c r="B433" i="9" s="1"/>
  <c r="C564" i="9"/>
  <c r="B564" i="9" s="1"/>
  <c r="C510" i="9"/>
  <c r="B510" i="9" s="1"/>
  <c r="C286" i="9"/>
  <c r="B286" i="9" s="1"/>
  <c r="C689" i="9"/>
  <c r="B689" i="9" s="1"/>
  <c r="C980" i="9"/>
  <c r="B980" i="9" s="1"/>
  <c r="C760" i="9"/>
  <c r="B760" i="9" s="1"/>
  <c r="C682" i="9"/>
  <c r="B682" i="9" s="1"/>
  <c r="C775" i="9"/>
  <c r="B775" i="9" s="1"/>
  <c r="C764" i="9"/>
  <c r="B764" i="9" s="1"/>
  <c r="C361" i="9"/>
  <c r="B361" i="9" s="1"/>
  <c r="C159" i="9"/>
  <c r="B159" i="9" s="1"/>
  <c r="C148" i="9"/>
  <c r="B148" i="9" s="1"/>
  <c r="C742" i="9"/>
  <c r="B742" i="9" s="1"/>
  <c r="C755" i="9"/>
  <c r="B755" i="9" s="1"/>
  <c r="C58" i="9"/>
  <c r="B58" i="9" s="1"/>
  <c r="C618" i="9"/>
  <c r="B618" i="9" s="1"/>
  <c r="C442" i="9"/>
  <c r="B442" i="9" s="1"/>
  <c r="C301" i="9"/>
  <c r="B301" i="9" s="1"/>
  <c r="C542" i="9"/>
  <c r="B542" i="9" s="1"/>
  <c r="C538" i="9"/>
  <c r="B538" i="9" s="1"/>
  <c r="C145" i="9"/>
  <c r="B145" i="9" s="1"/>
  <c r="C620" i="9"/>
  <c r="B620" i="9" s="1"/>
  <c r="C107" i="9"/>
  <c r="B107" i="9" s="1"/>
  <c r="C927" i="9"/>
  <c r="B927" i="9" s="1"/>
  <c r="C928" i="9"/>
  <c r="B928" i="9" s="1"/>
  <c r="C83" i="9"/>
  <c r="B83" i="9" s="1"/>
  <c r="C318" i="9"/>
  <c r="B318" i="9" s="1"/>
  <c r="C735" i="9"/>
  <c r="B735" i="9" s="1"/>
  <c r="C27" i="9"/>
  <c r="B27" i="9" s="1"/>
  <c r="C291" i="9"/>
  <c r="B291" i="9" s="1"/>
  <c r="C153" i="9"/>
  <c r="B153" i="9" s="1"/>
  <c r="C119" i="9"/>
  <c r="B119" i="9" s="1"/>
  <c r="C284" i="9"/>
  <c r="B284" i="9" s="1"/>
  <c r="C790" i="9"/>
  <c r="B790" i="9" s="1"/>
  <c r="C653" i="9"/>
  <c r="B653" i="9" s="1"/>
  <c r="C728" i="9"/>
  <c r="B728" i="9" s="1"/>
  <c r="C874" i="9"/>
  <c r="B874" i="9" s="1"/>
  <c r="C418" i="9"/>
  <c r="B418" i="9" s="1"/>
  <c r="C560" i="9"/>
  <c r="B560" i="9" s="1"/>
  <c r="C740" i="9"/>
  <c r="B740" i="9" s="1"/>
  <c r="C35" i="9"/>
  <c r="B35" i="9" s="1"/>
  <c r="C471" i="9"/>
  <c r="B471" i="9" s="1"/>
  <c r="C636" i="9"/>
  <c r="B636" i="9" s="1"/>
  <c r="C124" i="9"/>
  <c r="B124" i="9" s="1"/>
  <c r="C593" i="9"/>
  <c r="B593" i="9" s="1"/>
  <c r="C447" i="9"/>
  <c r="B447" i="9" s="1"/>
  <c r="C212" i="9"/>
  <c r="B212" i="9" s="1"/>
  <c r="C838" i="9"/>
  <c r="B838" i="9" s="1"/>
  <c r="C937" i="9"/>
  <c r="B937" i="9" s="1"/>
  <c r="C817" i="9"/>
  <c r="B817" i="9" s="1"/>
  <c r="C312" i="9"/>
  <c r="B312" i="9" s="1"/>
  <c r="C133" i="9"/>
  <c r="B133" i="9" s="1"/>
  <c r="C503" i="9"/>
  <c r="B503" i="9" s="1"/>
  <c r="C333" i="9"/>
  <c r="B333" i="9" s="1"/>
  <c r="C820" i="9"/>
  <c r="B820" i="9" s="1"/>
  <c r="C177" i="9"/>
  <c r="B177" i="9" s="1"/>
  <c r="C428" i="9"/>
  <c r="B428" i="9" s="1"/>
  <c r="C169" i="9"/>
  <c r="B169" i="9" s="1"/>
  <c r="C420" i="9"/>
  <c r="B420" i="9" s="1"/>
  <c r="C41" i="9"/>
  <c r="B41" i="9" s="1"/>
  <c r="C292" i="9"/>
  <c r="B292" i="9" s="1"/>
  <c r="C631" i="9"/>
  <c r="B631" i="9" s="1"/>
  <c r="C994" i="9"/>
  <c r="B994" i="9" s="1"/>
  <c r="C816" i="9"/>
  <c r="B816" i="9" s="1"/>
  <c r="C678" i="9"/>
  <c r="B678" i="9" s="1"/>
  <c r="C469" i="9"/>
  <c r="B469" i="9" s="1"/>
  <c r="C310" i="9"/>
  <c r="B310" i="9" s="1"/>
  <c r="C842" i="9"/>
  <c r="B842" i="9" s="1"/>
  <c r="C661" i="9"/>
  <c r="B661" i="9" s="1"/>
  <c r="C368" i="9"/>
  <c r="B368" i="9" s="1"/>
  <c r="C271" i="9"/>
  <c r="B271" i="9" s="1"/>
  <c r="C44" i="9"/>
  <c r="B44" i="9" s="1"/>
  <c r="C427" i="9"/>
  <c r="B427" i="9" s="1"/>
  <c r="C819" i="9"/>
  <c r="B819" i="9" s="1"/>
  <c r="C691" i="9"/>
  <c r="B691" i="9" s="1"/>
  <c r="C126" i="9"/>
  <c r="B126" i="9" s="1"/>
  <c r="C959" i="9"/>
  <c r="B959" i="9" s="1"/>
  <c r="C390" i="9"/>
  <c r="B390" i="9" s="1"/>
  <c r="C230" i="9"/>
  <c r="B230" i="9" s="1"/>
  <c r="C756" i="9"/>
  <c r="B756" i="9" s="1"/>
  <c r="C129" i="9"/>
  <c r="B129" i="9" s="1"/>
  <c r="C372" i="9"/>
  <c r="B372" i="9" s="1"/>
  <c r="C225" i="9"/>
  <c r="B225" i="9" s="1"/>
  <c r="C468" i="9"/>
  <c r="B468" i="9" s="1"/>
  <c r="C209" i="9"/>
  <c r="B209" i="9" s="1"/>
  <c r="C460" i="9"/>
  <c r="B460" i="9" s="1"/>
  <c r="C3" i="9"/>
  <c r="B3" i="9" s="1"/>
  <c r="C961" i="9"/>
  <c r="B961" i="9" s="1"/>
  <c r="C518" i="9"/>
  <c r="B518" i="9" s="1"/>
  <c r="C854" i="9"/>
  <c r="B854" i="9" s="1"/>
  <c r="C649" i="9"/>
  <c r="B649" i="9" s="1"/>
  <c r="C549" i="9"/>
  <c r="B549" i="9" s="1"/>
  <c r="C687" i="9"/>
  <c r="B687" i="9" s="1"/>
  <c r="C684" i="9"/>
  <c r="B684" i="9" s="1"/>
  <c r="C273" i="9"/>
  <c r="B273" i="9" s="1"/>
  <c r="C71" i="9"/>
  <c r="B71" i="9" s="1"/>
  <c r="C68" i="9"/>
  <c r="B68" i="9" s="1"/>
  <c r="C519" i="9"/>
  <c r="B519" i="9" s="1"/>
  <c r="C592" i="9"/>
  <c r="B592" i="9" s="1"/>
  <c r="C911" i="9"/>
  <c r="B911" i="9" s="1"/>
  <c r="C416" i="9"/>
  <c r="B416" i="9" s="1"/>
  <c r="C254" i="9"/>
  <c r="B254" i="9" s="1"/>
  <c r="C131" i="9"/>
  <c r="B131" i="9" s="1"/>
  <c r="C424" i="9"/>
  <c r="B424" i="9" s="1"/>
  <c r="C419" i="9"/>
  <c r="B419" i="9" s="1"/>
  <c r="C65" i="9"/>
  <c r="B65" i="9" s="1"/>
  <c r="C532" i="9"/>
  <c r="B532" i="9" s="1"/>
  <c r="C943" i="9"/>
  <c r="B943" i="9" s="1"/>
  <c r="C826" i="9"/>
  <c r="B826" i="9" s="1"/>
  <c r="C856" i="9"/>
  <c r="B856" i="9" s="1"/>
  <c r="C974" i="9"/>
  <c r="B974" i="9" s="1"/>
  <c r="C182" i="9"/>
  <c r="B182" i="9" s="1"/>
  <c r="C670" i="9"/>
  <c r="B670" i="9" s="1"/>
  <c r="C836" i="9"/>
  <c r="B836" i="9" s="1"/>
  <c r="C189" i="9"/>
  <c r="B189" i="9" s="1"/>
  <c r="C89" i="9"/>
  <c r="B89" i="9" s="1"/>
  <c r="C55" i="9"/>
  <c r="B55" i="9" s="1"/>
  <c r="C220" i="9"/>
  <c r="B220" i="9" s="1"/>
  <c r="C677" i="9"/>
  <c r="B677" i="9" s="1"/>
  <c r="C521" i="9"/>
  <c r="B521" i="9" s="1"/>
  <c r="C637" i="9"/>
  <c r="B637" i="9" s="1"/>
  <c r="C789" i="9"/>
  <c r="B789" i="9" s="1"/>
  <c r="C282" i="9"/>
  <c r="B282" i="9" s="1"/>
  <c r="C487" i="9"/>
  <c r="B487" i="9" s="1"/>
  <c r="C675" i="9"/>
  <c r="B675" i="9" s="1"/>
  <c r="C441" i="9"/>
  <c r="B441" i="9" s="1"/>
  <c r="C407" i="9"/>
  <c r="B407" i="9" s="1"/>
  <c r="C572" i="9"/>
  <c r="B572" i="9" s="1"/>
  <c r="C60" i="9"/>
  <c r="B60" i="9" s="1"/>
  <c r="C458" i="9"/>
  <c r="B458" i="9" s="1"/>
  <c r="C335" i="9"/>
  <c r="B335" i="9" s="1"/>
  <c r="C100" i="9"/>
  <c r="B100" i="9" s="1"/>
  <c r="C907" i="9"/>
  <c r="B907" i="9" s="1"/>
  <c r="C686" i="9"/>
  <c r="B686" i="9" s="1"/>
  <c r="C546" i="9"/>
  <c r="B546" i="9" s="1"/>
  <c r="C953" i="9"/>
  <c r="B953" i="9" s="1"/>
  <c r="C895" i="9"/>
  <c r="B895" i="9" s="1"/>
  <c r="C272" i="9"/>
  <c r="B272" i="9" s="1"/>
  <c r="C94" i="9"/>
  <c r="B94" i="9" s="1"/>
  <c r="C700" i="9"/>
  <c r="B700" i="9" s="1"/>
  <c r="C73" i="9"/>
  <c r="B73" i="9" s="1"/>
  <c r="C308" i="9"/>
  <c r="B308" i="9" s="1"/>
  <c r="C49" i="9"/>
  <c r="B49" i="9" s="1"/>
  <c r="C300" i="9"/>
  <c r="B300" i="9" s="1"/>
  <c r="C399" i="9"/>
  <c r="B399" i="9" s="1"/>
  <c r="C172" i="9"/>
  <c r="B172" i="9" s="1"/>
  <c r="C517" i="9"/>
  <c r="B517" i="9" s="1"/>
  <c r="C461" i="9"/>
  <c r="B461" i="9" s="1"/>
  <c r="C434" i="9"/>
  <c r="B434" i="9" s="1"/>
  <c r="C331" i="9"/>
  <c r="B331" i="9" s="1"/>
  <c r="C19" i="9"/>
  <c r="B19" i="9" s="1"/>
  <c r="C69" i="9"/>
  <c r="B69" i="9" s="1"/>
  <c r="C693" i="9"/>
  <c r="B693" i="9" s="1"/>
  <c r="C533" i="9"/>
  <c r="B533" i="9" s="1"/>
  <c r="C176" i="9"/>
  <c r="B176" i="9" s="1"/>
  <c r="C167" i="9"/>
  <c r="B167" i="9" s="1"/>
  <c r="C558" i="9"/>
  <c r="B558" i="9" s="1"/>
  <c r="C535" i="9"/>
  <c r="B535" i="9" s="1"/>
  <c r="C531" i="9"/>
  <c r="B531" i="9" s="1"/>
  <c r="C307" i="9"/>
  <c r="B307" i="9" s="1"/>
  <c r="C880" i="9"/>
  <c r="B880" i="9" s="1"/>
  <c r="C797" i="9"/>
  <c r="B797" i="9" s="1"/>
  <c r="C134" i="9"/>
  <c r="B134" i="9" s="1"/>
  <c r="C879" i="9"/>
  <c r="B879" i="9" s="1"/>
  <c r="C648" i="9"/>
  <c r="B648" i="9" s="1"/>
  <c r="C9" i="9"/>
  <c r="B9" i="9" s="1"/>
  <c r="C260" i="9"/>
  <c r="B260" i="9" s="1"/>
  <c r="C113" i="9"/>
  <c r="B113" i="9" s="1"/>
  <c r="C356" i="9"/>
  <c r="B356" i="9" s="1"/>
  <c r="C97" i="9"/>
  <c r="B97" i="9" s="1"/>
  <c r="C340" i="9"/>
  <c r="B340" i="9" s="1"/>
  <c r="C843" i="9"/>
  <c r="B843" i="9" s="1"/>
  <c r="C830" i="9"/>
  <c r="B830" i="9" s="1"/>
  <c r="C259" i="9"/>
  <c r="B259" i="9" s="1"/>
  <c r="C698" i="9"/>
  <c r="B698" i="9" s="1"/>
  <c r="C515" i="9"/>
  <c r="B515" i="9" s="1"/>
  <c r="C403" i="9"/>
  <c r="B403" i="9" s="1"/>
  <c r="C587" i="9"/>
  <c r="B587" i="9" s="1"/>
  <c r="C584" i="9"/>
  <c r="B584" i="9" s="1"/>
  <c r="C193" i="9"/>
  <c r="B193" i="9" s="1"/>
  <c r="C660" i="9"/>
  <c r="B660" i="9" s="1"/>
  <c r="C681" i="9"/>
  <c r="B681" i="9" s="1"/>
  <c r="C160" i="9"/>
  <c r="B160" i="9" s="1"/>
  <c r="C382" i="9"/>
  <c r="B382" i="9" s="1"/>
  <c r="C762" i="9"/>
  <c r="B762" i="9" s="1"/>
  <c r="C144" i="9"/>
  <c r="B144" i="9" s="1"/>
  <c r="C67" i="9"/>
  <c r="B67" i="9" s="1"/>
  <c r="C384" i="9"/>
  <c r="B384" i="9" s="1"/>
  <c r="C296" i="9"/>
  <c r="B296" i="9" s="1"/>
  <c r="C278" i="9"/>
  <c r="B278" i="9" s="1"/>
  <c r="C455" i="9"/>
  <c r="B455" i="9" s="1"/>
  <c r="C452" i="9"/>
  <c r="B452" i="9" s="1"/>
  <c r="C848" i="9"/>
  <c r="B848" i="9" s="1"/>
  <c r="C712" i="9"/>
  <c r="B712" i="9" s="1"/>
  <c r="C770" i="9"/>
  <c r="B770" i="9" s="1"/>
  <c r="C910" i="9"/>
  <c r="B910" i="9" s="1"/>
  <c r="C45" i="9"/>
  <c r="B45" i="9" s="1"/>
  <c r="C597" i="9"/>
  <c r="B597" i="9" s="1"/>
  <c r="C772" i="9"/>
  <c r="B772" i="9" s="1"/>
  <c r="C86" i="9"/>
  <c r="B86" i="9" s="1"/>
  <c r="C25" i="9"/>
  <c r="B25" i="9" s="1"/>
  <c r="C668" i="9"/>
  <c r="B668" i="9" s="1"/>
  <c r="C156" i="9"/>
  <c r="B156" i="9" s="1"/>
  <c r="C545" i="9"/>
  <c r="B545" i="9" s="1"/>
  <c r="C338" i="9"/>
  <c r="B338" i="9" s="1"/>
  <c r="C539" i="9"/>
  <c r="B539" i="9" s="1"/>
  <c r="C704" i="9"/>
  <c r="B704" i="9" s="1"/>
  <c r="C146" i="9"/>
  <c r="B146" i="9" s="1"/>
  <c r="C386" i="9"/>
  <c r="B386" i="9" s="1"/>
  <c r="C602" i="9"/>
  <c r="B602" i="9" s="1"/>
  <c r="C377" i="9"/>
  <c r="B377" i="9" s="1"/>
  <c r="C343" i="9"/>
  <c r="B343" i="9" s="1"/>
  <c r="C508" i="9"/>
  <c r="B508" i="9" s="1"/>
  <c r="E10" i="13" l="1"/>
  <c r="C7" i="13"/>
  <c r="E7" i="13" s="1"/>
  <c r="C6" i="13"/>
  <c r="E6" i="13" s="1"/>
  <c r="E8" i="13"/>
  <c r="E2" i="9"/>
  <c r="E597" i="9"/>
  <c r="E331" i="9"/>
  <c r="E254" i="9"/>
  <c r="M254" i="9" s="1"/>
  <c r="E447" i="9"/>
  <c r="M447" i="9" s="1"/>
  <c r="E949" i="9"/>
  <c r="M949" i="9" s="1"/>
  <c r="E353" i="9"/>
  <c r="M353" i="9" s="1"/>
  <c r="E639" i="9"/>
  <c r="M639" i="9" s="1"/>
  <c r="E135" i="9"/>
  <c r="E604" i="9"/>
  <c r="M604" i="9" s="1"/>
  <c r="E359" i="9"/>
  <c r="E401" i="9"/>
  <c r="M401" i="9" s="1"/>
  <c r="E313" i="9"/>
  <c r="M313" i="9" s="1"/>
  <c r="E624" i="9"/>
  <c r="M624" i="9" s="1"/>
  <c r="E660" i="9"/>
  <c r="M660" i="9" s="1"/>
  <c r="E907" i="9"/>
  <c r="M907" i="9" s="1"/>
  <c r="E687" i="9"/>
  <c r="M687" i="9" s="1"/>
  <c r="E959" i="9"/>
  <c r="M959" i="9" s="1"/>
  <c r="E292" i="9"/>
  <c r="E27" i="9"/>
  <c r="M27" i="9" s="1"/>
  <c r="E980" i="9"/>
  <c r="M980" i="9" s="1"/>
  <c r="E484" i="9"/>
  <c r="M484" i="9" s="1"/>
  <c r="E141" i="9"/>
  <c r="M141" i="9" s="1"/>
  <c r="E709" i="9"/>
  <c r="M709" i="9" s="1"/>
  <c r="E289" i="9"/>
  <c r="M289" i="9" s="1"/>
  <c r="E154" i="9"/>
  <c r="M154" i="9" s="1"/>
  <c r="E412" i="9"/>
  <c r="M412" i="9" s="1"/>
  <c r="E630" i="9"/>
  <c r="M630" i="9" s="1"/>
  <c r="E9" i="9"/>
  <c r="M9" i="9" s="1"/>
  <c r="E460" i="9"/>
  <c r="M460" i="9" s="1"/>
  <c r="E620" i="9"/>
  <c r="E616" i="9"/>
  <c r="M616" i="9" s="1"/>
  <c r="E768" i="9"/>
  <c r="M768" i="9" s="1"/>
  <c r="E898" i="9"/>
  <c r="M898" i="9" s="1"/>
  <c r="E846" i="9"/>
  <c r="M846" i="9" s="1"/>
  <c r="E14" i="9"/>
  <c r="M14" i="9" s="1"/>
  <c r="E30" i="9"/>
  <c r="M30" i="9" s="1"/>
  <c r="E828" i="9"/>
  <c r="M828" i="9" s="1"/>
  <c r="E912" i="9"/>
  <c r="M912" i="9" s="1"/>
  <c r="E61" i="9"/>
  <c r="M61" i="9" s="1"/>
  <c r="E338" i="9"/>
  <c r="E558" i="9"/>
  <c r="M558" i="9" s="1"/>
  <c r="E826" i="9"/>
  <c r="E874" i="9"/>
  <c r="M874" i="9" s="1"/>
  <c r="E278" i="9"/>
  <c r="M278" i="9" s="1"/>
  <c r="E686" i="9"/>
  <c r="M686" i="9" s="1"/>
  <c r="E368" i="9"/>
  <c r="M368" i="9" s="1"/>
  <c r="E291" i="9"/>
  <c r="M291" i="9" s="1"/>
  <c r="E603" i="9"/>
  <c r="E525" i="9"/>
  <c r="E967" i="9"/>
  <c r="E33" i="9"/>
  <c r="M33" i="9" s="1"/>
  <c r="E32" i="9"/>
  <c r="M32" i="9" s="1"/>
  <c r="E304" i="9"/>
  <c r="M304" i="9" s="1"/>
  <c r="E696" i="9"/>
  <c r="M696" i="9" s="1"/>
  <c r="E786" i="9"/>
  <c r="M786" i="9" s="1"/>
  <c r="E296" i="9"/>
  <c r="M296" i="9" s="1"/>
  <c r="E73" i="9"/>
  <c r="E209" i="9"/>
  <c r="M209" i="9" s="1"/>
  <c r="E593" i="9"/>
  <c r="M593" i="9" s="1"/>
  <c r="E259" i="9"/>
  <c r="M259" i="9" s="1"/>
  <c r="E856" i="9"/>
  <c r="M856" i="9" s="1"/>
  <c r="E631" i="9"/>
  <c r="M631" i="9" s="1"/>
  <c r="E337" i="9"/>
  <c r="M337" i="9" s="1"/>
  <c r="E91" i="9"/>
  <c r="M91" i="9" s="1"/>
  <c r="E662" i="9"/>
  <c r="M662" i="9" s="1"/>
  <c r="E609" i="9"/>
  <c r="M609" i="9" s="1"/>
  <c r="E581" i="9"/>
  <c r="M581" i="9" s="1"/>
  <c r="E906" i="9"/>
  <c r="M906" i="9" s="1"/>
  <c r="E48" i="9"/>
  <c r="M48" i="9" s="1"/>
  <c r="E28" i="9"/>
  <c r="M28" i="9" s="1"/>
  <c r="E365" i="9"/>
  <c r="M365" i="9" s="1"/>
  <c r="E111" i="9"/>
  <c r="M111" i="9" s="1"/>
  <c r="E830" i="9"/>
  <c r="M830" i="9" s="1"/>
  <c r="E55" i="9"/>
  <c r="E145" i="9"/>
  <c r="M145" i="9" s="1"/>
  <c r="E539" i="9"/>
  <c r="M539" i="9" s="1"/>
  <c r="E308" i="9"/>
  <c r="M308" i="9" s="1"/>
  <c r="E684" i="9"/>
  <c r="M684" i="9" s="1"/>
  <c r="E755" i="9"/>
  <c r="M755" i="9" s="1"/>
  <c r="E199" i="9"/>
  <c r="M199" i="9" s="1"/>
  <c r="E279" i="9"/>
  <c r="M279" i="9" s="1"/>
  <c r="E404" i="9"/>
  <c r="M404" i="9" s="1"/>
  <c r="E543" i="9"/>
  <c r="M543" i="9" s="1"/>
  <c r="E16" i="9"/>
  <c r="M16" i="9" s="1"/>
  <c r="E941" i="9"/>
  <c r="M941" i="9" s="1"/>
  <c r="E557" i="9"/>
  <c r="M557" i="9" s="1"/>
  <c r="E45" i="9"/>
  <c r="M45" i="9" s="1"/>
  <c r="E434" i="9"/>
  <c r="M434" i="9" s="1"/>
  <c r="E416" i="9"/>
  <c r="M416" i="9" s="1"/>
  <c r="E661" i="9"/>
  <c r="M661" i="9" s="1"/>
  <c r="E742" i="9"/>
  <c r="M742" i="9" s="1"/>
  <c r="E888" i="9"/>
  <c r="M888" i="9" s="1"/>
  <c r="E718" i="9"/>
  <c r="M718" i="9" s="1"/>
  <c r="E99" i="9"/>
  <c r="M99" i="9" s="1"/>
  <c r="E990" i="9"/>
  <c r="M990" i="9" s="1"/>
  <c r="E580" i="9"/>
  <c r="M580" i="9" s="1"/>
  <c r="E110" i="9"/>
  <c r="M110" i="9" s="1"/>
  <c r="E666" i="9"/>
  <c r="M666" i="9" s="1"/>
  <c r="E508" i="9"/>
  <c r="M508" i="9" s="1"/>
  <c r="E648" i="9"/>
  <c r="M648" i="9" s="1"/>
  <c r="E675" i="9"/>
  <c r="M675" i="9" s="1"/>
  <c r="E503" i="9"/>
  <c r="M503" i="9" s="1"/>
  <c r="E681" i="9"/>
  <c r="M681" i="9" s="1"/>
  <c r="E441" i="9"/>
  <c r="M441" i="9" s="1"/>
  <c r="E390" i="9"/>
  <c r="M390" i="9" s="1"/>
  <c r="E418" i="9"/>
  <c r="E524" i="9"/>
  <c r="M524" i="9" s="1"/>
  <c r="E432" i="9"/>
  <c r="M432" i="9" s="1"/>
  <c r="E824" i="9"/>
  <c r="M824" i="9" s="1"/>
  <c r="E423" i="9"/>
  <c r="M423" i="9" s="1"/>
  <c r="E499" i="9"/>
  <c r="M499" i="9" s="1"/>
  <c r="E595" i="9"/>
  <c r="M595" i="9" s="1"/>
  <c r="E711" i="9"/>
  <c r="M711" i="9" s="1"/>
  <c r="E890" i="9"/>
  <c r="M890" i="9" s="1"/>
  <c r="E466" i="9"/>
  <c r="M466" i="9" s="1"/>
  <c r="E763" i="9"/>
  <c r="M763" i="9" s="1"/>
  <c r="E626" i="9"/>
  <c r="M626" i="9" s="1"/>
  <c r="E92" i="9"/>
  <c r="M92" i="9" s="1"/>
  <c r="E802" i="9"/>
  <c r="M802" i="9" s="1"/>
  <c r="E228" i="9"/>
  <c r="M228" i="9" s="1"/>
  <c r="E475" i="9"/>
  <c r="M475" i="9" s="1"/>
  <c r="E181" i="9"/>
  <c r="M181" i="9" s="1"/>
  <c r="E723" i="9"/>
  <c r="M723" i="9" s="1"/>
  <c r="E979" i="9"/>
  <c r="M979" i="9" s="1"/>
  <c r="E607" i="9"/>
  <c r="M607" i="9" s="1"/>
  <c r="E13" i="9"/>
  <c r="M13" i="9" s="1"/>
  <c r="E375" i="9"/>
  <c r="M375" i="9" s="1"/>
  <c r="E931" i="9"/>
  <c r="M931" i="9" s="1"/>
  <c r="E563" i="9"/>
  <c r="M563" i="9" s="1"/>
  <c r="E374" i="9"/>
  <c r="M374" i="9" s="1"/>
  <c r="E744" i="9"/>
  <c r="M744" i="9" s="1"/>
  <c r="E958" i="9"/>
  <c r="M958" i="9" s="1"/>
  <c r="E829" i="9"/>
  <c r="M829" i="9" s="1"/>
  <c r="E926" i="9"/>
  <c r="M926" i="9" s="1"/>
  <c r="E807" i="9"/>
  <c r="M807" i="9" s="1"/>
  <c r="E535" i="9"/>
  <c r="M535" i="9" s="1"/>
  <c r="E220" i="9"/>
  <c r="M220" i="9" s="1"/>
  <c r="E333" i="9"/>
  <c r="M333" i="9" s="1"/>
  <c r="E760" i="9"/>
  <c r="M760" i="9" s="1"/>
  <c r="E158" i="9"/>
  <c r="M158" i="9" s="1"/>
  <c r="E738" i="9"/>
  <c r="M738" i="9" s="1"/>
  <c r="E446" i="9"/>
  <c r="M446" i="9" s="1"/>
  <c r="E136" i="9"/>
  <c r="M136" i="9" s="1"/>
  <c r="E897" i="9"/>
  <c r="M897" i="9" s="1"/>
  <c r="E257" i="9"/>
  <c r="M257" i="9" s="1"/>
  <c r="E168" i="9"/>
  <c r="M168" i="9" s="1"/>
  <c r="E998" i="9"/>
  <c r="M998" i="9" s="1"/>
  <c r="E106" i="9"/>
  <c r="M106" i="9" s="1"/>
  <c r="E576" i="9"/>
  <c r="M576" i="9" s="1"/>
  <c r="E402" i="9"/>
  <c r="M402" i="9" s="1"/>
  <c r="E993" i="9"/>
  <c r="M993" i="9" s="1"/>
  <c r="E184" i="9"/>
  <c r="M184" i="9" s="1"/>
  <c r="E426" i="9"/>
  <c r="M426" i="9" s="1"/>
  <c r="E747" i="9"/>
  <c r="M747" i="9" s="1"/>
  <c r="E1000" i="9"/>
  <c r="M1000" i="9" s="1"/>
  <c r="E208" i="9"/>
  <c r="M208" i="9" s="1"/>
  <c r="E457" i="9"/>
  <c r="M457" i="9" s="1"/>
  <c r="E936" i="9"/>
  <c r="M936" i="9" s="1"/>
  <c r="E440" i="9"/>
  <c r="M440" i="9" s="1"/>
  <c r="E229" i="9"/>
  <c r="M229" i="9" s="1"/>
  <c r="E923" i="9"/>
  <c r="M923" i="9" s="1"/>
  <c r="E741" i="9"/>
  <c r="M741" i="9" s="1"/>
  <c r="E415" i="9"/>
  <c r="M415" i="9" s="1"/>
  <c r="E892" i="9"/>
  <c r="M892" i="9" s="1"/>
  <c r="E766" i="9"/>
  <c r="M766" i="9" s="1"/>
  <c r="E462" i="9"/>
  <c r="M462" i="9" s="1"/>
  <c r="E84" i="9"/>
  <c r="M84" i="9" s="1"/>
  <c r="E984" i="9"/>
  <c r="M984" i="9" s="1"/>
  <c r="E46" i="9"/>
  <c r="M46" i="9" s="1"/>
  <c r="E125" i="9"/>
  <c r="M125" i="9" s="1"/>
  <c r="E56" i="9"/>
  <c r="M56" i="9" s="1"/>
  <c r="E955" i="9"/>
  <c r="M955" i="9" s="1"/>
  <c r="E657" i="9"/>
  <c r="M657" i="9" s="1"/>
  <c r="E394" i="9"/>
  <c r="M394" i="9" s="1"/>
  <c r="E629" i="9"/>
  <c r="M629" i="9" s="1"/>
  <c r="E294" i="9"/>
  <c r="M294" i="9" s="1"/>
  <c r="E489" i="9"/>
  <c r="M489" i="9" s="1"/>
  <c r="E722" i="9"/>
  <c r="M722" i="9" s="1"/>
  <c r="E935" i="9"/>
  <c r="M935" i="9" s="1"/>
  <c r="E825" i="9"/>
  <c r="M825" i="9" s="1"/>
  <c r="E792" i="9"/>
  <c r="M792" i="9" s="1"/>
  <c r="E211" i="9"/>
  <c r="M211" i="9" s="1"/>
  <c r="E972" i="9"/>
  <c r="M972" i="9" s="1"/>
  <c r="E833" i="9"/>
  <c r="M833" i="9" s="1"/>
  <c r="E210" i="9"/>
  <c r="M210" i="9" s="1"/>
  <c r="E869" i="9"/>
  <c r="M869" i="9" s="1"/>
  <c r="E893" i="9"/>
  <c r="M893" i="9" s="1"/>
  <c r="E216" i="9"/>
  <c r="M216" i="9" s="1"/>
  <c r="E349" i="9"/>
  <c r="M349" i="9" s="1"/>
  <c r="E82" i="9"/>
  <c r="M82" i="9" s="1"/>
  <c r="E571" i="9"/>
  <c r="M571" i="9" s="1"/>
  <c r="E342" i="9"/>
  <c r="M342" i="9" s="1"/>
  <c r="E400" i="9"/>
  <c r="M400" i="9" s="1"/>
  <c r="E782" i="9"/>
  <c r="M782" i="9" s="1"/>
  <c r="E960" i="9"/>
  <c r="M960" i="9" s="1"/>
  <c r="E449" i="9"/>
  <c r="M449" i="9" s="1"/>
  <c r="E194" i="9"/>
  <c r="M194" i="9" s="1"/>
  <c r="E839" i="9"/>
  <c r="M839" i="9" s="1"/>
  <c r="E695" i="9"/>
  <c r="M695" i="9" s="1"/>
  <c r="E380" i="9"/>
  <c r="M380" i="9" s="1"/>
  <c r="E622" i="9"/>
  <c r="M622" i="9" s="1"/>
  <c r="E570" i="9"/>
  <c r="M570" i="9" s="1"/>
  <c r="E222" i="9"/>
  <c r="M222" i="9" s="1"/>
  <c r="E115" i="9"/>
  <c r="M115" i="9" s="1"/>
  <c r="E214" i="9"/>
  <c r="M214" i="9" s="1"/>
  <c r="E887" i="9"/>
  <c r="M887" i="9" s="1"/>
  <c r="E366" i="9"/>
  <c r="M366" i="9" s="1"/>
  <c r="E96" i="9"/>
  <c r="M96" i="9" s="1"/>
  <c r="E247" i="9"/>
  <c r="M247" i="9" s="1"/>
  <c r="E339" i="9"/>
  <c r="M339" i="9" s="1"/>
  <c r="E528" i="9"/>
  <c r="M528" i="9" s="1"/>
  <c r="E530" i="9"/>
  <c r="M530" i="9" s="1"/>
  <c r="E977" i="9"/>
  <c r="M977" i="9" s="1"/>
  <c r="E62" i="9"/>
  <c r="M62" i="9" s="1"/>
  <c r="E224" i="9"/>
  <c r="M224" i="9" s="1"/>
  <c r="E10" i="9"/>
  <c r="M10" i="9" s="1"/>
  <c r="E697" i="9"/>
  <c r="M697" i="9" s="1"/>
  <c r="E720" i="9"/>
  <c r="M720" i="9" s="1"/>
  <c r="E791" i="9"/>
  <c r="M791" i="9" s="1"/>
  <c r="E945" i="9"/>
  <c r="M945" i="9" s="1"/>
  <c r="E348" i="9"/>
  <c r="M348" i="9" s="1"/>
  <c r="E435" i="9"/>
  <c r="M435" i="9" s="1"/>
  <c r="E429" i="9"/>
  <c r="M429" i="9" s="1"/>
  <c r="E79" i="9"/>
  <c r="M79" i="9" s="1"/>
  <c r="E664" i="9"/>
  <c r="M664" i="9" s="1"/>
  <c r="E388" i="9"/>
  <c r="M388" i="9" s="1"/>
  <c r="E962" i="9"/>
  <c r="M962" i="9" s="1"/>
  <c r="E343" i="9"/>
  <c r="M343" i="9" s="1"/>
  <c r="E910" i="9"/>
  <c r="M910" i="9" s="1"/>
  <c r="E384" i="9"/>
  <c r="M384" i="9" s="1"/>
  <c r="E843" i="9"/>
  <c r="M843" i="9" s="1"/>
  <c r="E167" i="9"/>
  <c r="M167" i="9" s="1"/>
  <c r="E700" i="9"/>
  <c r="M700" i="9" s="1"/>
  <c r="E487" i="9"/>
  <c r="M487" i="9" s="1"/>
  <c r="E943" i="9"/>
  <c r="M943" i="9" s="1"/>
  <c r="E549" i="9"/>
  <c r="M549" i="9" s="1"/>
  <c r="E126" i="9"/>
  <c r="M126" i="9" s="1"/>
  <c r="E41" i="9"/>
  <c r="M41" i="9" s="1"/>
  <c r="E124" i="9"/>
  <c r="M124" i="9" s="1"/>
  <c r="E735" i="9"/>
  <c r="M735" i="9" s="1"/>
  <c r="E148" i="9"/>
  <c r="M148" i="9" s="1"/>
  <c r="E241" i="9"/>
  <c r="M241" i="9" s="1"/>
  <c r="E940" i="9"/>
  <c r="M940" i="9" s="1"/>
  <c r="E397" i="9"/>
  <c r="M397" i="9" s="1"/>
  <c r="E439" i="9"/>
  <c r="M439" i="9" s="1"/>
  <c r="E102" i="9"/>
  <c r="M102" i="9" s="1"/>
  <c r="E410" i="9"/>
  <c r="M410" i="9" s="1"/>
  <c r="E293" i="9"/>
  <c r="M293" i="9" s="1"/>
  <c r="E341" i="9"/>
  <c r="M341" i="9" s="1"/>
  <c r="E633" i="9"/>
  <c r="M633" i="9" s="1"/>
  <c r="E702" i="9"/>
  <c r="M702" i="9" s="1"/>
  <c r="E362" i="9"/>
  <c r="M362" i="9" s="1"/>
  <c r="E900" i="9"/>
  <c r="M900" i="9" s="1"/>
  <c r="E360" i="9"/>
  <c r="M360" i="9" s="1"/>
  <c r="E408" i="9"/>
  <c r="M408" i="9" s="1"/>
  <c r="E50" i="9"/>
  <c r="M50" i="9" s="1"/>
  <c r="E392" i="9"/>
  <c r="M392" i="9" s="1"/>
  <c r="E121" i="9"/>
  <c r="M121" i="9" s="1"/>
  <c r="E18" i="9"/>
  <c r="M18" i="9" s="1"/>
  <c r="E235" i="9"/>
  <c r="M235" i="9" s="1"/>
  <c r="E701" i="9"/>
  <c r="M701" i="9" s="1"/>
  <c r="E4" i="9"/>
  <c r="M4" i="9" s="1"/>
  <c r="E855" i="9"/>
  <c r="M855" i="9" s="1"/>
  <c r="E781" i="9"/>
  <c r="M781" i="9" s="1"/>
  <c r="E527" i="9"/>
  <c r="M527" i="9" s="1"/>
  <c r="E456" i="9"/>
  <c r="M456" i="9" s="1"/>
  <c r="E473" i="9"/>
  <c r="M473" i="9" s="1"/>
  <c r="E690" i="9"/>
  <c r="M690" i="9" s="1"/>
  <c r="E568" i="9"/>
  <c r="M568" i="9" s="1"/>
  <c r="E638" i="9"/>
  <c r="M638" i="9" s="1"/>
  <c r="E956" i="9"/>
  <c r="M956" i="9" s="1"/>
  <c r="E614" i="9"/>
  <c r="M614" i="9" s="1"/>
  <c r="E579" i="9"/>
  <c r="M579" i="9" s="1"/>
  <c r="E411" i="9"/>
  <c r="M411" i="9" s="1"/>
  <c r="E852" i="9"/>
  <c r="M852" i="9" s="1"/>
  <c r="E692" i="9"/>
  <c r="M692" i="9" s="1"/>
  <c r="E822" i="9"/>
  <c r="M822" i="9" s="1"/>
  <c r="E195" i="9"/>
  <c r="M195" i="9" s="1"/>
  <c r="E38" i="9"/>
  <c r="M38" i="9" s="1"/>
  <c r="E815" i="9"/>
  <c r="M815" i="9" s="1"/>
  <c r="E203" i="9"/>
  <c r="M203" i="9" s="1"/>
  <c r="E737" i="9"/>
  <c r="M737" i="9" s="1"/>
  <c r="E934" i="9"/>
  <c r="M934" i="9" s="1"/>
  <c r="E156" i="9"/>
  <c r="M156" i="9" s="1"/>
  <c r="E67" i="9"/>
  <c r="M67" i="9" s="1"/>
  <c r="E340" i="9"/>
  <c r="M340" i="9" s="1"/>
  <c r="E176" i="9"/>
  <c r="M176" i="9" s="1"/>
  <c r="E94" i="9"/>
  <c r="M94" i="9" s="1"/>
  <c r="E282" i="9"/>
  <c r="M282" i="9" s="1"/>
  <c r="E532" i="9"/>
  <c r="M532" i="9" s="1"/>
  <c r="E649" i="9"/>
  <c r="M649" i="9" s="1"/>
  <c r="E691" i="9"/>
  <c r="M691" i="9" s="1"/>
  <c r="E420" i="9"/>
  <c r="M420" i="9" s="1"/>
  <c r="E636" i="9"/>
  <c r="M636" i="9" s="1"/>
  <c r="E318" i="9"/>
  <c r="M318" i="9" s="1"/>
  <c r="E159" i="9"/>
  <c r="M159" i="9" s="1"/>
  <c r="E876" i="9"/>
  <c r="M876" i="9" s="1"/>
  <c r="E122" i="9"/>
  <c r="M122" i="9" s="1"/>
  <c r="E777" i="9"/>
  <c r="M777" i="9" s="1"/>
  <c r="E706" i="9"/>
  <c r="M706" i="9" s="1"/>
  <c r="E669" i="9"/>
  <c r="M669" i="9" s="1"/>
  <c r="E504" i="9"/>
  <c r="M504" i="9" s="1"/>
  <c r="E40" i="9"/>
  <c r="M40" i="9" s="1"/>
  <c r="E788" i="9"/>
  <c r="M788" i="9" s="1"/>
  <c r="E226" i="9"/>
  <c r="M226" i="9" s="1"/>
  <c r="E15" i="9"/>
  <c r="M15" i="9" s="1"/>
  <c r="E303" i="9"/>
  <c r="M303" i="9" s="1"/>
  <c r="E812" i="9"/>
  <c r="M812" i="9" s="1"/>
  <c r="E267" i="9"/>
  <c r="M267" i="9" s="1"/>
  <c r="E894" i="9"/>
  <c r="M894" i="9" s="1"/>
  <c r="E261" i="9"/>
  <c r="M261" i="9" s="1"/>
  <c r="E881" i="9"/>
  <c r="M881" i="9" s="1"/>
  <c r="E213" i="9"/>
  <c r="M213" i="9" s="1"/>
  <c r="E24" i="9"/>
  <c r="M24" i="9" s="1"/>
  <c r="E547" i="9"/>
  <c r="M547" i="9" s="1"/>
  <c r="E721" i="9"/>
  <c r="M721" i="9" s="1"/>
  <c r="E155" i="9"/>
  <c r="M155" i="9" s="1"/>
  <c r="E671" i="9"/>
  <c r="M671" i="9" s="1"/>
  <c r="E834" i="9"/>
  <c r="M834" i="9" s="1"/>
  <c r="E837" i="9"/>
  <c r="M837" i="9" s="1"/>
  <c r="E249" i="9"/>
  <c r="M249" i="9" s="1"/>
  <c r="E916" i="9"/>
  <c r="M916" i="9" s="1"/>
  <c r="E921" i="9"/>
  <c r="M921" i="9" s="1"/>
  <c r="E601" i="9"/>
  <c r="M601" i="9" s="1"/>
  <c r="E536" i="9"/>
  <c r="M536" i="9" s="1"/>
  <c r="E31" i="9"/>
  <c r="M31" i="9" s="1"/>
  <c r="E905" i="9"/>
  <c r="M905" i="9" s="1"/>
  <c r="E809" i="9"/>
  <c r="M809" i="9" s="1"/>
  <c r="E973" i="9"/>
  <c r="M973" i="9" s="1"/>
  <c r="E978" i="9"/>
  <c r="M978" i="9" s="1"/>
  <c r="E939" i="9"/>
  <c r="M939" i="9" s="1"/>
  <c r="E443" i="9"/>
  <c r="M443" i="9" s="1"/>
  <c r="E149" i="9"/>
  <c r="M149" i="9" s="1"/>
  <c r="E43" i="9"/>
  <c r="M43" i="9" s="1"/>
  <c r="E309" i="9"/>
  <c r="M309" i="9" s="1"/>
  <c r="E908" i="9"/>
  <c r="M908" i="9" s="1"/>
  <c r="E982" i="9"/>
  <c r="M982" i="9" s="1"/>
  <c r="E644" i="9"/>
  <c r="M644" i="9" s="1"/>
  <c r="E190" i="9"/>
  <c r="M190" i="9" s="1"/>
  <c r="E602" i="9"/>
  <c r="M602" i="9" s="1"/>
  <c r="E712" i="9"/>
  <c r="M712" i="9" s="1"/>
  <c r="E587" i="9"/>
  <c r="M587" i="9" s="1"/>
  <c r="E797" i="9"/>
  <c r="M797" i="9" s="1"/>
  <c r="E172" i="9"/>
  <c r="M172" i="9" s="1"/>
  <c r="E458" i="9"/>
  <c r="M458" i="9" s="1"/>
  <c r="E836" i="9"/>
  <c r="M836" i="9" s="1"/>
  <c r="E519" i="9"/>
  <c r="M519" i="9" s="1"/>
  <c r="E372" i="9"/>
  <c r="M372" i="9" s="1"/>
  <c r="E469" i="9"/>
  <c r="M469" i="9" s="1"/>
  <c r="E817" i="9"/>
  <c r="M817" i="9" s="1"/>
  <c r="E790" i="9"/>
  <c r="M790" i="9" s="1"/>
  <c r="E301" i="9"/>
  <c r="M301" i="9" s="1"/>
  <c r="E11" i="9"/>
  <c r="M11" i="9" s="1"/>
  <c r="E795" i="9"/>
  <c r="M795" i="9" s="1"/>
  <c r="E332" i="9"/>
  <c r="M332" i="9" s="1"/>
  <c r="E799" i="9"/>
  <c r="M799" i="9" s="1"/>
  <c r="E371" i="9"/>
  <c r="M371" i="9" s="1"/>
  <c r="E731" i="9"/>
  <c r="M731" i="9" s="1"/>
  <c r="E625" i="9"/>
  <c r="M625" i="9" s="1"/>
  <c r="E459" i="9"/>
  <c r="M459" i="9" s="1"/>
  <c r="E20" i="9"/>
  <c r="M20" i="9" s="1"/>
  <c r="E36" i="9"/>
  <c r="M36" i="9" s="1"/>
  <c r="E316" i="9"/>
  <c r="M316" i="9" s="1"/>
  <c r="E488" i="9"/>
  <c r="M488" i="9" s="1"/>
  <c r="E256" i="9"/>
  <c r="M256" i="9" s="1"/>
  <c r="E922" i="9"/>
  <c r="M922" i="9" s="1"/>
  <c r="E414" i="9"/>
  <c r="M414" i="9" s="1"/>
  <c r="E655" i="9"/>
  <c r="M655" i="9" s="1"/>
  <c r="E357" i="9"/>
  <c r="M357" i="9" s="1"/>
  <c r="E463" i="9"/>
  <c r="M463" i="9" s="1"/>
  <c r="E381" i="9"/>
  <c r="M381" i="9" s="1"/>
  <c r="E444" i="9"/>
  <c r="M444" i="9" s="1"/>
  <c r="E736" i="9"/>
  <c r="M736" i="9" s="1"/>
  <c r="E627" i="9"/>
  <c r="M627" i="9" s="1"/>
  <c r="E559" i="9"/>
  <c r="M559" i="9" s="1"/>
  <c r="E5" i="9"/>
  <c r="M5" i="9" s="1"/>
  <c r="E868" i="9"/>
  <c r="M868" i="9" s="1"/>
  <c r="E88" i="9"/>
  <c r="M88" i="9" s="1"/>
  <c r="E326" i="9"/>
  <c r="M326" i="9" s="1"/>
  <c r="E787" i="9"/>
  <c r="M787" i="9" s="1"/>
  <c r="E875" i="9"/>
  <c r="M875" i="9" s="1"/>
  <c r="E98" i="9"/>
  <c r="M98" i="9" s="1"/>
  <c r="E495" i="9"/>
  <c r="M495" i="9" s="1"/>
  <c r="E778" i="9"/>
  <c r="M778" i="9" s="1"/>
  <c r="E139" i="9"/>
  <c r="M139" i="9" s="1"/>
  <c r="E383" i="9"/>
  <c r="M383" i="9" s="1"/>
  <c r="E732" i="9"/>
  <c r="M732" i="9" s="1"/>
  <c r="E522" i="9"/>
  <c r="M522" i="9" s="1"/>
  <c r="E245" i="9"/>
  <c r="M245" i="9" s="1"/>
  <c r="E988" i="9"/>
  <c r="M988" i="9" s="1"/>
  <c r="E336" i="9"/>
  <c r="M336" i="9" s="1"/>
  <c r="E425" i="9"/>
  <c r="M425" i="9" s="1"/>
  <c r="E957" i="9"/>
  <c r="M957" i="9" s="1"/>
  <c r="E823" i="9"/>
  <c r="M823" i="9" s="1"/>
  <c r="E171" i="9"/>
  <c r="M171" i="9" s="1"/>
  <c r="E386" i="9"/>
  <c r="M386" i="9" s="1"/>
  <c r="E25" i="9"/>
  <c r="M25" i="9" s="1"/>
  <c r="E762" i="9"/>
  <c r="M762" i="9" s="1"/>
  <c r="E356" i="9"/>
  <c r="M356" i="9" s="1"/>
  <c r="E693" i="9"/>
  <c r="M693" i="9" s="1"/>
  <c r="E895" i="9"/>
  <c r="M895" i="9" s="1"/>
  <c r="E637" i="9"/>
  <c r="M637" i="9" s="1"/>
  <c r="E419" i="9"/>
  <c r="M419" i="9" s="1"/>
  <c r="E518" i="9"/>
  <c r="M518" i="9" s="1"/>
  <c r="E427" i="9"/>
  <c r="M427" i="9" s="1"/>
  <c r="E428" i="9"/>
  <c r="M428" i="9" s="1"/>
  <c r="E35" i="9"/>
  <c r="M35" i="9" s="1"/>
  <c r="E928" i="9"/>
  <c r="M928" i="9" s="1"/>
  <c r="E764" i="9"/>
  <c r="M764" i="9" s="1"/>
  <c r="E600" i="9"/>
  <c r="M600" i="9" s="1"/>
  <c r="E758" i="9"/>
  <c r="M758" i="9" s="1"/>
  <c r="E81" i="9"/>
  <c r="M81" i="9" s="1"/>
  <c r="E746" i="9"/>
  <c r="M746" i="9" s="1"/>
  <c r="E127" i="9"/>
  <c r="M127" i="9" s="1"/>
  <c r="E295" i="9"/>
  <c r="M295" i="9" s="1"/>
  <c r="E761" i="9"/>
  <c r="M761" i="9" s="1"/>
  <c r="E656" i="9"/>
  <c r="M656" i="9" s="1"/>
  <c r="E378" i="9"/>
  <c r="M378" i="9" s="1"/>
  <c r="E219" i="9"/>
  <c r="M219" i="9" s="1"/>
  <c r="E186" i="9"/>
  <c r="M186" i="9" s="1"/>
  <c r="E920" i="9"/>
  <c r="M920" i="9" s="1"/>
  <c r="E917" i="9"/>
  <c r="M917" i="9" s="1"/>
  <c r="E54" i="9"/>
  <c r="M54" i="9" s="1"/>
  <c r="E679" i="9"/>
  <c r="M679" i="9" s="1"/>
  <c r="E551" i="9"/>
  <c r="M551" i="9" s="1"/>
  <c r="E586" i="9"/>
  <c r="M586" i="9" s="1"/>
  <c r="E255" i="9"/>
  <c r="M255" i="9" s="1"/>
  <c r="E393" i="9"/>
  <c r="M393" i="9" s="1"/>
  <c r="E185" i="9"/>
  <c r="M185" i="9" s="1"/>
  <c r="E784" i="9"/>
  <c r="M784" i="9" s="1"/>
  <c r="E650" i="9"/>
  <c r="M650" i="9" s="1"/>
  <c r="E1001" i="9"/>
  <c r="M1001" i="9" s="1"/>
  <c r="E80" i="9"/>
  <c r="M80" i="9" s="1"/>
  <c r="E8" i="9"/>
  <c r="M8" i="9" s="1"/>
  <c r="E665" i="9"/>
  <c r="M665" i="9" s="1"/>
  <c r="E268" i="9"/>
  <c r="M268" i="9" s="1"/>
  <c r="E103" i="9"/>
  <c r="M103" i="9" s="1"/>
  <c r="E951" i="9"/>
  <c r="M951" i="9" s="1"/>
  <c r="E483" i="9"/>
  <c r="M483" i="9" s="1"/>
  <c r="E965" i="9"/>
  <c r="M965" i="9" s="1"/>
  <c r="E328" i="9"/>
  <c r="M328" i="9" s="1"/>
  <c r="E647" i="9"/>
  <c r="M647" i="9" s="1"/>
  <c r="E872" i="9"/>
  <c r="M872" i="9" s="1"/>
  <c r="E995" i="9"/>
  <c r="M995" i="9" s="1"/>
  <c r="E78" i="9"/>
  <c r="M78" i="9" s="1"/>
  <c r="E794" i="9"/>
  <c r="M794" i="9" s="1"/>
  <c r="E223" i="9"/>
  <c r="M223" i="9" s="1"/>
  <c r="E729" i="9"/>
  <c r="M729" i="9" s="1"/>
  <c r="E132" i="9"/>
  <c r="M132" i="9" s="1"/>
  <c r="E976" i="9"/>
  <c r="M976" i="9" s="1"/>
  <c r="E645" i="9"/>
  <c r="M645" i="9" s="1"/>
  <c r="E599" i="9"/>
  <c r="M599" i="9" s="1"/>
  <c r="E925" i="9"/>
  <c r="M925" i="9" s="1"/>
  <c r="E779" i="9"/>
  <c r="M779" i="9" s="1"/>
  <c r="E849" i="9"/>
  <c r="M849" i="9" s="1"/>
  <c r="E173" i="9"/>
  <c r="M173" i="9" s="1"/>
  <c r="E146" i="9"/>
  <c r="M146" i="9" s="1"/>
  <c r="E86" i="9"/>
  <c r="M86" i="9" s="1"/>
  <c r="E452" i="9"/>
  <c r="M452" i="9" s="1"/>
  <c r="E382" i="9"/>
  <c r="M382" i="9" s="1"/>
  <c r="E515" i="9"/>
  <c r="M515" i="9" s="1"/>
  <c r="E113" i="9"/>
  <c r="M113" i="9" s="1"/>
  <c r="E307" i="9"/>
  <c r="M307" i="9" s="1"/>
  <c r="E69" i="9"/>
  <c r="M69" i="9" s="1"/>
  <c r="E300" i="9"/>
  <c r="M300" i="9" s="1"/>
  <c r="E953" i="9"/>
  <c r="M953" i="9" s="1"/>
  <c r="E572" i="9"/>
  <c r="M572" i="9" s="1"/>
  <c r="E521" i="9"/>
  <c r="M521" i="9" s="1"/>
  <c r="E182" i="9"/>
  <c r="M182" i="9" s="1"/>
  <c r="E424" i="9"/>
  <c r="M424" i="9" s="1"/>
  <c r="E71" i="9"/>
  <c r="M71" i="9" s="1"/>
  <c r="E961" i="9"/>
  <c r="M961" i="9" s="1"/>
  <c r="E756" i="9"/>
  <c r="M756" i="9" s="1"/>
  <c r="E44" i="9"/>
  <c r="M44" i="9" s="1"/>
  <c r="E816" i="9"/>
  <c r="M816" i="9" s="1"/>
  <c r="E177" i="9"/>
  <c r="M177" i="9" s="1"/>
  <c r="E838" i="9"/>
  <c r="M838" i="9" s="1"/>
  <c r="E740" i="9"/>
  <c r="M740" i="9" s="1"/>
  <c r="E119" i="9"/>
  <c r="M119" i="9" s="1"/>
  <c r="E927" i="9"/>
  <c r="M927" i="9" s="1"/>
  <c r="E618" i="9"/>
  <c r="M618" i="9" s="1"/>
  <c r="E775" i="9"/>
  <c r="M775" i="9" s="1"/>
  <c r="E433" i="9"/>
  <c r="M433" i="9" s="1"/>
  <c r="E325" i="9"/>
  <c r="M325" i="9" s="1"/>
  <c r="E783" i="9"/>
  <c r="M783" i="9" s="1"/>
  <c r="E396" i="9"/>
  <c r="M396" i="9" s="1"/>
  <c r="E673" i="9"/>
  <c r="M673" i="9" s="1"/>
  <c r="E716" i="9"/>
  <c r="M716" i="9" s="1"/>
  <c r="E387" i="9"/>
  <c r="M387" i="9" s="1"/>
  <c r="E120" i="9"/>
  <c r="M120" i="9" s="1"/>
  <c r="E236" i="9"/>
  <c r="M236" i="9" s="1"/>
  <c r="E244" i="9"/>
  <c r="M244" i="9" s="1"/>
  <c r="E612" i="9"/>
  <c r="M612" i="9" s="1"/>
  <c r="E191" i="9"/>
  <c r="M191" i="9" s="1"/>
  <c r="E305" i="9"/>
  <c r="M305" i="9" s="1"/>
  <c r="E574" i="9"/>
  <c r="M574" i="9" s="1"/>
  <c r="E274" i="9"/>
  <c r="M274" i="9" s="1"/>
  <c r="E509" i="9"/>
  <c r="M509" i="9" s="1"/>
  <c r="E886" i="9"/>
  <c r="M886" i="9" s="1"/>
  <c r="E476" i="9"/>
  <c r="M476" i="9" s="1"/>
  <c r="E724" i="9"/>
  <c r="M724" i="9" s="1"/>
  <c r="E800" i="9"/>
  <c r="M800" i="9" s="1"/>
  <c r="E759" i="9"/>
  <c r="M759" i="9" s="1"/>
  <c r="E643" i="9"/>
  <c r="M643" i="9" s="1"/>
  <c r="E445" i="9"/>
  <c r="M445" i="9" s="1"/>
  <c r="E77" i="9"/>
  <c r="M77" i="9" s="1"/>
  <c r="E605" i="9"/>
  <c r="M605" i="9" s="1"/>
  <c r="E801" i="9"/>
  <c r="M801" i="9" s="1"/>
  <c r="E37" i="9"/>
  <c r="M37" i="9" s="1"/>
  <c r="E202" i="9"/>
  <c r="M202" i="9" s="1"/>
  <c r="E694" i="9"/>
  <c r="M694" i="9" s="1"/>
  <c r="E376" i="9"/>
  <c r="M376" i="9" s="1"/>
  <c r="E363" i="9"/>
  <c r="M363" i="9" s="1"/>
  <c r="E506" i="9"/>
  <c r="M506" i="9" s="1"/>
  <c r="E85" i="9"/>
  <c r="M85" i="9" s="1"/>
  <c r="E51" i="9"/>
  <c r="M51" i="9" s="1"/>
  <c r="E196" i="9"/>
  <c r="M196" i="9" s="1"/>
  <c r="E74" i="9"/>
  <c r="M74" i="9" s="1"/>
  <c r="E596" i="9"/>
  <c r="M596" i="9" s="1"/>
  <c r="E373" i="9"/>
  <c r="M373" i="9" s="1"/>
  <c r="E319" i="9"/>
  <c r="M319" i="9" s="1"/>
  <c r="E128" i="9"/>
  <c r="M128" i="9" s="1"/>
  <c r="E804" i="9"/>
  <c r="M804" i="9" s="1"/>
  <c r="E350" i="9"/>
  <c r="M350" i="9" s="1"/>
  <c r="E909" i="9"/>
  <c r="M909" i="9" s="1"/>
  <c r="E526" i="9"/>
  <c r="M526" i="9" s="1"/>
  <c r="E865" i="9"/>
  <c r="M865" i="9" s="1"/>
  <c r="E516" i="9"/>
  <c r="M516" i="9" s="1"/>
  <c r="E971" i="9"/>
  <c r="M971" i="9" s="1"/>
  <c r="E963" i="9"/>
  <c r="M963" i="9" s="1"/>
  <c r="E430" i="9"/>
  <c r="M430" i="9" s="1"/>
  <c r="E562" i="9"/>
  <c r="M562" i="9" s="1"/>
  <c r="E152" i="9"/>
  <c r="M152" i="9" s="1"/>
  <c r="E269" i="9"/>
  <c r="M269" i="9" s="1"/>
  <c r="E239" i="9"/>
  <c r="M239" i="9" s="1"/>
  <c r="E479" i="9"/>
  <c r="M479" i="9" s="1"/>
  <c r="E369" i="9"/>
  <c r="M369" i="9" s="1"/>
  <c r="E227" i="9"/>
  <c r="M227" i="9" s="1"/>
  <c r="E104" i="9"/>
  <c r="M104" i="9" s="1"/>
  <c r="E611" i="9"/>
  <c r="M611" i="9" s="1"/>
  <c r="E808" i="9"/>
  <c r="M808" i="9" s="1"/>
  <c r="E674" i="9"/>
  <c r="M674" i="9" s="1"/>
  <c r="E806" i="9"/>
  <c r="M806" i="9" s="1"/>
  <c r="E719" i="9"/>
  <c r="M719" i="9" s="1"/>
  <c r="E541" i="9"/>
  <c r="M541" i="9" s="1"/>
  <c r="E486" i="9"/>
  <c r="M486" i="9" s="1"/>
  <c r="E713" i="9"/>
  <c r="M713" i="9" s="1"/>
  <c r="E448" i="9"/>
  <c r="M448" i="9" s="1"/>
  <c r="E264" i="9"/>
  <c r="M264" i="9" s="1"/>
  <c r="E970" i="9"/>
  <c r="M970" i="9" s="1"/>
  <c r="E285" i="9"/>
  <c r="M285" i="9" s="1"/>
  <c r="E860" i="9"/>
  <c r="M860" i="9" s="1"/>
  <c r="E748" i="9"/>
  <c r="M748" i="9" s="1"/>
  <c r="E275" i="9"/>
  <c r="M275" i="9" s="1"/>
  <c r="E561" i="9"/>
  <c r="M561" i="9" s="1"/>
  <c r="E619" i="9"/>
  <c r="M619" i="9" s="1"/>
  <c r="E552" i="9"/>
  <c r="M552" i="9" s="1"/>
  <c r="E7" i="9"/>
  <c r="M7" i="9" s="1"/>
  <c r="E918" i="9"/>
  <c r="M918" i="9" s="1"/>
  <c r="E491" i="9"/>
  <c r="M491" i="9" s="1"/>
  <c r="E862" i="9"/>
  <c r="M862" i="9" s="1"/>
  <c r="E798" i="9"/>
  <c r="M798" i="9" s="1"/>
  <c r="E749" i="9"/>
  <c r="M749" i="9" s="1"/>
  <c r="E734" i="9"/>
  <c r="M734" i="9" s="1"/>
  <c r="E323" i="9"/>
  <c r="M323" i="9" s="1"/>
  <c r="E315" i="9"/>
  <c r="M315" i="9" s="1"/>
  <c r="E877" i="9"/>
  <c r="M877" i="9" s="1"/>
  <c r="E201" i="9"/>
  <c r="M201" i="9" s="1"/>
  <c r="E885" i="9"/>
  <c r="M885" i="9" s="1"/>
  <c r="E774" i="9"/>
  <c r="M774" i="9" s="1"/>
  <c r="E565" i="9"/>
  <c r="M565" i="9" s="1"/>
  <c r="E87" i="9"/>
  <c r="M87" i="9" s="1"/>
  <c r="E352" i="9"/>
  <c r="M352" i="9" s="1"/>
  <c r="E840" i="9"/>
  <c r="M840" i="9" s="1"/>
  <c r="E288" i="9"/>
  <c r="M288" i="9" s="1"/>
  <c r="E705" i="9"/>
  <c r="M705" i="9" s="1"/>
  <c r="E590" i="9"/>
  <c r="M590" i="9" s="1"/>
  <c r="E329" i="9"/>
  <c r="M329" i="9" s="1"/>
  <c r="E851" i="9"/>
  <c r="M851" i="9" s="1"/>
  <c r="E204" i="9"/>
  <c r="M204" i="9" s="1"/>
  <c r="E948" i="9"/>
  <c r="M948" i="9" s="1"/>
  <c r="E947" i="9"/>
  <c r="M947" i="9" s="1"/>
  <c r="E651" i="9"/>
  <c r="M651" i="9" s="1"/>
  <c r="E585" i="9"/>
  <c r="M585" i="9" s="1"/>
  <c r="E889" i="9"/>
  <c r="M889" i="9" s="1"/>
  <c r="E699" i="9"/>
  <c r="M699" i="9" s="1"/>
  <c r="E863" i="9"/>
  <c r="M863" i="9" s="1"/>
  <c r="E632" i="9"/>
  <c r="M632" i="9" s="1"/>
  <c r="E265" i="9"/>
  <c r="M265" i="9" s="1"/>
  <c r="E108" i="9"/>
  <c r="M108" i="9" s="1"/>
  <c r="E140" i="9"/>
  <c r="M140" i="9" s="1"/>
  <c r="E207" i="9"/>
  <c r="M207" i="9" s="1"/>
  <c r="E871" i="9"/>
  <c r="M871" i="9" s="1"/>
  <c r="E751" i="9"/>
  <c r="M751" i="9" s="1"/>
  <c r="E345" i="9"/>
  <c r="M345" i="9" s="1"/>
  <c r="E242" i="9"/>
  <c r="M242" i="9" s="1"/>
  <c r="E553" i="9"/>
  <c r="M553" i="9" s="1"/>
  <c r="E981" i="9"/>
  <c r="M981" i="9" s="1"/>
  <c r="E276" i="9"/>
  <c r="M276" i="9" s="1"/>
  <c r="E39" i="9"/>
  <c r="M39" i="9" s="1"/>
  <c r="E431" i="9"/>
  <c r="M431" i="9" s="1"/>
  <c r="E472" i="9"/>
  <c r="M472" i="9" s="1"/>
  <c r="E234" i="9"/>
  <c r="M234" i="9" s="1"/>
  <c r="E642" i="9"/>
  <c r="M642" i="9" s="1"/>
  <c r="E821" i="9"/>
  <c r="M821" i="9" s="1"/>
  <c r="E952" i="9"/>
  <c r="M952" i="9" s="1"/>
  <c r="E750" i="9"/>
  <c r="M750" i="9" s="1"/>
  <c r="E882" i="9"/>
  <c r="M882" i="9" s="1"/>
  <c r="E621" i="9"/>
  <c r="M621" i="9" s="1"/>
  <c r="E745" i="9"/>
  <c r="M745" i="9" s="1"/>
  <c r="E398" i="9"/>
  <c r="M398" i="9" s="1"/>
  <c r="E405" i="9"/>
  <c r="M405" i="9" s="1"/>
  <c r="E924" i="9"/>
  <c r="M924" i="9" s="1"/>
  <c r="E101" i="9"/>
  <c r="M101" i="9" s="1"/>
  <c r="E505" i="9"/>
  <c r="M505" i="9" s="1"/>
  <c r="E991" i="9"/>
  <c r="M991" i="9" s="1"/>
  <c r="E179" i="9"/>
  <c r="M179" i="9" s="1"/>
  <c r="E992" i="9"/>
  <c r="M992" i="9" s="1"/>
  <c r="E70" i="9"/>
  <c r="M70" i="9" s="1"/>
  <c r="E114" i="9"/>
  <c r="M114" i="9" s="1"/>
  <c r="E878" i="9"/>
  <c r="M878" i="9" s="1"/>
  <c r="E667" i="9"/>
  <c r="M667" i="9" s="1"/>
  <c r="E545" i="9"/>
  <c r="M545" i="9" s="1"/>
  <c r="E193" i="9"/>
  <c r="M193" i="9" s="1"/>
  <c r="E879" i="9"/>
  <c r="M879" i="9" s="1"/>
  <c r="E461" i="9"/>
  <c r="M461" i="9" s="1"/>
  <c r="E100" i="9"/>
  <c r="M100" i="9" s="1"/>
  <c r="E89" i="9"/>
  <c r="M89" i="9" s="1"/>
  <c r="E911" i="9"/>
  <c r="M911" i="9" s="1"/>
  <c r="E468" i="9"/>
  <c r="M468" i="9" s="1"/>
  <c r="E842" i="9"/>
  <c r="M842" i="9" s="1"/>
  <c r="E133" i="9"/>
  <c r="M133" i="9" s="1"/>
  <c r="E728" i="9"/>
  <c r="M728" i="9" s="1"/>
  <c r="E538" i="9"/>
  <c r="M538" i="9" s="1"/>
  <c r="E689" i="9"/>
  <c r="M689" i="9" s="1"/>
  <c r="E320" i="9"/>
  <c r="M320" i="9" s="1"/>
  <c r="E548" i="9"/>
  <c r="M548" i="9" s="1"/>
  <c r="E188" i="9"/>
  <c r="M188" i="9" s="1"/>
  <c r="E26" i="9"/>
  <c r="M26" i="9" s="1"/>
  <c r="E904" i="9"/>
  <c r="M904" i="9" s="1"/>
  <c r="E683" i="9"/>
  <c r="M683" i="9" s="1"/>
  <c r="E835" i="9"/>
  <c r="M835" i="9" s="1"/>
  <c r="E544" i="9"/>
  <c r="M544" i="9" s="1"/>
  <c r="E832" i="9"/>
  <c r="M832" i="9" s="1"/>
  <c r="E231" i="9"/>
  <c r="M231" i="9" s="1"/>
  <c r="E385" i="9"/>
  <c r="M385" i="9" s="1"/>
  <c r="E367" i="9"/>
  <c r="M367" i="9" s="1"/>
  <c r="E163" i="9"/>
  <c r="M163" i="9" s="1"/>
  <c r="E258" i="9"/>
  <c r="M258" i="9" s="1"/>
  <c r="E754" i="9"/>
  <c r="M754" i="9" s="1"/>
  <c r="E554" i="9"/>
  <c r="M554" i="9" s="1"/>
  <c r="E130" i="9"/>
  <c r="M130" i="9" s="1"/>
  <c r="E507" i="9"/>
  <c r="M507" i="9" s="1"/>
  <c r="E555" i="9"/>
  <c r="M555" i="9" s="1"/>
  <c r="E577" i="9"/>
  <c r="M577" i="9" s="1"/>
  <c r="E321" i="9"/>
  <c r="M321" i="9" s="1"/>
  <c r="E511" i="9"/>
  <c r="M511" i="9" s="1"/>
  <c r="E578" i="9"/>
  <c r="M578" i="9" s="1"/>
  <c r="E805" i="9"/>
  <c r="M805" i="9" s="1"/>
  <c r="E23" i="9"/>
  <c r="M23" i="9" s="1"/>
  <c r="E853" i="9"/>
  <c r="M853" i="9" s="1"/>
  <c r="E818" i="9"/>
  <c r="M818" i="9" s="1"/>
  <c r="E785" i="9"/>
  <c r="M785" i="9" s="1"/>
  <c r="E933" i="9"/>
  <c r="M933" i="9" s="1"/>
  <c r="E437" i="9"/>
  <c r="M437" i="9" s="1"/>
  <c r="E859" i="9"/>
  <c r="M859" i="9" s="1"/>
  <c r="E246" i="9"/>
  <c r="M246" i="9" s="1"/>
  <c r="E299" i="9"/>
  <c r="M299" i="9" s="1"/>
  <c r="E844" i="9"/>
  <c r="M844" i="9" s="1"/>
  <c r="E298" i="9"/>
  <c r="M298" i="9" s="1"/>
  <c r="E659" i="9"/>
  <c r="M659" i="9" s="1"/>
  <c r="E63" i="9"/>
  <c r="M63" i="9" s="1"/>
  <c r="E658" i="9"/>
  <c r="M658" i="9" s="1"/>
  <c r="E175" i="9"/>
  <c r="M175" i="9" s="1"/>
  <c r="E913" i="9"/>
  <c r="M913" i="9" s="1"/>
  <c r="E617" i="9"/>
  <c r="M617" i="9" s="1"/>
  <c r="E370" i="9"/>
  <c r="M370" i="9" s="1"/>
  <c r="E858" i="9"/>
  <c r="M858" i="9" s="1"/>
  <c r="E311" i="9"/>
  <c r="M311" i="9" s="1"/>
  <c r="E118" i="9"/>
  <c r="M118" i="9" s="1"/>
  <c r="E997" i="9"/>
  <c r="M997" i="9" s="1"/>
  <c r="E377" i="9"/>
  <c r="M377" i="9" s="1"/>
  <c r="E770" i="9"/>
  <c r="M770" i="9" s="1"/>
  <c r="E584" i="9"/>
  <c r="M584" i="9" s="1"/>
  <c r="E134" i="9"/>
  <c r="M134" i="9" s="1"/>
  <c r="E517" i="9"/>
  <c r="M517" i="9" s="1"/>
  <c r="E335" i="9"/>
  <c r="M335" i="9" s="1"/>
  <c r="E189" i="9"/>
  <c r="M189" i="9" s="1"/>
  <c r="E592" i="9"/>
  <c r="M592" i="9" s="1"/>
  <c r="E225" i="9"/>
  <c r="M225" i="9" s="1"/>
  <c r="E310" i="9"/>
  <c r="M310" i="9" s="1"/>
  <c r="E312" i="9"/>
  <c r="M312" i="9" s="1"/>
  <c r="E653" i="9"/>
  <c r="M653" i="9" s="1"/>
  <c r="E542" i="9"/>
  <c r="M542" i="9" s="1"/>
  <c r="E286" i="9"/>
  <c r="M286" i="9" s="1"/>
  <c r="E164" i="9"/>
  <c r="M164" i="9" s="1"/>
  <c r="E297" i="9"/>
  <c r="M297" i="9" s="1"/>
  <c r="E215" i="9"/>
  <c r="M215" i="9" s="1"/>
  <c r="E566" i="9"/>
  <c r="M566" i="9" s="1"/>
  <c r="E841" i="9"/>
  <c r="M841" i="9" s="1"/>
  <c r="E623" i="9"/>
  <c r="M623" i="9" s="1"/>
  <c r="E534" i="9"/>
  <c r="M534" i="9" s="1"/>
  <c r="E117" i="9"/>
  <c r="M117" i="9" s="1"/>
  <c r="E512" i="9"/>
  <c r="M512" i="9" s="1"/>
  <c r="E324" i="9"/>
  <c r="M324" i="9" s="1"/>
  <c r="E47" i="9"/>
  <c r="M47" i="9" s="1"/>
  <c r="E540" i="9"/>
  <c r="M540" i="9" s="1"/>
  <c r="E902" i="9"/>
  <c r="M902" i="9" s="1"/>
  <c r="E861" i="9"/>
  <c r="M861" i="9" s="1"/>
  <c r="E726" i="9"/>
  <c r="M726" i="9" s="1"/>
  <c r="E753" i="9"/>
  <c r="M753" i="9" s="1"/>
  <c r="E529" i="9"/>
  <c r="M529" i="9" s="1"/>
  <c r="E765" i="9"/>
  <c r="M765" i="9" s="1"/>
  <c r="E583" i="9"/>
  <c r="M583" i="9" s="1"/>
  <c r="E395" i="9"/>
  <c r="M395" i="9" s="1"/>
  <c r="E183" i="9"/>
  <c r="M183" i="9" s="1"/>
  <c r="E170" i="9"/>
  <c r="M170" i="9" s="1"/>
  <c r="E166" i="9"/>
  <c r="M166" i="9" s="1"/>
  <c r="E187" i="9"/>
  <c r="M187" i="9" s="1"/>
  <c r="E72" i="9"/>
  <c r="M72" i="9" s="1"/>
  <c r="E334" i="9"/>
  <c r="M334" i="9" s="1"/>
  <c r="E591" i="9"/>
  <c r="M591" i="9" s="1"/>
  <c r="E498" i="9"/>
  <c r="M498" i="9" s="1"/>
  <c r="E218" i="9"/>
  <c r="M218" i="9" s="1"/>
  <c r="E634" i="9"/>
  <c r="M634" i="9" s="1"/>
  <c r="E95" i="9"/>
  <c r="M95" i="9" s="1"/>
  <c r="E985" i="9"/>
  <c r="M985" i="9" s="1"/>
  <c r="E347" i="9"/>
  <c r="M347" i="9" s="1"/>
  <c r="E422" i="9"/>
  <c r="M422" i="9" s="1"/>
  <c r="E421" i="9"/>
  <c r="M421" i="9" s="1"/>
  <c r="E178" i="9"/>
  <c r="M178" i="9" s="1"/>
  <c r="E814" i="9"/>
  <c r="M814" i="9" s="1"/>
  <c r="E150" i="9"/>
  <c r="M150" i="9" s="1"/>
  <c r="E575" i="9"/>
  <c r="M575" i="9" s="1"/>
  <c r="E251" i="9"/>
  <c r="M251" i="9" s="1"/>
  <c r="E302" i="9"/>
  <c r="M302" i="9" s="1"/>
  <c r="E608" i="9"/>
  <c r="M608" i="9" s="1"/>
  <c r="E685" i="9"/>
  <c r="M685" i="9" s="1"/>
  <c r="E494" i="9"/>
  <c r="M494" i="9" s="1"/>
  <c r="E919" i="9"/>
  <c r="M919" i="9" s="1"/>
  <c r="E668" i="9"/>
  <c r="M668" i="9" s="1"/>
  <c r="E144" i="9"/>
  <c r="M144" i="9" s="1"/>
  <c r="E97" i="9"/>
  <c r="M97" i="9" s="1"/>
  <c r="E533" i="9"/>
  <c r="M533" i="9" s="1"/>
  <c r="E272" i="9"/>
  <c r="M272" i="9" s="1"/>
  <c r="E789" i="9"/>
  <c r="M789" i="9" s="1"/>
  <c r="E65" i="9"/>
  <c r="M65" i="9" s="1"/>
  <c r="E854" i="9"/>
  <c r="M854" i="9" s="1"/>
  <c r="E819" i="9"/>
  <c r="M819" i="9" s="1"/>
  <c r="E169" i="9"/>
  <c r="M169" i="9" s="1"/>
  <c r="E471" i="9"/>
  <c r="M471" i="9" s="1"/>
  <c r="E83" i="9"/>
  <c r="M83" i="9" s="1"/>
  <c r="E361" i="9"/>
  <c r="M361" i="9" s="1"/>
  <c r="E510" i="9"/>
  <c r="M510" i="9" s="1"/>
  <c r="E391" i="9"/>
  <c r="M391" i="9" s="1"/>
  <c r="E66" i="9"/>
  <c r="M66" i="9" s="1"/>
  <c r="E240" i="9"/>
  <c r="M240" i="9" s="1"/>
  <c r="E594" i="9"/>
  <c r="M594" i="9" s="1"/>
  <c r="E358" i="9"/>
  <c r="M358" i="9" s="1"/>
  <c r="E52" i="9"/>
  <c r="M52" i="9" s="1"/>
  <c r="E641" i="9"/>
  <c r="M641" i="9" s="1"/>
  <c r="E717" i="9"/>
  <c r="M717" i="9" s="1"/>
  <c r="E896" i="9"/>
  <c r="M896" i="9" s="1"/>
  <c r="E105" i="9"/>
  <c r="M105" i="9" s="1"/>
  <c r="E884" i="9"/>
  <c r="M884" i="9" s="1"/>
  <c r="E281" i="9"/>
  <c r="M281" i="9" s="1"/>
  <c r="E537" i="9"/>
  <c r="M537" i="9" s="1"/>
  <c r="E969" i="9"/>
  <c r="M969" i="9" s="1"/>
  <c r="E803" i="9"/>
  <c r="M803" i="9" s="1"/>
  <c r="E262" i="9"/>
  <c r="M262" i="9" s="1"/>
  <c r="E767" i="9"/>
  <c r="M767" i="9" s="1"/>
  <c r="E930" i="9"/>
  <c r="M930" i="9" s="1"/>
  <c r="E6" i="9"/>
  <c r="M6" i="9" s="1"/>
  <c r="E556" i="9"/>
  <c r="M556" i="9" s="1"/>
  <c r="E409" i="9"/>
  <c r="M409" i="9" s="1"/>
  <c r="E513" i="9"/>
  <c r="M513" i="9" s="1"/>
  <c r="E899" i="9"/>
  <c r="M899" i="9" s="1"/>
  <c r="E346" i="9"/>
  <c r="M346" i="9" s="1"/>
  <c r="E688" i="9"/>
  <c r="M688" i="9" s="1"/>
  <c r="E454" i="9"/>
  <c r="M454" i="9" s="1"/>
  <c r="E116" i="9"/>
  <c r="M116" i="9" s="1"/>
  <c r="E628" i="9"/>
  <c r="M628" i="9" s="1"/>
  <c r="E464" i="9"/>
  <c r="M464" i="9" s="1"/>
  <c r="E954" i="9"/>
  <c r="M954" i="9" s="1"/>
  <c r="E467" i="9"/>
  <c r="M467" i="9" s="1"/>
  <c r="E206" i="9"/>
  <c r="M206" i="9" s="1"/>
  <c r="E811" i="9"/>
  <c r="M811" i="9" s="1"/>
  <c r="E793" i="9"/>
  <c r="M793" i="9" s="1"/>
  <c r="E582" i="9"/>
  <c r="M582" i="9" s="1"/>
  <c r="E796" i="9"/>
  <c r="M796" i="9" s="1"/>
  <c r="E598" i="9"/>
  <c r="M598" i="9" s="1"/>
  <c r="E75" i="9"/>
  <c r="M75" i="9" s="1"/>
  <c r="E451" i="9"/>
  <c r="M451" i="9" s="1"/>
  <c r="E866" i="9"/>
  <c r="M866" i="9" s="1"/>
  <c r="E968" i="9"/>
  <c r="M968" i="9" s="1"/>
  <c r="E237" i="9"/>
  <c r="M237" i="9" s="1"/>
  <c r="E727" i="9"/>
  <c r="M727" i="9" s="1"/>
  <c r="E864" i="9"/>
  <c r="M864" i="9" s="1"/>
  <c r="E615" i="9"/>
  <c r="M615" i="9" s="1"/>
  <c r="E848" i="9"/>
  <c r="M848" i="9" s="1"/>
  <c r="E403" i="9"/>
  <c r="M403" i="9" s="1"/>
  <c r="E880" i="9"/>
  <c r="M880" i="9" s="1"/>
  <c r="E399" i="9"/>
  <c r="M399" i="9" s="1"/>
  <c r="E60" i="9"/>
  <c r="M60" i="9" s="1"/>
  <c r="E670" i="9"/>
  <c r="M670" i="9" s="1"/>
  <c r="E68" i="9"/>
  <c r="M68" i="9" s="1"/>
  <c r="E129" i="9"/>
  <c r="M129" i="9" s="1"/>
  <c r="E678" i="9"/>
  <c r="M678" i="9" s="1"/>
  <c r="E937" i="9"/>
  <c r="M937" i="9" s="1"/>
  <c r="E284" i="9"/>
  <c r="M284" i="9" s="1"/>
  <c r="E442" i="9"/>
  <c r="M442" i="9" s="1"/>
  <c r="E564" i="9"/>
  <c r="M564" i="9" s="1"/>
  <c r="E520" i="9"/>
  <c r="M520" i="9" s="1"/>
  <c r="E147" i="9"/>
  <c r="M147" i="9" s="1"/>
  <c r="E283" i="9"/>
  <c r="M283" i="9" s="1"/>
  <c r="E474" i="9"/>
  <c r="M474" i="9" s="1"/>
  <c r="E354" i="9"/>
  <c r="M354" i="9" s="1"/>
  <c r="E672" i="9"/>
  <c r="M672" i="9" s="1"/>
  <c r="E550" i="9"/>
  <c r="M550" i="9" s="1"/>
  <c r="E205" i="9"/>
  <c r="M205" i="9" s="1"/>
  <c r="E287" i="9"/>
  <c r="M287" i="9" s="1"/>
  <c r="E465" i="9"/>
  <c r="M465" i="9" s="1"/>
  <c r="E57" i="9"/>
  <c r="M57" i="9" s="1"/>
  <c r="E708" i="9"/>
  <c r="M708" i="9" s="1"/>
  <c r="E238" i="9"/>
  <c r="M238" i="9" s="1"/>
  <c r="E640" i="9"/>
  <c r="M640" i="9" s="1"/>
  <c r="E109" i="9"/>
  <c r="M109" i="9" s="1"/>
  <c r="E743" i="9"/>
  <c r="M743" i="9" s="1"/>
  <c r="E942" i="9"/>
  <c r="M942" i="9" s="1"/>
  <c r="E492" i="9"/>
  <c r="M492" i="9" s="1"/>
  <c r="E137" i="9"/>
  <c r="M137" i="9" s="1"/>
  <c r="E266" i="9"/>
  <c r="M266" i="9" s="1"/>
  <c r="E232" i="9"/>
  <c r="M232" i="9" s="1"/>
  <c r="E680" i="9"/>
  <c r="M680" i="9" s="1"/>
  <c r="E482" i="9"/>
  <c r="M482" i="9" s="1"/>
  <c r="E867" i="9"/>
  <c r="M867" i="9" s="1"/>
  <c r="E198" i="9"/>
  <c r="M198" i="9" s="1"/>
  <c r="E589" i="9"/>
  <c r="M589" i="9" s="1"/>
  <c r="E470" i="9"/>
  <c r="M470" i="9" s="1"/>
  <c r="E180" i="9"/>
  <c r="M180" i="9" s="1"/>
  <c r="E873" i="9"/>
  <c r="M873" i="9" s="1"/>
  <c r="E174" i="9"/>
  <c r="M174" i="9" s="1"/>
  <c r="E123" i="9"/>
  <c r="M123" i="9" s="1"/>
  <c r="E1002" i="9"/>
  <c r="M1002" i="9" s="1"/>
  <c r="E253" i="9"/>
  <c r="M253" i="9" s="1"/>
  <c r="E138" i="9"/>
  <c r="M138" i="9" s="1"/>
  <c r="E999" i="9"/>
  <c r="M999" i="9" s="1"/>
  <c r="E477" i="9"/>
  <c r="M477" i="9" s="1"/>
  <c r="E501" i="9"/>
  <c r="M501" i="9" s="1"/>
  <c r="E29" i="9"/>
  <c r="M29" i="9" s="1"/>
  <c r="E59" i="9"/>
  <c r="M59" i="9" s="1"/>
  <c r="E870" i="9"/>
  <c r="M870" i="9" s="1"/>
  <c r="E714" i="9"/>
  <c r="M714" i="9" s="1"/>
  <c r="E704" i="9"/>
  <c r="M704" i="9" s="1"/>
  <c r="E772" i="9"/>
  <c r="M772" i="9" s="1"/>
  <c r="E455" i="9"/>
  <c r="M455" i="9" s="1"/>
  <c r="E160" i="9"/>
  <c r="M160" i="9" s="1"/>
  <c r="E698" i="9"/>
  <c r="M698" i="9" s="1"/>
  <c r="E260" i="9"/>
  <c r="M260" i="9" s="1"/>
  <c r="E531" i="9"/>
  <c r="M531" i="9" s="1"/>
  <c r="E19" i="9"/>
  <c r="M19" i="9" s="1"/>
  <c r="E49" i="9"/>
  <c r="M49" i="9" s="1"/>
  <c r="E546" i="9"/>
  <c r="M546" i="9" s="1"/>
  <c r="E407" i="9"/>
  <c r="M407" i="9" s="1"/>
  <c r="E677" i="9"/>
  <c r="M677" i="9" s="1"/>
  <c r="E974" i="9"/>
  <c r="M974" i="9" s="1"/>
  <c r="E131" i="9"/>
  <c r="M131" i="9" s="1"/>
  <c r="E273" i="9"/>
  <c r="M273" i="9" s="1"/>
  <c r="E3" i="9"/>
  <c r="M3" i="9" s="1"/>
  <c r="E230" i="9"/>
  <c r="M230" i="9" s="1"/>
  <c r="E271" i="9"/>
  <c r="M271" i="9" s="1"/>
  <c r="E994" i="9"/>
  <c r="M994" i="9" s="1"/>
  <c r="E820" i="9"/>
  <c r="M820" i="9" s="1"/>
  <c r="E212" i="9"/>
  <c r="M212" i="9" s="1"/>
  <c r="E560" i="9"/>
  <c r="M560" i="9" s="1"/>
  <c r="E153" i="9"/>
  <c r="M153" i="9" s="1"/>
  <c r="E107" i="9"/>
  <c r="M107" i="9" s="1"/>
  <c r="E58" i="9"/>
  <c r="M58" i="9" s="1"/>
  <c r="E682" i="9"/>
  <c r="M682" i="9" s="1"/>
  <c r="E588" i="9"/>
  <c r="M588" i="9" s="1"/>
  <c r="E485" i="9"/>
  <c r="M485" i="9" s="1"/>
  <c r="E966" i="9"/>
  <c r="M966" i="9" s="1"/>
  <c r="E161" i="9"/>
  <c r="M161" i="9" s="1"/>
  <c r="E497" i="9"/>
  <c r="M497" i="9" s="1"/>
  <c r="E813" i="9"/>
  <c r="M813" i="9" s="1"/>
  <c r="E733" i="9"/>
  <c r="M733" i="9" s="1"/>
  <c r="E17" i="9"/>
  <c r="M17" i="9" s="1"/>
  <c r="E317" i="9"/>
  <c r="M317" i="9" s="1"/>
  <c r="E780" i="9"/>
  <c r="M780" i="9" s="1"/>
  <c r="E652" i="9"/>
  <c r="M652" i="9" s="1"/>
  <c r="E606" i="9"/>
  <c r="M606" i="9" s="1"/>
  <c r="E322" i="9"/>
  <c r="M322" i="9" s="1"/>
  <c r="E53" i="9"/>
  <c r="M53" i="9" s="1"/>
  <c r="E142" i="9"/>
  <c r="M142" i="9" s="1"/>
  <c r="E252" i="9"/>
  <c r="M252" i="9" s="1"/>
  <c r="E217" i="9"/>
  <c r="M217" i="9" s="1"/>
  <c r="E197" i="9"/>
  <c r="M197" i="9" s="1"/>
  <c r="E280" i="9"/>
  <c r="M280" i="9" s="1"/>
  <c r="E34" i="9"/>
  <c r="M34" i="9" s="1"/>
  <c r="E715" i="9"/>
  <c r="M715" i="9" s="1"/>
  <c r="E703" i="9"/>
  <c r="M703" i="9" s="1"/>
  <c r="E221" i="9"/>
  <c r="M221" i="9" s="1"/>
  <c r="E901" i="9"/>
  <c r="M901" i="9" s="1"/>
  <c r="E351" i="9"/>
  <c r="M351" i="9" s="1"/>
  <c r="E192" i="9"/>
  <c r="M192" i="9" s="1"/>
  <c r="E22" i="9"/>
  <c r="M22" i="9" s="1"/>
  <c r="E436" i="9"/>
  <c r="M436" i="9" s="1"/>
  <c r="E42" i="9"/>
  <c r="M42" i="9" s="1"/>
  <c r="E730" i="9"/>
  <c r="M730" i="9" s="1"/>
  <c r="E857" i="9"/>
  <c r="M857" i="9" s="1"/>
  <c r="E379" i="9"/>
  <c r="M379" i="9" s="1"/>
  <c r="E986" i="9"/>
  <c r="M986" i="9" s="1"/>
  <c r="E233" i="9"/>
  <c r="M233" i="9" s="1"/>
  <c r="E496" i="9"/>
  <c r="M496" i="9" s="1"/>
  <c r="E330" i="9"/>
  <c r="M330" i="9" s="1"/>
  <c r="E613" i="9"/>
  <c r="M613" i="9" s="1"/>
  <c r="E450" i="9"/>
  <c r="M450" i="9" s="1"/>
  <c r="E306" i="9"/>
  <c r="M306" i="9" s="1"/>
  <c r="E831" i="9"/>
  <c r="M831" i="9" s="1"/>
  <c r="E490" i="9"/>
  <c r="M490" i="9" s="1"/>
  <c r="E277" i="9"/>
  <c r="M277" i="9" s="1"/>
  <c r="E112" i="9"/>
  <c r="M112" i="9" s="1"/>
  <c r="E290" i="9"/>
  <c r="M290" i="9" s="1"/>
  <c r="E76" i="9"/>
  <c r="M76" i="9" s="1"/>
  <c r="E676" i="9"/>
  <c r="M676" i="9" s="1"/>
  <c r="E915" i="9"/>
  <c r="M915" i="9" s="1"/>
  <c r="E987" i="9"/>
  <c r="M987" i="9" s="1"/>
  <c r="E344" i="9"/>
  <c r="M344" i="9" s="1"/>
  <c r="E769" i="9"/>
  <c r="M769" i="9" s="1"/>
  <c r="E364" i="9"/>
  <c r="M364" i="9" s="1"/>
  <c r="E355" i="9"/>
  <c r="M355" i="9" s="1"/>
  <c r="E143" i="9"/>
  <c r="M143" i="9" s="1"/>
  <c r="E248" i="9"/>
  <c r="M248" i="9" s="1"/>
  <c r="E417" i="9"/>
  <c r="M417" i="9" s="1"/>
  <c r="E165" i="9"/>
  <c r="M165" i="9" s="1"/>
  <c r="E810" i="9"/>
  <c r="M810" i="9" s="1"/>
  <c r="E573" i="9"/>
  <c r="M573" i="9" s="1"/>
  <c r="E646" i="9"/>
  <c r="M646" i="9" s="1"/>
  <c r="E263" i="9"/>
  <c r="M263" i="9" s="1"/>
  <c r="E932" i="9"/>
  <c r="M932" i="9" s="1"/>
  <c r="E93" i="9"/>
  <c r="M93" i="9" s="1"/>
  <c r="E502" i="9"/>
  <c r="M502" i="9" s="1"/>
  <c r="E773" i="9"/>
  <c r="M773" i="9" s="1"/>
  <c r="E850" i="9"/>
  <c r="M850" i="9" s="1"/>
  <c r="E663" i="9"/>
  <c r="M663" i="9" s="1"/>
  <c r="E523" i="9"/>
  <c r="M523" i="9" s="1"/>
  <c r="E929" i="9"/>
  <c r="M929" i="9" s="1"/>
  <c r="E453" i="9"/>
  <c r="M453" i="9" s="1"/>
  <c r="E975" i="9"/>
  <c r="M975" i="9" s="1"/>
  <c r="E914" i="9"/>
  <c r="M914" i="9" s="1"/>
  <c r="E903" i="9"/>
  <c r="M903" i="9" s="1"/>
  <c r="E946" i="9"/>
  <c r="M946" i="9" s="1"/>
  <c r="E989" i="9"/>
  <c r="M989" i="9" s="1"/>
  <c r="E514" i="9"/>
  <c r="M514" i="9" s="1"/>
  <c r="E21" i="9"/>
  <c r="M21" i="9" s="1"/>
  <c r="E162" i="9"/>
  <c r="M162" i="9" s="1"/>
  <c r="E569" i="9"/>
  <c r="M569" i="9" s="1"/>
  <c r="E250" i="9"/>
  <c r="M250" i="9" s="1"/>
  <c r="E500" i="9"/>
  <c r="M500" i="9" s="1"/>
  <c r="E478" i="9"/>
  <c r="M478" i="9" s="1"/>
  <c r="E752" i="9"/>
  <c r="M752" i="9" s="1"/>
  <c r="E64" i="9"/>
  <c r="M64" i="9" s="1"/>
  <c r="E12" i="9"/>
  <c r="M12" i="9" s="1"/>
  <c r="E845" i="9"/>
  <c r="M845" i="9" s="1"/>
  <c r="E883" i="9"/>
  <c r="M883" i="9" s="1"/>
  <c r="E654" i="9"/>
  <c r="M654" i="9" s="1"/>
  <c r="E827" i="9"/>
  <c r="M827" i="9" s="1"/>
  <c r="E950" i="9"/>
  <c r="M950" i="9" s="1"/>
  <c r="E847" i="9"/>
  <c r="M847" i="9" s="1"/>
  <c r="E938" i="9"/>
  <c r="M938" i="9" s="1"/>
  <c r="E327" i="9"/>
  <c r="M327" i="9" s="1"/>
  <c r="E438" i="9"/>
  <c r="M438" i="9" s="1"/>
  <c r="E776" i="9"/>
  <c r="M776" i="9" s="1"/>
  <c r="E739" i="9"/>
  <c r="M739" i="9" s="1"/>
  <c r="E270" i="9"/>
  <c r="M270" i="9" s="1"/>
  <c r="E389" i="9"/>
  <c r="M389" i="9" s="1"/>
  <c r="E567" i="9"/>
  <c r="M567" i="9" s="1"/>
  <c r="E413" i="9"/>
  <c r="M413" i="9" s="1"/>
  <c r="E996" i="9"/>
  <c r="M996" i="9" s="1"/>
  <c r="E771" i="9"/>
  <c r="M771" i="9" s="1"/>
  <c r="E406" i="9"/>
  <c r="M406" i="9" s="1"/>
  <c r="E481" i="9"/>
  <c r="M481" i="9" s="1"/>
  <c r="E983" i="9"/>
  <c r="M983" i="9" s="1"/>
  <c r="E610" i="9"/>
  <c r="M610" i="9" s="1"/>
  <c r="E635" i="9"/>
  <c r="M635" i="9" s="1"/>
  <c r="E200" i="9"/>
  <c r="M200" i="9" s="1"/>
  <c r="E493" i="9"/>
  <c r="M493" i="9" s="1"/>
  <c r="E891" i="9"/>
  <c r="M891" i="9" s="1"/>
  <c r="E710" i="9"/>
  <c r="M710" i="9" s="1"/>
  <c r="E757" i="9"/>
  <c r="M757" i="9" s="1"/>
  <c r="E151" i="9"/>
  <c r="M151" i="9" s="1"/>
  <c r="E725" i="9"/>
  <c r="M725" i="9" s="1"/>
  <c r="E314" i="9"/>
  <c r="M314" i="9" s="1"/>
  <c r="E90" i="9"/>
  <c r="M90" i="9" s="1"/>
  <c r="E157" i="9"/>
  <c r="M157" i="9" s="1"/>
  <c r="E707" i="9"/>
  <c r="M707" i="9" s="1"/>
  <c r="E944" i="9"/>
  <c r="M944" i="9" s="1"/>
  <c r="E964" i="9"/>
  <c r="M964" i="9" s="1"/>
  <c r="E480" i="9"/>
  <c r="M480" i="9" s="1"/>
  <c r="E243" i="9"/>
  <c r="M243" i="9" s="1"/>
  <c r="C9" i="13"/>
  <c r="M359" i="9"/>
  <c r="M967" i="9"/>
  <c r="M135" i="9"/>
  <c r="M525" i="9"/>
  <c r="M597" i="9"/>
  <c r="M331" i="9"/>
  <c r="M418" i="9"/>
  <c r="M620" i="9"/>
  <c r="M603" i="9"/>
  <c r="M338" i="9"/>
  <c r="M73" i="9"/>
  <c r="M55" i="9"/>
  <c r="M826" i="9"/>
  <c r="M292" i="9"/>
  <c r="M2" i="9" l="1"/>
  <c r="N386" i="9" s="1"/>
  <c r="E1" i="9"/>
  <c r="V36" i="9" s="1"/>
  <c r="N201" i="9" l="1"/>
  <c r="N501" i="9"/>
  <c r="N736" i="9"/>
  <c r="N779" i="9"/>
  <c r="N291" i="9"/>
  <c r="N297" i="9"/>
  <c r="N664" i="9"/>
  <c r="N568" i="9"/>
  <c r="N976" i="9"/>
  <c r="N523" i="9"/>
  <c r="N423" i="9"/>
  <c r="N650" i="9"/>
  <c r="N514" i="9"/>
  <c r="N422" i="9"/>
  <c r="N543" i="9"/>
  <c r="N405" i="9"/>
  <c r="N711" i="9"/>
  <c r="N250" i="9"/>
  <c r="N665" i="9"/>
  <c r="N939" i="9"/>
  <c r="N138" i="9"/>
  <c r="N265" i="9"/>
  <c r="N788" i="9"/>
  <c r="N795" i="9"/>
  <c r="N255" i="9"/>
  <c r="N797" i="9"/>
  <c r="N118" i="9"/>
  <c r="N339" i="9"/>
  <c r="N384" i="9"/>
  <c r="N507" i="9"/>
  <c r="N374" i="9"/>
  <c r="N697" i="9"/>
  <c r="N835" i="9"/>
  <c r="N62" i="9"/>
  <c r="N65" i="9"/>
  <c r="N549" i="9"/>
  <c r="N170" i="9"/>
  <c r="N491" i="9"/>
  <c r="N662" i="9"/>
  <c r="N773" i="9"/>
  <c r="N616" i="9"/>
  <c r="N882" i="9"/>
  <c r="N914" i="9"/>
  <c r="N188" i="9"/>
  <c r="N940" i="9"/>
  <c r="N57" i="9"/>
  <c r="N973" i="9"/>
  <c r="N348" i="9"/>
  <c r="N385" i="9"/>
  <c r="N595" i="9"/>
  <c r="N471" i="9"/>
  <c r="N176" i="9"/>
  <c r="N347" i="9"/>
  <c r="N812" i="9"/>
  <c r="N971" i="9"/>
  <c r="N553" i="9"/>
  <c r="N965" i="9"/>
  <c r="N424" i="9"/>
  <c r="N541" i="9"/>
  <c r="N841" i="9"/>
  <c r="N268" i="9"/>
  <c r="N336" i="9"/>
  <c r="N30" i="9"/>
  <c r="N814" i="9"/>
  <c r="N168" i="9"/>
  <c r="N881" i="9"/>
  <c r="N369" i="9"/>
  <c r="N1001" i="9"/>
  <c r="N995" i="9"/>
  <c r="N740" i="9"/>
  <c r="N821" i="9"/>
  <c r="N218" i="9"/>
  <c r="N104" i="9"/>
  <c r="N570" i="9"/>
  <c r="N17" i="9"/>
  <c r="N943" i="9"/>
  <c r="N396" i="9"/>
  <c r="N577" i="9"/>
  <c r="N963" i="9"/>
  <c r="N750" i="9"/>
  <c r="N654" i="9"/>
  <c r="N864" i="9"/>
  <c r="N908" i="9"/>
  <c r="N404" i="9"/>
  <c r="N256" i="9"/>
  <c r="N85" i="9"/>
  <c r="N563" i="9"/>
  <c r="N887" i="9"/>
  <c r="N13" i="9"/>
  <c r="N585" i="9"/>
  <c r="N357" i="9"/>
  <c r="N165" i="9"/>
  <c r="N197" i="9"/>
  <c r="N124" i="9"/>
  <c r="N684" i="9"/>
  <c r="N88" i="9"/>
  <c r="N134" i="9"/>
  <c r="N258" i="9"/>
  <c r="N393" i="9"/>
  <c r="N969" i="9"/>
  <c r="N531" i="9"/>
  <c r="N192" i="9"/>
  <c r="N703" i="9"/>
  <c r="N573" i="9"/>
  <c r="N930" i="9"/>
  <c r="N497" i="9"/>
  <c r="N136" i="9"/>
  <c r="N730" i="9"/>
  <c r="N77" i="9"/>
  <c r="N331" i="9"/>
  <c r="N108" i="9"/>
  <c r="N195" i="9"/>
  <c r="N751" i="9"/>
  <c r="N251" i="9"/>
  <c r="N544" i="9"/>
  <c r="N527" i="9"/>
  <c r="N227" i="9"/>
  <c r="N28" i="9"/>
  <c r="N598" i="9"/>
  <c r="N845" i="9"/>
  <c r="N692" i="9"/>
  <c r="N719" i="9"/>
  <c r="N782" i="9"/>
  <c r="N737" i="9"/>
  <c r="N877" i="9"/>
  <c r="N39" i="9"/>
  <c r="N371" i="9"/>
  <c r="N363" i="9"/>
  <c r="N958" i="9"/>
  <c r="N979" i="9"/>
  <c r="N944" i="9"/>
  <c r="N758" i="9"/>
  <c r="N154" i="9"/>
  <c r="N731" i="9"/>
  <c r="N392" i="9"/>
  <c r="N482" i="9"/>
  <c r="N307" i="9"/>
  <c r="N922" i="9"/>
  <c r="N933" i="9"/>
  <c r="N834" i="9"/>
  <c r="N156" i="9"/>
  <c r="N639" i="9"/>
  <c r="N241" i="9"/>
  <c r="N180" i="9"/>
  <c r="N488" i="9"/>
  <c r="N668" i="9"/>
  <c r="N990" i="9"/>
  <c r="N420" i="9"/>
  <c r="N611" i="9"/>
  <c r="N749" i="9"/>
  <c r="N5" i="9"/>
  <c r="N361" i="9"/>
  <c r="N349" i="9"/>
  <c r="N485" i="9"/>
  <c r="N741" i="9"/>
  <c r="N64" i="9"/>
  <c r="N354" i="9"/>
  <c r="N25" i="9"/>
  <c r="N400" i="9"/>
  <c r="N259" i="9"/>
  <c r="N621" i="9"/>
  <c r="N495" i="9"/>
  <c r="N33" i="9"/>
  <c r="N567" i="9"/>
  <c r="N451" i="9"/>
  <c r="N897" i="9"/>
  <c r="N818" i="9"/>
  <c r="N465" i="9"/>
  <c r="N831" i="9"/>
  <c r="N36" i="9"/>
  <c r="N411" i="9"/>
  <c r="N122" i="9"/>
  <c r="N161" i="9"/>
  <c r="N889" i="9"/>
  <c r="N780" i="9"/>
  <c r="N183" i="9"/>
  <c r="N879" i="9"/>
  <c r="N866" i="9"/>
  <c r="N401" i="9"/>
  <c r="N651" i="9"/>
  <c r="N759" i="9"/>
  <c r="N772" i="9"/>
  <c r="N566" i="9"/>
  <c r="N4" i="9"/>
  <c r="N262" i="9"/>
  <c r="N239" i="9"/>
  <c r="N278" i="9"/>
  <c r="N79" i="9"/>
  <c r="N571" i="9"/>
  <c r="N584" i="9"/>
  <c r="N744" i="9"/>
  <c r="N960" i="9"/>
  <c r="N991" i="9"/>
  <c r="N149" i="9"/>
  <c r="N647" i="9"/>
  <c r="N903" i="9"/>
  <c r="N158" i="9"/>
  <c r="N439" i="9"/>
  <c r="N614" i="9"/>
  <c r="N466" i="9"/>
  <c r="N806" i="9"/>
  <c r="N446" i="9"/>
  <c r="N632" i="9"/>
  <c r="N754" i="9"/>
  <c r="N721" i="9"/>
  <c r="N868" i="9"/>
  <c r="N387" i="9"/>
  <c r="N252" i="9"/>
  <c r="N388" i="9"/>
  <c r="N367" i="9"/>
  <c r="N769" i="9"/>
  <c r="N906" i="9"/>
  <c r="N729" i="9"/>
  <c r="N340" i="9"/>
  <c r="N356" i="9"/>
  <c r="N260" i="9"/>
  <c r="N558" i="9"/>
  <c r="N862" i="9"/>
  <c r="N785" i="9"/>
  <c r="N236" i="9"/>
  <c r="N318" i="9"/>
  <c r="N512" i="9"/>
  <c r="N513" i="9"/>
  <c r="N317" i="9"/>
  <c r="N519" i="9"/>
  <c r="N460" i="9"/>
  <c r="N431" i="9"/>
  <c r="N277" i="9"/>
  <c r="N472" i="9"/>
  <c r="N432" i="9"/>
  <c r="N511" i="9"/>
  <c r="N287" i="9"/>
  <c r="N450" i="9"/>
  <c r="N895" i="9"/>
  <c r="N494" i="9"/>
  <c r="N194" i="9"/>
  <c r="N844" i="9"/>
  <c r="N876" i="9"/>
  <c r="N656" i="9"/>
  <c r="N695" i="9"/>
  <c r="N646" i="9"/>
  <c r="N475" i="9"/>
  <c r="N715" i="9"/>
  <c r="N418" i="9"/>
  <c r="N114" i="9"/>
  <c r="N608" i="9"/>
  <c r="N794" i="9"/>
  <c r="N500" i="9"/>
  <c r="N14" i="9"/>
  <c r="N341" i="9"/>
  <c r="N298" i="9"/>
  <c r="N467" i="9"/>
  <c r="N285" i="9"/>
  <c r="N828" i="9"/>
  <c r="N207" i="9"/>
  <c r="N555" i="9"/>
  <c r="N837" i="9"/>
  <c r="N875" i="9"/>
  <c r="N274" i="9"/>
  <c r="N901" i="9"/>
  <c r="N617" i="9"/>
  <c r="N669" i="9"/>
  <c r="N735" i="9"/>
  <c r="N557" i="9"/>
  <c r="N734" i="9"/>
  <c r="N532" i="9"/>
  <c r="N419" i="9"/>
  <c r="N131" i="9"/>
  <c r="N687" i="9"/>
  <c r="N946" i="9"/>
  <c r="N267" i="9"/>
  <c r="N605" i="9"/>
  <c r="N854" i="9"/>
  <c r="N902" i="9"/>
  <c r="N761" i="9"/>
  <c r="N986" i="9"/>
  <c r="N880" i="9"/>
  <c r="N434" i="9"/>
  <c r="N805" i="9"/>
  <c r="N649" i="9"/>
  <c r="N163" i="9"/>
  <c r="N824" i="9"/>
  <c r="N40" i="9"/>
  <c r="N784" i="9"/>
  <c r="N545" i="9"/>
  <c r="N86" i="9"/>
  <c r="N998" i="9"/>
  <c r="N247" i="9"/>
  <c r="N985" i="9"/>
  <c r="N144" i="9"/>
  <c r="N244" i="9"/>
  <c r="N456" i="9"/>
  <c r="N952" i="9"/>
  <c r="N968" i="9"/>
  <c r="N193" i="9"/>
  <c r="N413" i="9"/>
  <c r="N859" i="9"/>
  <c r="N92" i="9"/>
  <c r="N645" i="9"/>
  <c r="N827" i="9"/>
  <c r="N82" i="9"/>
  <c r="N900" i="9"/>
  <c r="N913" i="9"/>
  <c r="N582" i="9"/>
  <c r="N918" i="9"/>
  <c r="N967" i="9"/>
  <c r="N242" i="9"/>
  <c r="N578" i="9"/>
  <c r="N601" i="9"/>
  <c r="N672" i="9"/>
  <c r="N445" i="9"/>
  <c r="N379" i="9"/>
  <c r="N150" i="9"/>
  <c r="N155" i="9"/>
  <c r="N777" i="9"/>
  <c r="N667" i="9"/>
  <c r="N580" i="9"/>
  <c r="N636" i="9"/>
  <c r="N35" i="9"/>
  <c r="N560" i="9"/>
  <c r="N27" i="9"/>
  <c r="N353" i="9"/>
  <c r="N249" i="9"/>
  <c r="N430" i="9"/>
  <c r="N332" i="9"/>
  <c r="N529" i="9"/>
  <c r="N137" i="9"/>
  <c r="N810" i="9"/>
  <c r="N147" i="9"/>
  <c r="N926" i="9"/>
  <c r="N536" i="9"/>
  <c r="N934" i="9"/>
  <c r="N23" i="9"/>
  <c r="N525" i="9"/>
  <c r="N547" i="9"/>
  <c r="N148" i="9"/>
  <c r="N775" i="9"/>
  <c r="N12" i="9"/>
  <c r="N362" i="9"/>
  <c r="N793" i="9"/>
  <c r="N382" i="9"/>
  <c r="N801" i="9"/>
  <c r="N324" i="9"/>
  <c r="N15" i="9"/>
  <c r="N486" i="9"/>
  <c r="N164" i="9"/>
  <c r="N221" i="9"/>
  <c r="N50" i="9"/>
  <c r="N75" i="9"/>
  <c r="N325" i="9"/>
  <c r="N51" i="9"/>
  <c r="N185" i="9"/>
  <c r="N663" i="9"/>
  <c r="N836" i="9"/>
  <c r="N962" i="9"/>
  <c r="N38" i="9"/>
  <c r="N732" i="9"/>
  <c r="N860" i="9"/>
  <c r="N304" i="9"/>
  <c r="N839" i="9"/>
  <c r="N807" i="9"/>
  <c r="N607" i="9"/>
  <c r="N823" i="9"/>
  <c r="N502" i="9"/>
  <c r="N32" i="9"/>
  <c r="N642" i="9"/>
  <c r="N706" i="9"/>
  <c r="N20" i="9"/>
  <c r="N54" i="9"/>
  <c r="N319" i="9"/>
  <c r="N987" i="9"/>
  <c r="N885" i="9"/>
  <c r="N283" i="9"/>
  <c r="N999" i="9"/>
  <c r="N203" i="9"/>
  <c r="N843" i="9"/>
  <c r="N97" i="9"/>
  <c r="N113" i="9"/>
  <c r="N535" i="9"/>
  <c r="N720" i="9"/>
  <c r="N871" i="9"/>
  <c r="N463" i="9"/>
  <c r="N233" i="9"/>
  <c r="N701" i="9"/>
  <c r="N72" i="9"/>
  <c r="N470" i="9"/>
  <c r="N911" i="9"/>
  <c r="N71" i="9"/>
  <c r="N599" i="9"/>
  <c r="N627" i="9"/>
  <c r="N696" i="9"/>
  <c r="N504" i="9"/>
  <c r="N863" i="9"/>
  <c r="N921" i="9"/>
  <c r="N694" i="9"/>
  <c r="N94" i="9"/>
  <c r="N546" i="9"/>
  <c r="N48" i="9"/>
  <c r="N235" i="9"/>
  <c r="N957" i="9"/>
  <c r="N820" i="9"/>
  <c r="N941" i="9"/>
  <c r="N334" i="9"/>
  <c r="N808" i="9"/>
  <c r="N408" i="9"/>
  <c r="N421" i="9"/>
  <c r="N755" i="9"/>
  <c r="N365" i="9"/>
  <c r="N634" i="9"/>
  <c r="N47" i="9"/>
  <c r="N802" i="9"/>
  <c r="N597" i="9"/>
  <c r="N717" i="9"/>
  <c r="N798" i="9"/>
  <c r="N615" i="9"/>
  <c r="N644" i="9"/>
  <c r="N19" i="9"/>
  <c r="N139" i="9"/>
  <c r="N752" i="9"/>
  <c r="N346" i="9"/>
  <c r="N391" i="9"/>
  <c r="N989" i="9"/>
  <c r="N792" i="9"/>
  <c r="N629" i="9"/>
  <c r="N46" i="9"/>
  <c r="N714" i="9"/>
  <c r="N11" i="9"/>
  <c r="N603" i="9"/>
  <c r="N22" i="9"/>
  <c r="N528" i="9"/>
  <c r="N6" i="9"/>
  <c r="N240" i="9"/>
  <c r="N246" i="9"/>
  <c r="N110" i="9"/>
  <c r="N198" i="9"/>
  <c r="N783" i="9"/>
  <c r="N115" i="9"/>
  <c r="N602" i="9"/>
  <c r="N389" i="9"/>
  <c r="N403" i="9"/>
  <c r="N932" i="9"/>
  <c r="N428" i="9"/>
  <c r="N593" i="9"/>
  <c r="N981" i="9"/>
  <c r="N360" i="9"/>
  <c r="N708" i="9"/>
  <c r="N381" i="9"/>
  <c r="N31" i="9"/>
  <c r="N96" i="9"/>
  <c r="N526" i="9"/>
  <c r="N524" i="9"/>
  <c r="N800" i="9"/>
  <c r="N409" i="9"/>
  <c r="N739" i="9"/>
  <c r="N429" i="9"/>
  <c r="N453" i="9"/>
  <c r="N600" i="9"/>
  <c r="N709" i="9"/>
  <c r="N499" i="9"/>
  <c r="N121" i="9"/>
  <c r="N266" i="9"/>
  <c r="N474" i="9"/>
  <c r="N575" i="9"/>
  <c r="N410" i="9"/>
  <c r="N674" i="9"/>
  <c r="N874" i="9"/>
  <c r="N74" i="9"/>
  <c r="N688" i="9"/>
  <c r="N489" i="9"/>
  <c r="N173" i="9"/>
  <c r="N589" i="9"/>
  <c r="N125" i="9"/>
  <c r="N454" i="9"/>
  <c r="N120" i="9"/>
  <c r="N217" i="9"/>
  <c r="N728" i="9"/>
  <c r="N790" i="9"/>
  <c r="N119" i="9"/>
  <c r="N620" i="9"/>
  <c r="N748" i="9"/>
  <c r="N26" i="9"/>
  <c r="N550" i="9"/>
  <c r="N167" i="9"/>
  <c r="N898" i="9"/>
  <c r="N904" i="9"/>
  <c r="N151" i="9"/>
  <c r="N359" i="9"/>
  <c r="N345" i="9"/>
  <c r="N853" i="9"/>
  <c r="N594" i="9"/>
  <c r="N917" i="9"/>
  <c r="N596" i="9"/>
  <c r="N676" i="9"/>
  <c r="N691" i="9"/>
  <c r="N427" i="9"/>
  <c r="N271" i="9"/>
  <c r="N375" i="9"/>
  <c r="N768" i="9"/>
  <c r="N622" i="9"/>
  <c r="N781" i="9"/>
  <c r="N658" i="9"/>
  <c r="N477" i="9"/>
  <c r="N487" i="9"/>
  <c r="N789" i="9"/>
  <c r="N521" i="9"/>
  <c r="N856" i="9"/>
  <c r="N803" i="9"/>
  <c r="N562" i="9"/>
  <c r="N16" i="9"/>
  <c r="N222" i="9"/>
  <c r="N638" i="9"/>
  <c r="N641" i="9"/>
  <c r="N476" i="9"/>
  <c r="N671" i="9"/>
  <c r="N612" i="9"/>
  <c r="N179" i="9"/>
  <c r="N778" i="9"/>
  <c r="N912" i="9"/>
  <c r="N855" i="9"/>
  <c r="N378" i="9"/>
  <c r="N613" i="9"/>
  <c r="N520" i="9"/>
  <c r="N923" i="9"/>
  <c r="N426" i="9"/>
  <c r="N312" i="9"/>
  <c r="N90" i="9"/>
  <c r="N174" i="9"/>
  <c r="N95" i="9"/>
  <c r="N657" i="9"/>
  <c r="N972" i="9"/>
  <c r="N448" i="9"/>
  <c r="N910" i="9"/>
  <c r="N370" i="9"/>
  <c r="N315" i="9"/>
  <c r="N954" i="9"/>
  <c r="N509" i="9"/>
  <c r="N351" i="9"/>
  <c r="N548" i="9"/>
  <c r="N66" i="9"/>
  <c r="N673" i="9"/>
  <c r="N508" i="9"/>
  <c r="N478" i="9"/>
  <c r="N554" i="9"/>
  <c r="N679" i="9"/>
  <c r="N397" i="9"/>
  <c r="N199" i="9"/>
  <c r="N832" i="9"/>
  <c r="N666" i="9"/>
  <c r="N890" i="9"/>
  <c r="N276" i="9"/>
  <c r="N215" i="9"/>
  <c r="N459" i="9"/>
  <c r="N586" i="9"/>
  <c r="N865" i="9"/>
  <c r="N248" i="9"/>
  <c r="N159" i="9"/>
  <c r="N764" i="9"/>
  <c r="N682" i="9"/>
  <c r="N237" i="9"/>
  <c r="N99" i="9"/>
  <c r="N214" i="9"/>
  <c r="N690" i="9"/>
  <c r="N858" i="9"/>
  <c r="N870" i="9"/>
  <c r="N41" i="9"/>
  <c r="N169" i="9"/>
  <c r="N177" i="9"/>
  <c r="N447" i="9"/>
  <c r="N116" i="9"/>
  <c r="N652" i="9"/>
  <c r="N738" i="9"/>
  <c r="N366" i="9"/>
  <c r="N623" i="9"/>
  <c r="N884" i="9"/>
  <c r="N350" i="9"/>
  <c r="N916" i="9"/>
  <c r="N196" i="9"/>
  <c r="N878" i="9"/>
  <c r="N522" i="9"/>
  <c r="N135" i="9"/>
  <c r="N956" i="9"/>
  <c r="N942" i="9"/>
  <c r="N143" i="9"/>
  <c r="N182" i="9"/>
  <c r="N309" i="9"/>
  <c r="N449" i="9"/>
  <c r="N966" i="9"/>
  <c r="N377" i="9"/>
  <c r="N142" i="9"/>
  <c r="N626" i="9"/>
  <c r="N200" i="9"/>
  <c r="N314" i="9"/>
  <c r="N796" i="9"/>
  <c r="N286" i="9"/>
  <c r="N290" i="9"/>
  <c r="N230" i="9"/>
  <c r="N288" i="9"/>
  <c r="N437" i="9"/>
  <c r="N660" i="9"/>
  <c r="N712" i="9"/>
  <c r="N936" i="9"/>
  <c r="N368" i="9"/>
  <c r="N52" i="9"/>
  <c r="N186" i="9"/>
  <c r="N506" i="9"/>
  <c r="N490" i="9"/>
  <c r="N592" i="9"/>
  <c r="N68" i="9"/>
  <c r="N273" i="9"/>
  <c r="N604" i="9"/>
  <c r="N226" i="9"/>
  <c r="N886" i="9"/>
  <c r="N533" i="9"/>
  <c r="N630" i="9"/>
  <c r="N130" i="9"/>
  <c r="N425" i="9"/>
  <c r="N581" i="9"/>
  <c r="N683" i="9"/>
  <c r="N303" i="9"/>
  <c r="N655" i="9"/>
  <c r="N8" i="9"/>
  <c r="N813" i="9"/>
  <c r="N700" i="9"/>
  <c r="N272" i="9"/>
  <c r="N953" i="9"/>
  <c r="N441" i="9"/>
  <c r="N619" i="9"/>
  <c r="N846" i="9"/>
  <c r="N977" i="9"/>
  <c r="N723" i="9"/>
  <c r="N190" i="9"/>
  <c r="N264" i="9"/>
  <c r="N67" i="9"/>
  <c r="N762" i="9"/>
  <c r="N160" i="9"/>
  <c r="N830" i="9"/>
  <c r="N743" i="9"/>
  <c r="N496" i="9"/>
  <c r="N609" i="9"/>
  <c r="N102" i="9"/>
  <c r="N861" i="9"/>
  <c r="N899" i="9"/>
  <c r="N280" i="9"/>
  <c r="N625" i="9"/>
  <c r="N330" i="9"/>
  <c r="N822" i="9"/>
  <c r="N483" i="9"/>
  <c r="N342" i="9"/>
  <c r="N583" i="9"/>
  <c r="N133" i="9"/>
  <c r="N212" i="9"/>
  <c r="N542" i="9"/>
  <c r="N166" i="9"/>
  <c r="N372" i="9"/>
  <c r="N753" i="9"/>
  <c r="N693" i="9"/>
  <c r="N950" i="9"/>
  <c r="N208" i="9"/>
  <c r="N132" i="9"/>
  <c r="N24" i="9"/>
  <c r="N564" i="9"/>
  <c r="N648" i="9"/>
  <c r="N275" i="9"/>
  <c r="N105" i="9"/>
  <c r="N109" i="9"/>
  <c r="N128" i="9"/>
  <c r="N344" i="9"/>
  <c r="N653" i="9"/>
  <c r="N284" i="9"/>
  <c r="N153" i="9"/>
  <c r="N145" i="9"/>
  <c r="N257" i="9"/>
  <c r="N213" i="9"/>
  <c r="N804" i="9"/>
  <c r="N83" i="9"/>
  <c r="N699" i="9"/>
  <c r="N321" i="9"/>
  <c r="N718" i="9"/>
  <c r="N231" i="9"/>
  <c r="N261" i="9"/>
  <c r="N444" i="9"/>
  <c r="N951" i="9"/>
  <c r="N53" i="9"/>
  <c r="N126" i="9"/>
  <c r="N819" i="9"/>
  <c r="N44" i="9"/>
  <c r="N631" i="9"/>
  <c r="N21" i="9"/>
  <c r="N279" i="9"/>
  <c r="N293" i="9"/>
  <c r="N10" i="9"/>
  <c r="N829" i="9"/>
  <c r="N323" i="9"/>
  <c r="N282" i="9"/>
  <c r="N637" i="9"/>
  <c r="N677" i="9"/>
  <c r="N826" i="9"/>
  <c r="N867" i="9"/>
  <c r="N364" i="9"/>
  <c r="N412" i="9"/>
  <c r="N633" i="9"/>
  <c r="N765" i="9"/>
  <c r="N746" i="9"/>
  <c r="N112" i="9"/>
  <c r="N316" i="9"/>
  <c r="N152" i="9"/>
  <c r="N997" i="9"/>
  <c r="N223" i="9"/>
  <c r="N380" i="9"/>
  <c r="N591" i="9"/>
  <c r="N202" i="9"/>
  <c r="N189" i="9"/>
  <c r="N254" i="9"/>
  <c r="N157" i="9"/>
  <c r="N799" i="9"/>
  <c r="N442" i="9"/>
  <c r="N395" i="9"/>
  <c r="N518" i="9"/>
  <c r="N111" i="9"/>
  <c r="N204" i="9"/>
  <c r="N970" i="9"/>
  <c r="N414" i="9"/>
  <c r="N452" i="9"/>
  <c r="N289" i="9"/>
  <c r="N61" i="9"/>
  <c r="N390" i="9"/>
  <c r="N704" i="9"/>
  <c r="N606" i="9"/>
  <c r="N588" i="9"/>
  <c r="N175" i="9"/>
  <c r="N907" i="9"/>
  <c r="N436" i="9"/>
  <c r="N681" i="9"/>
  <c r="N181" i="9"/>
  <c r="N530" i="9"/>
  <c r="N281" i="9"/>
  <c r="N269" i="9"/>
  <c r="N587" i="9"/>
  <c r="N416" i="9"/>
  <c r="N618" i="9"/>
  <c r="N243" i="9"/>
  <c r="N771" i="9"/>
  <c r="N399" i="9"/>
  <c r="N187" i="9"/>
  <c r="N464" i="9"/>
  <c r="N574" i="9"/>
  <c r="N857" i="9"/>
  <c r="N928" i="9"/>
  <c r="N178" i="9"/>
  <c r="N206" i="9"/>
  <c r="N707" i="9"/>
  <c r="N992" i="9"/>
  <c r="N763" i="9"/>
  <c r="N847" i="9"/>
  <c r="N757" i="9"/>
  <c r="N964" i="9"/>
  <c r="N338" i="9"/>
  <c r="N87" i="9"/>
  <c r="N311" i="9"/>
  <c r="N93" i="9"/>
  <c r="N45" i="9"/>
  <c r="N1000" i="9"/>
  <c r="N503" i="9"/>
  <c r="N326" i="9"/>
  <c r="N355" i="9"/>
  <c r="N100" i="9"/>
  <c r="N458" i="9"/>
  <c r="N572" i="9"/>
  <c r="N220" i="9"/>
  <c r="N894" i="9"/>
  <c r="N791" i="9"/>
  <c r="N811" i="9"/>
  <c r="N443" i="9"/>
  <c r="N975" i="9"/>
  <c r="N982" i="9"/>
  <c r="N552" i="9"/>
  <c r="N661" i="9"/>
  <c r="N702" i="9"/>
  <c r="N556" i="9"/>
  <c r="N322" i="9"/>
  <c r="N817" i="9"/>
  <c r="N924" i="9"/>
  <c r="N58" i="9"/>
  <c r="N184" i="9"/>
  <c r="N893" i="9"/>
  <c r="N300" i="9"/>
  <c r="N498" i="9"/>
  <c r="N295" i="9"/>
  <c r="N643" i="9"/>
  <c r="N306" i="9"/>
  <c r="N81" i="9"/>
  <c r="N996" i="9"/>
  <c r="N140" i="9"/>
  <c r="N123" i="9"/>
  <c r="N162" i="9"/>
  <c r="N833" i="9"/>
  <c r="N635" i="9"/>
  <c r="N253" i="9"/>
  <c r="N2" i="9"/>
  <c r="N73" i="9"/>
  <c r="N211" i="9"/>
  <c r="N809" i="9"/>
  <c r="N883" i="9"/>
  <c r="N337" i="9"/>
  <c r="N438" i="9"/>
  <c r="N610" i="9"/>
  <c r="N205" i="9"/>
  <c r="N462" i="9"/>
  <c r="N842" i="9"/>
  <c r="N469" i="9"/>
  <c r="N816" i="9"/>
  <c r="N333" i="9"/>
  <c r="N559" i="9"/>
  <c r="N127" i="9"/>
  <c r="N565" i="9"/>
  <c r="N919" i="9"/>
  <c r="N461" i="9"/>
  <c r="N480" i="9"/>
  <c r="N892" i="9"/>
  <c r="N786" i="9"/>
  <c r="N18" i="9"/>
  <c r="N628" i="9"/>
  <c r="N42" i="9"/>
  <c r="N670" i="9"/>
  <c r="N869" i="9"/>
  <c r="N760" i="9"/>
  <c r="N493" i="9"/>
  <c r="N590" i="9"/>
  <c r="N49" i="9"/>
  <c r="N358" i="9"/>
  <c r="N219" i="9"/>
  <c r="N376" i="9"/>
  <c r="N417" i="9"/>
  <c r="N69" i="9"/>
  <c r="N352" i="9"/>
  <c r="N84" i="9"/>
  <c r="N435" i="9"/>
  <c r="N947" i="9"/>
  <c r="N270" i="9"/>
  <c r="N294" i="9"/>
  <c r="N891" i="9"/>
  <c r="N3" i="9"/>
  <c r="N959" i="9"/>
  <c r="N825" i="9"/>
  <c r="N302" i="9"/>
  <c r="N468" i="9"/>
  <c r="N296" i="9"/>
  <c r="N776" i="9"/>
  <c r="N624" i="9"/>
  <c r="N551" i="9"/>
  <c r="N993" i="9"/>
  <c r="N689" i="9"/>
  <c r="N510" i="9"/>
  <c r="N433" i="9"/>
  <c r="N949" i="9"/>
  <c r="N920" i="9"/>
  <c r="N320" i="9"/>
  <c r="N931" i="9"/>
  <c r="N98" i="9"/>
  <c r="N517" i="9"/>
  <c r="N978" i="9"/>
  <c r="N938" i="9"/>
  <c r="N774" i="9"/>
  <c r="N91" i="9"/>
  <c r="N473" i="9"/>
  <c r="N238" i="9"/>
  <c r="N76" i="9"/>
  <c r="N515" i="9"/>
  <c r="N1002" i="9"/>
  <c r="N787" i="9"/>
  <c r="N406" i="9"/>
  <c r="N398" i="9"/>
  <c r="N686" i="9"/>
  <c r="N896" i="9"/>
  <c r="N640" i="9"/>
  <c r="N373" i="9"/>
  <c r="N579" i="9"/>
  <c r="N961" i="9"/>
  <c r="N929" i="9"/>
  <c r="N440" i="9"/>
  <c r="N234" i="9"/>
  <c r="N905" i="9"/>
  <c r="N313" i="9"/>
  <c r="N851" i="9"/>
  <c r="N955" i="9"/>
  <c r="N107" i="9"/>
  <c r="N742" i="9"/>
  <c r="N840" i="9"/>
  <c r="N383" i="9"/>
  <c r="N225" i="9"/>
  <c r="N675" i="9"/>
  <c r="N171" i="9"/>
  <c r="N402" i="9"/>
  <c r="N80" i="9"/>
  <c r="N722" i="9"/>
  <c r="N770" i="9"/>
  <c r="N848" i="9"/>
  <c r="N455" i="9"/>
  <c r="N55" i="9"/>
  <c r="N103" i="9"/>
  <c r="N937" i="9"/>
  <c r="N505" i="9"/>
  <c r="N988" i="9"/>
  <c r="N172" i="9"/>
  <c r="N685" i="9"/>
  <c r="N747" i="9"/>
  <c r="N713" i="9"/>
  <c r="N888" i="9"/>
  <c r="N534" i="9"/>
  <c r="N232" i="9"/>
  <c r="N815" i="9"/>
  <c r="N838" i="9"/>
  <c r="N7" i="9"/>
  <c r="N984" i="9"/>
  <c r="N479" i="9"/>
  <c r="N569" i="9"/>
  <c r="N117" i="9"/>
  <c r="N537" i="9"/>
  <c r="N492" i="9"/>
  <c r="N516" i="9"/>
  <c r="N245" i="9"/>
  <c r="N927" i="9"/>
  <c r="N983" i="9"/>
  <c r="N224" i="9"/>
  <c r="N945" i="9"/>
  <c r="N948" i="9"/>
  <c r="N415" i="9"/>
  <c r="N394" i="9"/>
  <c r="N327" i="9"/>
  <c r="N539" i="9"/>
  <c r="N299" i="9"/>
  <c r="N710" i="9"/>
  <c r="N727" i="9"/>
  <c r="N301" i="9"/>
  <c r="N292" i="9"/>
  <c r="N725" i="9"/>
  <c r="N745" i="9"/>
  <c r="N724" i="9"/>
  <c r="N43" i="9"/>
  <c r="N60" i="9"/>
  <c r="N407" i="9"/>
  <c r="N141" i="9"/>
  <c r="N37" i="9"/>
  <c r="N698" i="9"/>
  <c r="N70" i="9"/>
  <c r="N228" i="9"/>
  <c r="N129" i="9"/>
  <c r="N872" i="9"/>
  <c r="N63" i="9"/>
  <c r="N980" i="9"/>
  <c r="N216" i="9"/>
  <c r="N726" i="9"/>
  <c r="N873" i="9"/>
  <c r="N89" i="9"/>
  <c r="N974" i="9"/>
  <c r="N538" i="9"/>
  <c r="N329" i="9"/>
  <c r="N915" i="9"/>
  <c r="N343" i="9"/>
  <c r="N540" i="9"/>
  <c r="N767" i="9"/>
  <c r="N680" i="9"/>
  <c r="N733" i="9"/>
  <c r="N481" i="9"/>
  <c r="N716" i="9"/>
  <c r="N101" i="9"/>
  <c r="N849" i="9"/>
  <c r="N29" i="9"/>
  <c r="N561" i="9"/>
  <c r="N106" i="9"/>
  <c r="N705" i="9"/>
  <c r="N56" i="9"/>
  <c r="N308" i="9"/>
  <c r="N263" i="9"/>
  <c r="N210" i="9"/>
  <c r="N328" i="9"/>
  <c r="N146" i="9"/>
  <c r="N484" i="9"/>
  <c r="N576" i="9"/>
  <c r="N659" i="9"/>
  <c r="N909" i="9"/>
  <c r="N766" i="9"/>
  <c r="N310" i="9"/>
  <c r="N678" i="9"/>
  <c r="N994" i="9"/>
  <c r="N935" i="9"/>
  <c r="N34" i="9"/>
  <c r="N9" i="9"/>
  <c r="N852" i="9"/>
  <c r="N756" i="9"/>
  <c r="N925" i="9"/>
  <c r="N850" i="9"/>
  <c r="I497" i="9"/>
  <c r="J497" i="9"/>
  <c r="H497" i="9"/>
  <c r="G497" i="9"/>
  <c r="F23" i="9"/>
  <c r="F22" i="9"/>
  <c r="J945" i="9"/>
  <c r="I945" i="9"/>
  <c r="H945" i="9"/>
  <c r="G945" i="9"/>
  <c r="J433" i="9"/>
  <c r="I433" i="9"/>
  <c r="H433" i="9"/>
  <c r="G433" i="9"/>
  <c r="H176" i="9"/>
  <c r="J176" i="9"/>
  <c r="I176" i="9"/>
  <c r="G176" i="9"/>
  <c r="F859" i="9"/>
  <c r="F858" i="9"/>
  <c r="F603" i="9"/>
  <c r="F602" i="9"/>
  <c r="F347" i="9"/>
  <c r="F346" i="9"/>
  <c r="F195" i="9"/>
  <c r="F813" i="9"/>
  <c r="F812" i="9"/>
  <c r="F556" i="9"/>
  <c r="F301" i="9"/>
  <c r="F300" i="9"/>
  <c r="J741" i="9"/>
  <c r="H741" i="9"/>
  <c r="I741" i="9"/>
  <c r="G741" i="9"/>
  <c r="J229" i="9"/>
  <c r="H229" i="9"/>
  <c r="N229" i="9" s="1"/>
  <c r="I229" i="9"/>
  <c r="G229" i="9"/>
  <c r="F174" i="9"/>
  <c r="F848" i="9"/>
  <c r="F336" i="9"/>
  <c r="J745" i="9"/>
  <c r="H745" i="9"/>
  <c r="I745" i="9"/>
  <c r="G745" i="9"/>
  <c r="F851" i="9"/>
  <c r="F850" i="9"/>
  <c r="F339" i="9"/>
  <c r="F338" i="9"/>
  <c r="F21" i="9"/>
  <c r="I763" i="9"/>
  <c r="J763" i="9"/>
  <c r="H763" i="9"/>
  <c r="G763" i="9"/>
  <c r="I507" i="9"/>
  <c r="J507" i="9"/>
  <c r="H507" i="9"/>
  <c r="G507" i="9"/>
  <c r="F933" i="9"/>
  <c r="F932" i="9"/>
  <c r="F99" i="9"/>
  <c r="F966" i="9"/>
  <c r="F710" i="9"/>
  <c r="F454" i="9"/>
  <c r="F133" i="9"/>
  <c r="F551" i="9"/>
  <c r="F295" i="9"/>
  <c r="F968" i="9"/>
  <c r="F712" i="9"/>
  <c r="F135" i="9"/>
  <c r="I865" i="9"/>
  <c r="H865" i="9"/>
  <c r="J865" i="9"/>
  <c r="G865" i="9"/>
  <c r="J353" i="9"/>
  <c r="I353" i="9"/>
  <c r="H353" i="9"/>
  <c r="G353" i="9"/>
  <c r="F203" i="9"/>
  <c r="F202" i="9"/>
  <c r="F819" i="9"/>
  <c r="F307" i="9"/>
  <c r="F988" i="9"/>
  <c r="F732" i="9"/>
  <c r="F917" i="9"/>
  <c r="F661" i="9"/>
  <c r="F405" i="9"/>
  <c r="F16" i="9"/>
  <c r="F766" i="9"/>
  <c r="F510" i="9"/>
  <c r="F254" i="9"/>
  <c r="F863" i="9"/>
  <c r="F607" i="9"/>
  <c r="F27" i="9"/>
  <c r="F768" i="9"/>
  <c r="F512" i="9"/>
  <c r="F256" i="9"/>
  <c r="F20" i="9"/>
  <c r="F875" i="9"/>
  <c r="F363" i="9"/>
  <c r="F468" i="9"/>
  <c r="F212" i="9"/>
  <c r="F694" i="9"/>
  <c r="F438" i="9"/>
  <c r="F181" i="9"/>
  <c r="F953" i="9"/>
  <c r="F952" i="9"/>
  <c r="F697" i="9"/>
  <c r="F696" i="9"/>
  <c r="F440" i="9"/>
  <c r="F120" i="9"/>
  <c r="F119" i="9"/>
  <c r="F891" i="9"/>
  <c r="F890" i="9"/>
  <c r="F635" i="9"/>
  <c r="F634" i="9"/>
  <c r="F379" i="9"/>
  <c r="F378" i="9"/>
  <c r="F55" i="9"/>
  <c r="F54" i="9"/>
  <c r="F652" i="9"/>
  <c r="F397" i="9"/>
  <c r="F396" i="9"/>
  <c r="F82" i="9"/>
  <c r="F366" i="9"/>
  <c r="F975" i="9"/>
  <c r="F207" i="9"/>
  <c r="F817" i="9"/>
  <c r="F816" i="9"/>
  <c r="F561" i="9"/>
  <c r="F560" i="9"/>
  <c r="F305" i="9"/>
  <c r="F304" i="9"/>
  <c r="F969" i="9"/>
  <c r="F713" i="9"/>
  <c r="F457" i="9"/>
  <c r="F136" i="9"/>
  <c r="F818" i="9"/>
  <c r="F562" i="9"/>
  <c r="F306" i="9"/>
  <c r="J667" i="9"/>
  <c r="I667" i="9"/>
  <c r="H667" i="9"/>
  <c r="G667" i="9"/>
  <c r="J411" i="9"/>
  <c r="I411" i="9"/>
  <c r="H411" i="9"/>
  <c r="G411" i="9"/>
  <c r="J162" i="9"/>
  <c r="I162" i="9"/>
  <c r="H162" i="9"/>
  <c r="G162" i="9"/>
  <c r="F957" i="9"/>
  <c r="F701" i="9"/>
  <c r="F445" i="9"/>
  <c r="F188" i="9"/>
  <c r="F711" i="9"/>
  <c r="F199" i="9"/>
  <c r="F961" i="9"/>
  <c r="F449" i="9"/>
  <c r="F192" i="9"/>
  <c r="F618" i="9"/>
  <c r="F362" i="9"/>
  <c r="J723" i="9"/>
  <c r="I723" i="9"/>
  <c r="H723" i="9"/>
  <c r="G723" i="9"/>
  <c r="J467" i="9"/>
  <c r="H467" i="9"/>
  <c r="I467" i="9"/>
  <c r="G467" i="9"/>
  <c r="I211" i="9"/>
  <c r="J211" i="9"/>
  <c r="H211" i="9"/>
  <c r="G211" i="9"/>
  <c r="F15" i="9"/>
  <c r="F26" i="9"/>
  <c r="F767" i="9"/>
  <c r="F511" i="9"/>
  <c r="F865" i="9"/>
  <c r="F864" i="9"/>
  <c r="F29" i="9"/>
  <c r="F28" i="9"/>
  <c r="J761" i="9"/>
  <c r="I761" i="9"/>
  <c r="H761" i="9"/>
  <c r="G761" i="9"/>
  <c r="F866" i="9"/>
  <c r="F31" i="9"/>
  <c r="F30" i="9"/>
  <c r="F779" i="9"/>
  <c r="J523" i="9"/>
  <c r="H523" i="9"/>
  <c r="I523" i="9"/>
  <c r="G523" i="9"/>
  <c r="F884" i="9"/>
  <c r="F628" i="9"/>
  <c r="F372" i="9"/>
  <c r="F7" i="9"/>
  <c r="F493" i="9"/>
  <c r="F237" i="9"/>
  <c r="F854" i="9"/>
  <c r="F598" i="9"/>
  <c r="F342" i="9"/>
  <c r="F695" i="9"/>
  <c r="F182" i="9"/>
  <c r="I689" i="9"/>
  <c r="J689" i="9"/>
  <c r="H689" i="9"/>
  <c r="G689" i="9"/>
  <c r="I112" i="9"/>
  <c r="J112" i="9"/>
  <c r="H112" i="9"/>
  <c r="G112" i="9"/>
  <c r="F963" i="9"/>
  <c r="F707" i="9"/>
  <c r="F451" i="9"/>
  <c r="F138" i="9"/>
  <c r="J933" i="9"/>
  <c r="I933" i="9"/>
  <c r="H933" i="9"/>
  <c r="G933" i="9"/>
  <c r="I164" i="9"/>
  <c r="J164" i="9"/>
  <c r="H164" i="9"/>
  <c r="G164" i="9"/>
  <c r="F846" i="9"/>
  <c r="F590" i="9"/>
  <c r="F334" i="9"/>
  <c r="F943" i="9"/>
  <c r="F687" i="9"/>
  <c r="F431" i="9"/>
  <c r="F110" i="9"/>
  <c r="F528" i="9"/>
  <c r="J937" i="9"/>
  <c r="I937" i="9"/>
  <c r="H937" i="9"/>
  <c r="G937" i="9"/>
  <c r="J681" i="9"/>
  <c r="I681" i="9"/>
  <c r="H681" i="9"/>
  <c r="G681" i="9"/>
  <c r="J168" i="9"/>
  <c r="I168" i="9"/>
  <c r="H168" i="9"/>
  <c r="G168" i="9"/>
  <c r="F595" i="9"/>
  <c r="F594" i="9"/>
  <c r="J699" i="9"/>
  <c r="H699" i="9"/>
  <c r="I699" i="9"/>
  <c r="G699" i="9"/>
  <c r="H443" i="9"/>
  <c r="I443" i="9"/>
  <c r="J443" i="9"/>
  <c r="G443" i="9"/>
  <c r="J194" i="9"/>
  <c r="I194" i="9"/>
  <c r="H194" i="9"/>
  <c r="G194" i="9"/>
  <c r="F869" i="9"/>
  <c r="F868" i="9"/>
  <c r="F357" i="9"/>
  <c r="F356" i="9"/>
  <c r="F57" i="9"/>
  <c r="F56" i="9"/>
  <c r="F797" i="9"/>
  <c r="F541" i="9"/>
  <c r="I285" i="9"/>
  <c r="J285" i="9"/>
  <c r="H285" i="9"/>
  <c r="G285" i="9"/>
  <c r="F66" i="9"/>
  <c r="F807" i="9"/>
  <c r="F904" i="9"/>
  <c r="F68" i="9"/>
  <c r="J801" i="9"/>
  <c r="I801" i="9"/>
  <c r="H801" i="9"/>
  <c r="G801" i="9"/>
  <c r="I545" i="9"/>
  <c r="J545" i="9"/>
  <c r="H545" i="9"/>
  <c r="G545" i="9"/>
  <c r="F970" i="9"/>
  <c r="F714" i="9"/>
  <c r="F458" i="9"/>
  <c r="F137" i="9"/>
  <c r="F563" i="9"/>
  <c r="F412" i="9"/>
  <c r="F156" i="9"/>
  <c r="F155" i="9"/>
  <c r="F853" i="9"/>
  <c r="F341" i="9"/>
  <c r="F189" i="9"/>
  <c r="F351" i="9"/>
  <c r="F191" i="9"/>
  <c r="F857" i="9"/>
  <c r="F601" i="9"/>
  <c r="F345" i="9"/>
  <c r="F962" i="9"/>
  <c r="F450" i="9"/>
  <c r="F194" i="9"/>
  <c r="F193" i="9"/>
  <c r="F555" i="9"/>
  <c r="F299" i="9"/>
  <c r="F980" i="9"/>
  <c r="F724" i="9"/>
  <c r="F147" i="9"/>
  <c r="J845" i="9"/>
  <c r="I845" i="9"/>
  <c r="H845" i="9"/>
  <c r="G845" i="9"/>
  <c r="F589" i="9"/>
  <c r="F333" i="9"/>
  <c r="F950" i="9"/>
  <c r="F117" i="9"/>
  <c r="F791" i="9"/>
  <c r="F535" i="9"/>
  <c r="F279" i="9"/>
  <c r="F53" i="9"/>
  <c r="F52" i="9"/>
  <c r="F785" i="9"/>
  <c r="F529" i="9"/>
  <c r="F273" i="9"/>
  <c r="F995" i="9"/>
  <c r="F739" i="9"/>
  <c r="F483" i="9"/>
  <c r="F227" i="9"/>
  <c r="F909" i="9"/>
  <c r="F908" i="9"/>
  <c r="F32" i="9"/>
  <c r="J773" i="9"/>
  <c r="I773" i="9"/>
  <c r="H773" i="9"/>
  <c r="G773" i="9"/>
  <c r="J517" i="9"/>
  <c r="H517" i="9"/>
  <c r="I517" i="9"/>
  <c r="G517" i="9"/>
  <c r="I261" i="9"/>
  <c r="J261" i="9"/>
  <c r="H261" i="9"/>
  <c r="G261" i="9"/>
  <c r="F814" i="9"/>
  <c r="F558" i="9"/>
  <c r="F302" i="9"/>
  <c r="F719" i="9"/>
  <c r="F463" i="9"/>
  <c r="F142" i="9"/>
  <c r="F69" i="9"/>
  <c r="F754" i="9"/>
  <c r="F242" i="9"/>
  <c r="J923" i="9"/>
  <c r="I923" i="9"/>
  <c r="H923" i="9"/>
  <c r="G923" i="9"/>
  <c r="H97" i="9"/>
  <c r="J97" i="9"/>
  <c r="I97" i="9"/>
  <c r="G97" i="9"/>
  <c r="F517" i="9"/>
  <c r="F516" i="9"/>
  <c r="F261" i="9"/>
  <c r="F260" i="9"/>
  <c r="F124" i="9"/>
  <c r="F806" i="9"/>
  <c r="F294" i="9"/>
  <c r="F967" i="9"/>
  <c r="F455" i="9"/>
  <c r="F134" i="9"/>
  <c r="F809" i="9"/>
  <c r="F808" i="9"/>
  <c r="F297" i="9"/>
  <c r="F296" i="9"/>
  <c r="F705" i="9"/>
  <c r="F128" i="9"/>
  <c r="F810" i="9"/>
  <c r="F298" i="9"/>
  <c r="J979" i="9"/>
  <c r="I979" i="9"/>
  <c r="H979" i="9"/>
  <c r="G979" i="9"/>
  <c r="F154" i="9"/>
  <c r="F828" i="9"/>
  <c r="F572" i="9"/>
  <c r="F316" i="9"/>
  <c r="F949" i="9"/>
  <c r="F693" i="9"/>
  <c r="F437" i="9"/>
  <c r="F180" i="9"/>
  <c r="F862" i="9"/>
  <c r="F606" i="9"/>
  <c r="F350" i="9"/>
  <c r="F959" i="9"/>
  <c r="F447" i="9"/>
  <c r="F190" i="9"/>
  <c r="F609" i="9"/>
  <c r="F608" i="9"/>
  <c r="F353" i="9"/>
  <c r="F352" i="9"/>
  <c r="H953" i="9"/>
  <c r="J953" i="9"/>
  <c r="I953" i="9"/>
  <c r="G953" i="9"/>
  <c r="H697" i="9"/>
  <c r="I697" i="9"/>
  <c r="J697" i="9"/>
  <c r="G697" i="9"/>
  <c r="F184" i="9"/>
  <c r="F610" i="9"/>
  <c r="F354" i="9"/>
  <c r="F971" i="9"/>
  <c r="J203" i="9"/>
  <c r="H203" i="9"/>
  <c r="I203" i="9"/>
  <c r="G203" i="9"/>
  <c r="J941" i="9"/>
  <c r="I941" i="9"/>
  <c r="H941" i="9"/>
  <c r="G941" i="9"/>
  <c r="F685" i="9"/>
  <c r="F429" i="9"/>
  <c r="F172" i="9"/>
  <c r="F951" i="9"/>
  <c r="F439" i="9"/>
  <c r="F118" i="9"/>
  <c r="F792" i="9"/>
  <c r="F280" i="9"/>
  <c r="H625" i="9"/>
  <c r="I625" i="9"/>
  <c r="J625" i="9"/>
  <c r="G625" i="9"/>
  <c r="F45" i="9"/>
  <c r="F795" i="9"/>
  <c r="F794" i="9"/>
  <c r="F539" i="9"/>
  <c r="F538" i="9"/>
  <c r="F283" i="9"/>
  <c r="F282" i="9"/>
  <c r="F899" i="9"/>
  <c r="F643" i="9"/>
  <c r="F71" i="9"/>
  <c r="F749" i="9"/>
  <c r="F748" i="9"/>
  <c r="F492" i="9"/>
  <c r="F236" i="9"/>
  <c r="J677" i="9"/>
  <c r="I677" i="9"/>
  <c r="H677" i="9"/>
  <c r="G677" i="9"/>
  <c r="I421" i="9"/>
  <c r="J421" i="9"/>
  <c r="H421" i="9"/>
  <c r="G421" i="9"/>
  <c r="F100" i="9"/>
  <c r="F782" i="9"/>
  <c r="F43" i="9"/>
  <c r="F784" i="9"/>
  <c r="F272" i="9"/>
  <c r="H425" i="9"/>
  <c r="I425" i="9"/>
  <c r="J425" i="9"/>
  <c r="G425" i="9"/>
  <c r="I104" i="9"/>
  <c r="J104" i="9"/>
  <c r="H104" i="9"/>
  <c r="G104" i="9"/>
  <c r="F275" i="9"/>
  <c r="F274" i="9"/>
  <c r="J955" i="9"/>
  <c r="I955" i="9"/>
  <c r="H955" i="9"/>
  <c r="G955" i="9"/>
  <c r="F613" i="9"/>
  <c r="F612" i="9"/>
  <c r="F733" i="9"/>
  <c r="I221" i="9"/>
  <c r="J221" i="9"/>
  <c r="H221" i="9"/>
  <c r="G221" i="9"/>
  <c r="F902" i="9"/>
  <c r="F646" i="9"/>
  <c r="F390" i="9"/>
  <c r="F487" i="9"/>
  <c r="F648" i="9"/>
  <c r="F392" i="9"/>
  <c r="J3" i="9"/>
  <c r="I3" i="9"/>
  <c r="H3" i="9"/>
  <c r="G3" i="9"/>
  <c r="J289" i="9"/>
  <c r="H289" i="9"/>
  <c r="I289" i="9"/>
  <c r="G289" i="9"/>
  <c r="F70" i="9"/>
  <c r="F924" i="9"/>
  <c r="F668" i="9"/>
  <c r="F98" i="9"/>
  <c r="F597" i="9"/>
  <c r="F958" i="9"/>
  <c r="F702" i="9"/>
  <c r="F446" i="9"/>
  <c r="F125" i="9"/>
  <c r="F543" i="9"/>
  <c r="F960" i="9"/>
  <c r="F704" i="9"/>
  <c r="F448" i="9"/>
  <c r="F127" i="9"/>
  <c r="F537" i="9"/>
  <c r="F706" i="9"/>
  <c r="F130" i="9"/>
  <c r="F129" i="9"/>
  <c r="F811" i="9"/>
  <c r="F91" i="9"/>
  <c r="F90" i="9"/>
  <c r="F886" i="9"/>
  <c r="F630" i="9"/>
  <c r="F374" i="9"/>
  <c r="F50" i="9"/>
  <c r="F889" i="9"/>
  <c r="F888" i="9"/>
  <c r="F632" i="9"/>
  <c r="F376" i="9"/>
  <c r="F721" i="9"/>
  <c r="F209" i="9"/>
  <c r="F827" i="9"/>
  <c r="F826" i="9"/>
  <c r="F571" i="9"/>
  <c r="F570" i="9"/>
  <c r="F315" i="9"/>
  <c r="F314" i="9"/>
  <c r="J197" i="9"/>
  <c r="I197" i="9"/>
  <c r="H197" i="9"/>
  <c r="G197" i="9"/>
  <c r="F911" i="9"/>
  <c r="F655" i="9"/>
  <c r="F399" i="9"/>
  <c r="F75" i="9"/>
  <c r="F753" i="9"/>
  <c r="F752" i="9"/>
  <c r="F497" i="9"/>
  <c r="F496" i="9"/>
  <c r="F241" i="9"/>
  <c r="F240" i="9"/>
  <c r="F905" i="9"/>
  <c r="F649" i="9"/>
  <c r="F393" i="9"/>
  <c r="F4" i="9"/>
  <c r="F498" i="9"/>
  <c r="J859" i="9"/>
  <c r="I859" i="9"/>
  <c r="H859" i="9"/>
  <c r="G859" i="9"/>
  <c r="I347" i="9"/>
  <c r="J347" i="9"/>
  <c r="H347" i="9"/>
  <c r="G347" i="9"/>
  <c r="I31" i="9"/>
  <c r="J31" i="9"/>
  <c r="H31" i="9"/>
  <c r="G31" i="9"/>
  <c r="F773" i="9"/>
  <c r="F772" i="9"/>
  <c r="F893" i="9"/>
  <c r="F637" i="9"/>
  <c r="F381" i="9"/>
  <c r="J57" i="9"/>
  <c r="I57" i="9"/>
  <c r="H57" i="9"/>
  <c r="G57" i="9"/>
  <c r="F550" i="9"/>
  <c r="F67" i="9"/>
  <c r="F553" i="9"/>
  <c r="F552" i="9"/>
  <c r="F897" i="9"/>
  <c r="F641" i="9"/>
  <c r="F385" i="9"/>
  <c r="F61" i="9"/>
  <c r="F554" i="9"/>
  <c r="J659" i="9"/>
  <c r="I659" i="9"/>
  <c r="H659" i="9"/>
  <c r="G659" i="9"/>
  <c r="J403" i="9"/>
  <c r="I403" i="9"/>
  <c r="H403" i="9"/>
  <c r="G403" i="9"/>
  <c r="J89" i="9"/>
  <c r="H89" i="9"/>
  <c r="I89" i="9"/>
  <c r="G89" i="9"/>
  <c r="F116" i="9"/>
  <c r="F703" i="9"/>
  <c r="F126" i="9"/>
  <c r="F545" i="9"/>
  <c r="F544" i="9"/>
  <c r="F441" i="9"/>
  <c r="J120" i="9"/>
  <c r="I120" i="9"/>
  <c r="H120" i="9"/>
  <c r="G120" i="9"/>
  <c r="F546" i="9"/>
  <c r="F715" i="9"/>
  <c r="F459" i="9"/>
  <c r="F146" i="9"/>
  <c r="F820" i="9"/>
  <c r="F564" i="9"/>
  <c r="F308" i="9"/>
  <c r="I108" i="9"/>
  <c r="J108" i="9"/>
  <c r="H108" i="9"/>
  <c r="G108" i="9"/>
  <c r="F790" i="9"/>
  <c r="F278" i="9"/>
  <c r="F51" i="9"/>
  <c r="F536" i="9"/>
  <c r="J881" i="9"/>
  <c r="I881" i="9"/>
  <c r="H881" i="9"/>
  <c r="G881" i="9"/>
  <c r="F387" i="9"/>
  <c r="J6" i="9"/>
  <c r="H6" i="9"/>
  <c r="I6" i="9"/>
  <c r="G6" i="9"/>
  <c r="I613" i="9"/>
  <c r="J613" i="9"/>
  <c r="H613" i="9"/>
  <c r="G613" i="9"/>
  <c r="H357" i="9"/>
  <c r="I357" i="9"/>
  <c r="J357" i="9"/>
  <c r="G357" i="9"/>
  <c r="F33" i="9"/>
  <c r="F526" i="9"/>
  <c r="F270" i="9"/>
  <c r="F879" i="9"/>
  <c r="F623" i="9"/>
  <c r="F367" i="9"/>
  <c r="F208" i="9"/>
  <c r="I361" i="9"/>
  <c r="J361" i="9"/>
  <c r="H361" i="9"/>
  <c r="G361" i="9"/>
  <c r="F37" i="9"/>
  <c r="F787" i="9"/>
  <c r="F786" i="9"/>
  <c r="F531" i="9"/>
  <c r="F530" i="9"/>
  <c r="I891" i="9"/>
  <c r="H891" i="9"/>
  <c r="J891" i="9"/>
  <c r="G891" i="9"/>
  <c r="J379" i="9"/>
  <c r="H379" i="9"/>
  <c r="I379" i="9"/>
  <c r="G379" i="9"/>
  <c r="J130" i="9"/>
  <c r="I130" i="9"/>
  <c r="H130" i="9"/>
  <c r="G130" i="9"/>
  <c r="F805" i="9"/>
  <c r="F804" i="9"/>
  <c r="F549" i="9"/>
  <c r="F548" i="9"/>
  <c r="F293" i="9"/>
  <c r="F292" i="9"/>
  <c r="F989" i="9"/>
  <c r="F477" i="9"/>
  <c r="F999" i="9"/>
  <c r="F743" i="9"/>
  <c r="F231" i="9"/>
  <c r="F840" i="9"/>
  <c r="J737" i="9"/>
  <c r="H737" i="9"/>
  <c r="I737" i="9"/>
  <c r="G737" i="9"/>
  <c r="I225" i="9"/>
  <c r="J225" i="9"/>
  <c r="H225" i="9"/>
  <c r="G225" i="9"/>
  <c r="F906" i="9"/>
  <c r="F650" i="9"/>
  <c r="F395" i="9"/>
  <c r="F394" i="9"/>
  <c r="F13" i="9"/>
  <c r="F755" i="9"/>
  <c r="F499" i="9"/>
  <c r="F243" i="9"/>
  <c r="F349" i="9"/>
  <c r="F348" i="9"/>
  <c r="F277" i="9"/>
  <c r="F58" i="9"/>
  <c r="F799" i="9"/>
  <c r="F287" i="9"/>
  <c r="F384" i="9"/>
  <c r="F60" i="9"/>
  <c r="F793" i="9"/>
  <c r="F281" i="9"/>
  <c r="F898" i="9"/>
  <c r="F642" i="9"/>
  <c r="F386" i="9"/>
  <c r="F63" i="9"/>
  <c r="F62" i="9"/>
  <c r="F491" i="9"/>
  <c r="F916" i="9"/>
  <c r="F660" i="9"/>
  <c r="F404" i="9"/>
  <c r="F40" i="9"/>
  <c r="J781" i="9"/>
  <c r="I781" i="9"/>
  <c r="H781" i="9"/>
  <c r="G781" i="9"/>
  <c r="I525" i="9"/>
  <c r="J525" i="9"/>
  <c r="H525" i="9"/>
  <c r="G525" i="9"/>
  <c r="J269" i="9"/>
  <c r="I269" i="9"/>
  <c r="H269" i="9"/>
  <c r="G269" i="9"/>
  <c r="F983" i="9"/>
  <c r="F727" i="9"/>
  <c r="F471" i="9"/>
  <c r="F215" i="9"/>
  <c r="F977" i="9"/>
  <c r="F465" i="9"/>
  <c r="F144" i="9"/>
  <c r="F931" i="9"/>
  <c r="F170" i="9"/>
  <c r="F845" i="9"/>
  <c r="F844" i="9"/>
  <c r="F588" i="9"/>
  <c r="F332" i="9"/>
  <c r="J965" i="9"/>
  <c r="I965" i="9"/>
  <c r="H965" i="9"/>
  <c r="G965" i="9"/>
  <c r="J709" i="9"/>
  <c r="I709" i="9"/>
  <c r="H709" i="9"/>
  <c r="G709" i="9"/>
  <c r="J453" i="9"/>
  <c r="H453" i="9"/>
  <c r="I453" i="9"/>
  <c r="G453" i="9"/>
  <c r="J132" i="9"/>
  <c r="I132" i="9"/>
  <c r="H132" i="9"/>
  <c r="G132" i="9"/>
  <c r="F750" i="9"/>
  <c r="F494" i="9"/>
  <c r="F238" i="9"/>
  <c r="F10" i="9"/>
  <c r="F690" i="9"/>
  <c r="F434" i="9"/>
  <c r="F177" i="9"/>
  <c r="I603" i="9"/>
  <c r="H603" i="9"/>
  <c r="J603" i="9"/>
  <c r="G603" i="9"/>
  <c r="F709" i="9"/>
  <c r="F708" i="9"/>
  <c r="F197" i="9"/>
  <c r="F196" i="9"/>
  <c r="F998" i="9"/>
  <c r="F486" i="9"/>
  <c r="F903" i="9"/>
  <c r="F647" i="9"/>
  <c r="F391" i="9"/>
  <c r="F1001" i="9"/>
  <c r="F1000" i="9"/>
  <c r="F489" i="9"/>
  <c r="F488" i="9"/>
  <c r="F233" i="9"/>
  <c r="F232" i="9"/>
  <c r="F746" i="9"/>
  <c r="F490" i="9"/>
  <c r="F234" i="9"/>
  <c r="J915" i="9"/>
  <c r="I915" i="9"/>
  <c r="H915" i="9"/>
  <c r="G915" i="9"/>
  <c r="H23" i="9"/>
  <c r="I23" i="9"/>
  <c r="J23" i="9"/>
  <c r="G23" i="9"/>
  <c r="F764" i="9"/>
  <c r="F508" i="9"/>
  <c r="F252" i="9"/>
  <c r="F373" i="9"/>
  <c r="J49" i="9"/>
  <c r="I49" i="9"/>
  <c r="H49" i="9"/>
  <c r="G49" i="9"/>
  <c r="F798" i="9"/>
  <c r="F542" i="9"/>
  <c r="F286" i="9"/>
  <c r="F59" i="9"/>
  <c r="F801" i="9"/>
  <c r="F800" i="9"/>
  <c r="F289" i="9"/>
  <c r="F288" i="9"/>
  <c r="J889" i="9"/>
  <c r="I889" i="9"/>
  <c r="H889" i="9"/>
  <c r="G889" i="9"/>
  <c r="F377" i="9"/>
  <c r="J53" i="9"/>
  <c r="I53" i="9"/>
  <c r="H53" i="9"/>
  <c r="G53" i="9"/>
  <c r="F802" i="9"/>
  <c r="F290" i="9"/>
  <c r="F651" i="9"/>
  <c r="F79" i="9"/>
  <c r="F365" i="9"/>
  <c r="F41" i="9"/>
  <c r="F534" i="9"/>
  <c r="F887" i="9"/>
  <c r="F631" i="9"/>
  <c r="F375" i="9"/>
  <c r="F472" i="9"/>
  <c r="H369" i="9"/>
  <c r="I369" i="9"/>
  <c r="J369" i="9"/>
  <c r="G369" i="9"/>
  <c r="I817" i="9"/>
  <c r="H817" i="9"/>
  <c r="J817" i="9"/>
  <c r="G817" i="9"/>
  <c r="I561" i="9"/>
  <c r="J561" i="9"/>
  <c r="H561" i="9"/>
  <c r="G561" i="9"/>
  <c r="F987" i="9"/>
  <c r="F986" i="9"/>
  <c r="F731" i="9"/>
  <c r="F730" i="9"/>
  <c r="F475" i="9"/>
  <c r="F474" i="9"/>
  <c r="F219" i="9"/>
  <c r="F218" i="9"/>
  <c r="F579" i="9"/>
  <c r="F323" i="9"/>
  <c r="F684" i="9"/>
  <c r="F428" i="9"/>
  <c r="F171" i="9"/>
  <c r="J869" i="9"/>
  <c r="I869" i="9"/>
  <c r="H869" i="9"/>
  <c r="G869" i="9"/>
  <c r="F206" i="9"/>
  <c r="F303" i="9"/>
  <c r="F976" i="9"/>
  <c r="F720" i="9"/>
  <c r="F464" i="9"/>
  <c r="F143" i="9"/>
  <c r="J873" i="9"/>
  <c r="I873" i="9"/>
  <c r="H873" i="9"/>
  <c r="G873" i="9"/>
  <c r="H617" i="9"/>
  <c r="J617" i="9"/>
  <c r="I617" i="9"/>
  <c r="G617" i="9"/>
  <c r="F211" i="9"/>
  <c r="F210" i="9"/>
  <c r="J635" i="9"/>
  <c r="I635" i="9"/>
  <c r="H635" i="9"/>
  <c r="G635" i="9"/>
  <c r="J63" i="9"/>
  <c r="I63" i="9"/>
  <c r="H63" i="9"/>
  <c r="G63" i="9"/>
  <c r="F669" i="9"/>
  <c r="F413" i="9"/>
  <c r="J156" i="9"/>
  <c r="I156" i="9"/>
  <c r="H156" i="9"/>
  <c r="G156" i="9"/>
  <c r="F838" i="9"/>
  <c r="F582" i="9"/>
  <c r="F326" i="9"/>
  <c r="F679" i="9"/>
  <c r="F423" i="9"/>
  <c r="F166" i="9"/>
  <c r="F584" i="9"/>
  <c r="F328" i="9"/>
  <c r="J993" i="9"/>
  <c r="I993" i="9"/>
  <c r="H993" i="9"/>
  <c r="G993" i="9"/>
  <c r="I481" i="9"/>
  <c r="H481" i="9"/>
  <c r="J481" i="9"/>
  <c r="G481" i="9"/>
  <c r="F947" i="9"/>
  <c r="F435" i="9"/>
  <c r="I186" i="9"/>
  <c r="J186" i="9"/>
  <c r="H186" i="9"/>
  <c r="G186" i="9"/>
  <c r="F860" i="9"/>
  <c r="F604" i="9"/>
  <c r="F49" i="9"/>
  <c r="F48" i="9"/>
  <c r="F789" i="9"/>
  <c r="F533" i="9"/>
  <c r="F894" i="9"/>
  <c r="F638" i="9"/>
  <c r="F382" i="9"/>
  <c r="F991" i="9"/>
  <c r="F735" i="9"/>
  <c r="F223" i="9"/>
  <c r="F896" i="9"/>
  <c r="F640" i="9"/>
  <c r="F985" i="9"/>
  <c r="F729" i="9"/>
  <c r="F6" i="9"/>
  <c r="F5" i="9"/>
  <c r="F747" i="9"/>
  <c r="F235" i="9"/>
  <c r="F852" i="9"/>
  <c r="F340" i="9"/>
  <c r="F205" i="9"/>
  <c r="F566" i="9"/>
  <c r="F310" i="9"/>
  <c r="F150" i="9"/>
  <c r="F825" i="9"/>
  <c r="F824" i="9"/>
  <c r="F569" i="9"/>
  <c r="F568" i="9"/>
  <c r="F312" i="9"/>
  <c r="I77" i="9"/>
  <c r="J77" i="9"/>
  <c r="H77" i="9"/>
  <c r="G77" i="9"/>
  <c r="F763" i="9"/>
  <c r="F762" i="9"/>
  <c r="F507" i="9"/>
  <c r="F506" i="9"/>
  <c r="F675" i="9"/>
  <c r="F419" i="9"/>
  <c r="F106" i="9"/>
  <c r="F525" i="9"/>
  <c r="F524" i="9"/>
  <c r="F65" i="9"/>
  <c r="F945" i="9"/>
  <c r="F944" i="9"/>
  <c r="F689" i="9"/>
  <c r="F688" i="9"/>
  <c r="F433" i="9"/>
  <c r="F432" i="9"/>
  <c r="F176" i="9"/>
  <c r="F175" i="9"/>
  <c r="F841" i="9"/>
  <c r="F585" i="9"/>
  <c r="F329" i="9"/>
  <c r="F946" i="9"/>
  <c r="F113" i="9"/>
  <c r="J795" i="9"/>
  <c r="I795" i="9"/>
  <c r="H795" i="9"/>
  <c r="G795" i="9"/>
  <c r="F965" i="9"/>
  <c r="F964" i="9"/>
  <c r="F453" i="9"/>
  <c r="F452" i="9"/>
  <c r="F132" i="9"/>
  <c r="F131" i="9"/>
  <c r="F829" i="9"/>
  <c r="F573" i="9"/>
  <c r="F317" i="9"/>
  <c r="F742" i="9"/>
  <c r="F230" i="9"/>
  <c r="F839" i="9"/>
  <c r="F583" i="9"/>
  <c r="F745" i="9"/>
  <c r="F744" i="9"/>
  <c r="F833" i="9"/>
  <c r="F1002" i="9"/>
  <c r="F956" i="9"/>
  <c r="F444" i="9"/>
  <c r="F187" i="9"/>
  <c r="F885" i="9"/>
  <c r="F629" i="9"/>
  <c r="F990" i="9"/>
  <c r="F734" i="9"/>
  <c r="F222" i="9"/>
  <c r="F895" i="9"/>
  <c r="F639" i="9"/>
  <c r="F383" i="9"/>
  <c r="F993" i="9"/>
  <c r="F992" i="9"/>
  <c r="F737" i="9"/>
  <c r="F736" i="9"/>
  <c r="F225" i="9"/>
  <c r="F224" i="9"/>
  <c r="F633" i="9"/>
  <c r="F907" i="9"/>
  <c r="I395" i="9"/>
  <c r="J395" i="9"/>
  <c r="H395" i="9"/>
  <c r="G395" i="9"/>
  <c r="F14" i="9"/>
  <c r="F756" i="9"/>
  <c r="F500" i="9"/>
  <c r="F244" i="9"/>
  <c r="J877" i="9"/>
  <c r="I877" i="9"/>
  <c r="H877" i="9"/>
  <c r="G877" i="9"/>
  <c r="F621" i="9"/>
  <c r="F726" i="9"/>
  <c r="F470" i="9"/>
  <c r="F214" i="9"/>
  <c r="F823" i="9"/>
  <c r="F567" i="9"/>
  <c r="F984" i="9"/>
  <c r="F728" i="9"/>
  <c r="F216" i="9"/>
  <c r="I305" i="9"/>
  <c r="J305" i="9"/>
  <c r="H305" i="9"/>
  <c r="N305" i="9" s="1"/>
  <c r="G305" i="9"/>
  <c r="F667" i="9"/>
  <c r="F666" i="9"/>
  <c r="F153" i="9"/>
  <c r="F835" i="9"/>
  <c r="F941" i="9"/>
  <c r="F940" i="9"/>
  <c r="F108" i="9"/>
  <c r="F107" i="9"/>
  <c r="I293" i="9"/>
  <c r="J293" i="9"/>
  <c r="H293" i="9"/>
  <c r="G293" i="9"/>
  <c r="F974" i="9"/>
  <c r="F718" i="9"/>
  <c r="F462" i="9"/>
  <c r="F141" i="9"/>
  <c r="F815" i="9"/>
  <c r="F559" i="9"/>
  <c r="F912" i="9"/>
  <c r="F400" i="9"/>
  <c r="F77" i="9"/>
  <c r="F76" i="9"/>
  <c r="I297" i="9"/>
  <c r="H297" i="9"/>
  <c r="J297" i="9"/>
  <c r="G297" i="9"/>
  <c r="F979" i="9"/>
  <c r="F978" i="9"/>
  <c r="F723" i="9"/>
  <c r="F722" i="9"/>
  <c r="F467" i="9"/>
  <c r="F466" i="9"/>
  <c r="F145" i="9"/>
  <c r="J315" i="9"/>
  <c r="H315" i="9"/>
  <c r="I315" i="9"/>
  <c r="G315" i="9"/>
  <c r="F741" i="9"/>
  <c r="F740" i="9"/>
  <c r="F485" i="9"/>
  <c r="F484" i="9"/>
  <c r="F229" i="9"/>
  <c r="F228" i="9"/>
  <c r="F925" i="9"/>
  <c r="I91" i="9"/>
  <c r="H91" i="9"/>
  <c r="J91" i="9"/>
  <c r="G91" i="9"/>
  <c r="F518" i="9"/>
  <c r="F935" i="9"/>
  <c r="F102" i="9"/>
  <c r="J929" i="9"/>
  <c r="I929" i="9"/>
  <c r="H929" i="9"/>
  <c r="G929" i="9"/>
  <c r="I160" i="9"/>
  <c r="J160" i="9"/>
  <c r="H160" i="9"/>
  <c r="G160" i="9"/>
  <c r="F842" i="9"/>
  <c r="F586" i="9"/>
  <c r="F330" i="9"/>
  <c r="F691" i="9"/>
  <c r="I122" i="9"/>
  <c r="J122" i="9"/>
  <c r="H122" i="9"/>
  <c r="G122" i="9"/>
  <c r="F469" i="9"/>
  <c r="F213" i="9"/>
  <c r="F479" i="9"/>
  <c r="F473" i="9"/>
  <c r="F217" i="9"/>
  <c r="F834" i="9"/>
  <c r="F939" i="9"/>
  <c r="F427" i="9"/>
  <c r="F178" i="9"/>
  <c r="F596" i="9"/>
  <c r="J973" i="9"/>
  <c r="I973" i="9"/>
  <c r="H973" i="9"/>
  <c r="G973" i="9"/>
  <c r="I717" i="9"/>
  <c r="J717" i="9"/>
  <c r="H717" i="9"/>
  <c r="G717" i="9"/>
  <c r="I461" i="9"/>
  <c r="J461" i="9"/>
  <c r="H461" i="9"/>
  <c r="G461" i="9"/>
  <c r="F140" i="9"/>
  <c r="F822" i="9"/>
  <c r="F919" i="9"/>
  <c r="F85" i="9"/>
  <c r="F913" i="9"/>
  <c r="F657" i="9"/>
  <c r="F401" i="9"/>
  <c r="F12" i="9"/>
  <c r="F251" i="9"/>
  <c r="F250" i="9"/>
  <c r="F867" i="9"/>
  <c r="F611" i="9"/>
  <c r="F355" i="9"/>
  <c r="F39" i="9"/>
  <c r="F781" i="9"/>
  <c r="F780" i="9"/>
  <c r="F269" i="9"/>
  <c r="F268" i="9"/>
  <c r="J901" i="9"/>
  <c r="I901" i="9"/>
  <c r="H901" i="9"/>
  <c r="G901" i="9"/>
  <c r="I645" i="9"/>
  <c r="J645" i="9"/>
  <c r="H645" i="9"/>
  <c r="G645" i="9"/>
  <c r="J389" i="9"/>
  <c r="I389" i="9"/>
  <c r="H389" i="9"/>
  <c r="G389" i="9"/>
  <c r="F942" i="9"/>
  <c r="F430" i="9"/>
  <c r="F173" i="9"/>
  <c r="F847" i="9"/>
  <c r="F591" i="9"/>
  <c r="F335" i="9"/>
  <c r="F112" i="9"/>
  <c r="F111" i="9"/>
  <c r="F882" i="9"/>
  <c r="F626" i="9"/>
  <c r="F370" i="9"/>
  <c r="F46" i="9"/>
  <c r="J539" i="9"/>
  <c r="I539" i="9"/>
  <c r="H539" i="9"/>
  <c r="G539" i="9"/>
  <c r="H283" i="9"/>
  <c r="I283" i="9"/>
  <c r="J283" i="9"/>
  <c r="G283" i="9"/>
  <c r="F81" i="9"/>
  <c r="F678" i="9"/>
  <c r="F165" i="9"/>
  <c r="F327" i="9"/>
  <c r="F937" i="9"/>
  <c r="F936" i="9"/>
  <c r="F681" i="9"/>
  <c r="F680" i="9"/>
  <c r="F168" i="9"/>
  <c r="F167" i="9"/>
  <c r="F577" i="9"/>
  <c r="F321" i="9"/>
  <c r="F169" i="9"/>
  <c r="J851" i="9"/>
  <c r="I851" i="9"/>
  <c r="H851" i="9"/>
  <c r="G851" i="9"/>
  <c r="I595" i="9"/>
  <c r="J595" i="9"/>
  <c r="H595" i="9"/>
  <c r="G595" i="9"/>
  <c r="I339" i="9"/>
  <c r="J339" i="9"/>
  <c r="H339" i="9"/>
  <c r="G339" i="9"/>
  <c r="F700" i="9"/>
  <c r="F123" i="9"/>
  <c r="F821" i="9"/>
  <c r="F309" i="9"/>
  <c r="F478" i="9"/>
  <c r="F481" i="9"/>
  <c r="F480" i="9"/>
  <c r="J825" i="9"/>
  <c r="I825" i="9"/>
  <c r="H825" i="9"/>
  <c r="G825" i="9"/>
  <c r="I569" i="9"/>
  <c r="J569" i="9"/>
  <c r="H569" i="9"/>
  <c r="G569" i="9"/>
  <c r="F313" i="9"/>
  <c r="F994" i="9"/>
  <c r="F738" i="9"/>
  <c r="F482" i="9"/>
  <c r="F226" i="9"/>
  <c r="F587" i="9"/>
  <c r="F179" i="9"/>
  <c r="F557" i="9"/>
  <c r="F982" i="9"/>
  <c r="F149" i="9"/>
  <c r="F311" i="9"/>
  <c r="F664" i="9"/>
  <c r="F151" i="9"/>
  <c r="F923" i="9"/>
  <c r="F922" i="9"/>
  <c r="F411" i="9"/>
  <c r="F410" i="9"/>
  <c r="F89" i="9"/>
  <c r="F88" i="9"/>
  <c r="F771" i="9"/>
  <c r="F877" i="9"/>
  <c r="F876" i="9"/>
  <c r="F620" i="9"/>
  <c r="F364" i="9"/>
  <c r="F64" i="9"/>
  <c r="J805" i="9"/>
  <c r="I805" i="9"/>
  <c r="H805" i="9"/>
  <c r="G805" i="9"/>
  <c r="H549" i="9"/>
  <c r="I549" i="9"/>
  <c r="J549" i="9"/>
  <c r="G549" i="9"/>
  <c r="F398" i="9"/>
  <c r="F74" i="9"/>
  <c r="F239" i="9"/>
  <c r="F656" i="9"/>
  <c r="F11" i="9"/>
  <c r="J809" i="9"/>
  <c r="I809" i="9"/>
  <c r="H809" i="9"/>
  <c r="G809" i="9"/>
  <c r="J553" i="9"/>
  <c r="H553" i="9"/>
  <c r="I553" i="9"/>
  <c r="G553" i="9"/>
  <c r="F78" i="9"/>
  <c r="J827" i="9"/>
  <c r="I827" i="9"/>
  <c r="H827" i="9"/>
  <c r="G827" i="9"/>
  <c r="I571" i="9"/>
  <c r="J571" i="9"/>
  <c r="H571" i="9"/>
  <c r="G571" i="9"/>
  <c r="F997" i="9"/>
  <c r="F996" i="9"/>
  <c r="H25" i="9"/>
  <c r="J25" i="9"/>
  <c r="I25" i="9"/>
  <c r="G25" i="9"/>
  <c r="F774" i="9"/>
  <c r="F262" i="9"/>
  <c r="F615" i="9"/>
  <c r="F359" i="9"/>
  <c r="F35" i="9"/>
  <c r="F776" i="9"/>
  <c r="F520" i="9"/>
  <c r="F264" i="9"/>
  <c r="J673" i="9"/>
  <c r="I673" i="9"/>
  <c r="H673" i="9"/>
  <c r="G673" i="9"/>
  <c r="J417" i="9"/>
  <c r="I417" i="9"/>
  <c r="H417" i="9"/>
  <c r="G417" i="9"/>
  <c r="J95" i="9"/>
  <c r="I95" i="9"/>
  <c r="H95" i="9"/>
  <c r="G95" i="9"/>
  <c r="I55" i="9"/>
  <c r="J55" i="9"/>
  <c r="H55" i="9"/>
  <c r="G55" i="9"/>
  <c r="F796" i="9"/>
  <c r="F540" i="9"/>
  <c r="F285" i="9"/>
  <c r="F284" i="9"/>
  <c r="F981" i="9"/>
  <c r="F725" i="9"/>
  <c r="F148" i="9"/>
  <c r="F830" i="9"/>
  <c r="F574" i="9"/>
  <c r="F318" i="9"/>
  <c r="F927" i="9"/>
  <c r="F671" i="9"/>
  <c r="F415" i="9"/>
  <c r="F158" i="9"/>
  <c r="F832" i="9"/>
  <c r="F576" i="9"/>
  <c r="F320" i="9"/>
  <c r="F921" i="9"/>
  <c r="F152" i="9"/>
  <c r="F578" i="9"/>
  <c r="F322" i="9"/>
  <c r="F683" i="9"/>
  <c r="F114" i="9"/>
  <c r="F276" i="9"/>
  <c r="I397" i="9"/>
  <c r="J397" i="9"/>
  <c r="H397" i="9"/>
  <c r="G397" i="9"/>
  <c r="F73" i="9"/>
  <c r="F758" i="9"/>
  <c r="F502" i="9"/>
  <c r="F246" i="9"/>
  <c r="F663" i="9"/>
  <c r="F407" i="9"/>
  <c r="F18" i="9"/>
  <c r="F761" i="9"/>
  <c r="F760" i="9"/>
  <c r="F504" i="9"/>
  <c r="F249" i="9"/>
  <c r="F248" i="9"/>
  <c r="F699" i="9"/>
  <c r="F698" i="9"/>
  <c r="F186" i="9"/>
  <c r="F185" i="9"/>
  <c r="F973" i="9"/>
  <c r="F972" i="9"/>
  <c r="F461" i="9"/>
  <c r="F460" i="9"/>
  <c r="F204" i="9"/>
  <c r="F686" i="9"/>
  <c r="F109" i="9"/>
  <c r="F783" i="9"/>
  <c r="F527" i="9"/>
  <c r="F881" i="9"/>
  <c r="F880" i="9"/>
  <c r="F625" i="9"/>
  <c r="F624" i="9"/>
  <c r="F369" i="9"/>
  <c r="F368" i="9"/>
  <c r="F44" i="9"/>
  <c r="F777" i="9"/>
  <c r="F521" i="9"/>
  <c r="F265" i="9"/>
  <c r="H987" i="9"/>
  <c r="J987" i="9"/>
  <c r="I987" i="9"/>
  <c r="G987" i="9"/>
  <c r="I219" i="9"/>
  <c r="J219" i="9"/>
  <c r="H219" i="9"/>
  <c r="G219" i="9"/>
  <c r="F901" i="9"/>
  <c r="F900" i="9"/>
  <c r="F645" i="9"/>
  <c r="F644" i="9"/>
  <c r="F389" i="9"/>
  <c r="F388" i="9"/>
  <c r="F765" i="9"/>
  <c r="F509" i="9"/>
  <c r="F253" i="9"/>
  <c r="F934" i="9"/>
  <c r="F422" i="9"/>
  <c r="F101" i="9"/>
  <c r="F263" i="9"/>
  <c r="F425" i="9"/>
  <c r="F424" i="9"/>
  <c r="F104" i="9"/>
  <c r="F103" i="9"/>
  <c r="F769" i="9"/>
  <c r="F513" i="9"/>
  <c r="F257" i="9"/>
  <c r="F938" i="9"/>
  <c r="F682" i="9"/>
  <c r="F426" i="9"/>
  <c r="F105" i="9"/>
  <c r="F80" i="9"/>
  <c r="F565" i="9"/>
  <c r="F926" i="9"/>
  <c r="F670" i="9"/>
  <c r="F414" i="9"/>
  <c r="F157" i="9"/>
  <c r="F831" i="9"/>
  <c r="F575" i="9"/>
  <c r="F319" i="9"/>
  <c r="F929" i="9"/>
  <c r="F928" i="9"/>
  <c r="F673" i="9"/>
  <c r="F672" i="9"/>
  <c r="F417" i="9"/>
  <c r="F416" i="9"/>
  <c r="F160" i="9"/>
  <c r="F159" i="9"/>
  <c r="F674" i="9"/>
  <c r="F162" i="9"/>
  <c r="F161" i="9"/>
  <c r="F843" i="9"/>
  <c r="F331" i="9"/>
  <c r="F948" i="9"/>
  <c r="F692" i="9"/>
  <c r="F436" i="9"/>
  <c r="F115" i="9"/>
  <c r="J813" i="9"/>
  <c r="I813" i="9"/>
  <c r="H813" i="9"/>
  <c r="G813" i="9"/>
  <c r="H301" i="9"/>
  <c r="I301" i="9"/>
  <c r="J301" i="9"/>
  <c r="G301" i="9"/>
  <c r="F84" i="9"/>
  <c r="F920" i="9"/>
  <c r="F408" i="9"/>
  <c r="F86" i="9"/>
  <c r="J753" i="9"/>
  <c r="I753" i="9"/>
  <c r="H753" i="9"/>
  <c r="G753" i="9"/>
  <c r="I241" i="9"/>
  <c r="J241" i="9"/>
  <c r="H241" i="9"/>
  <c r="G241" i="9"/>
  <c r="F515" i="9"/>
  <c r="F259" i="9"/>
  <c r="I997" i="9"/>
  <c r="H997" i="9"/>
  <c r="J997" i="9"/>
  <c r="G997" i="9"/>
  <c r="I485" i="9"/>
  <c r="J485" i="9"/>
  <c r="H485" i="9"/>
  <c r="G485" i="9"/>
  <c r="F910" i="9"/>
  <c r="F654" i="9"/>
  <c r="F9" i="9"/>
  <c r="F751" i="9"/>
  <c r="F495" i="9"/>
  <c r="F592" i="9"/>
  <c r="I1001" i="9"/>
  <c r="H1001" i="9"/>
  <c r="J1001" i="9"/>
  <c r="G1001" i="9"/>
  <c r="H489" i="9"/>
  <c r="I489" i="9"/>
  <c r="J489" i="9"/>
  <c r="G489" i="9"/>
  <c r="J233" i="9"/>
  <c r="H233" i="9"/>
  <c r="I233" i="9"/>
  <c r="G233" i="9"/>
  <c r="F915" i="9"/>
  <c r="F914" i="9"/>
  <c r="F659" i="9"/>
  <c r="F658" i="9"/>
  <c r="F403" i="9"/>
  <c r="F402" i="9"/>
  <c r="H251" i="9"/>
  <c r="I251" i="9"/>
  <c r="J251" i="9"/>
  <c r="G251" i="9"/>
  <c r="F677" i="9"/>
  <c r="F676" i="9"/>
  <c r="F421" i="9"/>
  <c r="F420" i="9"/>
  <c r="F164" i="9"/>
  <c r="F163" i="9"/>
  <c r="F861" i="9"/>
  <c r="F605" i="9"/>
  <c r="H349" i="9"/>
  <c r="J349" i="9"/>
  <c r="I349" i="9"/>
  <c r="G349" i="9"/>
  <c r="F198" i="9"/>
  <c r="F871" i="9"/>
  <c r="F456" i="9"/>
  <c r="F200" i="9"/>
  <c r="H609" i="9"/>
  <c r="J609" i="9"/>
  <c r="I609" i="9"/>
  <c r="G609" i="9"/>
  <c r="H29" i="9"/>
  <c r="J29" i="9"/>
  <c r="I29" i="9"/>
  <c r="G29" i="9"/>
  <c r="F778" i="9"/>
  <c r="F523" i="9"/>
  <c r="F522" i="9"/>
  <c r="F266" i="9"/>
  <c r="F883" i="9"/>
  <c r="F627" i="9"/>
  <c r="F371" i="9"/>
  <c r="F476" i="9"/>
  <c r="F221" i="9"/>
  <c r="F220" i="9"/>
  <c r="F83" i="9"/>
  <c r="F93" i="9"/>
  <c r="F665" i="9"/>
  <c r="F409" i="9"/>
  <c r="F87" i="9"/>
  <c r="F770" i="9"/>
  <c r="F514" i="9"/>
  <c r="F258" i="9"/>
  <c r="F619" i="9"/>
  <c r="F47" i="9"/>
  <c r="F788" i="9"/>
  <c r="F532" i="9"/>
  <c r="I909" i="9"/>
  <c r="H909" i="9"/>
  <c r="J909" i="9"/>
  <c r="G909" i="9"/>
  <c r="F653" i="9"/>
  <c r="F8" i="9"/>
  <c r="F855" i="9"/>
  <c r="F599" i="9"/>
  <c r="F343" i="9"/>
  <c r="F183" i="9"/>
  <c r="F849" i="9"/>
  <c r="F593" i="9"/>
  <c r="F337" i="9"/>
  <c r="F955" i="9"/>
  <c r="F954" i="9"/>
  <c r="F443" i="9"/>
  <c r="F442" i="9"/>
  <c r="F122" i="9"/>
  <c r="F121" i="9"/>
  <c r="F803" i="9"/>
  <c r="F547" i="9"/>
  <c r="F291" i="9"/>
  <c r="F717" i="9"/>
  <c r="F716" i="9"/>
  <c r="F139" i="9"/>
  <c r="H837" i="9"/>
  <c r="J837" i="9"/>
  <c r="I837" i="9"/>
  <c r="G837" i="9"/>
  <c r="J581" i="9"/>
  <c r="I581" i="9"/>
  <c r="H581" i="9"/>
  <c r="G581" i="9"/>
  <c r="I325" i="9"/>
  <c r="J325" i="9"/>
  <c r="H325" i="9"/>
  <c r="G325" i="9"/>
  <c r="F878" i="9"/>
  <c r="F622" i="9"/>
  <c r="F42" i="9"/>
  <c r="F271" i="9"/>
  <c r="F201" i="9"/>
  <c r="H731" i="9"/>
  <c r="J731" i="9"/>
  <c r="I731" i="9"/>
  <c r="G731" i="9"/>
  <c r="J475" i="9"/>
  <c r="I475" i="9"/>
  <c r="H475" i="9"/>
  <c r="G475" i="9"/>
  <c r="F837" i="9"/>
  <c r="F836" i="9"/>
  <c r="F581" i="9"/>
  <c r="F580" i="9"/>
  <c r="F325" i="9"/>
  <c r="F324" i="9"/>
  <c r="F25" i="9"/>
  <c r="F24" i="9"/>
  <c r="F870" i="9"/>
  <c r="F614" i="9"/>
  <c r="F358" i="9"/>
  <c r="F34" i="9"/>
  <c r="F775" i="9"/>
  <c r="F519" i="9"/>
  <c r="F873" i="9"/>
  <c r="F872" i="9"/>
  <c r="F617" i="9"/>
  <c r="F616" i="9"/>
  <c r="F361" i="9"/>
  <c r="F360" i="9"/>
  <c r="F36" i="9"/>
  <c r="F874" i="9"/>
  <c r="F38" i="9"/>
  <c r="H787" i="9"/>
  <c r="J787" i="9"/>
  <c r="I787" i="9"/>
  <c r="G787" i="9"/>
  <c r="H531" i="9"/>
  <c r="J531" i="9"/>
  <c r="I531" i="9"/>
  <c r="G531" i="9"/>
  <c r="J275" i="9"/>
  <c r="I275" i="9"/>
  <c r="H275" i="9"/>
  <c r="G275" i="9"/>
  <c r="F892" i="9"/>
  <c r="F636" i="9"/>
  <c r="F380" i="9"/>
  <c r="F757" i="9"/>
  <c r="F501" i="9"/>
  <c r="F245" i="9"/>
  <c r="F92" i="9"/>
  <c r="F255" i="9"/>
  <c r="F95" i="9"/>
  <c r="F94" i="9"/>
  <c r="F505" i="9"/>
  <c r="J249" i="9"/>
  <c r="I249" i="9"/>
  <c r="H249" i="9"/>
  <c r="G249" i="9"/>
  <c r="F930" i="9"/>
  <c r="F418" i="9"/>
  <c r="F97" i="9"/>
  <c r="F96" i="9"/>
  <c r="F267" i="9"/>
  <c r="F72" i="9"/>
  <c r="H749" i="9"/>
  <c r="I749" i="9"/>
  <c r="J749" i="9"/>
  <c r="G749" i="9"/>
  <c r="F918" i="9"/>
  <c r="F662" i="9"/>
  <c r="F406" i="9"/>
  <c r="F17" i="9"/>
  <c r="F759" i="9"/>
  <c r="F503" i="9"/>
  <c r="F247" i="9"/>
  <c r="F856" i="9"/>
  <c r="F600" i="9"/>
  <c r="F344" i="9"/>
  <c r="F19" i="9"/>
  <c r="I759" i="9" l="1"/>
  <c r="J759" i="9"/>
  <c r="H759" i="9"/>
  <c r="G759" i="9"/>
  <c r="I918" i="9"/>
  <c r="H918" i="9"/>
  <c r="J918" i="9"/>
  <c r="G918" i="9"/>
  <c r="H337" i="9"/>
  <c r="I337" i="9"/>
  <c r="J337" i="9"/>
  <c r="G337" i="9"/>
  <c r="H622" i="9"/>
  <c r="I622" i="9"/>
  <c r="J622" i="9"/>
  <c r="G622" i="9"/>
  <c r="I547" i="9"/>
  <c r="J547" i="9"/>
  <c r="H547" i="9"/>
  <c r="G547" i="9"/>
  <c r="J855" i="9"/>
  <c r="I855" i="9"/>
  <c r="H855" i="9"/>
  <c r="G855" i="9"/>
  <c r="J371" i="9"/>
  <c r="I371" i="9"/>
  <c r="H371" i="9"/>
  <c r="G371" i="9"/>
  <c r="J871" i="9"/>
  <c r="I871" i="9"/>
  <c r="H871" i="9"/>
  <c r="G871" i="9"/>
  <c r="J420" i="9"/>
  <c r="H420" i="9"/>
  <c r="I420" i="9"/>
  <c r="G420" i="9"/>
  <c r="J914" i="9"/>
  <c r="I914" i="9"/>
  <c r="H914" i="9"/>
  <c r="G914" i="9"/>
  <c r="J495" i="9"/>
  <c r="I495" i="9"/>
  <c r="H495" i="9"/>
  <c r="G495" i="9"/>
  <c r="J513" i="9"/>
  <c r="I513" i="9"/>
  <c r="H513" i="9"/>
  <c r="G513" i="9"/>
  <c r="J686" i="9"/>
  <c r="H686" i="9"/>
  <c r="I686" i="9"/>
  <c r="G686" i="9"/>
  <c r="I248" i="9"/>
  <c r="J248" i="9"/>
  <c r="H248" i="9"/>
  <c r="G248" i="9"/>
  <c r="I18" i="9"/>
  <c r="J18" i="9"/>
  <c r="H18" i="9"/>
  <c r="G18" i="9"/>
  <c r="J981" i="9"/>
  <c r="I981" i="9"/>
  <c r="H981" i="9"/>
  <c r="G981" i="9"/>
  <c r="I264" i="9"/>
  <c r="J264" i="9"/>
  <c r="H264" i="9"/>
  <c r="G264" i="9"/>
  <c r="I359" i="9"/>
  <c r="J359" i="9"/>
  <c r="H359" i="9"/>
  <c r="G359" i="9"/>
  <c r="I78" i="9"/>
  <c r="H78" i="9"/>
  <c r="N78" i="9" s="1"/>
  <c r="J78" i="9"/>
  <c r="G78" i="9"/>
  <c r="I74" i="9"/>
  <c r="J74" i="9"/>
  <c r="H74" i="9"/>
  <c r="G74" i="9"/>
  <c r="I226" i="9"/>
  <c r="J226" i="9"/>
  <c r="H226" i="9"/>
  <c r="G226" i="9"/>
  <c r="J313" i="9"/>
  <c r="H313" i="9"/>
  <c r="I313" i="9"/>
  <c r="G313" i="9"/>
  <c r="I167" i="9"/>
  <c r="J167" i="9"/>
  <c r="H167" i="9"/>
  <c r="G167" i="9"/>
  <c r="J81" i="9"/>
  <c r="H81" i="9"/>
  <c r="I81" i="9"/>
  <c r="G81" i="9"/>
  <c r="I401" i="9"/>
  <c r="J401" i="9"/>
  <c r="H401" i="9"/>
  <c r="G401" i="9"/>
  <c r="I939" i="9"/>
  <c r="H939" i="9"/>
  <c r="J939" i="9"/>
  <c r="G939" i="9"/>
  <c r="I479" i="9"/>
  <c r="J479" i="9"/>
  <c r="H479" i="9"/>
  <c r="G479" i="9"/>
  <c r="I559" i="9"/>
  <c r="J559" i="9"/>
  <c r="H559" i="9"/>
  <c r="G559" i="9"/>
  <c r="I718" i="9"/>
  <c r="H718" i="9"/>
  <c r="J718" i="9"/>
  <c r="G718" i="9"/>
  <c r="I153" i="9"/>
  <c r="J153" i="9"/>
  <c r="H153" i="9"/>
  <c r="G153" i="9"/>
  <c r="I383" i="9"/>
  <c r="J383" i="9"/>
  <c r="H383" i="9"/>
  <c r="G383" i="9"/>
  <c r="I734" i="9"/>
  <c r="J734" i="9"/>
  <c r="H734" i="9"/>
  <c r="G734" i="9"/>
  <c r="I573" i="9"/>
  <c r="J573" i="9"/>
  <c r="H573" i="9"/>
  <c r="G573" i="9"/>
  <c r="I688" i="9"/>
  <c r="J688" i="9"/>
  <c r="H688" i="9"/>
  <c r="G688" i="9"/>
  <c r="I675" i="9"/>
  <c r="J675" i="9"/>
  <c r="H675" i="9"/>
  <c r="G675" i="9"/>
  <c r="J824" i="9"/>
  <c r="I824" i="9"/>
  <c r="H824" i="9"/>
  <c r="G824" i="9"/>
  <c r="I566" i="9"/>
  <c r="J566" i="9"/>
  <c r="H566" i="9"/>
  <c r="G566" i="9"/>
  <c r="I235" i="9"/>
  <c r="J235" i="9"/>
  <c r="H235" i="9"/>
  <c r="G235" i="9"/>
  <c r="J894" i="9"/>
  <c r="I894" i="9"/>
  <c r="H894" i="9"/>
  <c r="G894" i="9"/>
  <c r="J171" i="9"/>
  <c r="H171" i="9"/>
  <c r="I171" i="9"/>
  <c r="G171" i="9"/>
  <c r="J730" i="9"/>
  <c r="I730" i="9"/>
  <c r="H730" i="9"/>
  <c r="G730" i="9"/>
  <c r="J887" i="9"/>
  <c r="I887" i="9"/>
  <c r="H887" i="9"/>
  <c r="G887" i="9"/>
  <c r="J746" i="9"/>
  <c r="I746" i="9"/>
  <c r="H746" i="9"/>
  <c r="G746" i="9"/>
  <c r="J1000" i="9"/>
  <c r="I1000" i="9"/>
  <c r="H1000" i="9"/>
  <c r="G1000" i="9"/>
  <c r="H708" i="9"/>
  <c r="I708" i="9"/>
  <c r="J708" i="9"/>
  <c r="G708" i="9"/>
  <c r="I177" i="9"/>
  <c r="J177" i="9"/>
  <c r="H177" i="9"/>
  <c r="G177" i="9"/>
  <c r="I588" i="9"/>
  <c r="J588" i="9"/>
  <c r="H588" i="9"/>
  <c r="G588" i="9"/>
  <c r="J916" i="9"/>
  <c r="I916" i="9"/>
  <c r="H916" i="9"/>
  <c r="G916" i="9"/>
  <c r="J793" i="9"/>
  <c r="I793" i="9"/>
  <c r="H793" i="9"/>
  <c r="G793" i="9"/>
  <c r="J840" i="9"/>
  <c r="I840" i="9"/>
  <c r="H840" i="9"/>
  <c r="G840" i="9"/>
  <c r="I477" i="9"/>
  <c r="J477" i="9"/>
  <c r="H477" i="9"/>
  <c r="G477" i="9"/>
  <c r="J623" i="9"/>
  <c r="H623" i="9"/>
  <c r="I623" i="9"/>
  <c r="G623" i="9"/>
  <c r="J308" i="9"/>
  <c r="H308" i="9"/>
  <c r="I308" i="9"/>
  <c r="G308" i="9"/>
  <c r="I126" i="9"/>
  <c r="J126" i="9"/>
  <c r="H126" i="9"/>
  <c r="G126" i="9"/>
  <c r="J641" i="9"/>
  <c r="I641" i="9"/>
  <c r="H641" i="9"/>
  <c r="G641" i="9"/>
  <c r="J393" i="9"/>
  <c r="H393" i="9"/>
  <c r="I393" i="9"/>
  <c r="G393" i="9"/>
  <c r="I496" i="9"/>
  <c r="J496" i="9"/>
  <c r="H496" i="9"/>
  <c r="G496" i="9"/>
  <c r="J826" i="9"/>
  <c r="I826" i="9"/>
  <c r="H826" i="9"/>
  <c r="G826" i="9"/>
  <c r="H960" i="9"/>
  <c r="J960" i="9"/>
  <c r="I960" i="9"/>
  <c r="G960" i="9"/>
  <c r="J702" i="9"/>
  <c r="H702" i="9"/>
  <c r="I702" i="9"/>
  <c r="G702" i="9"/>
  <c r="I648" i="9"/>
  <c r="J648" i="9"/>
  <c r="H648" i="9"/>
  <c r="G648" i="9"/>
  <c r="J902" i="9"/>
  <c r="I902" i="9"/>
  <c r="H902" i="9"/>
  <c r="G902" i="9"/>
  <c r="H612" i="9"/>
  <c r="I612" i="9"/>
  <c r="J612" i="9"/>
  <c r="G612" i="9"/>
  <c r="I782" i="9"/>
  <c r="H782" i="9"/>
  <c r="J782" i="9"/>
  <c r="G782" i="9"/>
  <c r="I748" i="9"/>
  <c r="H748" i="9"/>
  <c r="J748" i="9"/>
  <c r="G748" i="9"/>
  <c r="H899" i="9"/>
  <c r="J899" i="9"/>
  <c r="I899" i="9"/>
  <c r="G899" i="9"/>
  <c r="J280" i="9"/>
  <c r="I280" i="9"/>
  <c r="H280" i="9"/>
  <c r="G280" i="9"/>
  <c r="J951" i="9"/>
  <c r="I951" i="9"/>
  <c r="H951" i="9"/>
  <c r="G951" i="9"/>
  <c r="J447" i="9"/>
  <c r="H447" i="9"/>
  <c r="I447" i="9"/>
  <c r="G447" i="9"/>
  <c r="J862" i="9"/>
  <c r="I862" i="9"/>
  <c r="H862" i="9"/>
  <c r="G862" i="9"/>
  <c r="I810" i="9"/>
  <c r="H810" i="9"/>
  <c r="J810" i="9"/>
  <c r="G810" i="9"/>
  <c r="J967" i="9"/>
  <c r="I967" i="9"/>
  <c r="H967" i="9"/>
  <c r="G967" i="9"/>
  <c r="H260" i="9"/>
  <c r="I260" i="9"/>
  <c r="J260" i="9"/>
  <c r="G260" i="9"/>
  <c r="J754" i="9"/>
  <c r="I754" i="9"/>
  <c r="H754" i="9"/>
  <c r="G754" i="9"/>
  <c r="J995" i="9"/>
  <c r="I995" i="9"/>
  <c r="H995" i="9"/>
  <c r="G995" i="9"/>
  <c r="J52" i="9"/>
  <c r="H52" i="9"/>
  <c r="I52" i="9"/>
  <c r="G52" i="9"/>
  <c r="J601" i="9"/>
  <c r="H601" i="9"/>
  <c r="I601" i="9"/>
  <c r="G601" i="9"/>
  <c r="J189" i="9"/>
  <c r="I189" i="9"/>
  <c r="H189" i="9"/>
  <c r="G189" i="9"/>
  <c r="I714" i="9"/>
  <c r="J714" i="9"/>
  <c r="H714" i="9"/>
  <c r="G714" i="9"/>
  <c r="J807" i="9"/>
  <c r="I807" i="9"/>
  <c r="H807" i="9"/>
  <c r="G807" i="9"/>
  <c r="J854" i="9"/>
  <c r="I854" i="9"/>
  <c r="H854" i="9"/>
  <c r="G854" i="9"/>
  <c r="J864" i="9"/>
  <c r="I864" i="9"/>
  <c r="H864" i="9"/>
  <c r="G864" i="9"/>
  <c r="I362" i="9"/>
  <c r="J362" i="9"/>
  <c r="H362" i="9"/>
  <c r="G362" i="9"/>
  <c r="H961" i="9"/>
  <c r="J961" i="9"/>
  <c r="I961" i="9"/>
  <c r="G961" i="9"/>
  <c r="I445" i="9"/>
  <c r="J445" i="9"/>
  <c r="H445" i="9"/>
  <c r="G445" i="9"/>
  <c r="I136" i="9"/>
  <c r="H136" i="9"/>
  <c r="J136" i="9"/>
  <c r="G136" i="9"/>
  <c r="I304" i="9"/>
  <c r="J304" i="9"/>
  <c r="H304" i="9"/>
  <c r="G304" i="9"/>
  <c r="J396" i="9"/>
  <c r="H396" i="9"/>
  <c r="I396" i="9"/>
  <c r="G396" i="9"/>
  <c r="I378" i="9"/>
  <c r="J378" i="9"/>
  <c r="H378" i="9"/>
  <c r="G378" i="9"/>
  <c r="I694" i="9"/>
  <c r="J694" i="9"/>
  <c r="H694" i="9"/>
  <c r="G694" i="9"/>
  <c r="J768" i="9"/>
  <c r="I768" i="9"/>
  <c r="H768" i="9"/>
  <c r="G768" i="9"/>
  <c r="I988" i="9"/>
  <c r="H988" i="9"/>
  <c r="J988" i="9"/>
  <c r="G988" i="9"/>
  <c r="J21" i="9"/>
  <c r="I21" i="9"/>
  <c r="H21" i="9"/>
  <c r="G21" i="9"/>
  <c r="J602" i="9"/>
  <c r="H602" i="9"/>
  <c r="I602" i="9"/>
  <c r="G602" i="9"/>
  <c r="J665" i="9"/>
  <c r="H665" i="9"/>
  <c r="I665" i="9"/>
  <c r="G665" i="9"/>
  <c r="I247" i="9"/>
  <c r="J247" i="9"/>
  <c r="H247" i="9"/>
  <c r="G247" i="9"/>
  <c r="I92" i="9"/>
  <c r="J92" i="9"/>
  <c r="H92" i="9"/>
  <c r="G92" i="9"/>
  <c r="J360" i="9"/>
  <c r="H360" i="9"/>
  <c r="I360" i="9"/>
  <c r="G360" i="9"/>
  <c r="I139" i="9"/>
  <c r="J139" i="9"/>
  <c r="H139" i="9"/>
  <c r="G139" i="9"/>
  <c r="I436" i="9"/>
  <c r="J436" i="9"/>
  <c r="H436" i="9"/>
  <c r="G436" i="9"/>
  <c r="J843" i="9"/>
  <c r="I843" i="9"/>
  <c r="H843" i="9"/>
  <c r="G843" i="9"/>
  <c r="J928" i="9"/>
  <c r="I928" i="9"/>
  <c r="H928" i="9"/>
  <c r="G928" i="9"/>
  <c r="J157" i="9"/>
  <c r="I157" i="9"/>
  <c r="H157" i="9"/>
  <c r="G157" i="9"/>
  <c r="H682" i="9"/>
  <c r="I682" i="9"/>
  <c r="J682" i="9"/>
  <c r="G682" i="9"/>
  <c r="I265" i="9"/>
  <c r="J265" i="9"/>
  <c r="H265" i="9"/>
  <c r="G265" i="9"/>
  <c r="I368" i="9"/>
  <c r="J368" i="9"/>
  <c r="H368" i="9"/>
  <c r="G368" i="9"/>
  <c r="I204" i="9"/>
  <c r="J204" i="9"/>
  <c r="H204" i="9"/>
  <c r="G204" i="9"/>
  <c r="J185" i="9"/>
  <c r="H185" i="9"/>
  <c r="I185" i="9"/>
  <c r="G185" i="9"/>
  <c r="J407" i="9"/>
  <c r="H407" i="9"/>
  <c r="I407" i="9"/>
  <c r="G407" i="9"/>
  <c r="I758" i="9"/>
  <c r="J758" i="9"/>
  <c r="H758" i="9"/>
  <c r="G758" i="9"/>
  <c r="J671" i="9"/>
  <c r="H671" i="9"/>
  <c r="I671" i="9"/>
  <c r="G671" i="9"/>
  <c r="J830" i="9"/>
  <c r="I830" i="9"/>
  <c r="H830" i="9"/>
  <c r="G830" i="9"/>
  <c r="I284" i="9"/>
  <c r="J284" i="9"/>
  <c r="H284" i="9"/>
  <c r="G284" i="9"/>
  <c r="J398" i="9"/>
  <c r="H398" i="9"/>
  <c r="I398" i="9"/>
  <c r="G398" i="9"/>
  <c r="J876" i="9"/>
  <c r="I876" i="9"/>
  <c r="H876" i="9"/>
  <c r="G876" i="9"/>
  <c r="J482" i="9"/>
  <c r="I482" i="9"/>
  <c r="H482" i="9"/>
  <c r="G482" i="9"/>
  <c r="J480" i="9"/>
  <c r="I480" i="9"/>
  <c r="H480" i="9"/>
  <c r="G480" i="9"/>
  <c r="J821" i="9"/>
  <c r="I821" i="9"/>
  <c r="H821" i="9"/>
  <c r="G821" i="9"/>
  <c r="I111" i="9"/>
  <c r="J111" i="9"/>
  <c r="H111" i="9"/>
  <c r="G111" i="9"/>
  <c r="H847" i="9"/>
  <c r="J847" i="9"/>
  <c r="I847" i="9"/>
  <c r="G847" i="9"/>
  <c r="J867" i="9"/>
  <c r="I867" i="9"/>
  <c r="H867" i="9"/>
  <c r="G867" i="9"/>
  <c r="J822" i="9"/>
  <c r="I822" i="9"/>
  <c r="H822" i="9"/>
  <c r="G822" i="9"/>
  <c r="I596" i="9"/>
  <c r="J596" i="9"/>
  <c r="H596" i="9"/>
  <c r="G596" i="9"/>
  <c r="J484" i="9"/>
  <c r="H484" i="9"/>
  <c r="I484" i="9"/>
  <c r="G484" i="9"/>
  <c r="J107" i="9"/>
  <c r="I107" i="9"/>
  <c r="H107" i="9"/>
  <c r="G107" i="9"/>
  <c r="I823" i="9"/>
  <c r="H823" i="9"/>
  <c r="J823" i="9"/>
  <c r="G823" i="9"/>
  <c r="I187" i="9"/>
  <c r="H187" i="9"/>
  <c r="J187" i="9"/>
  <c r="G187" i="9"/>
  <c r="J833" i="9"/>
  <c r="I833" i="9"/>
  <c r="H833" i="9"/>
  <c r="G833" i="9"/>
  <c r="H230" i="9"/>
  <c r="I230" i="9"/>
  <c r="J230" i="9"/>
  <c r="G230" i="9"/>
  <c r="J964" i="9"/>
  <c r="I964" i="9"/>
  <c r="H964" i="9"/>
  <c r="G964" i="9"/>
  <c r="I113" i="9"/>
  <c r="J113" i="9"/>
  <c r="H113" i="9"/>
  <c r="G113" i="9"/>
  <c r="H841" i="9"/>
  <c r="J841" i="9"/>
  <c r="I841" i="9"/>
  <c r="G841" i="9"/>
  <c r="J524" i="9"/>
  <c r="I524" i="9"/>
  <c r="H524" i="9"/>
  <c r="G524" i="9"/>
  <c r="J985" i="9"/>
  <c r="I985" i="9"/>
  <c r="H985" i="9"/>
  <c r="G985" i="9"/>
  <c r="H735" i="9"/>
  <c r="I735" i="9"/>
  <c r="J735" i="9"/>
  <c r="G735" i="9"/>
  <c r="J143" i="9"/>
  <c r="H143" i="9"/>
  <c r="I143" i="9"/>
  <c r="G143" i="9"/>
  <c r="I303" i="9"/>
  <c r="J303" i="9"/>
  <c r="H303" i="9"/>
  <c r="G303" i="9"/>
  <c r="I579" i="9"/>
  <c r="J579" i="9"/>
  <c r="H579" i="9"/>
  <c r="G579" i="9"/>
  <c r="I79" i="9"/>
  <c r="J79" i="9"/>
  <c r="H79" i="9"/>
  <c r="G79" i="9"/>
  <c r="J59" i="9"/>
  <c r="H59" i="9"/>
  <c r="N59" i="9" s="1"/>
  <c r="I59" i="9"/>
  <c r="G59" i="9"/>
  <c r="I508" i="9"/>
  <c r="J508" i="9"/>
  <c r="H508" i="9"/>
  <c r="G508" i="9"/>
  <c r="J434" i="9"/>
  <c r="H434" i="9"/>
  <c r="I434" i="9"/>
  <c r="G434" i="9"/>
  <c r="I494" i="9"/>
  <c r="J494" i="9"/>
  <c r="H494" i="9"/>
  <c r="G494" i="9"/>
  <c r="J844" i="9"/>
  <c r="I844" i="9"/>
  <c r="H844" i="9"/>
  <c r="G844" i="9"/>
  <c r="I144" i="9"/>
  <c r="J144" i="9"/>
  <c r="H144" i="9"/>
  <c r="G144" i="9"/>
  <c r="I471" i="9"/>
  <c r="J471" i="9"/>
  <c r="H471" i="9"/>
  <c r="G471" i="9"/>
  <c r="I642" i="9"/>
  <c r="J642" i="9"/>
  <c r="H642" i="9"/>
  <c r="G642" i="9"/>
  <c r="H58" i="9"/>
  <c r="I58" i="9"/>
  <c r="J58" i="9"/>
  <c r="G58" i="9"/>
  <c r="J243" i="9"/>
  <c r="H243" i="9"/>
  <c r="I243" i="9"/>
  <c r="G243" i="9"/>
  <c r="J394" i="9"/>
  <c r="I394" i="9"/>
  <c r="H394" i="9"/>
  <c r="G394" i="9"/>
  <c r="H804" i="9"/>
  <c r="J804" i="9"/>
  <c r="I804" i="9"/>
  <c r="G804" i="9"/>
  <c r="J530" i="9"/>
  <c r="H530" i="9"/>
  <c r="I530" i="9"/>
  <c r="G530" i="9"/>
  <c r="J33" i="9"/>
  <c r="H33" i="9"/>
  <c r="I33" i="9"/>
  <c r="G33" i="9"/>
  <c r="J278" i="9"/>
  <c r="I278" i="9"/>
  <c r="H278" i="9"/>
  <c r="G278" i="9"/>
  <c r="I459" i="9"/>
  <c r="J459" i="9"/>
  <c r="H459" i="9"/>
  <c r="G459" i="9"/>
  <c r="J703" i="9"/>
  <c r="I703" i="9"/>
  <c r="H703" i="9"/>
  <c r="G703" i="9"/>
  <c r="J554" i="9"/>
  <c r="I554" i="9"/>
  <c r="H554" i="9"/>
  <c r="G554" i="9"/>
  <c r="I550" i="9"/>
  <c r="J550" i="9"/>
  <c r="H550" i="9"/>
  <c r="G550" i="9"/>
  <c r="I637" i="9"/>
  <c r="J637" i="9"/>
  <c r="H637" i="9"/>
  <c r="G637" i="9"/>
  <c r="I399" i="9"/>
  <c r="J399" i="9"/>
  <c r="H399" i="9"/>
  <c r="G399" i="9"/>
  <c r="I632" i="9"/>
  <c r="J632" i="9"/>
  <c r="H632" i="9"/>
  <c r="G632" i="9"/>
  <c r="I374" i="9"/>
  <c r="J374" i="9"/>
  <c r="H374" i="9"/>
  <c r="G374" i="9"/>
  <c r="I537" i="9"/>
  <c r="J537" i="9"/>
  <c r="H537" i="9"/>
  <c r="G537" i="9"/>
  <c r="I668" i="9"/>
  <c r="H668" i="9"/>
  <c r="J668" i="9"/>
  <c r="G668" i="9"/>
  <c r="J971" i="9"/>
  <c r="I971" i="9"/>
  <c r="H971" i="9"/>
  <c r="G971" i="9"/>
  <c r="I352" i="9"/>
  <c r="J352" i="9"/>
  <c r="H352" i="9"/>
  <c r="G352" i="9"/>
  <c r="I949" i="9"/>
  <c r="H949" i="9"/>
  <c r="J949" i="9"/>
  <c r="G949" i="9"/>
  <c r="J154" i="9"/>
  <c r="H154" i="9"/>
  <c r="I154" i="9"/>
  <c r="G154" i="9"/>
  <c r="H808" i="9"/>
  <c r="J808" i="9"/>
  <c r="I808" i="9"/>
  <c r="G808" i="9"/>
  <c r="I719" i="9"/>
  <c r="J719" i="9"/>
  <c r="H719" i="9"/>
  <c r="G719" i="9"/>
  <c r="I117" i="9"/>
  <c r="J117" i="9"/>
  <c r="H117" i="9"/>
  <c r="G117" i="9"/>
  <c r="J980" i="9"/>
  <c r="I980" i="9"/>
  <c r="H980" i="9"/>
  <c r="G980" i="9"/>
  <c r="J412" i="9"/>
  <c r="I412" i="9"/>
  <c r="H412" i="9"/>
  <c r="G412" i="9"/>
  <c r="I541" i="9"/>
  <c r="J541" i="9"/>
  <c r="H541" i="9"/>
  <c r="G541" i="9"/>
  <c r="I528" i="9"/>
  <c r="J528" i="9"/>
  <c r="H528" i="9"/>
  <c r="G528" i="9"/>
  <c r="J943" i="9"/>
  <c r="I943" i="9"/>
  <c r="H943" i="9"/>
  <c r="G943" i="9"/>
  <c r="J138" i="9"/>
  <c r="H138" i="9"/>
  <c r="I138" i="9"/>
  <c r="G138" i="9"/>
  <c r="I182" i="9"/>
  <c r="J182" i="9"/>
  <c r="H182" i="9"/>
  <c r="G182" i="9"/>
  <c r="I372" i="9"/>
  <c r="J372" i="9"/>
  <c r="H372" i="9"/>
  <c r="G372" i="9"/>
  <c r="I306" i="9"/>
  <c r="J306" i="9"/>
  <c r="H306" i="9"/>
  <c r="G306" i="9"/>
  <c r="H207" i="9"/>
  <c r="I207" i="9"/>
  <c r="J207" i="9"/>
  <c r="G207" i="9"/>
  <c r="J875" i="9"/>
  <c r="I875" i="9"/>
  <c r="H875" i="9"/>
  <c r="G875" i="9"/>
  <c r="H254" i="9"/>
  <c r="I254" i="9"/>
  <c r="J254" i="9"/>
  <c r="G254" i="9"/>
  <c r="J405" i="9"/>
  <c r="I405" i="9"/>
  <c r="H405" i="9"/>
  <c r="G405" i="9"/>
  <c r="H966" i="9"/>
  <c r="J966" i="9"/>
  <c r="I966" i="9"/>
  <c r="G966" i="9"/>
  <c r="J174" i="9"/>
  <c r="I174" i="9"/>
  <c r="H174" i="9"/>
  <c r="G174" i="9"/>
  <c r="J271" i="9"/>
  <c r="H271" i="9"/>
  <c r="I271" i="9"/>
  <c r="G271" i="9"/>
  <c r="I653" i="9"/>
  <c r="J653" i="9"/>
  <c r="H653" i="9"/>
  <c r="G653" i="9"/>
  <c r="J36" i="9"/>
  <c r="I36" i="9"/>
  <c r="H36" i="9"/>
  <c r="G36" i="9"/>
  <c r="I358" i="9"/>
  <c r="H358" i="9"/>
  <c r="J358" i="9"/>
  <c r="G358" i="9"/>
  <c r="J954" i="9"/>
  <c r="I954" i="9"/>
  <c r="H954" i="9"/>
  <c r="G954" i="9"/>
  <c r="J849" i="9"/>
  <c r="I849" i="9"/>
  <c r="H849" i="9"/>
  <c r="G849" i="9"/>
  <c r="H619" i="9"/>
  <c r="J619" i="9"/>
  <c r="I619" i="9"/>
  <c r="G619" i="9"/>
  <c r="I87" i="9"/>
  <c r="J87" i="9"/>
  <c r="H87" i="9"/>
  <c r="G87" i="9"/>
  <c r="J83" i="9"/>
  <c r="I83" i="9"/>
  <c r="H83" i="9"/>
  <c r="G83" i="9"/>
  <c r="I605" i="9"/>
  <c r="J605" i="9"/>
  <c r="H605" i="9"/>
  <c r="G605" i="9"/>
  <c r="I402" i="9"/>
  <c r="J402" i="9"/>
  <c r="H402" i="9"/>
  <c r="G402" i="9"/>
  <c r="I910" i="9"/>
  <c r="H910" i="9"/>
  <c r="J910" i="9"/>
  <c r="G910" i="9"/>
  <c r="H408" i="9"/>
  <c r="I408" i="9"/>
  <c r="J408" i="9"/>
  <c r="G408" i="9"/>
  <c r="J19" i="9"/>
  <c r="H19" i="9"/>
  <c r="I19" i="9"/>
  <c r="G19" i="9"/>
  <c r="J406" i="9"/>
  <c r="I406" i="9"/>
  <c r="H406" i="9"/>
  <c r="G406" i="9"/>
  <c r="H380" i="9"/>
  <c r="J380" i="9"/>
  <c r="I380" i="9"/>
  <c r="G380" i="9"/>
  <c r="I519" i="9"/>
  <c r="J519" i="9"/>
  <c r="H519" i="9"/>
  <c r="G519" i="9"/>
  <c r="I324" i="9"/>
  <c r="J324" i="9"/>
  <c r="H324" i="9"/>
  <c r="G324" i="9"/>
  <c r="J878" i="9"/>
  <c r="I878" i="9"/>
  <c r="H878" i="9"/>
  <c r="G878" i="9"/>
  <c r="J716" i="9"/>
  <c r="H716" i="9"/>
  <c r="I716" i="9"/>
  <c r="G716" i="9"/>
  <c r="I803" i="9"/>
  <c r="H803" i="9"/>
  <c r="J803" i="9"/>
  <c r="G803" i="9"/>
  <c r="I532" i="9"/>
  <c r="J532" i="9"/>
  <c r="H532" i="9"/>
  <c r="G532" i="9"/>
  <c r="I258" i="9"/>
  <c r="J258" i="9"/>
  <c r="H258" i="9"/>
  <c r="G258" i="9"/>
  <c r="J220" i="9"/>
  <c r="H220" i="9"/>
  <c r="I220" i="9"/>
  <c r="G220" i="9"/>
  <c r="J627" i="9"/>
  <c r="I627" i="9"/>
  <c r="H627" i="9"/>
  <c r="G627" i="9"/>
  <c r="H778" i="9"/>
  <c r="J778" i="9"/>
  <c r="I778" i="9"/>
  <c r="G778" i="9"/>
  <c r="J198" i="9"/>
  <c r="I198" i="9"/>
  <c r="H198" i="9"/>
  <c r="G198" i="9"/>
  <c r="J920" i="9"/>
  <c r="I920" i="9"/>
  <c r="H920" i="9"/>
  <c r="G920" i="9"/>
  <c r="I161" i="9"/>
  <c r="J161" i="9"/>
  <c r="H161" i="9"/>
  <c r="G161" i="9"/>
  <c r="I416" i="9"/>
  <c r="J416" i="9"/>
  <c r="H416" i="9"/>
  <c r="G416" i="9"/>
  <c r="J565" i="9"/>
  <c r="H565" i="9"/>
  <c r="I565" i="9"/>
  <c r="G565" i="9"/>
  <c r="J769" i="9"/>
  <c r="I769" i="9"/>
  <c r="H769" i="9"/>
  <c r="G769" i="9"/>
  <c r="J263" i="9"/>
  <c r="H263" i="9"/>
  <c r="I263" i="9"/>
  <c r="G263" i="9"/>
  <c r="I253" i="9"/>
  <c r="J253" i="9"/>
  <c r="H253" i="9"/>
  <c r="G253" i="9"/>
  <c r="I644" i="9"/>
  <c r="J644" i="9"/>
  <c r="H644" i="9"/>
  <c r="G644" i="9"/>
  <c r="J527" i="9"/>
  <c r="I527" i="9"/>
  <c r="H527" i="9"/>
  <c r="G527" i="9"/>
  <c r="J504" i="9"/>
  <c r="I504" i="9"/>
  <c r="H504" i="9"/>
  <c r="G504" i="9"/>
  <c r="I276" i="9"/>
  <c r="J276" i="9"/>
  <c r="H276" i="9"/>
  <c r="G276" i="9"/>
  <c r="I578" i="9"/>
  <c r="J578" i="9"/>
  <c r="H578" i="9"/>
  <c r="G578" i="9"/>
  <c r="J576" i="9"/>
  <c r="I576" i="9"/>
  <c r="H576" i="9"/>
  <c r="G576" i="9"/>
  <c r="H11" i="9"/>
  <c r="J11" i="9"/>
  <c r="I11" i="9"/>
  <c r="G11" i="9"/>
  <c r="J410" i="9"/>
  <c r="I410" i="9"/>
  <c r="H410" i="9"/>
  <c r="G410" i="9"/>
  <c r="J664" i="9"/>
  <c r="H664" i="9"/>
  <c r="I664" i="9"/>
  <c r="G664" i="9"/>
  <c r="J557" i="9"/>
  <c r="H557" i="9"/>
  <c r="I557" i="9"/>
  <c r="G557" i="9"/>
  <c r="I169" i="9"/>
  <c r="J169" i="9"/>
  <c r="H169" i="9"/>
  <c r="G169" i="9"/>
  <c r="J327" i="9"/>
  <c r="H327" i="9"/>
  <c r="I327" i="9"/>
  <c r="G327" i="9"/>
  <c r="H46" i="9"/>
  <c r="J46" i="9"/>
  <c r="I46" i="9"/>
  <c r="G46" i="9"/>
  <c r="I173" i="9"/>
  <c r="J173" i="9"/>
  <c r="H173" i="9"/>
  <c r="G173" i="9"/>
  <c r="J657" i="9"/>
  <c r="H657" i="9"/>
  <c r="I657" i="9"/>
  <c r="G657" i="9"/>
  <c r="H834" i="9"/>
  <c r="J834" i="9"/>
  <c r="I834" i="9"/>
  <c r="G834" i="9"/>
  <c r="J213" i="9"/>
  <c r="H213" i="9"/>
  <c r="I213" i="9"/>
  <c r="G213" i="9"/>
  <c r="H691" i="9"/>
  <c r="I691" i="9"/>
  <c r="J691" i="9"/>
  <c r="G691" i="9"/>
  <c r="I102" i="9"/>
  <c r="J102" i="9"/>
  <c r="H102" i="9"/>
  <c r="G102" i="9"/>
  <c r="J978" i="9"/>
  <c r="I978" i="9"/>
  <c r="H978" i="9"/>
  <c r="G978" i="9"/>
  <c r="I76" i="9"/>
  <c r="J76" i="9"/>
  <c r="H76" i="9"/>
  <c r="G76" i="9"/>
  <c r="J974" i="9"/>
  <c r="I974" i="9"/>
  <c r="H974" i="9"/>
  <c r="G974" i="9"/>
  <c r="J666" i="9"/>
  <c r="I666" i="9"/>
  <c r="H666" i="9"/>
  <c r="G666" i="9"/>
  <c r="H216" i="9"/>
  <c r="J216" i="9"/>
  <c r="I216" i="9"/>
  <c r="G216" i="9"/>
  <c r="H621" i="9"/>
  <c r="I621" i="9"/>
  <c r="J621" i="9"/>
  <c r="G621" i="9"/>
  <c r="I500" i="9"/>
  <c r="J500" i="9"/>
  <c r="H500" i="9"/>
  <c r="G500" i="9"/>
  <c r="I736" i="9"/>
  <c r="J736" i="9"/>
  <c r="H736" i="9"/>
  <c r="G736" i="9"/>
  <c r="J639" i="9"/>
  <c r="I639" i="9"/>
  <c r="H639" i="9"/>
  <c r="G639" i="9"/>
  <c r="I990" i="9"/>
  <c r="H990" i="9"/>
  <c r="J990" i="9"/>
  <c r="G990" i="9"/>
  <c r="I744" i="9"/>
  <c r="J744" i="9"/>
  <c r="H744" i="9"/>
  <c r="G744" i="9"/>
  <c r="J829" i="9"/>
  <c r="I829" i="9"/>
  <c r="H829" i="9"/>
  <c r="G829" i="9"/>
  <c r="J946" i="9"/>
  <c r="I946" i="9"/>
  <c r="H946" i="9"/>
  <c r="G946" i="9"/>
  <c r="I506" i="9"/>
  <c r="J506" i="9"/>
  <c r="H506" i="9"/>
  <c r="G506" i="9"/>
  <c r="H205" i="9"/>
  <c r="J205" i="9"/>
  <c r="I205" i="9"/>
  <c r="G205" i="9"/>
  <c r="J747" i="9"/>
  <c r="I747" i="9"/>
  <c r="H747" i="9"/>
  <c r="G747" i="9"/>
  <c r="J991" i="9"/>
  <c r="I991" i="9"/>
  <c r="H991" i="9"/>
  <c r="G991" i="9"/>
  <c r="H604" i="9"/>
  <c r="J604" i="9"/>
  <c r="I604" i="9"/>
  <c r="G604" i="9"/>
  <c r="H435" i="9"/>
  <c r="I435" i="9"/>
  <c r="J435" i="9"/>
  <c r="G435" i="9"/>
  <c r="J166" i="9"/>
  <c r="I166" i="9"/>
  <c r="H166" i="9"/>
  <c r="G166" i="9"/>
  <c r="H582" i="9"/>
  <c r="J582" i="9"/>
  <c r="I582" i="9"/>
  <c r="G582" i="9"/>
  <c r="H413" i="9"/>
  <c r="J413" i="9"/>
  <c r="I413" i="9"/>
  <c r="G413" i="9"/>
  <c r="J464" i="9"/>
  <c r="H464" i="9"/>
  <c r="I464" i="9"/>
  <c r="G464" i="9"/>
  <c r="J472" i="9"/>
  <c r="H472" i="9"/>
  <c r="I472" i="9"/>
  <c r="G472" i="9"/>
  <c r="J534" i="9"/>
  <c r="H534" i="9"/>
  <c r="I534" i="9"/>
  <c r="G534" i="9"/>
  <c r="J288" i="9"/>
  <c r="I288" i="9"/>
  <c r="H288" i="9"/>
  <c r="G288" i="9"/>
  <c r="I286" i="9"/>
  <c r="J286" i="9"/>
  <c r="H286" i="9"/>
  <c r="G286" i="9"/>
  <c r="J764" i="9"/>
  <c r="I764" i="9"/>
  <c r="H764" i="9"/>
  <c r="G764" i="9"/>
  <c r="I232" i="9"/>
  <c r="H232" i="9"/>
  <c r="J232" i="9"/>
  <c r="G232" i="9"/>
  <c r="J486" i="9"/>
  <c r="I486" i="9"/>
  <c r="H486" i="9"/>
  <c r="G486" i="9"/>
  <c r="I727" i="9"/>
  <c r="J727" i="9"/>
  <c r="H727" i="9"/>
  <c r="G727" i="9"/>
  <c r="I60" i="9"/>
  <c r="J60" i="9"/>
  <c r="H60" i="9"/>
  <c r="G60" i="9"/>
  <c r="J231" i="9"/>
  <c r="I231" i="9"/>
  <c r="H231" i="9"/>
  <c r="G231" i="9"/>
  <c r="J989" i="9"/>
  <c r="I989" i="9"/>
  <c r="H989" i="9"/>
  <c r="G989" i="9"/>
  <c r="J790" i="9"/>
  <c r="I790" i="9"/>
  <c r="H790" i="9"/>
  <c r="G790" i="9"/>
  <c r="J564" i="9"/>
  <c r="I564" i="9"/>
  <c r="H564" i="9"/>
  <c r="G564" i="9"/>
  <c r="J897" i="9"/>
  <c r="I897" i="9"/>
  <c r="H897" i="9"/>
  <c r="G897" i="9"/>
  <c r="H649" i="9"/>
  <c r="I649" i="9"/>
  <c r="J649" i="9"/>
  <c r="G649" i="9"/>
  <c r="J655" i="9"/>
  <c r="H655" i="9"/>
  <c r="I655" i="9"/>
  <c r="G655" i="9"/>
  <c r="J314" i="9"/>
  <c r="H314" i="9"/>
  <c r="I314" i="9"/>
  <c r="G314" i="9"/>
  <c r="J630" i="9"/>
  <c r="H630" i="9"/>
  <c r="I630" i="9"/>
  <c r="G630" i="9"/>
  <c r="J811" i="9"/>
  <c r="I811" i="9"/>
  <c r="H811" i="9"/>
  <c r="G811" i="9"/>
  <c r="J127" i="9"/>
  <c r="H127" i="9"/>
  <c r="I127" i="9"/>
  <c r="G127" i="9"/>
  <c r="I543" i="9"/>
  <c r="J543" i="9"/>
  <c r="H543" i="9"/>
  <c r="G543" i="9"/>
  <c r="I958" i="9"/>
  <c r="H958" i="9"/>
  <c r="J958" i="9"/>
  <c r="G958" i="9"/>
  <c r="J924" i="9"/>
  <c r="I924" i="9"/>
  <c r="H924" i="9"/>
  <c r="G924" i="9"/>
  <c r="J487" i="9"/>
  <c r="I487" i="9"/>
  <c r="H487" i="9"/>
  <c r="G487" i="9"/>
  <c r="J282" i="9"/>
  <c r="H282" i="9"/>
  <c r="I282" i="9"/>
  <c r="G282" i="9"/>
  <c r="J959" i="9"/>
  <c r="I959" i="9"/>
  <c r="H959" i="9"/>
  <c r="G959" i="9"/>
  <c r="J227" i="9"/>
  <c r="I227" i="9"/>
  <c r="H227" i="9"/>
  <c r="G227" i="9"/>
  <c r="J273" i="9"/>
  <c r="I273" i="9"/>
  <c r="H273" i="9"/>
  <c r="G273" i="9"/>
  <c r="J279" i="9"/>
  <c r="I279" i="9"/>
  <c r="H279" i="9"/>
  <c r="G279" i="9"/>
  <c r="J950" i="9"/>
  <c r="I950" i="9"/>
  <c r="H950" i="9"/>
  <c r="G950" i="9"/>
  <c r="J450" i="9"/>
  <c r="I450" i="9"/>
  <c r="H450" i="9"/>
  <c r="G450" i="9"/>
  <c r="I857" i="9"/>
  <c r="H857" i="9"/>
  <c r="J857" i="9"/>
  <c r="G857" i="9"/>
  <c r="J341" i="9"/>
  <c r="I341" i="9"/>
  <c r="H341" i="9"/>
  <c r="G341" i="9"/>
  <c r="I970" i="9"/>
  <c r="H970" i="9"/>
  <c r="J970" i="9"/>
  <c r="G970" i="9"/>
  <c r="J868" i="9"/>
  <c r="I868" i="9"/>
  <c r="H868" i="9"/>
  <c r="G868" i="9"/>
  <c r="J594" i="9"/>
  <c r="I594" i="9"/>
  <c r="H594" i="9"/>
  <c r="G594" i="9"/>
  <c r="J334" i="9"/>
  <c r="I334" i="9"/>
  <c r="H334" i="9"/>
  <c r="G334" i="9"/>
  <c r="I695" i="9"/>
  <c r="J695" i="9"/>
  <c r="H695" i="9"/>
  <c r="G695" i="9"/>
  <c r="J628" i="9"/>
  <c r="I628" i="9"/>
  <c r="H628" i="9"/>
  <c r="G628" i="9"/>
  <c r="J15" i="9"/>
  <c r="H15" i="9"/>
  <c r="I15" i="9"/>
  <c r="G15" i="9"/>
  <c r="I618" i="9"/>
  <c r="H618" i="9"/>
  <c r="J618" i="9"/>
  <c r="G618" i="9"/>
  <c r="J199" i="9"/>
  <c r="H199" i="9"/>
  <c r="I199" i="9"/>
  <c r="G199" i="9"/>
  <c r="I701" i="9"/>
  <c r="J701" i="9"/>
  <c r="H701" i="9"/>
  <c r="G701" i="9"/>
  <c r="I457" i="9"/>
  <c r="J457" i="9"/>
  <c r="H457" i="9"/>
  <c r="G457" i="9"/>
  <c r="I560" i="9"/>
  <c r="J560" i="9"/>
  <c r="H560" i="9"/>
  <c r="G560" i="9"/>
  <c r="J119" i="9"/>
  <c r="I119" i="9"/>
  <c r="H119" i="9"/>
  <c r="G119" i="9"/>
  <c r="J952" i="9"/>
  <c r="I952" i="9"/>
  <c r="H952" i="9"/>
  <c r="G952" i="9"/>
  <c r="I135" i="9"/>
  <c r="J135" i="9"/>
  <c r="H135" i="9"/>
  <c r="G135" i="9"/>
  <c r="I551" i="9"/>
  <c r="J551" i="9"/>
  <c r="H551" i="9"/>
  <c r="G551" i="9"/>
  <c r="I338" i="9"/>
  <c r="J338" i="9"/>
  <c r="H338" i="9"/>
  <c r="G338" i="9"/>
  <c r="H195" i="9"/>
  <c r="I195" i="9"/>
  <c r="J195" i="9"/>
  <c r="G195" i="9"/>
  <c r="J858" i="9"/>
  <c r="I858" i="9"/>
  <c r="H858" i="9"/>
  <c r="G858" i="9"/>
  <c r="I22" i="9"/>
  <c r="J22" i="9"/>
  <c r="H22" i="9"/>
  <c r="G22" i="9"/>
  <c r="I757" i="9"/>
  <c r="J757" i="9"/>
  <c r="H757" i="9"/>
  <c r="G757" i="9"/>
  <c r="J344" i="9"/>
  <c r="H344" i="9"/>
  <c r="I344" i="9"/>
  <c r="G344" i="9"/>
  <c r="I418" i="9"/>
  <c r="J418" i="9"/>
  <c r="H418" i="9"/>
  <c r="G418" i="9"/>
  <c r="I505" i="9"/>
  <c r="J505" i="9"/>
  <c r="H505" i="9"/>
  <c r="G505" i="9"/>
  <c r="J614" i="9"/>
  <c r="I614" i="9"/>
  <c r="H614" i="9"/>
  <c r="G614" i="9"/>
  <c r="I201" i="9"/>
  <c r="J201" i="9"/>
  <c r="H201" i="9"/>
  <c r="G201" i="9"/>
  <c r="H183" i="9"/>
  <c r="I183" i="9"/>
  <c r="J183" i="9"/>
  <c r="G183" i="9"/>
  <c r="J8" i="9"/>
  <c r="H8" i="9"/>
  <c r="I8" i="9"/>
  <c r="G8" i="9"/>
  <c r="J409" i="9"/>
  <c r="H409" i="9"/>
  <c r="I409" i="9"/>
  <c r="G409" i="9"/>
  <c r="H861" i="9"/>
  <c r="J861" i="9"/>
  <c r="I861" i="9"/>
  <c r="G861" i="9"/>
  <c r="J676" i="9"/>
  <c r="I676" i="9"/>
  <c r="H676" i="9"/>
  <c r="G676" i="9"/>
  <c r="J751" i="9"/>
  <c r="H751" i="9"/>
  <c r="I751" i="9"/>
  <c r="G751" i="9"/>
  <c r="J259" i="9"/>
  <c r="H259" i="9"/>
  <c r="I259" i="9"/>
  <c r="G259" i="9"/>
  <c r="I692" i="9"/>
  <c r="J692" i="9"/>
  <c r="H692" i="9"/>
  <c r="G692" i="9"/>
  <c r="I80" i="9"/>
  <c r="J80" i="9"/>
  <c r="H80" i="9"/>
  <c r="G80" i="9"/>
  <c r="J938" i="9"/>
  <c r="I938" i="9"/>
  <c r="H938" i="9"/>
  <c r="G938" i="9"/>
  <c r="H103" i="9"/>
  <c r="I103" i="9"/>
  <c r="J103" i="9"/>
  <c r="G103" i="9"/>
  <c r="I521" i="9"/>
  <c r="J521" i="9"/>
  <c r="H521" i="9"/>
  <c r="G521" i="9"/>
  <c r="J624" i="9"/>
  <c r="I624" i="9"/>
  <c r="H624" i="9"/>
  <c r="G624" i="9"/>
  <c r="H663" i="9"/>
  <c r="J663" i="9"/>
  <c r="I663" i="9"/>
  <c r="G663" i="9"/>
  <c r="J832" i="9"/>
  <c r="I832" i="9"/>
  <c r="H832" i="9"/>
  <c r="G832" i="9"/>
  <c r="J927" i="9"/>
  <c r="I927" i="9"/>
  <c r="H927" i="9"/>
  <c r="G927" i="9"/>
  <c r="I520" i="9"/>
  <c r="J520" i="9"/>
  <c r="H520" i="9"/>
  <c r="G520" i="9"/>
  <c r="I615" i="9"/>
  <c r="J615" i="9"/>
  <c r="H615" i="9"/>
  <c r="G615" i="9"/>
  <c r="J656" i="9"/>
  <c r="H656" i="9"/>
  <c r="I656" i="9"/>
  <c r="G656" i="9"/>
  <c r="J179" i="9"/>
  <c r="H179" i="9"/>
  <c r="I179" i="9"/>
  <c r="G179" i="9"/>
  <c r="J123" i="9"/>
  <c r="I123" i="9"/>
  <c r="H123" i="9"/>
  <c r="G123" i="9"/>
  <c r="I680" i="9"/>
  <c r="J680" i="9"/>
  <c r="H680" i="9"/>
  <c r="G680" i="9"/>
  <c r="J165" i="9"/>
  <c r="H165" i="9"/>
  <c r="I165" i="9"/>
  <c r="G165" i="9"/>
  <c r="I39" i="9"/>
  <c r="J39" i="9"/>
  <c r="H39" i="9"/>
  <c r="G39" i="9"/>
  <c r="I250" i="9"/>
  <c r="H250" i="9"/>
  <c r="J250" i="9"/>
  <c r="G250" i="9"/>
  <c r="J935" i="9"/>
  <c r="I935" i="9"/>
  <c r="H935" i="9"/>
  <c r="G935" i="9"/>
  <c r="H740" i="9"/>
  <c r="J740" i="9"/>
  <c r="I740" i="9"/>
  <c r="G740" i="9"/>
  <c r="I145" i="9"/>
  <c r="J145" i="9"/>
  <c r="H145" i="9"/>
  <c r="G145" i="9"/>
  <c r="J815" i="9"/>
  <c r="I815" i="9"/>
  <c r="H815" i="9"/>
  <c r="G815" i="9"/>
  <c r="I940" i="9"/>
  <c r="H940" i="9"/>
  <c r="J940" i="9"/>
  <c r="G940" i="9"/>
  <c r="I728" i="9"/>
  <c r="J728" i="9"/>
  <c r="H728" i="9"/>
  <c r="G728" i="9"/>
  <c r="I214" i="9"/>
  <c r="J214" i="9"/>
  <c r="H214" i="9"/>
  <c r="G214" i="9"/>
  <c r="J444" i="9"/>
  <c r="H444" i="9"/>
  <c r="I444" i="9"/>
  <c r="G444" i="9"/>
  <c r="I742" i="9"/>
  <c r="J742" i="9"/>
  <c r="H742" i="9"/>
  <c r="G742" i="9"/>
  <c r="H131" i="9"/>
  <c r="J131" i="9"/>
  <c r="I131" i="9"/>
  <c r="G131" i="9"/>
  <c r="I175" i="9"/>
  <c r="J175" i="9"/>
  <c r="H175" i="9"/>
  <c r="G175" i="9"/>
  <c r="I944" i="9"/>
  <c r="H944" i="9"/>
  <c r="J944" i="9"/>
  <c r="G944" i="9"/>
  <c r="J312" i="9"/>
  <c r="I312" i="9"/>
  <c r="H312" i="9"/>
  <c r="G312" i="9"/>
  <c r="I340" i="9"/>
  <c r="J340" i="9"/>
  <c r="H340" i="9"/>
  <c r="G340" i="9"/>
  <c r="J640" i="9"/>
  <c r="I640" i="9"/>
  <c r="H640" i="9"/>
  <c r="G640" i="9"/>
  <c r="I533" i="9"/>
  <c r="J533" i="9"/>
  <c r="H533" i="9"/>
  <c r="G533" i="9"/>
  <c r="J860" i="9"/>
  <c r="I860" i="9"/>
  <c r="H860" i="9"/>
  <c r="G860" i="9"/>
  <c r="J838" i="9"/>
  <c r="I838" i="9"/>
  <c r="H838" i="9"/>
  <c r="G838" i="9"/>
  <c r="J206" i="9"/>
  <c r="I206" i="9"/>
  <c r="H206" i="9"/>
  <c r="G206" i="9"/>
  <c r="H428" i="9"/>
  <c r="J428" i="9"/>
  <c r="I428" i="9"/>
  <c r="G428" i="9"/>
  <c r="J218" i="9"/>
  <c r="H218" i="9"/>
  <c r="I218" i="9"/>
  <c r="G218" i="9"/>
  <c r="H986" i="9"/>
  <c r="J986" i="9"/>
  <c r="I986" i="9"/>
  <c r="G986" i="9"/>
  <c r="J651" i="9"/>
  <c r="I651" i="9"/>
  <c r="H651" i="9"/>
  <c r="G651" i="9"/>
  <c r="J998" i="9"/>
  <c r="I998" i="9"/>
  <c r="H998" i="9"/>
  <c r="G998" i="9"/>
  <c r="I750" i="9"/>
  <c r="J750" i="9"/>
  <c r="H750" i="9"/>
  <c r="G750" i="9"/>
  <c r="J465" i="9"/>
  <c r="H465" i="9"/>
  <c r="I465" i="9"/>
  <c r="G465" i="9"/>
  <c r="I40" i="9"/>
  <c r="J40" i="9"/>
  <c r="H40" i="9"/>
  <c r="G40" i="9"/>
  <c r="J491" i="9"/>
  <c r="I491" i="9"/>
  <c r="H491" i="9"/>
  <c r="G491" i="9"/>
  <c r="H898" i="9"/>
  <c r="J898" i="9"/>
  <c r="I898" i="9"/>
  <c r="G898" i="9"/>
  <c r="J499" i="9"/>
  <c r="I499" i="9"/>
  <c r="H499" i="9"/>
  <c r="G499" i="9"/>
  <c r="I650" i="9"/>
  <c r="J650" i="9"/>
  <c r="H650" i="9"/>
  <c r="G650" i="9"/>
  <c r="J743" i="9"/>
  <c r="H743" i="9"/>
  <c r="I743" i="9"/>
  <c r="G743" i="9"/>
  <c r="I292" i="9"/>
  <c r="J292" i="9"/>
  <c r="H292" i="9"/>
  <c r="G292" i="9"/>
  <c r="H786" i="9"/>
  <c r="J786" i="9"/>
  <c r="I786" i="9"/>
  <c r="G786" i="9"/>
  <c r="J879" i="9"/>
  <c r="I879" i="9"/>
  <c r="H879" i="9"/>
  <c r="G879" i="9"/>
  <c r="J715" i="9"/>
  <c r="I715" i="9"/>
  <c r="H715" i="9"/>
  <c r="G715" i="9"/>
  <c r="I441" i="9"/>
  <c r="J441" i="9"/>
  <c r="H441" i="9"/>
  <c r="G441" i="9"/>
  <c r="H552" i="9"/>
  <c r="I552" i="9"/>
  <c r="J552" i="9"/>
  <c r="G552" i="9"/>
  <c r="J893" i="9"/>
  <c r="I893" i="9"/>
  <c r="H893" i="9"/>
  <c r="G893" i="9"/>
  <c r="H498" i="9"/>
  <c r="I498" i="9"/>
  <c r="J498" i="9"/>
  <c r="G498" i="9"/>
  <c r="J752" i="9"/>
  <c r="I752" i="9"/>
  <c r="H752" i="9"/>
  <c r="G752" i="9"/>
  <c r="H888" i="9"/>
  <c r="J888" i="9"/>
  <c r="I888" i="9"/>
  <c r="G888" i="9"/>
  <c r="J272" i="9"/>
  <c r="H272" i="9"/>
  <c r="I272" i="9"/>
  <c r="G272" i="9"/>
  <c r="I100" i="9"/>
  <c r="J100" i="9"/>
  <c r="H100" i="9"/>
  <c r="G100" i="9"/>
  <c r="J45" i="9"/>
  <c r="H45" i="9"/>
  <c r="I45" i="9"/>
  <c r="G45" i="9"/>
  <c r="J792" i="9"/>
  <c r="I792" i="9"/>
  <c r="H792" i="9"/>
  <c r="G792" i="9"/>
  <c r="I172" i="9"/>
  <c r="J172" i="9"/>
  <c r="H172" i="9"/>
  <c r="G172" i="9"/>
  <c r="I354" i="9"/>
  <c r="H354" i="9"/>
  <c r="J354" i="9"/>
  <c r="G354" i="9"/>
  <c r="J180" i="9"/>
  <c r="H180" i="9"/>
  <c r="I180" i="9"/>
  <c r="G180" i="9"/>
  <c r="I316" i="9"/>
  <c r="J316" i="9"/>
  <c r="H316" i="9"/>
  <c r="G316" i="9"/>
  <c r="I128" i="9"/>
  <c r="J128" i="9"/>
  <c r="H128" i="9"/>
  <c r="G128" i="9"/>
  <c r="J294" i="9"/>
  <c r="H294" i="9"/>
  <c r="I294" i="9"/>
  <c r="G294" i="9"/>
  <c r="I69" i="9"/>
  <c r="J69" i="9"/>
  <c r="H69" i="9"/>
  <c r="G69" i="9"/>
  <c r="I302" i="9"/>
  <c r="J302" i="9"/>
  <c r="H302" i="9"/>
  <c r="G302" i="9"/>
  <c r="I299" i="9"/>
  <c r="J299" i="9"/>
  <c r="H299" i="9"/>
  <c r="G299" i="9"/>
  <c r="J962" i="9"/>
  <c r="I962" i="9"/>
  <c r="H962" i="9"/>
  <c r="G962" i="9"/>
  <c r="J563" i="9"/>
  <c r="I563" i="9"/>
  <c r="H563" i="9"/>
  <c r="G563" i="9"/>
  <c r="J66" i="9"/>
  <c r="H66" i="9"/>
  <c r="I66" i="9"/>
  <c r="G66" i="9"/>
  <c r="J797" i="9"/>
  <c r="I797" i="9"/>
  <c r="H797" i="9"/>
  <c r="G797" i="9"/>
  <c r="I110" i="9"/>
  <c r="J110" i="9"/>
  <c r="H110" i="9"/>
  <c r="G110" i="9"/>
  <c r="I451" i="9"/>
  <c r="J451" i="9"/>
  <c r="H451" i="9"/>
  <c r="G451" i="9"/>
  <c r="I237" i="9"/>
  <c r="J237" i="9"/>
  <c r="H237" i="9"/>
  <c r="G237" i="9"/>
  <c r="H779" i="9"/>
  <c r="J779" i="9"/>
  <c r="I779" i="9"/>
  <c r="G779" i="9"/>
  <c r="I511" i="9"/>
  <c r="J511" i="9"/>
  <c r="H511" i="9"/>
  <c r="G511" i="9"/>
  <c r="I711" i="9"/>
  <c r="J711" i="9"/>
  <c r="H711" i="9"/>
  <c r="G711" i="9"/>
  <c r="J975" i="9"/>
  <c r="I975" i="9"/>
  <c r="H975" i="9"/>
  <c r="G975" i="9"/>
  <c r="I212" i="9"/>
  <c r="J212" i="9"/>
  <c r="H212" i="9"/>
  <c r="G212" i="9"/>
  <c r="I20" i="9"/>
  <c r="J20" i="9"/>
  <c r="H20" i="9"/>
  <c r="G20" i="9"/>
  <c r="J27" i="9"/>
  <c r="I27" i="9"/>
  <c r="H27" i="9"/>
  <c r="G27" i="9"/>
  <c r="I510" i="9"/>
  <c r="J510" i="9"/>
  <c r="H510" i="9"/>
  <c r="G510" i="9"/>
  <c r="J661" i="9"/>
  <c r="I661" i="9"/>
  <c r="H661" i="9"/>
  <c r="G661" i="9"/>
  <c r="I307" i="9"/>
  <c r="J307" i="9"/>
  <c r="H307" i="9"/>
  <c r="G307" i="9"/>
  <c r="I712" i="9"/>
  <c r="J712" i="9"/>
  <c r="H712" i="9"/>
  <c r="G712" i="9"/>
  <c r="I300" i="9"/>
  <c r="J300" i="9"/>
  <c r="H300" i="9"/>
  <c r="G300" i="9"/>
  <c r="H503" i="9"/>
  <c r="J503" i="9"/>
  <c r="I503" i="9"/>
  <c r="G503" i="9"/>
  <c r="J662" i="9"/>
  <c r="I662" i="9"/>
  <c r="H662" i="9"/>
  <c r="G662" i="9"/>
  <c r="I72" i="9"/>
  <c r="J72" i="9"/>
  <c r="H72" i="9"/>
  <c r="G72" i="9"/>
  <c r="J930" i="9"/>
  <c r="I930" i="9"/>
  <c r="H930" i="9"/>
  <c r="G930" i="9"/>
  <c r="I94" i="9"/>
  <c r="J94" i="9"/>
  <c r="H94" i="9"/>
  <c r="G94" i="9"/>
  <c r="I245" i="9"/>
  <c r="J245" i="9"/>
  <c r="H245" i="9"/>
  <c r="G245" i="9"/>
  <c r="J636" i="9"/>
  <c r="I636" i="9"/>
  <c r="H636" i="9"/>
  <c r="G636" i="9"/>
  <c r="I38" i="9"/>
  <c r="J38" i="9"/>
  <c r="H38" i="9"/>
  <c r="G38" i="9"/>
  <c r="I616" i="9"/>
  <c r="J616" i="9"/>
  <c r="H616" i="9"/>
  <c r="G616" i="9"/>
  <c r="J775" i="9"/>
  <c r="I775" i="9"/>
  <c r="H775" i="9"/>
  <c r="G775" i="9"/>
  <c r="J870" i="9"/>
  <c r="I870" i="9"/>
  <c r="H870" i="9"/>
  <c r="G870" i="9"/>
  <c r="H580" i="9"/>
  <c r="J580" i="9"/>
  <c r="I580" i="9"/>
  <c r="G580" i="9"/>
  <c r="I121" i="9"/>
  <c r="J121" i="9"/>
  <c r="H121" i="9"/>
  <c r="G121" i="9"/>
  <c r="I343" i="9"/>
  <c r="J343" i="9"/>
  <c r="H343" i="9"/>
  <c r="G343" i="9"/>
  <c r="J788" i="9"/>
  <c r="I788" i="9"/>
  <c r="H788" i="9"/>
  <c r="G788" i="9"/>
  <c r="I514" i="9"/>
  <c r="J514" i="9"/>
  <c r="H514" i="9"/>
  <c r="G514" i="9"/>
  <c r="J883" i="9"/>
  <c r="I883" i="9"/>
  <c r="H883" i="9"/>
  <c r="G883" i="9"/>
  <c r="J200" i="9"/>
  <c r="H200" i="9"/>
  <c r="I200" i="9"/>
  <c r="G200" i="9"/>
  <c r="I163" i="9"/>
  <c r="J163" i="9"/>
  <c r="H163" i="9"/>
  <c r="G163" i="9"/>
  <c r="J658" i="9"/>
  <c r="H658" i="9"/>
  <c r="I658" i="9"/>
  <c r="G658" i="9"/>
  <c r="I84" i="9"/>
  <c r="J84" i="9"/>
  <c r="H84" i="9"/>
  <c r="G84" i="9"/>
  <c r="I948" i="9"/>
  <c r="H948" i="9"/>
  <c r="J948" i="9"/>
  <c r="G948" i="9"/>
  <c r="J319" i="9"/>
  <c r="H319" i="9"/>
  <c r="I319" i="9"/>
  <c r="G319" i="9"/>
  <c r="I414" i="9"/>
  <c r="J414" i="9"/>
  <c r="H414" i="9"/>
  <c r="G414" i="9"/>
  <c r="J101" i="9"/>
  <c r="I101" i="9"/>
  <c r="H101" i="9"/>
  <c r="G101" i="9"/>
  <c r="I509" i="9"/>
  <c r="J509" i="9"/>
  <c r="H509" i="9"/>
  <c r="G509" i="9"/>
  <c r="J783" i="9"/>
  <c r="I783" i="9"/>
  <c r="H783" i="9"/>
  <c r="G783" i="9"/>
  <c r="I460" i="9"/>
  <c r="J460" i="9"/>
  <c r="H460" i="9"/>
  <c r="G460" i="9"/>
  <c r="I698" i="9"/>
  <c r="J698" i="9"/>
  <c r="H698" i="9"/>
  <c r="G698" i="9"/>
  <c r="J760" i="9"/>
  <c r="I760" i="9"/>
  <c r="H760" i="9"/>
  <c r="G760" i="9"/>
  <c r="J73" i="9"/>
  <c r="I73" i="9"/>
  <c r="H73" i="9"/>
  <c r="G73" i="9"/>
  <c r="H114" i="9"/>
  <c r="I114" i="9"/>
  <c r="J114" i="9"/>
  <c r="G114" i="9"/>
  <c r="I152" i="9"/>
  <c r="J152" i="9"/>
  <c r="H152" i="9"/>
  <c r="G152" i="9"/>
  <c r="J148" i="9"/>
  <c r="I148" i="9"/>
  <c r="H148" i="9"/>
  <c r="G148" i="9"/>
  <c r="J540" i="9"/>
  <c r="H540" i="9"/>
  <c r="I540" i="9"/>
  <c r="G540" i="9"/>
  <c r="J776" i="9"/>
  <c r="I776" i="9"/>
  <c r="H776" i="9"/>
  <c r="G776" i="9"/>
  <c r="J996" i="9"/>
  <c r="I996" i="9"/>
  <c r="H996" i="9"/>
  <c r="G996" i="9"/>
  <c r="J64" i="9"/>
  <c r="I64" i="9"/>
  <c r="H64" i="9"/>
  <c r="G64" i="9"/>
  <c r="I922" i="9"/>
  <c r="H922" i="9"/>
  <c r="J922" i="9"/>
  <c r="G922" i="9"/>
  <c r="I311" i="9"/>
  <c r="H311" i="9"/>
  <c r="J311" i="9"/>
  <c r="G311" i="9"/>
  <c r="I738" i="9"/>
  <c r="J738" i="9"/>
  <c r="H738" i="9"/>
  <c r="G738" i="9"/>
  <c r="H700" i="9"/>
  <c r="I700" i="9"/>
  <c r="J700" i="9"/>
  <c r="G700" i="9"/>
  <c r="J370" i="9"/>
  <c r="I370" i="9"/>
  <c r="H370" i="9"/>
  <c r="G370" i="9"/>
  <c r="I335" i="9"/>
  <c r="J335" i="9"/>
  <c r="H335" i="9"/>
  <c r="N335" i="9" s="1"/>
  <c r="G335" i="9"/>
  <c r="H913" i="9"/>
  <c r="J913" i="9"/>
  <c r="I913" i="9"/>
  <c r="G913" i="9"/>
  <c r="I140" i="9"/>
  <c r="J140" i="9"/>
  <c r="H140" i="9"/>
  <c r="G140" i="9"/>
  <c r="I178" i="9"/>
  <c r="J178" i="9"/>
  <c r="H178" i="9"/>
  <c r="G178" i="9"/>
  <c r="I217" i="9"/>
  <c r="J217" i="9"/>
  <c r="H217" i="9"/>
  <c r="G217" i="9"/>
  <c r="I469" i="9"/>
  <c r="H469" i="9"/>
  <c r="J469" i="9"/>
  <c r="G469" i="9"/>
  <c r="I330" i="9"/>
  <c r="J330" i="9"/>
  <c r="H330" i="9"/>
  <c r="G330" i="9"/>
  <c r="J925" i="9"/>
  <c r="I925" i="9"/>
  <c r="H925" i="9"/>
  <c r="G925" i="9"/>
  <c r="I466" i="9"/>
  <c r="J466" i="9"/>
  <c r="H466" i="9"/>
  <c r="G466" i="9"/>
  <c r="J400" i="9"/>
  <c r="H400" i="9"/>
  <c r="I400" i="9"/>
  <c r="G400" i="9"/>
  <c r="J756" i="9"/>
  <c r="I756" i="9"/>
  <c r="H756" i="9"/>
  <c r="G756" i="9"/>
  <c r="J907" i="9"/>
  <c r="I907" i="9"/>
  <c r="H907" i="9"/>
  <c r="G907" i="9"/>
  <c r="H895" i="9"/>
  <c r="J895" i="9"/>
  <c r="I895" i="9"/>
  <c r="G895" i="9"/>
  <c r="J956" i="9"/>
  <c r="I956" i="9"/>
  <c r="H956" i="9"/>
  <c r="G956" i="9"/>
  <c r="J106" i="9"/>
  <c r="H106" i="9"/>
  <c r="I106" i="9"/>
  <c r="G106" i="9"/>
  <c r="I762" i="9"/>
  <c r="H762" i="9"/>
  <c r="J762" i="9"/>
  <c r="G762" i="9"/>
  <c r="I150" i="9"/>
  <c r="J150" i="9"/>
  <c r="H150" i="9"/>
  <c r="G150" i="9"/>
  <c r="J5" i="9"/>
  <c r="I5" i="9"/>
  <c r="H5" i="9"/>
  <c r="G5" i="9"/>
  <c r="J896" i="9"/>
  <c r="I896" i="9"/>
  <c r="H896" i="9"/>
  <c r="G896" i="9"/>
  <c r="I947" i="9"/>
  <c r="H947" i="9"/>
  <c r="J947" i="9"/>
  <c r="G947" i="9"/>
  <c r="I423" i="9"/>
  <c r="J423" i="9"/>
  <c r="H423" i="9"/>
  <c r="G423" i="9"/>
  <c r="J669" i="9"/>
  <c r="I669" i="9"/>
  <c r="H669" i="9"/>
  <c r="G669" i="9"/>
  <c r="H720" i="9"/>
  <c r="I720" i="9"/>
  <c r="J720" i="9"/>
  <c r="G720" i="9"/>
  <c r="J684" i="9"/>
  <c r="I684" i="9"/>
  <c r="H684" i="9"/>
  <c r="G684" i="9"/>
  <c r="J391" i="9"/>
  <c r="H391" i="9"/>
  <c r="I391" i="9"/>
  <c r="G391" i="9"/>
  <c r="H690" i="9"/>
  <c r="I690" i="9"/>
  <c r="J690" i="9"/>
  <c r="G690" i="9"/>
  <c r="J983" i="9"/>
  <c r="I983" i="9"/>
  <c r="H983" i="9"/>
  <c r="G983" i="9"/>
  <c r="J404" i="9"/>
  <c r="I404" i="9"/>
  <c r="H404" i="9"/>
  <c r="G404" i="9"/>
  <c r="J384" i="9"/>
  <c r="H384" i="9"/>
  <c r="I384" i="9"/>
  <c r="G384" i="9"/>
  <c r="J277" i="9"/>
  <c r="H277" i="9"/>
  <c r="I277" i="9"/>
  <c r="G277" i="9"/>
  <c r="J820" i="9"/>
  <c r="I820" i="9"/>
  <c r="H820" i="9"/>
  <c r="G820" i="9"/>
  <c r="J116" i="9"/>
  <c r="H116" i="9"/>
  <c r="I116" i="9"/>
  <c r="G116" i="9"/>
  <c r="J61" i="9"/>
  <c r="I61" i="9"/>
  <c r="H61" i="9"/>
  <c r="G61" i="9"/>
  <c r="J772" i="9"/>
  <c r="I772" i="9"/>
  <c r="H772" i="9"/>
  <c r="G772" i="9"/>
  <c r="J905" i="9"/>
  <c r="I905" i="9"/>
  <c r="H905" i="9"/>
  <c r="G905" i="9"/>
  <c r="J209" i="9"/>
  <c r="I209" i="9"/>
  <c r="H209" i="9"/>
  <c r="N209" i="9" s="1"/>
  <c r="G209" i="9"/>
  <c r="J886" i="9"/>
  <c r="I886" i="9"/>
  <c r="H886" i="9"/>
  <c r="G886" i="9"/>
  <c r="I129" i="9"/>
  <c r="J129" i="9"/>
  <c r="H129" i="9"/>
  <c r="G129" i="9"/>
  <c r="H784" i="9"/>
  <c r="J784" i="9"/>
  <c r="I784" i="9"/>
  <c r="G784" i="9"/>
  <c r="I71" i="9"/>
  <c r="J71" i="9"/>
  <c r="H71" i="9"/>
  <c r="G71" i="9"/>
  <c r="I538" i="9"/>
  <c r="J538" i="9"/>
  <c r="H538" i="9"/>
  <c r="G538" i="9"/>
  <c r="I118" i="9"/>
  <c r="J118" i="9"/>
  <c r="H118" i="9"/>
  <c r="G118" i="9"/>
  <c r="J610" i="9"/>
  <c r="I610" i="9"/>
  <c r="H610" i="9"/>
  <c r="G610" i="9"/>
  <c r="H608" i="9"/>
  <c r="I608" i="9"/>
  <c r="J608" i="9"/>
  <c r="G608" i="9"/>
  <c r="I572" i="9"/>
  <c r="J572" i="9"/>
  <c r="H572" i="9"/>
  <c r="G572" i="9"/>
  <c r="I134" i="9"/>
  <c r="J134" i="9"/>
  <c r="H134" i="9"/>
  <c r="G134" i="9"/>
  <c r="H806" i="9"/>
  <c r="J806" i="9"/>
  <c r="I806" i="9"/>
  <c r="G806" i="9"/>
  <c r="J516" i="9"/>
  <c r="I516" i="9"/>
  <c r="H516" i="9"/>
  <c r="G516" i="9"/>
  <c r="J142" i="9"/>
  <c r="H142" i="9"/>
  <c r="I142" i="9"/>
  <c r="G142" i="9"/>
  <c r="I558" i="9"/>
  <c r="J558" i="9"/>
  <c r="H558" i="9"/>
  <c r="G558" i="9"/>
  <c r="J483" i="9"/>
  <c r="H483" i="9"/>
  <c r="I483" i="9"/>
  <c r="G483" i="9"/>
  <c r="H529" i="9"/>
  <c r="I529" i="9"/>
  <c r="J529" i="9"/>
  <c r="G529" i="9"/>
  <c r="I147" i="9"/>
  <c r="J147" i="9"/>
  <c r="H147" i="9"/>
  <c r="G147" i="9"/>
  <c r="J191" i="9"/>
  <c r="H191" i="9"/>
  <c r="N191" i="9" s="1"/>
  <c r="I191" i="9"/>
  <c r="G191" i="9"/>
  <c r="J853" i="9"/>
  <c r="I853" i="9"/>
  <c r="H853" i="9"/>
  <c r="G853" i="9"/>
  <c r="H137" i="9"/>
  <c r="I137" i="9"/>
  <c r="J137" i="9"/>
  <c r="G137" i="9"/>
  <c r="J68" i="9"/>
  <c r="H68" i="9"/>
  <c r="I68" i="9"/>
  <c r="G68" i="9"/>
  <c r="J56" i="9"/>
  <c r="I56" i="9"/>
  <c r="H56" i="9"/>
  <c r="G56" i="9"/>
  <c r="I431" i="9"/>
  <c r="J431" i="9"/>
  <c r="H431" i="9"/>
  <c r="G431" i="9"/>
  <c r="H590" i="9"/>
  <c r="J590" i="9"/>
  <c r="I590" i="9"/>
  <c r="G590" i="9"/>
  <c r="I342" i="9"/>
  <c r="J342" i="9"/>
  <c r="H342" i="9"/>
  <c r="G342" i="9"/>
  <c r="H884" i="9"/>
  <c r="J884" i="9"/>
  <c r="I884" i="9"/>
  <c r="G884" i="9"/>
  <c r="J192" i="9"/>
  <c r="H192" i="9"/>
  <c r="I192" i="9"/>
  <c r="G192" i="9"/>
  <c r="J957" i="9"/>
  <c r="I957" i="9"/>
  <c r="H957" i="9"/>
  <c r="G957" i="9"/>
  <c r="J562" i="9"/>
  <c r="I562" i="9"/>
  <c r="H562" i="9"/>
  <c r="G562" i="9"/>
  <c r="J713" i="9"/>
  <c r="I713" i="9"/>
  <c r="H713" i="9"/>
  <c r="G713" i="9"/>
  <c r="J366" i="9"/>
  <c r="I366" i="9"/>
  <c r="H366" i="9"/>
  <c r="G366" i="9"/>
  <c r="I652" i="9"/>
  <c r="J652" i="9"/>
  <c r="H652" i="9"/>
  <c r="G652" i="9"/>
  <c r="J634" i="9"/>
  <c r="I634" i="9"/>
  <c r="H634" i="9"/>
  <c r="G634" i="9"/>
  <c r="I440" i="9"/>
  <c r="J440" i="9"/>
  <c r="H440" i="9"/>
  <c r="G440" i="9"/>
  <c r="H181" i="9"/>
  <c r="I181" i="9"/>
  <c r="J181" i="9"/>
  <c r="G181" i="9"/>
  <c r="H607" i="9"/>
  <c r="I607" i="9"/>
  <c r="J607" i="9"/>
  <c r="G607" i="9"/>
  <c r="J766" i="9"/>
  <c r="I766" i="9"/>
  <c r="H766" i="9"/>
  <c r="G766" i="9"/>
  <c r="I133" i="9"/>
  <c r="J133" i="9"/>
  <c r="H133" i="9"/>
  <c r="G133" i="9"/>
  <c r="I99" i="9"/>
  <c r="J99" i="9"/>
  <c r="H99" i="9"/>
  <c r="G99" i="9"/>
  <c r="I336" i="9"/>
  <c r="J336" i="9"/>
  <c r="H336" i="9"/>
  <c r="G336" i="9"/>
  <c r="H346" i="9"/>
  <c r="I346" i="9"/>
  <c r="J346" i="9"/>
  <c r="G346" i="9"/>
  <c r="J874" i="9"/>
  <c r="I874" i="9"/>
  <c r="H874" i="9"/>
  <c r="G874" i="9"/>
  <c r="H9" i="9"/>
  <c r="I9" i="9"/>
  <c r="J9" i="9"/>
  <c r="G9" i="9"/>
  <c r="I515" i="9"/>
  <c r="J515" i="9"/>
  <c r="H515" i="9"/>
  <c r="G515" i="9"/>
  <c r="I672" i="9"/>
  <c r="H672" i="9"/>
  <c r="J672" i="9"/>
  <c r="G672" i="9"/>
  <c r="I900" i="9"/>
  <c r="H900" i="9"/>
  <c r="J900" i="9"/>
  <c r="G900" i="9"/>
  <c r="J777" i="9"/>
  <c r="I777" i="9"/>
  <c r="H777" i="9"/>
  <c r="G777" i="9"/>
  <c r="I318" i="9"/>
  <c r="J318" i="9"/>
  <c r="H318" i="9"/>
  <c r="G318" i="9"/>
  <c r="H262" i="9"/>
  <c r="I262" i="9"/>
  <c r="J262" i="9"/>
  <c r="G262" i="9"/>
  <c r="J239" i="9"/>
  <c r="H239" i="9"/>
  <c r="I239" i="9"/>
  <c r="G239" i="9"/>
  <c r="H364" i="9"/>
  <c r="I364" i="9"/>
  <c r="J364" i="9"/>
  <c r="G364" i="9"/>
  <c r="J771" i="9"/>
  <c r="H771" i="9"/>
  <c r="I771" i="9"/>
  <c r="G771" i="9"/>
  <c r="J149" i="9"/>
  <c r="I149" i="9"/>
  <c r="H149" i="9"/>
  <c r="G149" i="9"/>
  <c r="J478" i="9"/>
  <c r="I478" i="9"/>
  <c r="H478" i="9"/>
  <c r="G478" i="9"/>
  <c r="H321" i="9"/>
  <c r="I321" i="9"/>
  <c r="J321" i="9"/>
  <c r="G321" i="9"/>
  <c r="J678" i="9"/>
  <c r="I678" i="9"/>
  <c r="H678" i="9"/>
  <c r="G678" i="9"/>
  <c r="I430" i="9"/>
  <c r="J430" i="9"/>
  <c r="H430" i="9"/>
  <c r="G430" i="9"/>
  <c r="J268" i="9"/>
  <c r="I268" i="9"/>
  <c r="H268" i="9"/>
  <c r="G268" i="9"/>
  <c r="I355" i="9"/>
  <c r="J355" i="9"/>
  <c r="H355" i="9"/>
  <c r="G355" i="9"/>
  <c r="J12" i="9"/>
  <c r="I12" i="9"/>
  <c r="H12" i="9"/>
  <c r="G12" i="9"/>
  <c r="J518" i="9"/>
  <c r="H518" i="9"/>
  <c r="I518" i="9"/>
  <c r="G518" i="9"/>
  <c r="J228" i="9"/>
  <c r="I228" i="9"/>
  <c r="H228" i="9"/>
  <c r="G228" i="9"/>
  <c r="I141" i="9"/>
  <c r="J141" i="9"/>
  <c r="H141" i="9"/>
  <c r="G141" i="9"/>
  <c r="J984" i="9"/>
  <c r="I984" i="9"/>
  <c r="H984" i="9"/>
  <c r="G984" i="9"/>
  <c r="J470" i="9"/>
  <c r="H470" i="9"/>
  <c r="I470" i="9"/>
  <c r="G470" i="9"/>
  <c r="J992" i="9"/>
  <c r="I992" i="9"/>
  <c r="H992" i="9"/>
  <c r="G992" i="9"/>
  <c r="J629" i="9"/>
  <c r="H629" i="9"/>
  <c r="I629" i="9"/>
  <c r="G629" i="9"/>
  <c r="J329" i="9"/>
  <c r="I329" i="9"/>
  <c r="H329" i="9"/>
  <c r="G329" i="9"/>
  <c r="J432" i="9"/>
  <c r="I432" i="9"/>
  <c r="H432" i="9"/>
  <c r="G432" i="9"/>
  <c r="H568" i="9"/>
  <c r="J568" i="9"/>
  <c r="I568" i="9"/>
  <c r="G568" i="9"/>
  <c r="I310" i="9"/>
  <c r="H310" i="9"/>
  <c r="J310" i="9"/>
  <c r="G310" i="9"/>
  <c r="J852" i="9"/>
  <c r="I852" i="9"/>
  <c r="H852" i="9"/>
  <c r="G852" i="9"/>
  <c r="I382" i="9"/>
  <c r="J382" i="9"/>
  <c r="H382" i="9"/>
  <c r="G382" i="9"/>
  <c r="H789" i="9"/>
  <c r="J789" i="9"/>
  <c r="I789" i="9"/>
  <c r="G789" i="9"/>
  <c r="I210" i="9"/>
  <c r="J210" i="9"/>
  <c r="H210" i="9"/>
  <c r="G210" i="9"/>
  <c r="I375" i="9"/>
  <c r="J375" i="9"/>
  <c r="H375" i="9"/>
  <c r="G375" i="9"/>
  <c r="J41" i="9"/>
  <c r="I41" i="9"/>
  <c r="H41" i="9"/>
  <c r="G41" i="9"/>
  <c r="I290" i="9"/>
  <c r="J290" i="9"/>
  <c r="H290" i="9"/>
  <c r="G290" i="9"/>
  <c r="J377" i="9"/>
  <c r="H377" i="9"/>
  <c r="I377" i="9"/>
  <c r="G377" i="9"/>
  <c r="H800" i="9"/>
  <c r="J800" i="9"/>
  <c r="I800" i="9"/>
  <c r="G800" i="9"/>
  <c r="I542" i="9"/>
  <c r="J542" i="9"/>
  <c r="H542" i="9"/>
  <c r="G542" i="9"/>
  <c r="J373" i="9"/>
  <c r="I373" i="9"/>
  <c r="H373" i="9"/>
  <c r="G373" i="9"/>
  <c r="I234" i="9"/>
  <c r="J234" i="9"/>
  <c r="H234" i="9"/>
  <c r="G234" i="9"/>
  <c r="H170" i="9"/>
  <c r="J170" i="9"/>
  <c r="I170" i="9"/>
  <c r="G170" i="9"/>
  <c r="J977" i="9"/>
  <c r="I977" i="9"/>
  <c r="H977" i="9"/>
  <c r="G977" i="9"/>
  <c r="J62" i="9"/>
  <c r="I62" i="9"/>
  <c r="H62" i="9"/>
  <c r="G62" i="9"/>
  <c r="J348" i="9"/>
  <c r="H348" i="9"/>
  <c r="I348" i="9"/>
  <c r="G348" i="9"/>
  <c r="I755" i="9"/>
  <c r="J755" i="9"/>
  <c r="H755" i="9"/>
  <c r="G755" i="9"/>
  <c r="I999" i="9"/>
  <c r="H999" i="9"/>
  <c r="J999" i="9"/>
  <c r="G999" i="9"/>
  <c r="J208" i="9"/>
  <c r="I208" i="9"/>
  <c r="H208" i="9"/>
  <c r="G208" i="9"/>
  <c r="I270" i="9"/>
  <c r="J270" i="9"/>
  <c r="H270" i="9"/>
  <c r="G270" i="9"/>
  <c r="J536" i="9"/>
  <c r="H536" i="9"/>
  <c r="I536" i="9"/>
  <c r="G536" i="9"/>
  <c r="I546" i="9"/>
  <c r="J546" i="9"/>
  <c r="H546" i="9"/>
  <c r="G546" i="9"/>
  <c r="I544" i="9"/>
  <c r="J544" i="9"/>
  <c r="H544" i="9"/>
  <c r="G544" i="9"/>
  <c r="J240" i="9"/>
  <c r="I240" i="9"/>
  <c r="H240" i="9"/>
  <c r="G240" i="9"/>
  <c r="J911" i="9"/>
  <c r="I911" i="9"/>
  <c r="H911" i="9"/>
  <c r="G911" i="9"/>
  <c r="I448" i="9"/>
  <c r="J448" i="9"/>
  <c r="H448" i="9"/>
  <c r="G448" i="9"/>
  <c r="I125" i="9"/>
  <c r="J125" i="9"/>
  <c r="H125" i="9"/>
  <c r="G125" i="9"/>
  <c r="I597" i="9"/>
  <c r="J597" i="9"/>
  <c r="H597" i="9"/>
  <c r="G597" i="9"/>
  <c r="J70" i="9"/>
  <c r="I70" i="9"/>
  <c r="H70" i="9"/>
  <c r="G70" i="9"/>
  <c r="I390" i="9"/>
  <c r="J390" i="9"/>
  <c r="H390" i="9"/>
  <c r="G390" i="9"/>
  <c r="J236" i="9"/>
  <c r="I236" i="9"/>
  <c r="H236" i="9"/>
  <c r="G236" i="9"/>
  <c r="I429" i="9"/>
  <c r="J429" i="9"/>
  <c r="H429" i="9"/>
  <c r="G429" i="9"/>
  <c r="J350" i="9"/>
  <c r="I350" i="9"/>
  <c r="H350" i="9"/>
  <c r="G350" i="9"/>
  <c r="J437" i="9"/>
  <c r="I437" i="9"/>
  <c r="H437" i="9"/>
  <c r="G437" i="9"/>
  <c r="H705" i="9"/>
  <c r="I705" i="9"/>
  <c r="J705" i="9"/>
  <c r="G705" i="9"/>
  <c r="J32" i="9"/>
  <c r="H32" i="9"/>
  <c r="I32" i="9"/>
  <c r="G32" i="9"/>
  <c r="J535" i="9"/>
  <c r="H535" i="9"/>
  <c r="I535" i="9"/>
  <c r="G535" i="9"/>
  <c r="J333" i="9"/>
  <c r="I333" i="9"/>
  <c r="H333" i="9"/>
  <c r="G333" i="9"/>
  <c r="J555" i="9"/>
  <c r="I555" i="9"/>
  <c r="H555" i="9"/>
  <c r="G555" i="9"/>
  <c r="I351" i="9"/>
  <c r="J351" i="9"/>
  <c r="H351" i="9"/>
  <c r="G351" i="9"/>
  <c r="I707" i="9"/>
  <c r="J707" i="9"/>
  <c r="H707" i="9"/>
  <c r="G707" i="9"/>
  <c r="J493" i="9"/>
  <c r="H493" i="9"/>
  <c r="I493" i="9"/>
  <c r="G493" i="9"/>
  <c r="I30" i="9"/>
  <c r="J30" i="9"/>
  <c r="H30" i="9"/>
  <c r="G30" i="9"/>
  <c r="J28" i="9"/>
  <c r="H28" i="9"/>
  <c r="I28" i="9"/>
  <c r="G28" i="9"/>
  <c r="J767" i="9"/>
  <c r="I767" i="9"/>
  <c r="H767" i="9"/>
  <c r="G767" i="9"/>
  <c r="J818" i="9"/>
  <c r="I818" i="9"/>
  <c r="H818" i="9"/>
  <c r="G818" i="9"/>
  <c r="J816" i="9"/>
  <c r="I816" i="9"/>
  <c r="H816" i="9"/>
  <c r="G816" i="9"/>
  <c r="H54" i="9"/>
  <c r="J54" i="9"/>
  <c r="I54" i="9"/>
  <c r="G54" i="9"/>
  <c r="J468" i="9"/>
  <c r="H468" i="9"/>
  <c r="I468" i="9"/>
  <c r="G468" i="9"/>
  <c r="J256" i="9"/>
  <c r="H256" i="9"/>
  <c r="I256" i="9"/>
  <c r="G256" i="9"/>
  <c r="J917" i="9"/>
  <c r="I917" i="9"/>
  <c r="H917" i="9"/>
  <c r="G917" i="9"/>
  <c r="J819" i="9"/>
  <c r="I819" i="9"/>
  <c r="H819" i="9"/>
  <c r="G819" i="9"/>
  <c r="J968" i="9"/>
  <c r="I968" i="9"/>
  <c r="H968" i="9"/>
  <c r="G968" i="9"/>
  <c r="I932" i="9"/>
  <c r="H932" i="9"/>
  <c r="J932" i="9"/>
  <c r="G932" i="9"/>
  <c r="J850" i="9"/>
  <c r="I850" i="9"/>
  <c r="H850" i="9"/>
  <c r="G850" i="9"/>
  <c r="I556" i="9"/>
  <c r="H556" i="9"/>
  <c r="J556" i="9"/>
  <c r="G556" i="9"/>
  <c r="I892" i="9"/>
  <c r="H892" i="9"/>
  <c r="J892" i="9"/>
  <c r="G892" i="9"/>
  <c r="J600" i="9"/>
  <c r="H600" i="9"/>
  <c r="I600" i="9"/>
  <c r="G600" i="9"/>
  <c r="H267" i="9"/>
  <c r="J267" i="9"/>
  <c r="I267" i="9"/>
  <c r="G267" i="9"/>
  <c r="J501" i="9"/>
  <c r="H501" i="9"/>
  <c r="I501" i="9"/>
  <c r="G501" i="9"/>
  <c r="I34" i="9"/>
  <c r="J34" i="9"/>
  <c r="H34" i="9"/>
  <c r="G34" i="9"/>
  <c r="I24" i="9"/>
  <c r="J24" i="9"/>
  <c r="H24" i="9"/>
  <c r="G24" i="9"/>
  <c r="I770" i="9"/>
  <c r="J770" i="9"/>
  <c r="H770" i="9"/>
  <c r="G770" i="9"/>
  <c r="J476" i="9"/>
  <c r="I476" i="9"/>
  <c r="H476" i="9"/>
  <c r="G476" i="9"/>
  <c r="H266" i="9"/>
  <c r="I266" i="9"/>
  <c r="J266" i="9"/>
  <c r="G266" i="9"/>
  <c r="I86" i="9"/>
  <c r="J86" i="9"/>
  <c r="H86" i="9"/>
  <c r="G86" i="9"/>
  <c r="J674" i="9"/>
  <c r="I674" i="9"/>
  <c r="H674" i="9"/>
  <c r="G674" i="9"/>
  <c r="J575" i="9"/>
  <c r="I575" i="9"/>
  <c r="H575" i="9"/>
  <c r="G575" i="9"/>
  <c r="H670" i="9"/>
  <c r="I670" i="9"/>
  <c r="J670" i="9"/>
  <c r="G670" i="9"/>
  <c r="I105" i="9"/>
  <c r="J105" i="9"/>
  <c r="H105" i="9"/>
  <c r="G105" i="9"/>
  <c r="I257" i="9"/>
  <c r="J257" i="9"/>
  <c r="H257" i="9"/>
  <c r="G257" i="9"/>
  <c r="H424" i="9"/>
  <c r="I424" i="9"/>
  <c r="J424" i="9"/>
  <c r="G424" i="9"/>
  <c r="I422" i="9"/>
  <c r="J422" i="9"/>
  <c r="H422" i="9"/>
  <c r="G422" i="9"/>
  <c r="I765" i="9"/>
  <c r="H765" i="9"/>
  <c r="J765" i="9"/>
  <c r="G765" i="9"/>
  <c r="J109" i="9"/>
  <c r="H109" i="9"/>
  <c r="I109" i="9"/>
  <c r="G109" i="9"/>
  <c r="J972" i="9"/>
  <c r="I972" i="9"/>
  <c r="H972" i="9"/>
  <c r="G972" i="9"/>
  <c r="I246" i="9"/>
  <c r="H246" i="9"/>
  <c r="J246" i="9"/>
  <c r="G246" i="9"/>
  <c r="I683" i="9"/>
  <c r="J683" i="9"/>
  <c r="H683" i="9"/>
  <c r="G683" i="9"/>
  <c r="J921" i="9"/>
  <c r="I921" i="9"/>
  <c r="H921" i="9"/>
  <c r="G921" i="9"/>
  <c r="J158" i="9"/>
  <c r="I158" i="9"/>
  <c r="H158" i="9"/>
  <c r="G158" i="9"/>
  <c r="I725" i="9"/>
  <c r="J725" i="9"/>
  <c r="H725" i="9"/>
  <c r="G725" i="9"/>
  <c r="I796" i="9"/>
  <c r="H796" i="9"/>
  <c r="J796" i="9"/>
  <c r="G796" i="9"/>
  <c r="J88" i="9"/>
  <c r="I88" i="9"/>
  <c r="H88" i="9"/>
  <c r="G88" i="9"/>
  <c r="J587" i="9"/>
  <c r="H587" i="9"/>
  <c r="I587" i="9"/>
  <c r="G587" i="9"/>
  <c r="H994" i="9"/>
  <c r="J994" i="9"/>
  <c r="I994" i="9"/>
  <c r="G994" i="9"/>
  <c r="J936" i="9"/>
  <c r="I936" i="9"/>
  <c r="H936" i="9"/>
  <c r="G936" i="9"/>
  <c r="H626" i="9"/>
  <c r="J626" i="9"/>
  <c r="I626" i="9"/>
  <c r="G626" i="9"/>
  <c r="I85" i="9"/>
  <c r="J85" i="9"/>
  <c r="H85" i="9"/>
  <c r="G85" i="9"/>
  <c r="J427" i="9"/>
  <c r="I427" i="9"/>
  <c r="H427" i="9"/>
  <c r="G427" i="9"/>
  <c r="J473" i="9"/>
  <c r="I473" i="9"/>
  <c r="H473" i="9"/>
  <c r="G473" i="9"/>
  <c r="H586" i="9"/>
  <c r="I586" i="9"/>
  <c r="J586" i="9"/>
  <c r="G586" i="9"/>
  <c r="I14" i="9"/>
  <c r="J14" i="9"/>
  <c r="H14" i="9"/>
  <c r="G14" i="9"/>
  <c r="I633" i="9"/>
  <c r="J633" i="9"/>
  <c r="H633" i="9"/>
  <c r="G633" i="9"/>
  <c r="J222" i="9"/>
  <c r="I222" i="9"/>
  <c r="H222" i="9"/>
  <c r="G222" i="9"/>
  <c r="J1002" i="9"/>
  <c r="I1002" i="9"/>
  <c r="H1002" i="9"/>
  <c r="G1002" i="9"/>
  <c r="J583" i="9"/>
  <c r="I583" i="9"/>
  <c r="H583" i="9"/>
  <c r="G583" i="9"/>
  <c r="I317" i="9"/>
  <c r="J317" i="9"/>
  <c r="H317" i="9"/>
  <c r="G317" i="9"/>
  <c r="J65" i="9"/>
  <c r="I65" i="9"/>
  <c r="H65" i="9"/>
  <c r="G65" i="9"/>
  <c r="I419" i="9"/>
  <c r="J419" i="9"/>
  <c r="H419" i="9"/>
  <c r="G419" i="9"/>
  <c r="H48" i="9"/>
  <c r="J48" i="9"/>
  <c r="I48" i="9"/>
  <c r="G48" i="9"/>
  <c r="I328" i="9"/>
  <c r="J328" i="9"/>
  <c r="H328" i="9"/>
  <c r="G328" i="9"/>
  <c r="H679" i="9"/>
  <c r="I679" i="9"/>
  <c r="J679" i="9"/>
  <c r="G679" i="9"/>
  <c r="J976" i="9"/>
  <c r="I976" i="9"/>
  <c r="H976" i="9"/>
  <c r="G976" i="9"/>
  <c r="J474" i="9"/>
  <c r="I474" i="9"/>
  <c r="H474" i="9"/>
  <c r="G474" i="9"/>
  <c r="J802" i="9"/>
  <c r="I802" i="9"/>
  <c r="H802" i="9"/>
  <c r="G802" i="9"/>
  <c r="H798" i="9"/>
  <c r="J798" i="9"/>
  <c r="I798" i="9"/>
  <c r="G798" i="9"/>
  <c r="H488" i="9"/>
  <c r="J488" i="9"/>
  <c r="I488" i="9"/>
  <c r="G488" i="9"/>
  <c r="J647" i="9"/>
  <c r="I647" i="9"/>
  <c r="H647" i="9"/>
  <c r="G647" i="9"/>
  <c r="I196" i="9"/>
  <c r="J196" i="9"/>
  <c r="H196" i="9"/>
  <c r="G196" i="9"/>
  <c r="H10" i="9"/>
  <c r="J10" i="9"/>
  <c r="I10" i="9"/>
  <c r="G10" i="9"/>
  <c r="J332" i="9"/>
  <c r="I332" i="9"/>
  <c r="H332" i="9"/>
  <c r="G332" i="9"/>
  <c r="I281" i="9"/>
  <c r="J281" i="9"/>
  <c r="H281" i="9"/>
  <c r="G281" i="9"/>
  <c r="I287" i="9"/>
  <c r="J287" i="9"/>
  <c r="H287" i="9"/>
  <c r="G287" i="9"/>
  <c r="I13" i="9"/>
  <c r="J13" i="9"/>
  <c r="H13" i="9"/>
  <c r="G13" i="9"/>
  <c r="J906" i="9"/>
  <c r="I906" i="9"/>
  <c r="H906" i="9"/>
  <c r="G906" i="9"/>
  <c r="H367" i="9"/>
  <c r="I367" i="9"/>
  <c r="J367" i="9"/>
  <c r="G367" i="9"/>
  <c r="H51" i="9"/>
  <c r="I51" i="9"/>
  <c r="J51" i="9"/>
  <c r="G51" i="9"/>
  <c r="J385" i="9"/>
  <c r="H385" i="9"/>
  <c r="I385" i="9"/>
  <c r="G385" i="9"/>
  <c r="H67" i="9"/>
  <c r="I67" i="9"/>
  <c r="J67" i="9"/>
  <c r="G67" i="9"/>
  <c r="I4" i="9"/>
  <c r="H4" i="9"/>
  <c r="J4" i="9"/>
  <c r="G4" i="9"/>
  <c r="J570" i="9"/>
  <c r="H570" i="9"/>
  <c r="I570" i="9"/>
  <c r="G570" i="9"/>
  <c r="I721" i="9"/>
  <c r="J721" i="9"/>
  <c r="H721" i="9"/>
  <c r="G721" i="9"/>
  <c r="J90" i="9"/>
  <c r="H90" i="9"/>
  <c r="I90" i="9"/>
  <c r="G90" i="9"/>
  <c r="J706" i="9"/>
  <c r="I706" i="9"/>
  <c r="H706" i="9"/>
  <c r="G706" i="9"/>
  <c r="J704" i="9"/>
  <c r="H704" i="9"/>
  <c r="I704" i="9"/>
  <c r="G704" i="9"/>
  <c r="I98" i="9"/>
  <c r="J98" i="9"/>
  <c r="H98" i="9"/>
  <c r="G98" i="9"/>
  <c r="I392" i="9"/>
  <c r="J392" i="9"/>
  <c r="H392" i="9"/>
  <c r="G392" i="9"/>
  <c r="I646" i="9"/>
  <c r="J646" i="9"/>
  <c r="H646" i="9"/>
  <c r="G646" i="9"/>
  <c r="H643" i="9"/>
  <c r="I643" i="9"/>
  <c r="J643" i="9"/>
  <c r="G643" i="9"/>
  <c r="I439" i="9"/>
  <c r="J439" i="9"/>
  <c r="H439" i="9"/>
  <c r="G439" i="9"/>
  <c r="H190" i="9"/>
  <c r="J190" i="9"/>
  <c r="I190" i="9"/>
  <c r="G190" i="9"/>
  <c r="J828" i="9"/>
  <c r="I828" i="9"/>
  <c r="H828" i="9"/>
  <c r="G828" i="9"/>
  <c r="I455" i="9"/>
  <c r="J455" i="9"/>
  <c r="H455" i="9"/>
  <c r="G455" i="9"/>
  <c r="I242" i="9"/>
  <c r="J242" i="9"/>
  <c r="H242" i="9"/>
  <c r="G242" i="9"/>
  <c r="J814" i="9"/>
  <c r="I814" i="9"/>
  <c r="H814" i="9"/>
  <c r="G814" i="9"/>
  <c r="J908" i="9"/>
  <c r="I908" i="9"/>
  <c r="H908" i="9"/>
  <c r="G908" i="9"/>
  <c r="J739" i="9"/>
  <c r="I739" i="9"/>
  <c r="H739" i="9"/>
  <c r="G739" i="9"/>
  <c r="J785" i="9"/>
  <c r="I785" i="9"/>
  <c r="H785" i="9"/>
  <c r="G785" i="9"/>
  <c r="J791" i="9"/>
  <c r="I791" i="9"/>
  <c r="H791" i="9"/>
  <c r="G791" i="9"/>
  <c r="H193" i="9"/>
  <c r="J193" i="9"/>
  <c r="I193" i="9"/>
  <c r="G193" i="9"/>
  <c r="J345" i="9"/>
  <c r="H345" i="9"/>
  <c r="I345" i="9"/>
  <c r="G345" i="9"/>
  <c r="J155" i="9"/>
  <c r="I155" i="9"/>
  <c r="H155" i="9"/>
  <c r="G155" i="9"/>
  <c r="J904" i="9"/>
  <c r="I904" i="9"/>
  <c r="H904" i="9"/>
  <c r="G904" i="9"/>
  <c r="J687" i="9"/>
  <c r="H687" i="9"/>
  <c r="I687" i="9"/>
  <c r="G687" i="9"/>
  <c r="J846" i="9"/>
  <c r="I846" i="9"/>
  <c r="H846" i="9"/>
  <c r="G846" i="9"/>
  <c r="H598" i="9"/>
  <c r="J598" i="9"/>
  <c r="I598" i="9"/>
  <c r="G598" i="9"/>
  <c r="J7" i="9"/>
  <c r="H7" i="9"/>
  <c r="I7" i="9"/>
  <c r="G7" i="9"/>
  <c r="J449" i="9"/>
  <c r="H449" i="9"/>
  <c r="I449" i="9"/>
  <c r="G449" i="9"/>
  <c r="I188" i="9"/>
  <c r="J188" i="9"/>
  <c r="H188" i="9"/>
  <c r="G188" i="9"/>
  <c r="J969" i="9"/>
  <c r="I969" i="9"/>
  <c r="H969" i="9"/>
  <c r="G969" i="9"/>
  <c r="J82" i="9"/>
  <c r="I82" i="9"/>
  <c r="H82" i="9"/>
  <c r="G82" i="9"/>
  <c r="J890" i="9"/>
  <c r="I890" i="9"/>
  <c r="H890" i="9"/>
  <c r="G890" i="9"/>
  <c r="J863" i="9"/>
  <c r="I863" i="9"/>
  <c r="H863" i="9"/>
  <c r="G863" i="9"/>
  <c r="J732" i="9"/>
  <c r="H732" i="9"/>
  <c r="I732" i="9"/>
  <c r="G732" i="9"/>
  <c r="I202" i="9"/>
  <c r="J202" i="9"/>
  <c r="H202" i="9"/>
  <c r="G202" i="9"/>
  <c r="I454" i="9"/>
  <c r="J454" i="9"/>
  <c r="H454" i="9"/>
  <c r="G454" i="9"/>
  <c r="J848" i="9"/>
  <c r="I848" i="9"/>
  <c r="H848" i="9"/>
  <c r="G848" i="9"/>
  <c r="J291" i="9"/>
  <c r="I291" i="9"/>
  <c r="H291" i="9"/>
  <c r="G291" i="9"/>
  <c r="J442" i="9"/>
  <c r="I442" i="9"/>
  <c r="H442" i="9"/>
  <c r="G442" i="9"/>
  <c r="J856" i="9"/>
  <c r="I856" i="9"/>
  <c r="H856" i="9"/>
  <c r="G856" i="9"/>
  <c r="I17" i="9"/>
  <c r="J17" i="9"/>
  <c r="H17" i="9"/>
  <c r="G17" i="9"/>
  <c r="J96" i="9"/>
  <c r="I96" i="9"/>
  <c r="H96" i="9"/>
  <c r="G96" i="9"/>
  <c r="J255" i="9"/>
  <c r="H255" i="9"/>
  <c r="I255" i="9"/>
  <c r="G255" i="9"/>
  <c r="I872" i="9"/>
  <c r="H872" i="9"/>
  <c r="J872" i="9"/>
  <c r="G872" i="9"/>
  <c r="J836" i="9"/>
  <c r="I836" i="9"/>
  <c r="H836" i="9"/>
  <c r="G836" i="9"/>
  <c r="I42" i="9"/>
  <c r="J42" i="9"/>
  <c r="H42" i="9"/>
  <c r="G42" i="9"/>
  <c r="J593" i="9"/>
  <c r="H593" i="9"/>
  <c r="I593" i="9"/>
  <c r="G593" i="9"/>
  <c r="J599" i="9"/>
  <c r="I599" i="9"/>
  <c r="H599" i="9"/>
  <c r="G599" i="9"/>
  <c r="I47" i="9"/>
  <c r="J47" i="9"/>
  <c r="H47" i="9"/>
  <c r="G47" i="9"/>
  <c r="H93" i="9"/>
  <c r="I93" i="9"/>
  <c r="J93" i="9"/>
  <c r="G93" i="9"/>
  <c r="I522" i="9"/>
  <c r="J522" i="9"/>
  <c r="H522" i="9"/>
  <c r="G522" i="9"/>
  <c r="J456" i="9"/>
  <c r="H456" i="9"/>
  <c r="I456" i="9"/>
  <c r="G456" i="9"/>
  <c r="H592" i="9"/>
  <c r="I592" i="9"/>
  <c r="J592" i="9"/>
  <c r="G592" i="9"/>
  <c r="I654" i="9"/>
  <c r="J654" i="9"/>
  <c r="H654" i="9"/>
  <c r="G654" i="9"/>
  <c r="I115" i="9"/>
  <c r="J115" i="9"/>
  <c r="H115" i="9"/>
  <c r="G115" i="9"/>
  <c r="I331" i="9"/>
  <c r="J331" i="9"/>
  <c r="H331" i="9"/>
  <c r="G331" i="9"/>
  <c r="I159" i="9"/>
  <c r="J159" i="9"/>
  <c r="H159" i="9"/>
  <c r="G159" i="9"/>
  <c r="I831" i="9"/>
  <c r="J831" i="9"/>
  <c r="H831" i="9"/>
  <c r="G831" i="9"/>
  <c r="J926" i="9"/>
  <c r="I926" i="9"/>
  <c r="H926" i="9"/>
  <c r="G926" i="9"/>
  <c r="I426" i="9"/>
  <c r="J426" i="9"/>
  <c r="H426" i="9"/>
  <c r="G426" i="9"/>
  <c r="J934" i="9"/>
  <c r="I934" i="9"/>
  <c r="H934" i="9"/>
  <c r="G934" i="9"/>
  <c r="I388" i="9"/>
  <c r="J388" i="9"/>
  <c r="H388" i="9"/>
  <c r="G388" i="9"/>
  <c r="J44" i="9"/>
  <c r="I44" i="9"/>
  <c r="H44" i="9"/>
  <c r="G44" i="9"/>
  <c r="J880" i="9"/>
  <c r="I880" i="9"/>
  <c r="H880" i="9"/>
  <c r="G880" i="9"/>
  <c r="J502" i="9"/>
  <c r="I502" i="9"/>
  <c r="H502" i="9"/>
  <c r="G502" i="9"/>
  <c r="I322" i="9"/>
  <c r="J322" i="9"/>
  <c r="H322" i="9"/>
  <c r="G322" i="9"/>
  <c r="I320" i="9"/>
  <c r="J320" i="9"/>
  <c r="H320" i="9"/>
  <c r="G320" i="9"/>
  <c r="I415" i="9"/>
  <c r="J415" i="9"/>
  <c r="H415" i="9"/>
  <c r="G415" i="9"/>
  <c r="J574" i="9"/>
  <c r="I574" i="9"/>
  <c r="H574" i="9"/>
  <c r="G574" i="9"/>
  <c r="I35" i="9"/>
  <c r="J35" i="9"/>
  <c r="H35" i="9"/>
  <c r="G35" i="9"/>
  <c r="J774" i="9"/>
  <c r="I774" i="9"/>
  <c r="H774" i="9"/>
  <c r="G774" i="9"/>
  <c r="J620" i="9"/>
  <c r="I620" i="9"/>
  <c r="H620" i="9"/>
  <c r="G620" i="9"/>
  <c r="J151" i="9"/>
  <c r="I151" i="9"/>
  <c r="H151" i="9"/>
  <c r="G151" i="9"/>
  <c r="J982" i="9"/>
  <c r="I982" i="9"/>
  <c r="H982" i="9"/>
  <c r="G982" i="9"/>
  <c r="I309" i="9"/>
  <c r="J309" i="9"/>
  <c r="H309" i="9"/>
  <c r="G309" i="9"/>
  <c r="J577" i="9"/>
  <c r="I577" i="9"/>
  <c r="H577" i="9"/>
  <c r="G577" i="9"/>
  <c r="J882" i="9"/>
  <c r="I882" i="9"/>
  <c r="H882" i="9"/>
  <c r="G882" i="9"/>
  <c r="J591" i="9"/>
  <c r="I591" i="9"/>
  <c r="H591" i="9"/>
  <c r="G591" i="9"/>
  <c r="J942" i="9"/>
  <c r="I942" i="9"/>
  <c r="H942" i="9"/>
  <c r="G942" i="9"/>
  <c r="H780" i="9"/>
  <c r="J780" i="9"/>
  <c r="I780" i="9"/>
  <c r="G780" i="9"/>
  <c r="I611" i="9"/>
  <c r="J611" i="9"/>
  <c r="H611" i="9"/>
  <c r="G611" i="9"/>
  <c r="H919" i="9"/>
  <c r="J919" i="9"/>
  <c r="I919" i="9"/>
  <c r="G919" i="9"/>
  <c r="J842" i="9"/>
  <c r="I842" i="9"/>
  <c r="H842" i="9"/>
  <c r="G842" i="9"/>
  <c r="J722" i="9"/>
  <c r="I722" i="9"/>
  <c r="H722" i="9"/>
  <c r="G722" i="9"/>
  <c r="J912" i="9"/>
  <c r="I912" i="9"/>
  <c r="H912" i="9"/>
  <c r="G912" i="9"/>
  <c r="I462" i="9"/>
  <c r="J462" i="9"/>
  <c r="H462" i="9"/>
  <c r="G462" i="9"/>
  <c r="J835" i="9"/>
  <c r="I835" i="9"/>
  <c r="H835" i="9"/>
  <c r="G835" i="9"/>
  <c r="J567" i="9"/>
  <c r="I567" i="9"/>
  <c r="H567" i="9"/>
  <c r="G567" i="9"/>
  <c r="I726" i="9"/>
  <c r="J726" i="9"/>
  <c r="H726" i="9"/>
  <c r="G726" i="9"/>
  <c r="I244" i="9"/>
  <c r="J244" i="9"/>
  <c r="H244" i="9"/>
  <c r="G244" i="9"/>
  <c r="I224" i="9"/>
  <c r="J224" i="9"/>
  <c r="H224" i="9"/>
  <c r="G224" i="9"/>
  <c r="J885" i="9"/>
  <c r="I885" i="9"/>
  <c r="H885" i="9"/>
  <c r="G885" i="9"/>
  <c r="H839" i="9"/>
  <c r="J839" i="9"/>
  <c r="I839" i="9"/>
  <c r="G839" i="9"/>
  <c r="H452" i="9"/>
  <c r="I452" i="9"/>
  <c r="J452" i="9"/>
  <c r="G452" i="9"/>
  <c r="J585" i="9"/>
  <c r="I585" i="9"/>
  <c r="H585" i="9"/>
  <c r="G585" i="9"/>
  <c r="J729" i="9"/>
  <c r="H729" i="9"/>
  <c r="I729" i="9"/>
  <c r="G729" i="9"/>
  <c r="I223" i="9"/>
  <c r="J223" i="9"/>
  <c r="H223" i="9"/>
  <c r="G223" i="9"/>
  <c r="I638" i="9"/>
  <c r="J638" i="9"/>
  <c r="H638" i="9"/>
  <c r="G638" i="9"/>
  <c r="I584" i="9"/>
  <c r="J584" i="9"/>
  <c r="H584" i="9"/>
  <c r="G584" i="9"/>
  <c r="J326" i="9"/>
  <c r="I326" i="9"/>
  <c r="H326" i="9"/>
  <c r="G326" i="9"/>
  <c r="J323" i="9"/>
  <c r="H323" i="9"/>
  <c r="I323" i="9"/>
  <c r="G323" i="9"/>
  <c r="I631" i="9"/>
  <c r="J631" i="9"/>
  <c r="H631" i="9"/>
  <c r="G631" i="9"/>
  <c r="I365" i="9"/>
  <c r="J365" i="9"/>
  <c r="H365" i="9"/>
  <c r="G365" i="9"/>
  <c r="J252" i="9"/>
  <c r="I252" i="9"/>
  <c r="H252" i="9"/>
  <c r="G252" i="9"/>
  <c r="J490" i="9"/>
  <c r="H490" i="9"/>
  <c r="I490" i="9"/>
  <c r="G490" i="9"/>
  <c r="J903" i="9"/>
  <c r="I903" i="9"/>
  <c r="H903" i="9"/>
  <c r="G903" i="9"/>
  <c r="H238" i="9"/>
  <c r="I238" i="9"/>
  <c r="J238" i="9"/>
  <c r="G238" i="9"/>
  <c r="J931" i="9"/>
  <c r="I931" i="9"/>
  <c r="H931" i="9"/>
  <c r="G931" i="9"/>
  <c r="I215" i="9"/>
  <c r="J215" i="9"/>
  <c r="H215" i="9"/>
  <c r="G215" i="9"/>
  <c r="I660" i="9"/>
  <c r="J660" i="9"/>
  <c r="H660" i="9"/>
  <c r="G660" i="9"/>
  <c r="J386" i="9"/>
  <c r="H386" i="9"/>
  <c r="I386" i="9"/>
  <c r="G386" i="9"/>
  <c r="I799" i="9"/>
  <c r="H799" i="9"/>
  <c r="J799" i="9"/>
  <c r="G799" i="9"/>
  <c r="H548" i="9"/>
  <c r="J548" i="9"/>
  <c r="I548" i="9"/>
  <c r="G548" i="9"/>
  <c r="H37" i="9"/>
  <c r="J37" i="9"/>
  <c r="I37" i="9"/>
  <c r="G37" i="9"/>
  <c r="J526" i="9"/>
  <c r="I526" i="9"/>
  <c r="H526" i="9"/>
  <c r="G526" i="9"/>
  <c r="H387" i="9"/>
  <c r="J387" i="9"/>
  <c r="I387" i="9"/>
  <c r="G387" i="9"/>
  <c r="I146" i="9"/>
  <c r="J146" i="9"/>
  <c r="H146" i="9"/>
  <c r="G146" i="9"/>
  <c r="I381" i="9"/>
  <c r="J381" i="9"/>
  <c r="H381" i="9"/>
  <c r="G381" i="9"/>
  <c r="I75" i="9"/>
  <c r="J75" i="9"/>
  <c r="H75" i="9"/>
  <c r="G75" i="9"/>
  <c r="I376" i="9"/>
  <c r="J376" i="9"/>
  <c r="H376" i="9"/>
  <c r="G376" i="9"/>
  <c r="I50" i="9"/>
  <c r="J50" i="9"/>
  <c r="H50" i="9"/>
  <c r="G50" i="9"/>
  <c r="H446" i="9"/>
  <c r="I446" i="9"/>
  <c r="J446" i="9"/>
  <c r="G446" i="9"/>
  <c r="J733" i="9"/>
  <c r="H733" i="9"/>
  <c r="I733" i="9"/>
  <c r="G733" i="9"/>
  <c r="J274" i="9"/>
  <c r="I274" i="9"/>
  <c r="H274" i="9"/>
  <c r="G274" i="9"/>
  <c r="I43" i="9"/>
  <c r="J43" i="9"/>
  <c r="H43" i="9"/>
  <c r="G43" i="9"/>
  <c r="I492" i="9"/>
  <c r="J492" i="9"/>
  <c r="H492" i="9"/>
  <c r="G492" i="9"/>
  <c r="H794" i="9"/>
  <c r="J794" i="9"/>
  <c r="I794" i="9"/>
  <c r="G794" i="9"/>
  <c r="I685" i="9"/>
  <c r="J685" i="9"/>
  <c r="H685" i="9"/>
  <c r="G685" i="9"/>
  <c r="J184" i="9"/>
  <c r="H184" i="9"/>
  <c r="I184" i="9"/>
  <c r="G184" i="9"/>
  <c r="J606" i="9"/>
  <c r="H606" i="9"/>
  <c r="I606" i="9"/>
  <c r="G606" i="9"/>
  <c r="I693" i="9"/>
  <c r="H693" i="9"/>
  <c r="J693" i="9"/>
  <c r="G693" i="9"/>
  <c r="J298" i="9"/>
  <c r="I298" i="9"/>
  <c r="H298" i="9"/>
  <c r="G298" i="9"/>
  <c r="J296" i="9"/>
  <c r="I296" i="9"/>
  <c r="H296" i="9"/>
  <c r="G296" i="9"/>
  <c r="J124" i="9"/>
  <c r="H124" i="9"/>
  <c r="I124" i="9"/>
  <c r="G124" i="9"/>
  <c r="J463" i="9"/>
  <c r="H463" i="9"/>
  <c r="I463" i="9"/>
  <c r="G463" i="9"/>
  <c r="I589" i="9"/>
  <c r="J589" i="9"/>
  <c r="H589" i="9"/>
  <c r="G589" i="9"/>
  <c r="I724" i="9"/>
  <c r="J724" i="9"/>
  <c r="H724" i="9"/>
  <c r="G724" i="9"/>
  <c r="J458" i="9"/>
  <c r="H458" i="9"/>
  <c r="I458" i="9"/>
  <c r="G458" i="9"/>
  <c r="I356" i="9"/>
  <c r="J356" i="9"/>
  <c r="H356" i="9"/>
  <c r="G356" i="9"/>
  <c r="J963" i="9"/>
  <c r="I963" i="9"/>
  <c r="H963" i="9"/>
  <c r="G963" i="9"/>
  <c r="J866" i="9"/>
  <c r="I866" i="9"/>
  <c r="H866" i="9"/>
  <c r="G866" i="9"/>
  <c r="J26" i="9"/>
  <c r="I26" i="9"/>
  <c r="H26" i="9"/>
  <c r="G26" i="9"/>
  <c r="I696" i="9"/>
  <c r="J696" i="9"/>
  <c r="H696" i="9"/>
  <c r="G696" i="9"/>
  <c r="J438" i="9"/>
  <c r="I438" i="9"/>
  <c r="H438" i="9"/>
  <c r="G438" i="9"/>
  <c r="J363" i="9"/>
  <c r="I363" i="9"/>
  <c r="H363" i="9"/>
  <c r="G363" i="9"/>
  <c r="J512" i="9"/>
  <c r="I512" i="9"/>
  <c r="H512" i="9"/>
  <c r="G512" i="9"/>
  <c r="H16" i="9"/>
  <c r="I16" i="9"/>
  <c r="J16" i="9"/>
  <c r="G16" i="9"/>
  <c r="I295" i="9"/>
  <c r="J295" i="9"/>
  <c r="H295" i="9"/>
  <c r="G295" i="9"/>
  <c r="I710" i="9"/>
  <c r="J710" i="9"/>
  <c r="H710" i="9"/>
  <c r="G710" i="9"/>
  <c r="J812" i="9"/>
  <c r="I812" i="9"/>
  <c r="H812" i="9"/>
  <c r="G812" i="9"/>
  <c r="N457" i="9" l="1"/>
  <c r="F3" i="9" l="1"/>
  <c r="F2" i="9"/>
  <c r="G2" i="9"/>
  <c r="P857" i="9" l="1"/>
  <c r="L806" i="9"/>
  <c r="P701" i="9"/>
  <c r="P53" i="9"/>
  <c r="L948" i="9"/>
  <c r="P67" i="9"/>
  <c r="L886" i="9"/>
  <c r="L338" i="9"/>
  <c r="P165" i="9"/>
  <c r="L484" i="9"/>
  <c r="P836" i="9"/>
  <c r="L41" i="9"/>
  <c r="P517" i="9"/>
  <c r="L579" i="9"/>
  <c r="P993" i="9"/>
  <c r="P896" i="9"/>
  <c r="P638" i="9"/>
  <c r="P570" i="9"/>
  <c r="P909" i="9"/>
  <c r="L713" i="9"/>
  <c r="P198" i="9"/>
  <c r="P246" i="9"/>
  <c r="L837" i="9"/>
  <c r="L546" i="9"/>
  <c r="P172" i="9"/>
  <c r="P682" i="9"/>
  <c r="L310" i="9"/>
  <c r="P954" i="9"/>
  <c r="L366" i="9"/>
  <c r="P850" i="9"/>
  <c r="L364" i="9"/>
  <c r="P400" i="9"/>
  <c r="L480" i="9"/>
  <c r="P845" i="9"/>
  <c r="P102" i="9"/>
  <c r="P691" i="9"/>
  <c r="L768" i="9"/>
  <c r="L356" i="9"/>
  <c r="L48" i="9"/>
  <c r="P731" i="9"/>
  <c r="L590" i="9"/>
  <c r="L555" i="9"/>
  <c r="P468" i="9"/>
  <c r="L28" i="9"/>
  <c r="P847" i="9"/>
  <c r="L578" i="9"/>
  <c r="L741" i="9"/>
  <c r="P162" i="9"/>
  <c r="P879" i="9"/>
  <c r="P381" i="9"/>
  <c r="L111" i="9"/>
  <c r="P758" i="9"/>
  <c r="L362" i="9"/>
  <c r="L666" i="9"/>
  <c r="P911" i="9"/>
  <c r="L149" i="9"/>
  <c r="L361" i="9"/>
  <c r="L563" i="9"/>
  <c r="L608" i="9"/>
  <c r="P283" i="9"/>
  <c r="L450" i="9"/>
  <c r="L746" i="9"/>
  <c r="P974" i="9"/>
  <c r="P526" i="9"/>
  <c r="L636" i="9"/>
  <c r="L119" i="9"/>
  <c r="L210" i="9"/>
  <c r="L347" i="9"/>
  <c r="L337" i="9"/>
  <c r="P378" i="9"/>
  <c r="L752" i="9"/>
  <c r="L77" i="9"/>
  <c r="L780" i="9"/>
  <c r="P137" i="9"/>
  <c r="L977" i="9"/>
  <c r="P523" i="9"/>
  <c r="P99" i="9"/>
  <c r="P722" i="9"/>
  <c r="P586" i="9"/>
  <c r="P100" i="9"/>
  <c r="P831" i="9"/>
  <c r="P412" i="9"/>
  <c r="L300" i="9"/>
  <c r="L651" i="9"/>
  <c r="L256" i="9"/>
  <c r="L423" i="9"/>
  <c r="L689" i="9"/>
  <c r="L234" i="9"/>
  <c r="L599" i="9"/>
  <c r="P978" i="9"/>
  <c r="P554" i="9"/>
  <c r="P6" i="9"/>
  <c r="P757" i="9"/>
  <c r="L950" i="9"/>
  <c r="P781" i="9"/>
  <c r="P940" i="9"/>
  <c r="P971" i="9"/>
  <c r="L498" i="9"/>
  <c r="P949" i="9"/>
  <c r="P654" i="9"/>
  <c r="L630" i="9"/>
  <c r="L982" i="9"/>
  <c r="P333" i="9"/>
  <c r="L228" i="9"/>
  <c r="P235" i="9"/>
  <c r="L675" i="9"/>
  <c r="P57" i="9"/>
  <c r="P795" i="9"/>
  <c r="L139" i="9"/>
  <c r="L449" i="9"/>
  <c r="P717" i="9"/>
  <c r="P64" i="9"/>
  <c r="P775" i="9"/>
  <c r="P606" i="9"/>
  <c r="L221" i="9"/>
  <c r="L108" i="9"/>
  <c r="L363" i="9"/>
  <c r="P12" i="9"/>
  <c r="L992" i="9"/>
  <c r="P866" i="9"/>
  <c r="L453" i="9"/>
  <c r="L116" i="9"/>
  <c r="P451" i="9"/>
  <c r="L11" i="9"/>
  <c r="L232" i="9"/>
  <c r="P617" i="9"/>
  <c r="P991" i="9"/>
  <c r="L920" i="9"/>
  <c r="L572" i="9"/>
  <c r="L388" i="9"/>
  <c r="P737" i="9"/>
  <c r="L399" i="9"/>
  <c r="P832" i="9"/>
  <c r="P709" i="9"/>
  <c r="P495" i="9"/>
  <c r="L413" i="9"/>
  <c r="L84" i="9"/>
  <c r="L963" i="9"/>
  <c r="P623" i="9"/>
  <c r="P825" i="9"/>
  <c r="L316" i="9"/>
  <c r="P440" i="9"/>
  <c r="L952" i="9"/>
  <c r="P368" i="9"/>
  <c r="L559" i="9"/>
  <c r="L126" i="9"/>
  <c r="L202" i="9"/>
  <c r="P981" i="9"/>
  <c r="P799" i="9"/>
  <c r="P205" i="9"/>
  <c r="P500" i="9"/>
  <c r="L303" i="9"/>
  <c r="P519" i="9"/>
  <c r="L642" i="9"/>
  <c r="P286" i="9"/>
  <c r="L645" i="9"/>
  <c r="L621" i="9"/>
  <c r="P166" i="9"/>
  <c r="L767" i="9"/>
  <c r="L914" i="9"/>
  <c r="P562" i="9"/>
  <c r="L712" i="9"/>
  <c r="L897" i="9"/>
  <c r="P985" i="9"/>
  <c r="L55" i="9"/>
  <c r="L376" i="9"/>
  <c r="L916" i="9"/>
  <c r="L934" i="9"/>
  <c r="L492" i="9"/>
  <c r="L387" i="9"/>
  <c r="L489" i="9"/>
  <c r="L267" i="9"/>
  <c r="P147" i="9"/>
  <c r="P649" i="9"/>
  <c r="P842" i="9"/>
  <c r="L86" i="9"/>
  <c r="L125" i="9"/>
  <c r="P339" i="9"/>
  <c r="L618" i="9"/>
  <c r="P521" i="9"/>
  <c r="P247" i="9"/>
  <c r="L419" i="9"/>
  <c r="L576" i="9"/>
  <c r="L173" i="9"/>
  <c r="L282" i="9"/>
  <c r="P719" i="9"/>
  <c r="L224" i="9"/>
  <c r="L997" i="9"/>
  <c r="P979" i="9"/>
  <c r="P409" i="9"/>
  <c r="L26" i="9"/>
  <c r="L394" i="9"/>
  <c r="P742" i="9"/>
  <c r="P403" i="9"/>
  <c r="P284" i="9"/>
  <c r="L343" i="9"/>
  <c r="P352" i="9"/>
  <c r="P382" i="9"/>
  <c r="L681" i="9"/>
  <c r="P309" i="9"/>
  <c r="L464" i="9"/>
  <c r="P177" i="9"/>
  <c r="L724" i="9"/>
  <c r="L834" i="9"/>
  <c r="L567" i="9"/>
  <c r="P407" i="9"/>
  <c r="P693" i="9"/>
  <c r="L539" i="9"/>
  <c r="P151" i="9"/>
  <c r="P47" i="9"/>
  <c r="P123" i="9"/>
  <c r="L9" i="9"/>
  <c r="L509" i="9"/>
  <c r="P433" i="9"/>
  <c r="L180" i="9"/>
  <c r="L348" i="9"/>
  <c r="P226" i="9"/>
  <c r="P85" i="9"/>
  <c r="L616" i="9"/>
  <c r="L790" i="9"/>
  <c r="P238" i="9"/>
  <c r="P922" i="9"/>
  <c r="P328" i="9"/>
  <c r="P427" i="9"/>
  <c r="L452" i="9"/>
  <c r="P650" i="9"/>
  <c r="L604" i="9"/>
  <c r="P833" i="9"/>
  <c r="P600" i="9"/>
  <c r="L822" i="9"/>
  <c r="P350" i="9"/>
  <c r="L288" i="9"/>
  <c r="P738" i="9"/>
  <c r="L792" i="9"/>
  <c r="L262" i="9"/>
  <c r="L975" i="9"/>
  <c r="P575" i="9"/>
  <c r="P698" i="9"/>
  <c r="P653" i="9"/>
  <c r="L308" i="9"/>
  <c r="P8" i="9"/>
  <c r="L903" i="9"/>
  <c r="P718" i="9"/>
  <c r="P367" i="9"/>
  <c r="L395" i="9"/>
  <c r="P14" i="9"/>
  <c r="P534" i="9"/>
  <c r="P829" i="9"/>
  <c r="P239" i="9"/>
  <c r="L435" i="9"/>
  <c r="P482" i="9"/>
  <c r="P341" i="9"/>
  <c r="L265" i="9"/>
  <c r="P905" i="9"/>
  <c r="L946" i="9"/>
  <c r="P154" i="9"/>
  <c r="L686" i="9"/>
  <c r="L720" i="9"/>
  <c r="P585" i="9"/>
  <c r="P5" i="9"/>
  <c r="P885" i="9"/>
  <c r="P626" i="9"/>
  <c r="P607" i="9"/>
  <c r="P434" i="9"/>
  <c r="L875" i="9"/>
  <c r="L907" i="9"/>
  <c r="L454" i="9"/>
  <c r="L714" i="9"/>
  <c r="L250" i="9"/>
  <c r="P708" i="9"/>
  <c r="L372" i="9"/>
  <c r="L965" i="9"/>
  <c r="L322" i="9"/>
  <c r="L369" i="9"/>
  <c r="P840" i="9"/>
  <c r="L748" i="9"/>
  <c r="P50" i="9"/>
  <c r="L553" i="9"/>
  <c r="P481" i="9"/>
  <c r="P592" i="9"/>
  <c r="P690" i="9"/>
  <c r="P671" i="9"/>
  <c r="L908" i="9"/>
  <c r="P324" i="9"/>
  <c r="L398" i="9"/>
  <c r="L16" i="9"/>
  <c r="P998" i="9"/>
  <c r="P583" i="9"/>
  <c r="L544" i="9"/>
  <c r="L334" i="9"/>
  <c r="L204" i="9"/>
  <c r="L945" i="9"/>
  <c r="P81" i="9"/>
  <c r="P550" i="9"/>
  <c r="P764" i="9"/>
  <c r="P859" i="9"/>
  <c r="P80" i="9"/>
  <c r="L747" i="9"/>
  <c r="P983" i="9"/>
  <c r="L422" i="9"/>
  <c r="L457" i="9"/>
  <c r="P594" i="9"/>
  <c r="P744" i="9"/>
  <c r="L716" i="9"/>
  <c r="L461" i="9"/>
  <c r="L641" i="9"/>
  <c r="L428" i="9"/>
  <c r="L122" i="9"/>
  <c r="L141" i="9"/>
  <c r="P548" i="9"/>
  <c r="P640" i="9"/>
  <c r="P729" i="9"/>
  <c r="P82" i="9"/>
  <c r="L549" i="9"/>
  <c r="L65" i="9"/>
  <c r="L330" i="9"/>
  <c r="P54" i="9"/>
  <c r="L271" i="9"/>
  <c r="L444" i="9"/>
  <c r="P321" i="9"/>
  <c r="L613" i="9"/>
  <c r="L972" i="9"/>
  <c r="P27" i="9"/>
  <c r="L252" i="9"/>
  <c r="P603" i="9"/>
  <c r="P732" i="9"/>
  <c r="L846" i="9"/>
  <c r="L516" i="9"/>
  <c r="P884" i="9"/>
  <c r="L385" i="9"/>
  <c r="L222" i="9"/>
  <c r="P705" i="9"/>
  <c r="L906" i="9"/>
  <c r="P942" i="9"/>
  <c r="P380" i="9"/>
  <c r="L117" i="9"/>
  <c r="L614" i="9"/>
  <c r="P994" i="9"/>
  <c r="P577" i="9"/>
  <c r="L531" i="9"/>
  <c r="L36" i="9"/>
  <c r="L657" i="9"/>
  <c r="P430" i="9"/>
  <c r="L510" i="9"/>
  <c r="L18" i="9"/>
  <c r="L10" i="9"/>
  <c r="L735" i="9"/>
  <c r="P58" i="9"/>
  <c r="L240" i="9"/>
  <c r="P631" i="9"/>
  <c r="L106" i="9"/>
  <c r="P254" i="9"/>
  <c r="L196" i="9"/>
  <c r="L227" i="9"/>
  <c r="P426" i="9"/>
  <c r="L269" i="9"/>
  <c r="L144" i="9"/>
  <c r="L168" i="9"/>
  <c r="L474" i="9"/>
  <c r="L678" i="9"/>
  <c r="L35" i="9"/>
  <c r="P532" i="9"/>
  <c r="L496" i="9"/>
  <c r="P29" i="9"/>
  <c r="L860" i="9"/>
  <c r="P420" i="9"/>
  <c r="P178" i="9"/>
  <c r="L462" i="9"/>
  <c r="L794" i="9"/>
  <c r="L880" i="9"/>
  <c r="L873" i="9"/>
  <c r="P301" i="9"/>
  <c r="L501" i="9"/>
  <c r="P391" i="9"/>
  <c r="P417" i="9"/>
  <c r="L167" i="9"/>
  <c r="P379" i="9"/>
  <c r="L88" i="9"/>
  <c r="P344" i="9"/>
  <c r="P867" i="9"/>
  <c r="L776" i="9"/>
  <c r="L789" i="9"/>
  <c r="P598" i="9"/>
  <c r="L772" i="9"/>
  <c r="L956" i="9"/>
  <c r="L114" i="9"/>
  <c r="P703" i="9"/>
  <c r="L704" i="9"/>
  <c r="L230" i="9"/>
  <c r="P674" i="9"/>
  <c r="L970" i="9"/>
  <c r="L458" i="9"/>
  <c r="L951" i="9"/>
  <c r="L745" i="9"/>
  <c r="P793" i="9"/>
  <c r="P459" i="9"/>
  <c r="L538" i="9"/>
  <c r="P699" i="9"/>
  <c r="P545" i="9"/>
  <c r="P370" i="9"/>
  <c r="L601" i="9"/>
  <c r="L146" i="9"/>
  <c r="P90" i="9"/>
  <c r="P688" i="9"/>
  <c r="P680" i="9"/>
  <c r="P964" i="9"/>
  <c r="L208" i="9"/>
  <c r="P220" i="9"/>
  <c r="L966" i="9"/>
  <c r="L92" i="9"/>
  <c r="P353" i="9"/>
  <c r="L871" i="9"/>
  <c r="L437" i="9"/>
  <c r="L317" i="9"/>
  <c r="P582" i="9"/>
  <c r="L45" i="9"/>
  <c r="L743" i="9"/>
  <c r="L1002" i="9"/>
  <c r="L779" i="9"/>
  <c r="L774" i="9"/>
  <c r="P818" i="9"/>
  <c r="L436" i="9"/>
  <c r="L804" i="9"/>
  <c r="P281" i="9"/>
  <c r="L787" i="9"/>
  <c r="L145" i="9"/>
  <c r="P938" i="9"/>
  <c r="P131" i="9"/>
  <c r="P882" i="9"/>
  <c r="L249" i="9"/>
  <c r="L888" i="9"/>
  <c r="L919" i="9"/>
  <c r="L676" i="9"/>
  <c r="L209" i="9"/>
  <c r="L134" i="9"/>
  <c r="L486" i="9"/>
  <c r="P293" i="9"/>
  <c r="P377" i="9"/>
  <c r="P129" i="9"/>
  <c r="P524" i="9"/>
  <c r="P537" i="9"/>
  <c r="L868" i="9"/>
  <c r="P936" i="9"/>
  <c r="L841" i="9"/>
  <c r="P127" i="9"/>
  <c r="L416" i="9"/>
  <c r="L723" i="9"/>
  <c r="L62" i="9"/>
  <c r="P511" i="9"/>
  <c r="L201" i="9"/>
  <c r="P514" i="9"/>
  <c r="P679" i="9"/>
  <c r="L659" i="9"/>
  <c r="P541" i="9"/>
  <c r="P560" i="9"/>
  <c r="P777" i="9"/>
  <c r="P138" i="9"/>
  <c r="P652" i="9"/>
  <c r="L902" i="9"/>
  <c r="P323" i="9"/>
  <c r="L858" i="9"/>
  <c r="L477" i="9"/>
  <c r="L798" i="9"/>
  <c r="L761" i="9"/>
  <c r="P807" i="9"/>
  <c r="P660" i="9"/>
  <c r="L609" i="9"/>
  <c r="P195" i="9"/>
  <c r="L359" i="9"/>
  <c r="L672" i="9"/>
  <c r="L331" i="9"/>
  <c r="L325" i="9"/>
  <c r="P488" i="9"/>
  <c r="L721" i="9"/>
  <c r="P155" i="9"/>
  <c r="P373" i="9"/>
  <c r="P973" i="9"/>
  <c r="P506" i="9"/>
  <c r="L540" i="9"/>
  <c r="L763" i="9"/>
  <c r="P696" i="9"/>
  <c r="P958" i="9"/>
  <c r="L692" i="9"/>
  <c r="P259" i="9"/>
  <c r="P187" i="9"/>
  <c r="P917" i="9"/>
  <c r="P135" i="9"/>
  <c r="L534" i="9"/>
  <c r="L829" i="9"/>
  <c r="L239" i="9"/>
  <c r="P435" i="9"/>
  <c r="L482" i="9"/>
  <c r="L341" i="9"/>
  <c r="P265" i="9"/>
  <c r="L905" i="9"/>
  <c r="P946" i="9"/>
  <c r="L154" i="9"/>
  <c r="P686" i="9"/>
  <c r="P720" i="9"/>
  <c r="L585" i="9"/>
  <c r="L5" i="9"/>
  <c r="L885" i="9"/>
  <c r="L626" i="9"/>
  <c r="L607" i="9"/>
  <c r="L434" i="9"/>
  <c r="P875" i="9"/>
  <c r="P907" i="9"/>
  <c r="P454" i="9"/>
  <c r="P714" i="9"/>
  <c r="P250" i="9"/>
  <c r="L708" i="9"/>
  <c r="P372" i="9"/>
  <c r="P965" i="9"/>
  <c r="P322" i="9"/>
  <c r="P369" i="9"/>
  <c r="L840" i="9"/>
  <c r="P748" i="9"/>
  <c r="L50" i="9"/>
  <c r="P553" i="9"/>
  <c r="L481" i="9"/>
  <c r="L592" i="9"/>
  <c r="L690" i="9"/>
  <c r="L671" i="9"/>
  <c r="P908" i="9"/>
  <c r="L324" i="9"/>
  <c r="P398" i="9"/>
  <c r="P16" i="9"/>
  <c r="L998" i="9"/>
  <c r="L583" i="9"/>
  <c r="P544" i="9"/>
  <c r="P334" i="9"/>
  <c r="P204" i="9"/>
  <c r="P945" i="9"/>
  <c r="L81" i="9"/>
  <c r="L550" i="9"/>
  <c r="L764" i="9"/>
  <c r="L859" i="9"/>
  <c r="L80" i="9"/>
  <c r="P747" i="9"/>
  <c r="L983" i="9"/>
  <c r="P422" i="9"/>
  <c r="P457" i="9"/>
  <c r="L594" i="9"/>
  <c r="L744" i="9"/>
  <c r="P716" i="9"/>
  <c r="P461" i="9"/>
  <c r="P641" i="9"/>
  <c r="P428" i="9"/>
  <c r="P122" i="9"/>
  <c r="P141" i="9"/>
  <c r="L548" i="9"/>
  <c r="L640" i="9"/>
  <c r="L729" i="9"/>
  <c r="L82" i="9"/>
  <c r="P549" i="9"/>
  <c r="P65" i="9"/>
  <c r="P330" i="9"/>
  <c r="L54" i="9"/>
  <c r="P271" i="9"/>
  <c r="P444" i="9"/>
  <c r="L321" i="9"/>
  <c r="P613" i="9"/>
  <c r="P972" i="9"/>
  <c r="L27" i="9"/>
  <c r="P252" i="9"/>
  <c r="L603" i="9"/>
  <c r="L732" i="9"/>
  <c r="P846" i="9"/>
  <c r="P516" i="9"/>
  <c r="L884" i="9"/>
  <c r="P385" i="9"/>
  <c r="P222" i="9"/>
  <c r="L705" i="9"/>
  <c r="P906" i="9"/>
  <c r="L942" i="9"/>
  <c r="L380" i="9"/>
  <c r="P117" i="9"/>
  <c r="P614" i="9"/>
  <c r="L994" i="9"/>
  <c r="L577" i="9"/>
  <c r="P531" i="9"/>
  <c r="P36" i="9"/>
  <c r="P657" i="9"/>
  <c r="L430" i="9"/>
  <c r="P510" i="9"/>
  <c r="P18" i="9"/>
  <c r="P10" i="9"/>
  <c r="P735" i="9"/>
  <c r="L58" i="9"/>
  <c r="P240" i="9"/>
  <c r="L631" i="9"/>
  <c r="P106" i="9"/>
  <c r="L254" i="9"/>
  <c r="P196" i="9"/>
  <c r="P227" i="9"/>
  <c r="L426" i="9"/>
  <c r="P269" i="9"/>
  <c r="P144" i="9"/>
  <c r="P168" i="9"/>
  <c r="P474" i="9"/>
  <c r="P678" i="9"/>
  <c r="P35" i="9"/>
  <c r="L532" i="9"/>
  <c r="P496" i="9"/>
  <c r="L29" i="9"/>
  <c r="P860" i="9"/>
  <c r="L420" i="9"/>
  <c r="L178" i="9"/>
  <c r="P462" i="9"/>
  <c r="P794" i="9"/>
  <c r="P880" i="9"/>
  <c r="P873" i="9"/>
  <c r="L301" i="9"/>
  <c r="P501" i="9"/>
  <c r="L391" i="9"/>
  <c r="L417" i="9"/>
  <c r="P167" i="9"/>
  <c r="L379" i="9"/>
  <c r="P88" i="9"/>
  <c r="L344" i="9"/>
  <c r="L867" i="9"/>
  <c r="P776" i="9"/>
  <c r="P789" i="9"/>
  <c r="L598" i="9"/>
  <c r="P772" i="9"/>
  <c r="P956" i="9"/>
  <c r="P114" i="9"/>
  <c r="L703" i="9"/>
  <c r="P704" i="9"/>
  <c r="P230" i="9"/>
  <c r="L674" i="9"/>
  <c r="P970" i="9"/>
  <c r="P458" i="9"/>
  <c r="P951" i="9"/>
  <c r="P745" i="9"/>
  <c r="L793" i="9"/>
  <c r="L459" i="9"/>
  <c r="P538" i="9"/>
  <c r="L699" i="9"/>
  <c r="L545" i="9"/>
  <c r="L370" i="9"/>
  <c r="P601" i="9"/>
  <c r="P146" i="9"/>
  <c r="L90" i="9"/>
  <c r="L688" i="9"/>
  <c r="L680" i="9"/>
  <c r="L964" i="9"/>
  <c r="P208" i="9"/>
  <c r="L220" i="9"/>
  <c r="P966" i="9"/>
  <c r="P92" i="9"/>
  <c r="L353" i="9"/>
  <c r="P871" i="9"/>
  <c r="P437" i="9"/>
  <c r="P317" i="9"/>
  <c r="L582" i="9"/>
  <c r="P45" i="9"/>
  <c r="P743" i="9"/>
  <c r="P1002" i="9"/>
  <c r="P779" i="9"/>
  <c r="P774" i="9"/>
  <c r="L818" i="9"/>
  <c r="P436" i="9"/>
  <c r="P804" i="9"/>
  <c r="L281" i="9"/>
  <c r="P787" i="9"/>
  <c r="P145" i="9"/>
  <c r="L938" i="9"/>
  <c r="L131" i="9"/>
  <c r="L882" i="9"/>
  <c r="P249" i="9"/>
  <c r="P888" i="9"/>
  <c r="P919" i="9"/>
  <c r="P676" i="9"/>
  <c r="P209" i="9"/>
  <c r="P134" i="9"/>
  <c r="P486" i="9"/>
  <c r="L293" i="9"/>
  <c r="L377" i="9"/>
  <c r="L129" i="9"/>
  <c r="L524" i="9"/>
  <c r="L537" i="9"/>
  <c r="P868" i="9"/>
  <c r="L936" i="9"/>
  <c r="P841" i="9"/>
  <c r="L127" i="9"/>
  <c r="P416" i="9"/>
  <c r="P723" i="9"/>
  <c r="P62" i="9"/>
  <c r="L511" i="9"/>
  <c r="P201" i="9"/>
  <c r="L514" i="9"/>
  <c r="L679" i="9"/>
  <c r="P659" i="9"/>
  <c r="L541" i="9"/>
  <c r="L560" i="9"/>
  <c r="L777" i="9"/>
  <c r="L138" i="9"/>
  <c r="L652" i="9"/>
  <c r="P902" i="9"/>
  <c r="L323" i="9"/>
  <c r="P858" i="9"/>
  <c r="P477" i="9"/>
  <c r="P798" i="9"/>
  <c r="P761" i="9"/>
  <c r="L807" i="9"/>
  <c r="L660" i="9"/>
  <c r="P609" i="9"/>
  <c r="L195" i="9"/>
  <c r="P359" i="9"/>
  <c r="P672" i="9"/>
  <c r="P331" i="9"/>
  <c r="P325" i="9"/>
  <c r="L488" i="9"/>
  <c r="P721" i="9"/>
  <c r="L155" i="9"/>
  <c r="L373" i="9"/>
  <c r="L973" i="9"/>
  <c r="L506" i="9"/>
  <c r="P540" i="9"/>
  <c r="P763" i="9"/>
  <c r="L696" i="9"/>
  <c r="L958" i="9"/>
  <c r="P692" i="9"/>
  <c r="L259" i="9"/>
  <c r="L187" i="9"/>
  <c r="L917" i="9"/>
  <c r="L135" i="9"/>
  <c r="L296" i="9"/>
  <c r="L619" i="9"/>
  <c r="P2" i="9"/>
  <c r="P947" i="9"/>
  <c r="P60" i="9"/>
  <c r="L295" i="9"/>
  <c r="P156" i="9"/>
  <c r="L7" i="9"/>
  <c r="P773" i="9"/>
  <c r="P312" i="9"/>
  <c r="P157" i="9"/>
  <c r="L19" i="9"/>
  <c r="P96" i="9"/>
  <c r="L302" i="9"/>
  <c r="L943" i="9"/>
  <c r="P360" i="9"/>
  <c r="L278" i="9"/>
  <c r="P668" i="9"/>
  <c r="L485" i="9"/>
  <c r="L354" i="9"/>
  <c r="L268" i="9"/>
  <c r="P502" i="9"/>
  <c r="L91" i="9"/>
  <c r="P425" i="9"/>
  <c r="L589" i="9"/>
  <c r="L285" i="9"/>
  <c r="L70" i="9"/>
  <c r="P118" i="9"/>
  <c r="P206" i="9"/>
  <c r="L877" i="9"/>
  <c r="P581" i="9"/>
  <c r="L843" i="9"/>
  <c r="L828" i="9"/>
  <c r="L715" i="9"/>
  <c r="P815" i="9"/>
  <c r="L415" i="9"/>
  <c r="L528" i="9"/>
  <c r="P573" i="9"/>
  <c r="P499" i="9"/>
  <c r="P421" i="9"/>
  <c r="L664" i="9"/>
  <c r="P889" i="9"/>
  <c r="P124" i="9"/>
  <c r="L365" i="9"/>
  <c r="L926" i="9"/>
  <c r="P976" i="9"/>
  <c r="P207" i="9"/>
  <c r="L307" i="9"/>
  <c r="P771" i="9"/>
  <c r="P750" i="9"/>
  <c r="P42" i="9"/>
  <c r="P644" i="9"/>
  <c r="L918" i="9"/>
  <c r="L460" i="9"/>
  <c r="L797" i="9"/>
  <c r="L467" i="9"/>
  <c r="L687" i="9"/>
  <c r="L694" i="9"/>
  <c r="L961" i="9"/>
  <c r="L216" i="9"/>
  <c r="L414" i="9"/>
  <c r="P955" i="9"/>
  <c r="P164" i="9"/>
  <c r="P819" i="9"/>
  <c r="P15" i="9"/>
  <c r="L811" i="9"/>
  <c r="L21" i="9"/>
  <c r="P442" i="9"/>
  <c r="L813" i="9"/>
  <c r="P327" i="9"/>
  <c r="P901" i="9"/>
  <c r="L355" i="9"/>
  <c r="L292" i="9"/>
  <c r="P148" i="9"/>
  <c r="L932" i="9"/>
  <c r="P336" i="9"/>
  <c r="P593" i="9"/>
  <c r="P791" i="9"/>
  <c r="L835" i="9"/>
  <c r="P697" i="9"/>
  <c r="P217" i="9"/>
  <c r="P561" i="9"/>
  <c r="P34" i="9"/>
  <c r="P826" i="9"/>
  <c r="P61" i="9"/>
  <c r="L805" i="9"/>
  <c r="L37" i="9"/>
  <c r="P494" i="9"/>
  <c r="P988" i="9"/>
  <c r="L503" i="9"/>
  <c r="P241" i="9"/>
  <c r="L170" i="9"/>
  <c r="L996" i="9"/>
  <c r="P755" i="9"/>
  <c r="P189" i="9"/>
  <c r="P967" i="9"/>
  <c r="L236" i="9"/>
  <c r="P984" i="9"/>
  <c r="L726" i="9"/>
  <c r="L245" i="9"/>
  <c r="P30" i="9"/>
  <c r="P870" i="9"/>
  <c r="L174" i="9"/>
  <c r="L120" i="9"/>
  <c r="L941" i="9"/>
  <c r="L237" i="9"/>
  <c r="P332" i="9"/>
  <c r="P233" i="9"/>
  <c r="P33" i="9"/>
  <c r="L542" i="9"/>
  <c r="L927" i="9"/>
  <c r="P432" i="9"/>
  <c r="P512" i="9"/>
  <c r="L470" i="9"/>
  <c r="L986" i="9"/>
  <c r="P279" i="9"/>
  <c r="P276" i="9"/>
  <c r="L898" i="9"/>
  <c r="P200" i="9"/>
  <c r="P74" i="9"/>
  <c r="P107" i="9"/>
  <c r="L785" i="9"/>
  <c r="L473" i="9"/>
  <c r="L275" i="9"/>
  <c r="P700" i="9"/>
  <c r="P287" i="9"/>
  <c r="L140" i="9"/>
  <c r="P980" i="9"/>
  <c r="P190" i="9"/>
  <c r="P392" i="9"/>
  <c r="L490" i="9"/>
  <c r="P505" i="9"/>
  <c r="L95" i="9"/>
  <c r="L263" i="9"/>
  <c r="P79" i="9"/>
  <c r="P893" i="9"/>
  <c r="L801" i="9"/>
  <c r="P933" i="9"/>
  <c r="P673" i="9"/>
  <c r="P431" i="9"/>
  <c r="L802" i="9"/>
  <c r="P188" i="9"/>
  <c r="P584" i="9"/>
  <c r="P533" i="9"/>
  <c r="L625" i="9"/>
  <c r="P375" i="9"/>
  <c r="P928" i="9"/>
  <c r="L706" i="9"/>
  <c r="L115" i="9"/>
  <c r="L445" i="9"/>
  <c r="P595" i="9"/>
  <c r="L23" i="9"/>
  <c r="L739" i="9"/>
  <c r="P814" i="9"/>
  <c r="L796" i="9"/>
  <c r="P895" i="9"/>
  <c r="P969" i="9"/>
  <c r="L962" i="9"/>
  <c r="P304" i="9"/>
  <c r="L469" i="9"/>
  <c r="L242" i="9"/>
  <c r="P808" i="9"/>
  <c r="L624" i="9"/>
  <c r="L912" i="9"/>
  <c r="P299" i="9"/>
  <c r="P728" i="9"/>
  <c r="P397" i="9"/>
  <c r="P410" i="9"/>
  <c r="L215" i="9"/>
  <c r="P231" i="9"/>
  <c r="L627" i="9"/>
  <c r="P68" i="9"/>
  <c r="P610" i="9"/>
  <c r="P960" i="9"/>
  <c r="L863" i="9"/>
  <c r="L294" i="9"/>
  <c r="P525" i="9"/>
  <c r="P182" i="9"/>
  <c r="P402" i="9"/>
  <c r="P848" i="9"/>
  <c r="L784" i="9"/>
  <c r="L483" i="9"/>
  <c r="P710" i="9"/>
  <c r="P527" i="9"/>
  <c r="L71" i="9"/>
  <c r="L160" i="9"/>
  <c r="L769" i="9"/>
  <c r="L113" i="9"/>
  <c r="L186" i="9"/>
  <c r="L3" i="9"/>
  <c r="L637" i="9"/>
  <c r="L702" i="9"/>
  <c r="L507" i="9"/>
  <c r="P290" i="9"/>
  <c r="L52" i="9"/>
  <c r="L447" i="9"/>
  <c r="P695" i="9"/>
  <c r="P255" i="9"/>
  <c r="L31" i="9"/>
  <c r="L990" i="9"/>
  <c r="L225" i="9"/>
  <c r="P13" i="9"/>
  <c r="P667" i="9"/>
  <c r="P810" i="9"/>
  <c r="P497" i="9"/>
  <c r="L872" i="9"/>
  <c r="P558" i="9"/>
  <c r="P648" i="9"/>
  <c r="P136" i="9"/>
  <c r="L22" i="9"/>
  <c r="L335" i="9"/>
  <c r="P150" i="9"/>
  <c r="L762" i="9"/>
  <c r="L930" i="9"/>
  <c r="L522" i="9"/>
  <c r="P181" i="9"/>
  <c r="P305" i="9"/>
  <c r="L937" i="9"/>
  <c r="L727" i="9"/>
  <c r="P788" i="9"/>
  <c r="P40" i="9"/>
  <c r="L643" i="9"/>
  <c r="L663" i="9"/>
  <c r="P862" i="9"/>
  <c r="P443" i="9"/>
  <c r="P179" i="9"/>
  <c r="L298" i="9"/>
  <c r="P211" i="9"/>
  <c r="L547" i="9"/>
  <c r="P406" i="9"/>
  <c r="P44" i="9"/>
  <c r="P853" i="9"/>
  <c r="L112" i="9"/>
  <c r="L329" i="9"/>
  <c r="P665" i="9"/>
  <c r="L130" i="9"/>
  <c r="P184" i="9"/>
  <c r="P493" i="9"/>
  <c r="L315" i="9"/>
  <c r="L557" i="9"/>
  <c r="P855" i="9"/>
  <c r="L441" i="9"/>
  <c r="P865" i="9"/>
  <c r="L827" i="9"/>
  <c r="L800" i="9"/>
  <c r="L289" i="9"/>
  <c r="P931" i="9"/>
  <c r="P622" i="9"/>
  <c r="L39" i="9"/>
  <c r="L568" i="9"/>
  <c r="L854" i="9"/>
  <c r="L76" i="9"/>
  <c r="L185" i="9"/>
  <c r="L844" i="9"/>
  <c r="P844" i="9"/>
  <c r="P574" i="9"/>
  <c r="P770" i="9"/>
  <c r="L947" i="9"/>
  <c r="L60" i="9"/>
  <c r="P295" i="9"/>
  <c r="L156" i="9"/>
  <c r="P7" i="9"/>
  <c r="L773" i="9"/>
  <c r="L312" i="9"/>
  <c r="L157" i="9"/>
  <c r="P19" i="9"/>
  <c r="L96" i="9"/>
  <c r="P302" i="9"/>
  <c r="P943" i="9"/>
  <c r="L360" i="9"/>
  <c r="P278" i="9"/>
  <c r="L668" i="9"/>
  <c r="P485" i="9"/>
  <c r="P354" i="9"/>
  <c r="P268" i="9"/>
  <c r="L502" i="9"/>
  <c r="P91" i="9"/>
  <c r="L425" i="9"/>
  <c r="P589" i="9"/>
  <c r="P285" i="9"/>
  <c r="P70" i="9"/>
  <c r="L118" i="9"/>
  <c r="L206" i="9"/>
  <c r="P877" i="9"/>
  <c r="L581" i="9"/>
  <c r="P843" i="9"/>
  <c r="P828" i="9"/>
  <c r="P715" i="9"/>
  <c r="L815" i="9"/>
  <c r="P415" i="9"/>
  <c r="P528" i="9"/>
  <c r="L573" i="9"/>
  <c r="L499" i="9"/>
  <c r="L421" i="9"/>
  <c r="P664" i="9"/>
  <c r="L889" i="9"/>
  <c r="L124" i="9"/>
  <c r="P365" i="9"/>
  <c r="P926" i="9"/>
  <c r="L976" i="9"/>
  <c r="L207" i="9"/>
  <c r="P307" i="9"/>
  <c r="L771" i="9"/>
  <c r="L750" i="9"/>
  <c r="L42" i="9"/>
  <c r="L644" i="9"/>
  <c r="P918" i="9"/>
  <c r="P460" i="9"/>
  <c r="P797" i="9"/>
  <c r="P467" i="9"/>
  <c r="P687" i="9"/>
  <c r="P694" i="9"/>
  <c r="P961" i="9"/>
  <c r="P216" i="9"/>
  <c r="P414" i="9"/>
  <c r="L955" i="9"/>
  <c r="L164" i="9"/>
  <c r="L819" i="9"/>
  <c r="L15" i="9"/>
  <c r="P811" i="9"/>
  <c r="P21" i="9"/>
  <c r="L442" i="9"/>
  <c r="P813" i="9"/>
  <c r="L327" i="9"/>
  <c r="L901" i="9"/>
  <c r="P355" i="9"/>
  <c r="P292" i="9"/>
  <c r="L148" i="9"/>
  <c r="P932" i="9"/>
  <c r="L336" i="9"/>
  <c r="L593" i="9"/>
  <c r="L791" i="9"/>
  <c r="P835" i="9"/>
  <c r="L697" i="9"/>
  <c r="L217" i="9"/>
  <c r="L561" i="9"/>
  <c r="L34" i="9"/>
  <c r="L826" i="9"/>
  <c r="L61" i="9"/>
  <c r="P805" i="9"/>
  <c r="P37" i="9"/>
  <c r="L494" i="9"/>
  <c r="L988" i="9"/>
  <c r="P503" i="9"/>
  <c r="L241" i="9"/>
  <c r="P170" i="9"/>
  <c r="P996" i="9"/>
  <c r="L755" i="9"/>
  <c r="L189" i="9"/>
  <c r="L967" i="9"/>
  <c r="P236" i="9"/>
  <c r="L984" i="9"/>
  <c r="P726" i="9"/>
  <c r="P245" i="9"/>
  <c r="L30" i="9"/>
  <c r="L870" i="9"/>
  <c r="P174" i="9"/>
  <c r="P120" i="9"/>
  <c r="P941" i="9"/>
  <c r="P237" i="9"/>
  <c r="L332" i="9"/>
  <c r="L233" i="9"/>
  <c r="L33" i="9"/>
  <c r="P542" i="9"/>
  <c r="P927" i="9"/>
  <c r="L432" i="9"/>
  <c r="L512" i="9"/>
  <c r="P470" i="9"/>
  <c r="P986" i="9"/>
  <c r="L279" i="9"/>
  <c r="L276" i="9"/>
  <c r="P898" i="9"/>
  <c r="L200" i="9"/>
  <c r="L74" i="9"/>
  <c r="L107" i="9"/>
  <c r="P785" i="9"/>
  <c r="P473" i="9"/>
  <c r="P275" i="9"/>
  <c r="L700" i="9"/>
  <c r="L287" i="9"/>
  <c r="P140" i="9"/>
  <c r="L980" i="9"/>
  <c r="L190" i="9"/>
  <c r="L392" i="9"/>
  <c r="P490" i="9"/>
  <c r="L505" i="9"/>
  <c r="P95" i="9"/>
  <c r="P263" i="9"/>
  <c r="L79" i="9"/>
  <c r="L893" i="9"/>
  <c r="P801" i="9"/>
  <c r="L933" i="9"/>
  <c r="L673" i="9"/>
  <c r="L431" i="9"/>
  <c r="P802" i="9"/>
  <c r="L188" i="9"/>
  <c r="L584" i="9"/>
  <c r="L533" i="9"/>
  <c r="P625" i="9"/>
  <c r="L375" i="9"/>
  <c r="L928" i="9"/>
  <c r="P706" i="9"/>
  <c r="P115" i="9"/>
  <c r="P445" i="9"/>
  <c r="L595" i="9"/>
  <c r="P23" i="9"/>
  <c r="P739" i="9"/>
  <c r="L814" i="9"/>
  <c r="P796" i="9"/>
  <c r="L895" i="9"/>
  <c r="L969" i="9"/>
  <c r="P962" i="9"/>
  <c r="L304" i="9"/>
  <c r="P469" i="9"/>
  <c r="P242" i="9"/>
  <c r="L808" i="9"/>
  <c r="P624" i="9"/>
  <c r="P912" i="9"/>
  <c r="L299" i="9"/>
  <c r="L728" i="9"/>
  <c r="L397" i="9"/>
  <c r="L410" i="9"/>
  <c r="P215" i="9"/>
  <c r="L231" i="9"/>
  <c r="P627" i="9"/>
  <c r="L68" i="9"/>
  <c r="L610" i="9"/>
  <c r="L960" i="9"/>
  <c r="P863" i="9"/>
  <c r="P294" i="9"/>
  <c r="L525" i="9"/>
  <c r="L182" i="9"/>
  <c r="L402" i="9"/>
  <c r="L848" i="9"/>
  <c r="P784" i="9"/>
  <c r="P483" i="9"/>
  <c r="L710" i="9"/>
  <c r="L527" i="9"/>
  <c r="P71" i="9"/>
  <c r="P160" i="9"/>
  <c r="P769" i="9"/>
  <c r="P113" i="9"/>
  <c r="P186" i="9"/>
  <c r="P3" i="9"/>
  <c r="P637" i="9"/>
  <c r="P702" i="9"/>
  <c r="P507" i="9"/>
  <c r="L290" i="9"/>
  <c r="P52" i="9"/>
  <c r="P447" i="9"/>
  <c r="L695" i="9"/>
  <c r="L255" i="9"/>
  <c r="P31" i="9"/>
  <c r="P990" i="9"/>
  <c r="P225" i="9"/>
  <c r="L13" i="9"/>
  <c r="L667" i="9"/>
  <c r="L810" i="9"/>
  <c r="L497" i="9"/>
  <c r="P872" i="9"/>
  <c r="L558" i="9"/>
  <c r="L648" i="9"/>
  <c r="L136" i="9"/>
  <c r="P22" i="9"/>
  <c r="P335" i="9"/>
  <c r="L150" i="9"/>
  <c r="P762" i="9"/>
  <c r="P930" i="9"/>
  <c r="P522" i="9"/>
  <c r="L181" i="9"/>
  <c r="L305" i="9"/>
  <c r="P937" i="9"/>
  <c r="P727" i="9"/>
  <c r="L788" i="9"/>
  <c r="L40" i="9"/>
  <c r="P643" i="9"/>
  <c r="P663" i="9"/>
  <c r="L862" i="9"/>
  <c r="L443" i="9"/>
  <c r="L179" i="9"/>
  <c r="P298" i="9"/>
  <c r="L211" i="9"/>
  <c r="P547" i="9"/>
  <c r="L406" i="9"/>
  <c r="L44" i="9"/>
  <c r="L853" i="9"/>
  <c r="P112" i="9"/>
  <c r="P329" i="9"/>
  <c r="L665" i="9"/>
  <c r="P130" i="9"/>
  <c r="L184" i="9"/>
  <c r="L493" i="9"/>
  <c r="P315" i="9"/>
  <c r="P557" i="9"/>
  <c r="L855" i="9"/>
  <c r="P441" i="9"/>
  <c r="L865" i="9"/>
  <c r="P827" i="9"/>
  <c r="P800" i="9"/>
  <c r="P289" i="9"/>
  <c r="L931" i="9"/>
  <c r="L622" i="9"/>
  <c r="P39" i="9"/>
  <c r="P568" i="9"/>
  <c r="P854" i="9"/>
  <c r="P76" i="9"/>
  <c r="P185" i="9"/>
  <c r="P725" i="9"/>
  <c r="L56" i="9"/>
  <c r="P313" i="9"/>
  <c r="P968" i="9"/>
  <c r="L213" i="9"/>
  <c r="P89" i="9"/>
  <c r="P424" i="9"/>
  <c r="L248" i="9"/>
  <c r="L913" i="9"/>
  <c r="P629" i="9"/>
  <c r="P817" i="9"/>
  <c r="L193" i="9"/>
  <c r="P183" i="9"/>
  <c r="L390" i="9"/>
  <c r="L471" i="9"/>
  <c r="P504" i="9"/>
  <c r="L552" i="9"/>
  <c r="L273" i="9"/>
  <c r="P923" i="9"/>
  <c r="L25" i="9"/>
  <c r="L753" i="9"/>
  <c r="L472" i="9"/>
  <c r="P159" i="9"/>
  <c r="L861" i="9"/>
  <c r="L518" i="9"/>
  <c r="P386" i="9"/>
  <c r="L383" i="9"/>
  <c r="P632" i="9"/>
  <c r="P351" i="9"/>
  <c r="P830" i="9"/>
  <c r="P605" i="9"/>
  <c r="L176" i="9"/>
  <c r="L588" i="9"/>
  <c r="L520" i="9"/>
  <c r="P311" i="9"/>
  <c r="P438" i="9"/>
  <c r="P72" i="9"/>
  <c r="P602" i="9"/>
  <c r="P597" i="9"/>
  <c r="P874" i="9"/>
  <c r="P685" i="9"/>
  <c r="L105" i="9"/>
  <c r="P404" i="9"/>
  <c r="L778" i="9"/>
  <c r="P851" i="9"/>
  <c r="P32" i="9"/>
  <c r="P132" i="9"/>
  <c r="P104" i="9"/>
  <c r="L869" i="9"/>
  <c r="L556" i="9"/>
  <c r="P620" i="9"/>
  <c r="L782" i="9"/>
  <c r="L890" i="9"/>
  <c r="L358" i="9"/>
  <c r="L596" i="9"/>
  <c r="P809" i="9"/>
  <c r="P891" i="9"/>
  <c r="P264" i="9"/>
  <c r="L580" i="9"/>
  <c r="L566" i="9"/>
  <c r="L214" i="9"/>
  <c r="P297" i="9"/>
  <c r="L97" i="9"/>
  <c r="P820" i="9"/>
  <c r="L740" i="9"/>
  <c r="L408" i="9"/>
  <c r="L161" i="9"/>
  <c r="L816" i="9"/>
  <c r="P38" i="9"/>
  <c r="P900" i="9"/>
  <c r="L401" i="9"/>
  <c r="P944" i="9"/>
  <c r="P158" i="9"/>
  <c r="L878" i="9"/>
  <c r="P83" i="9"/>
  <c r="P658" i="9"/>
  <c r="L318" i="9"/>
  <c r="L101" i="9"/>
  <c r="P587" i="9"/>
  <c r="P133" i="9"/>
  <c r="L476" i="9"/>
  <c r="P51" i="9"/>
  <c r="P633" i="9"/>
  <c r="L475" i="9"/>
  <c r="L314" i="9"/>
  <c r="L881" i="9"/>
  <c r="P171" i="9"/>
  <c r="L647" i="9"/>
  <c r="L319" i="9"/>
  <c r="L736" i="9"/>
  <c r="L346" i="9"/>
  <c r="L513" i="9"/>
  <c r="P876" i="9"/>
  <c r="L143" i="9"/>
  <c r="P838" i="9"/>
  <c r="P571" i="9"/>
  <c r="L260" i="9"/>
  <c r="L959" i="9"/>
  <c r="P411" i="9"/>
  <c r="L17" i="9"/>
  <c r="L612" i="9"/>
  <c r="P904" i="9"/>
  <c r="P266" i="9"/>
  <c r="L291" i="9"/>
  <c r="P374" i="9"/>
  <c r="P20" i="9"/>
  <c r="L639" i="9"/>
  <c r="L766" i="9"/>
  <c r="P929" i="9"/>
  <c r="P24" i="9"/>
  <c r="L87" i="9"/>
  <c r="P342" i="9"/>
  <c r="P915" i="9"/>
  <c r="L389" i="9"/>
  <c r="L759" i="9"/>
  <c r="L393" i="9"/>
  <c r="L536" i="9"/>
  <c r="P109" i="9"/>
  <c r="P253" i="9"/>
  <c r="P78" i="9"/>
  <c r="L478" i="9"/>
  <c r="L244" i="9"/>
  <c r="L197" i="9"/>
  <c r="L349" i="9"/>
  <c r="P783" i="9"/>
  <c r="P261" i="9"/>
  <c r="P257" i="9"/>
  <c r="L669" i="9"/>
  <c r="P153" i="9"/>
  <c r="P4" i="9"/>
  <c r="P995" i="9"/>
  <c r="P646" i="9"/>
  <c r="L786" i="9"/>
  <c r="P439" i="9"/>
  <c r="L899" i="9"/>
  <c r="P530" i="9"/>
  <c r="L203" i="9"/>
  <c r="L93" i="9"/>
  <c r="P921" i="9"/>
  <c r="P551" i="9"/>
  <c r="P591" i="9"/>
  <c r="P66" i="9"/>
  <c r="P277" i="9"/>
  <c r="L69" i="9"/>
  <c r="P191" i="9"/>
  <c r="L515" i="9"/>
  <c r="L812" i="9"/>
  <c r="L371" i="9"/>
  <c r="L219" i="9"/>
  <c r="P121" i="9"/>
  <c r="L849" i="9"/>
  <c r="L103" i="9"/>
  <c r="P839" i="9"/>
  <c r="P243" i="9"/>
  <c r="L340" i="9"/>
  <c r="L163" i="9"/>
  <c r="P46" i="9"/>
  <c r="L1001" i="9"/>
  <c r="L734" i="9"/>
  <c r="P661" i="9"/>
  <c r="P894" i="9"/>
  <c r="P656" i="9"/>
  <c r="P824" i="9"/>
  <c r="P212" i="9"/>
  <c r="P989" i="9"/>
  <c r="P98" i="9"/>
  <c r="P756" i="9"/>
  <c r="P754" i="9"/>
  <c r="P169" i="9"/>
  <c r="P258" i="9"/>
  <c r="P223" i="9"/>
  <c r="L565" i="9"/>
  <c r="L987" i="9"/>
  <c r="P924" i="9"/>
  <c r="L192" i="9"/>
  <c r="L199" i="9"/>
  <c r="P957" i="9"/>
  <c r="L448" i="9"/>
  <c r="L749" i="9"/>
  <c r="P479" i="9"/>
  <c r="L326" i="9"/>
  <c r="P272" i="9"/>
  <c r="P229" i="9"/>
  <c r="P63" i="9"/>
  <c r="L306" i="9"/>
  <c r="P569" i="9"/>
  <c r="L887" i="9"/>
  <c r="L821" i="9"/>
  <c r="P677" i="9"/>
  <c r="P683" i="9"/>
  <c r="P94" i="9"/>
  <c r="L765" i="9"/>
  <c r="P418" i="9"/>
  <c r="L465" i="9"/>
  <c r="L49" i="9"/>
  <c r="L634" i="9"/>
  <c r="L75" i="9"/>
  <c r="L456" i="9"/>
  <c r="P635" i="9"/>
  <c r="P628" i="9"/>
  <c r="L543" i="9"/>
  <c r="L670" i="9"/>
  <c r="P662" i="9"/>
  <c r="L384" i="9"/>
  <c r="P59" i="9"/>
  <c r="L823" i="9"/>
  <c r="L529" i="9"/>
  <c r="P615" i="9"/>
  <c r="P466" i="9"/>
  <c r="P218" i="9"/>
  <c r="L1000" i="9"/>
  <c r="P429" i="9"/>
  <c r="L405" i="9"/>
  <c r="P760" i="9"/>
  <c r="P684" i="9"/>
  <c r="P611" i="9"/>
  <c r="P270" i="9"/>
  <c r="P892" i="9"/>
  <c r="L455" i="9"/>
  <c r="P535" i="9"/>
  <c r="L396" i="9"/>
  <c r="P491" i="9"/>
  <c r="L508" i="9"/>
  <c r="L446" i="9"/>
  <c r="P345" i="9"/>
  <c r="L730" i="9"/>
  <c r="P274" i="9"/>
  <c r="L280" i="9"/>
  <c r="P128" i="9"/>
  <c r="P711" i="9"/>
  <c r="L73" i="9"/>
  <c r="P953" i="9"/>
  <c r="P251" i="9"/>
  <c r="L194" i="9"/>
  <c r="L487" i="9"/>
  <c r="P910" i="9"/>
  <c r="P925" i="9"/>
  <c r="P175" i="9"/>
  <c r="P110" i="9"/>
  <c r="P43" i="9"/>
  <c r="L707" i="9"/>
  <c r="P142" i="9"/>
  <c r="L152" i="9"/>
  <c r="P864" i="9"/>
  <c r="L655" i="9"/>
  <c r="P564" i="9"/>
  <c r="P733" i="9"/>
  <c r="L856" i="9"/>
  <c r="P751" i="9"/>
  <c r="L883" i="9"/>
  <c r="P939" i="9"/>
  <c r="P935" i="9"/>
  <c r="L357" i="9"/>
  <c r="L463" i="9"/>
  <c r="P56" i="9"/>
  <c r="L313" i="9"/>
  <c r="L968" i="9"/>
  <c r="P213" i="9"/>
  <c r="L89" i="9"/>
  <c r="L424" i="9"/>
  <c r="P248" i="9"/>
  <c r="P913" i="9"/>
  <c r="L629" i="9"/>
  <c r="L817" i="9"/>
  <c r="P193" i="9"/>
  <c r="L183" i="9"/>
  <c r="P390" i="9"/>
  <c r="P471" i="9"/>
  <c r="L504" i="9"/>
  <c r="P552" i="9"/>
  <c r="P273" i="9"/>
  <c r="L923" i="9"/>
  <c r="P25" i="9"/>
  <c r="P753" i="9"/>
  <c r="P472" i="9"/>
  <c r="L159" i="9"/>
  <c r="P861" i="9"/>
  <c r="P518" i="9"/>
  <c r="L386" i="9"/>
  <c r="P383" i="9"/>
  <c r="L632" i="9"/>
  <c r="L351" i="9"/>
  <c r="L830" i="9"/>
  <c r="L605" i="9"/>
  <c r="P176" i="9"/>
  <c r="P588" i="9"/>
  <c r="P520" i="9"/>
  <c r="L311" i="9"/>
  <c r="L438" i="9"/>
  <c r="L72" i="9"/>
  <c r="L602" i="9"/>
  <c r="L597" i="9"/>
  <c r="L874" i="9"/>
  <c r="L685" i="9"/>
  <c r="P105" i="9"/>
  <c r="L404" i="9"/>
  <c r="P778" i="9"/>
  <c r="L851" i="9"/>
  <c r="L32" i="9"/>
  <c r="L132" i="9"/>
  <c r="L104" i="9"/>
  <c r="P869" i="9"/>
  <c r="P556" i="9"/>
  <c r="L620" i="9"/>
  <c r="P782" i="9"/>
  <c r="P890" i="9"/>
  <c r="P358" i="9"/>
  <c r="P596" i="9"/>
  <c r="L809" i="9"/>
  <c r="L891" i="9"/>
  <c r="L264" i="9"/>
  <c r="P580" i="9"/>
  <c r="P566" i="9"/>
  <c r="P214" i="9"/>
  <c r="L297" i="9"/>
  <c r="P97" i="9"/>
  <c r="L820" i="9"/>
  <c r="P740" i="9"/>
  <c r="P408" i="9"/>
  <c r="P161" i="9"/>
  <c r="P816" i="9"/>
  <c r="L38" i="9"/>
  <c r="L900" i="9"/>
  <c r="P401" i="9"/>
  <c r="L944" i="9"/>
  <c r="L158" i="9"/>
  <c r="P878" i="9"/>
  <c r="L83" i="9"/>
  <c r="L658" i="9"/>
  <c r="P318" i="9"/>
  <c r="P101" i="9"/>
  <c r="L587" i="9"/>
  <c r="L133" i="9"/>
  <c r="P476" i="9"/>
  <c r="L51" i="9"/>
  <c r="L633" i="9"/>
  <c r="P475" i="9"/>
  <c r="P314" i="9"/>
  <c r="P881" i="9"/>
  <c r="L171" i="9"/>
  <c r="P647" i="9"/>
  <c r="P319" i="9"/>
  <c r="P736" i="9"/>
  <c r="P346" i="9"/>
  <c r="P513" i="9"/>
  <c r="L876" i="9"/>
  <c r="P143" i="9"/>
  <c r="L838" i="9"/>
  <c r="L571" i="9"/>
  <c r="P260" i="9"/>
  <c r="P959" i="9"/>
  <c r="L411" i="9"/>
  <c r="P17" i="9"/>
  <c r="P612" i="9"/>
  <c r="L904" i="9"/>
  <c r="L266" i="9"/>
  <c r="P291" i="9"/>
  <c r="L374" i="9"/>
  <c r="L20" i="9"/>
  <c r="P639" i="9"/>
  <c r="P766" i="9"/>
  <c r="L929" i="9"/>
  <c r="L24" i="9"/>
  <c r="P87" i="9"/>
  <c r="L342" i="9"/>
  <c r="L915" i="9"/>
  <c r="P389" i="9"/>
  <c r="P759" i="9"/>
  <c r="P393" i="9"/>
  <c r="P536" i="9"/>
  <c r="L109" i="9"/>
  <c r="L253" i="9"/>
  <c r="L78" i="9"/>
  <c r="P478" i="9"/>
  <c r="P244" i="9"/>
  <c r="P197" i="9"/>
  <c r="P349" i="9"/>
  <c r="L783" i="9"/>
  <c r="L261" i="9"/>
  <c r="L257" i="9"/>
  <c r="P669" i="9"/>
  <c r="L153" i="9"/>
  <c r="L4" i="9"/>
  <c r="L995" i="9"/>
  <c r="L646" i="9"/>
  <c r="P786" i="9"/>
  <c r="L439" i="9"/>
  <c r="P899" i="9"/>
  <c r="L530" i="9"/>
  <c r="P203" i="9"/>
  <c r="P93" i="9"/>
  <c r="L921" i="9"/>
  <c r="L551" i="9"/>
  <c r="L591" i="9"/>
  <c r="L66" i="9"/>
  <c r="L277" i="9"/>
  <c r="P69" i="9"/>
  <c r="L191" i="9"/>
  <c r="P515" i="9"/>
  <c r="P812" i="9"/>
  <c r="P371" i="9"/>
  <c r="P219" i="9"/>
  <c r="L121" i="9"/>
  <c r="P849" i="9"/>
  <c r="P103" i="9"/>
  <c r="L839" i="9"/>
  <c r="L243" i="9"/>
  <c r="P340" i="9"/>
  <c r="P163" i="9"/>
  <c r="L46" i="9"/>
  <c r="P1001" i="9"/>
  <c r="P734" i="9"/>
  <c r="L661" i="9"/>
  <c r="L894" i="9"/>
  <c r="L656" i="9"/>
  <c r="L824" i="9"/>
  <c r="L212" i="9"/>
  <c r="L989" i="9"/>
  <c r="L98" i="9"/>
  <c r="L756" i="9"/>
  <c r="L754" i="9"/>
  <c r="L169" i="9"/>
  <c r="L258" i="9"/>
  <c r="L223" i="9"/>
  <c r="P565" i="9"/>
  <c r="P987" i="9"/>
  <c r="L924" i="9"/>
  <c r="P192" i="9"/>
  <c r="P199" i="9"/>
  <c r="L957" i="9"/>
  <c r="P448" i="9"/>
  <c r="P749" i="9"/>
  <c r="L479" i="9"/>
  <c r="P326" i="9"/>
  <c r="L272" i="9"/>
  <c r="L229" i="9"/>
  <c r="L63" i="9"/>
  <c r="P306" i="9"/>
  <c r="L569" i="9"/>
  <c r="P887" i="9"/>
  <c r="P821" i="9"/>
  <c r="L677" i="9"/>
  <c r="L683" i="9"/>
  <c r="L94" i="9"/>
  <c r="P765" i="9"/>
  <c r="L418" i="9"/>
  <c r="P465" i="9"/>
  <c r="P49" i="9"/>
  <c r="P634" i="9"/>
  <c r="P75" i="9"/>
  <c r="P456" i="9"/>
  <c r="L635" i="9"/>
  <c r="L628" i="9"/>
  <c r="P543" i="9"/>
  <c r="P670" i="9"/>
  <c r="L662" i="9"/>
  <c r="P384" i="9"/>
  <c r="L59" i="9"/>
  <c r="P823" i="9"/>
  <c r="P529" i="9"/>
  <c r="L615" i="9"/>
  <c r="L466" i="9"/>
  <c r="L218" i="9"/>
  <c r="P1000" i="9"/>
  <c r="L429" i="9"/>
  <c r="P405" i="9"/>
  <c r="L760" i="9"/>
  <c r="L684" i="9"/>
  <c r="L611" i="9"/>
  <c r="L270" i="9"/>
  <c r="L892" i="9"/>
  <c r="P455" i="9"/>
  <c r="L535" i="9"/>
  <c r="P396" i="9"/>
  <c r="L491" i="9"/>
  <c r="P508" i="9"/>
  <c r="P446" i="9"/>
  <c r="L345" i="9"/>
  <c r="P730" i="9"/>
  <c r="L274" i="9"/>
  <c r="P280" i="9"/>
  <c r="L128" i="9"/>
  <c r="L711" i="9"/>
  <c r="P73" i="9"/>
  <c r="L953" i="9"/>
  <c r="L251" i="9"/>
  <c r="P194" i="9"/>
  <c r="P487" i="9"/>
  <c r="L910" i="9"/>
  <c r="L925" i="9"/>
  <c r="L175" i="9"/>
  <c r="L110" i="9"/>
  <c r="L43" i="9"/>
  <c r="P707" i="9"/>
  <c r="L142" i="9"/>
  <c r="P152" i="9"/>
  <c r="L864" i="9"/>
  <c r="P655" i="9"/>
  <c r="L564" i="9"/>
  <c r="L733" i="9"/>
  <c r="P856" i="9"/>
  <c r="L751" i="9"/>
  <c r="P883" i="9"/>
  <c r="L939" i="9"/>
  <c r="L935" i="9"/>
  <c r="P357" i="9"/>
  <c r="P463" i="9"/>
  <c r="L574" i="9"/>
  <c r="L725" i="9"/>
  <c r="L770" i="9"/>
  <c r="L852" i="9"/>
  <c r="P619" i="9"/>
  <c r="L857" i="9"/>
  <c r="P806" i="9"/>
  <c r="L701" i="9"/>
  <c r="L53" i="9"/>
  <c r="P948" i="9"/>
  <c r="L67" i="9"/>
  <c r="P886" i="9"/>
  <c r="P338" i="9"/>
  <c r="L165" i="9"/>
  <c r="P484" i="9"/>
  <c r="L836" i="9"/>
  <c r="P41" i="9"/>
  <c r="L517" i="9"/>
  <c r="P579" i="9"/>
  <c r="L993" i="9"/>
  <c r="L896" i="9"/>
  <c r="L638" i="9"/>
  <c r="L570" i="9"/>
  <c r="L909" i="9"/>
  <c r="P713" i="9"/>
  <c r="L198" i="9"/>
  <c r="L246" i="9"/>
  <c r="P837" i="9"/>
  <c r="P546" i="9"/>
  <c r="L172" i="9"/>
  <c r="L682" i="9"/>
  <c r="P310" i="9"/>
  <c r="L954" i="9"/>
  <c r="P366" i="9"/>
  <c r="L850" i="9"/>
  <c r="P364" i="9"/>
  <c r="L400" i="9"/>
  <c r="P480" i="9"/>
  <c r="L845" i="9"/>
  <c r="L102" i="9"/>
  <c r="L691" i="9"/>
  <c r="P768" i="9"/>
  <c r="P356" i="9"/>
  <c r="P48" i="9"/>
  <c r="L731" i="9"/>
  <c r="P590" i="9"/>
  <c r="P555" i="9"/>
  <c r="L468" i="9"/>
  <c r="P28" i="9"/>
  <c r="L847" i="9"/>
  <c r="P578" i="9"/>
  <c r="P741" i="9"/>
  <c r="L162" i="9"/>
  <c r="L879" i="9"/>
  <c r="L381" i="9"/>
  <c r="P111" i="9"/>
  <c r="L758" i="9"/>
  <c r="P362" i="9"/>
  <c r="P666" i="9"/>
  <c r="L911" i="9"/>
  <c r="P149" i="9"/>
  <c r="P361" i="9"/>
  <c r="P563" i="9"/>
  <c r="P608" i="9"/>
  <c r="L283" i="9"/>
  <c r="P450" i="9"/>
  <c r="P746" i="9"/>
  <c r="L974" i="9"/>
  <c r="L526" i="9"/>
  <c r="P636" i="9"/>
  <c r="P119" i="9"/>
  <c r="P210" i="9"/>
  <c r="P347" i="9"/>
  <c r="P337" i="9"/>
  <c r="L378" i="9"/>
  <c r="P752" i="9"/>
  <c r="P77" i="9"/>
  <c r="P780" i="9"/>
  <c r="L137" i="9"/>
  <c r="P977" i="9"/>
  <c r="L523" i="9"/>
  <c r="L99" i="9"/>
  <c r="L722" i="9"/>
  <c r="L586" i="9"/>
  <c r="L100" i="9"/>
  <c r="L831" i="9"/>
  <c r="L412" i="9"/>
  <c r="P300" i="9"/>
  <c r="P651" i="9"/>
  <c r="P256" i="9"/>
  <c r="P423" i="9"/>
  <c r="P689" i="9"/>
  <c r="P234" i="9"/>
  <c r="P599" i="9"/>
  <c r="L978" i="9"/>
  <c r="L554" i="9"/>
  <c r="L6" i="9"/>
  <c r="L757" i="9"/>
  <c r="P950" i="9"/>
  <c r="L781" i="9"/>
  <c r="L940" i="9"/>
  <c r="L971" i="9"/>
  <c r="P498" i="9"/>
  <c r="L949" i="9"/>
  <c r="L654" i="9"/>
  <c r="P630" i="9"/>
  <c r="P982" i="9"/>
  <c r="L333" i="9"/>
  <c r="P228" i="9"/>
  <c r="L235" i="9"/>
  <c r="P675" i="9"/>
  <c r="L57" i="9"/>
  <c r="L795" i="9"/>
  <c r="P139" i="9"/>
  <c r="P449" i="9"/>
  <c r="L717" i="9"/>
  <c r="L64" i="9"/>
  <c r="L775" i="9"/>
  <c r="L606" i="9"/>
  <c r="P221" i="9"/>
  <c r="P108" i="9"/>
  <c r="P363" i="9"/>
  <c r="L12" i="9"/>
  <c r="P992" i="9"/>
  <c r="L866" i="9"/>
  <c r="P453" i="9"/>
  <c r="P116" i="9"/>
  <c r="L451" i="9"/>
  <c r="P11" i="9"/>
  <c r="P232" i="9"/>
  <c r="L617" i="9"/>
  <c r="L991" i="9"/>
  <c r="P920" i="9"/>
  <c r="P572" i="9"/>
  <c r="P388" i="9"/>
  <c r="L737" i="9"/>
  <c r="P399" i="9"/>
  <c r="L832" i="9"/>
  <c r="L709" i="9"/>
  <c r="L495" i="9"/>
  <c r="P413" i="9"/>
  <c r="P84" i="9"/>
  <c r="P963" i="9"/>
  <c r="L623" i="9"/>
  <c r="L825" i="9"/>
  <c r="P316" i="9"/>
  <c r="L440" i="9"/>
  <c r="P952" i="9"/>
  <c r="L368" i="9"/>
  <c r="P559" i="9"/>
  <c r="P126" i="9"/>
  <c r="P202" i="9"/>
  <c r="L981" i="9"/>
  <c r="L799" i="9"/>
  <c r="L205" i="9"/>
  <c r="L500" i="9"/>
  <c r="P303" i="9"/>
  <c r="L519" i="9"/>
  <c r="P642" i="9"/>
  <c r="L286" i="9"/>
  <c r="P645" i="9"/>
  <c r="P621" i="9"/>
  <c r="L166" i="9"/>
  <c r="P767" i="9"/>
  <c r="P914" i="9"/>
  <c r="L562" i="9"/>
  <c r="P712" i="9"/>
  <c r="P897" i="9"/>
  <c r="L985" i="9"/>
  <c r="P55" i="9"/>
  <c r="P376" i="9"/>
  <c r="P916" i="9"/>
  <c r="P934" i="9"/>
  <c r="P492" i="9"/>
  <c r="P387" i="9"/>
  <c r="P489" i="9"/>
  <c r="P267" i="9"/>
  <c r="L147" i="9"/>
  <c r="L649" i="9"/>
  <c r="L842" i="9"/>
  <c r="P86" i="9"/>
  <c r="P125" i="9"/>
  <c r="L339" i="9"/>
  <c r="P618" i="9"/>
  <c r="L521" i="9"/>
  <c r="L247" i="9"/>
  <c r="P419" i="9"/>
  <c r="P576" i="9"/>
  <c r="P173" i="9"/>
  <c r="P282" i="9"/>
  <c r="L719" i="9"/>
  <c r="P224" i="9"/>
  <c r="P997" i="9"/>
  <c r="L979" i="9"/>
  <c r="L409" i="9"/>
  <c r="P26" i="9"/>
  <c r="P394" i="9"/>
  <c r="L742" i="9"/>
  <c r="L403" i="9"/>
  <c r="L284" i="9"/>
  <c r="P343" i="9"/>
  <c r="L352" i="9"/>
  <c r="L382" i="9"/>
  <c r="P681" i="9"/>
  <c r="L309" i="9"/>
  <c r="P464" i="9"/>
  <c r="L177" i="9"/>
  <c r="P724" i="9"/>
  <c r="P834" i="9"/>
  <c r="P567" i="9"/>
  <c r="L407" i="9"/>
  <c r="L693" i="9"/>
  <c r="P539" i="9"/>
  <c r="L151" i="9"/>
  <c r="L47" i="9"/>
  <c r="L123" i="9"/>
  <c r="P9" i="9"/>
  <c r="P509" i="9"/>
  <c r="L433" i="9"/>
  <c r="P180" i="9"/>
  <c r="P348" i="9"/>
  <c r="L226" i="9"/>
  <c r="L85" i="9"/>
  <c r="P616" i="9"/>
  <c r="P790" i="9"/>
  <c r="L238" i="9"/>
  <c r="L922" i="9"/>
  <c r="L328" i="9"/>
  <c r="L427" i="9"/>
  <c r="P452" i="9"/>
  <c r="L650" i="9"/>
  <c r="P604" i="9"/>
  <c r="L833" i="9"/>
  <c r="L600" i="9"/>
  <c r="P822" i="9"/>
  <c r="L350" i="9"/>
  <c r="P288" i="9"/>
  <c r="L738" i="9"/>
  <c r="P792" i="9"/>
  <c r="P262" i="9"/>
  <c r="P975" i="9"/>
  <c r="L575" i="9"/>
  <c r="L698" i="9"/>
  <c r="L653" i="9"/>
  <c r="P308" i="9"/>
  <c r="L8" i="9"/>
  <c r="P903" i="9"/>
  <c r="L718" i="9"/>
  <c r="L367" i="9"/>
  <c r="P395" i="9"/>
  <c r="L999" i="9"/>
  <c r="L14" i="9"/>
  <c r="L320" i="9"/>
  <c r="P803" i="9"/>
  <c r="P852" i="9"/>
  <c r="P999" i="9"/>
  <c r="P320" i="9"/>
  <c r="L803" i="9"/>
  <c r="P296" i="9"/>
  <c r="O362" i="9"/>
  <c r="O261" i="9"/>
  <c r="K337" i="9"/>
  <c r="K40" i="9"/>
  <c r="K379" i="9"/>
  <c r="K773" i="9"/>
  <c r="O252" i="9"/>
  <c r="O522" i="9"/>
  <c r="K137" i="9"/>
  <c r="O648" i="9"/>
  <c r="K650" i="9"/>
  <c r="K162" i="9"/>
  <c r="K969" i="9"/>
  <c r="K693" i="9"/>
  <c r="O964" i="9"/>
  <c r="O94" i="9"/>
  <c r="K120" i="9"/>
  <c r="O733" i="9"/>
  <c r="O673" i="9"/>
  <c r="O908" i="9"/>
  <c r="K113" i="9"/>
  <c r="K893" i="9"/>
  <c r="O9" i="9"/>
  <c r="O792" i="9"/>
  <c r="O78" i="9"/>
  <c r="K641" i="9"/>
  <c r="O647" i="9"/>
  <c r="O277" i="9"/>
  <c r="O877" i="9"/>
  <c r="O427" i="9"/>
  <c r="O314" i="9"/>
  <c r="O905" i="9"/>
  <c r="K67" i="9"/>
  <c r="K987" i="9"/>
  <c r="O431" i="9"/>
  <c r="O164" i="9"/>
  <c r="K831" i="9"/>
  <c r="O734" i="9"/>
  <c r="O251" i="9"/>
  <c r="O305" i="9"/>
  <c r="O838" i="9"/>
  <c r="K172" i="9"/>
  <c r="O692" i="9"/>
  <c r="K453" i="9"/>
  <c r="O888" i="9"/>
  <c r="K873" i="9"/>
  <c r="O920" i="9"/>
  <c r="O370" i="9"/>
  <c r="K939" i="9"/>
  <c r="K274" i="9"/>
  <c r="O640" i="9"/>
  <c r="K117" i="9"/>
  <c r="O380" i="9"/>
  <c r="K428" i="9"/>
  <c r="K900" i="9"/>
  <c r="O235" i="9"/>
  <c r="K11" i="9"/>
  <c r="O577" i="9"/>
  <c r="O332" i="9"/>
  <c r="O350" i="9"/>
  <c r="K423" i="9"/>
  <c r="K6" i="9"/>
  <c r="O111" i="9"/>
  <c r="O14" i="9"/>
  <c r="K539" i="9"/>
  <c r="O533" i="9"/>
  <c r="K286" i="9"/>
  <c r="K64" i="9"/>
  <c r="O376" i="9"/>
  <c r="K626" i="9"/>
  <c r="O865" i="9"/>
  <c r="O919" i="9"/>
  <c r="O559" i="9"/>
  <c r="K426" i="9"/>
  <c r="K99" i="9"/>
  <c r="O714" i="9"/>
  <c r="K268" i="9"/>
  <c r="K496" i="9"/>
  <c r="O141" i="9"/>
  <c r="K971" i="9"/>
  <c r="O369" i="9"/>
  <c r="O775" i="9"/>
  <c r="K669" i="9"/>
  <c r="O818" i="9"/>
  <c r="O976" i="9"/>
  <c r="K979" i="9"/>
  <c r="O561" i="9"/>
  <c r="O889" i="9"/>
  <c r="O51" i="9"/>
  <c r="K959" i="9"/>
  <c r="K62" i="9"/>
  <c r="O878" i="9"/>
  <c r="O750" i="9"/>
  <c r="O852" i="9"/>
  <c r="K194" i="9"/>
  <c r="K738" i="9"/>
  <c r="K658" i="9"/>
  <c r="O512" i="9"/>
  <c r="K249" i="9"/>
  <c r="O456" i="9"/>
  <c r="O956" i="9"/>
  <c r="O15" i="9"/>
  <c r="O704" i="9"/>
  <c r="O161" i="9"/>
  <c r="K871" i="9"/>
  <c r="K485" i="9"/>
  <c r="K665" i="9"/>
  <c r="O592" i="9"/>
  <c r="O145" i="9"/>
  <c r="O166" i="9"/>
  <c r="K857" i="9"/>
  <c r="O547" i="9"/>
  <c r="O260" i="9"/>
  <c r="O816" i="9"/>
  <c r="O180" i="9"/>
  <c r="K209" i="9"/>
  <c r="K119" i="9"/>
  <c r="K415" i="9"/>
  <c r="O241" i="9"/>
  <c r="K762" i="9"/>
  <c r="K684" i="9"/>
  <c r="K294" i="9"/>
  <c r="K247" i="9"/>
  <c r="K743" i="9"/>
  <c r="K916" i="9"/>
  <c r="K267" i="9"/>
  <c r="K108" i="9"/>
  <c r="O766" i="9"/>
  <c r="O599" i="9"/>
  <c r="O313" i="9"/>
  <c r="K157" i="9"/>
  <c r="O489" i="9"/>
  <c r="O749" i="9"/>
  <c r="K255" i="9"/>
  <c r="O76" i="9"/>
  <c r="K326" i="9"/>
  <c r="K544" i="9"/>
  <c r="K736" i="9"/>
  <c r="K306" i="9"/>
  <c r="O674" i="9"/>
  <c r="O958" i="9"/>
  <c r="K755" i="9"/>
  <c r="O567" i="9"/>
  <c r="K573" i="9"/>
  <c r="O61" i="9"/>
  <c r="O700" i="9"/>
  <c r="O803" i="9"/>
  <c r="O611" i="9"/>
  <c r="O686" i="9"/>
  <c r="O689" i="9"/>
  <c r="K593" i="9"/>
  <c r="O574" i="9"/>
  <c r="K604" i="9"/>
  <c r="O153" i="9"/>
  <c r="O770" i="9"/>
  <c r="K476" i="9"/>
  <c r="O174" i="9"/>
  <c r="O402" i="9"/>
  <c r="K619" i="9"/>
  <c r="O55" i="9"/>
  <c r="K676" i="9"/>
  <c r="K954" i="9"/>
  <c r="O334" i="9"/>
  <c r="K859" i="9"/>
  <c r="O49" i="9"/>
  <c r="O769" i="9"/>
  <c r="O22" i="9"/>
  <c r="K408" i="9"/>
  <c r="K607" i="9"/>
  <c r="O957" i="9"/>
  <c r="O121" i="9"/>
  <c r="O933" i="9"/>
  <c r="O106" i="9"/>
  <c r="O482" i="9"/>
  <c r="O787" i="9"/>
  <c r="O399" i="9"/>
  <c r="O81" i="9"/>
  <c r="K20" i="9"/>
  <c r="K683" i="9"/>
  <c r="O746" i="9"/>
  <c r="K393" i="9"/>
  <c r="O236" i="9"/>
  <c r="O217" i="9"/>
  <c r="O584" i="9"/>
  <c r="K944" i="9"/>
  <c r="O366" i="9"/>
  <c r="O184" i="9"/>
  <c r="K82" i="9"/>
  <c r="K950" i="9"/>
  <c r="O196" i="9"/>
  <c r="K291" i="9"/>
  <c r="K149" i="9"/>
  <c r="O463" i="9"/>
  <c r="O44" i="9"/>
  <c r="O439" i="9"/>
  <c r="K798" i="9"/>
  <c r="K860" i="9"/>
  <c r="O75" i="9"/>
  <c r="O147" i="9"/>
  <c r="K570" i="9"/>
  <c r="K751" i="9"/>
  <c r="O309" i="9"/>
  <c r="O65" i="9"/>
  <c r="K195" i="9"/>
  <c r="K234" i="9"/>
  <c r="O774" i="9"/>
  <c r="K740" i="9"/>
  <c r="O935" i="9"/>
  <c r="K747" i="9"/>
  <c r="K317" i="9"/>
  <c r="K884" i="9"/>
  <c r="O717" i="9"/>
  <c r="O657" i="9"/>
  <c r="O262" i="9"/>
  <c r="K257" i="9"/>
  <c r="K554" i="9"/>
  <c r="K126" i="9"/>
  <c r="O617" i="9"/>
  <c r="O503" i="9"/>
  <c r="O962" i="9"/>
  <c r="K168" i="9"/>
  <c r="K229" i="9"/>
  <c r="K960" i="9"/>
  <c r="O418" i="9"/>
  <c r="O171" i="9"/>
  <c r="K375" i="9"/>
  <c r="O486" i="9"/>
  <c r="K400" i="9"/>
  <c r="O1001" i="9"/>
  <c r="O45" i="9"/>
  <c r="O296" i="9"/>
  <c r="O230" i="9"/>
  <c r="K867" i="9"/>
  <c r="K981" i="9"/>
  <c r="O898" i="9"/>
  <c r="O452" i="9"/>
  <c r="K632" i="9"/>
  <c r="O494" i="9"/>
  <c r="K922" i="9"/>
  <c r="K483" i="9"/>
  <c r="K804" i="9"/>
  <c r="O541" i="9"/>
  <c r="K199" i="9"/>
  <c r="O355" i="9"/>
  <c r="K883" i="9"/>
  <c r="K629" i="9"/>
  <c r="O926" i="9"/>
  <c r="O730" i="9"/>
  <c r="K227" i="9"/>
  <c r="O204" i="9"/>
  <c r="O395" i="9"/>
  <c r="O389" i="9"/>
  <c r="O913" i="9"/>
  <c r="K724" i="9"/>
  <c r="K707" i="9"/>
  <c r="K392" i="9"/>
  <c r="K670" i="9"/>
  <c r="O341" i="9"/>
  <c r="O354" i="9"/>
  <c r="O50" i="9"/>
  <c r="K785" i="9"/>
  <c r="O201" i="9"/>
  <c r="K477" i="9"/>
  <c r="K122" i="9"/>
  <c r="K890" i="9"/>
  <c r="O558" i="9"/>
  <c r="O768" i="9"/>
  <c r="K624" i="9"/>
  <c r="O980" i="9"/>
  <c r="K409" i="9"/>
  <c r="O233" i="9"/>
  <c r="O59" i="9"/>
  <c r="O509" i="9"/>
  <c r="K13" i="9"/>
  <c r="K321" i="9"/>
  <c r="O995" i="9"/>
  <c r="O446" i="9"/>
  <c r="K974" i="9"/>
  <c r="K343" i="9"/>
  <c r="O578" i="9"/>
  <c r="K471" i="9"/>
  <c r="O992" i="9"/>
  <c r="K681" i="9"/>
  <c r="K372" i="9"/>
  <c r="K60" i="9"/>
  <c r="O382" i="9"/>
  <c r="O31" i="9"/>
  <c r="K371" i="9"/>
  <c r="K73" i="9"/>
  <c r="K4" i="9"/>
  <c r="O643" i="9"/>
  <c r="K680" i="9"/>
  <c r="K899" i="9"/>
  <c r="O534" i="9"/>
  <c r="K678" i="9"/>
  <c r="O390" i="9"/>
  <c r="K943" i="9"/>
  <c r="K114" i="9"/>
  <c r="O549" i="9"/>
  <c r="K896" i="9"/>
  <c r="O535" i="9"/>
  <c r="O516" i="9"/>
  <c r="K914" i="9"/>
  <c r="O480" i="9"/>
  <c r="K492" i="9"/>
  <c r="O385" i="9"/>
  <c r="K205" i="9"/>
  <c r="O550" i="9"/>
  <c r="K710" i="9"/>
  <c r="K159" i="9"/>
  <c r="O289" i="9"/>
  <c r="O186" i="9"/>
  <c r="K881" i="9"/>
  <c r="K840" i="9"/>
  <c r="O265" i="9"/>
  <c r="K479" i="9"/>
  <c r="K401" i="9"/>
  <c r="K955" i="9"/>
  <c r="K368" i="9"/>
  <c r="K702" i="9"/>
  <c r="K771" i="9"/>
  <c r="O510" i="9"/>
  <c r="O990" i="9"/>
  <c r="K424" i="9"/>
  <c r="K634" i="9"/>
  <c r="K472" i="9"/>
  <c r="O682" i="9"/>
  <c r="K872" i="9"/>
  <c r="K315" i="9"/>
  <c r="O758" i="9"/>
  <c r="O854" i="9"/>
  <c r="K239" i="9"/>
  <c r="K131" i="9"/>
  <c r="O342" i="9"/>
  <c r="K708" i="9"/>
  <c r="O266" i="9"/>
  <c r="K587" i="9"/>
  <c r="O551" i="9"/>
  <c r="K909" i="9"/>
  <c r="K148" i="9"/>
  <c r="K513" i="9"/>
  <c r="K312" i="9"/>
  <c r="O664" i="9"/>
  <c r="K932" i="9"/>
  <c r="O997" i="9"/>
  <c r="K18" i="9"/>
  <c r="K760" i="9"/>
  <c r="O965" i="9"/>
  <c r="K691" i="9"/>
  <c r="K193" i="9"/>
  <c r="O327" i="9"/>
  <c r="O725" i="9"/>
  <c r="O520" i="9"/>
  <c r="K66" i="9"/>
  <c r="O638" i="9"/>
  <c r="K69" i="9"/>
  <c r="O862" i="9"/>
  <c r="O585" i="9"/>
  <c r="O988" i="9"/>
  <c r="K282" i="9"/>
  <c r="K243" i="9"/>
  <c r="K386" i="9"/>
  <c r="K815" i="9"/>
  <c r="K735" i="9"/>
  <c r="O602" i="9"/>
  <c r="O429" i="9"/>
  <c r="O767" i="9"/>
  <c r="O292" i="9"/>
  <c r="K560" i="9"/>
  <c r="O430" i="9"/>
  <c r="O467" i="9"/>
  <c r="O610" i="9"/>
  <c r="K440" i="9"/>
  <c r="O414" i="9"/>
  <c r="K68" i="9"/>
  <c r="O698" i="9"/>
  <c r="K197" i="9"/>
  <c r="K351" i="9"/>
  <c r="K663" i="9"/>
  <c r="O373" i="9"/>
  <c r="K208" i="9"/>
  <c r="O280" i="9"/>
  <c r="O384" i="9"/>
  <c r="O29" i="9"/>
  <c r="O318" i="9"/>
  <c r="K283" i="9"/>
  <c r="O419" i="9"/>
  <c r="K25" i="9"/>
  <c r="O288" i="9"/>
  <c r="O449" i="9"/>
  <c r="O891" i="9"/>
  <c r="K295" i="9"/>
  <c r="O30" i="9"/>
  <c r="O848" i="9"/>
  <c r="O23" i="9"/>
  <c r="O146" i="9"/>
  <c r="O597" i="9"/>
  <c r="O271" i="9"/>
  <c r="O536" i="9"/>
  <c r="O620" i="9"/>
  <c r="O529" i="9"/>
  <c r="O904" i="9"/>
  <c r="K10" i="9"/>
  <c r="K677" i="9"/>
  <c r="K727" i="9"/>
  <c r="K579" i="9"/>
  <c r="O879" i="9"/>
  <c r="K788" i="9"/>
  <c r="K808" i="9"/>
  <c r="O598" i="9"/>
  <c r="K697" i="9"/>
  <c r="K826" i="9"/>
  <c r="K557" i="9"/>
  <c r="O642" i="9"/>
  <c r="O200" i="9"/>
  <c r="O132" i="9"/>
  <c r="K521" i="9"/>
  <c r="K74" i="9"/>
  <c r="O915" i="9"/>
  <c r="K198" i="9"/>
  <c r="K776" i="9"/>
  <c r="K923" i="9"/>
  <c r="O703" i="9"/>
  <c r="K47" i="9"/>
  <c r="K621" i="9"/>
  <c r="K588" i="9"/>
  <c r="K580" i="9"/>
  <c r="O100" i="9"/>
  <c r="K563" i="9"/>
  <c r="K687" i="9"/>
  <c r="K847" i="9"/>
  <c r="O589" i="9"/>
  <c r="O155" i="9"/>
  <c r="O276" i="9"/>
  <c r="O656" i="9"/>
  <c r="K925" i="9"/>
  <c r="O448" i="9"/>
  <c r="O213" i="9"/>
  <c r="O600" i="9"/>
  <c r="O675" i="9"/>
  <c r="K63" i="9"/>
  <c r="O183" i="9"/>
  <c r="O837" i="9"/>
  <c r="K214" i="9"/>
  <c r="O996" i="9"/>
  <c r="K1000" i="9"/>
  <c r="K104" i="9"/>
  <c r="K623" i="9"/>
  <c r="O459" i="9"/>
  <c r="O713" i="9"/>
  <c r="K297" i="9"/>
  <c r="O316" i="9"/>
  <c r="O633" i="9"/>
  <c r="K605" i="9"/>
  <c r="O811" i="9"/>
  <c r="K352" i="9"/>
  <c r="K661" i="9"/>
  <c r="O921" i="9"/>
  <c r="O436" i="9"/>
  <c r="O765" i="9"/>
  <c r="O752" i="9"/>
  <c r="O263" i="9"/>
  <c r="K105" i="9"/>
  <c r="K991" i="9"/>
  <c r="O150" i="9"/>
  <c r="K95" i="9"/>
  <c r="O450" i="9"/>
  <c r="O253" i="9"/>
  <c r="K813" i="9"/>
  <c r="O917" i="9"/>
  <c r="O903" i="9"/>
  <c r="K115" i="9"/>
  <c r="O772" i="9"/>
  <c r="O26" i="9"/>
  <c r="K763" i="9"/>
  <c r="O571" i="9"/>
  <c r="O285" i="9"/>
  <c r="O493" i="9"/>
  <c r="K466" i="9"/>
  <c r="K302" i="9"/>
  <c r="O833" i="9"/>
  <c r="O445" i="9"/>
  <c r="O645" i="9"/>
  <c r="O511" i="9"/>
  <c r="O876" i="9"/>
  <c r="K654" i="9"/>
  <c r="K435" i="9"/>
  <c r="O718" i="9"/>
  <c r="K124" i="9"/>
  <c r="K720" i="9"/>
  <c r="K182" i="9"/>
  <c r="K220" i="9"/>
  <c r="K54" i="9"/>
  <c r="K299" i="9"/>
  <c r="O298" i="9"/>
  <c r="O581" i="9"/>
  <c r="K405" i="9"/>
  <c r="O102" i="9"/>
  <c r="K500" i="9"/>
  <c r="K70" i="9"/>
  <c r="O845" i="9"/>
  <c r="K863" i="9"/>
  <c r="K204" i="9"/>
  <c r="K395" i="9"/>
  <c r="K389" i="9"/>
  <c r="K913" i="9"/>
  <c r="O724" i="9"/>
  <c r="O707" i="9"/>
  <c r="O392" i="9"/>
  <c r="O670" i="9"/>
  <c r="K341" i="9"/>
  <c r="K354" i="9"/>
  <c r="K50" i="9"/>
  <c r="O785" i="9"/>
  <c r="K201" i="9"/>
  <c r="O477" i="9"/>
  <c r="O122" i="9"/>
  <c r="O890" i="9"/>
  <c r="K558" i="9"/>
  <c r="K768" i="9"/>
  <c r="O624" i="9"/>
  <c r="K980" i="9"/>
  <c r="O409" i="9"/>
  <c r="K233" i="9"/>
  <c r="K59" i="9"/>
  <c r="K509" i="9"/>
  <c r="O13" i="9"/>
  <c r="O321" i="9"/>
  <c r="K995" i="9"/>
  <c r="K446" i="9"/>
  <c r="O974" i="9"/>
  <c r="O343" i="9"/>
  <c r="K578" i="9"/>
  <c r="O471" i="9"/>
  <c r="K992" i="9"/>
  <c r="O681" i="9"/>
  <c r="O372" i="9"/>
  <c r="O60" i="9"/>
  <c r="K382" i="9"/>
  <c r="K31" i="9"/>
  <c r="O371" i="9"/>
  <c r="O73" i="9"/>
  <c r="O4" i="9"/>
  <c r="K643" i="9"/>
  <c r="O680" i="9"/>
  <c r="O899" i="9"/>
  <c r="K534" i="9"/>
  <c r="O678" i="9"/>
  <c r="K390" i="9"/>
  <c r="O943" i="9"/>
  <c r="O114" i="9"/>
  <c r="K549" i="9"/>
  <c r="O896" i="9"/>
  <c r="K535" i="9"/>
  <c r="K516" i="9"/>
  <c r="O914" i="9"/>
  <c r="K480" i="9"/>
  <c r="O492" i="9"/>
  <c r="K385" i="9"/>
  <c r="O205" i="9"/>
  <c r="K550" i="9"/>
  <c r="O710" i="9"/>
  <c r="O159" i="9"/>
  <c r="K289" i="9"/>
  <c r="K186" i="9"/>
  <c r="O881" i="9"/>
  <c r="O840" i="9"/>
  <c r="K265" i="9"/>
  <c r="O479" i="9"/>
  <c r="O401" i="9"/>
  <c r="O955" i="9"/>
  <c r="O368" i="9"/>
  <c r="O702" i="9"/>
  <c r="O771" i="9"/>
  <c r="K510" i="9"/>
  <c r="K990" i="9"/>
  <c r="O424" i="9"/>
  <c r="O634" i="9"/>
  <c r="O472" i="9"/>
  <c r="K682" i="9"/>
  <c r="O872" i="9"/>
  <c r="O315" i="9"/>
  <c r="K758" i="9"/>
  <c r="K854" i="9"/>
  <c r="O239" i="9"/>
  <c r="O131" i="9"/>
  <c r="K342" i="9"/>
  <c r="O708" i="9"/>
  <c r="K266" i="9"/>
  <c r="O587" i="9"/>
  <c r="K551" i="9"/>
  <c r="O909" i="9"/>
  <c r="O148" i="9"/>
  <c r="O513" i="9"/>
  <c r="O312" i="9"/>
  <c r="K664" i="9"/>
  <c r="O932" i="9"/>
  <c r="K997" i="9"/>
  <c r="O18" i="9"/>
  <c r="O760" i="9"/>
  <c r="K965" i="9"/>
  <c r="O691" i="9"/>
  <c r="O193" i="9"/>
  <c r="K327" i="9"/>
  <c r="K725" i="9"/>
  <c r="K520" i="9"/>
  <c r="O66" i="9"/>
  <c r="K638" i="9"/>
  <c r="O69" i="9"/>
  <c r="K862" i="9"/>
  <c r="K585" i="9"/>
  <c r="K988" i="9"/>
  <c r="O282" i="9"/>
  <c r="O243" i="9"/>
  <c r="O386" i="9"/>
  <c r="O815" i="9"/>
  <c r="O735" i="9"/>
  <c r="K602" i="9"/>
  <c r="K429" i="9"/>
  <c r="K767" i="9"/>
  <c r="K292" i="9"/>
  <c r="O560" i="9"/>
  <c r="K430" i="9"/>
  <c r="K467" i="9"/>
  <c r="K610" i="9"/>
  <c r="O440" i="9"/>
  <c r="K414" i="9"/>
  <c r="O68" i="9"/>
  <c r="K698" i="9"/>
  <c r="O197" i="9"/>
  <c r="O351" i="9"/>
  <c r="O663" i="9"/>
  <c r="K373" i="9"/>
  <c r="O208" i="9"/>
  <c r="K280" i="9"/>
  <c r="K384" i="9"/>
  <c r="K29" i="9"/>
  <c r="K318" i="9"/>
  <c r="O283" i="9"/>
  <c r="K419" i="9"/>
  <c r="O25" i="9"/>
  <c r="K288" i="9"/>
  <c r="K449" i="9"/>
  <c r="K891" i="9"/>
  <c r="O295" i="9"/>
  <c r="K30" i="9"/>
  <c r="K848" i="9"/>
  <c r="K23" i="9"/>
  <c r="K146" i="9"/>
  <c r="K597" i="9"/>
  <c r="K271" i="9"/>
  <c r="K536" i="9"/>
  <c r="K620" i="9"/>
  <c r="K529" i="9"/>
  <c r="K904" i="9"/>
  <c r="O10" i="9"/>
  <c r="O677" i="9"/>
  <c r="O727" i="9"/>
  <c r="O579" i="9"/>
  <c r="K879" i="9"/>
  <c r="O788" i="9"/>
  <c r="O808" i="9"/>
  <c r="K598" i="9"/>
  <c r="O697" i="9"/>
  <c r="O826" i="9"/>
  <c r="O557" i="9"/>
  <c r="K642" i="9"/>
  <c r="K200" i="9"/>
  <c r="K132" i="9"/>
  <c r="O521" i="9"/>
  <c r="O74" i="9"/>
  <c r="K915" i="9"/>
  <c r="O198" i="9"/>
  <c r="O776" i="9"/>
  <c r="O923" i="9"/>
  <c r="K703" i="9"/>
  <c r="O47" i="9"/>
  <c r="O621" i="9"/>
  <c r="O588" i="9"/>
  <c r="O580" i="9"/>
  <c r="K100" i="9"/>
  <c r="O563" i="9"/>
  <c r="O687" i="9"/>
  <c r="O847" i="9"/>
  <c r="K589" i="9"/>
  <c r="K155" i="9"/>
  <c r="K276" i="9"/>
  <c r="K656" i="9"/>
  <c r="O925" i="9"/>
  <c r="K448" i="9"/>
  <c r="K213" i="9"/>
  <c r="K600" i="9"/>
  <c r="K675" i="9"/>
  <c r="O63" i="9"/>
  <c r="K183" i="9"/>
  <c r="K837" i="9"/>
  <c r="O214" i="9"/>
  <c r="K996" i="9"/>
  <c r="O1000" i="9"/>
  <c r="O104" i="9"/>
  <c r="O623" i="9"/>
  <c r="K459" i="9"/>
  <c r="K713" i="9"/>
  <c r="O297" i="9"/>
  <c r="K316" i="9"/>
  <c r="K633" i="9"/>
  <c r="O605" i="9"/>
  <c r="K811" i="9"/>
  <c r="O352" i="9"/>
  <c r="O661" i="9"/>
  <c r="K921" i="9"/>
  <c r="K436" i="9"/>
  <c r="K765" i="9"/>
  <c r="K752" i="9"/>
  <c r="K263" i="9"/>
  <c r="O105" i="9"/>
  <c r="O991" i="9"/>
  <c r="K150" i="9"/>
  <c r="O95" i="9"/>
  <c r="K450" i="9"/>
  <c r="K253" i="9"/>
  <c r="O813" i="9"/>
  <c r="K917" i="9"/>
  <c r="K903" i="9"/>
  <c r="O115" i="9"/>
  <c r="K772" i="9"/>
  <c r="K26" i="9"/>
  <c r="O763" i="9"/>
  <c r="K571" i="9"/>
  <c r="K285" i="9"/>
  <c r="K493" i="9"/>
  <c r="O466" i="9"/>
  <c r="O302" i="9"/>
  <c r="K833" i="9"/>
  <c r="K445" i="9"/>
  <c r="K645" i="9"/>
  <c r="K511" i="9"/>
  <c r="K876" i="9"/>
  <c r="O654" i="9"/>
  <c r="O435" i="9"/>
  <c r="K718" i="9"/>
  <c r="O124" i="9"/>
  <c r="O720" i="9"/>
  <c r="O182" i="9"/>
  <c r="O220" i="9"/>
  <c r="O54" i="9"/>
  <c r="O299" i="9"/>
  <c r="K298" i="9"/>
  <c r="K581" i="9"/>
  <c r="O405" i="9"/>
  <c r="K102" i="9"/>
  <c r="O500" i="9"/>
  <c r="O70" i="9"/>
  <c r="K845" i="9"/>
  <c r="O754" i="9"/>
  <c r="O206" i="9"/>
  <c r="O227" i="9"/>
  <c r="O863" i="9"/>
  <c r="O2" i="9"/>
  <c r="K929" i="9"/>
  <c r="K576" i="9"/>
  <c r="O694" i="9"/>
  <c r="O591" i="9"/>
  <c r="K336" i="9"/>
  <c r="O849" i="9"/>
  <c r="O451" i="9"/>
  <c r="O202" i="9"/>
  <c r="K836" i="9"/>
  <c r="K801" i="9"/>
  <c r="K655" i="9"/>
  <c r="O34" i="9"/>
  <c r="O344" i="9"/>
  <c r="O552" i="9"/>
  <c r="O333" i="9"/>
  <c r="O191" i="9"/>
  <c r="K630" i="9"/>
  <c r="O706" i="9"/>
  <c r="K457" i="9"/>
  <c r="O942" i="9"/>
  <c r="K830" i="9"/>
  <c r="O37" i="9"/>
  <c r="O215" i="9"/>
  <c r="K225" i="9"/>
  <c r="O968" i="9"/>
  <c r="O490" i="9"/>
  <c r="K254" i="9"/>
  <c r="K696" i="9"/>
  <c r="K187" i="9"/>
  <c r="K594" i="9"/>
  <c r="O652" i="9"/>
  <c r="O918" i="9"/>
  <c r="K807" i="9"/>
  <c r="K410" i="9"/>
  <c r="O679" i="9"/>
  <c r="K699" i="9"/>
  <c r="K447" i="9"/>
  <c r="K303" i="9"/>
  <c r="O948" i="9"/>
  <c r="K501" i="9"/>
  <c r="O711" i="9"/>
  <c r="K170" i="9"/>
  <c r="K491" i="9"/>
  <c r="O716" i="9"/>
  <c r="K272" i="9"/>
  <c r="O653" i="9"/>
  <c r="K866" i="9"/>
  <c r="K42" i="9"/>
  <c r="K442" i="9"/>
  <c r="O961" i="9"/>
  <c r="K345" i="9"/>
  <c r="K595" i="9"/>
  <c r="O616" i="9"/>
  <c r="O892" i="9"/>
  <c r="K695" i="9"/>
  <c r="K394" i="9"/>
  <c r="O907" i="9"/>
  <c r="K543" i="9"/>
  <c r="O822" i="9"/>
  <c r="O167" i="9"/>
  <c r="K270" i="9"/>
  <c r="O636" i="9"/>
  <c r="K782" i="9"/>
  <c r="O404" i="9"/>
  <c r="K307" i="9"/>
  <c r="K662" i="9"/>
  <c r="O12" i="9"/>
  <c r="K35" i="9"/>
  <c r="O631" i="9"/>
  <c r="K832" i="9"/>
  <c r="O843" i="9"/>
  <c r="O508" i="9"/>
  <c r="K722" i="9"/>
  <c r="K779" i="9"/>
  <c r="O941" i="9"/>
  <c r="O548" i="9"/>
  <c r="K613" i="9"/>
  <c r="K784" i="9"/>
  <c r="K820" i="9"/>
  <c r="O719" i="9"/>
  <c r="O672" i="9"/>
  <c r="K945" i="9"/>
  <c r="K403" i="9"/>
  <c r="K179" i="9"/>
  <c r="O566" i="9"/>
  <c r="K181" i="9"/>
  <c r="K546" i="9"/>
  <c r="K188" i="9"/>
  <c r="O970" i="9"/>
  <c r="K586" i="9"/>
  <c r="O627" i="9"/>
  <c r="O72" i="9"/>
  <c r="O411" i="9"/>
  <c r="O38" i="9"/>
  <c r="K465" i="9"/>
  <c r="K635" i="9"/>
  <c r="K902" i="9"/>
  <c r="K441" i="9"/>
  <c r="O190" i="9"/>
  <c r="O269" i="9"/>
  <c r="K391" i="9"/>
  <c r="O781" i="9"/>
  <c r="O211" i="9"/>
  <c r="K705" i="9"/>
  <c r="K223" i="9"/>
  <c r="K189" i="9"/>
  <c r="K397" i="9"/>
  <c r="K258" i="9"/>
  <c r="K726" i="9"/>
  <c r="O649" i="9"/>
  <c r="K800" i="9"/>
  <c r="O101" i="9"/>
  <c r="O839" i="9"/>
  <c r="K86" i="9"/>
  <c r="K398" i="9"/>
  <c r="K304" i="9"/>
  <c r="O780" i="9"/>
  <c r="O875" i="9"/>
  <c r="O154" i="9"/>
  <c r="K116" i="9"/>
  <c r="K93" i="9"/>
  <c r="K412" i="9"/>
  <c r="K625" i="9"/>
  <c r="K136" i="9"/>
  <c r="K144" i="9"/>
  <c r="O39" i="9"/>
  <c r="O19" i="9"/>
  <c r="K874" i="9"/>
  <c r="O328" i="9"/>
  <c r="O140" i="9"/>
  <c r="K287" i="9"/>
  <c r="K517" i="9"/>
  <c r="K829" i="9"/>
  <c r="O582" i="9"/>
  <c r="K538" i="9"/>
  <c r="O21" i="9"/>
  <c r="K851" i="9"/>
  <c r="K712" i="9"/>
  <c r="K901" i="9"/>
  <c r="O895" i="9"/>
  <c r="K759" i="9"/>
  <c r="K951" i="9"/>
  <c r="O470" i="9"/>
  <c r="O931" i="9"/>
  <c r="O952" i="9"/>
  <c r="K728" i="9"/>
  <c r="K320" i="9"/>
  <c r="K555" i="9"/>
  <c r="O348" i="9"/>
  <c r="O381" i="9"/>
  <c r="O556" i="9"/>
  <c r="O844" i="9"/>
  <c r="K967" i="9"/>
  <c r="K378" i="9"/>
  <c r="K325" i="9"/>
  <c r="O363" i="9"/>
  <c r="K8" i="9"/>
  <c r="O5" i="9"/>
  <c r="O256" i="9"/>
  <c r="O58" i="9"/>
  <c r="O507" i="9"/>
  <c r="O278" i="9"/>
  <c r="K224" i="9"/>
  <c r="O603" i="9"/>
  <c r="O495" i="9"/>
  <c r="O810" i="9"/>
  <c r="K158" i="9"/>
  <c r="O715" i="9"/>
  <c r="K406" i="9"/>
  <c r="O356" i="9"/>
  <c r="K475" i="9"/>
  <c r="K666" i="9"/>
  <c r="K590" i="9"/>
  <c r="O245" i="9"/>
  <c r="K207" i="9"/>
  <c r="K856" i="9"/>
  <c r="K338" i="9"/>
  <c r="O827" i="9"/>
  <c r="K484" i="9"/>
  <c r="K89" i="9"/>
  <c r="K786" i="9"/>
  <c r="K240" i="9"/>
  <c r="K741" i="9"/>
  <c r="O238" i="9"/>
  <c r="O130" i="9"/>
  <c r="O983" i="9"/>
  <c r="O553" i="9"/>
  <c r="K135" i="9"/>
  <c r="O791" i="9"/>
  <c r="K139" i="9"/>
  <c r="K527" i="9"/>
  <c r="O934" i="9"/>
  <c r="K973" i="9"/>
  <c r="O938" i="9"/>
  <c r="O473" i="9"/>
  <c r="O622" i="9"/>
  <c r="O228" i="9"/>
  <c r="O963" i="9"/>
  <c r="O160" i="9"/>
  <c r="O17" i="9"/>
  <c r="O469" i="9"/>
  <c r="O756" i="9"/>
  <c r="O36" i="9"/>
  <c r="O112" i="9"/>
  <c r="O221" i="9"/>
  <c r="O646" i="9"/>
  <c r="K685" i="9"/>
  <c r="K526" i="9"/>
  <c r="O806" i="9"/>
  <c r="K28" i="9"/>
  <c r="O339" i="9"/>
  <c r="O977" i="9"/>
  <c r="O222" i="9"/>
  <c r="O504" i="9"/>
  <c r="O502" i="9"/>
  <c r="K793" i="9"/>
  <c r="K671" i="9"/>
  <c r="O461" i="9"/>
  <c r="K365" i="9"/>
  <c r="O41" i="9"/>
  <c r="O812" i="9"/>
  <c r="K128" i="9"/>
  <c r="O358" i="9"/>
  <c r="O795" i="9"/>
  <c r="O374" i="9"/>
  <c r="O163" i="9"/>
  <c r="O133" i="9"/>
  <c r="O789" i="9"/>
  <c r="K88" i="9"/>
  <c r="K659" i="9"/>
  <c r="O825" i="9"/>
  <c r="K1002" i="9"/>
  <c r="O346" i="9"/>
  <c r="K688" i="9"/>
  <c r="K56" i="9"/>
  <c r="O609" i="9"/>
  <c r="K814" i="9"/>
  <c r="O97" i="9"/>
  <c r="O999" i="9"/>
  <c r="K481" i="9"/>
  <c r="K506" i="9"/>
  <c r="O701" i="9"/>
  <c r="O608" i="9"/>
  <c r="O799" i="9"/>
  <c r="K545" i="9"/>
  <c r="K930" i="9"/>
  <c r="K525" i="9"/>
  <c r="O748" i="9"/>
  <c r="O185" i="9"/>
  <c r="K85" i="9"/>
  <c r="K487" i="9"/>
  <c r="O929" i="9"/>
  <c r="O525" i="9"/>
  <c r="K185" i="9"/>
  <c r="O85" i="9"/>
  <c r="K591" i="9"/>
  <c r="O336" i="9"/>
  <c r="K849" i="9"/>
  <c r="K451" i="9"/>
  <c r="K202" i="9"/>
  <c r="O836" i="9"/>
  <c r="O801" i="9"/>
  <c r="O655" i="9"/>
  <c r="K34" i="9"/>
  <c r="K344" i="9"/>
  <c r="K552" i="9"/>
  <c r="K333" i="9"/>
  <c r="K191" i="9"/>
  <c r="O630" i="9"/>
  <c r="K706" i="9"/>
  <c r="O457" i="9"/>
  <c r="K942" i="9"/>
  <c r="O830" i="9"/>
  <c r="K37" i="9"/>
  <c r="K215" i="9"/>
  <c r="O225" i="9"/>
  <c r="K968" i="9"/>
  <c r="K490" i="9"/>
  <c r="O254" i="9"/>
  <c r="O696" i="9"/>
  <c r="O187" i="9"/>
  <c r="O594" i="9"/>
  <c r="K652" i="9"/>
  <c r="K918" i="9"/>
  <c r="O807" i="9"/>
  <c r="O410" i="9"/>
  <c r="K679" i="9"/>
  <c r="O699" i="9"/>
  <c r="O447" i="9"/>
  <c r="O303" i="9"/>
  <c r="K948" i="9"/>
  <c r="O501" i="9"/>
  <c r="K711" i="9"/>
  <c r="O170" i="9"/>
  <c r="O491" i="9"/>
  <c r="K716" i="9"/>
  <c r="O272" i="9"/>
  <c r="K653" i="9"/>
  <c r="O866" i="9"/>
  <c r="O42" i="9"/>
  <c r="O442" i="9"/>
  <c r="K961" i="9"/>
  <c r="O345" i="9"/>
  <c r="O595" i="9"/>
  <c r="K616" i="9"/>
  <c r="K892" i="9"/>
  <c r="O695" i="9"/>
  <c r="O394" i="9"/>
  <c r="K907" i="9"/>
  <c r="O543" i="9"/>
  <c r="K822" i="9"/>
  <c r="K167" i="9"/>
  <c r="O270" i="9"/>
  <c r="K636" i="9"/>
  <c r="O782" i="9"/>
  <c r="K404" i="9"/>
  <c r="O307" i="9"/>
  <c r="O662" i="9"/>
  <c r="K12" i="9"/>
  <c r="O35" i="9"/>
  <c r="K631" i="9"/>
  <c r="O832" i="9"/>
  <c r="K843" i="9"/>
  <c r="K508" i="9"/>
  <c r="O722" i="9"/>
  <c r="O779" i="9"/>
  <c r="K941" i="9"/>
  <c r="K548" i="9"/>
  <c r="O613" i="9"/>
  <c r="O784" i="9"/>
  <c r="O820" i="9"/>
  <c r="K719" i="9"/>
  <c r="K672" i="9"/>
  <c r="O945" i="9"/>
  <c r="O403" i="9"/>
  <c r="O179" i="9"/>
  <c r="K566" i="9"/>
  <c r="O181" i="9"/>
  <c r="O546" i="9"/>
  <c r="O188" i="9"/>
  <c r="K970" i="9"/>
  <c r="O586" i="9"/>
  <c r="K627" i="9"/>
  <c r="K72" i="9"/>
  <c r="K411" i="9"/>
  <c r="K38" i="9"/>
  <c r="O465" i="9"/>
  <c r="O635" i="9"/>
  <c r="O902" i="9"/>
  <c r="O441" i="9"/>
  <c r="K190" i="9"/>
  <c r="K269" i="9"/>
  <c r="O391" i="9"/>
  <c r="K781" i="9"/>
  <c r="K211" i="9"/>
  <c r="O705" i="9"/>
  <c r="O223" i="9"/>
  <c r="O189" i="9"/>
  <c r="O397" i="9"/>
  <c r="O258" i="9"/>
  <c r="O726" i="9"/>
  <c r="K649" i="9"/>
  <c r="O800" i="9"/>
  <c r="K101" i="9"/>
  <c r="K839" i="9"/>
  <c r="O86" i="9"/>
  <c r="O398" i="9"/>
  <c r="O304" i="9"/>
  <c r="K780" i="9"/>
  <c r="K875" i="9"/>
  <c r="K154" i="9"/>
  <c r="O116" i="9"/>
  <c r="O93" i="9"/>
  <c r="O412" i="9"/>
  <c r="O625" i="9"/>
  <c r="O136" i="9"/>
  <c r="O144" i="9"/>
  <c r="K39" i="9"/>
  <c r="K19" i="9"/>
  <c r="O874" i="9"/>
  <c r="K328" i="9"/>
  <c r="K140" i="9"/>
  <c r="O287" i="9"/>
  <c r="O517" i="9"/>
  <c r="O829" i="9"/>
  <c r="K582" i="9"/>
  <c r="O538" i="9"/>
  <c r="K21" i="9"/>
  <c r="O851" i="9"/>
  <c r="O712" i="9"/>
  <c r="O901" i="9"/>
  <c r="K895" i="9"/>
  <c r="O759" i="9"/>
  <c r="O951" i="9"/>
  <c r="K470" i="9"/>
  <c r="K931" i="9"/>
  <c r="K952" i="9"/>
  <c r="O728" i="9"/>
  <c r="O320" i="9"/>
  <c r="O555" i="9"/>
  <c r="K348" i="9"/>
  <c r="K381" i="9"/>
  <c r="K556" i="9"/>
  <c r="K844" i="9"/>
  <c r="O967" i="9"/>
  <c r="O378" i="9"/>
  <c r="O325" i="9"/>
  <c r="K363" i="9"/>
  <c r="O8" i="9"/>
  <c r="K5" i="9"/>
  <c r="K256" i="9"/>
  <c r="K58" i="9"/>
  <c r="K507" i="9"/>
  <c r="K278" i="9"/>
  <c r="O224" i="9"/>
  <c r="K603" i="9"/>
  <c r="K495" i="9"/>
  <c r="K810" i="9"/>
  <c r="O158" i="9"/>
  <c r="K715" i="9"/>
  <c r="O406" i="9"/>
  <c r="K356" i="9"/>
  <c r="O475" i="9"/>
  <c r="O666" i="9"/>
  <c r="O590" i="9"/>
  <c r="K245" i="9"/>
  <c r="O207" i="9"/>
  <c r="O856" i="9"/>
  <c r="O338" i="9"/>
  <c r="K827" i="9"/>
  <c r="O484" i="9"/>
  <c r="O89" i="9"/>
  <c r="O786" i="9"/>
  <c r="O240" i="9"/>
  <c r="O741" i="9"/>
  <c r="K238" i="9"/>
  <c r="K130" i="9"/>
  <c r="K983" i="9"/>
  <c r="K553" i="9"/>
  <c r="O135" i="9"/>
  <c r="K791" i="9"/>
  <c r="O139" i="9"/>
  <c r="O527" i="9"/>
  <c r="K934" i="9"/>
  <c r="O973" i="9"/>
  <c r="K938" i="9"/>
  <c r="K473" i="9"/>
  <c r="K622" i="9"/>
  <c r="K228" i="9"/>
  <c r="K963" i="9"/>
  <c r="K160" i="9"/>
  <c r="K17" i="9"/>
  <c r="K469" i="9"/>
  <c r="K756" i="9"/>
  <c r="K36" i="9"/>
  <c r="K112" i="9"/>
  <c r="K221" i="9"/>
  <c r="K646" i="9"/>
  <c r="O685" i="9"/>
  <c r="O526" i="9"/>
  <c r="K806" i="9"/>
  <c r="O28" i="9"/>
  <c r="K339" i="9"/>
  <c r="K977" i="9"/>
  <c r="K222" i="9"/>
  <c r="K504" i="9"/>
  <c r="K502" i="9"/>
  <c r="O793" i="9"/>
  <c r="O671" i="9"/>
  <c r="K461" i="9"/>
  <c r="O365" i="9"/>
  <c r="K41" i="9"/>
  <c r="K812" i="9"/>
  <c r="O128" i="9"/>
  <c r="K358" i="9"/>
  <c r="K795" i="9"/>
  <c r="K374" i="9"/>
  <c r="K163" i="9"/>
  <c r="K133" i="9"/>
  <c r="K789" i="9"/>
  <c r="O88" i="9"/>
  <c r="O659" i="9"/>
  <c r="K825" i="9"/>
  <c r="O1002" i="9"/>
  <c r="K346" i="9"/>
  <c r="O688" i="9"/>
  <c r="O56" i="9"/>
  <c r="K609" i="9"/>
  <c r="O814" i="9"/>
  <c r="K97" i="9"/>
  <c r="K999" i="9"/>
  <c r="O481" i="9"/>
  <c r="O506" i="9"/>
  <c r="K701" i="9"/>
  <c r="K608" i="9"/>
  <c r="K799" i="9"/>
  <c r="O545" i="9"/>
  <c r="O930" i="9"/>
  <c r="K748" i="9"/>
  <c r="O487" i="9"/>
  <c r="K474" i="9"/>
  <c r="O359" i="9"/>
  <c r="O835" i="9"/>
  <c r="O572" i="9"/>
  <c r="K293" i="9"/>
  <c r="K250" i="9"/>
  <c r="K949" i="9"/>
  <c r="O731" i="9"/>
  <c r="O48" i="9"/>
  <c r="O998" i="9"/>
  <c r="K761" i="9"/>
  <c r="K71" i="9"/>
  <c r="K906" i="9"/>
  <c r="K660" i="9"/>
  <c r="K110" i="9"/>
  <c r="K90" i="9"/>
  <c r="O870" i="9"/>
  <c r="O628" i="9"/>
  <c r="O618" i="9"/>
  <c r="O46" i="9"/>
  <c r="O742" i="9"/>
  <c r="O421" i="9"/>
  <c r="K994" i="9"/>
  <c r="K984" i="9"/>
  <c r="K84" i="9"/>
  <c r="O612" i="9"/>
  <c r="K978" i="9"/>
  <c r="O142" i="9"/>
  <c r="O924" i="9"/>
  <c r="K109" i="9"/>
  <c r="O347" i="9"/>
  <c r="O301" i="9"/>
  <c r="K226" i="9"/>
  <c r="K460" i="9"/>
  <c r="K284" i="9"/>
  <c r="K723" i="9"/>
  <c r="O562" i="9"/>
  <c r="K125" i="9"/>
  <c r="O264" i="9"/>
  <c r="K246" i="9"/>
  <c r="O324" i="9"/>
  <c r="K794" i="9"/>
  <c r="K868" i="9"/>
  <c r="O651" i="9"/>
  <c r="O644" i="9"/>
  <c r="K850" i="9"/>
  <c r="O357" i="9"/>
  <c r="K986" i="9"/>
  <c r="K514" i="9"/>
  <c r="K732" i="9"/>
  <c r="K203" i="9"/>
  <c r="O437" i="9"/>
  <c r="K438" i="9"/>
  <c r="O821" i="9"/>
  <c r="O96" i="9"/>
  <c r="O177" i="9"/>
  <c r="O690" i="9"/>
  <c r="O757" i="9"/>
  <c r="K858" i="9"/>
  <c r="K259" i="9"/>
  <c r="K178" i="9"/>
  <c r="K778" i="9"/>
  <c r="O349" i="9"/>
  <c r="K331" i="9"/>
  <c r="K846" i="9"/>
  <c r="O532" i="9"/>
  <c r="O729" i="9"/>
  <c r="K575" i="9"/>
  <c r="K887" i="9"/>
  <c r="O540" i="9"/>
  <c r="K853" i="9"/>
  <c r="K127" i="9"/>
  <c r="O300" i="9"/>
  <c r="O33" i="9"/>
  <c r="O606" i="9"/>
  <c r="K797" i="9"/>
  <c r="K231" i="9"/>
  <c r="O310" i="9"/>
  <c r="K444" i="9"/>
  <c r="O92" i="9"/>
  <c r="O175" i="9"/>
  <c r="K668" i="9"/>
  <c r="K721" i="9"/>
  <c r="K323" i="9"/>
  <c r="K497" i="9"/>
  <c r="K824" i="9"/>
  <c r="O212" i="9"/>
  <c r="K989" i="9"/>
  <c r="O273" i="9"/>
  <c r="O783" i="9"/>
  <c r="O834" i="9"/>
  <c r="O361" i="9"/>
  <c r="O192" i="9"/>
  <c r="K894" i="9"/>
  <c r="K151" i="9"/>
  <c r="K353" i="9"/>
  <c r="O383" i="9"/>
  <c r="O279" i="9"/>
  <c r="K330" i="9"/>
  <c r="O377" i="9"/>
  <c r="O530" i="9"/>
  <c r="O143" i="9"/>
  <c r="K940" i="9"/>
  <c r="K882" i="9"/>
  <c r="O53" i="9"/>
  <c r="K396" i="9"/>
  <c r="K542" i="9"/>
  <c r="O985" i="9"/>
  <c r="O24" i="9"/>
  <c r="O565" i="9"/>
  <c r="K975" i="9"/>
  <c r="K478" i="9"/>
  <c r="K817" i="9"/>
  <c r="O777" i="9"/>
  <c r="O745" i="9"/>
  <c r="O83" i="9"/>
  <c r="O87" i="9"/>
  <c r="O237" i="9"/>
  <c r="K367" i="9"/>
  <c r="O27" i="9"/>
  <c r="O861" i="9"/>
  <c r="O667" i="9"/>
  <c r="O79" i="9"/>
  <c r="O764" i="9"/>
  <c r="O937" i="9"/>
  <c r="O739" i="9"/>
  <c r="K855" i="9"/>
  <c r="O568" i="9"/>
  <c r="O407" i="9"/>
  <c r="K308" i="9"/>
  <c r="K946" i="9"/>
  <c r="O928" i="9"/>
  <c r="O244" i="9"/>
  <c r="O455" i="9"/>
  <c r="O841" i="9"/>
  <c r="K569" i="9"/>
  <c r="O248" i="9"/>
  <c r="K805" i="9"/>
  <c r="O57" i="9"/>
  <c r="K98" i="9"/>
  <c r="O464" i="9"/>
  <c r="O927" i="9"/>
  <c r="K432" i="9"/>
  <c r="O912" i="9"/>
  <c r="K947" i="9"/>
  <c r="K77" i="9"/>
  <c r="O152" i="9"/>
  <c r="K360" i="9"/>
  <c r="K123" i="9"/>
  <c r="O417" i="9"/>
  <c r="K322" i="9"/>
  <c r="O413" i="9"/>
  <c r="K16" i="9"/>
  <c r="O499" i="9"/>
  <c r="O319" i="9"/>
  <c r="K790" i="9"/>
  <c r="O972" i="9"/>
  <c r="K828" i="9"/>
  <c r="K596" i="9"/>
  <c r="O218" i="9"/>
  <c r="O434" i="9"/>
  <c r="K615" i="9"/>
  <c r="O219" i="9"/>
  <c r="K156" i="9"/>
  <c r="K524" i="9"/>
  <c r="K129" i="9"/>
  <c r="K966" i="9"/>
  <c r="K505" i="9"/>
  <c r="O91" i="9"/>
  <c r="K519" i="9"/>
  <c r="K880" i="9"/>
  <c r="K897" i="9"/>
  <c r="K387" i="9"/>
  <c r="O498" i="9"/>
  <c r="O210" i="9"/>
  <c r="O886" i="9"/>
  <c r="O639" i="9"/>
  <c r="K753" i="9"/>
  <c r="O809" i="9"/>
  <c r="K864" i="9"/>
  <c r="O614" i="9"/>
  <c r="K43" i="9"/>
  <c r="O982" i="9"/>
  <c r="O242" i="9"/>
  <c r="K802" i="9"/>
  <c r="O796" i="9"/>
  <c r="O52" i="9"/>
  <c r="O601" i="9"/>
  <c r="O281" i="9"/>
  <c r="K993" i="9"/>
  <c r="O32" i="9"/>
  <c r="O869" i="9"/>
  <c r="K433" i="9"/>
  <c r="O936" i="9"/>
  <c r="K118" i="9"/>
  <c r="K488" i="9"/>
  <c r="O523" i="9"/>
  <c r="O165" i="9"/>
  <c r="K462" i="9"/>
  <c r="K329" i="9"/>
  <c r="O637" i="9"/>
  <c r="K416" i="9"/>
  <c r="K468" i="9"/>
  <c r="K737" i="9"/>
  <c r="K80" i="9"/>
  <c r="O388" i="9"/>
  <c r="K454" i="9"/>
  <c r="K232" i="9"/>
  <c r="K425" i="9"/>
  <c r="K176" i="9"/>
  <c r="O335" i="9"/>
  <c r="K823" i="9"/>
  <c r="O744" i="9"/>
  <c r="K340" i="9"/>
  <c r="O564" i="9"/>
  <c r="K275" i="9"/>
  <c r="K443" i="9"/>
  <c r="O885" i="9"/>
  <c r="O819" i="9"/>
  <c r="K458" i="9"/>
  <c r="O842" i="9"/>
  <c r="K518" i="9"/>
  <c r="O953" i="9"/>
  <c r="K311" i="9"/>
  <c r="O107" i="9"/>
  <c r="O7" i="9"/>
  <c r="K173" i="9"/>
  <c r="K290" i="9"/>
  <c r="K537" i="9"/>
  <c r="K134" i="9"/>
  <c r="K103" i="9"/>
  <c r="O420" i="9"/>
  <c r="O138" i="9"/>
  <c r="O709" i="9"/>
  <c r="K169" i="9"/>
  <c r="O364" i="9"/>
  <c r="O528" i="9"/>
  <c r="O515" i="9"/>
  <c r="O583" i="9"/>
  <c r="O531" i="9"/>
  <c r="K216" i="9"/>
  <c r="O911" i="9"/>
  <c r="O474" i="9"/>
  <c r="K359" i="9"/>
  <c r="K835" i="9"/>
  <c r="K572" i="9"/>
  <c r="O293" i="9"/>
  <c r="O250" i="9"/>
  <c r="O949" i="9"/>
  <c r="K731" i="9"/>
  <c r="K48" i="9"/>
  <c r="K998" i="9"/>
  <c r="O761" i="9"/>
  <c r="O71" i="9"/>
  <c r="O906" i="9"/>
  <c r="O660" i="9"/>
  <c r="O110" i="9"/>
  <c r="O90" i="9"/>
  <c r="K870" i="9"/>
  <c r="K628" i="9"/>
  <c r="K618" i="9"/>
  <c r="K46" i="9"/>
  <c r="K742" i="9"/>
  <c r="K421" i="9"/>
  <c r="O994" i="9"/>
  <c r="O984" i="9"/>
  <c r="O84" i="9"/>
  <c r="K612" i="9"/>
  <c r="O978" i="9"/>
  <c r="K142" i="9"/>
  <c r="K924" i="9"/>
  <c r="O109" i="9"/>
  <c r="K347" i="9"/>
  <c r="K301" i="9"/>
  <c r="O226" i="9"/>
  <c r="O460" i="9"/>
  <c r="O284" i="9"/>
  <c r="O723" i="9"/>
  <c r="K562" i="9"/>
  <c r="O125" i="9"/>
  <c r="K264" i="9"/>
  <c r="O246" i="9"/>
  <c r="K324" i="9"/>
  <c r="O794" i="9"/>
  <c r="O868" i="9"/>
  <c r="K651" i="9"/>
  <c r="K644" i="9"/>
  <c r="O850" i="9"/>
  <c r="K357" i="9"/>
  <c r="O986" i="9"/>
  <c r="O514" i="9"/>
  <c r="O732" i="9"/>
  <c r="O203" i="9"/>
  <c r="K437" i="9"/>
  <c r="O438" i="9"/>
  <c r="K821" i="9"/>
  <c r="K96" i="9"/>
  <c r="K177" i="9"/>
  <c r="K690" i="9"/>
  <c r="K757" i="9"/>
  <c r="O858" i="9"/>
  <c r="O259" i="9"/>
  <c r="O178" i="9"/>
  <c r="O778" i="9"/>
  <c r="K349" i="9"/>
  <c r="O331" i="9"/>
  <c r="O846" i="9"/>
  <c r="K532" i="9"/>
  <c r="K729" i="9"/>
  <c r="O575" i="9"/>
  <c r="O887" i="9"/>
  <c r="K540" i="9"/>
  <c r="O853" i="9"/>
  <c r="O127" i="9"/>
  <c r="K300" i="9"/>
  <c r="K33" i="9"/>
  <c r="K606" i="9"/>
  <c r="O797" i="9"/>
  <c r="O231" i="9"/>
  <c r="K310" i="9"/>
  <c r="O444" i="9"/>
  <c r="K92" i="9"/>
  <c r="K175" i="9"/>
  <c r="O668" i="9"/>
  <c r="O721" i="9"/>
  <c r="O323" i="9"/>
  <c r="O497" i="9"/>
  <c r="O824" i="9"/>
  <c r="K212" i="9"/>
  <c r="O989" i="9"/>
  <c r="K273" i="9"/>
  <c r="K783" i="9"/>
  <c r="K834" i="9"/>
  <c r="K361" i="9"/>
  <c r="K192" i="9"/>
  <c r="O894" i="9"/>
  <c r="O151" i="9"/>
  <c r="O353" i="9"/>
  <c r="K383" i="9"/>
  <c r="K279" i="9"/>
  <c r="O330" i="9"/>
  <c r="K377" i="9"/>
  <c r="K530" i="9"/>
  <c r="K143" i="9"/>
  <c r="O940" i="9"/>
  <c r="O882" i="9"/>
  <c r="K53" i="9"/>
  <c r="O396" i="9"/>
  <c r="O542" i="9"/>
  <c r="K985" i="9"/>
  <c r="K24" i="9"/>
  <c r="K565" i="9"/>
  <c r="O975" i="9"/>
  <c r="O478" i="9"/>
  <c r="O817" i="9"/>
  <c r="K777" i="9"/>
  <c r="K745" i="9"/>
  <c r="K83" i="9"/>
  <c r="K87" i="9"/>
  <c r="K237" i="9"/>
  <c r="O367" i="9"/>
  <c r="K27" i="9"/>
  <c r="K861" i="9"/>
  <c r="K667" i="9"/>
  <c r="K79" i="9"/>
  <c r="K764" i="9"/>
  <c r="K937" i="9"/>
  <c r="K739" i="9"/>
  <c r="O855" i="9"/>
  <c r="K568" i="9"/>
  <c r="K407" i="9"/>
  <c r="O308" i="9"/>
  <c r="O946" i="9"/>
  <c r="K928" i="9"/>
  <c r="K244" i="9"/>
  <c r="K455" i="9"/>
  <c r="K841" i="9"/>
  <c r="O569" i="9"/>
  <c r="K248" i="9"/>
  <c r="O805" i="9"/>
  <c r="K57" i="9"/>
  <c r="O98" i="9"/>
  <c r="K464" i="9"/>
  <c r="K927" i="9"/>
  <c r="O432" i="9"/>
  <c r="K912" i="9"/>
  <c r="O947" i="9"/>
  <c r="O77" i="9"/>
  <c r="K152" i="9"/>
  <c r="O360" i="9"/>
  <c r="O123" i="9"/>
  <c r="K417" i="9"/>
  <c r="O322" i="9"/>
  <c r="K413" i="9"/>
  <c r="O16" i="9"/>
  <c r="K499" i="9"/>
  <c r="K319" i="9"/>
  <c r="O790" i="9"/>
  <c r="K972" i="9"/>
  <c r="O828" i="9"/>
  <c r="O596" i="9"/>
  <c r="K218" i="9"/>
  <c r="K434" i="9"/>
  <c r="O615" i="9"/>
  <c r="K219" i="9"/>
  <c r="O156" i="9"/>
  <c r="O524" i="9"/>
  <c r="O129" i="9"/>
  <c r="O966" i="9"/>
  <c r="O505" i="9"/>
  <c r="K91" i="9"/>
  <c r="O519" i="9"/>
  <c r="O880" i="9"/>
  <c r="O897" i="9"/>
  <c r="O387" i="9"/>
  <c r="K498" i="9"/>
  <c r="K210" i="9"/>
  <c r="K886" i="9"/>
  <c r="K639" i="9"/>
  <c r="O753" i="9"/>
  <c r="K809" i="9"/>
  <c r="O864" i="9"/>
  <c r="K614" i="9"/>
  <c r="O43" i="9"/>
  <c r="K982" i="9"/>
  <c r="K242" i="9"/>
  <c r="O802" i="9"/>
  <c r="K796" i="9"/>
  <c r="K52" i="9"/>
  <c r="K601" i="9"/>
  <c r="K281" i="9"/>
  <c r="O993" i="9"/>
  <c r="K32" i="9"/>
  <c r="K869" i="9"/>
  <c r="O433" i="9"/>
  <c r="K936" i="9"/>
  <c r="O118" i="9"/>
  <c r="O488" i="9"/>
  <c r="K523" i="9"/>
  <c r="K165" i="9"/>
  <c r="O462" i="9"/>
  <c r="O329" i="9"/>
  <c r="K637" i="9"/>
  <c r="O416" i="9"/>
  <c r="O468" i="9"/>
  <c r="O737" i="9"/>
  <c r="O80" i="9"/>
  <c r="K388" i="9"/>
  <c r="O454" i="9"/>
  <c r="O232" i="9"/>
  <c r="O425" i="9"/>
  <c r="O176" i="9"/>
  <c r="K335" i="9"/>
  <c r="O823" i="9"/>
  <c r="K744" i="9"/>
  <c r="O340" i="9"/>
  <c r="K564" i="9"/>
  <c r="O275" i="9"/>
  <c r="O443" i="9"/>
  <c r="K885" i="9"/>
  <c r="K819" i="9"/>
  <c r="O458" i="9"/>
  <c r="K842" i="9"/>
  <c r="O518" i="9"/>
  <c r="K953" i="9"/>
  <c r="O311" i="9"/>
  <c r="K107" i="9"/>
  <c r="K7" i="9"/>
  <c r="O173" i="9"/>
  <c r="O290" i="9"/>
  <c r="O537" i="9"/>
  <c r="O134" i="9"/>
  <c r="O103" i="9"/>
  <c r="K420" i="9"/>
  <c r="K138" i="9"/>
  <c r="K709" i="9"/>
  <c r="O169" i="9"/>
  <c r="K364" i="9"/>
  <c r="K528" i="9"/>
  <c r="K515" i="9"/>
  <c r="K583" i="9"/>
  <c r="K531" i="9"/>
  <c r="O216" i="9"/>
  <c r="O576" i="9"/>
  <c r="K911" i="9"/>
  <c r="K694" i="9"/>
  <c r="K910" i="9"/>
  <c r="K206" i="9"/>
  <c r="K362" i="9"/>
  <c r="K261" i="9"/>
  <c r="O337" i="9"/>
  <c r="O40" i="9"/>
  <c r="O379" i="9"/>
  <c r="O773" i="9"/>
  <c r="K252" i="9"/>
  <c r="K522" i="9"/>
  <c r="O137" i="9"/>
  <c r="K648" i="9"/>
  <c r="O650" i="9"/>
  <c r="O162" i="9"/>
  <c r="O969" i="9"/>
  <c r="O693" i="9"/>
  <c r="K964" i="9"/>
  <c r="K94" i="9"/>
  <c r="O120" i="9"/>
  <c r="K733" i="9"/>
  <c r="K673" i="9"/>
  <c r="K908" i="9"/>
  <c r="O113" i="9"/>
  <c r="O893" i="9"/>
  <c r="K9" i="9"/>
  <c r="K792" i="9"/>
  <c r="K78" i="9"/>
  <c r="O641" i="9"/>
  <c r="K647" i="9"/>
  <c r="K277" i="9"/>
  <c r="K877" i="9"/>
  <c r="K427" i="9"/>
  <c r="K314" i="9"/>
  <c r="K905" i="9"/>
  <c r="O67" i="9"/>
  <c r="O987" i="9"/>
  <c r="K431" i="9"/>
  <c r="K164" i="9"/>
  <c r="O831" i="9"/>
  <c r="K734" i="9"/>
  <c r="K251" i="9"/>
  <c r="K305" i="9"/>
  <c r="K838" i="9"/>
  <c r="O172" i="9"/>
  <c r="K692" i="9"/>
  <c r="O453" i="9"/>
  <c r="K888" i="9"/>
  <c r="O873" i="9"/>
  <c r="K920" i="9"/>
  <c r="K370" i="9"/>
  <c r="O939" i="9"/>
  <c r="O274" i="9"/>
  <c r="K640" i="9"/>
  <c r="O117" i="9"/>
  <c r="K380" i="9"/>
  <c r="O428" i="9"/>
  <c r="O900" i="9"/>
  <c r="K235" i="9"/>
  <c r="O11" i="9"/>
  <c r="K577" i="9"/>
  <c r="K332" i="9"/>
  <c r="K350" i="9"/>
  <c r="O423" i="9"/>
  <c r="O6" i="9"/>
  <c r="K111" i="9"/>
  <c r="K14" i="9"/>
  <c r="O539" i="9"/>
  <c r="K533" i="9"/>
  <c r="O286" i="9"/>
  <c r="O64" i="9"/>
  <c r="K376" i="9"/>
  <c r="O626" i="9"/>
  <c r="K865" i="9"/>
  <c r="K919" i="9"/>
  <c r="K559" i="9"/>
  <c r="O426" i="9"/>
  <c r="O99" i="9"/>
  <c r="K714" i="9"/>
  <c r="O268" i="9"/>
  <c r="O496" i="9"/>
  <c r="K141" i="9"/>
  <c r="O971" i="9"/>
  <c r="K369" i="9"/>
  <c r="K775" i="9"/>
  <c r="O669" i="9"/>
  <c r="K818" i="9"/>
  <c r="K976" i="9"/>
  <c r="O979" i="9"/>
  <c r="K561" i="9"/>
  <c r="K889" i="9"/>
  <c r="K51" i="9"/>
  <c r="O959" i="9"/>
  <c r="O62" i="9"/>
  <c r="K878" i="9"/>
  <c r="K750" i="9"/>
  <c r="K852" i="9"/>
  <c r="O194" i="9"/>
  <c r="O738" i="9"/>
  <c r="O658" i="9"/>
  <c r="K512" i="9"/>
  <c r="O249" i="9"/>
  <c r="K456" i="9"/>
  <c r="K956" i="9"/>
  <c r="K15" i="9"/>
  <c r="K704" i="9"/>
  <c r="K161" i="9"/>
  <c r="O871" i="9"/>
  <c r="O485" i="9"/>
  <c r="O665" i="9"/>
  <c r="K592" i="9"/>
  <c r="K145" i="9"/>
  <c r="K166" i="9"/>
  <c r="O857" i="9"/>
  <c r="K547" i="9"/>
  <c r="K260" i="9"/>
  <c r="K816" i="9"/>
  <c r="K180" i="9"/>
  <c r="O209" i="9"/>
  <c r="O119" i="9"/>
  <c r="O415" i="9"/>
  <c r="K241" i="9"/>
  <c r="O762" i="9"/>
  <c r="O684" i="9"/>
  <c r="O294" i="9"/>
  <c r="O247" i="9"/>
  <c r="O743" i="9"/>
  <c r="O916" i="9"/>
  <c r="O267" i="9"/>
  <c r="O108" i="9"/>
  <c r="K766" i="9"/>
  <c r="K599" i="9"/>
  <c r="K313" i="9"/>
  <c r="O157" i="9"/>
  <c r="K489" i="9"/>
  <c r="K749" i="9"/>
  <c r="O255" i="9"/>
  <c r="K76" i="9"/>
  <c r="O326" i="9"/>
  <c r="O544" i="9"/>
  <c r="O736" i="9"/>
  <c r="O306" i="9"/>
  <c r="K674" i="9"/>
  <c r="K958" i="9"/>
  <c r="O755" i="9"/>
  <c r="K567" i="9"/>
  <c r="O573" i="9"/>
  <c r="K61" i="9"/>
  <c r="K700" i="9"/>
  <c r="K803" i="9"/>
  <c r="K611" i="9"/>
  <c r="K686" i="9"/>
  <c r="K689" i="9"/>
  <c r="O593" i="9"/>
  <c r="K574" i="9"/>
  <c r="O604" i="9"/>
  <c r="K153" i="9"/>
  <c r="K770" i="9"/>
  <c r="O476" i="9"/>
  <c r="K174" i="9"/>
  <c r="K402" i="9"/>
  <c r="O619" i="9"/>
  <c r="K55" i="9"/>
  <c r="O676" i="9"/>
  <c r="O954" i="9"/>
  <c r="K334" i="9"/>
  <c r="O859" i="9"/>
  <c r="K49" i="9"/>
  <c r="K769" i="9"/>
  <c r="K22" i="9"/>
  <c r="O408" i="9"/>
  <c r="O607" i="9"/>
  <c r="K957" i="9"/>
  <c r="K121" i="9"/>
  <c r="K933" i="9"/>
  <c r="K106" i="9"/>
  <c r="K482" i="9"/>
  <c r="K787" i="9"/>
  <c r="K399" i="9"/>
  <c r="K81" i="9"/>
  <c r="O20" i="9"/>
  <c r="O683" i="9"/>
  <c r="K746" i="9"/>
  <c r="O393" i="9"/>
  <c r="K236" i="9"/>
  <c r="K217" i="9"/>
  <c r="K584" i="9"/>
  <c r="O944" i="9"/>
  <c r="K366" i="9"/>
  <c r="K184" i="9"/>
  <c r="O82" i="9"/>
  <c r="O950" i="9"/>
  <c r="K196" i="9"/>
  <c r="O291" i="9"/>
  <c r="O149" i="9"/>
  <c r="K463" i="9"/>
  <c r="K44" i="9"/>
  <c r="K439" i="9"/>
  <c r="O798" i="9"/>
  <c r="O860" i="9"/>
  <c r="K75" i="9"/>
  <c r="K147" i="9"/>
  <c r="O570" i="9"/>
  <c r="O751" i="9"/>
  <c r="K309" i="9"/>
  <c r="K65" i="9"/>
  <c r="O195" i="9"/>
  <c r="O234" i="9"/>
  <c r="K774" i="9"/>
  <c r="O740" i="9"/>
  <c r="K935" i="9"/>
  <c r="O747" i="9"/>
  <c r="O317" i="9"/>
  <c r="O884" i="9"/>
  <c r="K717" i="9"/>
  <c r="K657" i="9"/>
  <c r="K262" i="9"/>
  <c r="O257" i="9"/>
  <c r="O554" i="9"/>
  <c r="O126" i="9"/>
  <c r="K617" i="9"/>
  <c r="K503" i="9"/>
  <c r="K962" i="9"/>
  <c r="O168" i="9"/>
  <c r="O229" i="9"/>
  <c r="O960" i="9"/>
  <c r="K418" i="9"/>
  <c r="K171" i="9"/>
  <c r="O375" i="9"/>
  <c r="K486" i="9"/>
  <c r="O400" i="9"/>
  <c r="K1001" i="9"/>
  <c r="K45" i="9"/>
  <c r="K296" i="9"/>
  <c r="K230" i="9"/>
  <c r="O867" i="9"/>
  <c r="O981" i="9"/>
  <c r="K898" i="9"/>
  <c r="K452" i="9"/>
  <c r="O632" i="9"/>
  <c r="K494" i="9"/>
  <c r="O922" i="9"/>
  <c r="O483" i="9"/>
  <c r="O804" i="9"/>
  <c r="K541" i="9"/>
  <c r="O199" i="9"/>
  <c r="K355" i="9"/>
  <c r="O883" i="9"/>
  <c r="O629" i="9"/>
  <c r="K926" i="9"/>
  <c r="K422" i="9"/>
  <c r="O910" i="9"/>
  <c r="K730" i="9"/>
  <c r="O422" i="9"/>
  <c r="K754" i="9"/>
  <c r="K3" i="9"/>
  <c r="O3" i="9"/>
  <c r="H2" i="9"/>
  <c r="K2" i="9" s="1"/>
  <c r="I2" i="9"/>
  <c r="J2" i="9"/>
  <c r="V29" i="9" l="1"/>
  <c r="O4" i="13" s="1"/>
  <c r="L2" i="9"/>
  <c r="Q882" i="9"/>
  <c r="Q232" i="9"/>
  <c r="Q735" i="9"/>
  <c r="Q392" i="9"/>
  <c r="Q336" i="9"/>
  <c r="Q964" i="9"/>
  <c r="Q137" i="9"/>
  <c r="Q210" i="9"/>
  <c r="Q879" i="9"/>
  <c r="Q13" i="9"/>
  <c r="Q41" i="9"/>
  <c r="Q823" i="9"/>
  <c r="Q55" i="9"/>
  <c r="Q719" i="9"/>
  <c r="Q195" i="9"/>
  <c r="Q816" i="9"/>
  <c r="Q274" i="9"/>
  <c r="Q980" i="9"/>
  <c r="Q310" i="9"/>
  <c r="Q707" i="9"/>
  <c r="Q945" i="9"/>
  <c r="Q961" i="9"/>
  <c r="Q439" i="9"/>
  <c r="Q992" i="9"/>
  <c r="Q944" i="9"/>
  <c r="Q830" i="9"/>
  <c r="Q52" i="9"/>
  <c r="Q499" i="9"/>
  <c r="Q109" i="9"/>
  <c r="Q808" i="9"/>
  <c r="Q842" i="9"/>
  <c r="Q350" i="9"/>
  <c r="Q250" i="9"/>
  <c r="Q967" i="9"/>
  <c r="Q158" i="9"/>
  <c r="Q119" i="9"/>
  <c r="Q905" i="9"/>
  <c r="Q928" i="9"/>
  <c r="Q862" i="9"/>
  <c r="Q802" i="9"/>
  <c r="Q152" i="9"/>
  <c r="Q139" i="9"/>
  <c r="Q811" i="9"/>
  <c r="Q672" i="9"/>
  <c r="Q148" i="9"/>
  <c r="Q299" i="9"/>
  <c r="Q697" i="9"/>
  <c r="Q955" i="9"/>
  <c r="Q370" i="9"/>
  <c r="Q51" i="9"/>
  <c r="Q893" i="9"/>
  <c r="Q322" i="9"/>
  <c r="Q817" i="9"/>
  <c r="Q998" i="9"/>
  <c r="Q66" i="9"/>
  <c r="Q225" i="9"/>
  <c r="Q759" i="9"/>
  <c r="Q315" i="9"/>
  <c r="Q986" i="9"/>
  <c r="Q28" i="9"/>
  <c r="Q806" i="9"/>
  <c r="Q875" i="9"/>
  <c r="Q465" i="9"/>
  <c r="Q484" i="9"/>
  <c r="Q73" i="9"/>
  <c r="Q94" i="9"/>
  <c r="Q162" i="9"/>
  <c r="Q598" i="9"/>
  <c r="Q231" i="9"/>
  <c r="Q614" i="9"/>
  <c r="Q190" i="9"/>
  <c r="Q717" i="9"/>
  <c r="Q591" i="9"/>
  <c r="Q301" i="9"/>
  <c r="Q624" i="9"/>
  <c r="Q714" i="9"/>
  <c r="Q54" i="9"/>
  <c r="Q723" i="9"/>
  <c r="Q628" i="9"/>
  <c r="Q489" i="9"/>
  <c r="Q488" i="9"/>
  <c r="Q311" i="9"/>
  <c r="Q561" i="9"/>
  <c r="Q7" i="9"/>
  <c r="Q361" i="9"/>
  <c r="Q436" i="9"/>
  <c r="Q721" i="9"/>
  <c r="Q885" i="9"/>
  <c r="Q86" i="9"/>
  <c r="Q293" i="9"/>
  <c r="Q776" i="9"/>
  <c r="Q631" i="9"/>
  <c r="Q426" i="9"/>
  <c r="Q398" i="9"/>
  <c r="Q312" i="9"/>
  <c r="Q645" i="9"/>
  <c r="Q478" i="9"/>
  <c r="Q184" i="9"/>
  <c r="Q852" i="9"/>
  <c r="Q149" i="9"/>
  <c r="Q378" i="9"/>
  <c r="Q490" i="9"/>
  <c r="Q96" i="9"/>
  <c r="Q422" i="9"/>
  <c r="Q17" i="9"/>
  <c r="Q192" i="9"/>
  <c r="Q120" i="9"/>
  <c r="Q700" i="9"/>
  <c r="Q922" i="9"/>
  <c r="Q421" i="9"/>
  <c r="Q92" i="9"/>
  <c r="Q445" i="9"/>
  <c r="Q339" i="9"/>
  <c r="Q703" i="9"/>
  <c r="Q974" i="9"/>
  <c r="Q694" i="9"/>
  <c r="Q320" i="9"/>
  <c r="Q502" i="9"/>
  <c r="Q584" i="9"/>
  <c r="Q331" i="9"/>
  <c r="Q282" i="9"/>
  <c r="Q215" i="9"/>
  <c r="Q846" i="9"/>
  <c r="Q372" i="9"/>
  <c r="Q140" i="9"/>
  <c r="Q222" i="9"/>
  <c r="Q157" i="9"/>
  <c r="Q687" i="9"/>
  <c r="Q483" i="9"/>
  <c r="Q538" i="9"/>
  <c r="Q596" i="9"/>
  <c r="Q600" i="9"/>
  <c r="Q473" i="9"/>
  <c r="Q691" i="9"/>
  <c r="Q447" i="9"/>
  <c r="Q982" i="9"/>
  <c r="Q287" i="9"/>
  <c r="Q527" i="9"/>
  <c r="Q328" i="9"/>
  <c r="Q145" i="9"/>
  <c r="Q428" i="9"/>
  <c r="Q99" i="9"/>
  <c r="Q689" i="9"/>
  <c r="Q827" i="9"/>
  <c r="Q265" i="9"/>
  <c r="Q285" i="9"/>
  <c r="Q337" i="9"/>
  <c r="Q622" i="9"/>
  <c r="Q233" i="9"/>
  <c r="Q249" i="9"/>
  <c r="Q423" i="9"/>
  <c r="Q711" i="9"/>
  <c r="Q592" i="9"/>
  <c r="Q749" i="9"/>
  <c r="Q295" i="9"/>
  <c r="Q630" i="9"/>
  <c r="Q731" i="9"/>
  <c r="Q344" i="9"/>
  <c r="Q599" i="9"/>
  <c r="Q706" i="9"/>
  <c r="Q673" i="9"/>
  <c r="Q482" i="9"/>
  <c r="Q813" i="9"/>
  <c r="Q841" i="9"/>
  <c r="Q832" i="9"/>
  <c r="Q177" i="9"/>
  <c r="Q514" i="9"/>
  <c r="Q859" i="9"/>
  <c r="Q270" i="9"/>
  <c r="Q790" i="9"/>
  <c r="Q492" i="9"/>
  <c r="Q737" i="9"/>
  <c r="Q279" i="9"/>
  <c r="Q951" i="9"/>
  <c r="Q500" i="9"/>
  <c r="Q785" i="9"/>
  <c r="Q641" i="9"/>
  <c r="Q780" i="9"/>
  <c r="Q601" i="9"/>
  <c r="Q901" i="9"/>
  <c r="Q65" i="9"/>
  <c r="Q387" i="9"/>
  <c r="Q468" i="9"/>
  <c r="Q327" i="9"/>
  <c r="Q660" i="9"/>
  <c r="Q466" i="9"/>
  <c r="Q236" i="9"/>
  <c r="Q728" i="9"/>
  <c r="Q732" i="9"/>
  <c r="Q460" i="9"/>
  <c r="Q209" i="9"/>
  <c r="Q105" i="9"/>
  <c r="Q405" i="9"/>
  <c r="Q485" i="9"/>
  <c r="Q9" i="9"/>
  <c r="Q288" i="9"/>
  <c r="Q69" i="9"/>
  <c r="Q284" i="9"/>
  <c r="Q103" i="9"/>
  <c r="Q56" i="9"/>
  <c r="Q78" i="9"/>
  <c r="Q304" i="9"/>
  <c r="Q245" i="9"/>
  <c r="Q230" i="9"/>
  <c r="Q544" i="9"/>
  <c r="Q794" i="9"/>
  <c r="Q865" i="9"/>
  <c r="Q31" i="9"/>
  <c r="Q227" i="9"/>
  <c r="Q771" i="9"/>
  <c r="Q419" i="9"/>
  <c r="Q772" i="9"/>
  <c r="Q908" i="9"/>
  <c r="Q84" i="9"/>
  <c r="Q153" i="9"/>
  <c r="Q496" i="9"/>
  <c r="Q708" i="9"/>
  <c r="Q606" i="9"/>
  <c r="Q871" i="9"/>
  <c r="Q49" i="9"/>
  <c r="Q10" i="9"/>
  <c r="Q395" i="9"/>
  <c r="Q970" i="9"/>
  <c r="Q528" i="9"/>
  <c r="Q553" i="9"/>
  <c r="Q382" i="9"/>
  <c r="Q709" i="9"/>
  <c r="Q766" i="9"/>
  <c r="Q308" i="9"/>
  <c r="Q609" i="9"/>
  <c r="Q273" i="9"/>
  <c r="Q665" i="9"/>
  <c r="Q2" i="9"/>
  <c r="Q72" i="9"/>
  <c r="Q729" i="9"/>
  <c r="Q546" i="9"/>
  <c r="Q234" i="9"/>
  <c r="Q95" i="9"/>
  <c r="Q784" i="9"/>
  <c r="Q965" i="9"/>
  <c r="Q680" i="9"/>
  <c r="Q15" i="9"/>
  <c r="Q752" i="9"/>
  <c r="Q165" i="9"/>
  <c r="Q664" i="9"/>
  <c r="Q931" i="9"/>
  <c r="Q587" i="9"/>
  <c r="Q176" i="9"/>
  <c r="Q653" i="9"/>
  <c r="Q107" i="9"/>
  <c r="Q787" i="9"/>
  <c r="Q181" i="9"/>
  <c r="Q4" i="9"/>
  <c r="Q456" i="9"/>
  <c r="Q574" i="9"/>
  <c r="Q562" i="9"/>
  <c r="Q424" i="9"/>
  <c r="Q340" i="9"/>
  <c r="Q570" i="9"/>
  <c r="Q396" i="9"/>
  <c r="Q637" i="9"/>
  <c r="Q516" i="9"/>
  <c r="Q995" i="9"/>
  <c r="Q755" i="9"/>
  <c r="Q114" i="9"/>
  <c r="Q309" i="9"/>
  <c r="Q220" i="9"/>
  <c r="Q678" i="9"/>
  <c r="Q306" i="9"/>
  <c r="Q368" i="9"/>
  <c r="Q207" i="9"/>
  <c r="Q775" i="9"/>
  <c r="Q988" i="9"/>
  <c r="Q498" i="9"/>
  <c r="Q576" i="9"/>
  <c r="Q803" i="9"/>
  <c r="Q64" i="9"/>
  <c r="Q753" i="9"/>
  <c r="Q179" i="9"/>
  <c r="Q826" i="9"/>
  <c r="Q442" i="9"/>
  <c r="Q319" i="9"/>
  <c r="Q695" i="9"/>
  <c r="Q292" i="9"/>
  <c r="Q693" i="9"/>
  <c r="Q971" i="9"/>
  <c r="Q208" i="9"/>
  <c r="Q381" i="9"/>
  <c r="Q91" i="9"/>
  <c r="Q198" i="9"/>
  <c r="Q831" i="9"/>
  <c r="Q509" i="9"/>
  <c r="Q740" i="9"/>
  <c r="Q257" i="9"/>
  <c r="Q163" i="9"/>
  <c r="Q793" i="9"/>
  <c r="Q861" i="9"/>
  <c r="Q939" i="9"/>
  <c r="Q727" i="9"/>
  <c r="Q425" i="9"/>
  <c r="Q963" i="9"/>
  <c r="Q551" i="9"/>
  <c r="Q589" i="9"/>
  <c r="Q235" i="9"/>
  <c r="Q932" i="9"/>
  <c r="Q446" i="9"/>
  <c r="Q356" i="9"/>
  <c r="Q966" i="9"/>
  <c r="Q523" i="9"/>
  <c r="Q1000" i="9"/>
  <c r="Q778" i="9"/>
  <c r="Q935" i="9"/>
  <c r="Q180" i="9"/>
  <c r="Q552" i="9"/>
  <c r="Q682" i="9"/>
  <c r="Q205" i="9"/>
  <c r="Q526" i="9"/>
  <c r="Q671" i="9"/>
  <c r="Q85" i="9"/>
  <c r="Q919" i="9"/>
  <c r="Q799" i="9"/>
  <c r="Q876" i="9"/>
  <c r="Q746" i="9"/>
  <c r="Q244" i="9"/>
  <c r="Q32" i="9"/>
  <c r="Q886" i="9"/>
  <c r="Q116" i="9"/>
  <c r="Q978" i="9"/>
  <c r="Q554" i="9"/>
  <c r="Q486" i="9"/>
  <c r="Q266" i="9"/>
  <c r="Q656" i="9"/>
  <c r="Q923" i="9"/>
  <c r="Q532" i="9"/>
  <c r="Q957" i="9"/>
  <c r="Q358" i="9"/>
  <c r="Q921" i="9"/>
  <c r="Q108" i="9"/>
  <c r="Q323" i="9"/>
  <c r="Q127" i="9"/>
  <c r="Q277" i="9"/>
  <c r="Q35" i="9"/>
  <c r="Q904" i="9"/>
  <c r="Q567" i="9"/>
  <c r="Q464" i="9"/>
  <c r="Q3" i="9"/>
  <c r="Q920" i="9"/>
  <c r="Q143" i="9"/>
  <c r="Q407" i="9"/>
  <c r="Q329" i="9"/>
  <c r="Q898" i="9"/>
  <c r="Q634" i="9"/>
  <c r="Q770" i="9"/>
  <c r="Q701" i="9"/>
  <c r="Q474" i="9"/>
  <c r="Q30" i="9"/>
  <c r="Q493" i="9"/>
  <c r="Q565" i="9"/>
  <c r="Q638" i="9"/>
  <c r="Q924" i="9"/>
  <c r="Q696" i="9"/>
  <c r="Q607" i="9"/>
  <c r="Q633" i="9"/>
  <c r="Q644" i="9"/>
  <c r="Q403" i="9"/>
  <c r="Q533" i="9"/>
  <c r="Q415" i="9"/>
  <c r="Q333" i="9"/>
  <c r="Q506" i="9"/>
  <c r="Q958" i="9"/>
  <c r="Q93" i="9"/>
  <c r="Q555" i="9"/>
  <c r="Q102" i="9"/>
  <c r="Q699" i="9"/>
  <c r="Q745" i="9"/>
  <c r="Q430" i="9"/>
  <c r="Q182" i="9"/>
  <c r="Q412" i="9"/>
  <c r="Q238" i="9"/>
  <c r="Q417" i="9"/>
  <c r="Q437" i="9"/>
  <c r="Q81" i="9"/>
  <c r="Q760" i="9"/>
  <c r="Q429" i="9"/>
  <c r="Q321" i="9"/>
  <c r="Q667" i="9"/>
  <c r="Q123" i="9"/>
  <c r="Q289" i="9"/>
  <c r="Q82" i="9"/>
  <c r="Q275" i="9"/>
  <c r="Q197" i="9"/>
  <c r="Q791" i="9"/>
  <c r="Q42" i="9"/>
  <c r="Q345" i="9"/>
  <c r="Q715" i="9"/>
  <c r="Q373" i="9"/>
  <c r="Q87" i="9"/>
  <c r="Q863" i="9"/>
  <c r="Q380" i="9"/>
  <c r="Q858" i="9"/>
  <c r="Q475" i="9"/>
  <c r="Q853" i="9"/>
  <c r="Q545" i="9"/>
  <c r="Q101" i="9"/>
  <c r="Q296" i="9"/>
  <c r="Q602" i="9"/>
  <c r="Q662" i="9"/>
  <c r="Q773" i="9"/>
  <c r="Q685" i="9"/>
  <c r="Q1001" i="9"/>
  <c r="Q969" i="9"/>
  <c r="Q298" i="9"/>
  <c r="Q253" i="9"/>
  <c r="Q639" i="9"/>
  <c r="Q805" i="9"/>
  <c r="Q59" i="9"/>
  <c r="Q413" i="9"/>
  <c r="Q704" i="9"/>
  <c r="Q138" i="9"/>
  <c r="Q519" i="9"/>
  <c r="Q594" i="9"/>
  <c r="Q313" i="9"/>
  <c r="Q730" i="9"/>
  <c r="Q40" i="9"/>
  <c r="Q385" i="9"/>
  <c r="Q674" i="9"/>
  <c r="Q26" i="9"/>
  <c r="Q463" i="9"/>
  <c r="Q189" i="9"/>
  <c r="Q758" i="9"/>
  <c r="Q418" i="9"/>
  <c r="Q164" i="9"/>
  <c r="Q559" i="9"/>
  <c r="Q881" i="9"/>
  <c r="Q953" i="9"/>
  <c r="Q129" i="9"/>
  <c r="Q907" i="9"/>
  <c r="Q814" i="9"/>
  <c r="Q508" i="9"/>
  <c r="Q39" i="9"/>
  <c r="Q556" i="9"/>
  <c r="Q352" i="9"/>
  <c r="Q495" i="9"/>
  <c r="Q887" i="9"/>
  <c r="Q568" i="9"/>
  <c r="Q226" i="9"/>
  <c r="Q384" i="9"/>
  <c r="Q411" i="9"/>
  <c r="Q975" i="9"/>
  <c r="Q217" i="9"/>
  <c r="Q185" i="9"/>
  <c r="Q326" i="9"/>
  <c r="Q461" i="9"/>
  <c r="Q954" i="9"/>
  <c r="Q365" i="9"/>
  <c r="Q979" i="9"/>
  <c r="Q915" i="9"/>
  <c r="Q515" i="9"/>
  <c r="Q36" i="9"/>
  <c r="Q619" i="9"/>
  <c r="Q950" i="9"/>
  <c r="Q962" i="9"/>
  <c r="Q621" i="9"/>
  <c r="Q754" i="9"/>
  <c r="Q767" i="9"/>
  <c r="Q593" i="9"/>
  <c r="Q726" i="9"/>
  <c r="Q681" i="9"/>
  <c r="Q520" i="9"/>
  <c r="Q262" i="9"/>
  <c r="Q890" i="9"/>
  <c r="Q201" i="9"/>
  <c r="Q914" i="9"/>
  <c r="Q895" i="9"/>
  <c r="Q797" i="9"/>
  <c r="Q433" i="9"/>
  <c r="Q769" i="9"/>
  <c r="Q870" i="9"/>
  <c r="Q854" i="9"/>
  <c r="Q618" i="9"/>
  <c r="Q291" i="9"/>
  <c r="Q686" i="9"/>
  <c r="Q625" i="9"/>
  <c r="Q764" i="9"/>
  <c r="Q800" i="9"/>
  <c r="Q558" i="9"/>
  <c r="Q206" i="9"/>
  <c r="Q360" i="9"/>
  <c r="Q383" i="9"/>
  <c r="Q889" i="9"/>
  <c r="Q947" i="9"/>
  <c r="Q75" i="9"/>
  <c r="Q899" i="9"/>
  <c r="Q278" i="9"/>
  <c r="Q530" i="9"/>
  <c r="Q251" i="9"/>
  <c r="Q416" i="9"/>
  <c r="Q620" i="9"/>
  <c r="Q169" i="9"/>
  <c r="Q34" i="9"/>
  <c r="Q560" i="9"/>
  <c r="Q675" i="9"/>
  <c r="Q453" i="9"/>
  <c r="Q603" i="9"/>
  <c r="Q739" i="9"/>
  <c r="Q166" i="9"/>
  <c r="Q850" i="9"/>
  <c r="Q521" i="9"/>
  <c r="Q427" i="9"/>
  <c r="Q183" i="9"/>
  <c r="Q348" i="9"/>
  <c r="Q173" i="9"/>
  <c r="Q710" i="9"/>
  <c r="Q724" i="9"/>
  <c r="Q390" i="9"/>
  <c r="Q122" i="9"/>
  <c r="Q89" i="9"/>
  <c r="Q654" i="9"/>
  <c r="Q50" i="9"/>
  <c r="Q218" i="9"/>
  <c r="Q420" i="9"/>
  <c r="Q98" i="9"/>
  <c r="Q314" i="9"/>
  <c r="Q929" i="9"/>
  <c r="Q642" i="9"/>
  <c r="Q579" i="9"/>
  <c r="Q834" i="9"/>
  <c r="Q658" i="9"/>
  <c r="Q57" i="9"/>
  <c r="Q280" i="9"/>
  <c r="Q792" i="9"/>
  <c r="Q269" i="9"/>
  <c r="Q973" i="9"/>
  <c r="Q434" i="9"/>
  <c r="Q104" i="9"/>
  <c r="Q718" i="9"/>
  <c r="Q617" i="9"/>
  <c r="Q45" i="9"/>
  <c r="Q128" i="9"/>
  <c r="Q455" i="9"/>
  <c r="Q409" i="9"/>
  <c r="Q156" i="9"/>
  <c r="Q318" i="9"/>
  <c r="Q507" i="9"/>
  <c r="Q351" i="9"/>
  <c r="Q261" i="9"/>
  <c r="Q720" i="9"/>
  <c r="Q781" i="9"/>
  <c r="Q878" i="9"/>
  <c r="Q786" i="9"/>
  <c r="Q112" i="9"/>
  <c r="Q648" i="9"/>
  <c r="Q989" i="9"/>
  <c r="Q223" i="9"/>
  <c r="Q836" i="9"/>
  <c r="Q615" i="9"/>
  <c r="Q843" i="9"/>
  <c r="Q290" i="9"/>
  <c r="Q457" i="9"/>
  <c r="Q471" i="9"/>
  <c r="Q547" i="9"/>
  <c r="Q981" i="9"/>
  <c r="Q789" i="9"/>
  <c r="Q972" i="9"/>
  <c r="Q83" i="9"/>
  <c r="Q53" i="9"/>
  <c r="Q100" i="9"/>
  <c r="Q494" i="9"/>
  <c r="Q818" i="9"/>
  <c r="Q260" i="9"/>
  <c r="Q750" i="9"/>
  <c r="Q578" i="9"/>
  <c r="Q860" i="9"/>
  <c r="Q959" i="9"/>
  <c r="Q960" i="9"/>
  <c r="Q6" i="9"/>
  <c r="Q401" i="9"/>
  <c r="Q844" i="9"/>
  <c r="Q742" i="9"/>
  <c r="Q254" i="9"/>
  <c r="Q783" i="9"/>
  <c r="Q256" i="9"/>
  <c r="Q147" i="9"/>
  <c r="Q566" i="9"/>
  <c r="Q346" i="9"/>
  <c r="Q777" i="9"/>
  <c r="Q363" i="9"/>
  <c r="Q399" i="9"/>
  <c r="Q880" i="9"/>
  <c r="Q159" i="9"/>
  <c r="Q734" i="9"/>
  <c r="Q397" i="9"/>
  <c r="Q821" i="9"/>
  <c r="Q946" i="9"/>
  <c r="Q918" i="9"/>
  <c r="Q868" i="9"/>
  <c r="Q325" i="9"/>
  <c r="Q243" i="9"/>
  <c r="Q63" i="9"/>
  <c r="Q510" i="9"/>
  <c r="Q481" i="9"/>
  <c r="Q692" i="9"/>
  <c r="Q389" i="9"/>
  <c r="Q941" i="9"/>
  <c r="Q410" i="9"/>
  <c r="Q756" i="9"/>
  <c r="Q115" i="9"/>
  <c r="Q18" i="9"/>
  <c r="Q43" i="9"/>
  <c r="Q564" i="9"/>
  <c r="Q985" i="9"/>
  <c r="Q741" i="9"/>
  <c r="Q608" i="9"/>
  <c r="Q247" i="9"/>
  <c r="Q705" i="9"/>
  <c r="Q491" i="9"/>
  <c r="Q909" i="9"/>
  <c r="Q367" i="9"/>
  <c r="Q307" i="9"/>
  <c r="Q131" i="9"/>
  <c r="Q743" i="9"/>
  <c r="Q747" i="9"/>
  <c r="Q37" i="9"/>
  <c r="Q38" i="9"/>
  <c r="Q133" i="9"/>
  <c r="Q837" i="9"/>
  <c r="Q733" i="9"/>
  <c r="Q316" i="9"/>
  <c r="Q990" i="9"/>
  <c r="Q268" i="9"/>
  <c r="Q801" i="9"/>
  <c r="Q956" i="9"/>
  <c r="Q443" i="9"/>
  <c r="Q113" i="9"/>
  <c r="Q940" i="9"/>
  <c r="Q324" i="9"/>
  <c r="Q90" i="9"/>
  <c r="Q16" i="9"/>
  <c r="Q300" i="9"/>
  <c r="Q643" i="9"/>
  <c r="Q239" i="9"/>
  <c r="Q548" i="9"/>
  <c r="Q550" i="9"/>
  <c r="Q343" i="9"/>
  <c r="Q276" i="9"/>
  <c r="Q431" i="9"/>
  <c r="Q204" i="9"/>
  <c r="Q61" i="9"/>
  <c r="Q623" i="9"/>
  <c r="Q513" i="9"/>
  <c r="Q820" i="9"/>
  <c r="Q833" i="9"/>
  <c r="Q910" i="9"/>
  <c r="Q722" i="9"/>
  <c r="Q402" i="9"/>
  <c r="Q626" i="9"/>
  <c r="Q330" i="9"/>
  <c r="Q669" i="9"/>
  <c r="Q930" i="9"/>
  <c r="Q194" i="9"/>
  <c r="Q487" i="9"/>
  <c r="Q376" i="9"/>
  <c r="Q952" i="9"/>
  <c r="Q795" i="9"/>
  <c r="Q60" i="9"/>
  <c r="Q688" i="9"/>
  <c r="Q335" i="9"/>
  <c r="Q272" i="9"/>
  <c r="Q106" i="9"/>
  <c r="Q404" i="9"/>
  <c r="Q968" i="9"/>
  <c r="Q838" i="9"/>
  <c r="Q24" i="9"/>
  <c r="Q581" i="9"/>
  <c r="Q810" i="9"/>
  <c r="Q888" i="9"/>
  <c r="Q271" i="9"/>
  <c r="Q987" i="9"/>
  <c r="Q259" i="9"/>
  <c r="Q317" i="9"/>
  <c r="Q632" i="9"/>
  <c r="Q8" i="9"/>
  <c r="Q241" i="9"/>
  <c r="Q539" i="9"/>
  <c r="Q432" i="9"/>
  <c r="Q5" i="9"/>
  <c r="Q903" i="9"/>
  <c r="Q763" i="9"/>
  <c r="Q977" i="9"/>
  <c r="Q869" i="9"/>
  <c r="Q452" i="9"/>
  <c r="Q857" i="9"/>
  <c r="Q938" i="9"/>
  <c r="Q796" i="9"/>
  <c r="Q191" i="9"/>
  <c r="Q136" i="9"/>
  <c r="Q999" i="9"/>
  <c r="Q949" i="9"/>
  <c r="Q459" i="9"/>
  <c r="Q267" i="9"/>
  <c r="Q902" i="9"/>
  <c r="Q835" i="9"/>
  <c r="Q690" i="9"/>
  <c r="Q684" i="9"/>
  <c r="Q27" i="9"/>
  <c r="Q894" i="9"/>
  <c r="Q74" i="9"/>
  <c r="Q627" i="9"/>
  <c r="Q751" i="9"/>
  <c r="Q450" i="9"/>
  <c r="Q503" i="9"/>
  <c r="Q822" i="9"/>
  <c r="Q897" i="9"/>
  <c r="Q926" i="9"/>
  <c r="Q202" i="9"/>
  <c r="Q573" i="9"/>
  <c r="Q359" i="9"/>
  <c r="Q611" i="9"/>
  <c r="Q661" i="9"/>
  <c r="Q155" i="9"/>
  <c r="Q892" i="9"/>
  <c r="Q504" i="9"/>
  <c r="Q605" i="9"/>
  <c r="Q141" i="9"/>
  <c r="Q996" i="9"/>
  <c r="Q629" i="9"/>
  <c r="Q809" i="9"/>
  <c r="Q341" i="9"/>
  <c r="Q391" i="9"/>
  <c r="Q824" i="9"/>
  <c r="Q435" i="9"/>
  <c r="Q305" i="9"/>
  <c r="Q650" i="9"/>
  <c r="Q540" i="9"/>
  <c r="Q646" i="9"/>
  <c r="Q525" i="9"/>
  <c r="Q196" i="9"/>
  <c r="Q713" i="9"/>
  <c r="Q873" i="9"/>
  <c r="Q449" i="9"/>
  <c r="Q757" i="9"/>
  <c r="Q255" i="9"/>
  <c r="Q20" i="9"/>
  <c r="Q798" i="9"/>
  <c r="Q77" i="9"/>
  <c r="Q130" i="9"/>
  <c r="Q604" i="9"/>
  <c r="Q480" i="9"/>
  <c r="Q366" i="9"/>
  <c r="Q505" i="9"/>
  <c r="Q160" i="9"/>
  <c r="Q211" i="9"/>
  <c r="Q543" i="9"/>
  <c r="Q248" i="9"/>
  <c r="Q369" i="9"/>
  <c r="Q219" i="9"/>
  <c r="Q676" i="9"/>
  <c r="Q213" i="9"/>
  <c r="Q779" i="9"/>
  <c r="Q652" i="9"/>
  <c r="Q154" i="9"/>
  <c r="Q221" i="9"/>
  <c r="Q199" i="9"/>
  <c r="Q469" i="9"/>
  <c r="Q48" i="9"/>
  <c r="Q161" i="9"/>
  <c r="Q58" i="9"/>
  <c r="Q462" i="9"/>
  <c r="Q511" i="9"/>
  <c r="Q529" i="9"/>
  <c r="Q712" i="9"/>
  <c r="Q467" i="9"/>
  <c r="Q668" i="9"/>
  <c r="Q768" i="9"/>
  <c r="Q874" i="9"/>
  <c r="Q62" i="9"/>
  <c r="Q900" i="9"/>
  <c r="Q848" i="9"/>
  <c r="Q698" i="9"/>
  <c r="Q586" i="9"/>
  <c r="Q200" i="9"/>
  <c r="Q118" i="9"/>
  <c r="Q371" i="9"/>
  <c r="Q782" i="9"/>
  <c r="Q595" i="9"/>
  <c r="Q497" i="9"/>
  <c r="Q663" i="9"/>
  <c r="Q440" i="9"/>
  <c r="Q441" i="9"/>
  <c r="Q597" i="9"/>
  <c r="Q610" i="9"/>
  <c r="Q804" i="9"/>
  <c r="Q736" i="9"/>
  <c r="Q454" i="9"/>
  <c r="Q33" i="9"/>
  <c r="Q913" i="9"/>
  <c r="Q655" i="9"/>
  <c r="Q167" i="9"/>
  <c r="Q438" i="9"/>
  <c r="Q819" i="9"/>
  <c r="Q936" i="9"/>
  <c r="Q168" i="9"/>
  <c r="Q151" i="9"/>
  <c r="Q394" i="9"/>
  <c r="Q585" i="9"/>
  <c r="Q386" i="9"/>
  <c r="Q400" i="9"/>
  <c r="Q71" i="9"/>
  <c r="Q332" i="9"/>
  <c r="Q761" i="9"/>
  <c r="Q258" i="9"/>
  <c r="Q353" i="9"/>
  <c r="Q408" i="9"/>
  <c r="Q97" i="9"/>
  <c r="Q649" i="9"/>
  <c r="Q472" i="9"/>
  <c r="Q912" i="9"/>
  <c r="Q934" i="9"/>
  <c r="Q174" i="9"/>
  <c r="Q557" i="9"/>
  <c r="Q175" i="9"/>
  <c r="Q612" i="9"/>
  <c r="Q444" i="9"/>
  <c r="Q583" i="9"/>
  <c r="Q884" i="9"/>
  <c r="Q535" i="9"/>
  <c r="Q135" i="9"/>
  <c r="Q744" i="9"/>
  <c r="Q517" i="9"/>
  <c r="Q906" i="9"/>
  <c r="Q44" i="9"/>
  <c r="Q334" i="9"/>
  <c r="Q847" i="9"/>
  <c r="Q563" i="9"/>
  <c r="Q240" i="9"/>
  <c r="Q866" i="9"/>
  <c r="Q187" i="9"/>
  <c r="Q303" i="9"/>
  <c r="Q188" i="9"/>
  <c r="Q867" i="9"/>
  <c r="Q25" i="9"/>
  <c r="Q925" i="9"/>
  <c r="Q807" i="9"/>
  <c r="Q172" i="9"/>
  <c r="Q571" i="9"/>
  <c r="Q616" i="9"/>
  <c r="Q29" i="9"/>
  <c r="Q774" i="9"/>
  <c r="Q666" i="9"/>
  <c r="Q812" i="9"/>
  <c r="Q943" i="9"/>
  <c r="Q569" i="9"/>
  <c r="Q549" i="9"/>
  <c r="Q214" i="9"/>
  <c r="Q237" i="9"/>
  <c r="Q374" i="9"/>
  <c r="Q364" i="9"/>
  <c r="Q524" i="9"/>
  <c r="Q738" i="9"/>
  <c r="Q916" i="9"/>
  <c r="Q588" i="9"/>
  <c r="Q88" i="9"/>
  <c r="Q470" i="9"/>
  <c r="Q448" i="9"/>
  <c r="Q142" i="9"/>
  <c r="Q375" i="9"/>
  <c r="Q216" i="9"/>
  <c r="Q840" i="9"/>
  <c r="Q984" i="9"/>
  <c r="Q19" i="9"/>
  <c r="Q121" i="9"/>
  <c r="Q23" i="9"/>
  <c r="Q144" i="9"/>
  <c r="Q302" i="9"/>
  <c r="Q150" i="9"/>
  <c r="Q829" i="9"/>
  <c r="Q178" i="9"/>
  <c r="Q70" i="9"/>
  <c r="Q577" i="9"/>
  <c r="Q21" i="9"/>
  <c r="Q640" i="9"/>
  <c r="Q281" i="9"/>
  <c r="Q347" i="9"/>
  <c r="Q541" i="9"/>
  <c r="Q479" i="9"/>
  <c r="Q132" i="9"/>
  <c r="Q896" i="9"/>
  <c r="Q203" i="9"/>
  <c r="Q355" i="9"/>
  <c r="Q582" i="9"/>
  <c r="Q477" i="9"/>
  <c r="Q170" i="9"/>
  <c r="Q12" i="9"/>
  <c r="Q647" i="9"/>
  <c r="Q677" i="9"/>
  <c r="Q362" i="9"/>
  <c r="Q845" i="9"/>
  <c r="Q976" i="9"/>
  <c r="Q224" i="9"/>
  <c r="Q501" i="9"/>
  <c r="Q856" i="9"/>
  <c r="Q651" i="9"/>
  <c r="Q635" i="9"/>
  <c r="Q942" i="9"/>
  <c r="Q46" i="9"/>
  <c r="Q851" i="9"/>
  <c r="Q80" i="9"/>
  <c r="Q933" i="9"/>
  <c r="Q117" i="9"/>
  <c r="Q68" i="9"/>
  <c r="Q839" i="9"/>
  <c r="Q14" i="9"/>
  <c r="Q948" i="9"/>
  <c r="Q702" i="9"/>
  <c r="Q294" i="9"/>
  <c r="Q580" i="9"/>
  <c r="Q762" i="9"/>
  <c r="Q828" i="9"/>
  <c r="Q542" i="9"/>
  <c r="Q531" i="9"/>
  <c r="Q134" i="9"/>
  <c r="Q864" i="9"/>
  <c r="Q283" i="9"/>
  <c r="Q186" i="9"/>
  <c r="Q659" i="9"/>
  <c r="Q79" i="9"/>
  <c r="Q125" i="9"/>
  <c r="Q11" i="9"/>
  <c r="Q476" i="9"/>
  <c r="Q47" i="9"/>
  <c r="Q849" i="9"/>
  <c r="Q393" i="9"/>
  <c r="Q765" i="9"/>
  <c r="Q825" i="9"/>
  <c r="Q246" i="9"/>
  <c r="Q590" i="9"/>
  <c r="Q537" i="9"/>
  <c r="Q911" i="9"/>
  <c r="Q349" i="9"/>
  <c r="Q379" i="9"/>
  <c r="Q338" i="9"/>
  <c r="Q110" i="9"/>
  <c r="Q512" i="9"/>
  <c r="Q522" i="9"/>
  <c r="Q991" i="9"/>
  <c r="Q657" i="9"/>
  <c r="Q725" i="9"/>
  <c r="Q872" i="9"/>
  <c r="Q993" i="9"/>
  <c r="Q286" i="9"/>
  <c r="Q716" i="9"/>
  <c r="Q126" i="9"/>
  <c r="Q636" i="9"/>
  <c r="Q883" i="9"/>
  <c r="Q451" i="9"/>
  <c r="Q252" i="9"/>
  <c r="Q124" i="9"/>
  <c r="Q229" i="9"/>
  <c r="Q354" i="9"/>
  <c r="Q263" i="9"/>
  <c r="Q572" i="9"/>
  <c r="Q877" i="9"/>
  <c r="Q76" i="9"/>
  <c r="Q1002" i="9"/>
  <c r="Q342" i="9"/>
  <c r="Q146" i="9"/>
  <c r="Q518" i="9"/>
  <c r="Q855" i="9"/>
  <c r="Q171" i="9"/>
  <c r="Q937" i="9"/>
  <c r="Q679" i="9"/>
  <c r="Q377" i="9"/>
  <c r="Q927" i="9"/>
  <c r="Q683" i="9"/>
  <c r="Q815" i="9"/>
  <c r="Q788" i="9"/>
  <c r="Q388" i="9"/>
  <c r="Q534" i="9"/>
  <c r="Q193" i="9"/>
  <c r="Q575" i="9"/>
  <c r="Q994" i="9"/>
  <c r="Q536" i="9"/>
  <c r="Q997" i="9"/>
  <c r="Q67" i="9"/>
  <c r="Q670" i="9"/>
  <c r="Q357" i="9"/>
  <c r="Q891" i="9"/>
  <c r="Q458" i="9"/>
  <c r="Q414" i="9"/>
  <c r="Q212" i="9"/>
  <c r="Q297" i="9"/>
  <c r="Q983" i="9"/>
  <c r="Q264" i="9"/>
  <c r="Q111" i="9"/>
  <c r="Q22" i="9"/>
  <c r="Q917" i="9"/>
  <c r="Q228" i="9"/>
  <c r="Q406" i="9"/>
  <c r="Q613" i="9"/>
  <c r="Q242" i="9"/>
  <c r="Q748" i="9"/>
  <c r="V30" i="9" l="1"/>
  <c r="V31" i="9" s="1"/>
  <c r="G6" i="13" s="1"/>
  <c r="O8" i="13" l="1"/>
  <c r="V34" i="9"/>
  <c r="B13" i="13" l="1"/>
  <c r="B23" i="13" s="1"/>
  <c r="V32" i="9"/>
  <c r="D17" i="13" s="1"/>
  <c r="V33" i="9"/>
  <c r="D21" i="13" s="1"/>
  <c r="G9" i="13"/>
  <c r="K11"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Bova, Matthew</author>
  </authors>
  <commentList>
    <comment ref="B8" authorId="0" shapeId="0" xr:uid="{00000000-0006-0000-0000-000001000000}">
      <text>
        <r>
          <rPr>
            <b/>
            <sz val="10"/>
            <color indexed="81"/>
            <rFont val="Tahoma"/>
            <family val="2"/>
          </rPr>
          <t>Please select your country from the available options in the drop down list.</t>
        </r>
      </text>
    </comment>
    <comment ref="B9" authorId="0" shapeId="0" xr:uid="{00000000-0006-0000-0000-000002000000}">
      <text>
        <r>
          <rPr>
            <b/>
            <sz val="10"/>
            <color indexed="81"/>
            <rFont val="Tahoma"/>
            <family val="2"/>
          </rPr>
          <t>Please select a mega-category from the available options in the drop down list. If your desired mega-category is not listed, then select 'Other'.</t>
        </r>
      </text>
    </comment>
    <comment ref="B10" authorId="0" shapeId="0" xr:uid="{00000000-0006-0000-0000-000003000000}">
      <text>
        <r>
          <rPr>
            <b/>
            <sz val="10"/>
            <color indexed="81"/>
            <rFont val="Tahoma"/>
            <family val="2"/>
          </rPr>
          <t>(Free-form Entry) Please type in a name for your Brand's product category.</t>
        </r>
      </text>
    </comment>
    <comment ref="B11" authorId="0" shapeId="0" xr:uid="{00000000-0006-0000-0000-000004000000}">
      <text>
        <r>
          <rPr>
            <b/>
            <sz val="10"/>
            <color indexed="81"/>
            <rFont val="Tahoma"/>
            <family val="2"/>
          </rPr>
          <t>(Free-form Entry) Please type in your Brand name.</t>
        </r>
      </text>
    </comment>
    <comment ref="B12" authorId="0" shapeId="0" xr:uid="{00000000-0006-0000-0000-000005000000}">
      <text>
        <r>
          <rPr>
            <b/>
            <sz val="10"/>
            <color indexed="81"/>
            <rFont val="Tahoma"/>
            <family val="2"/>
          </rPr>
          <t>(Free-form Entry) Please specify the time period for your brand and media plan inputs.
Note that all inputs must be based on an annualized 52-week time period.</t>
        </r>
      </text>
    </comment>
    <comment ref="B13" authorId="0" shapeId="0" xr:uid="{00000000-0006-0000-0000-000006000000}">
      <text>
        <r>
          <rPr>
            <b/>
            <sz val="10"/>
            <color indexed="81"/>
            <rFont val="Tahoma"/>
            <family val="2"/>
          </rPr>
          <t>The Currency Unit field will auto-populate based on your Country selection above. However, if your data is in a currency other than the country's LCU, please clear the auto-selection and select the appropriate currency code from the drop down list.
Please note that all requested revenue, spending, and cost information must be provided in your selected currency.</t>
        </r>
      </text>
    </comment>
    <comment ref="B14" authorId="0" shapeId="0" xr:uid="{00000000-0006-0000-0000-000007000000}">
      <text>
        <r>
          <rPr>
            <b/>
            <sz val="10"/>
            <color indexed="81"/>
            <rFont val="Tahoma"/>
            <family val="2"/>
          </rPr>
          <t>(Free-form Entry) Please specify the type of return to use in ROI calculations: Net Profit, Net Outside Sales, Net Revenue, Retail Sales, etc.
AS A DEFAULT, P&amp;G USES NOS DATA</t>
        </r>
      </text>
    </comment>
    <comment ref="B15" authorId="0" shapeId="0" xr:uid="{00000000-0006-0000-0000-000008000000}">
      <text>
        <r>
          <rPr>
            <b/>
            <sz val="10"/>
            <color indexed="81"/>
            <rFont val="Tahoma"/>
            <family val="2"/>
          </rPr>
          <t>Please provide the data for the same time period specified above. If predicting a future media plan, provide your latest forecasted estimates.
PLEASE NOTE: NOS SHOULD BE IN THE SAME CURRENCY AS "CURRENCY UNIT". ALSO, PUT THE TOTAL NUMBER INSTEAD OF IT IN THOUSANDS/MILLIONS</t>
        </r>
      </text>
    </comment>
    <comment ref="B16" authorId="0" shapeId="0" xr:uid="{00000000-0006-0000-0000-000009000000}">
      <text>
        <r>
          <rPr>
            <b/>
            <sz val="10"/>
            <color indexed="81"/>
            <rFont val="Tahoma"/>
            <family val="2"/>
          </rPr>
          <t>(Free-form Entry) Please specify the sales metric you would like reported for media-driven response: Equivalized Unit Volume, Retail Sales Value, Net Revenue, Net Outside Sales, Net Profit, etc.
Note that the Response Denominator can be specified in the media plan inputs below.
AS A DEFAULT, P&amp;G USES SU DATA</t>
        </r>
      </text>
    </comment>
    <comment ref="B17" authorId="0" shapeId="0" xr:uid="{00000000-0006-0000-0000-00000A000000}">
      <text>
        <r>
          <rPr>
            <b/>
            <sz val="10"/>
            <color indexed="81"/>
            <rFont val="Tahoma"/>
            <family val="2"/>
          </rPr>
          <t>Please provide the data for the same time period specified above. If predicting a future media plan, provide your latest forecasted estimates.
PUT THE TOTAL NUMBER INSTEAD OF IT IN THOUSANDS/MILLIONS</t>
        </r>
      </text>
    </comment>
    <comment ref="B18" authorId="0" shapeId="0" xr:uid="{00000000-0006-0000-0000-00000B000000}">
      <text>
        <r>
          <rPr>
            <b/>
            <sz val="10"/>
            <color indexed="81"/>
            <rFont val="Tahoma"/>
            <family val="2"/>
          </rPr>
          <t>Brick-and-Mortar RMS scanning sales value. 
Please provide the data for the same time period specified above. If predicting a future media plan, provide your latest forecasted estimates.
PLEASE NOTE, IT SHOULD BE IN THE SAME CURRENCY AS "CURRENCY UNIT". ALSO, PUT THE TOTAL NUMBER INSTEAD OF IT IN THOUSANDS/MILLIONS</t>
        </r>
      </text>
    </comment>
    <comment ref="B21" authorId="0" shapeId="0" xr:uid="{00000000-0006-0000-0000-00000C000000}">
      <text>
        <r>
          <rPr>
            <b/>
            <sz val="10"/>
            <color indexed="81"/>
            <rFont val="Tahoma"/>
            <family val="2"/>
          </rPr>
          <t>Note that each column is hard-coded to a specific media type. If a media type is not applicable for your plan, please leave all data fields below it blank.</t>
        </r>
      </text>
    </comment>
    <comment ref="B22" authorId="0" shapeId="0" xr:uid="{00000000-0006-0000-0000-00000D000000}">
      <text>
        <r>
          <rPr>
            <b/>
            <sz val="10"/>
            <color indexed="81"/>
            <rFont val="Tahoma"/>
            <family val="2"/>
          </rPr>
          <t>(Free-form Entry) Please provide supplementary details relevant to each media type:
 - TV: Any detail on duration mix
 - Digital: Any detail on site or publisher mix</t>
        </r>
      </text>
    </comment>
    <comment ref="B23" authorId="0" shapeId="0" xr:uid="{00000000-0006-0000-0000-00000E000000}">
      <text>
        <r>
          <rPr>
            <b/>
            <sz val="10"/>
            <color indexed="81"/>
            <rFont val="Tahoma"/>
            <family val="2"/>
          </rPr>
          <t>Please provide advertising spend for each media type. These inputs will be used directly in ROI calculations, and thus should be net of any costs you would like excluded from your ROI measure.
PLEASE NOTE, IT SHOULD BE IN THE SAME CURRENCY AS "CURRENCY UNIT"</t>
        </r>
      </text>
    </comment>
    <comment ref="B24" authorId="0" shapeId="0" xr:uid="{00000000-0006-0000-0000-00000F000000}">
      <text>
        <r>
          <rPr>
            <b/>
            <sz val="10"/>
            <color indexed="81"/>
            <rFont val="Tahoma"/>
            <family val="2"/>
          </rPr>
          <t>Total number of weeks of activity during the plan period (excluding any weeks with zero execution)</t>
        </r>
      </text>
    </comment>
    <comment ref="B25" authorId="0" shapeId="0" xr:uid="{00000000-0006-0000-0000-000010000000}">
      <text>
        <r>
          <rPr>
            <b/>
            <sz val="10"/>
            <color indexed="81"/>
            <rFont val="Tahoma"/>
            <family val="2"/>
          </rPr>
          <t>Total execution by media type over the plan period
Note that GRPs must be provided for Linear TV and Impressions for Digital. Where possible, please provide the data over the broadest possible universe (i.e. Total All Individuals GRPs, Total Impressions).</t>
        </r>
      </text>
    </comment>
    <comment ref="B26" authorId="0" shapeId="0" xr:uid="{00000000-0006-0000-0000-000011000000}">
      <text>
        <r>
          <rPr>
            <b/>
            <sz val="10"/>
            <color indexed="81"/>
            <rFont val="Tahoma"/>
            <family val="2"/>
          </rPr>
          <t>Note that each column is hard-coded: GRPs for Linear TV and Impressions for Digital.</t>
        </r>
      </text>
    </comment>
    <comment ref="B27" authorId="0" shapeId="0" xr:uid="{00000000-0006-0000-0000-000012000000}">
      <text>
        <r>
          <rPr>
            <b/>
            <sz val="10"/>
            <color indexed="81"/>
            <rFont val="Tahoma"/>
            <family val="2"/>
          </rPr>
          <t>(Free-form Entry) The target universe reflected in the execution data provided for each media type: All Individuals, Adults 15+, Women 18-44, Men 18-44, etc.</t>
        </r>
      </text>
    </comment>
    <comment ref="B28" authorId="0" shapeId="0" xr:uid="{00000000-0006-0000-0000-000013000000}">
      <text>
        <r>
          <rPr>
            <b/>
            <sz val="10"/>
            <color indexed="81"/>
            <rFont val="Tahoma"/>
            <family val="2"/>
          </rPr>
          <t>The approximate size of the target universe specified above</t>
        </r>
      </text>
    </comment>
    <comment ref="B29" authorId="0" shapeId="0" xr:uid="{00000000-0006-0000-0000-000014000000}">
      <text>
        <r>
          <rPr>
            <b/>
            <sz val="10"/>
            <color indexed="81"/>
            <rFont val="Tahoma"/>
            <family val="2"/>
          </rPr>
          <t>Please select the basis for how CPP should be calculated in deliverables. Options are:
 - TV: per GRP, per 100 GRPs, per 1000 GRPs
 - Digital: per Imp, per 1000 Imps, per Million Imps</t>
        </r>
      </text>
    </comment>
    <comment ref="B30" authorId="0" shapeId="0" xr:uid="{00000000-0006-0000-0000-000015000000}">
      <text>
        <r>
          <rPr>
            <b/>
            <sz val="10"/>
            <color indexed="81"/>
            <rFont val="Tahoma"/>
            <family val="2"/>
          </rPr>
          <t xml:space="preserve">CPPs will auto-populate based on your provided Spend, Execution, and CPP Basis inputs above.
NOTE: IF YOU ARE GOING TO MANUALLY INPUT SPEND, EXECUTION </t>
        </r>
        <r>
          <rPr>
            <b/>
            <u/>
            <sz val="10"/>
            <color indexed="81"/>
            <rFont val="Tahoma"/>
            <family val="2"/>
          </rPr>
          <t>AND</t>
        </r>
        <r>
          <rPr>
            <b/>
            <sz val="10"/>
            <color indexed="81"/>
            <rFont val="Tahoma"/>
            <family val="2"/>
          </rPr>
          <t xml:space="preserve"> CPP, MAKE SURE THAT ALL THREE INPUTS ARE ALIGNED (THAT IS, THAT THE SPEND AND EXECUTION LEAD TO THE CPP)</t>
        </r>
      </text>
    </comment>
    <comment ref="B31" authorId="0" shapeId="0" xr:uid="{00000000-0006-0000-0000-000016000000}">
      <text>
        <r>
          <rPr>
            <b/>
            <sz val="10"/>
            <color indexed="81"/>
            <rFont val="Tahoma"/>
            <family val="2"/>
          </rPr>
          <t>Please select the execution scaling to use in the denominator of media-driven sales response calculations. Options are:
 - TV Response: per GRP, per 100 GRPs, per 1000 GRPs
 - Digital Response: per Imp, per 1000 Imps, per Million Imps
Note that the sales metric to use in the "numerator" can be specified in the brand inputs above.</t>
        </r>
      </text>
    </comment>
  </commentList>
</comments>
</file>

<file path=xl/sharedStrings.xml><?xml version="1.0" encoding="utf-8"?>
<sst xmlns="http://schemas.openxmlformats.org/spreadsheetml/2006/main" count="48638" uniqueCount="8196">
  <si>
    <t>BRAND DETAILS:</t>
  </si>
  <si>
    <t>COUNTRY</t>
  </si>
  <si>
    <t>Peru</t>
  </si>
  <si>
    <t>MEGA-CATEGORY</t>
  </si>
  <si>
    <t>Beauty &amp; Personal Care</t>
  </si>
  <si>
    <t>CATEGORY</t>
  </si>
  <si>
    <t xml:space="preserve">Hair Care </t>
  </si>
  <si>
    <t>BRAND</t>
  </si>
  <si>
    <t xml:space="preserve">Pantene </t>
  </si>
  <si>
    <t>TIME PERIOD</t>
  </si>
  <si>
    <t>FY2021</t>
  </si>
  <si>
    <t>CURRENCY UNIT</t>
  </si>
  <si>
    <t>PEN</t>
  </si>
  <si>
    <t>Type of ROI to Report</t>
  </si>
  <si>
    <t>NOS</t>
  </si>
  <si>
    <t>Type of Response to Report</t>
  </si>
  <si>
    <t>SU</t>
  </si>
  <si>
    <t>MEDIA PLAN INPUTS:</t>
  </si>
  <si>
    <t>TACTIC</t>
  </si>
  <si>
    <t>OPEN TV</t>
  </si>
  <si>
    <t>SOCIAL</t>
  </si>
  <si>
    <t>ONLINE VIDEO</t>
  </si>
  <si>
    <t>TACTIC DETAILS</t>
  </si>
  <si>
    <t>49% copy 20s, 24%% copy 15", 26% BE (52% EEG, 48% soap opera)</t>
  </si>
  <si>
    <t>FB/IG Brand (87% FB - 13% IG)</t>
  </si>
  <si>
    <t>YouTube</t>
  </si>
  <si>
    <t>Programmatic</t>
  </si>
  <si>
    <t>WEEKS ON AIR</t>
  </si>
  <si>
    <t>TOTAL EXECUTION</t>
  </si>
  <si>
    <t>EXECUTION METRIC</t>
  </si>
  <si>
    <t>GRPs</t>
  </si>
  <si>
    <t>Impressions</t>
  </si>
  <si>
    <t>EXECUTION UNIVERSE</t>
  </si>
  <si>
    <t>Women 18-49</t>
  </si>
  <si>
    <t>Women 18-54</t>
  </si>
  <si>
    <t>UNIVERSE SIZE</t>
  </si>
  <si>
    <t>COST PER POINT BASIS</t>
  </si>
  <si>
    <t>per GRP</t>
  </si>
  <si>
    <t>per M Imps</t>
  </si>
  <si>
    <t>RESPONSE DENOMINATOR</t>
  </si>
  <si>
    <t>per MM Imps</t>
  </si>
  <si>
    <t>SELECT A PLAN:</t>
  </si>
  <si>
    <t>SPEND</t>
  </si>
  <si>
    <t>CPP</t>
  </si>
  <si>
    <t>EXECUTION</t>
  </si>
  <si>
    <t>LINEAR TV</t>
  </si>
  <si>
    <t xml:space="preserve"> LATAM).xlsx]RESULTS OVERVIEW DATA'!$B$2='[2021 Perú Pantene_Predictive ROI Results Tool (P&amp;G LATAM).xlsx]RESULTS OVERVIEW DATA'!$F$11</t>
  </si>
  <si>
    <t>SELECT A CURVE:</t>
  </si>
  <si>
    <t>UNIVERSE</t>
  </si>
  <si>
    <t>i</t>
  </si>
  <si>
    <t>internal_key</t>
  </si>
  <si>
    <t>curve_id</t>
  </si>
  <si>
    <t>ROW ID</t>
  </si>
  <si>
    <t>Marginal Lift</t>
  </si>
  <si>
    <t>Total Effectiveness</t>
  </si>
  <si>
    <t>Pred Response Curve</t>
  </si>
  <si>
    <t>Lower Response Curve</t>
  </si>
  <si>
    <t>Upper Response Curve</t>
  </si>
  <si>
    <t>Max Marginal</t>
  </si>
  <si>
    <t>Max Total</t>
  </si>
  <si>
    <t>Abs Diff from Curr Weekly Exec</t>
  </si>
  <si>
    <t>Avg Weekly</t>
  </si>
  <si>
    <t>Xpt- Max Marginal</t>
  </si>
  <si>
    <t>Xpt- Max Total</t>
  </si>
  <si>
    <t>Optimal Zone</t>
  </si>
  <si>
    <t>TACTIC DETAIL</t>
  </si>
  <si>
    <t>EXECUTION LABEL</t>
  </si>
  <si>
    <t>NORMALIZED EXECUTION</t>
  </si>
  <si>
    <t>NORMALIZED EXECUTION LABEL</t>
  </si>
  <si>
    <t>CURRENCY</t>
  </si>
  <si>
    <t>CURRENCY SYMBOL</t>
  </si>
  <si>
    <t>CPP LABEL</t>
  </si>
  <si>
    <t>CONTRIBUTION</t>
  </si>
  <si>
    <t>ROI</t>
  </si>
  <si>
    <t>ROI DEFINITION</t>
  </si>
  <si>
    <t>RESPONSE</t>
  </si>
  <si>
    <t>RESPONSE DEFINITION</t>
  </si>
  <si>
    <t>Pred Interval % Width (+/-)</t>
  </si>
  <si>
    <t>Max Marginal Response</t>
  </si>
  <si>
    <t>Max Total Response</t>
  </si>
  <si>
    <t>Avg Weekly Response</t>
  </si>
  <si>
    <t>Max Marginal ROI</t>
  </si>
  <si>
    <t>Max Total ROI</t>
  </si>
  <si>
    <t>Avg Weekly ROI</t>
  </si>
  <si>
    <t>Y-Axis Label</t>
  </si>
  <si>
    <t>AVG WEEKLY SUPPORT *</t>
  </si>
  <si>
    <t>MAX TOTAL ROI</t>
  </si>
  <si>
    <t>WITHIN 0.05 OF MAX TOTAL?</t>
  </si>
  <si>
    <t>∆ IN</t>
  </si>
  <si>
    <t>BASE PLAN</t>
  </si>
  <si>
    <t>TOTAL</t>
  </si>
  <si>
    <t>BASE</t>
  </si>
  <si>
    <t>ADJUSTED</t>
  </si>
  <si>
    <t>ADJUSTED PLAN</t>
  </si>
  <si>
    <t>TOTAL PLAN</t>
  </si>
  <si>
    <t>* GRPs per Week for TV, Imps per Week for Digital</t>
  </si>
  <si>
    <t>INPUT SUMMARY</t>
  </si>
  <si>
    <t>PREDICTIVE ROI RESULTS</t>
  </si>
  <si>
    <t>ADDITIONAL SIMULATOR INPUTS</t>
  </si>
  <si>
    <t>xx</t>
  </si>
  <si>
    <t>Lower</t>
  </si>
  <si>
    <t>Upper</t>
  </si>
  <si>
    <t>TOTAL PLAN ROI</t>
  </si>
  <si>
    <t>ROI / Response Incr. Index</t>
  </si>
  <si>
    <t>Base Plan Weeks on Air</t>
  </si>
  <si>
    <t>CPP Normalizing Factor</t>
  </si>
  <si>
    <t>Execution Normalizing Factor</t>
  </si>
  <si>
    <t>Base Plan Universe Size</t>
  </si>
  <si>
    <t>HalfLife</t>
  </si>
  <si>
    <t>EffectiveFrequency</t>
  </si>
  <si>
    <t>Penetration</t>
  </si>
  <si>
    <t>Volume</t>
  </si>
  <si>
    <t>Scale</t>
  </si>
  <si>
    <t>Shape</t>
  </si>
  <si>
    <t>Retention Rate</t>
  </si>
  <si>
    <t>Weekly GRPs</t>
  </si>
  <si>
    <t>Adstock Weekly GRPs</t>
  </si>
  <si>
    <t>Saturated Adstock</t>
  </si>
  <si>
    <t>Curve Shift Factor</t>
  </si>
  <si>
    <t>Simulated Response</t>
  </si>
  <si>
    <t>base - Avg Wkly Support</t>
  </si>
  <si>
    <t>adj - Avg Wkly Support</t>
  </si>
  <si>
    <t/>
  </si>
  <si>
    <t>TACTIC 7</t>
  </si>
  <si>
    <t>INCR LABEL</t>
  </si>
  <si>
    <t>* Label to use in the Simulator for 'incremental sales' fields</t>
  </si>
  <si>
    <t>Calc Sheet Record ID</t>
  </si>
  <si>
    <t>KEY</t>
  </si>
  <si>
    <t>CONCAT</t>
  </si>
  <si>
    <t>WEEKLY EXECUTION</t>
  </si>
  <si>
    <t>country_pop</t>
  </si>
  <si>
    <t>country_internet_pen</t>
  </si>
  <si>
    <t>Divisor for GRP Calc</t>
  </si>
  <si>
    <t>Curve Shift Point</t>
  </si>
  <si>
    <t>5_1</t>
  </si>
  <si>
    <t>PERU_BEAUTY &amp; PERSONAL CARE_HAIR CARE_PANTENE_FY2021_LINEAR TV_1</t>
  </si>
  <si>
    <t>PERU_BEAUTY &amp; PERSONAL CARE_HAIR CARE_PANTENE_FY2021_LINEAR TV</t>
  </si>
  <si>
    <t>PERU</t>
  </si>
  <si>
    <t>BEAUTY &amp; PERSONAL CARE</t>
  </si>
  <si>
    <t>HAIR CARE</t>
  </si>
  <si>
    <t>PANTENE</t>
  </si>
  <si>
    <t>SU PER GRP</t>
  </si>
  <si>
    <t>5_2</t>
  </si>
  <si>
    <t>PERU_BEAUTY &amp; PERSONAL CARE_HAIR CARE_PANTENE_FY2021_LINEAR TV_2</t>
  </si>
  <si>
    <t>5_3</t>
  </si>
  <si>
    <t>PERU_BEAUTY &amp; PERSONAL CARE_HAIR CARE_PANTENE_FY2021_LINEAR TV_3</t>
  </si>
  <si>
    <t>5_4</t>
  </si>
  <si>
    <t>PERU_BEAUTY &amp; PERSONAL CARE_HAIR CARE_PANTENE_FY2021_LINEAR TV_4</t>
  </si>
  <si>
    <t>5_5</t>
  </si>
  <si>
    <t>PERU_BEAUTY &amp; PERSONAL CARE_HAIR CARE_PANTENE_FY2021_LINEAR TV_5</t>
  </si>
  <si>
    <t>5_6</t>
  </si>
  <si>
    <t>PERU_BEAUTY &amp; PERSONAL CARE_HAIR CARE_PANTENE_FY2021_LINEAR TV_6</t>
  </si>
  <si>
    <t>5_7</t>
  </si>
  <si>
    <t>PERU_BEAUTY &amp; PERSONAL CARE_HAIR CARE_PANTENE_FY2021_LINEAR TV_7</t>
  </si>
  <si>
    <t>5_8</t>
  </si>
  <si>
    <t>PERU_BEAUTY &amp; PERSONAL CARE_HAIR CARE_PANTENE_FY2021_LINEAR TV_8</t>
  </si>
  <si>
    <t>5_9</t>
  </si>
  <si>
    <t>PERU_BEAUTY &amp; PERSONAL CARE_HAIR CARE_PANTENE_FY2021_LINEAR TV_9</t>
  </si>
  <si>
    <t>5_10</t>
  </si>
  <si>
    <t>PERU_BEAUTY &amp; PERSONAL CARE_HAIR CARE_PANTENE_FY2021_LINEAR TV_10</t>
  </si>
  <si>
    <t>5_11</t>
  </si>
  <si>
    <t>PERU_BEAUTY &amp; PERSONAL CARE_HAIR CARE_PANTENE_FY2021_LINEAR TV_11</t>
  </si>
  <si>
    <t>5_12</t>
  </si>
  <si>
    <t>PERU_BEAUTY &amp; PERSONAL CARE_HAIR CARE_PANTENE_FY2021_LINEAR TV_12</t>
  </si>
  <si>
    <t>5_13</t>
  </si>
  <si>
    <t>PERU_BEAUTY &amp; PERSONAL CARE_HAIR CARE_PANTENE_FY2021_LINEAR TV_13</t>
  </si>
  <si>
    <t>5_14</t>
  </si>
  <si>
    <t>PERU_BEAUTY &amp; PERSONAL CARE_HAIR CARE_PANTENE_FY2021_LINEAR TV_14</t>
  </si>
  <si>
    <t>5_15</t>
  </si>
  <si>
    <t>PERU_BEAUTY &amp; PERSONAL CARE_HAIR CARE_PANTENE_FY2021_LINEAR TV_15</t>
  </si>
  <si>
    <t>5_16</t>
  </si>
  <si>
    <t>PERU_BEAUTY &amp; PERSONAL CARE_HAIR CARE_PANTENE_FY2021_LINEAR TV_16</t>
  </si>
  <si>
    <t>5_17</t>
  </si>
  <si>
    <t>PERU_BEAUTY &amp; PERSONAL CARE_HAIR CARE_PANTENE_FY2021_LINEAR TV_17</t>
  </si>
  <si>
    <t>5_18</t>
  </si>
  <si>
    <t>PERU_BEAUTY &amp; PERSONAL CARE_HAIR CARE_PANTENE_FY2021_LINEAR TV_18</t>
  </si>
  <si>
    <t>5_19</t>
  </si>
  <si>
    <t>PERU_BEAUTY &amp; PERSONAL CARE_HAIR CARE_PANTENE_FY2021_LINEAR TV_19</t>
  </si>
  <si>
    <t>5_20</t>
  </si>
  <si>
    <t>PERU_BEAUTY &amp; PERSONAL CARE_HAIR CARE_PANTENE_FY2021_LINEAR TV_20</t>
  </si>
  <si>
    <t>5_21</t>
  </si>
  <si>
    <t>PERU_BEAUTY &amp; PERSONAL CARE_HAIR CARE_PANTENE_FY2021_LINEAR TV_21</t>
  </si>
  <si>
    <t>5_22</t>
  </si>
  <si>
    <t>PERU_BEAUTY &amp; PERSONAL CARE_HAIR CARE_PANTENE_FY2021_LINEAR TV_22</t>
  </si>
  <si>
    <t>5_23</t>
  </si>
  <si>
    <t>PERU_BEAUTY &amp; PERSONAL CARE_HAIR CARE_PANTENE_FY2021_LINEAR TV_23</t>
  </si>
  <si>
    <t>5_24</t>
  </si>
  <si>
    <t>PERU_BEAUTY &amp; PERSONAL CARE_HAIR CARE_PANTENE_FY2021_LINEAR TV_24</t>
  </si>
  <si>
    <t>5_25</t>
  </si>
  <si>
    <t>PERU_BEAUTY &amp; PERSONAL CARE_HAIR CARE_PANTENE_FY2021_LINEAR TV_25</t>
  </si>
  <si>
    <t>5_26</t>
  </si>
  <si>
    <t>PERU_BEAUTY &amp; PERSONAL CARE_HAIR CARE_PANTENE_FY2021_LINEAR TV_26</t>
  </si>
  <si>
    <t>5_27</t>
  </si>
  <si>
    <t>PERU_BEAUTY &amp; PERSONAL CARE_HAIR CARE_PANTENE_FY2021_LINEAR TV_27</t>
  </si>
  <si>
    <t>5_28</t>
  </si>
  <si>
    <t>PERU_BEAUTY &amp; PERSONAL CARE_HAIR CARE_PANTENE_FY2021_LINEAR TV_28</t>
  </si>
  <si>
    <t>5_29</t>
  </si>
  <si>
    <t>PERU_BEAUTY &amp; PERSONAL CARE_HAIR CARE_PANTENE_FY2021_LINEAR TV_29</t>
  </si>
  <si>
    <t>5_30</t>
  </si>
  <si>
    <t>PERU_BEAUTY &amp; PERSONAL CARE_HAIR CARE_PANTENE_FY2021_LINEAR TV_30</t>
  </si>
  <si>
    <t>5_31</t>
  </si>
  <si>
    <t>PERU_BEAUTY &amp; PERSONAL CARE_HAIR CARE_PANTENE_FY2021_LINEAR TV_31</t>
  </si>
  <si>
    <t>5_32</t>
  </si>
  <si>
    <t>PERU_BEAUTY &amp; PERSONAL CARE_HAIR CARE_PANTENE_FY2021_LINEAR TV_32</t>
  </si>
  <si>
    <t>5_33</t>
  </si>
  <si>
    <t>PERU_BEAUTY &amp; PERSONAL CARE_HAIR CARE_PANTENE_FY2021_LINEAR TV_33</t>
  </si>
  <si>
    <t>5_34</t>
  </si>
  <si>
    <t>PERU_BEAUTY &amp; PERSONAL CARE_HAIR CARE_PANTENE_FY2021_LINEAR TV_34</t>
  </si>
  <si>
    <t>5_35</t>
  </si>
  <si>
    <t>PERU_BEAUTY &amp; PERSONAL CARE_HAIR CARE_PANTENE_FY2021_LINEAR TV_35</t>
  </si>
  <si>
    <t>5_36</t>
  </si>
  <si>
    <t>PERU_BEAUTY &amp; PERSONAL CARE_HAIR CARE_PANTENE_FY2021_LINEAR TV_36</t>
  </si>
  <si>
    <t>5_37</t>
  </si>
  <si>
    <t>PERU_BEAUTY &amp; PERSONAL CARE_HAIR CARE_PANTENE_FY2021_LINEAR TV_37</t>
  </si>
  <si>
    <t>5_38</t>
  </si>
  <si>
    <t>PERU_BEAUTY &amp; PERSONAL CARE_HAIR CARE_PANTENE_FY2021_LINEAR TV_38</t>
  </si>
  <si>
    <t>5_39</t>
  </si>
  <si>
    <t>PERU_BEAUTY &amp; PERSONAL CARE_HAIR CARE_PANTENE_FY2021_LINEAR TV_39</t>
  </si>
  <si>
    <t>5_40</t>
  </si>
  <si>
    <t>PERU_BEAUTY &amp; PERSONAL CARE_HAIR CARE_PANTENE_FY2021_LINEAR TV_40</t>
  </si>
  <si>
    <t>5_41</t>
  </si>
  <si>
    <t>PERU_BEAUTY &amp; PERSONAL CARE_HAIR CARE_PANTENE_FY2021_LINEAR TV_41</t>
  </si>
  <si>
    <t>5_42</t>
  </si>
  <si>
    <t>PERU_BEAUTY &amp; PERSONAL CARE_HAIR CARE_PANTENE_FY2021_LINEAR TV_42</t>
  </si>
  <si>
    <t>5_43</t>
  </si>
  <si>
    <t>PERU_BEAUTY &amp; PERSONAL CARE_HAIR CARE_PANTENE_FY2021_LINEAR TV_43</t>
  </si>
  <si>
    <t>5_44</t>
  </si>
  <si>
    <t>PERU_BEAUTY &amp; PERSONAL CARE_HAIR CARE_PANTENE_FY2021_LINEAR TV_44</t>
  </si>
  <si>
    <t>5_45</t>
  </si>
  <si>
    <t>PERU_BEAUTY &amp; PERSONAL CARE_HAIR CARE_PANTENE_FY2021_LINEAR TV_45</t>
  </si>
  <si>
    <t>5_46</t>
  </si>
  <si>
    <t>PERU_BEAUTY &amp; PERSONAL CARE_HAIR CARE_PANTENE_FY2021_LINEAR TV_46</t>
  </si>
  <si>
    <t>5_47</t>
  </si>
  <si>
    <t>PERU_BEAUTY &amp; PERSONAL CARE_HAIR CARE_PANTENE_FY2021_LINEAR TV_47</t>
  </si>
  <si>
    <t>5_48</t>
  </si>
  <si>
    <t>PERU_BEAUTY &amp; PERSONAL CARE_HAIR CARE_PANTENE_FY2021_LINEAR TV_48</t>
  </si>
  <si>
    <t>5_49</t>
  </si>
  <si>
    <t>PERU_BEAUTY &amp; PERSONAL CARE_HAIR CARE_PANTENE_FY2021_LINEAR TV_49</t>
  </si>
  <si>
    <t>5_50</t>
  </si>
  <si>
    <t>PERU_BEAUTY &amp; PERSONAL CARE_HAIR CARE_PANTENE_FY2021_LINEAR TV_50</t>
  </si>
  <si>
    <t>5_51</t>
  </si>
  <si>
    <t>PERU_BEAUTY &amp; PERSONAL CARE_HAIR CARE_PANTENE_FY2021_LINEAR TV_51</t>
  </si>
  <si>
    <t>5_52</t>
  </si>
  <si>
    <t>PERU_BEAUTY &amp; PERSONAL CARE_HAIR CARE_PANTENE_FY2021_LINEAR TV_52</t>
  </si>
  <si>
    <t>5_53</t>
  </si>
  <si>
    <t>PERU_BEAUTY &amp; PERSONAL CARE_HAIR CARE_PANTENE_FY2021_LINEAR TV_53</t>
  </si>
  <si>
    <t>5_54</t>
  </si>
  <si>
    <t>PERU_BEAUTY &amp; PERSONAL CARE_HAIR CARE_PANTENE_FY2021_LINEAR TV_54</t>
  </si>
  <si>
    <t>5_55</t>
  </si>
  <si>
    <t>PERU_BEAUTY &amp; PERSONAL CARE_HAIR CARE_PANTENE_FY2021_LINEAR TV_55</t>
  </si>
  <si>
    <t>5_56</t>
  </si>
  <si>
    <t>PERU_BEAUTY &amp; PERSONAL CARE_HAIR CARE_PANTENE_FY2021_LINEAR TV_56</t>
  </si>
  <si>
    <t>5_57</t>
  </si>
  <si>
    <t>PERU_BEAUTY &amp; PERSONAL CARE_HAIR CARE_PANTENE_FY2021_LINEAR TV_57</t>
  </si>
  <si>
    <t>5_58</t>
  </si>
  <si>
    <t>PERU_BEAUTY &amp; PERSONAL CARE_HAIR CARE_PANTENE_FY2021_LINEAR TV_58</t>
  </si>
  <si>
    <t>5_59</t>
  </si>
  <si>
    <t>PERU_BEAUTY &amp; PERSONAL CARE_HAIR CARE_PANTENE_FY2021_LINEAR TV_59</t>
  </si>
  <si>
    <t>5_60</t>
  </si>
  <si>
    <t>PERU_BEAUTY &amp; PERSONAL CARE_HAIR CARE_PANTENE_FY2021_LINEAR TV_60</t>
  </si>
  <si>
    <t>5_61</t>
  </si>
  <si>
    <t>PERU_BEAUTY &amp; PERSONAL CARE_HAIR CARE_PANTENE_FY2021_LINEAR TV_61</t>
  </si>
  <si>
    <t>5_62</t>
  </si>
  <si>
    <t>PERU_BEAUTY &amp; PERSONAL CARE_HAIR CARE_PANTENE_FY2021_LINEAR TV_62</t>
  </si>
  <si>
    <t>5_63</t>
  </si>
  <si>
    <t>PERU_BEAUTY &amp; PERSONAL CARE_HAIR CARE_PANTENE_FY2021_LINEAR TV_63</t>
  </si>
  <si>
    <t>5_64</t>
  </si>
  <si>
    <t>PERU_BEAUTY &amp; PERSONAL CARE_HAIR CARE_PANTENE_FY2021_LINEAR TV_64</t>
  </si>
  <si>
    <t>5_65</t>
  </si>
  <si>
    <t>PERU_BEAUTY &amp; PERSONAL CARE_HAIR CARE_PANTENE_FY2021_LINEAR TV_65</t>
  </si>
  <si>
    <t>5_66</t>
  </si>
  <si>
    <t>PERU_BEAUTY &amp; PERSONAL CARE_HAIR CARE_PANTENE_FY2021_LINEAR TV_66</t>
  </si>
  <si>
    <t>5_67</t>
  </si>
  <si>
    <t>PERU_BEAUTY &amp; PERSONAL CARE_HAIR CARE_PANTENE_FY2021_LINEAR TV_67</t>
  </si>
  <si>
    <t>5_68</t>
  </si>
  <si>
    <t>PERU_BEAUTY &amp; PERSONAL CARE_HAIR CARE_PANTENE_FY2021_LINEAR TV_68</t>
  </si>
  <si>
    <t>5_69</t>
  </si>
  <si>
    <t>PERU_BEAUTY &amp; PERSONAL CARE_HAIR CARE_PANTENE_FY2021_LINEAR TV_69</t>
  </si>
  <si>
    <t>5_70</t>
  </si>
  <si>
    <t>PERU_BEAUTY &amp; PERSONAL CARE_HAIR CARE_PANTENE_FY2021_LINEAR TV_70</t>
  </si>
  <si>
    <t>5_71</t>
  </si>
  <si>
    <t>PERU_BEAUTY &amp; PERSONAL CARE_HAIR CARE_PANTENE_FY2021_LINEAR TV_71</t>
  </si>
  <si>
    <t>5_72</t>
  </si>
  <si>
    <t>PERU_BEAUTY &amp; PERSONAL CARE_HAIR CARE_PANTENE_FY2021_LINEAR TV_72</t>
  </si>
  <si>
    <t>5_73</t>
  </si>
  <si>
    <t>PERU_BEAUTY &amp; PERSONAL CARE_HAIR CARE_PANTENE_FY2021_LINEAR TV_73</t>
  </si>
  <si>
    <t>5_74</t>
  </si>
  <si>
    <t>PERU_BEAUTY &amp; PERSONAL CARE_HAIR CARE_PANTENE_FY2021_LINEAR TV_74</t>
  </si>
  <si>
    <t>5_75</t>
  </si>
  <si>
    <t>PERU_BEAUTY &amp; PERSONAL CARE_HAIR CARE_PANTENE_FY2021_LINEAR TV_75</t>
  </si>
  <si>
    <t>5_76</t>
  </si>
  <si>
    <t>PERU_BEAUTY &amp; PERSONAL CARE_HAIR CARE_PANTENE_FY2021_LINEAR TV_76</t>
  </si>
  <si>
    <t>5_77</t>
  </si>
  <si>
    <t>PERU_BEAUTY &amp; PERSONAL CARE_HAIR CARE_PANTENE_FY2021_LINEAR TV_77</t>
  </si>
  <si>
    <t>5_78</t>
  </si>
  <si>
    <t>PERU_BEAUTY &amp; PERSONAL CARE_HAIR CARE_PANTENE_FY2021_LINEAR TV_78</t>
  </si>
  <si>
    <t>5_79</t>
  </si>
  <si>
    <t>PERU_BEAUTY &amp; PERSONAL CARE_HAIR CARE_PANTENE_FY2021_LINEAR TV_79</t>
  </si>
  <si>
    <t>5_80</t>
  </si>
  <si>
    <t>PERU_BEAUTY &amp; PERSONAL CARE_HAIR CARE_PANTENE_FY2021_LINEAR TV_80</t>
  </si>
  <si>
    <t>5_81</t>
  </si>
  <si>
    <t>PERU_BEAUTY &amp; PERSONAL CARE_HAIR CARE_PANTENE_FY2021_LINEAR TV_81</t>
  </si>
  <si>
    <t>5_82</t>
  </si>
  <si>
    <t>PERU_BEAUTY &amp; PERSONAL CARE_HAIR CARE_PANTENE_FY2021_LINEAR TV_82</t>
  </si>
  <si>
    <t>5_83</t>
  </si>
  <si>
    <t>PERU_BEAUTY &amp; PERSONAL CARE_HAIR CARE_PANTENE_FY2021_LINEAR TV_83</t>
  </si>
  <si>
    <t>5_84</t>
  </si>
  <si>
    <t>PERU_BEAUTY &amp; PERSONAL CARE_HAIR CARE_PANTENE_FY2021_LINEAR TV_84</t>
  </si>
  <si>
    <t>5_85</t>
  </si>
  <si>
    <t>PERU_BEAUTY &amp; PERSONAL CARE_HAIR CARE_PANTENE_FY2021_LINEAR TV_85</t>
  </si>
  <si>
    <t>5_86</t>
  </si>
  <si>
    <t>PERU_BEAUTY &amp; PERSONAL CARE_HAIR CARE_PANTENE_FY2021_LINEAR TV_86</t>
  </si>
  <si>
    <t>5_87</t>
  </si>
  <si>
    <t>PERU_BEAUTY &amp; PERSONAL CARE_HAIR CARE_PANTENE_FY2021_LINEAR TV_87</t>
  </si>
  <si>
    <t>5_88</t>
  </si>
  <si>
    <t>PERU_BEAUTY &amp; PERSONAL CARE_HAIR CARE_PANTENE_FY2021_LINEAR TV_88</t>
  </si>
  <si>
    <t>5_89</t>
  </si>
  <si>
    <t>PERU_BEAUTY &amp; PERSONAL CARE_HAIR CARE_PANTENE_FY2021_LINEAR TV_89</t>
  </si>
  <si>
    <t>5_90</t>
  </si>
  <si>
    <t>PERU_BEAUTY &amp; PERSONAL CARE_HAIR CARE_PANTENE_FY2021_LINEAR TV_90</t>
  </si>
  <si>
    <t>5_91</t>
  </si>
  <si>
    <t>PERU_BEAUTY &amp; PERSONAL CARE_HAIR CARE_PANTENE_FY2021_LINEAR TV_91</t>
  </si>
  <si>
    <t>5_92</t>
  </si>
  <si>
    <t>PERU_BEAUTY &amp; PERSONAL CARE_HAIR CARE_PANTENE_FY2021_LINEAR TV_92</t>
  </si>
  <si>
    <t>5_93</t>
  </si>
  <si>
    <t>PERU_BEAUTY &amp; PERSONAL CARE_HAIR CARE_PANTENE_FY2021_LINEAR TV_93</t>
  </si>
  <si>
    <t>5_94</t>
  </si>
  <si>
    <t>PERU_BEAUTY &amp; PERSONAL CARE_HAIR CARE_PANTENE_FY2021_LINEAR TV_94</t>
  </si>
  <si>
    <t>5_95</t>
  </si>
  <si>
    <t>PERU_BEAUTY &amp; PERSONAL CARE_HAIR CARE_PANTENE_FY2021_LINEAR TV_95</t>
  </si>
  <si>
    <t>5_96</t>
  </si>
  <si>
    <t>PERU_BEAUTY &amp; PERSONAL CARE_HAIR CARE_PANTENE_FY2021_LINEAR TV_96</t>
  </si>
  <si>
    <t>5_97</t>
  </si>
  <si>
    <t>PERU_BEAUTY &amp; PERSONAL CARE_HAIR CARE_PANTENE_FY2021_LINEAR TV_97</t>
  </si>
  <si>
    <t>5_98</t>
  </si>
  <si>
    <t>PERU_BEAUTY &amp; PERSONAL CARE_HAIR CARE_PANTENE_FY2021_LINEAR TV_98</t>
  </si>
  <si>
    <t>5_99</t>
  </si>
  <si>
    <t>PERU_BEAUTY &amp; PERSONAL CARE_HAIR CARE_PANTENE_FY2021_LINEAR TV_99</t>
  </si>
  <si>
    <t>5_100</t>
  </si>
  <si>
    <t>PERU_BEAUTY &amp; PERSONAL CARE_HAIR CARE_PANTENE_FY2021_LINEAR TV_100</t>
  </si>
  <si>
    <t>5_101</t>
  </si>
  <si>
    <t>PERU_BEAUTY &amp; PERSONAL CARE_HAIR CARE_PANTENE_FY2021_LINEAR TV_101</t>
  </si>
  <si>
    <t>5_102</t>
  </si>
  <si>
    <t>PERU_BEAUTY &amp; PERSONAL CARE_HAIR CARE_PANTENE_FY2021_LINEAR TV_102</t>
  </si>
  <si>
    <t>5_103</t>
  </si>
  <si>
    <t>PERU_BEAUTY &amp; PERSONAL CARE_HAIR CARE_PANTENE_FY2021_LINEAR TV_103</t>
  </si>
  <si>
    <t>5_104</t>
  </si>
  <si>
    <t>PERU_BEAUTY &amp; PERSONAL CARE_HAIR CARE_PANTENE_FY2021_LINEAR TV_104</t>
  </si>
  <si>
    <t>5_105</t>
  </si>
  <si>
    <t>PERU_BEAUTY &amp; PERSONAL CARE_HAIR CARE_PANTENE_FY2021_LINEAR TV_105</t>
  </si>
  <si>
    <t>5_106</t>
  </si>
  <si>
    <t>PERU_BEAUTY &amp; PERSONAL CARE_HAIR CARE_PANTENE_FY2021_LINEAR TV_106</t>
  </si>
  <si>
    <t>5_107</t>
  </si>
  <si>
    <t>PERU_BEAUTY &amp; PERSONAL CARE_HAIR CARE_PANTENE_FY2021_LINEAR TV_107</t>
  </si>
  <si>
    <t>5_108</t>
  </si>
  <si>
    <t>PERU_BEAUTY &amp; PERSONAL CARE_HAIR CARE_PANTENE_FY2021_LINEAR TV_108</t>
  </si>
  <si>
    <t>5_109</t>
  </si>
  <si>
    <t>PERU_BEAUTY &amp; PERSONAL CARE_HAIR CARE_PANTENE_FY2021_LINEAR TV_109</t>
  </si>
  <si>
    <t>5_110</t>
  </si>
  <si>
    <t>PERU_BEAUTY &amp; PERSONAL CARE_HAIR CARE_PANTENE_FY2021_LINEAR TV_110</t>
  </si>
  <si>
    <t>5_111</t>
  </si>
  <si>
    <t>PERU_BEAUTY &amp; PERSONAL CARE_HAIR CARE_PANTENE_FY2021_LINEAR TV_111</t>
  </si>
  <si>
    <t>5_112</t>
  </si>
  <si>
    <t>PERU_BEAUTY &amp; PERSONAL CARE_HAIR CARE_PANTENE_FY2021_LINEAR TV_112</t>
  </si>
  <si>
    <t>5_113</t>
  </si>
  <si>
    <t>PERU_BEAUTY &amp; PERSONAL CARE_HAIR CARE_PANTENE_FY2021_LINEAR TV_113</t>
  </si>
  <si>
    <t>5_114</t>
  </si>
  <si>
    <t>PERU_BEAUTY &amp; PERSONAL CARE_HAIR CARE_PANTENE_FY2021_LINEAR TV_114</t>
  </si>
  <si>
    <t>5_115</t>
  </si>
  <si>
    <t>PERU_BEAUTY &amp; PERSONAL CARE_HAIR CARE_PANTENE_FY2021_LINEAR TV_115</t>
  </si>
  <si>
    <t>5_116</t>
  </si>
  <si>
    <t>PERU_BEAUTY &amp; PERSONAL CARE_HAIR CARE_PANTENE_FY2021_LINEAR TV_116</t>
  </si>
  <si>
    <t>5_117</t>
  </si>
  <si>
    <t>PERU_BEAUTY &amp; PERSONAL CARE_HAIR CARE_PANTENE_FY2021_LINEAR TV_117</t>
  </si>
  <si>
    <t>5_118</t>
  </si>
  <si>
    <t>PERU_BEAUTY &amp; PERSONAL CARE_HAIR CARE_PANTENE_FY2021_LINEAR TV_118</t>
  </si>
  <si>
    <t>5_119</t>
  </si>
  <si>
    <t>PERU_BEAUTY &amp; PERSONAL CARE_HAIR CARE_PANTENE_FY2021_LINEAR TV_119</t>
  </si>
  <si>
    <t>5_120</t>
  </si>
  <si>
    <t>PERU_BEAUTY &amp; PERSONAL CARE_HAIR CARE_PANTENE_FY2021_LINEAR TV_120</t>
  </si>
  <si>
    <t>5_121</t>
  </si>
  <si>
    <t>PERU_BEAUTY &amp; PERSONAL CARE_HAIR CARE_PANTENE_FY2021_LINEAR TV_121</t>
  </si>
  <si>
    <t>5_122</t>
  </si>
  <si>
    <t>PERU_BEAUTY &amp; PERSONAL CARE_HAIR CARE_PANTENE_FY2021_LINEAR TV_122</t>
  </si>
  <si>
    <t>5_123</t>
  </si>
  <si>
    <t>PERU_BEAUTY &amp; PERSONAL CARE_HAIR CARE_PANTENE_FY2021_LINEAR TV_123</t>
  </si>
  <si>
    <t>5_124</t>
  </si>
  <si>
    <t>PERU_BEAUTY &amp; PERSONAL CARE_HAIR CARE_PANTENE_FY2021_LINEAR TV_124</t>
  </si>
  <si>
    <t>5_125</t>
  </si>
  <si>
    <t>PERU_BEAUTY &amp; PERSONAL CARE_HAIR CARE_PANTENE_FY2021_LINEAR TV_125</t>
  </si>
  <si>
    <t>5_126</t>
  </si>
  <si>
    <t>PERU_BEAUTY &amp; PERSONAL CARE_HAIR CARE_PANTENE_FY2021_LINEAR TV_126</t>
  </si>
  <si>
    <t>5_127</t>
  </si>
  <si>
    <t>PERU_BEAUTY &amp; PERSONAL CARE_HAIR CARE_PANTENE_FY2021_LINEAR TV_127</t>
  </si>
  <si>
    <t>5_128</t>
  </si>
  <si>
    <t>PERU_BEAUTY &amp; PERSONAL CARE_HAIR CARE_PANTENE_FY2021_LINEAR TV_128</t>
  </si>
  <si>
    <t>5_129</t>
  </si>
  <si>
    <t>PERU_BEAUTY &amp; PERSONAL CARE_HAIR CARE_PANTENE_FY2021_LINEAR TV_129</t>
  </si>
  <si>
    <t>5_130</t>
  </si>
  <si>
    <t>PERU_BEAUTY &amp; PERSONAL CARE_HAIR CARE_PANTENE_FY2021_LINEAR TV_130</t>
  </si>
  <si>
    <t>5_131</t>
  </si>
  <si>
    <t>PERU_BEAUTY &amp; PERSONAL CARE_HAIR CARE_PANTENE_FY2021_LINEAR TV_131</t>
  </si>
  <si>
    <t>5_132</t>
  </si>
  <si>
    <t>PERU_BEAUTY &amp; PERSONAL CARE_HAIR CARE_PANTENE_FY2021_LINEAR TV_132</t>
  </si>
  <si>
    <t>5_133</t>
  </si>
  <si>
    <t>PERU_BEAUTY &amp; PERSONAL CARE_HAIR CARE_PANTENE_FY2021_LINEAR TV_133</t>
  </si>
  <si>
    <t>5_134</t>
  </si>
  <si>
    <t>PERU_BEAUTY &amp; PERSONAL CARE_HAIR CARE_PANTENE_FY2021_LINEAR TV_134</t>
  </si>
  <si>
    <t>5_135</t>
  </si>
  <si>
    <t>PERU_BEAUTY &amp; PERSONAL CARE_HAIR CARE_PANTENE_FY2021_LINEAR TV_135</t>
  </si>
  <si>
    <t>5_136</t>
  </si>
  <si>
    <t>PERU_BEAUTY &amp; PERSONAL CARE_HAIR CARE_PANTENE_FY2021_LINEAR TV_136</t>
  </si>
  <si>
    <t>5_137</t>
  </si>
  <si>
    <t>PERU_BEAUTY &amp; PERSONAL CARE_HAIR CARE_PANTENE_FY2021_LINEAR TV_137</t>
  </si>
  <si>
    <t>5_138</t>
  </si>
  <si>
    <t>PERU_BEAUTY &amp; PERSONAL CARE_HAIR CARE_PANTENE_FY2021_LINEAR TV_138</t>
  </si>
  <si>
    <t>5_139</t>
  </si>
  <si>
    <t>PERU_BEAUTY &amp; PERSONAL CARE_HAIR CARE_PANTENE_FY2021_LINEAR TV_139</t>
  </si>
  <si>
    <t>5_140</t>
  </si>
  <si>
    <t>PERU_BEAUTY &amp; PERSONAL CARE_HAIR CARE_PANTENE_FY2021_LINEAR TV_140</t>
  </si>
  <si>
    <t>5_141</t>
  </si>
  <si>
    <t>PERU_BEAUTY &amp; PERSONAL CARE_HAIR CARE_PANTENE_FY2021_LINEAR TV_141</t>
  </si>
  <si>
    <t>5_142</t>
  </si>
  <si>
    <t>PERU_BEAUTY &amp; PERSONAL CARE_HAIR CARE_PANTENE_FY2021_LINEAR TV_142</t>
  </si>
  <si>
    <t>5_143</t>
  </si>
  <si>
    <t>PERU_BEAUTY &amp; PERSONAL CARE_HAIR CARE_PANTENE_FY2021_LINEAR TV_143</t>
  </si>
  <si>
    <t>5_144</t>
  </si>
  <si>
    <t>PERU_BEAUTY &amp; PERSONAL CARE_HAIR CARE_PANTENE_FY2021_LINEAR TV_144</t>
  </si>
  <si>
    <t>5_145</t>
  </si>
  <si>
    <t>PERU_BEAUTY &amp; PERSONAL CARE_HAIR CARE_PANTENE_FY2021_LINEAR TV_145</t>
  </si>
  <si>
    <t>5_146</t>
  </si>
  <si>
    <t>PERU_BEAUTY &amp; PERSONAL CARE_HAIR CARE_PANTENE_FY2021_LINEAR TV_146</t>
  </si>
  <si>
    <t>5_147</t>
  </si>
  <si>
    <t>PERU_BEAUTY &amp; PERSONAL CARE_HAIR CARE_PANTENE_FY2021_LINEAR TV_147</t>
  </si>
  <si>
    <t>5_148</t>
  </si>
  <si>
    <t>PERU_BEAUTY &amp; PERSONAL CARE_HAIR CARE_PANTENE_FY2021_LINEAR TV_148</t>
  </si>
  <si>
    <t>5_149</t>
  </si>
  <si>
    <t>PERU_BEAUTY &amp; PERSONAL CARE_HAIR CARE_PANTENE_FY2021_LINEAR TV_149</t>
  </si>
  <si>
    <t>5_150</t>
  </si>
  <si>
    <t>PERU_BEAUTY &amp; PERSONAL CARE_HAIR CARE_PANTENE_FY2021_LINEAR TV_150</t>
  </si>
  <si>
    <t>5_151</t>
  </si>
  <si>
    <t>PERU_BEAUTY &amp; PERSONAL CARE_HAIR CARE_PANTENE_FY2021_LINEAR TV_151</t>
  </si>
  <si>
    <t>5_152</t>
  </si>
  <si>
    <t>PERU_BEAUTY &amp; PERSONAL CARE_HAIR CARE_PANTENE_FY2021_LINEAR TV_152</t>
  </si>
  <si>
    <t>5_153</t>
  </si>
  <si>
    <t>PERU_BEAUTY &amp; PERSONAL CARE_HAIR CARE_PANTENE_FY2021_LINEAR TV_153</t>
  </si>
  <si>
    <t>5_154</t>
  </si>
  <si>
    <t>PERU_BEAUTY &amp; PERSONAL CARE_HAIR CARE_PANTENE_FY2021_LINEAR TV_154</t>
  </si>
  <si>
    <t>5_155</t>
  </si>
  <si>
    <t>PERU_BEAUTY &amp; PERSONAL CARE_HAIR CARE_PANTENE_FY2021_LINEAR TV_155</t>
  </si>
  <si>
    <t>5_156</t>
  </si>
  <si>
    <t>PERU_BEAUTY &amp; PERSONAL CARE_HAIR CARE_PANTENE_FY2021_LINEAR TV_156</t>
  </si>
  <si>
    <t>5_157</t>
  </si>
  <si>
    <t>PERU_BEAUTY &amp; PERSONAL CARE_HAIR CARE_PANTENE_FY2021_LINEAR TV_157</t>
  </si>
  <si>
    <t>5_158</t>
  </si>
  <si>
    <t>PERU_BEAUTY &amp; PERSONAL CARE_HAIR CARE_PANTENE_FY2021_LINEAR TV_158</t>
  </si>
  <si>
    <t>5_159</t>
  </si>
  <si>
    <t>PERU_BEAUTY &amp; PERSONAL CARE_HAIR CARE_PANTENE_FY2021_LINEAR TV_159</t>
  </si>
  <si>
    <t>5_160</t>
  </si>
  <si>
    <t>PERU_BEAUTY &amp; PERSONAL CARE_HAIR CARE_PANTENE_FY2021_LINEAR TV_160</t>
  </si>
  <si>
    <t>5_161</t>
  </si>
  <si>
    <t>PERU_BEAUTY &amp; PERSONAL CARE_HAIR CARE_PANTENE_FY2021_LINEAR TV_161</t>
  </si>
  <si>
    <t>5_162</t>
  </si>
  <si>
    <t>PERU_BEAUTY &amp; PERSONAL CARE_HAIR CARE_PANTENE_FY2021_LINEAR TV_162</t>
  </si>
  <si>
    <t>5_163</t>
  </si>
  <si>
    <t>PERU_BEAUTY &amp; PERSONAL CARE_HAIR CARE_PANTENE_FY2021_LINEAR TV_163</t>
  </si>
  <si>
    <t>5_164</t>
  </si>
  <si>
    <t>PERU_BEAUTY &amp; PERSONAL CARE_HAIR CARE_PANTENE_FY2021_LINEAR TV_164</t>
  </si>
  <si>
    <t>5_165</t>
  </si>
  <si>
    <t>PERU_BEAUTY &amp; PERSONAL CARE_HAIR CARE_PANTENE_FY2021_LINEAR TV_165</t>
  </si>
  <si>
    <t>5_166</t>
  </si>
  <si>
    <t>PERU_BEAUTY &amp; PERSONAL CARE_HAIR CARE_PANTENE_FY2021_LINEAR TV_166</t>
  </si>
  <si>
    <t>5_167</t>
  </si>
  <si>
    <t>PERU_BEAUTY &amp; PERSONAL CARE_HAIR CARE_PANTENE_FY2021_LINEAR TV_167</t>
  </si>
  <si>
    <t>5_168</t>
  </si>
  <si>
    <t>PERU_BEAUTY &amp; PERSONAL CARE_HAIR CARE_PANTENE_FY2021_LINEAR TV_168</t>
  </si>
  <si>
    <t>5_169</t>
  </si>
  <si>
    <t>PERU_BEAUTY &amp; PERSONAL CARE_HAIR CARE_PANTENE_FY2021_LINEAR TV_169</t>
  </si>
  <si>
    <t>5_170</t>
  </si>
  <si>
    <t>PERU_BEAUTY &amp; PERSONAL CARE_HAIR CARE_PANTENE_FY2021_LINEAR TV_170</t>
  </si>
  <si>
    <t>5_171</t>
  </si>
  <si>
    <t>PERU_BEAUTY &amp; PERSONAL CARE_HAIR CARE_PANTENE_FY2021_LINEAR TV_171</t>
  </si>
  <si>
    <t>5_172</t>
  </si>
  <si>
    <t>PERU_BEAUTY &amp; PERSONAL CARE_HAIR CARE_PANTENE_FY2021_LINEAR TV_172</t>
  </si>
  <si>
    <t>5_173</t>
  </si>
  <si>
    <t>PERU_BEAUTY &amp; PERSONAL CARE_HAIR CARE_PANTENE_FY2021_LINEAR TV_173</t>
  </si>
  <si>
    <t>5_174</t>
  </si>
  <si>
    <t>PERU_BEAUTY &amp; PERSONAL CARE_HAIR CARE_PANTENE_FY2021_LINEAR TV_174</t>
  </si>
  <si>
    <t>5_175</t>
  </si>
  <si>
    <t>PERU_BEAUTY &amp; PERSONAL CARE_HAIR CARE_PANTENE_FY2021_LINEAR TV_175</t>
  </si>
  <si>
    <t>5_176</t>
  </si>
  <si>
    <t>PERU_BEAUTY &amp; PERSONAL CARE_HAIR CARE_PANTENE_FY2021_LINEAR TV_176</t>
  </si>
  <si>
    <t>5_177</t>
  </si>
  <si>
    <t>PERU_BEAUTY &amp; PERSONAL CARE_HAIR CARE_PANTENE_FY2021_LINEAR TV_177</t>
  </si>
  <si>
    <t>5_178</t>
  </si>
  <si>
    <t>PERU_BEAUTY &amp; PERSONAL CARE_HAIR CARE_PANTENE_FY2021_LINEAR TV_178</t>
  </si>
  <si>
    <t>5_179</t>
  </si>
  <si>
    <t>PERU_BEAUTY &amp; PERSONAL CARE_HAIR CARE_PANTENE_FY2021_LINEAR TV_179</t>
  </si>
  <si>
    <t>5_180</t>
  </si>
  <si>
    <t>PERU_BEAUTY &amp; PERSONAL CARE_HAIR CARE_PANTENE_FY2021_LINEAR TV_180</t>
  </si>
  <si>
    <t>5_181</t>
  </si>
  <si>
    <t>PERU_BEAUTY &amp; PERSONAL CARE_HAIR CARE_PANTENE_FY2021_LINEAR TV_181</t>
  </si>
  <si>
    <t>5_182</t>
  </si>
  <si>
    <t>PERU_BEAUTY &amp; PERSONAL CARE_HAIR CARE_PANTENE_FY2021_LINEAR TV_182</t>
  </si>
  <si>
    <t>5_183</t>
  </si>
  <si>
    <t>PERU_BEAUTY &amp; PERSONAL CARE_HAIR CARE_PANTENE_FY2021_LINEAR TV_183</t>
  </si>
  <si>
    <t>5_184</t>
  </si>
  <si>
    <t>PERU_BEAUTY &amp; PERSONAL CARE_HAIR CARE_PANTENE_FY2021_LINEAR TV_184</t>
  </si>
  <si>
    <t>5_185</t>
  </si>
  <si>
    <t>PERU_BEAUTY &amp; PERSONAL CARE_HAIR CARE_PANTENE_FY2021_LINEAR TV_185</t>
  </si>
  <si>
    <t>5_186</t>
  </si>
  <si>
    <t>PERU_BEAUTY &amp; PERSONAL CARE_HAIR CARE_PANTENE_FY2021_LINEAR TV_186</t>
  </si>
  <si>
    <t>5_187</t>
  </si>
  <si>
    <t>PERU_BEAUTY &amp; PERSONAL CARE_HAIR CARE_PANTENE_FY2021_LINEAR TV_187</t>
  </si>
  <si>
    <t>5_188</t>
  </si>
  <si>
    <t>PERU_BEAUTY &amp; PERSONAL CARE_HAIR CARE_PANTENE_FY2021_LINEAR TV_188</t>
  </si>
  <si>
    <t>5_189</t>
  </si>
  <si>
    <t>PERU_BEAUTY &amp; PERSONAL CARE_HAIR CARE_PANTENE_FY2021_LINEAR TV_189</t>
  </si>
  <si>
    <t>5_190</t>
  </si>
  <si>
    <t>PERU_BEAUTY &amp; PERSONAL CARE_HAIR CARE_PANTENE_FY2021_LINEAR TV_190</t>
  </si>
  <si>
    <t>5_191</t>
  </si>
  <si>
    <t>PERU_BEAUTY &amp; PERSONAL CARE_HAIR CARE_PANTENE_FY2021_LINEAR TV_191</t>
  </si>
  <si>
    <t>5_192</t>
  </si>
  <si>
    <t>PERU_BEAUTY &amp; PERSONAL CARE_HAIR CARE_PANTENE_FY2021_LINEAR TV_192</t>
  </si>
  <si>
    <t>5_193</t>
  </si>
  <si>
    <t>PERU_BEAUTY &amp; PERSONAL CARE_HAIR CARE_PANTENE_FY2021_LINEAR TV_193</t>
  </si>
  <si>
    <t>5_194</t>
  </si>
  <si>
    <t>PERU_BEAUTY &amp; PERSONAL CARE_HAIR CARE_PANTENE_FY2021_LINEAR TV_194</t>
  </si>
  <si>
    <t>5_195</t>
  </si>
  <si>
    <t>PERU_BEAUTY &amp; PERSONAL CARE_HAIR CARE_PANTENE_FY2021_LINEAR TV_195</t>
  </si>
  <si>
    <t>5_196</t>
  </si>
  <si>
    <t>PERU_BEAUTY &amp; PERSONAL CARE_HAIR CARE_PANTENE_FY2021_LINEAR TV_196</t>
  </si>
  <si>
    <t>5_197</t>
  </si>
  <si>
    <t>PERU_BEAUTY &amp; PERSONAL CARE_HAIR CARE_PANTENE_FY2021_LINEAR TV_197</t>
  </si>
  <si>
    <t>5_198</t>
  </si>
  <si>
    <t>PERU_BEAUTY &amp; PERSONAL CARE_HAIR CARE_PANTENE_FY2021_LINEAR TV_198</t>
  </si>
  <si>
    <t>5_199</t>
  </si>
  <si>
    <t>PERU_BEAUTY &amp; PERSONAL CARE_HAIR CARE_PANTENE_FY2021_LINEAR TV_199</t>
  </si>
  <si>
    <t>5_200</t>
  </si>
  <si>
    <t>PERU_BEAUTY &amp; PERSONAL CARE_HAIR CARE_PANTENE_FY2021_LINEAR TV_200</t>
  </si>
  <si>
    <t>5_201</t>
  </si>
  <si>
    <t>PERU_BEAUTY &amp; PERSONAL CARE_HAIR CARE_PANTENE_FY2021_LINEAR TV_201</t>
  </si>
  <si>
    <t>5_202</t>
  </si>
  <si>
    <t>PERU_BEAUTY &amp; PERSONAL CARE_HAIR CARE_PANTENE_FY2021_LINEAR TV_202</t>
  </si>
  <si>
    <t>5_203</t>
  </si>
  <si>
    <t>PERU_BEAUTY &amp; PERSONAL CARE_HAIR CARE_PANTENE_FY2021_LINEAR TV_203</t>
  </si>
  <si>
    <t>5_204</t>
  </si>
  <si>
    <t>PERU_BEAUTY &amp; PERSONAL CARE_HAIR CARE_PANTENE_FY2021_LINEAR TV_204</t>
  </si>
  <si>
    <t>5_205</t>
  </si>
  <si>
    <t>PERU_BEAUTY &amp; PERSONAL CARE_HAIR CARE_PANTENE_FY2021_LINEAR TV_205</t>
  </si>
  <si>
    <t>5_206</t>
  </si>
  <si>
    <t>PERU_BEAUTY &amp; PERSONAL CARE_HAIR CARE_PANTENE_FY2021_LINEAR TV_206</t>
  </si>
  <si>
    <t>5_207</t>
  </si>
  <si>
    <t>PERU_BEAUTY &amp; PERSONAL CARE_HAIR CARE_PANTENE_FY2021_LINEAR TV_207</t>
  </si>
  <si>
    <t>5_208</t>
  </si>
  <si>
    <t>PERU_BEAUTY &amp; PERSONAL CARE_HAIR CARE_PANTENE_FY2021_LINEAR TV_208</t>
  </si>
  <si>
    <t>5_209</t>
  </si>
  <si>
    <t>PERU_BEAUTY &amp; PERSONAL CARE_HAIR CARE_PANTENE_FY2021_LINEAR TV_209</t>
  </si>
  <si>
    <t>5_210</t>
  </si>
  <si>
    <t>PERU_BEAUTY &amp; PERSONAL CARE_HAIR CARE_PANTENE_FY2021_LINEAR TV_210</t>
  </si>
  <si>
    <t>5_211</t>
  </si>
  <si>
    <t>PERU_BEAUTY &amp; PERSONAL CARE_HAIR CARE_PANTENE_FY2021_LINEAR TV_211</t>
  </si>
  <si>
    <t>5_212</t>
  </si>
  <si>
    <t>PERU_BEAUTY &amp; PERSONAL CARE_HAIR CARE_PANTENE_FY2021_LINEAR TV_212</t>
  </si>
  <si>
    <t>5_213</t>
  </si>
  <si>
    <t>PERU_BEAUTY &amp; PERSONAL CARE_HAIR CARE_PANTENE_FY2021_LINEAR TV_213</t>
  </si>
  <si>
    <t>5_214</t>
  </si>
  <si>
    <t>PERU_BEAUTY &amp; PERSONAL CARE_HAIR CARE_PANTENE_FY2021_LINEAR TV_214</t>
  </si>
  <si>
    <t>5_215</t>
  </si>
  <si>
    <t>PERU_BEAUTY &amp; PERSONAL CARE_HAIR CARE_PANTENE_FY2021_LINEAR TV_215</t>
  </si>
  <si>
    <t>5_216</t>
  </si>
  <si>
    <t>PERU_BEAUTY &amp; PERSONAL CARE_HAIR CARE_PANTENE_FY2021_LINEAR TV_216</t>
  </si>
  <si>
    <t>5_217</t>
  </si>
  <si>
    <t>PERU_BEAUTY &amp; PERSONAL CARE_HAIR CARE_PANTENE_FY2021_LINEAR TV_217</t>
  </si>
  <si>
    <t>5_218</t>
  </si>
  <si>
    <t>PERU_BEAUTY &amp; PERSONAL CARE_HAIR CARE_PANTENE_FY2021_LINEAR TV_218</t>
  </si>
  <si>
    <t>5_219</t>
  </si>
  <si>
    <t>PERU_BEAUTY &amp; PERSONAL CARE_HAIR CARE_PANTENE_FY2021_LINEAR TV_219</t>
  </si>
  <si>
    <t>5_220</t>
  </si>
  <si>
    <t>PERU_BEAUTY &amp; PERSONAL CARE_HAIR CARE_PANTENE_FY2021_LINEAR TV_220</t>
  </si>
  <si>
    <t>5_221</t>
  </si>
  <si>
    <t>PERU_BEAUTY &amp; PERSONAL CARE_HAIR CARE_PANTENE_FY2021_LINEAR TV_221</t>
  </si>
  <si>
    <t>5_222</t>
  </si>
  <si>
    <t>PERU_BEAUTY &amp; PERSONAL CARE_HAIR CARE_PANTENE_FY2021_LINEAR TV_222</t>
  </si>
  <si>
    <t>5_223</t>
  </si>
  <si>
    <t>PERU_BEAUTY &amp; PERSONAL CARE_HAIR CARE_PANTENE_FY2021_LINEAR TV_223</t>
  </si>
  <si>
    <t>5_224</t>
  </si>
  <si>
    <t>PERU_BEAUTY &amp; PERSONAL CARE_HAIR CARE_PANTENE_FY2021_LINEAR TV_224</t>
  </si>
  <si>
    <t>5_225</t>
  </si>
  <si>
    <t>PERU_BEAUTY &amp; PERSONAL CARE_HAIR CARE_PANTENE_FY2021_LINEAR TV_225</t>
  </si>
  <si>
    <t>5_226</t>
  </si>
  <si>
    <t>PERU_BEAUTY &amp; PERSONAL CARE_HAIR CARE_PANTENE_FY2021_LINEAR TV_226</t>
  </si>
  <si>
    <t>5_227</t>
  </si>
  <si>
    <t>PERU_BEAUTY &amp; PERSONAL CARE_HAIR CARE_PANTENE_FY2021_LINEAR TV_227</t>
  </si>
  <si>
    <t>5_228</t>
  </si>
  <si>
    <t>PERU_BEAUTY &amp; PERSONAL CARE_HAIR CARE_PANTENE_FY2021_LINEAR TV_228</t>
  </si>
  <si>
    <t>5_229</t>
  </si>
  <si>
    <t>PERU_BEAUTY &amp; PERSONAL CARE_HAIR CARE_PANTENE_FY2021_LINEAR TV_229</t>
  </si>
  <si>
    <t>5_230</t>
  </si>
  <si>
    <t>PERU_BEAUTY &amp; PERSONAL CARE_HAIR CARE_PANTENE_FY2021_LINEAR TV_230</t>
  </si>
  <si>
    <t>5_231</t>
  </si>
  <si>
    <t>PERU_BEAUTY &amp; PERSONAL CARE_HAIR CARE_PANTENE_FY2021_LINEAR TV_231</t>
  </si>
  <si>
    <t>5_232</t>
  </si>
  <si>
    <t>PERU_BEAUTY &amp; PERSONAL CARE_HAIR CARE_PANTENE_FY2021_LINEAR TV_232</t>
  </si>
  <si>
    <t>5_233</t>
  </si>
  <si>
    <t>PERU_BEAUTY &amp; PERSONAL CARE_HAIR CARE_PANTENE_FY2021_LINEAR TV_233</t>
  </si>
  <si>
    <t>5_234</t>
  </si>
  <si>
    <t>PERU_BEAUTY &amp; PERSONAL CARE_HAIR CARE_PANTENE_FY2021_LINEAR TV_234</t>
  </si>
  <si>
    <t>5_235</t>
  </si>
  <si>
    <t>PERU_BEAUTY &amp; PERSONAL CARE_HAIR CARE_PANTENE_FY2021_LINEAR TV_235</t>
  </si>
  <si>
    <t>5_236</t>
  </si>
  <si>
    <t>PERU_BEAUTY &amp; PERSONAL CARE_HAIR CARE_PANTENE_FY2021_LINEAR TV_236</t>
  </si>
  <si>
    <t>5_237</t>
  </si>
  <si>
    <t>PERU_BEAUTY &amp; PERSONAL CARE_HAIR CARE_PANTENE_FY2021_LINEAR TV_237</t>
  </si>
  <si>
    <t>5_238</t>
  </si>
  <si>
    <t>PERU_BEAUTY &amp; PERSONAL CARE_HAIR CARE_PANTENE_FY2021_LINEAR TV_238</t>
  </si>
  <si>
    <t>5_239</t>
  </si>
  <si>
    <t>PERU_BEAUTY &amp; PERSONAL CARE_HAIR CARE_PANTENE_FY2021_LINEAR TV_239</t>
  </si>
  <si>
    <t>5_240</t>
  </si>
  <si>
    <t>PERU_BEAUTY &amp; PERSONAL CARE_HAIR CARE_PANTENE_FY2021_LINEAR TV_240</t>
  </si>
  <si>
    <t>5_241</t>
  </si>
  <si>
    <t>PERU_BEAUTY &amp; PERSONAL CARE_HAIR CARE_PANTENE_FY2021_LINEAR TV_241</t>
  </si>
  <si>
    <t>5_242</t>
  </si>
  <si>
    <t>PERU_BEAUTY &amp; PERSONAL CARE_HAIR CARE_PANTENE_FY2021_LINEAR TV_242</t>
  </si>
  <si>
    <t>5_243</t>
  </si>
  <si>
    <t>PERU_BEAUTY &amp; PERSONAL CARE_HAIR CARE_PANTENE_FY2021_LINEAR TV_243</t>
  </si>
  <si>
    <t>5_244</t>
  </si>
  <si>
    <t>PERU_BEAUTY &amp; PERSONAL CARE_HAIR CARE_PANTENE_FY2021_LINEAR TV_244</t>
  </si>
  <si>
    <t>5_245</t>
  </si>
  <si>
    <t>PERU_BEAUTY &amp; PERSONAL CARE_HAIR CARE_PANTENE_FY2021_LINEAR TV_245</t>
  </si>
  <si>
    <t>5_246</t>
  </si>
  <si>
    <t>PERU_BEAUTY &amp; PERSONAL CARE_HAIR CARE_PANTENE_FY2021_LINEAR TV_246</t>
  </si>
  <si>
    <t>5_247</t>
  </si>
  <si>
    <t>PERU_BEAUTY &amp; PERSONAL CARE_HAIR CARE_PANTENE_FY2021_LINEAR TV_247</t>
  </si>
  <si>
    <t>5_248</t>
  </si>
  <si>
    <t>PERU_BEAUTY &amp; PERSONAL CARE_HAIR CARE_PANTENE_FY2021_LINEAR TV_248</t>
  </si>
  <si>
    <t>5_249</t>
  </si>
  <si>
    <t>PERU_BEAUTY &amp; PERSONAL CARE_HAIR CARE_PANTENE_FY2021_LINEAR TV_249</t>
  </si>
  <si>
    <t>5_250</t>
  </si>
  <si>
    <t>PERU_BEAUTY &amp; PERSONAL CARE_HAIR CARE_PANTENE_FY2021_LINEAR TV_250</t>
  </si>
  <si>
    <t>5_251</t>
  </si>
  <si>
    <t>PERU_BEAUTY &amp; PERSONAL CARE_HAIR CARE_PANTENE_FY2021_LINEAR TV_251</t>
  </si>
  <si>
    <t>5_252</t>
  </si>
  <si>
    <t>PERU_BEAUTY &amp; PERSONAL CARE_HAIR CARE_PANTENE_FY2021_LINEAR TV_252</t>
  </si>
  <si>
    <t>5_253</t>
  </si>
  <si>
    <t>PERU_BEAUTY &amp; PERSONAL CARE_HAIR CARE_PANTENE_FY2021_LINEAR TV_253</t>
  </si>
  <si>
    <t>5_254</t>
  </si>
  <si>
    <t>PERU_BEAUTY &amp; PERSONAL CARE_HAIR CARE_PANTENE_FY2021_LINEAR TV_254</t>
  </si>
  <si>
    <t>5_255</t>
  </si>
  <si>
    <t>PERU_BEAUTY &amp; PERSONAL CARE_HAIR CARE_PANTENE_FY2021_LINEAR TV_255</t>
  </si>
  <si>
    <t>5_256</t>
  </si>
  <si>
    <t>PERU_BEAUTY &amp; PERSONAL CARE_HAIR CARE_PANTENE_FY2021_LINEAR TV_256</t>
  </si>
  <si>
    <t>5_257</t>
  </si>
  <si>
    <t>PERU_BEAUTY &amp; PERSONAL CARE_HAIR CARE_PANTENE_FY2021_LINEAR TV_257</t>
  </si>
  <si>
    <t>5_258</t>
  </si>
  <si>
    <t>PERU_BEAUTY &amp; PERSONAL CARE_HAIR CARE_PANTENE_FY2021_LINEAR TV_258</t>
  </si>
  <si>
    <t>5_259</t>
  </si>
  <si>
    <t>PERU_BEAUTY &amp; PERSONAL CARE_HAIR CARE_PANTENE_FY2021_LINEAR TV_259</t>
  </si>
  <si>
    <t>5_260</t>
  </si>
  <si>
    <t>PERU_BEAUTY &amp; PERSONAL CARE_HAIR CARE_PANTENE_FY2021_LINEAR TV_260</t>
  </si>
  <si>
    <t>5_261</t>
  </si>
  <si>
    <t>PERU_BEAUTY &amp; PERSONAL CARE_HAIR CARE_PANTENE_FY2021_LINEAR TV_261</t>
  </si>
  <si>
    <t>5_262</t>
  </si>
  <si>
    <t>PERU_BEAUTY &amp; PERSONAL CARE_HAIR CARE_PANTENE_FY2021_LINEAR TV_262</t>
  </si>
  <si>
    <t>5_263</t>
  </si>
  <si>
    <t>PERU_BEAUTY &amp; PERSONAL CARE_HAIR CARE_PANTENE_FY2021_LINEAR TV_263</t>
  </si>
  <si>
    <t>5_264</t>
  </si>
  <si>
    <t>PERU_BEAUTY &amp; PERSONAL CARE_HAIR CARE_PANTENE_FY2021_LINEAR TV_264</t>
  </si>
  <si>
    <t>5_265</t>
  </si>
  <si>
    <t>PERU_BEAUTY &amp; PERSONAL CARE_HAIR CARE_PANTENE_FY2021_LINEAR TV_265</t>
  </si>
  <si>
    <t>5_266</t>
  </si>
  <si>
    <t>PERU_BEAUTY &amp; PERSONAL CARE_HAIR CARE_PANTENE_FY2021_LINEAR TV_266</t>
  </si>
  <si>
    <t>5_267</t>
  </si>
  <si>
    <t>PERU_BEAUTY &amp; PERSONAL CARE_HAIR CARE_PANTENE_FY2021_LINEAR TV_267</t>
  </si>
  <si>
    <t>5_268</t>
  </si>
  <si>
    <t>PERU_BEAUTY &amp; PERSONAL CARE_HAIR CARE_PANTENE_FY2021_LINEAR TV_268</t>
  </si>
  <si>
    <t>5_269</t>
  </si>
  <si>
    <t>PERU_BEAUTY &amp; PERSONAL CARE_HAIR CARE_PANTENE_FY2021_LINEAR TV_269</t>
  </si>
  <si>
    <t>5_270</t>
  </si>
  <si>
    <t>PERU_BEAUTY &amp; PERSONAL CARE_HAIR CARE_PANTENE_FY2021_LINEAR TV_270</t>
  </si>
  <si>
    <t>5_271</t>
  </si>
  <si>
    <t>PERU_BEAUTY &amp; PERSONAL CARE_HAIR CARE_PANTENE_FY2021_LINEAR TV_271</t>
  </si>
  <si>
    <t>5_272</t>
  </si>
  <si>
    <t>PERU_BEAUTY &amp; PERSONAL CARE_HAIR CARE_PANTENE_FY2021_LINEAR TV_272</t>
  </si>
  <si>
    <t>5_273</t>
  </si>
  <si>
    <t>PERU_BEAUTY &amp; PERSONAL CARE_HAIR CARE_PANTENE_FY2021_LINEAR TV_273</t>
  </si>
  <si>
    <t>5_274</t>
  </si>
  <si>
    <t>PERU_BEAUTY &amp; PERSONAL CARE_HAIR CARE_PANTENE_FY2021_LINEAR TV_274</t>
  </si>
  <si>
    <t>5_275</t>
  </si>
  <si>
    <t>PERU_BEAUTY &amp; PERSONAL CARE_HAIR CARE_PANTENE_FY2021_LINEAR TV_275</t>
  </si>
  <si>
    <t>5_276</t>
  </si>
  <si>
    <t>PERU_BEAUTY &amp; PERSONAL CARE_HAIR CARE_PANTENE_FY2021_LINEAR TV_276</t>
  </si>
  <si>
    <t>5_277</t>
  </si>
  <si>
    <t>PERU_BEAUTY &amp; PERSONAL CARE_HAIR CARE_PANTENE_FY2021_LINEAR TV_277</t>
  </si>
  <si>
    <t>5_278</t>
  </si>
  <si>
    <t>PERU_BEAUTY &amp; PERSONAL CARE_HAIR CARE_PANTENE_FY2021_LINEAR TV_278</t>
  </si>
  <si>
    <t>5_279</t>
  </si>
  <si>
    <t>PERU_BEAUTY &amp; PERSONAL CARE_HAIR CARE_PANTENE_FY2021_LINEAR TV_279</t>
  </si>
  <si>
    <t>5_280</t>
  </si>
  <si>
    <t>PERU_BEAUTY &amp; PERSONAL CARE_HAIR CARE_PANTENE_FY2021_LINEAR TV_280</t>
  </si>
  <si>
    <t>5_281</t>
  </si>
  <si>
    <t>PERU_BEAUTY &amp; PERSONAL CARE_HAIR CARE_PANTENE_FY2021_LINEAR TV_281</t>
  </si>
  <si>
    <t>5_282</t>
  </si>
  <si>
    <t>PERU_BEAUTY &amp; PERSONAL CARE_HAIR CARE_PANTENE_FY2021_LINEAR TV_282</t>
  </si>
  <si>
    <t>5_283</t>
  </si>
  <si>
    <t>PERU_BEAUTY &amp; PERSONAL CARE_HAIR CARE_PANTENE_FY2021_LINEAR TV_283</t>
  </si>
  <si>
    <t>5_284</t>
  </si>
  <si>
    <t>PERU_BEAUTY &amp; PERSONAL CARE_HAIR CARE_PANTENE_FY2021_LINEAR TV_284</t>
  </si>
  <si>
    <t>5_285</t>
  </si>
  <si>
    <t>PERU_BEAUTY &amp; PERSONAL CARE_HAIR CARE_PANTENE_FY2021_LINEAR TV_285</t>
  </si>
  <si>
    <t>5_286</t>
  </si>
  <si>
    <t>PERU_BEAUTY &amp; PERSONAL CARE_HAIR CARE_PANTENE_FY2021_LINEAR TV_286</t>
  </si>
  <si>
    <t>5_287</t>
  </si>
  <si>
    <t>PERU_BEAUTY &amp; PERSONAL CARE_HAIR CARE_PANTENE_FY2021_LINEAR TV_287</t>
  </si>
  <si>
    <t>5_288</t>
  </si>
  <si>
    <t>PERU_BEAUTY &amp; PERSONAL CARE_HAIR CARE_PANTENE_FY2021_LINEAR TV_288</t>
  </si>
  <si>
    <t>5_289</t>
  </si>
  <si>
    <t>PERU_BEAUTY &amp; PERSONAL CARE_HAIR CARE_PANTENE_FY2021_LINEAR TV_289</t>
  </si>
  <si>
    <t>5_290</t>
  </si>
  <si>
    <t>PERU_BEAUTY &amp; PERSONAL CARE_HAIR CARE_PANTENE_FY2021_LINEAR TV_290</t>
  </si>
  <si>
    <t>5_291</t>
  </si>
  <si>
    <t>PERU_BEAUTY &amp; PERSONAL CARE_HAIR CARE_PANTENE_FY2021_LINEAR TV_291</t>
  </si>
  <si>
    <t>5_292</t>
  </si>
  <si>
    <t>PERU_BEAUTY &amp; PERSONAL CARE_HAIR CARE_PANTENE_FY2021_LINEAR TV_292</t>
  </si>
  <si>
    <t>5_293</t>
  </si>
  <si>
    <t>PERU_BEAUTY &amp; PERSONAL CARE_HAIR CARE_PANTENE_FY2021_LINEAR TV_293</t>
  </si>
  <si>
    <t>5_294</t>
  </si>
  <si>
    <t>PERU_BEAUTY &amp; PERSONAL CARE_HAIR CARE_PANTENE_FY2021_LINEAR TV_294</t>
  </si>
  <si>
    <t>5_295</t>
  </si>
  <si>
    <t>PERU_BEAUTY &amp; PERSONAL CARE_HAIR CARE_PANTENE_FY2021_LINEAR TV_295</t>
  </si>
  <si>
    <t>5_296</t>
  </si>
  <si>
    <t>PERU_BEAUTY &amp; PERSONAL CARE_HAIR CARE_PANTENE_FY2021_LINEAR TV_296</t>
  </si>
  <si>
    <t>5_297</t>
  </si>
  <si>
    <t>PERU_BEAUTY &amp; PERSONAL CARE_HAIR CARE_PANTENE_FY2021_LINEAR TV_297</t>
  </si>
  <si>
    <t>5_298</t>
  </si>
  <si>
    <t>PERU_BEAUTY &amp; PERSONAL CARE_HAIR CARE_PANTENE_FY2021_LINEAR TV_298</t>
  </si>
  <si>
    <t>5_299</t>
  </si>
  <si>
    <t>PERU_BEAUTY &amp; PERSONAL CARE_HAIR CARE_PANTENE_FY2021_LINEAR TV_299</t>
  </si>
  <si>
    <t>5_300</t>
  </si>
  <si>
    <t>PERU_BEAUTY &amp; PERSONAL CARE_HAIR CARE_PANTENE_FY2021_LINEAR TV_300</t>
  </si>
  <si>
    <t>5_301</t>
  </si>
  <si>
    <t>PERU_BEAUTY &amp; PERSONAL CARE_HAIR CARE_PANTENE_FY2021_LINEAR TV_301</t>
  </si>
  <si>
    <t>5_302</t>
  </si>
  <si>
    <t>PERU_BEAUTY &amp; PERSONAL CARE_HAIR CARE_PANTENE_FY2021_LINEAR TV_302</t>
  </si>
  <si>
    <t>5_303</t>
  </si>
  <si>
    <t>PERU_BEAUTY &amp; PERSONAL CARE_HAIR CARE_PANTENE_FY2021_LINEAR TV_303</t>
  </si>
  <si>
    <t>5_304</t>
  </si>
  <si>
    <t>PERU_BEAUTY &amp; PERSONAL CARE_HAIR CARE_PANTENE_FY2021_LINEAR TV_304</t>
  </si>
  <si>
    <t>5_305</t>
  </si>
  <si>
    <t>PERU_BEAUTY &amp; PERSONAL CARE_HAIR CARE_PANTENE_FY2021_LINEAR TV_305</t>
  </si>
  <si>
    <t>5_306</t>
  </si>
  <si>
    <t>PERU_BEAUTY &amp; PERSONAL CARE_HAIR CARE_PANTENE_FY2021_LINEAR TV_306</t>
  </si>
  <si>
    <t>5_307</t>
  </si>
  <si>
    <t>PERU_BEAUTY &amp; PERSONAL CARE_HAIR CARE_PANTENE_FY2021_LINEAR TV_307</t>
  </si>
  <si>
    <t>5_308</t>
  </si>
  <si>
    <t>PERU_BEAUTY &amp; PERSONAL CARE_HAIR CARE_PANTENE_FY2021_LINEAR TV_308</t>
  </si>
  <si>
    <t>5_309</t>
  </si>
  <si>
    <t>PERU_BEAUTY &amp; PERSONAL CARE_HAIR CARE_PANTENE_FY2021_LINEAR TV_309</t>
  </si>
  <si>
    <t>5_310</t>
  </si>
  <si>
    <t>PERU_BEAUTY &amp; PERSONAL CARE_HAIR CARE_PANTENE_FY2021_LINEAR TV_310</t>
  </si>
  <si>
    <t>5_311</t>
  </si>
  <si>
    <t>PERU_BEAUTY &amp; PERSONAL CARE_HAIR CARE_PANTENE_FY2021_LINEAR TV_311</t>
  </si>
  <si>
    <t>5_312</t>
  </si>
  <si>
    <t>PERU_BEAUTY &amp; PERSONAL CARE_HAIR CARE_PANTENE_FY2021_LINEAR TV_312</t>
  </si>
  <si>
    <t>5_313</t>
  </si>
  <si>
    <t>PERU_BEAUTY &amp; PERSONAL CARE_HAIR CARE_PANTENE_FY2021_LINEAR TV_313</t>
  </si>
  <si>
    <t>5_314</t>
  </si>
  <si>
    <t>PERU_BEAUTY &amp; PERSONAL CARE_HAIR CARE_PANTENE_FY2021_LINEAR TV_314</t>
  </si>
  <si>
    <t>5_315</t>
  </si>
  <si>
    <t>PERU_BEAUTY &amp; PERSONAL CARE_HAIR CARE_PANTENE_FY2021_LINEAR TV_315</t>
  </si>
  <si>
    <t>5_316</t>
  </si>
  <si>
    <t>PERU_BEAUTY &amp; PERSONAL CARE_HAIR CARE_PANTENE_FY2021_LINEAR TV_316</t>
  </si>
  <si>
    <t>5_317</t>
  </si>
  <si>
    <t>PERU_BEAUTY &amp; PERSONAL CARE_HAIR CARE_PANTENE_FY2021_LINEAR TV_317</t>
  </si>
  <si>
    <t>5_318</t>
  </si>
  <si>
    <t>PERU_BEAUTY &amp; PERSONAL CARE_HAIR CARE_PANTENE_FY2021_LINEAR TV_318</t>
  </si>
  <si>
    <t>5_319</t>
  </si>
  <si>
    <t>PERU_BEAUTY &amp; PERSONAL CARE_HAIR CARE_PANTENE_FY2021_LINEAR TV_319</t>
  </si>
  <si>
    <t>5_320</t>
  </si>
  <si>
    <t>PERU_BEAUTY &amp; PERSONAL CARE_HAIR CARE_PANTENE_FY2021_LINEAR TV_320</t>
  </si>
  <si>
    <t>5_321</t>
  </si>
  <si>
    <t>PERU_BEAUTY &amp; PERSONAL CARE_HAIR CARE_PANTENE_FY2021_LINEAR TV_321</t>
  </si>
  <si>
    <t>5_322</t>
  </si>
  <si>
    <t>PERU_BEAUTY &amp; PERSONAL CARE_HAIR CARE_PANTENE_FY2021_LINEAR TV_322</t>
  </si>
  <si>
    <t>5_323</t>
  </si>
  <si>
    <t>PERU_BEAUTY &amp; PERSONAL CARE_HAIR CARE_PANTENE_FY2021_LINEAR TV_323</t>
  </si>
  <si>
    <t>5_324</t>
  </si>
  <si>
    <t>PERU_BEAUTY &amp; PERSONAL CARE_HAIR CARE_PANTENE_FY2021_LINEAR TV_324</t>
  </si>
  <si>
    <t>5_325</t>
  </si>
  <si>
    <t>PERU_BEAUTY &amp; PERSONAL CARE_HAIR CARE_PANTENE_FY2021_LINEAR TV_325</t>
  </si>
  <si>
    <t>5_326</t>
  </si>
  <si>
    <t>PERU_BEAUTY &amp; PERSONAL CARE_HAIR CARE_PANTENE_FY2021_LINEAR TV_326</t>
  </si>
  <si>
    <t>5_327</t>
  </si>
  <si>
    <t>PERU_BEAUTY &amp; PERSONAL CARE_HAIR CARE_PANTENE_FY2021_LINEAR TV_327</t>
  </si>
  <si>
    <t>5_328</t>
  </si>
  <si>
    <t>PERU_BEAUTY &amp; PERSONAL CARE_HAIR CARE_PANTENE_FY2021_LINEAR TV_328</t>
  </si>
  <si>
    <t>5_329</t>
  </si>
  <si>
    <t>PERU_BEAUTY &amp; PERSONAL CARE_HAIR CARE_PANTENE_FY2021_LINEAR TV_329</t>
  </si>
  <si>
    <t>5_330</t>
  </si>
  <si>
    <t>PERU_BEAUTY &amp; PERSONAL CARE_HAIR CARE_PANTENE_FY2021_LINEAR TV_330</t>
  </si>
  <si>
    <t>5_331</t>
  </si>
  <si>
    <t>PERU_BEAUTY &amp; PERSONAL CARE_HAIR CARE_PANTENE_FY2021_LINEAR TV_331</t>
  </si>
  <si>
    <t>5_332</t>
  </si>
  <si>
    <t>PERU_BEAUTY &amp; PERSONAL CARE_HAIR CARE_PANTENE_FY2021_LINEAR TV_332</t>
  </si>
  <si>
    <t>5_333</t>
  </si>
  <si>
    <t>PERU_BEAUTY &amp; PERSONAL CARE_HAIR CARE_PANTENE_FY2021_LINEAR TV_333</t>
  </si>
  <si>
    <t>5_334</t>
  </si>
  <si>
    <t>PERU_BEAUTY &amp; PERSONAL CARE_HAIR CARE_PANTENE_FY2021_LINEAR TV_334</t>
  </si>
  <si>
    <t>5_335</t>
  </si>
  <si>
    <t>PERU_BEAUTY &amp; PERSONAL CARE_HAIR CARE_PANTENE_FY2021_LINEAR TV_335</t>
  </si>
  <si>
    <t>5_336</t>
  </si>
  <si>
    <t>PERU_BEAUTY &amp; PERSONAL CARE_HAIR CARE_PANTENE_FY2021_LINEAR TV_336</t>
  </si>
  <si>
    <t>5_337</t>
  </si>
  <si>
    <t>PERU_BEAUTY &amp; PERSONAL CARE_HAIR CARE_PANTENE_FY2021_LINEAR TV_337</t>
  </si>
  <si>
    <t>5_338</t>
  </si>
  <si>
    <t>PERU_BEAUTY &amp; PERSONAL CARE_HAIR CARE_PANTENE_FY2021_LINEAR TV_338</t>
  </si>
  <si>
    <t>5_339</t>
  </si>
  <si>
    <t>PERU_BEAUTY &amp; PERSONAL CARE_HAIR CARE_PANTENE_FY2021_LINEAR TV_339</t>
  </si>
  <si>
    <t>5_340</t>
  </si>
  <si>
    <t>PERU_BEAUTY &amp; PERSONAL CARE_HAIR CARE_PANTENE_FY2021_LINEAR TV_340</t>
  </si>
  <si>
    <t>5_341</t>
  </si>
  <si>
    <t>PERU_BEAUTY &amp; PERSONAL CARE_HAIR CARE_PANTENE_FY2021_LINEAR TV_341</t>
  </si>
  <si>
    <t>5_342</t>
  </si>
  <si>
    <t>PERU_BEAUTY &amp; PERSONAL CARE_HAIR CARE_PANTENE_FY2021_LINEAR TV_342</t>
  </si>
  <si>
    <t>5_343</t>
  </si>
  <si>
    <t>PERU_BEAUTY &amp; PERSONAL CARE_HAIR CARE_PANTENE_FY2021_LINEAR TV_343</t>
  </si>
  <si>
    <t>5_344</t>
  </si>
  <si>
    <t>PERU_BEAUTY &amp; PERSONAL CARE_HAIR CARE_PANTENE_FY2021_LINEAR TV_344</t>
  </si>
  <si>
    <t>5_345</t>
  </si>
  <si>
    <t>PERU_BEAUTY &amp; PERSONAL CARE_HAIR CARE_PANTENE_FY2021_LINEAR TV_345</t>
  </si>
  <si>
    <t>5_346</t>
  </si>
  <si>
    <t>PERU_BEAUTY &amp; PERSONAL CARE_HAIR CARE_PANTENE_FY2021_LINEAR TV_346</t>
  </si>
  <si>
    <t>5_347</t>
  </si>
  <si>
    <t>PERU_BEAUTY &amp; PERSONAL CARE_HAIR CARE_PANTENE_FY2021_LINEAR TV_347</t>
  </si>
  <si>
    <t>5_348</t>
  </si>
  <si>
    <t>PERU_BEAUTY &amp; PERSONAL CARE_HAIR CARE_PANTENE_FY2021_LINEAR TV_348</t>
  </si>
  <si>
    <t>5_349</t>
  </si>
  <si>
    <t>PERU_BEAUTY &amp; PERSONAL CARE_HAIR CARE_PANTENE_FY2021_LINEAR TV_349</t>
  </si>
  <si>
    <t>5_350</t>
  </si>
  <si>
    <t>PERU_BEAUTY &amp; PERSONAL CARE_HAIR CARE_PANTENE_FY2021_LINEAR TV_350</t>
  </si>
  <si>
    <t>5_351</t>
  </si>
  <si>
    <t>PERU_BEAUTY &amp; PERSONAL CARE_HAIR CARE_PANTENE_FY2021_LINEAR TV_351</t>
  </si>
  <si>
    <t>5_352</t>
  </si>
  <si>
    <t>PERU_BEAUTY &amp; PERSONAL CARE_HAIR CARE_PANTENE_FY2021_LINEAR TV_352</t>
  </si>
  <si>
    <t>5_353</t>
  </si>
  <si>
    <t>PERU_BEAUTY &amp; PERSONAL CARE_HAIR CARE_PANTENE_FY2021_LINEAR TV_353</t>
  </si>
  <si>
    <t>5_354</t>
  </si>
  <si>
    <t>PERU_BEAUTY &amp; PERSONAL CARE_HAIR CARE_PANTENE_FY2021_LINEAR TV_354</t>
  </si>
  <si>
    <t>5_355</t>
  </si>
  <si>
    <t>PERU_BEAUTY &amp; PERSONAL CARE_HAIR CARE_PANTENE_FY2021_LINEAR TV_355</t>
  </si>
  <si>
    <t>5_356</t>
  </si>
  <si>
    <t>PERU_BEAUTY &amp; PERSONAL CARE_HAIR CARE_PANTENE_FY2021_LINEAR TV_356</t>
  </si>
  <si>
    <t>5_357</t>
  </si>
  <si>
    <t>PERU_BEAUTY &amp; PERSONAL CARE_HAIR CARE_PANTENE_FY2021_LINEAR TV_357</t>
  </si>
  <si>
    <t>5_358</t>
  </si>
  <si>
    <t>PERU_BEAUTY &amp; PERSONAL CARE_HAIR CARE_PANTENE_FY2021_LINEAR TV_358</t>
  </si>
  <si>
    <t>5_359</t>
  </si>
  <si>
    <t>PERU_BEAUTY &amp; PERSONAL CARE_HAIR CARE_PANTENE_FY2021_LINEAR TV_359</t>
  </si>
  <si>
    <t>5_360</t>
  </si>
  <si>
    <t>PERU_BEAUTY &amp; PERSONAL CARE_HAIR CARE_PANTENE_FY2021_LINEAR TV_360</t>
  </si>
  <si>
    <t>5_361</t>
  </si>
  <si>
    <t>PERU_BEAUTY &amp; PERSONAL CARE_HAIR CARE_PANTENE_FY2021_LINEAR TV_361</t>
  </si>
  <si>
    <t>5_362</t>
  </si>
  <si>
    <t>PERU_BEAUTY &amp; PERSONAL CARE_HAIR CARE_PANTENE_FY2021_LINEAR TV_362</t>
  </si>
  <si>
    <t>5_363</t>
  </si>
  <si>
    <t>PERU_BEAUTY &amp; PERSONAL CARE_HAIR CARE_PANTENE_FY2021_LINEAR TV_363</t>
  </si>
  <si>
    <t>5_364</t>
  </si>
  <si>
    <t>PERU_BEAUTY &amp; PERSONAL CARE_HAIR CARE_PANTENE_FY2021_LINEAR TV_364</t>
  </si>
  <si>
    <t>5_365</t>
  </si>
  <si>
    <t>PERU_BEAUTY &amp; PERSONAL CARE_HAIR CARE_PANTENE_FY2021_LINEAR TV_365</t>
  </si>
  <si>
    <t>5_366</t>
  </si>
  <si>
    <t>PERU_BEAUTY &amp; PERSONAL CARE_HAIR CARE_PANTENE_FY2021_LINEAR TV_366</t>
  </si>
  <si>
    <t>5_367</t>
  </si>
  <si>
    <t>PERU_BEAUTY &amp; PERSONAL CARE_HAIR CARE_PANTENE_FY2021_LINEAR TV_367</t>
  </si>
  <si>
    <t>5_368</t>
  </si>
  <si>
    <t>PERU_BEAUTY &amp; PERSONAL CARE_HAIR CARE_PANTENE_FY2021_LINEAR TV_368</t>
  </si>
  <si>
    <t>5_369</t>
  </si>
  <si>
    <t>PERU_BEAUTY &amp; PERSONAL CARE_HAIR CARE_PANTENE_FY2021_LINEAR TV_369</t>
  </si>
  <si>
    <t>5_370</t>
  </si>
  <si>
    <t>PERU_BEAUTY &amp; PERSONAL CARE_HAIR CARE_PANTENE_FY2021_LINEAR TV_370</t>
  </si>
  <si>
    <t>5_371</t>
  </si>
  <si>
    <t>PERU_BEAUTY &amp; PERSONAL CARE_HAIR CARE_PANTENE_FY2021_LINEAR TV_371</t>
  </si>
  <si>
    <t>5_372</t>
  </si>
  <si>
    <t>PERU_BEAUTY &amp; PERSONAL CARE_HAIR CARE_PANTENE_FY2021_LINEAR TV_372</t>
  </si>
  <si>
    <t>5_373</t>
  </si>
  <si>
    <t>PERU_BEAUTY &amp; PERSONAL CARE_HAIR CARE_PANTENE_FY2021_LINEAR TV_373</t>
  </si>
  <si>
    <t>5_374</t>
  </si>
  <si>
    <t>PERU_BEAUTY &amp; PERSONAL CARE_HAIR CARE_PANTENE_FY2021_LINEAR TV_374</t>
  </si>
  <si>
    <t>5_375</t>
  </si>
  <si>
    <t>PERU_BEAUTY &amp; PERSONAL CARE_HAIR CARE_PANTENE_FY2021_LINEAR TV_375</t>
  </si>
  <si>
    <t>5_376</t>
  </si>
  <si>
    <t>PERU_BEAUTY &amp; PERSONAL CARE_HAIR CARE_PANTENE_FY2021_LINEAR TV_376</t>
  </si>
  <si>
    <t>5_377</t>
  </si>
  <si>
    <t>PERU_BEAUTY &amp; PERSONAL CARE_HAIR CARE_PANTENE_FY2021_LINEAR TV_377</t>
  </si>
  <si>
    <t>5_378</t>
  </si>
  <si>
    <t>PERU_BEAUTY &amp; PERSONAL CARE_HAIR CARE_PANTENE_FY2021_LINEAR TV_378</t>
  </si>
  <si>
    <t>5_379</t>
  </si>
  <si>
    <t>PERU_BEAUTY &amp; PERSONAL CARE_HAIR CARE_PANTENE_FY2021_LINEAR TV_379</t>
  </si>
  <si>
    <t>5_380</t>
  </si>
  <si>
    <t>PERU_BEAUTY &amp; PERSONAL CARE_HAIR CARE_PANTENE_FY2021_LINEAR TV_380</t>
  </si>
  <si>
    <t>5_381</t>
  </si>
  <si>
    <t>PERU_BEAUTY &amp; PERSONAL CARE_HAIR CARE_PANTENE_FY2021_LINEAR TV_381</t>
  </si>
  <si>
    <t>5_382</t>
  </si>
  <si>
    <t>PERU_BEAUTY &amp; PERSONAL CARE_HAIR CARE_PANTENE_FY2021_LINEAR TV_382</t>
  </si>
  <si>
    <t>5_383</t>
  </si>
  <si>
    <t>PERU_BEAUTY &amp; PERSONAL CARE_HAIR CARE_PANTENE_FY2021_LINEAR TV_383</t>
  </si>
  <si>
    <t>5_384</t>
  </si>
  <si>
    <t>PERU_BEAUTY &amp; PERSONAL CARE_HAIR CARE_PANTENE_FY2021_LINEAR TV_384</t>
  </si>
  <si>
    <t>5_385</t>
  </si>
  <si>
    <t>PERU_BEAUTY &amp; PERSONAL CARE_HAIR CARE_PANTENE_FY2021_LINEAR TV_385</t>
  </si>
  <si>
    <t>5_386</t>
  </si>
  <si>
    <t>PERU_BEAUTY &amp; PERSONAL CARE_HAIR CARE_PANTENE_FY2021_LINEAR TV_386</t>
  </si>
  <si>
    <t>5_387</t>
  </si>
  <si>
    <t>PERU_BEAUTY &amp; PERSONAL CARE_HAIR CARE_PANTENE_FY2021_LINEAR TV_387</t>
  </si>
  <si>
    <t>5_388</t>
  </si>
  <si>
    <t>PERU_BEAUTY &amp; PERSONAL CARE_HAIR CARE_PANTENE_FY2021_LINEAR TV_388</t>
  </si>
  <si>
    <t>5_389</t>
  </si>
  <si>
    <t>PERU_BEAUTY &amp; PERSONAL CARE_HAIR CARE_PANTENE_FY2021_LINEAR TV_389</t>
  </si>
  <si>
    <t>5_390</t>
  </si>
  <si>
    <t>PERU_BEAUTY &amp; PERSONAL CARE_HAIR CARE_PANTENE_FY2021_LINEAR TV_390</t>
  </si>
  <si>
    <t>5_391</t>
  </si>
  <si>
    <t>PERU_BEAUTY &amp; PERSONAL CARE_HAIR CARE_PANTENE_FY2021_LINEAR TV_391</t>
  </si>
  <si>
    <t>5_392</t>
  </si>
  <si>
    <t>PERU_BEAUTY &amp; PERSONAL CARE_HAIR CARE_PANTENE_FY2021_LINEAR TV_392</t>
  </si>
  <si>
    <t>5_393</t>
  </si>
  <si>
    <t>PERU_BEAUTY &amp; PERSONAL CARE_HAIR CARE_PANTENE_FY2021_LINEAR TV_393</t>
  </si>
  <si>
    <t>5_394</t>
  </si>
  <si>
    <t>PERU_BEAUTY &amp; PERSONAL CARE_HAIR CARE_PANTENE_FY2021_LINEAR TV_394</t>
  </si>
  <si>
    <t>5_395</t>
  </si>
  <si>
    <t>PERU_BEAUTY &amp; PERSONAL CARE_HAIR CARE_PANTENE_FY2021_LINEAR TV_395</t>
  </si>
  <si>
    <t>5_396</t>
  </si>
  <si>
    <t>PERU_BEAUTY &amp; PERSONAL CARE_HAIR CARE_PANTENE_FY2021_LINEAR TV_396</t>
  </si>
  <si>
    <t>5_397</t>
  </si>
  <si>
    <t>PERU_BEAUTY &amp; PERSONAL CARE_HAIR CARE_PANTENE_FY2021_LINEAR TV_397</t>
  </si>
  <si>
    <t>5_398</t>
  </si>
  <si>
    <t>PERU_BEAUTY &amp; PERSONAL CARE_HAIR CARE_PANTENE_FY2021_LINEAR TV_398</t>
  </si>
  <si>
    <t>5_399</t>
  </si>
  <si>
    <t>PERU_BEAUTY &amp; PERSONAL CARE_HAIR CARE_PANTENE_FY2021_LINEAR TV_399</t>
  </si>
  <si>
    <t>5_400</t>
  </si>
  <si>
    <t>PERU_BEAUTY &amp; PERSONAL CARE_HAIR CARE_PANTENE_FY2021_LINEAR TV_400</t>
  </si>
  <si>
    <t>5_401</t>
  </si>
  <si>
    <t>PERU_BEAUTY &amp; PERSONAL CARE_HAIR CARE_PANTENE_FY2021_LINEAR TV_401</t>
  </si>
  <si>
    <t>5_402</t>
  </si>
  <si>
    <t>PERU_BEAUTY &amp; PERSONAL CARE_HAIR CARE_PANTENE_FY2021_LINEAR TV_402</t>
  </si>
  <si>
    <t>5_403</t>
  </si>
  <si>
    <t>PERU_BEAUTY &amp; PERSONAL CARE_HAIR CARE_PANTENE_FY2021_LINEAR TV_403</t>
  </si>
  <si>
    <t>5_404</t>
  </si>
  <si>
    <t>PERU_BEAUTY &amp; PERSONAL CARE_HAIR CARE_PANTENE_FY2021_LINEAR TV_404</t>
  </si>
  <si>
    <t>5_405</t>
  </si>
  <si>
    <t>PERU_BEAUTY &amp; PERSONAL CARE_HAIR CARE_PANTENE_FY2021_LINEAR TV_405</t>
  </si>
  <si>
    <t>5_406</t>
  </si>
  <si>
    <t>PERU_BEAUTY &amp; PERSONAL CARE_HAIR CARE_PANTENE_FY2021_LINEAR TV_406</t>
  </si>
  <si>
    <t>5_407</t>
  </si>
  <si>
    <t>PERU_BEAUTY &amp; PERSONAL CARE_HAIR CARE_PANTENE_FY2021_LINEAR TV_407</t>
  </si>
  <si>
    <t>5_408</t>
  </si>
  <si>
    <t>PERU_BEAUTY &amp; PERSONAL CARE_HAIR CARE_PANTENE_FY2021_LINEAR TV_408</t>
  </si>
  <si>
    <t>5_409</t>
  </si>
  <si>
    <t>PERU_BEAUTY &amp; PERSONAL CARE_HAIR CARE_PANTENE_FY2021_LINEAR TV_409</t>
  </si>
  <si>
    <t>5_410</t>
  </si>
  <si>
    <t>PERU_BEAUTY &amp; PERSONAL CARE_HAIR CARE_PANTENE_FY2021_LINEAR TV_410</t>
  </si>
  <si>
    <t>5_411</t>
  </si>
  <si>
    <t>PERU_BEAUTY &amp; PERSONAL CARE_HAIR CARE_PANTENE_FY2021_LINEAR TV_411</t>
  </si>
  <si>
    <t>5_412</t>
  </si>
  <si>
    <t>PERU_BEAUTY &amp; PERSONAL CARE_HAIR CARE_PANTENE_FY2021_LINEAR TV_412</t>
  </si>
  <si>
    <t>5_413</t>
  </si>
  <si>
    <t>PERU_BEAUTY &amp; PERSONAL CARE_HAIR CARE_PANTENE_FY2021_LINEAR TV_413</t>
  </si>
  <si>
    <t>5_414</t>
  </si>
  <si>
    <t>PERU_BEAUTY &amp; PERSONAL CARE_HAIR CARE_PANTENE_FY2021_LINEAR TV_414</t>
  </si>
  <si>
    <t>5_415</t>
  </si>
  <si>
    <t>PERU_BEAUTY &amp; PERSONAL CARE_HAIR CARE_PANTENE_FY2021_LINEAR TV_415</t>
  </si>
  <si>
    <t>5_416</t>
  </si>
  <si>
    <t>PERU_BEAUTY &amp; PERSONAL CARE_HAIR CARE_PANTENE_FY2021_LINEAR TV_416</t>
  </si>
  <si>
    <t>5_417</t>
  </si>
  <si>
    <t>PERU_BEAUTY &amp; PERSONAL CARE_HAIR CARE_PANTENE_FY2021_LINEAR TV_417</t>
  </si>
  <si>
    <t>5_418</t>
  </si>
  <si>
    <t>PERU_BEAUTY &amp; PERSONAL CARE_HAIR CARE_PANTENE_FY2021_LINEAR TV_418</t>
  </si>
  <si>
    <t>5_419</t>
  </si>
  <si>
    <t>PERU_BEAUTY &amp; PERSONAL CARE_HAIR CARE_PANTENE_FY2021_LINEAR TV_419</t>
  </si>
  <si>
    <t>5_420</t>
  </si>
  <si>
    <t>PERU_BEAUTY &amp; PERSONAL CARE_HAIR CARE_PANTENE_FY2021_LINEAR TV_420</t>
  </si>
  <si>
    <t>5_421</t>
  </si>
  <si>
    <t>PERU_BEAUTY &amp; PERSONAL CARE_HAIR CARE_PANTENE_FY2021_LINEAR TV_421</t>
  </si>
  <si>
    <t>5_422</t>
  </si>
  <si>
    <t>PERU_BEAUTY &amp; PERSONAL CARE_HAIR CARE_PANTENE_FY2021_LINEAR TV_422</t>
  </si>
  <si>
    <t>5_423</t>
  </si>
  <si>
    <t>PERU_BEAUTY &amp; PERSONAL CARE_HAIR CARE_PANTENE_FY2021_LINEAR TV_423</t>
  </si>
  <si>
    <t>5_424</t>
  </si>
  <si>
    <t>PERU_BEAUTY &amp; PERSONAL CARE_HAIR CARE_PANTENE_FY2021_LINEAR TV_424</t>
  </si>
  <si>
    <t>5_425</t>
  </si>
  <si>
    <t>PERU_BEAUTY &amp; PERSONAL CARE_HAIR CARE_PANTENE_FY2021_LINEAR TV_425</t>
  </si>
  <si>
    <t>5_426</t>
  </si>
  <si>
    <t>PERU_BEAUTY &amp; PERSONAL CARE_HAIR CARE_PANTENE_FY2021_LINEAR TV_426</t>
  </si>
  <si>
    <t>5_427</t>
  </si>
  <si>
    <t>PERU_BEAUTY &amp; PERSONAL CARE_HAIR CARE_PANTENE_FY2021_LINEAR TV_427</t>
  </si>
  <si>
    <t>5_428</t>
  </si>
  <si>
    <t>PERU_BEAUTY &amp; PERSONAL CARE_HAIR CARE_PANTENE_FY2021_LINEAR TV_428</t>
  </si>
  <si>
    <t>5_429</t>
  </si>
  <si>
    <t>PERU_BEAUTY &amp; PERSONAL CARE_HAIR CARE_PANTENE_FY2021_LINEAR TV_429</t>
  </si>
  <si>
    <t>5_430</t>
  </si>
  <si>
    <t>PERU_BEAUTY &amp; PERSONAL CARE_HAIR CARE_PANTENE_FY2021_LINEAR TV_430</t>
  </si>
  <si>
    <t>5_431</t>
  </si>
  <si>
    <t>PERU_BEAUTY &amp; PERSONAL CARE_HAIR CARE_PANTENE_FY2021_LINEAR TV_431</t>
  </si>
  <si>
    <t>5_432</t>
  </si>
  <si>
    <t>PERU_BEAUTY &amp; PERSONAL CARE_HAIR CARE_PANTENE_FY2021_LINEAR TV_432</t>
  </si>
  <si>
    <t>5_433</t>
  </si>
  <si>
    <t>PERU_BEAUTY &amp; PERSONAL CARE_HAIR CARE_PANTENE_FY2021_LINEAR TV_433</t>
  </si>
  <si>
    <t>5_434</t>
  </si>
  <si>
    <t>PERU_BEAUTY &amp; PERSONAL CARE_HAIR CARE_PANTENE_FY2021_LINEAR TV_434</t>
  </si>
  <si>
    <t>5_435</t>
  </si>
  <si>
    <t>PERU_BEAUTY &amp; PERSONAL CARE_HAIR CARE_PANTENE_FY2021_LINEAR TV_435</t>
  </si>
  <si>
    <t>5_436</t>
  </si>
  <si>
    <t>PERU_BEAUTY &amp; PERSONAL CARE_HAIR CARE_PANTENE_FY2021_LINEAR TV_436</t>
  </si>
  <si>
    <t>5_437</t>
  </si>
  <si>
    <t>PERU_BEAUTY &amp; PERSONAL CARE_HAIR CARE_PANTENE_FY2021_LINEAR TV_437</t>
  </si>
  <si>
    <t>5_438</t>
  </si>
  <si>
    <t>PERU_BEAUTY &amp; PERSONAL CARE_HAIR CARE_PANTENE_FY2021_LINEAR TV_438</t>
  </si>
  <si>
    <t>5_439</t>
  </si>
  <si>
    <t>PERU_BEAUTY &amp; PERSONAL CARE_HAIR CARE_PANTENE_FY2021_LINEAR TV_439</t>
  </si>
  <si>
    <t>5_440</t>
  </si>
  <si>
    <t>PERU_BEAUTY &amp; PERSONAL CARE_HAIR CARE_PANTENE_FY2021_LINEAR TV_440</t>
  </si>
  <si>
    <t>5_441</t>
  </si>
  <si>
    <t>PERU_BEAUTY &amp; PERSONAL CARE_HAIR CARE_PANTENE_FY2021_LINEAR TV_441</t>
  </si>
  <si>
    <t>5_442</t>
  </si>
  <si>
    <t>PERU_BEAUTY &amp; PERSONAL CARE_HAIR CARE_PANTENE_FY2021_LINEAR TV_442</t>
  </si>
  <si>
    <t>5_443</t>
  </si>
  <si>
    <t>PERU_BEAUTY &amp; PERSONAL CARE_HAIR CARE_PANTENE_FY2021_LINEAR TV_443</t>
  </si>
  <si>
    <t>5_444</t>
  </si>
  <si>
    <t>PERU_BEAUTY &amp; PERSONAL CARE_HAIR CARE_PANTENE_FY2021_LINEAR TV_444</t>
  </si>
  <si>
    <t>5_445</t>
  </si>
  <si>
    <t>PERU_BEAUTY &amp; PERSONAL CARE_HAIR CARE_PANTENE_FY2021_LINEAR TV_445</t>
  </si>
  <si>
    <t>5_446</t>
  </si>
  <si>
    <t>PERU_BEAUTY &amp; PERSONAL CARE_HAIR CARE_PANTENE_FY2021_LINEAR TV_446</t>
  </si>
  <si>
    <t>5_447</t>
  </si>
  <si>
    <t>PERU_BEAUTY &amp; PERSONAL CARE_HAIR CARE_PANTENE_FY2021_LINEAR TV_447</t>
  </si>
  <si>
    <t>5_448</t>
  </si>
  <si>
    <t>PERU_BEAUTY &amp; PERSONAL CARE_HAIR CARE_PANTENE_FY2021_LINEAR TV_448</t>
  </si>
  <si>
    <t>5_449</t>
  </si>
  <si>
    <t>PERU_BEAUTY &amp; PERSONAL CARE_HAIR CARE_PANTENE_FY2021_LINEAR TV_449</t>
  </si>
  <si>
    <t>5_450</t>
  </si>
  <si>
    <t>PERU_BEAUTY &amp; PERSONAL CARE_HAIR CARE_PANTENE_FY2021_LINEAR TV_450</t>
  </si>
  <si>
    <t>5_451</t>
  </si>
  <si>
    <t>PERU_BEAUTY &amp; PERSONAL CARE_HAIR CARE_PANTENE_FY2021_LINEAR TV_451</t>
  </si>
  <si>
    <t>5_452</t>
  </si>
  <si>
    <t>PERU_BEAUTY &amp; PERSONAL CARE_HAIR CARE_PANTENE_FY2021_LINEAR TV_452</t>
  </si>
  <si>
    <t>5_453</t>
  </si>
  <si>
    <t>PERU_BEAUTY &amp; PERSONAL CARE_HAIR CARE_PANTENE_FY2021_LINEAR TV_453</t>
  </si>
  <si>
    <t>5_454</t>
  </si>
  <si>
    <t>PERU_BEAUTY &amp; PERSONAL CARE_HAIR CARE_PANTENE_FY2021_LINEAR TV_454</t>
  </si>
  <si>
    <t>5_455</t>
  </si>
  <si>
    <t>PERU_BEAUTY &amp; PERSONAL CARE_HAIR CARE_PANTENE_FY2021_LINEAR TV_455</t>
  </si>
  <si>
    <t>5_456</t>
  </si>
  <si>
    <t>PERU_BEAUTY &amp; PERSONAL CARE_HAIR CARE_PANTENE_FY2021_LINEAR TV_456</t>
  </si>
  <si>
    <t>5_457</t>
  </si>
  <si>
    <t>PERU_BEAUTY &amp; PERSONAL CARE_HAIR CARE_PANTENE_FY2021_LINEAR TV_457</t>
  </si>
  <si>
    <t>5_458</t>
  </si>
  <si>
    <t>PERU_BEAUTY &amp; PERSONAL CARE_HAIR CARE_PANTENE_FY2021_LINEAR TV_458</t>
  </si>
  <si>
    <t>5_459</t>
  </si>
  <si>
    <t>PERU_BEAUTY &amp; PERSONAL CARE_HAIR CARE_PANTENE_FY2021_LINEAR TV_459</t>
  </si>
  <si>
    <t>5_460</t>
  </si>
  <si>
    <t>PERU_BEAUTY &amp; PERSONAL CARE_HAIR CARE_PANTENE_FY2021_LINEAR TV_460</t>
  </si>
  <si>
    <t>5_461</t>
  </si>
  <si>
    <t>PERU_BEAUTY &amp; PERSONAL CARE_HAIR CARE_PANTENE_FY2021_LINEAR TV_461</t>
  </si>
  <si>
    <t>5_462</t>
  </si>
  <si>
    <t>PERU_BEAUTY &amp; PERSONAL CARE_HAIR CARE_PANTENE_FY2021_LINEAR TV_462</t>
  </si>
  <si>
    <t>5_463</t>
  </si>
  <si>
    <t>PERU_BEAUTY &amp; PERSONAL CARE_HAIR CARE_PANTENE_FY2021_LINEAR TV_463</t>
  </si>
  <si>
    <t>5_464</t>
  </si>
  <si>
    <t>PERU_BEAUTY &amp; PERSONAL CARE_HAIR CARE_PANTENE_FY2021_LINEAR TV_464</t>
  </si>
  <si>
    <t>5_465</t>
  </si>
  <si>
    <t>PERU_BEAUTY &amp; PERSONAL CARE_HAIR CARE_PANTENE_FY2021_LINEAR TV_465</t>
  </si>
  <si>
    <t>5_466</t>
  </si>
  <si>
    <t>PERU_BEAUTY &amp; PERSONAL CARE_HAIR CARE_PANTENE_FY2021_LINEAR TV_466</t>
  </si>
  <si>
    <t>5_467</t>
  </si>
  <si>
    <t>PERU_BEAUTY &amp; PERSONAL CARE_HAIR CARE_PANTENE_FY2021_LINEAR TV_467</t>
  </si>
  <si>
    <t>5_468</t>
  </si>
  <si>
    <t>PERU_BEAUTY &amp; PERSONAL CARE_HAIR CARE_PANTENE_FY2021_LINEAR TV_468</t>
  </si>
  <si>
    <t>5_469</t>
  </si>
  <si>
    <t>PERU_BEAUTY &amp; PERSONAL CARE_HAIR CARE_PANTENE_FY2021_LINEAR TV_469</t>
  </si>
  <si>
    <t>5_470</t>
  </si>
  <si>
    <t>PERU_BEAUTY &amp; PERSONAL CARE_HAIR CARE_PANTENE_FY2021_LINEAR TV_470</t>
  </si>
  <si>
    <t>5_471</t>
  </si>
  <si>
    <t>PERU_BEAUTY &amp; PERSONAL CARE_HAIR CARE_PANTENE_FY2021_LINEAR TV_471</t>
  </si>
  <si>
    <t>5_472</t>
  </si>
  <si>
    <t>PERU_BEAUTY &amp; PERSONAL CARE_HAIR CARE_PANTENE_FY2021_LINEAR TV_472</t>
  </si>
  <si>
    <t>5_473</t>
  </si>
  <si>
    <t>PERU_BEAUTY &amp; PERSONAL CARE_HAIR CARE_PANTENE_FY2021_LINEAR TV_473</t>
  </si>
  <si>
    <t>5_474</t>
  </si>
  <si>
    <t>PERU_BEAUTY &amp; PERSONAL CARE_HAIR CARE_PANTENE_FY2021_LINEAR TV_474</t>
  </si>
  <si>
    <t>5_475</t>
  </si>
  <si>
    <t>PERU_BEAUTY &amp; PERSONAL CARE_HAIR CARE_PANTENE_FY2021_LINEAR TV_475</t>
  </si>
  <si>
    <t>5_476</t>
  </si>
  <si>
    <t>PERU_BEAUTY &amp; PERSONAL CARE_HAIR CARE_PANTENE_FY2021_LINEAR TV_476</t>
  </si>
  <si>
    <t>5_477</t>
  </si>
  <si>
    <t>PERU_BEAUTY &amp; PERSONAL CARE_HAIR CARE_PANTENE_FY2021_LINEAR TV_477</t>
  </si>
  <si>
    <t>5_478</t>
  </si>
  <si>
    <t>PERU_BEAUTY &amp; PERSONAL CARE_HAIR CARE_PANTENE_FY2021_LINEAR TV_478</t>
  </si>
  <si>
    <t>5_479</t>
  </si>
  <si>
    <t>PERU_BEAUTY &amp; PERSONAL CARE_HAIR CARE_PANTENE_FY2021_LINEAR TV_479</t>
  </si>
  <si>
    <t>5_480</t>
  </si>
  <si>
    <t>PERU_BEAUTY &amp; PERSONAL CARE_HAIR CARE_PANTENE_FY2021_LINEAR TV_480</t>
  </si>
  <si>
    <t>5_481</t>
  </si>
  <si>
    <t>PERU_BEAUTY &amp; PERSONAL CARE_HAIR CARE_PANTENE_FY2021_LINEAR TV_481</t>
  </si>
  <si>
    <t>5_482</t>
  </si>
  <si>
    <t>PERU_BEAUTY &amp; PERSONAL CARE_HAIR CARE_PANTENE_FY2021_LINEAR TV_482</t>
  </si>
  <si>
    <t>5_483</t>
  </si>
  <si>
    <t>PERU_BEAUTY &amp; PERSONAL CARE_HAIR CARE_PANTENE_FY2021_LINEAR TV_483</t>
  </si>
  <si>
    <t>5_484</t>
  </si>
  <si>
    <t>PERU_BEAUTY &amp; PERSONAL CARE_HAIR CARE_PANTENE_FY2021_LINEAR TV_484</t>
  </si>
  <si>
    <t>5_485</t>
  </si>
  <si>
    <t>PERU_BEAUTY &amp; PERSONAL CARE_HAIR CARE_PANTENE_FY2021_LINEAR TV_485</t>
  </si>
  <si>
    <t>5_486</t>
  </si>
  <si>
    <t>PERU_BEAUTY &amp; PERSONAL CARE_HAIR CARE_PANTENE_FY2021_LINEAR TV_486</t>
  </si>
  <si>
    <t>5_487</t>
  </si>
  <si>
    <t>PERU_BEAUTY &amp; PERSONAL CARE_HAIR CARE_PANTENE_FY2021_LINEAR TV_487</t>
  </si>
  <si>
    <t>5_488</t>
  </si>
  <si>
    <t>PERU_BEAUTY &amp; PERSONAL CARE_HAIR CARE_PANTENE_FY2021_LINEAR TV_488</t>
  </si>
  <si>
    <t>5_489</t>
  </si>
  <si>
    <t>PERU_BEAUTY &amp; PERSONAL CARE_HAIR CARE_PANTENE_FY2021_LINEAR TV_489</t>
  </si>
  <si>
    <t>5_490</t>
  </si>
  <si>
    <t>PERU_BEAUTY &amp; PERSONAL CARE_HAIR CARE_PANTENE_FY2021_LINEAR TV_490</t>
  </si>
  <si>
    <t>5_491</t>
  </si>
  <si>
    <t>PERU_BEAUTY &amp; PERSONAL CARE_HAIR CARE_PANTENE_FY2021_LINEAR TV_491</t>
  </si>
  <si>
    <t>5_492</t>
  </si>
  <si>
    <t>PERU_BEAUTY &amp; PERSONAL CARE_HAIR CARE_PANTENE_FY2021_LINEAR TV_492</t>
  </si>
  <si>
    <t>5_493</t>
  </si>
  <si>
    <t>PERU_BEAUTY &amp; PERSONAL CARE_HAIR CARE_PANTENE_FY2021_LINEAR TV_493</t>
  </si>
  <si>
    <t>5_494</t>
  </si>
  <si>
    <t>PERU_BEAUTY &amp; PERSONAL CARE_HAIR CARE_PANTENE_FY2021_LINEAR TV_494</t>
  </si>
  <si>
    <t>5_495</t>
  </si>
  <si>
    <t>PERU_BEAUTY &amp; PERSONAL CARE_HAIR CARE_PANTENE_FY2021_LINEAR TV_495</t>
  </si>
  <si>
    <t>5_496</t>
  </si>
  <si>
    <t>PERU_BEAUTY &amp; PERSONAL CARE_HAIR CARE_PANTENE_FY2021_LINEAR TV_496</t>
  </si>
  <si>
    <t>5_497</t>
  </si>
  <si>
    <t>PERU_BEAUTY &amp; PERSONAL CARE_HAIR CARE_PANTENE_FY2021_LINEAR TV_497</t>
  </si>
  <si>
    <t>5_498</t>
  </si>
  <si>
    <t>PERU_BEAUTY &amp; PERSONAL CARE_HAIR CARE_PANTENE_FY2021_LINEAR TV_498</t>
  </si>
  <si>
    <t>5_499</t>
  </si>
  <si>
    <t>PERU_BEAUTY &amp; PERSONAL CARE_HAIR CARE_PANTENE_FY2021_LINEAR TV_499</t>
  </si>
  <si>
    <t>5_500</t>
  </si>
  <si>
    <t>PERU_BEAUTY &amp; PERSONAL CARE_HAIR CARE_PANTENE_FY2021_LINEAR TV_500</t>
  </si>
  <si>
    <t>5_501</t>
  </si>
  <si>
    <t>PERU_BEAUTY &amp; PERSONAL CARE_HAIR CARE_PANTENE_FY2021_LINEAR TV_501</t>
  </si>
  <si>
    <t>5_502</t>
  </si>
  <si>
    <t>PERU_BEAUTY &amp; PERSONAL CARE_HAIR CARE_PANTENE_FY2021_LINEAR TV_502</t>
  </si>
  <si>
    <t>5_503</t>
  </si>
  <si>
    <t>PERU_BEAUTY &amp; PERSONAL CARE_HAIR CARE_PANTENE_FY2021_LINEAR TV_503</t>
  </si>
  <si>
    <t>5_504</t>
  </si>
  <si>
    <t>PERU_BEAUTY &amp; PERSONAL CARE_HAIR CARE_PANTENE_FY2021_LINEAR TV_504</t>
  </si>
  <si>
    <t>5_505</t>
  </si>
  <si>
    <t>PERU_BEAUTY &amp; PERSONAL CARE_HAIR CARE_PANTENE_FY2021_LINEAR TV_505</t>
  </si>
  <si>
    <t>5_506</t>
  </si>
  <si>
    <t>PERU_BEAUTY &amp; PERSONAL CARE_HAIR CARE_PANTENE_FY2021_LINEAR TV_506</t>
  </si>
  <si>
    <t>5_507</t>
  </si>
  <si>
    <t>PERU_BEAUTY &amp; PERSONAL CARE_HAIR CARE_PANTENE_FY2021_LINEAR TV_507</t>
  </si>
  <si>
    <t>5_508</t>
  </si>
  <si>
    <t>PERU_BEAUTY &amp; PERSONAL CARE_HAIR CARE_PANTENE_FY2021_LINEAR TV_508</t>
  </si>
  <si>
    <t>5_509</t>
  </si>
  <si>
    <t>PERU_BEAUTY &amp; PERSONAL CARE_HAIR CARE_PANTENE_FY2021_LINEAR TV_509</t>
  </si>
  <si>
    <t>5_510</t>
  </si>
  <si>
    <t>PERU_BEAUTY &amp; PERSONAL CARE_HAIR CARE_PANTENE_FY2021_LINEAR TV_510</t>
  </si>
  <si>
    <t>5_511</t>
  </si>
  <si>
    <t>PERU_BEAUTY &amp; PERSONAL CARE_HAIR CARE_PANTENE_FY2021_LINEAR TV_511</t>
  </si>
  <si>
    <t>5_512</t>
  </si>
  <si>
    <t>PERU_BEAUTY &amp; PERSONAL CARE_HAIR CARE_PANTENE_FY2021_LINEAR TV_512</t>
  </si>
  <si>
    <t>5_513</t>
  </si>
  <si>
    <t>PERU_BEAUTY &amp; PERSONAL CARE_HAIR CARE_PANTENE_FY2021_LINEAR TV_513</t>
  </si>
  <si>
    <t>5_514</t>
  </si>
  <si>
    <t>PERU_BEAUTY &amp; PERSONAL CARE_HAIR CARE_PANTENE_FY2021_LINEAR TV_514</t>
  </si>
  <si>
    <t>5_515</t>
  </si>
  <si>
    <t>PERU_BEAUTY &amp; PERSONAL CARE_HAIR CARE_PANTENE_FY2021_LINEAR TV_515</t>
  </si>
  <si>
    <t>5_516</t>
  </si>
  <si>
    <t>PERU_BEAUTY &amp; PERSONAL CARE_HAIR CARE_PANTENE_FY2021_LINEAR TV_516</t>
  </si>
  <si>
    <t>5_517</t>
  </si>
  <si>
    <t>PERU_BEAUTY &amp; PERSONAL CARE_HAIR CARE_PANTENE_FY2021_LINEAR TV_517</t>
  </si>
  <si>
    <t>5_518</t>
  </si>
  <si>
    <t>PERU_BEAUTY &amp; PERSONAL CARE_HAIR CARE_PANTENE_FY2021_LINEAR TV_518</t>
  </si>
  <si>
    <t>5_519</t>
  </si>
  <si>
    <t>PERU_BEAUTY &amp; PERSONAL CARE_HAIR CARE_PANTENE_FY2021_LINEAR TV_519</t>
  </si>
  <si>
    <t>5_520</t>
  </si>
  <si>
    <t>PERU_BEAUTY &amp; PERSONAL CARE_HAIR CARE_PANTENE_FY2021_LINEAR TV_520</t>
  </si>
  <si>
    <t>5_521</t>
  </si>
  <si>
    <t>PERU_BEAUTY &amp; PERSONAL CARE_HAIR CARE_PANTENE_FY2021_LINEAR TV_521</t>
  </si>
  <si>
    <t>5_522</t>
  </si>
  <si>
    <t>PERU_BEAUTY &amp; PERSONAL CARE_HAIR CARE_PANTENE_FY2021_LINEAR TV_522</t>
  </si>
  <si>
    <t>5_523</t>
  </si>
  <si>
    <t>PERU_BEAUTY &amp; PERSONAL CARE_HAIR CARE_PANTENE_FY2021_LINEAR TV_523</t>
  </si>
  <si>
    <t>5_524</t>
  </si>
  <si>
    <t>PERU_BEAUTY &amp; PERSONAL CARE_HAIR CARE_PANTENE_FY2021_LINEAR TV_524</t>
  </si>
  <si>
    <t>5_525</t>
  </si>
  <si>
    <t>PERU_BEAUTY &amp; PERSONAL CARE_HAIR CARE_PANTENE_FY2021_LINEAR TV_525</t>
  </si>
  <si>
    <t>5_526</t>
  </si>
  <si>
    <t>PERU_BEAUTY &amp; PERSONAL CARE_HAIR CARE_PANTENE_FY2021_LINEAR TV_526</t>
  </si>
  <si>
    <t>5_527</t>
  </si>
  <si>
    <t>PERU_BEAUTY &amp; PERSONAL CARE_HAIR CARE_PANTENE_FY2021_LINEAR TV_527</t>
  </si>
  <si>
    <t>5_528</t>
  </si>
  <si>
    <t>PERU_BEAUTY &amp; PERSONAL CARE_HAIR CARE_PANTENE_FY2021_LINEAR TV_528</t>
  </si>
  <si>
    <t>5_529</t>
  </si>
  <si>
    <t>PERU_BEAUTY &amp; PERSONAL CARE_HAIR CARE_PANTENE_FY2021_LINEAR TV_529</t>
  </si>
  <si>
    <t>5_530</t>
  </si>
  <si>
    <t>PERU_BEAUTY &amp; PERSONAL CARE_HAIR CARE_PANTENE_FY2021_LINEAR TV_530</t>
  </si>
  <si>
    <t>5_531</t>
  </si>
  <si>
    <t>PERU_BEAUTY &amp; PERSONAL CARE_HAIR CARE_PANTENE_FY2021_LINEAR TV_531</t>
  </si>
  <si>
    <t>5_532</t>
  </si>
  <si>
    <t>PERU_BEAUTY &amp; PERSONAL CARE_HAIR CARE_PANTENE_FY2021_LINEAR TV_532</t>
  </si>
  <si>
    <t>5_533</t>
  </si>
  <si>
    <t>PERU_BEAUTY &amp; PERSONAL CARE_HAIR CARE_PANTENE_FY2021_LINEAR TV_533</t>
  </si>
  <si>
    <t>5_534</t>
  </si>
  <si>
    <t>PERU_BEAUTY &amp; PERSONAL CARE_HAIR CARE_PANTENE_FY2021_LINEAR TV_534</t>
  </si>
  <si>
    <t>5_535</t>
  </si>
  <si>
    <t>PERU_BEAUTY &amp; PERSONAL CARE_HAIR CARE_PANTENE_FY2021_LINEAR TV_535</t>
  </si>
  <si>
    <t>5_536</t>
  </si>
  <si>
    <t>PERU_BEAUTY &amp; PERSONAL CARE_HAIR CARE_PANTENE_FY2021_LINEAR TV_536</t>
  </si>
  <si>
    <t>5_537</t>
  </si>
  <si>
    <t>PERU_BEAUTY &amp; PERSONAL CARE_HAIR CARE_PANTENE_FY2021_LINEAR TV_537</t>
  </si>
  <si>
    <t>5_538</t>
  </si>
  <si>
    <t>PERU_BEAUTY &amp; PERSONAL CARE_HAIR CARE_PANTENE_FY2021_LINEAR TV_538</t>
  </si>
  <si>
    <t>5_539</t>
  </si>
  <si>
    <t>PERU_BEAUTY &amp; PERSONAL CARE_HAIR CARE_PANTENE_FY2021_LINEAR TV_539</t>
  </si>
  <si>
    <t>5_540</t>
  </si>
  <si>
    <t>PERU_BEAUTY &amp; PERSONAL CARE_HAIR CARE_PANTENE_FY2021_LINEAR TV_540</t>
  </si>
  <si>
    <t>5_541</t>
  </si>
  <si>
    <t>PERU_BEAUTY &amp; PERSONAL CARE_HAIR CARE_PANTENE_FY2021_LINEAR TV_541</t>
  </si>
  <si>
    <t>5_542</t>
  </si>
  <si>
    <t>PERU_BEAUTY &amp; PERSONAL CARE_HAIR CARE_PANTENE_FY2021_LINEAR TV_542</t>
  </si>
  <si>
    <t>5_543</t>
  </si>
  <si>
    <t>PERU_BEAUTY &amp; PERSONAL CARE_HAIR CARE_PANTENE_FY2021_LINEAR TV_543</t>
  </si>
  <si>
    <t>5_544</t>
  </si>
  <si>
    <t>PERU_BEAUTY &amp; PERSONAL CARE_HAIR CARE_PANTENE_FY2021_LINEAR TV_544</t>
  </si>
  <si>
    <t>5_545</t>
  </si>
  <si>
    <t>PERU_BEAUTY &amp; PERSONAL CARE_HAIR CARE_PANTENE_FY2021_LINEAR TV_545</t>
  </si>
  <si>
    <t>5_546</t>
  </si>
  <si>
    <t>PERU_BEAUTY &amp; PERSONAL CARE_HAIR CARE_PANTENE_FY2021_LINEAR TV_546</t>
  </si>
  <si>
    <t>5_547</t>
  </si>
  <si>
    <t>PERU_BEAUTY &amp; PERSONAL CARE_HAIR CARE_PANTENE_FY2021_LINEAR TV_547</t>
  </si>
  <si>
    <t>5_548</t>
  </si>
  <si>
    <t>PERU_BEAUTY &amp; PERSONAL CARE_HAIR CARE_PANTENE_FY2021_LINEAR TV_548</t>
  </si>
  <si>
    <t>5_549</t>
  </si>
  <si>
    <t>PERU_BEAUTY &amp; PERSONAL CARE_HAIR CARE_PANTENE_FY2021_LINEAR TV_549</t>
  </si>
  <si>
    <t>5_550</t>
  </si>
  <si>
    <t>PERU_BEAUTY &amp; PERSONAL CARE_HAIR CARE_PANTENE_FY2021_LINEAR TV_550</t>
  </si>
  <si>
    <t>5_551</t>
  </si>
  <si>
    <t>PERU_BEAUTY &amp; PERSONAL CARE_HAIR CARE_PANTENE_FY2021_LINEAR TV_551</t>
  </si>
  <si>
    <t>5_552</t>
  </si>
  <si>
    <t>PERU_BEAUTY &amp; PERSONAL CARE_HAIR CARE_PANTENE_FY2021_LINEAR TV_552</t>
  </si>
  <si>
    <t>5_553</t>
  </si>
  <si>
    <t>PERU_BEAUTY &amp; PERSONAL CARE_HAIR CARE_PANTENE_FY2021_LINEAR TV_553</t>
  </si>
  <si>
    <t>5_554</t>
  </si>
  <si>
    <t>PERU_BEAUTY &amp; PERSONAL CARE_HAIR CARE_PANTENE_FY2021_LINEAR TV_554</t>
  </si>
  <si>
    <t>5_555</t>
  </si>
  <si>
    <t>PERU_BEAUTY &amp; PERSONAL CARE_HAIR CARE_PANTENE_FY2021_LINEAR TV_555</t>
  </si>
  <si>
    <t>5_556</t>
  </si>
  <si>
    <t>PERU_BEAUTY &amp; PERSONAL CARE_HAIR CARE_PANTENE_FY2021_LINEAR TV_556</t>
  </si>
  <si>
    <t>5_557</t>
  </si>
  <si>
    <t>PERU_BEAUTY &amp; PERSONAL CARE_HAIR CARE_PANTENE_FY2021_LINEAR TV_557</t>
  </si>
  <si>
    <t>5_558</t>
  </si>
  <si>
    <t>PERU_BEAUTY &amp; PERSONAL CARE_HAIR CARE_PANTENE_FY2021_LINEAR TV_558</t>
  </si>
  <si>
    <t>5_559</t>
  </si>
  <si>
    <t>PERU_BEAUTY &amp; PERSONAL CARE_HAIR CARE_PANTENE_FY2021_LINEAR TV_559</t>
  </si>
  <si>
    <t>5_560</t>
  </si>
  <si>
    <t>PERU_BEAUTY &amp; PERSONAL CARE_HAIR CARE_PANTENE_FY2021_LINEAR TV_560</t>
  </si>
  <si>
    <t>5_561</t>
  </si>
  <si>
    <t>PERU_BEAUTY &amp; PERSONAL CARE_HAIR CARE_PANTENE_FY2021_LINEAR TV_561</t>
  </si>
  <si>
    <t>5_562</t>
  </si>
  <si>
    <t>PERU_BEAUTY &amp; PERSONAL CARE_HAIR CARE_PANTENE_FY2021_LINEAR TV_562</t>
  </si>
  <si>
    <t>5_563</t>
  </si>
  <si>
    <t>PERU_BEAUTY &amp; PERSONAL CARE_HAIR CARE_PANTENE_FY2021_LINEAR TV_563</t>
  </si>
  <si>
    <t>5_564</t>
  </si>
  <si>
    <t>PERU_BEAUTY &amp; PERSONAL CARE_HAIR CARE_PANTENE_FY2021_LINEAR TV_564</t>
  </si>
  <si>
    <t>5_565</t>
  </si>
  <si>
    <t>PERU_BEAUTY &amp; PERSONAL CARE_HAIR CARE_PANTENE_FY2021_LINEAR TV_565</t>
  </si>
  <si>
    <t>5_566</t>
  </si>
  <si>
    <t>PERU_BEAUTY &amp; PERSONAL CARE_HAIR CARE_PANTENE_FY2021_LINEAR TV_566</t>
  </si>
  <si>
    <t>5_567</t>
  </si>
  <si>
    <t>PERU_BEAUTY &amp; PERSONAL CARE_HAIR CARE_PANTENE_FY2021_LINEAR TV_567</t>
  </si>
  <si>
    <t>5_568</t>
  </si>
  <si>
    <t>PERU_BEAUTY &amp; PERSONAL CARE_HAIR CARE_PANTENE_FY2021_LINEAR TV_568</t>
  </si>
  <si>
    <t>5_569</t>
  </si>
  <si>
    <t>PERU_BEAUTY &amp; PERSONAL CARE_HAIR CARE_PANTENE_FY2021_LINEAR TV_569</t>
  </si>
  <si>
    <t>5_570</t>
  </si>
  <si>
    <t>PERU_BEAUTY &amp; PERSONAL CARE_HAIR CARE_PANTENE_FY2021_LINEAR TV_570</t>
  </si>
  <si>
    <t>5_571</t>
  </si>
  <si>
    <t>PERU_BEAUTY &amp; PERSONAL CARE_HAIR CARE_PANTENE_FY2021_LINEAR TV_571</t>
  </si>
  <si>
    <t>5_572</t>
  </si>
  <si>
    <t>PERU_BEAUTY &amp; PERSONAL CARE_HAIR CARE_PANTENE_FY2021_LINEAR TV_572</t>
  </si>
  <si>
    <t>5_573</t>
  </si>
  <si>
    <t>PERU_BEAUTY &amp; PERSONAL CARE_HAIR CARE_PANTENE_FY2021_LINEAR TV_573</t>
  </si>
  <si>
    <t>5_574</t>
  </si>
  <si>
    <t>PERU_BEAUTY &amp; PERSONAL CARE_HAIR CARE_PANTENE_FY2021_LINEAR TV_574</t>
  </si>
  <si>
    <t>5_575</t>
  </si>
  <si>
    <t>PERU_BEAUTY &amp; PERSONAL CARE_HAIR CARE_PANTENE_FY2021_LINEAR TV_575</t>
  </si>
  <si>
    <t>5_576</t>
  </si>
  <si>
    <t>PERU_BEAUTY &amp; PERSONAL CARE_HAIR CARE_PANTENE_FY2021_LINEAR TV_576</t>
  </si>
  <si>
    <t>5_577</t>
  </si>
  <si>
    <t>PERU_BEAUTY &amp; PERSONAL CARE_HAIR CARE_PANTENE_FY2021_LINEAR TV_577</t>
  </si>
  <si>
    <t>5_578</t>
  </si>
  <si>
    <t>PERU_BEAUTY &amp; PERSONAL CARE_HAIR CARE_PANTENE_FY2021_LINEAR TV_578</t>
  </si>
  <si>
    <t>5_579</t>
  </si>
  <si>
    <t>PERU_BEAUTY &amp; PERSONAL CARE_HAIR CARE_PANTENE_FY2021_LINEAR TV_579</t>
  </si>
  <si>
    <t>5_580</t>
  </si>
  <si>
    <t>PERU_BEAUTY &amp; PERSONAL CARE_HAIR CARE_PANTENE_FY2021_LINEAR TV_580</t>
  </si>
  <si>
    <t>5_581</t>
  </si>
  <si>
    <t>PERU_BEAUTY &amp; PERSONAL CARE_HAIR CARE_PANTENE_FY2021_LINEAR TV_581</t>
  </si>
  <si>
    <t>5_582</t>
  </si>
  <si>
    <t>PERU_BEAUTY &amp; PERSONAL CARE_HAIR CARE_PANTENE_FY2021_LINEAR TV_582</t>
  </si>
  <si>
    <t>5_583</t>
  </si>
  <si>
    <t>PERU_BEAUTY &amp; PERSONAL CARE_HAIR CARE_PANTENE_FY2021_LINEAR TV_583</t>
  </si>
  <si>
    <t>5_584</t>
  </si>
  <si>
    <t>PERU_BEAUTY &amp; PERSONAL CARE_HAIR CARE_PANTENE_FY2021_LINEAR TV_584</t>
  </si>
  <si>
    <t>5_585</t>
  </si>
  <si>
    <t>PERU_BEAUTY &amp; PERSONAL CARE_HAIR CARE_PANTENE_FY2021_LINEAR TV_585</t>
  </si>
  <si>
    <t>5_586</t>
  </si>
  <si>
    <t>PERU_BEAUTY &amp; PERSONAL CARE_HAIR CARE_PANTENE_FY2021_LINEAR TV_586</t>
  </si>
  <si>
    <t>5_587</t>
  </si>
  <si>
    <t>PERU_BEAUTY &amp; PERSONAL CARE_HAIR CARE_PANTENE_FY2021_LINEAR TV_587</t>
  </si>
  <si>
    <t>5_588</t>
  </si>
  <si>
    <t>PERU_BEAUTY &amp; PERSONAL CARE_HAIR CARE_PANTENE_FY2021_LINEAR TV_588</t>
  </si>
  <si>
    <t>5_589</t>
  </si>
  <si>
    <t>PERU_BEAUTY &amp; PERSONAL CARE_HAIR CARE_PANTENE_FY2021_LINEAR TV_589</t>
  </si>
  <si>
    <t>5_590</t>
  </si>
  <si>
    <t>PERU_BEAUTY &amp; PERSONAL CARE_HAIR CARE_PANTENE_FY2021_LINEAR TV_590</t>
  </si>
  <si>
    <t>5_591</t>
  </si>
  <si>
    <t>PERU_BEAUTY &amp; PERSONAL CARE_HAIR CARE_PANTENE_FY2021_LINEAR TV_591</t>
  </si>
  <si>
    <t>5_592</t>
  </si>
  <si>
    <t>PERU_BEAUTY &amp; PERSONAL CARE_HAIR CARE_PANTENE_FY2021_LINEAR TV_592</t>
  </si>
  <si>
    <t>5_593</t>
  </si>
  <si>
    <t>PERU_BEAUTY &amp; PERSONAL CARE_HAIR CARE_PANTENE_FY2021_LINEAR TV_593</t>
  </si>
  <si>
    <t>5_594</t>
  </si>
  <si>
    <t>PERU_BEAUTY &amp; PERSONAL CARE_HAIR CARE_PANTENE_FY2021_LINEAR TV_594</t>
  </si>
  <si>
    <t>5_595</t>
  </si>
  <si>
    <t>PERU_BEAUTY &amp; PERSONAL CARE_HAIR CARE_PANTENE_FY2021_LINEAR TV_595</t>
  </si>
  <si>
    <t>5_596</t>
  </si>
  <si>
    <t>PERU_BEAUTY &amp; PERSONAL CARE_HAIR CARE_PANTENE_FY2021_LINEAR TV_596</t>
  </si>
  <si>
    <t>5_597</t>
  </si>
  <si>
    <t>PERU_BEAUTY &amp; PERSONAL CARE_HAIR CARE_PANTENE_FY2021_LINEAR TV_597</t>
  </si>
  <si>
    <t>5_598</t>
  </si>
  <si>
    <t>PERU_BEAUTY &amp; PERSONAL CARE_HAIR CARE_PANTENE_FY2021_LINEAR TV_598</t>
  </si>
  <si>
    <t>5_599</t>
  </si>
  <si>
    <t>PERU_BEAUTY &amp; PERSONAL CARE_HAIR CARE_PANTENE_FY2021_LINEAR TV_599</t>
  </si>
  <si>
    <t>5_600</t>
  </si>
  <si>
    <t>PERU_BEAUTY &amp; PERSONAL CARE_HAIR CARE_PANTENE_FY2021_LINEAR TV_600</t>
  </si>
  <si>
    <t>5_601</t>
  </si>
  <si>
    <t>PERU_BEAUTY &amp; PERSONAL CARE_HAIR CARE_PANTENE_FY2021_LINEAR TV_601</t>
  </si>
  <si>
    <t>5_602</t>
  </si>
  <si>
    <t>PERU_BEAUTY &amp; PERSONAL CARE_HAIR CARE_PANTENE_FY2021_LINEAR TV_602</t>
  </si>
  <si>
    <t>5_603</t>
  </si>
  <si>
    <t>PERU_BEAUTY &amp; PERSONAL CARE_HAIR CARE_PANTENE_FY2021_LINEAR TV_603</t>
  </si>
  <si>
    <t>5_604</t>
  </si>
  <si>
    <t>PERU_BEAUTY &amp; PERSONAL CARE_HAIR CARE_PANTENE_FY2021_LINEAR TV_604</t>
  </si>
  <si>
    <t>5_605</t>
  </si>
  <si>
    <t>PERU_BEAUTY &amp; PERSONAL CARE_HAIR CARE_PANTENE_FY2021_LINEAR TV_605</t>
  </si>
  <si>
    <t>5_606</t>
  </si>
  <si>
    <t>PERU_BEAUTY &amp; PERSONAL CARE_HAIR CARE_PANTENE_FY2021_LINEAR TV_606</t>
  </si>
  <si>
    <t>5_607</t>
  </si>
  <si>
    <t>PERU_BEAUTY &amp; PERSONAL CARE_HAIR CARE_PANTENE_FY2021_LINEAR TV_607</t>
  </si>
  <si>
    <t>5_608</t>
  </si>
  <si>
    <t>PERU_BEAUTY &amp; PERSONAL CARE_HAIR CARE_PANTENE_FY2021_LINEAR TV_608</t>
  </si>
  <si>
    <t>5_609</t>
  </si>
  <si>
    <t>PERU_BEAUTY &amp; PERSONAL CARE_HAIR CARE_PANTENE_FY2021_LINEAR TV_609</t>
  </si>
  <si>
    <t>5_610</t>
  </si>
  <si>
    <t>PERU_BEAUTY &amp; PERSONAL CARE_HAIR CARE_PANTENE_FY2021_LINEAR TV_610</t>
  </si>
  <si>
    <t>5_611</t>
  </si>
  <si>
    <t>PERU_BEAUTY &amp; PERSONAL CARE_HAIR CARE_PANTENE_FY2021_LINEAR TV_611</t>
  </si>
  <si>
    <t>5_612</t>
  </si>
  <si>
    <t>PERU_BEAUTY &amp; PERSONAL CARE_HAIR CARE_PANTENE_FY2021_LINEAR TV_612</t>
  </si>
  <si>
    <t>5_613</t>
  </si>
  <si>
    <t>PERU_BEAUTY &amp; PERSONAL CARE_HAIR CARE_PANTENE_FY2021_LINEAR TV_613</t>
  </si>
  <si>
    <t>5_614</t>
  </si>
  <si>
    <t>PERU_BEAUTY &amp; PERSONAL CARE_HAIR CARE_PANTENE_FY2021_LINEAR TV_614</t>
  </si>
  <si>
    <t>5_615</t>
  </si>
  <si>
    <t>PERU_BEAUTY &amp; PERSONAL CARE_HAIR CARE_PANTENE_FY2021_LINEAR TV_615</t>
  </si>
  <si>
    <t>5_616</t>
  </si>
  <si>
    <t>PERU_BEAUTY &amp; PERSONAL CARE_HAIR CARE_PANTENE_FY2021_LINEAR TV_616</t>
  </si>
  <si>
    <t>5_617</t>
  </si>
  <si>
    <t>PERU_BEAUTY &amp; PERSONAL CARE_HAIR CARE_PANTENE_FY2021_LINEAR TV_617</t>
  </si>
  <si>
    <t>5_618</t>
  </si>
  <si>
    <t>PERU_BEAUTY &amp; PERSONAL CARE_HAIR CARE_PANTENE_FY2021_LINEAR TV_618</t>
  </si>
  <si>
    <t>5_619</t>
  </si>
  <si>
    <t>PERU_BEAUTY &amp; PERSONAL CARE_HAIR CARE_PANTENE_FY2021_LINEAR TV_619</t>
  </si>
  <si>
    <t>5_620</t>
  </si>
  <si>
    <t>PERU_BEAUTY &amp; PERSONAL CARE_HAIR CARE_PANTENE_FY2021_LINEAR TV_620</t>
  </si>
  <si>
    <t>5_621</t>
  </si>
  <si>
    <t>PERU_BEAUTY &amp; PERSONAL CARE_HAIR CARE_PANTENE_FY2021_LINEAR TV_621</t>
  </si>
  <si>
    <t>5_622</t>
  </si>
  <si>
    <t>PERU_BEAUTY &amp; PERSONAL CARE_HAIR CARE_PANTENE_FY2021_LINEAR TV_622</t>
  </si>
  <si>
    <t>5_623</t>
  </si>
  <si>
    <t>PERU_BEAUTY &amp; PERSONAL CARE_HAIR CARE_PANTENE_FY2021_LINEAR TV_623</t>
  </si>
  <si>
    <t>5_624</t>
  </si>
  <si>
    <t>PERU_BEAUTY &amp; PERSONAL CARE_HAIR CARE_PANTENE_FY2021_LINEAR TV_624</t>
  </si>
  <si>
    <t>5_625</t>
  </si>
  <si>
    <t>PERU_BEAUTY &amp; PERSONAL CARE_HAIR CARE_PANTENE_FY2021_LINEAR TV_625</t>
  </si>
  <si>
    <t>5_626</t>
  </si>
  <si>
    <t>PERU_BEAUTY &amp; PERSONAL CARE_HAIR CARE_PANTENE_FY2021_LINEAR TV_626</t>
  </si>
  <si>
    <t>5_627</t>
  </si>
  <si>
    <t>PERU_BEAUTY &amp; PERSONAL CARE_HAIR CARE_PANTENE_FY2021_LINEAR TV_627</t>
  </si>
  <si>
    <t>5_628</t>
  </si>
  <si>
    <t>PERU_BEAUTY &amp; PERSONAL CARE_HAIR CARE_PANTENE_FY2021_LINEAR TV_628</t>
  </si>
  <si>
    <t>5_629</t>
  </si>
  <si>
    <t>PERU_BEAUTY &amp; PERSONAL CARE_HAIR CARE_PANTENE_FY2021_LINEAR TV_629</t>
  </si>
  <si>
    <t>5_630</t>
  </si>
  <si>
    <t>PERU_BEAUTY &amp; PERSONAL CARE_HAIR CARE_PANTENE_FY2021_LINEAR TV_630</t>
  </si>
  <si>
    <t>5_631</t>
  </si>
  <si>
    <t>PERU_BEAUTY &amp; PERSONAL CARE_HAIR CARE_PANTENE_FY2021_LINEAR TV_631</t>
  </si>
  <si>
    <t>5_632</t>
  </si>
  <si>
    <t>PERU_BEAUTY &amp; PERSONAL CARE_HAIR CARE_PANTENE_FY2021_LINEAR TV_632</t>
  </si>
  <si>
    <t>5_633</t>
  </si>
  <si>
    <t>PERU_BEAUTY &amp; PERSONAL CARE_HAIR CARE_PANTENE_FY2021_LINEAR TV_633</t>
  </si>
  <si>
    <t>5_634</t>
  </si>
  <si>
    <t>PERU_BEAUTY &amp; PERSONAL CARE_HAIR CARE_PANTENE_FY2021_LINEAR TV_634</t>
  </si>
  <si>
    <t>5_635</t>
  </si>
  <si>
    <t>PERU_BEAUTY &amp; PERSONAL CARE_HAIR CARE_PANTENE_FY2021_LINEAR TV_635</t>
  </si>
  <si>
    <t>5_636</t>
  </si>
  <si>
    <t>PERU_BEAUTY &amp; PERSONAL CARE_HAIR CARE_PANTENE_FY2021_LINEAR TV_636</t>
  </si>
  <si>
    <t>5_637</t>
  </si>
  <si>
    <t>PERU_BEAUTY &amp; PERSONAL CARE_HAIR CARE_PANTENE_FY2021_LINEAR TV_637</t>
  </si>
  <si>
    <t>5_638</t>
  </si>
  <si>
    <t>PERU_BEAUTY &amp; PERSONAL CARE_HAIR CARE_PANTENE_FY2021_LINEAR TV_638</t>
  </si>
  <si>
    <t>5_639</t>
  </si>
  <si>
    <t>PERU_BEAUTY &amp; PERSONAL CARE_HAIR CARE_PANTENE_FY2021_LINEAR TV_639</t>
  </si>
  <si>
    <t>5_640</t>
  </si>
  <si>
    <t>PERU_BEAUTY &amp; PERSONAL CARE_HAIR CARE_PANTENE_FY2021_LINEAR TV_640</t>
  </si>
  <si>
    <t>5_641</t>
  </si>
  <si>
    <t>PERU_BEAUTY &amp; PERSONAL CARE_HAIR CARE_PANTENE_FY2021_LINEAR TV_641</t>
  </si>
  <si>
    <t>5_642</t>
  </si>
  <si>
    <t>PERU_BEAUTY &amp; PERSONAL CARE_HAIR CARE_PANTENE_FY2021_LINEAR TV_642</t>
  </si>
  <si>
    <t>5_643</t>
  </si>
  <si>
    <t>PERU_BEAUTY &amp; PERSONAL CARE_HAIR CARE_PANTENE_FY2021_LINEAR TV_643</t>
  </si>
  <si>
    <t>5_644</t>
  </si>
  <si>
    <t>PERU_BEAUTY &amp; PERSONAL CARE_HAIR CARE_PANTENE_FY2021_LINEAR TV_644</t>
  </si>
  <si>
    <t>5_645</t>
  </si>
  <si>
    <t>PERU_BEAUTY &amp; PERSONAL CARE_HAIR CARE_PANTENE_FY2021_LINEAR TV_645</t>
  </si>
  <si>
    <t>5_646</t>
  </si>
  <si>
    <t>PERU_BEAUTY &amp; PERSONAL CARE_HAIR CARE_PANTENE_FY2021_LINEAR TV_646</t>
  </si>
  <si>
    <t>5_647</t>
  </si>
  <si>
    <t>PERU_BEAUTY &amp; PERSONAL CARE_HAIR CARE_PANTENE_FY2021_LINEAR TV_647</t>
  </si>
  <si>
    <t>5_648</t>
  </si>
  <si>
    <t>PERU_BEAUTY &amp; PERSONAL CARE_HAIR CARE_PANTENE_FY2021_LINEAR TV_648</t>
  </si>
  <si>
    <t>5_649</t>
  </si>
  <si>
    <t>PERU_BEAUTY &amp; PERSONAL CARE_HAIR CARE_PANTENE_FY2021_LINEAR TV_649</t>
  </si>
  <si>
    <t>5_650</t>
  </si>
  <si>
    <t>PERU_BEAUTY &amp; PERSONAL CARE_HAIR CARE_PANTENE_FY2021_LINEAR TV_650</t>
  </si>
  <si>
    <t>5_651</t>
  </si>
  <si>
    <t>PERU_BEAUTY &amp; PERSONAL CARE_HAIR CARE_PANTENE_FY2021_LINEAR TV_651</t>
  </si>
  <si>
    <t>5_652</t>
  </si>
  <si>
    <t>PERU_BEAUTY &amp; PERSONAL CARE_HAIR CARE_PANTENE_FY2021_LINEAR TV_652</t>
  </si>
  <si>
    <t>5_653</t>
  </si>
  <si>
    <t>PERU_BEAUTY &amp; PERSONAL CARE_HAIR CARE_PANTENE_FY2021_LINEAR TV_653</t>
  </si>
  <si>
    <t>5_654</t>
  </si>
  <si>
    <t>PERU_BEAUTY &amp; PERSONAL CARE_HAIR CARE_PANTENE_FY2021_LINEAR TV_654</t>
  </si>
  <si>
    <t>5_655</t>
  </si>
  <si>
    <t>PERU_BEAUTY &amp; PERSONAL CARE_HAIR CARE_PANTENE_FY2021_LINEAR TV_655</t>
  </si>
  <si>
    <t>5_656</t>
  </si>
  <si>
    <t>PERU_BEAUTY &amp; PERSONAL CARE_HAIR CARE_PANTENE_FY2021_LINEAR TV_656</t>
  </si>
  <si>
    <t>5_657</t>
  </si>
  <si>
    <t>PERU_BEAUTY &amp; PERSONAL CARE_HAIR CARE_PANTENE_FY2021_LINEAR TV_657</t>
  </si>
  <si>
    <t>5_658</t>
  </si>
  <si>
    <t>PERU_BEAUTY &amp; PERSONAL CARE_HAIR CARE_PANTENE_FY2021_LINEAR TV_658</t>
  </si>
  <si>
    <t>5_659</t>
  </si>
  <si>
    <t>PERU_BEAUTY &amp; PERSONAL CARE_HAIR CARE_PANTENE_FY2021_LINEAR TV_659</t>
  </si>
  <si>
    <t>5_660</t>
  </si>
  <si>
    <t>PERU_BEAUTY &amp; PERSONAL CARE_HAIR CARE_PANTENE_FY2021_LINEAR TV_660</t>
  </si>
  <si>
    <t>5_661</t>
  </si>
  <si>
    <t>PERU_BEAUTY &amp; PERSONAL CARE_HAIR CARE_PANTENE_FY2021_LINEAR TV_661</t>
  </si>
  <si>
    <t>5_662</t>
  </si>
  <si>
    <t>PERU_BEAUTY &amp; PERSONAL CARE_HAIR CARE_PANTENE_FY2021_LINEAR TV_662</t>
  </si>
  <si>
    <t>5_663</t>
  </si>
  <si>
    <t>PERU_BEAUTY &amp; PERSONAL CARE_HAIR CARE_PANTENE_FY2021_LINEAR TV_663</t>
  </si>
  <si>
    <t>5_664</t>
  </si>
  <si>
    <t>PERU_BEAUTY &amp; PERSONAL CARE_HAIR CARE_PANTENE_FY2021_LINEAR TV_664</t>
  </si>
  <si>
    <t>5_665</t>
  </si>
  <si>
    <t>PERU_BEAUTY &amp; PERSONAL CARE_HAIR CARE_PANTENE_FY2021_LINEAR TV_665</t>
  </si>
  <si>
    <t>5_666</t>
  </si>
  <si>
    <t>PERU_BEAUTY &amp; PERSONAL CARE_HAIR CARE_PANTENE_FY2021_LINEAR TV_666</t>
  </si>
  <si>
    <t>5_667</t>
  </si>
  <si>
    <t>PERU_BEAUTY &amp; PERSONAL CARE_HAIR CARE_PANTENE_FY2021_LINEAR TV_667</t>
  </si>
  <si>
    <t>5_668</t>
  </si>
  <si>
    <t>PERU_BEAUTY &amp; PERSONAL CARE_HAIR CARE_PANTENE_FY2021_LINEAR TV_668</t>
  </si>
  <si>
    <t>5_669</t>
  </si>
  <si>
    <t>PERU_BEAUTY &amp; PERSONAL CARE_HAIR CARE_PANTENE_FY2021_LINEAR TV_669</t>
  </si>
  <si>
    <t>5_670</t>
  </si>
  <si>
    <t>PERU_BEAUTY &amp; PERSONAL CARE_HAIR CARE_PANTENE_FY2021_LINEAR TV_670</t>
  </si>
  <si>
    <t>5_671</t>
  </si>
  <si>
    <t>PERU_BEAUTY &amp; PERSONAL CARE_HAIR CARE_PANTENE_FY2021_LINEAR TV_671</t>
  </si>
  <si>
    <t>5_672</t>
  </si>
  <si>
    <t>PERU_BEAUTY &amp; PERSONAL CARE_HAIR CARE_PANTENE_FY2021_LINEAR TV_672</t>
  </si>
  <si>
    <t>5_673</t>
  </si>
  <si>
    <t>PERU_BEAUTY &amp; PERSONAL CARE_HAIR CARE_PANTENE_FY2021_LINEAR TV_673</t>
  </si>
  <si>
    <t>5_674</t>
  </si>
  <si>
    <t>PERU_BEAUTY &amp; PERSONAL CARE_HAIR CARE_PANTENE_FY2021_LINEAR TV_674</t>
  </si>
  <si>
    <t>5_675</t>
  </si>
  <si>
    <t>PERU_BEAUTY &amp; PERSONAL CARE_HAIR CARE_PANTENE_FY2021_LINEAR TV_675</t>
  </si>
  <si>
    <t>5_676</t>
  </si>
  <si>
    <t>PERU_BEAUTY &amp; PERSONAL CARE_HAIR CARE_PANTENE_FY2021_LINEAR TV_676</t>
  </si>
  <si>
    <t>5_677</t>
  </si>
  <si>
    <t>PERU_BEAUTY &amp; PERSONAL CARE_HAIR CARE_PANTENE_FY2021_LINEAR TV_677</t>
  </si>
  <si>
    <t>5_678</t>
  </si>
  <si>
    <t>PERU_BEAUTY &amp; PERSONAL CARE_HAIR CARE_PANTENE_FY2021_LINEAR TV_678</t>
  </si>
  <si>
    <t>5_679</t>
  </si>
  <si>
    <t>PERU_BEAUTY &amp; PERSONAL CARE_HAIR CARE_PANTENE_FY2021_LINEAR TV_679</t>
  </si>
  <si>
    <t>5_680</t>
  </si>
  <si>
    <t>PERU_BEAUTY &amp; PERSONAL CARE_HAIR CARE_PANTENE_FY2021_LINEAR TV_680</t>
  </si>
  <si>
    <t>5_681</t>
  </si>
  <si>
    <t>PERU_BEAUTY &amp; PERSONAL CARE_HAIR CARE_PANTENE_FY2021_LINEAR TV_681</t>
  </si>
  <si>
    <t>5_682</t>
  </si>
  <si>
    <t>PERU_BEAUTY &amp; PERSONAL CARE_HAIR CARE_PANTENE_FY2021_LINEAR TV_682</t>
  </si>
  <si>
    <t>5_683</t>
  </si>
  <si>
    <t>PERU_BEAUTY &amp; PERSONAL CARE_HAIR CARE_PANTENE_FY2021_LINEAR TV_683</t>
  </si>
  <si>
    <t>5_684</t>
  </si>
  <si>
    <t>PERU_BEAUTY &amp; PERSONAL CARE_HAIR CARE_PANTENE_FY2021_LINEAR TV_684</t>
  </si>
  <si>
    <t>5_685</t>
  </si>
  <si>
    <t>PERU_BEAUTY &amp; PERSONAL CARE_HAIR CARE_PANTENE_FY2021_LINEAR TV_685</t>
  </si>
  <si>
    <t>5_686</t>
  </si>
  <si>
    <t>PERU_BEAUTY &amp; PERSONAL CARE_HAIR CARE_PANTENE_FY2021_LINEAR TV_686</t>
  </si>
  <si>
    <t>5_687</t>
  </si>
  <si>
    <t>PERU_BEAUTY &amp; PERSONAL CARE_HAIR CARE_PANTENE_FY2021_LINEAR TV_687</t>
  </si>
  <si>
    <t>5_688</t>
  </si>
  <si>
    <t>PERU_BEAUTY &amp; PERSONAL CARE_HAIR CARE_PANTENE_FY2021_LINEAR TV_688</t>
  </si>
  <si>
    <t>5_689</t>
  </si>
  <si>
    <t>PERU_BEAUTY &amp; PERSONAL CARE_HAIR CARE_PANTENE_FY2021_LINEAR TV_689</t>
  </si>
  <si>
    <t>5_690</t>
  </si>
  <si>
    <t>PERU_BEAUTY &amp; PERSONAL CARE_HAIR CARE_PANTENE_FY2021_LINEAR TV_690</t>
  </si>
  <si>
    <t>5_691</t>
  </si>
  <si>
    <t>PERU_BEAUTY &amp; PERSONAL CARE_HAIR CARE_PANTENE_FY2021_LINEAR TV_691</t>
  </si>
  <si>
    <t>5_692</t>
  </si>
  <si>
    <t>PERU_BEAUTY &amp; PERSONAL CARE_HAIR CARE_PANTENE_FY2021_LINEAR TV_692</t>
  </si>
  <si>
    <t>5_693</t>
  </si>
  <si>
    <t>PERU_BEAUTY &amp; PERSONAL CARE_HAIR CARE_PANTENE_FY2021_LINEAR TV_693</t>
  </si>
  <si>
    <t>5_694</t>
  </si>
  <si>
    <t>PERU_BEAUTY &amp; PERSONAL CARE_HAIR CARE_PANTENE_FY2021_LINEAR TV_694</t>
  </si>
  <si>
    <t>5_695</t>
  </si>
  <si>
    <t>PERU_BEAUTY &amp; PERSONAL CARE_HAIR CARE_PANTENE_FY2021_LINEAR TV_695</t>
  </si>
  <si>
    <t>5_696</t>
  </si>
  <si>
    <t>PERU_BEAUTY &amp; PERSONAL CARE_HAIR CARE_PANTENE_FY2021_LINEAR TV_696</t>
  </si>
  <si>
    <t>5_697</t>
  </si>
  <si>
    <t>PERU_BEAUTY &amp; PERSONAL CARE_HAIR CARE_PANTENE_FY2021_LINEAR TV_697</t>
  </si>
  <si>
    <t>5_698</t>
  </si>
  <si>
    <t>PERU_BEAUTY &amp; PERSONAL CARE_HAIR CARE_PANTENE_FY2021_LINEAR TV_698</t>
  </si>
  <si>
    <t>5_699</t>
  </si>
  <si>
    <t>PERU_BEAUTY &amp; PERSONAL CARE_HAIR CARE_PANTENE_FY2021_LINEAR TV_699</t>
  </si>
  <si>
    <t>5_700</t>
  </si>
  <si>
    <t>PERU_BEAUTY &amp; PERSONAL CARE_HAIR CARE_PANTENE_FY2021_LINEAR TV_700</t>
  </si>
  <si>
    <t>5_701</t>
  </si>
  <si>
    <t>PERU_BEAUTY &amp; PERSONAL CARE_HAIR CARE_PANTENE_FY2021_LINEAR TV_701</t>
  </si>
  <si>
    <t>5_702</t>
  </si>
  <si>
    <t>PERU_BEAUTY &amp; PERSONAL CARE_HAIR CARE_PANTENE_FY2021_LINEAR TV_702</t>
  </si>
  <si>
    <t>5_703</t>
  </si>
  <si>
    <t>PERU_BEAUTY &amp; PERSONAL CARE_HAIR CARE_PANTENE_FY2021_LINEAR TV_703</t>
  </si>
  <si>
    <t>5_704</t>
  </si>
  <si>
    <t>PERU_BEAUTY &amp; PERSONAL CARE_HAIR CARE_PANTENE_FY2021_LINEAR TV_704</t>
  </si>
  <si>
    <t>5_705</t>
  </si>
  <si>
    <t>PERU_BEAUTY &amp; PERSONAL CARE_HAIR CARE_PANTENE_FY2021_LINEAR TV_705</t>
  </si>
  <si>
    <t>5_706</t>
  </si>
  <si>
    <t>PERU_BEAUTY &amp; PERSONAL CARE_HAIR CARE_PANTENE_FY2021_LINEAR TV_706</t>
  </si>
  <si>
    <t>5_707</t>
  </si>
  <si>
    <t>PERU_BEAUTY &amp; PERSONAL CARE_HAIR CARE_PANTENE_FY2021_LINEAR TV_707</t>
  </si>
  <si>
    <t>5_708</t>
  </si>
  <si>
    <t>PERU_BEAUTY &amp; PERSONAL CARE_HAIR CARE_PANTENE_FY2021_LINEAR TV_708</t>
  </si>
  <si>
    <t>5_709</t>
  </si>
  <si>
    <t>PERU_BEAUTY &amp; PERSONAL CARE_HAIR CARE_PANTENE_FY2021_LINEAR TV_709</t>
  </si>
  <si>
    <t>5_710</t>
  </si>
  <si>
    <t>PERU_BEAUTY &amp; PERSONAL CARE_HAIR CARE_PANTENE_FY2021_LINEAR TV_710</t>
  </si>
  <si>
    <t>5_711</t>
  </si>
  <si>
    <t>PERU_BEAUTY &amp; PERSONAL CARE_HAIR CARE_PANTENE_FY2021_LINEAR TV_711</t>
  </si>
  <si>
    <t>5_712</t>
  </si>
  <si>
    <t>PERU_BEAUTY &amp; PERSONAL CARE_HAIR CARE_PANTENE_FY2021_LINEAR TV_712</t>
  </si>
  <si>
    <t>5_713</t>
  </si>
  <si>
    <t>PERU_BEAUTY &amp; PERSONAL CARE_HAIR CARE_PANTENE_FY2021_LINEAR TV_713</t>
  </si>
  <si>
    <t>5_714</t>
  </si>
  <si>
    <t>PERU_BEAUTY &amp; PERSONAL CARE_HAIR CARE_PANTENE_FY2021_LINEAR TV_714</t>
  </si>
  <si>
    <t>5_715</t>
  </si>
  <si>
    <t>PERU_BEAUTY &amp; PERSONAL CARE_HAIR CARE_PANTENE_FY2021_LINEAR TV_715</t>
  </si>
  <si>
    <t>5_716</t>
  </si>
  <si>
    <t>PERU_BEAUTY &amp; PERSONAL CARE_HAIR CARE_PANTENE_FY2021_LINEAR TV_716</t>
  </si>
  <si>
    <t>5_717</t>
  </si>
  <si>
    <t>PERU_BEAUTY &amp; PERSONAL CARE_HAIR CARE_PANTENE_FY2021_LINEAR TV_717</t>
  </si>
  <si>
    <t>5_718</t>
  </si>
  <si>
    <t>PERU_BEAUTY &amp; PERSONAL CARE_HAIR CARE_PANTENE_FY2021_LINEAR TV_718</t>
  </si>
  <si>
    <t>5_719</t>
  </si>
  <si>
    <t>PERU_BEAUTY &amp; PERSONAL CARE_HAIR CARE_PANTENE_FY2021_LINEAR TV_719</t>
  </si>
  <si>
    <t>5_720</t>
  </si>
  <si>
    <t>PERU_BEAUTY &amp; PERSONAL CARE_HAIR CARE_PANTENE_FY2021_LINEAR TV_720</t>
  </si>
  <si>
    <t>5_721</t>
  </si>
  <si>
    <t>PERU_BEAUTY &amp; PERSONAL CARE_HAIR CARE_PANTENE_FY2021_LINEAR TV_721</t>
  </si>
  <si>
    <t>5_722</t>
  </si>
  <si>
    <t>PERU_BEAUTY &amp; PERSONAL CARE_HAIR CARE_PANTENE_FY2021_LINEAR TV_722</t>
  </si>
  <si>
    <t>5_723</t>
  </si>
  <si>
    <t>PERU_BEAUTY &amp; PERSONAL CARE_HAIR CARE_PANTENE_FY2021_LINEAR TV_723</t>
  </si>
  <si>
    <t>5_724</t>
  </si>
  <si>
    <t>PERU_BEAUTY &amp; PERSONAL CARE_HAIR CARE_PANTENE_FY2021_LINEAR TV_724</t>
  </si>
  <si>
    <t>5_725</t>
  </si>
  <si>
    <t>PERU_BEAUTY &amp; PERSONAL CARE_HAIR CARE_PANTENE_FY2021_LINEAR TV_725</t>
  </si>
  <si>
    <t>5_726</t>
  </si>
  <si>
    <t>PERU_BEAUTY &amp; PERSONAL CARE_HAIR CARE_PANTENE_FY2021_LINEAR TV_726</t>
  </si>
  <si>
    <t>5_727</t>
  </si>
  <si>
    <t>PERU_BEAUTY &amp; PERSONAL CARE_HAIR CARE_PANTENE_FY2021_LINEAR TV_727</t>
  </si>
  <si>
    <t>5_728</t>
  </si>
  <si>
    <t>PERU_BEAUTY &amp; PERSONAL CARE_HAIR CARE_PANTENE_FY2021_LINEAR TV_728</t>
  </si>
  <si>
    <t>5_729</t>
  </si>
  <si>
    <t>PERU_BEAUTY &amp; PERSONAL CARE_HAIR CARE_PANTENE_FY2021_LINEAR TV_729</t>
  </si>
  <si>
    <t>5_730</t>
  </si>
  <si>
    <t>PERU_BEAUTY &amp; PERSONAL CARE_HAIR CARE_PANTENE_FY2021_LINEAR TV_730</t>
  </si>
  <si>
    <t>5_731</t>
  </si>
  <si>
    <t>PERU_BEAUTY &amp; PERSONAL CARE_HAIR CARE_PANTENE_FY2021_LINEAR TV_731</t>
  </si>
  <si>
    <t>5_732</t>
  </si>
  <si>
    <t>PERU_BEAUTY &amp; PERSONAL CARE_HAIR CARE_PANTENE_FY2021_LINEAR TV_732</t>
  </si>
  <si>
    <t>5_733</t>
  </si>
  <si>
    <t>PERU_BEAUTY &amp; PERSONAL CARE_HAIR CARE_PANTENE_FY2021_LINEAR TV_733</t>
  </si>
  <si>
    <t>5_734</t>
  </si>
  <si>
    <t>PERU_BEAUTY &amp; PERSONAL CARE_HAIR CARE_PANTENE_FY2021_LINEAR TV_734</t>
  </si>
  <si>
    <t>5_735</t>
  </si>
  <si>
    <t>PERU_BEAUTY &amp; PERSONAL CARE_HAIR CARE_PANTENE_FY2021_LINEAR TV_735</t>
  </si>
  <si>
    <t>5_736</t>
  </si>
  <si>
    <t>PERU_BEAUTY &amp; PERSONAL CARE_HAIR CARE_PANTENE_FY2021_LINEAR TV_736</t>
  </si>
  <si>
    <t>5_737</t>
  </si>
  <si>
    <t>PERU_BEAUTY &amp; PERSONAL CARE_HAIR CARE_PANTENE_FY2021_LINEAR TV_737</t>
  </si>
  <si>
    <t>5_738</t>
  </si>
  <si>
    <t>PERU_BEAUTY &amp; PERSONAL CARE_HAIR CARE_PANTENE_FY2021_LINEAR TV_738</t>
  </si>
  <si>
    <t>5_739</t>
  </si>
  <si>
    <t>PERU_BEAUTY &amp; PERSONAL CARE_HAIR CARE_PANTENE_FY2021_LINEAR TV_739</t>
  </si>
  <si>
    <t>5_740</t>
  </si>
  <si>
    <t>PERU_BEAUTY &amp; PERSONAL CARE_HAIR CARE_PANTENE_FY2021_LINEAR TV_740</t>
  </si>
  <si>
    <t>5_741</t>
  </si>
  <si>
    <t>PERU_BEAUTY &amp; PERSONAL CARE_HAIR CARE_PANTENE_FY2021_LINEAR TV_741</t>
  </si>
  <si>
    <t>5_742</t>
  </si>
  <si>
    <t>PERU_BEAUTY &amp; PERSONAL CARE_HAIR CARE_PANTENE_FY2021_LINEAR TV_742</t>
  </si>
  <si>
    <t>5_743</t>
  </si>
  <si>
    <t>PERU_BEAUTY &amp; PERSONAL CARE_HAIR CARE_PANTENE_FY2021_LINEAR TV_743</t>
  </si>
  <si>
    <t>5_744</t>
  </si>
  <si>
    <t>PERU_BEAUTY &amp; PERSONAL CARE_HAIR CARE_PANTENE_FY2021_LINEAR TV_744</t>
  </si>
  <si>
    <t>5_745</t>
  </si>
  <si>
    <t>PERU_BEAUTY &amp; PERSONAL CARE_HAIR CARE_PANTENE_FY2021_LINEAR TV_745</t>
  </si>
  <si>
    <t>5_746</t>
  </si>
  <si>
    <t>PERU_BEAUTY &amp; PERSONAL CARE_HAIR CARE_PANTENE_FY2021_LINEAR TV_746</t>
  </si>
  <si>
    <t>5_747</t>
  </si>
  <si>
    <t>PERU_BEAUTY &amp; PERSONAL CARE_HAIR CARE_PANTENE_FY2021_LINEAR TV_747</t>
  </si>
  <si>
    <t>5_748</t>
  </si>
  <si>
    <t>PERU_BEAUTY &amp; PERSONAL CARE_HAIR CARE_PANTENE_FY2021_LINEAR TV_748</t>
  </si>
  <si>
    <t>5_749</t>
  </si>
  <si>
    <t>PERU_BEAUTY &amp; PERSONAL CARE_HAIR CARE_PANTENE_FY2021_LINEAR TV_749</t>
  </si>
  <si>
    <t>5_750</t>
  </si>
  <si>
    <t>PERU_BEAUTY &amp; PERSONAL CARE_HAIR CARE_PANTENE_FY2021_LINEAR TV_750</t>
  </si>
  <si>
    <t>5_751</t>
  </si>
  <si>
    <t>PERU_BEAUTY &amp; PERSONAL CARE_HAIR CARE_PANTENE_FY2021_LINEAR TV_751</t>
  </si>
  <si>
    <t>5_752</t>
  </si>
  <si>
    <t>PERU_BEAUTY &amp; PERSONAL CARE_HAIR CARE_PANTENE_FY2021_LINEAR TV_752</t>
  </si>
  <si>
    <t>5_753</t>
  </si>
  <si>
    <t>PERU_BEAUTY &amp; PERSONAL CARE_HAIR CARE_PANTENE_FY2021_LINEAR TV_753</t>
  </si>
  <si>
    <t>5_754</t>
  </si>
  <si>
    <t>PERU_BEAUTY &amp; PERSONAL CARE_HAIR CARE_PANTENE_FY2021_LINEAR TV_754</t>
  </si>
  <si>
    <t>5_755</t>
  </si>
  <si>
    <t>PERU_BEAUTY &amp; PERSONAL CARE_HAIR CARE_PANTENE_FY2021_LINEAR TV_755</t>
  </si>
  <si>
    <t>5_756</t>
  </si>
  <si>
    <t>PERU_BEAUTY &amp; PERSONAL CARE_HAIR CARE_PANTENE_FY2021_LINEAR TV_756</t>
  </si>
  <si>
    <t>5_757</t>
  </si>
  <si>
    <t>PERU_BEAUTY &amp; PERSONAL CARE_HAIR CARE_PANTENE_FY2021_LINEAR TV_757</t>
  </si>
  <si>
    <t>5_758</t>
  </si>
  <si>
    <t>PERU_BEAUTY &amp; PERSONAL CARE_HAIR CARE_PANTENE_FY2021_LINEAR TV_758</t>
  </si>
  <si>
    <t>5_759</t>
  </si>
  <si>
    <t>PERU_BEAUTY &amp; PERSONAL CARE_HAIR CARE_PANTENE_FY2021_LINEAR TV_759</t>
  </si>
  <si>
    <t>5_760</t>
  </si>
  <si>
    <t>PERU_BEAUTY &amp; PERSONAL CARE_HAIR CARE_PANTENE_FY2021_LINEAR TV_760</t>
  </si>
  <si>
    <t>5_761</t>
  </si>
  <si>
    <t>PERU_BEAUTY &amp; PERSONAL CARE_HAIR CARE_PANTENE_FY2021_LINEAR TV_761</t>
  </si>
  <si>
    <t>5_762</t>
  </si>
  <si>
    <t>PERU_BEAUTY &amp; PERSONAL CARE_HAIR CARE_PANTENE_FY2021_LINEAR TV_762</t>
  </si>
  <si>
    <t>5_763</t>
  </si>
  <si>
    <t>PERU_BEAUTY &amp; PERSONAL CARE_HAIR CARE_PANTENE_FY2021_LINEAR TV_763</t>
  </si>
  <si>
    <t>5_764</t>
  </si>
  <si>
    <t>PERU_BEAUTY &amp; PERSONAL CARE_HAIR CARE_PANTENE_FY2021_LINEAR TV_764</t>
  </si>
  <si>
    <t>5_765</t>
  </si>
  <si>
    <t>PERU_BEAUTY &amp; PERSONAL CARE_HAIR CARE_PANTENE_FY2021_LINEAR TV_765</t>
  </si>
  <si>
    <t>5_766</t>
  </si>
  <si>
    <t>PERU_BEAUTY &amp; PERSONAL CARE_HAIR CARE_PANTENE_FY2021_LINEAR TV_766</t>
  </si>
  <si>
    <t>5_767</t>
  </si>
  <si>
    <t>PERU_BEAUTY &amp; PERSONAL CARE_HAIR CARE_PANTENE_FY2021_LINEAR TV_767</t>
  </si>
  <si>
    <t>5_768</t>
  </si>
  <si>
    <t>PERU_BEAUTY &amp; PERSONAL CARE_HAIR CARE_PANTENE_FY2021_LINEAR TV_768</t>
  </si>
  <si>
    <t>5_769</t>
  </si>
  <si>
    <t>PERU_BEAUTY &amp; PERSONAL CARE_HAIR CARE_PANTENE_FY2021_LINEAR TV_769</t>
  </si>
  <si>
    <t>5_770</t>
  </si>
  <si>
    <t>PERU_BEAUTY &amp; PERSONAL CARE_HAIR CARE_PANTENE_FY2021_LINEAR TV_770</t>
  </si>
  <si>
    <t>5_771</t>
  </si>
  <si>
    <t>PERU_BEAUTY &amp; PERSONAL CARE_HAIR CARE_PANTENE_FY2021_LINEAR TV_771</t>
  </si>
  <si>
    <t>5_772</t>
  </si>
  <si>
    <t>PERU_BEAUTY &amp; PERSONAL CARE_HAIR CARE_PANTENE_FY2021_LINEAR TV_772</t>
  </si>
  <si>
    <t>5_773</t>
  </si>
  <si>
    <t>PERU_BEAUTY &amp; PERSONAL CARE_HAIR CARE_PANTENE_FY2021_LINEAR TV_773</t>
  </si>
  <si>
    <t>5_774</t>
  </si>
  <si>
    <t>PERU_BEAUTY &amp; PERSONAL CARE_HAIR CARE_PANTENE_FY2021_LINEAR TV_774</t>
  </si>
  <si>
    <t>5_775</t>
  </si>
  <si>
    <t>PERU_BEAUTY &amp; PERSONAL CARE_HAIR CARE_PANTENE_FY2021_LINEAR TV_775</t>
  </si>
  <si>
    <t>5_776</t>
  </si>
  <si>
    <t>PERU_BEAUTY &amp; PERSONAL CARE_HAIR CARE_PANTENE_FY2021_LINEAR TV_776</t>
  </si>
  <si>
    <t>5_777</t>
  </si>
  <si>
    <t>PERU_BEAUTY &amp; PERSONAL CARE_HAIR CARE_PANTENE_FY2021_LINEAR TV_777</t>
  </si>
  <si>
    <t>5_778</t>
  </si>
  <si>
    <t>PERU_BEAUTY &amp; PERSONAL CARE_HAIR CARE_PANTENE_FY2021_LINEAR TV_778</t>
  </si>
  <si>
    <t>5_779</t>
  </si>
  <si>
    <t>PERU_BEAUTY &amp; PERSONAL CARE_HAIR CARE_PANTENE_FY2021_LINEAR TV_779</t>
  </si>
  <si>
    <t>5_780</t>
  </si>
  <si>
    <t>PERU_BEAUTY &amp; PERSONAL CARE_HAIR CARE_PANTENE_FY2021_LINEAR TV_780</t>
  </si>
  <si>
    <t>5_781</t>
  </si>
  <si>
    <t>PERU_BEAUTY &amp; PERSONAL CARE_HAIR CARE_PANTENE_FY2021_LINEAR TV_781</t>
  </si>
  <si>
    <t>5_782</t>
  </si>
  <si>
    <t>PERU_BEAUTY &amp; PERSONAL CARE_HAIR CARE_PANTENE_FY2021_LINEAR TV_782</t>
  </si>
  <si>
    <t>5_783</t>
  </si>
  <si>
    <t>PERU_BEAUTY &amp; PERSONAL CARE_HAIR CARE_PANTENE_FY2021_LINEAR TV_783</t>
  </si>
  <si>
    <t>5_784</t>
  </si>
  <si>
    <t>PERU_BEAUTY &amp; PERSONAL CARE_HAIR CARE_PANTENE_FY2021_LINEAR TV_784</t>
  </si>
  <si>
    <t>5_785</t>
  </si>
  <si>
    <t>PERU_BEAUTY &amp; PERSONAL CARE_HAIR CARE_PANTENE_FY2021_LINEAR TV_785</t>
  </si>
  <si>
    <t>5_786</t>
  </si>
  <si>
    <t>PERU_BEAUTY &amp; PERSONAL CARE_HAIR CARE_PANTENE_FY2021_LINEAR TV_786</t>
  </si>
  <si>
    <t>5_787</t>
  </si>
  <si>
    <t>PERU_BEAUTY &amp; PERSONAL CARE_HAIR CARE_PANTENE_FY2021_LINEAR TV_787</t>
  </si>
  <si>
    <t>5_788</t>
  </si>
  <si>
    <t>PERU_BEAUTY &amp; PERSONAL CARE_HAIR CARE_PANTENE_FY2021_LINEAR TV_788</t>
  </si>
  <si>
    <t>5_789</t>
  </si>
  <si>
    <t>PERU_BEAUTY &amp; PERSONAL CARE_HAIR CARE_PANTENE_FY2021_LINEAR TV_789</t>
  </si>
  <si>
    <t>5_790</t>
  </si>
  <si>
    <t>PERU_BEAUTY &amp; PERSONAL CARE_HAIR CARE_PANTENE_FY2021_LINEAR TV_790</t>
  </si>
  <si>
    <t>5_791</t>
  </si>
  <si>
    <t>PERU_BEAUTY &amp; PERSONAL CARE_HAIR CARE_PANTENE_FY2021_LINEAR TV_791</t>
  </si>
  <si>
    <t>5_792</t>
  </si>
  <si>
    <t>PERU_BEAUTY &amp; PERSONAL CARE_HAIR CARE_PANTENE_FY2021_LINEAR TV_792</t>
  </si>
  <si>
    <t>5_793</t>
  </si>
  <si>
    <t>PERU_BEAUTY &amp; PERSONAL CARE_HAIR CARE_PANTENE_FY2021_LINEAR TV_793</t>
  </si>
  <si>
    <t>5_794</t>
  </si>
  <si>
    <t>PERU_BEAUTY &amp; PERSONAL CARE_HAIR CARE_PANTENE_FY2021_LINEAR TV_794</t>
  </si>
  <si>
    <t>5_795</t>
  </si>
  <si>
    <t>PERU_BEAUTY &amp; PERSONAL CARE_HAIR CARE_PANTENE_FY2021_LINEAR TV_795</t>
  </si>
  <si>
    <t>5_796</t>
  </si>
  <si>
    <t>PERU_BEAUTY &amp; PERSONAL CARE_HAIR CARE_PANTENE_FY2021_LINEAR TV_796</t>
  </si>
  <si>
    <t>5_797</t>
  </si>
  <si>
    <t>PERU_BEAUTY &amp; PERSONAL CARE_HAIR CARE_PANTENE_FY2021_LINEAR TV_797</t>
  </si>
  <si>
    <t>5_798</t>
  </si>
  <si>
    <t>PERU_BEAUTY &amp; PERSONAL CARE_HAIR CARE_PANTENE_FY2021_LINEAR TV_798</t>
  </si>
  <si>
    <t>5_799</t>
  </si>
  <si>
    <t>PERU_BEAUTY &amp; PERSONAL CARE_HAIR CARE_PANTENE_FY2021_LINEAR TV_799</t>
  </si>
  <si>
    <t>5_800</t>
  </si>
  <si>
    <t>PERU_BEAUTY &amp; PERSONAL CARE_HAIR CARE_PANTENE_FY2021_LINEAR TV_800</t>
  </si>
  <si>
    <t>5_801</t>
  </si>
  <si>
    <t>PERU_BEAUTY &amp; PERSONAL CARE_HAIR CARE_PANTENE_FY2021_LINEAR TV_801</t>
  </si>
  <si>
    <t>5_802</t>
  </si>
  <si>
    <t>PERU_BEAUTY &amp; PERSONAL CARE_HAIR CARE_PANTENE_FY2021_LINEAR TV_802</t>
  </si>
  <si>
    <t>5_803</t>
  </si>
  <si>
    <t>PERU_BEAUTY &amp; PERSONAL CARE_HAIR CARE_PANTENE_FY2021_LINEAR TV_803</t>
  </si>
  <si>
    <t>5_804</t>
  </si>
  <si>
    <t>PERU_BEAUTY &amp; PERSONAL CARE_HAIR CARE_PANTENE_FY2021_LINEAR TV_804</t>
  </si>
  <si>
    <t>5_805</t>
  </si>
  <si>
    <t>PERU_BEAUTY &amp; PERSONAL CARE_HAIR CARE_PANTENE_FY2021_LINEAR TV_805</t>
  </si>
  <si>
    <t>5_806</t>
  </si>
  <si>
    <t>PERU_BEAUTY &amp; PERSONAL CARE_HAIR CARE_PANTENE_FY2021_LINEAR TV_806</t>
  </si>
  <si>
    <t>5_807</t>
  </si>
  <si>
    <t>PERU_BEAUTY &amp; PERSONAL CARE_HAIR CARE_PANTENE_FY2021_LINEAR TV_807</t>
  </si>
  <si>
    <t>5_808</t>
  </si>
  <si>
    <t>PERU_BEAUTY &amp; PERSONAL CARE_HAIR CARE_PANTENE_FY2021_LINEAR TV_808</t>
  </si>
  <si>
    <t>5_809</t>
  </si>
  <si>
    <t>PERU_BEAUTY &amp; PERSONAL CARE_HAIR CARE_PANTENE_FY2021_LINEAR TV_809</t>
  </si>
  <si>
    <t>5_810</t>
  </si>
  <si>
    <t>PERU_BEAUTY &amp; PERSONAL CARE_HAIR CARE_PANTENE_FY2021_LINEAR TV_810</t>
  </si>
  <si>
    <t>5_811</t>
  </si>
  <si>
    <t>PERU_BEAUTY &amp; PERSONAL CARE_HAIR CARE_PANTENE_FY2021_LINEAR TV_811</t>
  </si>
  <si>
    <t>5_812</t>
  </si>
  <si>
    <t>PERU_BEAUTY &amp; PERSONAL CARE_HAIR CARE_PANTENE_FY2021_LINEAR TV_812</t>
  </si>
  <si>
    <t>5_813</t>
  </si>
  <si>
    <t>PERU_BEAUTY &amp; PERSONAL CARE_HAIR CARE_PANTENE_FY2021_LINEAR TV_813</t>
  </si>
  <si>
    <t>5_814</t>
  </si>
  <si>
    <t>PERU_BEAUTY &amp; PERSONAL CARE_HAIR CARE_PANTENE_FY2021_LINEAR TV_814</t>
  </si>
  <si>
    <t>5_815</t>
  </si>
  <si>
    <t>PERU_BEAUTY &amp; PERSONAL CARE_HAIR CARE_PANTENE_FY2021_LINEAR TV_815</t>
  </si>
  <si>
    <t>5_816</t>
  </si>
  <si>
    <t>PERU_BEAUTY &amp; PERSONAL CARE_HAIR CARE_PANTENE_FY2021_LINEAR TV_816</t>
  </si>
  <si>
    <t>5_817</t>
  </si>
  <si>
    <t>PERU_BEAUTY &amp; PERSONAL CARE_HAIR CARE_PANTENE_FY2021_LINEAR TV_817</t>
  </si>
  <si>
    <t>5_818</t>
  </si>
  <si>
    <t>PERU_BEAUTY &amp; PERSONAL CARE_HAIR CARE_PANTENE_FY2021_LINEAR TV_818</t>
  </si>
  <si>
    <t>5_819</t>
  </si>
  <si>
    <t>PERU_BEAUTY &amp; PERSONAL CARE_HAIR CARE_PANTENE_FY2021_LINEAR TV_819</t>
  </si>
  <si>
    <t>5_820</t>
  </si>
  <si>
    <t>PERU_BEAUTY &amp; PERSONAL CARE_HAIR CARE_PANTENE_FY2021_LINEAR TV_820</t>
  </si>
  <si>
    <t>5_821</t>
  </si>
  <si>
    <t>PERU_BEAUTY &amp; PERSONAL CARE_HAIR CARE_PANTENE_FY2021_LINEAR TV_821</t>
  </si>
  <si>
    <t>5_822</t>
  </si>
  <si>
    <t>PERU_BEAUTY &amp; PERSONAL CARE_HAIR CARE_PANTENE_FY2021_LINEAR TV_822</t>
  </si>
  <si>
    <t>5_823</t>
  </si>
  <si>
    <t>PERU_BEAUTY &amp; PERSONAL CARE_HAIR CARE_PANTENE_FY2021_LINEAR TV_823</t>
  </si>
  <si>
    <t>5_824</t>
  </si>
  <si>
    <t>PERU_BEAUTY &amp; PERSONAL CARE_HAIR CARE_PANTENE_FY2021_LINEAR TV_824</t>
  </si>
  <si>
    <t>5_825</t>
  </si>
  <si>
    <t>PERU_BEAUTY &amp; PERSONAL CARE_HAIR CARE_PANTENE_FY2021_LINEAR TV_825</t>
  </si>
  <si>
    <t>5_826</t>
  </si>
  <si>
    <t>PERU_BEAUTY &amp; PERSONAL CARE_HAIR CARE_PANTENE_FY2021_LINEAR TV_826</t>
  </si>
  <si>
    <t>5_827</t>
  </si>
  <si>
    <t>PERU_BEAUTY &amp; PERSONAL CARE_HAIR CARE_PANTENE_FY2021_LINEAR TV_827</t>
  </si>
  <si>
    <t>5_828</t>
  </si>
  <si>
    <t>PERU_BEAUTY &amp; PERSONAL CARE_HAIR CARE_PANTENE_FY2021_LINEAR TV_828</t>
  </si>
  <si>
    <t>5_829</t>
  </si>
  <si>
    <t>PERU_BEAUTY &amp; PERSONAL CARE_HAIR CARE_PANTENE_FY2021_LINEAR TV_829</t>
  </si>
  <si>
    <t>5_830</t>
  </si>
  <si>
    <t>PERU_BEAUTY &amp; PERSONAL CARE_HAIR CARE_PANTENE_FY2021_LINEAR TV_830</t>
  </si>
  <si>
    <t>5_831</t>
  </si>
  <si>
    <t>PERU_BEAUTY &amp; PERSONAL CARE_HAIR CARE_PANTENE_FY2021_LINEAR TV_831</t>
  </si>
  <si>
    <t>5_832</t>
  </si>
  <si>
    <t>PERU_BEAUTY &amp; PERSONAL CARE_HAIR CARE_PANTENE_FY2021_LINEAR TV_832</t>
  </si>
  <si>
    <t>5_833</t>
  </si>
  <si>
    <t>PERU_BEAUTY &amp; PERSONAL CARE_HAIR CARE_PANTENE_FY2021_LINEAR TV_833</t>
  </si>
  <si>
    <t>5_834</t>
  </si>
  <si>
    <t>PERU_BEAUTY &amp; PERSONAL CARE_HAIR CARE_PANTENE_FY2021_LINEAR TV_834</t>
  </si>
  <si>
    <t>5_835</t>
  </si>
  <si>
    <t>PERU_BEAUTY &amp; PERSONAL CARE_HAIR CARE_PANTENE_FY2021_LINEAR TV_835</t>
  </si>
  <si>
    <t>5_836</t>
  </si>
  <si>
    <t>PERU_BEAUTY &amp; PERSONAL CARE_HAIR CARE_PANTENE_FY2021_LINEAR TV_836</t>
  </si>
  <si>
    <t>5_837</t>
  </si>
  <si>
    <t>PERU_BEAUTY &amp; PERSONAL CARE_HAIR CARE_PANTENE_FY2021_LINEAR TV_837</t>
  </si>
  <si>
    <t>5_838</t>
  </si>
  <si>
    <t>PERU_BEAUTY &amp; PERSONAL CARE_HAIR CARE_PANTENE_FY2021_LINEAR TV_838</t>
  </si>
  <si>
    <t>5_839</t>
  </si>
  <si>
    <t>PERU_BEAUTY &amp; PERSONAL CARE_HAIR CARE_PANTENE_FY2021_LINEAR TV_839</t>
  </si>
  <si>
    <t>5_840</t>
  </si>
  <si>
    <t>PERU_BEAUTY &amp; PERSONAL CARE_HAIR CARE_PANTENE_FY2021_LINEAR TV_840</t>
  </si>
  <si>
    <t>5_841</t>
  </si>
  <si>
    <t>PERU_BEAUTY &amp; PERSONAL CARE_HAIR CARE_PANTENE_FY2021_LINEAR TV_841</t>
  </si>
  <si>
    <t>5_842</t>
  </si>
  <si>
    <t>PERU_BEAUTY &amp; PERSONAL CARE_HAIR CARE_PANTENE_FY2021_LINEAR TV_842</t>
  </si>
  <si>
    <t>5_843</t>
  </si>
  <si>
    <t>PERU_BEAUTY &amp; PERSONAL CARE_HAIR CARE_PANTENE_FY2021_LINEAR TV_843</t>
  </si>
  <si>
    <t>5_844</t>
  </si>
  <si>
    <t>PERU_BEAUTY &amp; PERSONAL CARE_HAIR CARE_PANTENE_FY2021_LINEAR TV_844</t>
  </si>
  <si>
    <t>5_845</t>
  </si>
  <si>
    <t>PERU_BEAUTY &amp; PERSONAL CARE_HAIR CARE_PANTENE_FY2021_LINEAR TV_845</t>
  </si>
  <si>
    <t>5_846</t>
  </si>
  <si>
    <t>PERU_BEAUTY &amp; PERSONAL CARE_HAIR CARE_PANTENE_FY2021_LINEAR TV_846</t>
  </si>
  <si>
    <t>5_847</t>
  </si>
  <si>
    <t>PERU_BEAUTY &amp; PERSONAL CARE_HAIR CARE_PANTENE_FY2021_LINEAR TV_847</t>
  </si>
  <si>
    <t>5_848</t>
  </si>
  <si>
    <t>PERU_BEAUTY &amp; PERSONAL CARE_HAIR CARE_PANTENE_FY2021_LINEAR TV_848</t>
  </si>
  <si>
    <t>5_849</t>
  </si>
  <si>
    <t>PERU_BEAUTY &amp; PERSONAL CARE_HAIR CARE_PANTENE_FY2021_LINEAR TV_849</t>
  </si>
  <si>
    <t>5_850</t>
  </si>
  <si>
    <t>PERU_BEAUTY &amp; PERSONAL CARE_HAIR CARE_PANTENE_FY2021_LINEAR TV_850</t>
  </si>
  <si>
    <t>5_851</t>
  </si>
  <si>
    <t>PERU_BEAUTY &amp; PERSONAL CARE_HAIR CARE_PANTENE_FY2021_LINEAR TV_851</t>
  </si>
  <si>
    <t>5_852</t>
  </si>
  <si>
    <t>PERU_BEAUTY &amp; PERSONAL CARE_HAIR CARE_PANTENE_FY2021_LINEAR TV_852</t>
  </si>
  <si>
    <t>5_853</t>
  </si>
  <si>
    <t>PERU_BEAUTY &amp; PERSONAL CARE_HAIR CARE_PANTENE_FY2021_LINEAR TV_853</t>
  </si>
  <si>
    <t>5_854</t>
  </si>
  <si>
    <t>PERU_BEAUTY &amp; PERSONAL CARE_HAIR CARE_PANTENE_FY2021_LINEAR TV_854</t>
  </si>
  <si>
    <t>5_855</t>
  </si>
  <si>
    <t>PERU_BEAUTY &amp; PERSONAL CARE_HAIR CARE_PANTENE_FY2021_LINEAR TV_855</t>
  </si>
  <si>
    <t>5_856</t>
  </si>
  <si>
    <t>PERU_BEAUTY &amp; PERSONAL CARE_HAIR CARE_PANTENE_FY2021_LINEAR TV_856</t>
  </si>
  <si>
    <t>5_857</t>
  </si>
  <si>
    <t>PERU_BEAUTY &amp; PERSONAL CARE_HAIR CARE_PANTENE_FY2021_LINEAR TV_857</t>
  </si>
  <si>
    <t>5_858</t>
  </si>
  <si>
    <t>PERU_BEAUTY &amp; PERSONAL CARE_HAIR CARE_PANTENE_FY2021_LINEAR TV_858</t>
  </si>
  <si>
    <t>5_859</t>
  </si>
  <si>
    <t>PERU_BEAUTY &amp; PERSONAL CARE_HAIR CARE_PANTENE_FY2021_LINEAR TV_859</t>
  </si>
  <si>
    <t>5_860</t>
  </si>
  <si>
    <t>PERU_BEAUTY &amp; PERSONAL CARE_HAIR CARE_PANTENE_FY2021_LINEAR TV_860</t>
  </si>
  <si>
    <t>5_861</t>
  </si>
  <si>
    <t>PERU_BEAUTY &amp; PERSONAL CARE_HAIR CARE_PANTENE_FY2021_LINEAR TV_861</t>
  </si>
  <si>
    <t>5_862</t>
  </si>
  <si>
    <t>PERU_BEAUTY &amp; PERSONAL CARE_HAIR CARE_PANTENE_FY2021_LINEAR TV_862</t>
  </si>
  <si>
    <t>5_863</t>
  </si>
  <si>
    <t>PERU_BEAUTY &amp; PERSONAL CARE_HAIR CARE_PANTENE_FY2021_LINEAR TV_863</t>
  </si>
  <si>
    <t>5_864</t>
  </si>
  <si>
    <t>PERU_BEAUTY &amp; PERSONAL CARE_HAIR CARE_PANTENE_FY2021_LINEAR TV_864</t>
  </si>
  <si>
    <t>5_865</t>
  </si>
  <si>
    <t>PERU_BEAUTY &amp; PERSONAL CARE_HAIR CARE_PANTENE_FY2021_LINEAR TV_865</t>
  </si>
  <si>
    <t>5_866</t>
  </si>
  <si>
    <t>PERU_BEAUTY &amp; PERSONAL CARE_HAIR CARE_PANTENE_FY2021_LINEAR TV_866</t>
  </si>
  <si>
    <t>5_867</t>
  </si>
  <si>
    <t>PERU_BEAUTY &amp; PERSONAL CARE_HAIR CARE_PANTENE_FY2021_LINEAR TV_867</t>
  </si>
  <si>
    <t>5_868</t>
  </si>
  <si>
    <t>PERU_BEAUTY &amp; PERSONAL CARE_HAIR CARE_PANTENE_FY2021_LINEAR TV_868</t>
  </si>
  <si>
    <t>5_869</t>
  </si>
  <si>
    <t>PERU_BEAUTY &amp; PERSONAL CARE_HAIR CARE_PANTENE_FY2021_LINEAR TV_869</t>
  </si>
  <si>
    <t>5_870</t>
  </si>
  <si>
    <t>PERU_BEAUTY &amp; PERSONAL CARE_HAIR CARE_PANTENE_FY2021_LINEAR TV_870</t>
  </si>
  <si>
    <t>5_871</t>
  </si>
  <si>
    <t>PERU_BEAUTY &amp; PERSONAL CARE_HAIR CARE_PANTENE_FY2021_LINEAR TV_871</t>
  </si>
  <si>
    <t>5_872</t>
  </si>
  <si>
    <t>PERU_BEAUTY &amp; PERSONAL CARE_HAIR CARE_PANTENE_FY2021_LINEAR TV_872</t>
  </si>
  <si>
    <t>5_873</t>
  </si>
  <si>
    <t>PERU_BEAUTY &amp; PERSONAL CARE_HAIR CARE_PANTENE_FY2021_LINEAR TV_873</t>
  </si>
  <si>
    <t>5_874</t>
  </si>
  <si>
    <t>PERU_BEAUTY &amp; PERSONAL CARE_HAIR CARE_PANTENE_FY2021_LINEAR TV_874</t>
  </si>
  <si>
    <t>5_875</t>
  </si>
  <si>
    <t>PERU_BEAUTY &amp; PERSONAL CARE_HAIR CARE_PANTENE_FY2021_LINEAR TV_875</t>
  </si>
  <si>
    <t>5_876</t>
  </si>
  <si>
    <t>PERU_BEAUTY &amp; PERSONAL CARE_HAIR CARE_PANTENE_FY2021_LINEAR TV_876</t>
  </si>
  <si>
    <t>5_877</t>
  </si>
  <si>
    <t>PERU_BEAUTY &amp; PERSONAL CARE_HAIR CARE_PANTENE_FY2021_LINEAR TV_877</t>
  </si>
  <si>
    <t>5_878</t>
  </si>
  <si>
    <t>PERU_BEAUTY &amp; PERSONAL CARE_HAIR CARE_PANTENE_FY2021_LINEAR TV_878</t>
  </si>
  <si>
    <t>5_879</t>
  </si>
  <si>
    <t>PERU_BEAUTY &amp; PERSONAL CARE_HAIR CARE_PANTENE_FY2021_LINEAR TV_879</t>
  </si>
  <si>
    <t>5_880</t>
  </si>
  <si>
    <t>PERU_BEAUTY &amp; PERSONAL CARE_HAIR CARE_PANTENE_FY2021_LINEAR TV_880</t>
  </si>
  <si>
    <t>5_881</t>
  </si>
  <si>
    <t>PERU_BEAUTY &amp; PERSONAL CARE_HAIR CARE_PANTENE_FY2021_LINEAR TV_881</t>
  </si>
  <si>
    <t>5_882</t>
  </si>
  <si>
    <t>PERU_BEAUTY &amp; PERSONAL CARE_HAIR CARE_PANTENE_FY2021_LINEAR TV_882</t>
  </si>
  <si>
    <t>5_883</t>
  </si>
  <si>
    <t>PERU_BEAUTY &amp; PERSONAL CARE_HAIR CARE_PANTENE_FY2021_LINEAR TV_883</t>
  </si>
  <si>
    <t>5_884</t>
  </si>
  <si>
    <t>PERU_BEAUTY &amp; PERSONAL CARE_HAIR CARE_PANTENE_FY2021_LINEAR TV_884</t>
  </si>
  <si>
    <t>5_885</t>
  </si>
  <si>
    <t>PERU_BEAUTY &amp; PERSONAL CARE_HAIR CARE_PANTENE_FY2021_LINEAR TV_885</t>
  </si>
  <si>
    <t>5_886</t>
  </si>
  <si>
    <t>PERU_BEAUTY &amp; PERSONAL CARE_HAIR CARE_PANTENE_FY2021_LINEAR TV_886</t>
  </si>
  <si>
    <t>5_887</t>
  </si>
  <si>
    <t>PERU_BEAUTY &amp; PERSONAL CARE_HAIR CARE_PANTENE_FY2021_LINEAR TV_887</t>
  </si>
  <si>
    <t>5_888</t>
  </si>
  <si>
    <t>PERU_BEAUTY &amp; PERSONAL CARE_HAIR CARE_PANTENE_FY2021_LINEAR TV_888</t>
  </si>
  <si>
    <t>5_889</t>
  </si>
  <si>
    <t>PERU_BEAUTY &amp; PERSONAL CARE_HAIR CARE_PANTENE_FY2021_LINEAR TV_889</t>
  </si>
  <si>
    <t>5_890</t>
  </si>
  <si>
    <t>PERU_BEAUTY &amp; PERSONAL CARE_HAIR CARE_PANTENE_FY2021_LINEAR TV_890</t>
  </si>
  <si>
    <t>5_891</t>
  </si>
  <si>
    <t>PERU_BEAUTY &amp; PERSONAL CARE_HAIR CARE_PANTENE_FY2021_LINEAR TV_891</t>
  </si>
  <si>
    <t>5_892</t>
  </si>
  <si>
    <t>PERU_BEAUTY &amp; PERSONAL CARE_HAIR CARE_PANTENE_FY2021_LINEAR TV_892</t>
  </si>
  <si>
    <t>5_893</t>
  </si>
  <si>
    <t>PERU_BEAUTY &amp; PERSONAL CARE_HAIR CARE_PANTENE_FY2021_LINEAR TV_893</t>
  </si>
  <si>
    <t>5_894</t>
  </si>
  <si>
    <t>PERU_BEAUTY &amp; PERSONAL CARE_HAIR CARE_PANTENE_FY2021_LINEAR TV_894</t>
  </si>
  <si>
    <t>5_895</t>
  </si>
  <si>
    <t>PERU_BEAUTY &amp; PERSONAL CARE_HAIR CARE_PANTENE_FY2021_LINEAR TV_895</t>
  </si>
  <si>
    <t>5_896</t>
  </si>
  <si>
    <t>PERU_BEAUTY &amp; PERSONAL CARE_HAIR CARE_PANTENE_FY2021_LINEAR TV_896</t>
  </si>
  <si>
    <t>5_897</t>
  </si>
  <si>
    <t>PERU_BEAUTY &amp; PERSONAL CARE_HAIR CARE_PANTENE_FY2021_LINEAR TV_897</t>
  </si>
  <si>
    <t>5_898</t>
  </si>
  <si>
    <t>PERU_BEAUTY &amp; PERSONAL CARE_HAIR CARE_PANTENE_FY2021_LINEAR TV_898</t>
  </si>
  <si>
    <t>5_899</t>
  </si>
  <si>
    <t>PERU_BEAUTY &amp; PERSONAL CARE_HAIR CARE_PANTENE_FY2021_LINEAR TV_899</t>
  </si>
  <si>
    <t>5_900</t>
  </si>
  <si>
    <t>PERU_BEAUTY &amp; PERSONAL CARE_HAIR CARE_PANTENE_FY2021_LINEAR TV_900</t>
  </si>
  <si>
    <t>5_901</t>
  </si>
  <si>
    <t>PERU_BEAUTY &amp; PERSONAL CARE_HAIR CARE_PANTENE_FY2021_LINEAR TV_901</t>
  </si>
  <si>
    <t>5_902</t>
  </si>
  <si>
    <t>PERU_BEAUTY &amp; PERSONAL CARE_HAIR CARE_PANTENE_FY2021_LINEAR TV_902</t>
  </si>
  <si>
    <t>5_903</t>
  </si>
  <si>
    <t>PERU_BEAUTY &amp; PERSONAL CARE_HAIR CARE_PANTENE_FY2021_LINEAR TV_903</t>
  </si>
  <si>
    <t>5_904</t>
  </si>
  <si>
    <t>PERU_BEAUTY &amp; PERSONAL CARE_HAIR CARE_PANTENE_FY2021_LINEAR TV_904</t>
  </si>
  <si>
    <t>5_905</t>
  </si>
  <si>
    <t>PERU_BEAUTY &amp; PERSONAL CARE_HAIR CARE_PANTENE_FY2021_LINEAR TV_905</t>
  </si>
  <si>
    <t>5_906</t>
  </si>
  <si>
    <t>PERU_BEAUTY &amp; PERSONAL CARE_HAIR CARE_PANTENE_FY2021_LINEAR TV_906</t>
  </si>
  <si>
    <t>5_907</t>
  </si>
  <si>
    <t>PERU_BEAUTY &amp; PERSONAL CARE_HAIR CARE_PANTENE_FY2021_LINEAR TV_907</t>
  </si>
  <si>
    <t>5_908</t>
  </si>
  <si>
    <t>PERU_BEAUTY &amp; PERSONAL CARE_HAIR CARE_PANTENE_FY2021_LINEAR TV_908</t>
  </si>
  <si>
    <t>5_909</t>
  </si>
  <si>
    <t>PERU_BEAUTY &amp; PERSONAL CARE_HAIR CARE_PANTENE_FY2021_LINEAR TV_909</t>
  </si>
  <si>
    <t>5_910</t>
  </si>
  <si>
    <t>PERU_BEAUTY &amp; PERSONAL CARE_HAIR CARE_PANTENE_FY2021_LINEAR TV_910</t>
  </si>
  <si>
    <t>5_911</t>
  </si>
  <si>
    <t>PERU_BEAUTY &amp; PERSONAL CARE_HAIR CARE_PANTENE_FY2021_LINEAR TV_911</t>
  </si>
  <si>
    <t>5_912</t>
  </si>
  <si>
    <t>PERU_BEAUTY &amp; PERSONAL CARE_HAIR CARE_PANTENE_FY2021_LINEAR TV_912</t>
  </si>
  <si>
    <t>5_913</t>
  </si>
  <si>
    <t>PERU_BEAUTY &amp; PERSONAL CARE_HAIR CARE_PANTENE_FY2021_LINEAR TV_913</t>
  </si>
  <si>
    <t>5_914</t>
  </si>
  <si>
    <t>PERU_BEAUTY &amp; PERSONAL CARE_HAIR CARE_PANTENE_FY2021_LINEAR TV_914</t>
  </si>
  <si>
    <t>5_915</t>
  </si>
  <si>
    <t>PERU_BEAUTY &amp; PERSONAL CARE_HAIR CARE_PANTENE_FY2021_LINEAR TV_915</t>
  </si>
  <si>
    <t>5_916</t>
  </si>
  <si>
    <t>PERU_BEAUTY &amp; PERSONAL CARE_HAIR CARE_PANTENE_FY2021_LINEAR TV_916</t>
  </si>
  <si>
    <t>5_917</t>
  </si>
  <si>
    <t>PERU_BEAUTY &amp; PERSONAL CARE_HAIR CARE_PANTENE_FY2021_LINEAR TV_917</t>
  </si>
  <si>
    <t>5_918</t>
  </si>
  <si>
    <t>PERU_BEAUTY &amp; PERSONAL CARE_HAIR CARE_PANTENE_FY2021_LINEAR TV_918</t>
  </si>
  <si>
    <t>5_919</t>
  </si>
  <si>
    <t>PERU_BEAUTY &amp; PERSONAL CARE_HAIR CARE_PANTENE_FY2021_LINEAR TV_919</t>
  </si>
  <si>
    <t>5_920</t>
  </si>
  <si>
    <t>PERU_BEAUTY &amp; PERSONAL CARE_HAIR CARE_PANTENE_FY2021_LINEAR TV_920</t>
  </si>
  <si>
    <t>5_921</t>
  </si>
  <si>
    <t>PERU_BEAUTY &amp; PERSONAL CARE_HAIR CARE_PANTENE_FY2021_LINEAR TV_921</t>
  </si>
  <si>
    <t>5_922</t>
  </si>
  <si>
    <t>PERU_BEAUTY &amp; PERSONAL CARE_HAIR CARE_PANTENE_FY2021_LINEAR TV_922</t>
  </si>
  <si>
    <t>5_923</t>
  </si>
  <si>
    <t>PERU_BEAUTY &amp; PERSONAL CARE_HAIR CARE_PANTENE_FY2021_LINEAR TV_923</t>
  </si>
  <si>
    <t>5_924</t>
  </si>
  <si>
    <t>PERU_BEAUTY &amp; PERSONAL CARE_HAIR CARE_PANTENE_FY2021_LINEAR TV_924</t>
  </si>
  <si>
    <t>5_925</t>
  </si>
  <si>
    <t>PERU_BEAUTY &amp; PERSONAL CARE_HAIR CARE_PANTENE_FY2021_LINEAR TV_925</t>
  </si>
  <si>
    <t>5_926</t>
  </si>
  <si>
    <t>PERU_BEAUTY &amp; PERSONAL CARE_HAIR CARE_PANTENE_FY2021_LINEAR TV_926</t>
  </si>
  <si>
    <t>5_927</t>
  </si>
  <si>
    <t>PERU_BEAUTY &amp; PERSONAL CARE_HAIR CARE_PANTENE_FY2021_LINEAR TV_927</t>
  </si>
  <si>
    <t>5_928</t>
  </si>
  <si>
    <t>PERU_BEAUTY &amp; PERSONAL CARE_HAIR CARE_PANTENE_FY2021_LINEAR TV_928</t>
  </si>
  <si>
    <t>5_929</t>
  </si>
  <si>
    <t>PERU_BEAUTY &amp; PERSONAL CARE_HAIR CARE_PANTENE_FY2021_LINEAR TV_929</t>
  </si>
  <si>
    <t>5_930</t>
  </si>
  <si>
    <t>PERU_BEAUTY &amp; PERSONAL CARE_HAIR CARE_PANTENE_FY2021_LINEAR TV_930</t>
  </si>
  <si>
    <t>5_931</t>
  </si>
  <si>
    <t>PERU_BEAUTY &amp; PERSONAL CARE_HAIR CARE_PANTENE_FY2021_LINEAR TV_931</t>
  </si>
  <si>
    <t>5_932</t>
  </si>
  <si>
    <t>PERU_BEAUTY &amp; PERSONAL CARE_HAIR CARE_PANTENE_FY2021_LINEAR TV_932</t>
  </si>
  <si>
    <t>5_933</t>
  </si>
  <si>
    <t>PERU_BEAUTY &amp; PERSONAL CARE_HAIR CARE_PANTENE_FY2021_LINEAR TV_933</t>
  </si>
  <si>
    <t>5_934</t>
  </si>
  <si>
    <t>PERU_BEAUTY &amp; PERSONAL CARE_HAIR CARE_PANTENE_FY2021_LINEAR TV_934</t>
  </si>
  <si>
    <t>5_935</t>
  </si>
  <si>
    <t>PERU_BEAUTY &amp; PERSONAL CARE_HAIR CARE_PANTENE_FY2021_LINEAR TV_935</t>
  </si>
  <si>
    <t>5_936</t>
  </si>
  <si>
    <t>PERU_BEAUTY &amp; PERSONAL CARE_HAIR CARE_PANTENE_FY2021_LINEAR TV_936</t>
  </si>
  <si>
    <t>5_937</t>
  </si>
  <si>
    <t>PERU_BEAUTY &amp; PERSONAL CARE_HAIR CARE_PANTENE_FY2021_LINEAR TV_937</t>
  </si>
  <si>
    <t>5_938</t>
  </si>
  <si>
    <t>PERU_BEAUTY &amp; PERSONAL CARE_HAIR CARE_PANTENE_FY2021_LINEAR TV_938</t>
  </si>
  <si>
    <t>5_939</t>
  </si>
  <si>
    <t>PERU_BEAUTY &amp; PERSONAL CARE_HAIR CARE_PANTENE_FY2021_LINEAR TV_939</t>
  </si>
  <si>
    <t>5_940</t>
  </si>
  <si>
    <t>PERU_BEAUTY &amp; PERSONAL CARE_HAIR CARE_PANTENE_FY2021_LINEAR TV_940</t>
  </si>
  <si>
    <t>5_941</t>
  </si>
  <si>
    <t>PERU_BEAUTY &amp; PERSONAL CARE_HAIR CARE_PANTENE_FY2021_LINEAR TV_941</t>
  </si>
  <si>
    <t>5_942</t>
  </si>
  <si>
    <t>PERU_BEAUTY &amp; PERSONAL CARE_HAIR CARE_PANTENE_FY2021_LINEAR TV_942</t>
  </si>
  <si>
    <t>5_943</t>
  </si>
  <si>
    <t>PERU_BEAUTY &amp; PERSONAL CARE_HAIR CARE_PANTENE_FY2021_LINEAR TV_943</t>
  </si>
  <si>
    <t>5_944</t>
  </si>
  <si>
    <t>PERU_BEAUTY &amp; PERSONAL CARE_HAIR CARE_PANTENE_FY2021_LINEAR TV_944</t>
  </si>
  <si>
    <t>5_945</t>
  </si>
  <si>
    <t>PERU_BEAUTY &amp; PERSONAL CARE_HAIR CARE_PANTENE_FY2021_LINEAR TV_945</t>
  </si>
  <si>
    <t>5_946</t>
  </si>
  <si>
    <t>PERU_BEAUTY &amp; PERSONAL CARE_HAIR CARE_PANTENE_FY2021_LINEAR TV_946</t>
  </si>
  <si>
    <t>5_947</t>
  </si>
  <si>
    <t>PERU_BEAUTY &amp; PERSONAL CARE_HAIR CARE_PANTENE_FY2021_LINEAR TV_947</t>
  </si>
  <si>
    <t>5_948</t>
  </si>
  <si>
    <t>PERU_BEAUTY &amp; PERSONAL CARE_HAIR CARE_PANTENE_FY2021_LINEAR TV_948</t>
  </si>
  <si>
    <t>5_949</t>
  </si>
  <si>
    <t>PERU_BEAUTY &amp; PERSONAL CARE_HAIR CARE_PANTENE_FY2021_LINEAR TV_949</t>
  </si>
  <si>
    <t>5_950</t>
  </si>
  <si>
    <t>PERU_BEAUTY &amp; PERSONAL CARE_HAIR CARE_PANTENE_FY2021_LINEAR TV_950</t>
  </si>
  <si>
    <t>5_951</t>
  </si>
  <si>
    <t>PERU_BEAUTY &amp; PERSONAL CARE_HAIR CARE_PANTENE_FY2021_LINEAR TV_951</t>
  </si>
  <si>
    <t>5_952</t>
  </si>
  <si>
    <t>PERU_BEAUTY &amp; PERSONAL CARE_HAIR CARE_PANTENE_FY2021_LINEAR TV_952</t>
  </si>
  <si>
    <t>5_953</t>
  </si>
  <si>
    <t>PERU_BEAUTY &amp; PERSONAL CARE_HAIR CARE_PANTENE_FY2021_LINEAR TV_953</t>
  </si>
  <si>
    <t>5_954</t>
  </si>
  <si>
    <t>PERU_BEAUTY &amp; PERSONAL CARE_HAIR CARE_PANTENE_FY2021_LINEAR TV_954</t>
  </si>
  <si>
    <t>5_955</t>
  </si>
  <si>
    <t>PERU_BEAUTY &amp; PERSONAL CARE_HAIR CARE_PANTENE_FY2021_LINEAR TV_955</t>
  </si>
  <si>
    <t>5_956</t>
  </si>
  <si>
    <t>PERU_BEAUTY &amp; PERSONAL CARE_HAIR CARE_PANTENE_FY2021_LINEAR TV_956</t>
  </si>
  <si>
    <t>5_957</t>
  </si>
  <si>
    <t>PERU_BEAUTY &amp; PERSONAL CARE_HAIR CARE_PANTENE_FY2021_LINEAR TV_957</t>
  </si>
  <si>
    <t>5_958</t>
  </si>
  <si>
    <t>PERU_BEAUTY &amp; PERSONAL CARE_HAIR CARE_PANTENE_FY2021_LINEAR TV_958</t>
  </si>
  <si>
    <t>5_959</t>
  </si>
  <si>
    <t>PERU_BEAUTY &amp; PERSONAL CARE_HAIR CARE_PANTENE_FY2021_LINEAR TV_959</t>
  </si>
  <si>
    <t>5_960</t>
  </si>
  <si>
    <t>PERU_BEAUTY &amp; PERSONAL CARE_HAIR CARE_PANTENE_FY2021_LINEAR TV_960</t>
  </si>
  <si>
    <t>5_961</t>
  </si>
  <si>
    <t>PERU_BEAUTY &amp; PERSONAL CARE_HAIR CARE_PANTENE_FY2021_LINEAR TV_961</t>
  </si>
  <si>
    <t>5_962</t>
  </si>
  <si>
    <t>PERU_BEAUTY &amp; PERSONAL CARE_HAIR CARE_PANTENE_FY2021_LINEAR TV_962</t>
  </si>
  <si>
    <t>5_963</t>
  </si>
  <si>
    <t>PERU_BEAUTY &amp; PERSONAL CARE_HAIR CARE_PANTENE_FY2021_LINEAR TV_963</t>
  </si>
  <si>
    <t>5_964</t>
  </si>
  <si>
    <t>PERU_BEAUTY &amp; PERSONAL CARE_HAIR CARE_PANTENE_FY2021_LINEAR TV_964</t>
  </si>
  <si>
    <t>5_965</t>
  </si>
  <si>
    <t>PERU_BEAUTY &amp; PERSONAL CARE_HAIR CARE_PANTENE_FY2021_LINEAR TV_965</t>
  </si>
  <si>
    <t>5_966</t>
  </si>
  <si>
    <t>PERU_BEAUTY &amp; PERSONAL CARE_HAIR CARE_PANTENE_FY2021_LINEAR TV_966</t>
  </si>
  <si>
    <t>5_967</t>
  </si>
  <si>
    <t>PERU_BEAUTY &amp; PERSONAL CARE_HAIR CARE_PANTENE_FY2021_LINEAR TV_967</t>
  </si>
  <si>
    <t>5_968</t>
  </si>
  <si>
    <t>PERU_BEAUTY &amp; PERSONAL CARE_HAIR CARE_PANTENE_FY2021_LINEAR TV_968</t>
  </si>
  <si>
    <t>5_969</t>
  </si>
  <si>
    <t>PERU_BEAUTY &amp; PERSONAL CARE_HAIR CARE_PANTENE_FY2021_LINEAR TV_969</t>
  </si>
  <si>
    <t>5_970</t>
  </si>
  <si>
    <t>PERU_BEAUTY &amp; PERSONAL CARE_HAIR CARE_PANTENE_FY2021_LINEAR TV_970</t>
  </si>
  <si>
    <t>5_971</t>
  </si>
  <si>
    <t>PERU_BEAUTY &amp; PERSONAL CARE_HAIR CARE_PANTENE_FY2021_LINEAR TV_971</t>
  </si>
  <si>
    <t>5_972</t>
  </si>
  <si>
    <t>PERU_BEAUTY &amp; PERSONAL CARE_HAIR CARE_PANTENE_FY2021_LINEAR TV_972</t>
  </si>
  <si>
    <t>5_973</t>
  </si>
  <si>
    <t>PERU_BEAUTY &amp; PERSONAL CARE_HAIR CARE_PANTENE_FY2021_LINEAR TV_973</t>
  </si>
  <si>
    <t>5_974</t>
  </si>
  <si>
    <t>PERU_BEAUTY &amp; PERSONAL CARE_HAIR CARE_PANTENE_FY2021_LINEAR TV_974</t>
  </si>
  <si>
    <t>5_975</t>
  </si>
  <si>
    <t>PERU_BEAUTY &amp; PERSONAL CARE_HAIR CARE_PANTENE_FY2021_LINEAR TV_975</t>
  </si>
  <si>
    <t>5_976</t>
  </si>
  <si>
    <t>PERU_BEAUTY &amp; PERSONAL CARE_HAIR CARE_PANTENE_FY2021_LINEAR TV_976</t>
  </si>
  <si>
    <t>5_977</t>
  </si>
  <si>
    <t>PERU_BEAUTY &amp; PERSONAL CARE_HAIR CARE_PANTENE_FY2021_LINEAR TV_977</t>
  </si>
  <si>
    <t>5_978</t>
  </si>
  <si>
    <t>PERU_BEAUTY &amp; PERSONAL CARE_HAIR CARE_PANTENE_FY2021_LINEAR TV_978</t>
  </si>
  <si>
    <t>5_979</t>
  </si>
  <si>
    <t>PERU_BEAUTY &amp; PERSONAL CARE_HAIR CARE_PANTENE_FY2021_LINEAR TV_979</t>
  </si>
  <si>
    <t>5_980</t>
  </si>
  <si>
    <t>PERU_BEAUTY &amp; PERSONAL CARE_HAIR CARE_PANTENE_FY2021_LINEAR TV_980</t>
  </si>
  <si>
    <t>5_981</t>
  </si>
  <si>
    <t>PERU_BEAUTY &amp; PERSONAL CARE_HAIR CARE_PANTENE_FY2021_LINEAR TV_981</t>
  </si>
  <si>
    <t>5_982</t>
  </si>
  <si>
    <t>PERU_BEAUTY &amp; PERSONAL CARE_HAIR CARE_PANTENE_FY2021_LINEAR TV_982</t>
  </si>
  <si>
    <t>5_983</t>
  </si>
  <si>
    <t>PERU_BEAUTY &amp; PERSONAL CARE_HAIR CARE_PANTENE_FY2021_LINEAR TV_983</t>
  </si>
  <si>
    <t>5_984</t>
  </si>
  <si>
    <t>PERU_BEAUTY &amp; PERSONAL CARE_HAIR CARE_PANTENE_FY2021_LINEAR TV_984</t>
  </si>
  <si>
    <t>5_985</t>
  </si>
  <si>
    <t>PERU_BEAUTY &amp; PERSONAL CARE_HAIR CARE_PANTENE_FY2021_LINEAR TV_985</t>
  </si>
  <si>
    <t>5_986</t>
  </si>
  <si>
    <t>PERU_BEAUTY &amp; PERSONAL CARE_HAIR CARE_PANTENE_FY2021_LINEAR TV_986</t>
  </si>
  <si>
    <t>5_987</t>
  </si>
  <si>
    <t>PERU_BEAUTY &amp; PERSONAL CARE_HAIR CARE_PANTENE_FY2021_LINEAR TV_987</t>
  </si>
  <si>
    <t>5_988</t>
  </si>
  <si>
    <t>PERU_BEAUTY &amp; PERSONAL CARE_HAIR CARE_PANTENE_FY2021_LINEAR TV_988</t>
  </si>
  <si>
    <t>5_989</t>
  </si>
  <si>
    <t>PERU_BEAUTY &amp; PERSONAL CARE_HAIR CARE_PANTENE_FY2021_LINEAR TV_989</t>
  </si>
  <si>
    <t>5_990</t>
  </si>
  <si>
    <t>PERU_BEAUTY &amp; PERSONAL CARE_HAIR CARE_PANTENE_FY2021_LINEAR TV_990</t>
  </si>
  <si>
    <t>5_991</t>
  </si>
  <si>
    <t>PERU_BEAUTY &amp; PERSONAL CARE_HAIR CARE_PANTENE_FY2021_LINEAR TV_991</t>
  </si>
  <si>
    <t>5_992</t>
  </si>
  <si>
    <t>PERU_BEAUTY &amp; PERSONAL CARE_HAIR CARE_PANTENE_FY2021_LINEAR TV_992</t>
  </si>
  <si>
    <t>5_993</t>
  </si>
  <si>
    <t>PERU_BEAUTY &amp; PERSONAL CARE_HAIR CARE_PANTENE_FY2021_LINEAR TV_993</t>
  </si>
  <si>
    <t>5_994</t>
  </si>
  <si>
    <t>PERU_BEAUTY &amp; PERSONAL CARE_HAIR CARE_PANTENE_FY2021_LINEAR TV_994</t>
  </si>
  <si>
    <t>5_995</t>
  </si>
  <si>
    <t>PERU_BEAUTY &amp; PERSONAL CARE_HAIR CARE_PANTENE_FY2021_LINEAR TV_995</t>
  </si>
  <si>
    <t>5_996</t>
  </si>
  <si>
    <t>PERU_BEAUTY &amp; PERSONAL CARE_HAIR CARE_PANTENE_FY2021_LINEAR TV_996</t>
  </si>
  <si>
    <t>5_997</t>
  </si>
  <si>
    <t>PERU_BEAUTY &amp; PERSONAL CARE_HAIR CARE_PANTENE_FY2021_LINEAR TV_997</t>
  </si>
  <si>
    <t>5_998</t>
  </si>
  <si>
    <t>PERU_BEAUTY &amp; PERSONAL CARE_HAIR CARE_PANTENE_FY2021_LINEAR TV_998</t>
  </si>
  <si>
    <t>5_999</t>
  </si>
  <si>
    <t>PERU_BEAUTY &amp; PERSONAL CARE_HAIR CARE_PANTENE_FY2021_LINEAR TV_999</t>
  </si>
  <si>
    <t>5_1000</t>
  </si>
  <si>
    <t>PERU_BEAUTY &amp; PERSONAL CARE_HAIR CARE_PANTENE_FY2021_LINEAR TV_1000</t>
  </si>
  <si>
    <t>5_1001</t>
  </si>
  <si>
    <t>PERU_BEAUTY &amp; PERSONAL CARE_HAIR CARE_PANTENE_FY2021_LINEAR TV_1001</t>
  </si>
  <si>
    <t>6_1</t>
  </si>
  <si>
    <t>PERU_BEAUTY &amp; PERSONAL CARE_HAIR CARE_PANTENE_FY2021_SOCIAL_1</t>
  </si>
  <si>
    <t>PERU_BEAUTY &amp; PERSONAL CARE_HAIR CARE_PANTENE_FY2021_SOCIAL</t>
  </si>
  <si>
    <t>IMPs</t>
  </si>
  <si>
    <t>SU PER MM IMPs</t>
  </si>
  <si>
    <t>6_2</t>
  </si>
  <si>
    <t>PERU_BEAUTY &amp; PERSONAL CARE_HAIR CARE_PANTENE_FY2021_SOCIAL_2</t>
  </si>
  <si>
    <t>6_3</t>
  </si>
  <si>
    <t>PERU_BEAUTY &amp; PERSONAL CARE_HAIR CARE_PANTENE_FY2021_SOCIAL_3</t>
  </si>
  <si>
    <t>6_4</t>
  </si>
  <si>
    <t>PERU_BEAUTY &amp; PERSONAL CARE_HAIR CARE_PANTENE_FY2021_SOCIAL_4</t>
  </si>
  <si>
    <t>6_5</t>
  </si>
  <si>
    <t>PERU_BEAUTY &amp; PERSONAL CARE_HAIR CARE_PANTENE_FY2021_SOCIAL_5</t>
  </si>
  <si>
    <t>6_6</t>
  </si>
  <si>
    <t>PERU_BEAUTY &amp; PERSONAL CARE_HAIR CARE_PANTENE_FY2021_SOCIAL_6</t>
  </si>
  <si>
    <t>6_7</t>
  </si>
  <si>
    <t>PERU_BEAUTY &amp; PERSONAL CARE_HAIR CARE_PANTENE_FY2021_SOCIAL_7</t>
  </si>
  <si>
    <t>6_8</t>
  </si>
  <si>
    <t>PERU_BEAUTY &amp; PERSONAL CARE_HAIR CARE_PANTENE_FY2021_SOCIAL_8</t>
  </si>
  <si>
    <t>6_9</t>
  </si>
  <si>
    <t>PERU_BEAUTY &amp; PERSONAL CARE_HAIR CARE_PANTENE_FY2021_SOCIAL_9</t>
  </si>
  <si>
    <t>6_10</t>
  </si>
  <si>
    <t>PERU_BEAUTY &amp; PERSONAL CARE_HAIR CARE_PANTENE_FY2021_SOCIAL_10</t>
  </si>
  <si>
    <t>6_11</t>
  </si>
  <si>
    <t>PERU_BEAUTY &amp; PERSONAL CARE_HAIR CARE_PANTENE_FY2021_SOCIAL_11</t>
  </si>
  <si>
    <t>6_12</t>
  </si>
  <si>
    <t>PERU_BEAUTY &amp; PERSONAL CARE_HAIR CARE_PANTENE_FY2021_SOCIAL_12</t>
  </si>
  <si>
    <t>6_13</t>
  </si>
  <si>
    <t>PERU_BEAUTY &amp; PERSONAL CARE_HAIR CARE_PANTENE_FY2021_SOCIAL_13</t>
  </si>
  <si>
    <t>6_14</t>
  </si>
  <si>
    <t>PERU_BEAUTY &amp; PERSONAL CARE_HAIR CARE_PANTENE_FY2021_SOCIAL_14</t>
  </si>
  <si>
    <t>6_15</t>
  </si>
  <si>
    <t>PERU_BEAUTY &amp; PERSONAL CARE_HAIR CARE_PANTENE_FY2021_SOCIAL_15</t>
  </si>
  <si>
    <t>6_16</t>
  </si>
  <si>
    <t>PERU_BEAUTY &amp; PERSONAL CARE_HAIR CARE_PANTENE_FY2021_SOCIAL_16</t>
  </si>
  <si>
    <t>6_17</t>
  </si>
  <si>
    <t>PERU_BEAUTY &amp; PERSONAL CARE_HAIR CARE_PANTENE_FY2021_SOCIAL_17</t>
  </si>
  <si>
    <t>6_18</t>
  </si>
  <si>
    <t>PERU_BEAUTY &amp; PERSONAL CARE_HAIR CARE_PANTENE_FY2021_SOCIAL_18</t>
  </si>
  <si>
    <t>6_19</t>
  </si>
  <si>
    <t>PERU_BEAUTY &amp; PERSONAL CARE_HAIR CARE_PANTENE_FY2021_SOCIAL_19</t>
  </si>
  <si>
    <t>6_20</t>
  </si>
  <si>
    <t>PERU_BEAUTY &amp; PERSONAL CARE_HAIR CARE_PANTENE_FY2021_SOCIAL_20</t>
  </si>
  <si>
    <t>6_21</t>
  </si>
  <si>
    <t>PERU_BEAUTY &amp; PERSONAL CARE_HAIR CARE_PANTENE_FY2021_SOCIAL_21</t>
  </si>
  <si>
    <t>6_22</t>
  </si>
  <si>
    <t>PERU_BEAUTY &amp; PERSONAL CARE_HAIR CARE_PANTENE_FY2021_SOCIAL_22</t>
  </si>
  <si>
    <t>6_23</t>
  </si>
  <si>
    <t>PERU_BEAUTY &amp; PERSONAL CARE_HAIR CARE_PANTENE_FY2021_SOCIAL_23</t>
  </si>
  <si>
    <t>6_24</t>
  </si>
  <si>
    <t>PERU_BEAUTY &amp; PERSONAL CARE_HAIR CARE_PANTENE_FY2021_SOCIAL_24</t>
  </si>
  <si>
    <t>6_25</t>
  </si>
  <si>
    <t>PERU_BEAUTY &amp; PERSONAL CARE_HAIR CARE_PANTENE_FY2021_SOCIAL_25</t>
  </si>
  <si>
    <t>6_26</t>
  </si>
  <si>
    <t>PERU_BEAUTY &amp; PERSONAL CARE_HAIR CARE_PANTENE_FY2021_SOCIAL_26</t>
  </si>
  <si>
    <t>6_27</t>
  </si>
  <si>
    <t>PERU_BEAUTY &amp; PERSONAL CARE_HAIR CARE_PANTENE_FY2021_SOCIAL_27</t>
  </si>
  <si>
    <t>6_28</t>
  </si>
  <si>
    <t>PERU_BEAUTY &amp; PERSONAL CARE_HAIR CARE_PANTENE_FY2021_SOCIAL_28</t>
  </si>
  <si>
    <t>6_29</t>
  </si>
  <si>
    <t>PERU_BEAUTY &amp; PERSONAL CARE_HAIR CARE_PANTENE_FY2021_SOCIAL_29</t>
  </si>
  <si>
    <t>6_30</t>
  </si>
  <si>
    <t>PERU_BEAUTY &amp; PERSONAL CARE_HAIR CARE_PANTENE_FY2021_SOCIAL_30</t>
  </si>
  <si>
    <t>6_31</t>
  </si>
  <si>
    <t>PERU_BEAUTY &amp; PERSONAL CARE_HAIR CARE_PANTENE_FY2021_SOCIAL_31</t>
  </si>
  <si>
    <t>6_32</t>
  </si>
  <si>
    <t>PERU_BEAUTY &amp; PERSONAL CARE_HAIR CARE_PANTENE_FY2021_SOCIAL_32</t>
  </si>
  <si>
    <t>6_33</t>
  </si>
  <si>
    <t>PERU_BEAUTY &amp; PERSONAL CARE_HAIR CARE_PANTENE_FY2021_SOCIAL_33</t>
  </si>
  <si>
    <t>6_34</t>
  </si>
  <si>
    <t>PERU_BEAUTY &amp; PERSONAL CARE_HAIR CARE_PANTENE_FY2021_SOCIAL_34</t>
  </si>
  <si>
    <t>6_35</t>
  </si>
  <si>
    <t>PERU_BEAUTY &amp; PERSONAL CARE_HAIR CARE_PANTENE_FY2021_SOCIAL_35</t>
  </si>
  <si>
    <t>6_36</t>
  </si>
  <si>
    <t>PERU_BEAUTY &amp; PERSONAL CARE_HAIR CARE_PANTENE_FY2021_SOCIAL_36</t>
  </si>
  <si>
    <t>6_37</t>
  </si>
  <si>
    <t>PERU_BEAUTY &amp; PERSONAL CARE_HAIR CARE_PANTENE_FY2021_SOCIAL_37</t>
  </si>
  <si>
    <t>6_38</t>
  </si>
  <si>
    <t>PERU_BEAUTY &amp; PERSONAL CARE_HAIR CARE_PANTENE_FY2021_SOCIAL_38</t>
  </si>
  <si>
    <t>6_39</t>
  </si>
  <si>
    <t>PERU_BEAUTY &amp; PERSONAL CARE_HAIR CARE_PANTENE_FY2021_SOCIAL_39</t>
  </si>
  <si>
    <t>6_40</t>
  </si>
  <si>
    <t>PERU_BEAUTY &amp; PERSONAL CARE_HAIR CARE_PANTENE_FY2021_SOCIAL_40</t>
  </si>
  <si>
    <t>6_41</t>
  </si>
  <si>
    <t>PERU_BEAUTY &amp; PERSONAL CARE_HAIR CARE_PANTENE_FY2021_SOCIAL_41</t>
  </si>
  <si>
    <t>6_42</t>
  </si>
  <si>
    <t>PERU_BEAUTY &amp; PERSONAL CARE_HAIR CARE_PANTENE_FY2021_SOCIAL_42</t>
  </si>
  <si>
    <t>6_43</t>
  </si>
  <si>
    <t>PERU_BEAUTY &amp; PERSONAL CARE_HAIR CARE_PANTENE_FY2021_SOCIAL_43</t>
  </si>
  <si>
    <t>6_44</t>
  </si>
  <si>
    <t>PERU_BEAUTY &amp; PERSONAL CARE_HAIR CARE_PANTENE_FY2021_SOCIAL_44</t>
  </si>
  <si>
    <t>6_45</t>
  </si>
  <si>
    <t>PERU_BEAUTY &amp; PERSONAL CARE_HAIR CARE_PANTENE_FY2021_SOCIAL_45</t>
  </si>
  <si>
    <t>6_46</t>
  </si>
  <si>
    <t>PERU_BEAUTY &amp; PERSONAL CARE_HAIR CARE_PANTENE_FY2021_SOCIAL_46</t>
  </si>
  <si>
    <t>6_47</t>
  </si>
  <si>
    <t>PERU_BEAUTY &amp; PERSONAL CARE_HAIR CARE_PANTENE_FY2021_SOCIAL_47</t>
  </si>
  <si>
    <t>6_48</t>
  </si>
  <si>
    <t>PERU_BEAUTY &amp; PERSONAL CARE_HAIR CARE_PANTENE_FY2021_SOCIAL_48</t>
  </si>
  <si>
    <t>6_49</t>
  </si>
  <si>
    <t>PERU_BEAUTY &amp; PERSONAL CARE_HAIR CARE_PANTENE_FY2021_SOCIAL_49</t>
  </si>
  <si>
    <t>6_50</t>
  </si>
  <si>
    <t>PERU_BEAUTY &amp; PERSONAL CARE_HAIR CARE_PANTENE_FY2021_SOCIAL_50</t>
  </si>
  <si>
    <t>6_51</t>
  </si>
  <si>
    <t>PERU_BEAUTY &amp; PERSONAL CARE_HAIR CARE_PANTENE_FY2021_SOCIAL_51</t>
  </si>
  <si>
    <t>6_52</t>
  </si>
  <si>
    <t>PERU_BEAUTY &amp; PERSONAL CARE_HAIR CARE_PANTENE_FY2021_SOCIAL_52</t>
  </si>
  <si>
    <t>6_53</t>
  </si>
  <si>
    <t>PERU_BEAUTY &amp; PERSONAL CARE_HAIR CARE_PANTENE_FY2021_SOCIAL_53</t>
  </si>
  <si>
    <t>6_54</t>
  </si>
  <si>
    <t>PERU_BEAUTY &amp; PERSONAL CARE_HAIR CARE_PANTENE_FY2021_SOCIAL_54</t>
  </si>
  <si>
    <t>6_55</t>
  </si>
  <si>
    <t>PERU_BEAUTY &amp; PERSONAL CARE_HAIR CARE_PANTENE_FY2021_SOCIAL_55</t>
  </si>
  <si>
    <t>6_56</t>
  </si>
  <si>
    <t>PERU_BEAUTY &amp; PERSONAL CARE_HAIR CARE_PANTENE_FY2021_SOCIAL_56</t>
  </si>
  <si>
    <t>6_57</t>
  </si>
  <si>
    <t>PERU_BEAUTY &amp; PERSONAL CARE_HAIR CARE_PANTENE_FY2021_SOCIAL_57</t>
  </si>
  <si>
    <t>6_58</t>
  </si>
  <si>
    <t>PERU_BEAUTY &amp; PERSONAL CARE_HAIR CARE_PANTENE_FY2021_SOCIAL_58</t>
  </si>
  <si>
    <t>6_59</t>
  </si>
  <si>
    <t>PERU_BEAUTY &amp; PERSONAL CARE_HAIR CARE_PANTENE_FY2021_SOCIAL_59</t>
  </si>
  <si>
    <t>6_60</t>
  </si>
  <si>
    <t>PERU_BEAUTY &amp; PERSONAL CARE_HAIR CARE_PANTENE_FY2021_SOCIAL_60</t>
  </si>
  <si>
    <t>6_61</t>
  </si>
  <si>
    <t>PERU_BEAUTY &amp; PERSONAL CARE_HAIR CARE_PANTENE_FY2021_SOCIAL_61</t>
  </si>
  <si>
    <t>6_62</t>
  </si>
  <si>
    <t>PERU_BEAUTY &amp; PERSONAL CARE_HAIR CARE_PANTENE_FY2021_SOCIAL_62</t>
  </si>
  <si>
    <t>6_63</t>
  </si>
  <si>
    <t>PERU_BEAUTY &amp; PERSONAL CARE_HAIR CARE_PANTENE_FY2021_SOCIAL_63</t>
  </si>
  <si>
    <t>6_64</t>
  </si>
  <si>
    <t>PERU_BEAUTY &amp; PERSONAL CARE_HAIR CARE_PANTENE_FY2021_SOCIAL_64</t>
  </si>
  <si>
    <t>6_65</t>
  </si>
  <si>
    <t>PERU_BEAUTY &amp; PERSONAL CARE_HAIR CARE_PANTENE_FY2021_SOCIAL_65</t>
  </si>
  <si>
    <t>6_66</t>
  </si>
  <si>
    <t>PERU_BEAUTY &amp; PERSONAL CARE_HAIR CARE_PANTENE_FY2021_SOCIAL_66</t>
  </si>
  <si>
    <t>6_67</t>
  </si>
  <si>
    <t>PERU_BEAUTY &amp; PERSONAL CARE_HAIR CARE_PANTENE_FY2021_SOCIAL_67</t>
  </si>
  <si>
    <t>6_68</t>
  </si>
  <si>
    <t>PERU_BEAUTY &amp; PERSONAL CARE_HAIR CARE_PANTENE_FY2021_SOCIAL_68</t>
  </si>
  <si>
    <t>6_69</t>
  </si>
  <si>
    <t>PERU_BEAUTY &amp; PERSONAL CARE_HAIR CARE_PANTENE_FY2021_SOCIAL_69</t>
  </si>
  <si>
    <t>6_70</t>
  </si>
  <si>
    <t>PERU_BEAUTY &amp; PERSONAL CARE_HAIR CARE_PANTENE_FY2021_SOCIAL_70</t>
  </si>
  <si>
    <t>6_71</t>
  </si>
  <si>
    <t>PERU_BEAUTY &amp; PERSONAL CARE_HAIR CARE_PANTENE_FY2021_SOCIAL_71</t>
  </si>
  <si>
    <t>6_72</t>
  </si>
  <si>
    <t>PERU_BEAUTY &amp; PERSONAL CARE_HAIR CARE_PANTENE_FY2021_SOCIAL_72</t>
  </si>
  <si>
    <t>6_73</t>
  </si>
  <si>
    <t>PERU_BEAUTY &amp; PERSONAL CARE_HAIR CARE_PANTENE_FY2021_SOCIAL_73</t>
  </si>
  <si>
    <t>6_74</t>
  </si>
  <si>
    <t>PERU_BEAUTY &amp; PERSONAL CARE_HAIR CARE_PANTENE_FY2021_SOCIAL_74</t>
  </si>
  <si>
    <t>6_75</t>
  </si>
  <si>
    <t>PERU_BEAUTY &amp; PERSONAL CARE_HAIR CARE_PANTENE_FY2021_SOCIAL_75</t>
  </si>
  <si>
    <t>6_76</t>
  </si>
  <si>
    <t>PERU_BEAUTY &amp; PERSONAL CARE_HAIR CARE_PANTENE_FY2021_SOCIAL_76</t>
  </si>
  <si>
    <t>6_77</t>
  </si>
  <si>
    <t>PERU_BEAUTY &amp; PERSONAL CARE_HAIR CARE_PANTENE_FY2021_SOCIAL_77</t>
  </si>
  <si>
    <t>6_78</t>
  </si>
  <si>
    <t>PERU_BEAUTY &amp; PERSONAL CARE_HAIR CARE_PANTENE_FY2021_SOCIAL_78</t>
  </si>
  <si>
    <t>6_79</t>
  </si>
  <si>
    <t>PERU_BEAUTY &amp; PERSONAL CARE_HAIR CARE_PANTENE_FY2021_SOCIAL_79</t>
  </si>
  <si>
    <t>6_80</t>
  </si>
  <si>
    <t>PERU_BEAUTY &amp; PERSONAL CARE_HAIR CARE_PANTENE_FY2021_SOCIAL_80</t>
  </si>
  <si>
    <t>6_81</t>
  </si>
  <si>
    <t>PERU_BEAUTY &amp; PERSONAL CARE_HAIR CARE_PANTENE_FY2021_SOCIAL_81</t>
  </si>
  <si>
    <t>6_82</t>
  </si>
  <si>
    <t>PERU_BEAUTY &amp; PERSONAL CARE_HAIR CARE_PANTENE_FY2021_SOCIAL_82</t>
  </si>
  <si>
    <t>6_83</t>
  </si>
  <si>
    <t>PERU_BEAUTY &amp; PERSONAL CARE_HAIR CARE_PANTENE_FY2021_SOCIAL_83</t>
  </si>
  <si>
    <t>6_84</t>
  </si>
  <si>
    <t>PERU_BEAUTY &amp; PERSONAL CARE_HAIR CARE_PANTENE_FY2021_SOCIAL_84</t>
  </si>
  <si>
    <t>6_85</t>
  </si>
  <si>
    <t>PERU_BEAUTY &amp; PERSONAL CARE_HAIR CARE_PANTENE_FY2021_SOCIAL_85</t>
  </si>
  <si>
    <t>6_86</t>
  </si>
  <si>
    <t>PERU_BEAUTY &amp; PERSONAL CARE_HAIR CARE_PANTENE_FY2021_SOCIAL_86</t>
  </si>
  <si>
    <t>6_87</t>
  </si>
  <si>
    <t>PERU_BEAUTY &amp; PERSONAL CARE_HAIR CARE_PANTENE_FY2021_SOCIAL_87</t>
  </si>
  <si>
    <t>6_88</t>
  </si>
  <si>
    <t>PERU_BEAUTY &amp; PERSONAL CARE_HAIR CARE_PANTENE_FY2021_SOCIAL_88</t>
  </si>
  <si>
    <t>6_89</t>
  </si>
  <si>
    <t>PERU_BEAUTY &amp; PERSONAL CARE_HAIR CARE_PANTENE_FY2021_SOCIAL_89</t>
  </si>
  <si>
    <t>6_90</t>
  </si>
  <si>
    <t>PERU_BEAUTY &amp; PERSONAL CARE_HAIR CARE_PANTENE_FY2021_SOCIAL_90</t>
  </si>
  <si>
    <t>6_91</t>
  </si>
  <si>
    <t>PERU_BEAUTY &amp; PERSONAL CARE_HAIR CARE_PANTENE_FY2021_SOCIAL_91</t>
  </si>
  <si>
    <t>6_92</t>
  </si>
  <si>
    <t>PERU_BEAUTY &amp; PERSONAL CARE_HAIR CARE_PANTENE_FY2021_SOCIAL_92</t>
  </si>
  <si>
    <t>6_93</t>
  </si>
  <si>
    <t>PERU_BEAUTY &amp; PERSONAL CARE_HAIR CARE_PANTENE_FY2021_SOCIAL_93</t>
  </si>
  <si>
    <t>6_94</t>
  </si>
  <si>
    <t>PERU_BEAUTY &amp; PERSONAL CARE_HAIR CARE_PANTENE_FY2021_SOCIAL_94</t>
  </si>
  <si>
    <t>6_95</t>
  </si>
  <si>
    <t>PERU_BEAUTY &amp; PERSONAL CARE_HAIR CARE_PANTENE_FY2021_SOCIAL_95</t>
  </si>
  <si>
    <t>6_96</t>
  </si>
  <si>
    <t>PERU_BEAUTY &amp; PERSONAL CARE_HAIR CARE_PANTENE_FY2021_SOCIAL_96</t>
  </si>
  <si>
    <t>6_97</t>
  </si>
  <si>
    <t>PERU_BEAUTY &amp; PERSONAL CARE_HAIR CARE_PANTENE_FY2021_SOCIAL_97</t>
  </si>
  <si>
    <t>6_98</t>
  </si>
  <si>
    <t>PERU_BEAUTY &amp; PERSONAL CARE_HAIR CARE_PANTENE_FY2021_SOCIAL_98</t>
  </si>
  <si>
    <t>6_99</t>
  </si>
  <si>
    <t>PERU_BEAUTY &amp; PERSONAL CARE_HAIR CARE_PANTENE_FY2021_SOCIAL_99</t>
  </si>
  <si>
    <t>6_100</t>
  </si>
  <si>
    <t>PERU_BEAUTY &amp; PERSONAL CARE_HAIR CARE_PANTENE_FY2021_SOCIAL_100</t>
  </si>
  <si>
    <t>6_101</t>
  </si>
  <si>
    <t>PERU_BEAUTY &amp; PERSONAL CARE_HAIR CARE_PANTENE_FY2021_SOCIAL_101</t>
  </si>
  <si>
    <t>6_102</t>
  </si>
  <si>
    <t>PERU_BEAUTY &amp; PERSONAL CARE_HAIR CARE_PANTENE_FY2021_SOCIAL_102</t>
  </si>
  <si>
    <t>6_103</t>
  </si>
  <si>
    <t>PERU_BEAUTY &amp; PERSONAL CARE_HAIR CARE_PANTENE_FY2021_SOCIAL_103</t>
  </si>
  <si>
    <t>6_104</t>
  </si>
  <si>
    <t>PERU_BEAUTY &amp; PERSONAL CARE_HAIR CARE_PANTENE_FY2021_SOCIAL_104</t>
  </si>
  <si>
    <t>6_105</t>
  </si>
  <si>
    <t>PERU_BEAUTY &amp; PERSONAL CARE_HAIR CARE_PANTENE_FY2021_SOCIAL_105</t>
  </si>
  <si>
    <t>6_106</t>
  </si>
  <si>
    <t>PERU_BEAUTY &amp; PERSONAL CARE_HAIR CARE_PANTENE_FY2021_SOCIAL_106</t>
  </si>
  <si>
    <t>6_107</t>
  </si>
  <si>
    <t>PERU_BEAUTY &amp; PERSONAL CARE_HAIR CARE_PANTENE_FY2021_SOCIAL_107</t>
  </si>
  <si>
    <t>6_108</t>
  </si>
  <si>
    <t>PERU_BEAUTY &amp; PERSONAL CARE_HAIR CARE_PANTENE_FY2021_SOCIAL_108</t>
  </si>
  <si>
    <t>6_109</t>
  </si>
  <si>
    <t>PERU_BEAUTY &amp; PERSONAL CARE_HAIR CARE_PANTENE_FY2021_SOCIAL_109</t>
  </si>
  <si>
    <t>6_110</t>
  </si>
  <si>
    <t>PERU_BEAUTY &amp; PERSONAL CARE_HAIR CARE_PANTENE_FY2021_SOCIAL_110</t>
  </si>
  <si>
    <t>6_111</t>
  </si>
  <si>
    <t>PERU_BEAUTY &amp; PERSONAL CARE_HAIR CARE_PANTENE_FY2021_SOCIAL_111</t>
  </si>
  <si>
    <t>6_112</t>
  </si>
  <si>
    <t>PERU_BEAUTY &amp; PERSONAL CARE_HAIR CARE_PANTENE_FY2021_SOCIAL_112</t>
  </si>
  <si>
    <t>6_113</t>
  </si>
  <si>
    <t>PERU_BEAUTY &amp; PERSONAL CARE_HAIR CARE_PANTENE_FY2021_SOCIAL_113</t>
  </si>
  <si>
    <t>6_114</t>
  </si>
  <si>
    <t>PERU_BEAUTY &amp; PERSONAL CARE_HAIR CARE_PANTENE_FY2021_SOCIAL_114</t>
  </si>
  <si>
    <t>6_115</t>
  </si>
  <si>
    <t>PERU_BEAUTY &amp; PERSONAL CARE_HAIR CARE_PANTENE_FY2021_SOCIAL_115</t>
  </si>
  <si>
    <t>6_116</t>
  </si>
  <si>
    <t>PERU_BEAUTY &amp; PERSONAL CARE_HAIR CARE_PANTENE_FY2021_SOCIAL_116</t>
  </si>
  <si>
    <t>6_117</t>
  </si>
  <si>
    <t>PERU_BEAUTY &amp; PERSONAL CARE_HAIR CARE_PANTENE_FY2021_SOCIAL_117</t>
  </si>
  <si>
    <t>6_118</t>
  </si>
  <si>
    <t>PERU_BEAUTY &amp; PERSONAL CARE_HAIR CARE_PANTENE_FY2021_SOCIAL_118</t>
  </si>
  <si>
    <t>6_119</t>
  </si>
  <si>
    <t>PERU_BEAUTY &amp; PERSONAL CARE_HAIR CARE_PANTENE_FY2021_SOCIAL_119</t>
  </si>
  <si>
    <t>6_120</t>
  </si>
  <si>
    <t>PERU_BEAUTY &amp; PERSONAL CARE_HAIR CARE_PANTENE_FY2021_SOCIAL_120</t>
  </si>
  <si>
    <t>6_121</t>
  </si>
  <si>
    <t>PERU_BEAUTY &amp; PERSONAL CARE_HAIR CARE_PANTENE_FY2021_SOCIAL_121</t>
  </si>
  <si>
    <t>6_122</t>
  </si>
  <si>
    <t>PERU_BEAUTY &amp; PERSONAL CARE_HAIR CARE_PANTENE_FY2021_SOCIAL_122</t>
  </si>
  <si>
    <t>6_123</t>
  </si>
  <si>
    <t>PERU_BEAUTY &amp; PERSONAL CARE_HAIR CARE_PANTENE_FY2021_SOCIAL_123</t>
  </si>
  <si>
    <t>6_124</t>
  </si>
  <si>
    <t>PERU_BEAUTY &amp; PERSONAL CARE_HAIR CARE_PANTENE_FY2021_SOCIAL_124</t>
  </si>
  <si>
    <t>6_125</t>
  </si>
  <si>
    <t>PERU_BEAUTY &amp; PERSONAL CARE_HAIR CARE_PANTENE_FY2021_SOCIAL_125</t>
  </si>
  <si>
    <t>6_126</t>
  </si>
  <si>
    <t>PERU_BEAUTY &amp; PERSONAL CARE_HAIR CARE_PANTENE_FY2021_SOCIAL_126</t>
  </si>
  <si>
    <t>6_127</t>
  </si>
  <si>
    <t>PERU_BEAUTY &amp; PERSONAL CARE_HAIR CARE_PANTENE_FY2021_SOCIAL_127</t>
  </si>
  <si>
    <t>6_128</t>
  </si>
  <si>
    <t>PERU_BEAUTY &amp; PERSONAL CARE_HAIR CARE_PANTENE_FY2021_SOCIAL_128</t>
  </si>
  <si>
    <t>6_129</t>
  </si>
  <si>
    <t>PERU_BEAUTY &amp; PERSONAL CARE_HAIR CARE_PANTENE_FY2021_SOCIAL_129</t>
  </si>
  <si>
    <t>6_130</t>
  </si>
  <si>
    <t>PERU_BEAUTY &amp; PERSONAL CARE_HAIR CARE_PANTENE_FY2021_SOCIAL_130</t>
  </si>
  <si>
    <t>6_131</t>
  </si>
  <si>
    <t>PERU_BEAUTY &amp; PERSONAL CARE_HAIR CARE_PANTENE_FY2021_SOCIAL_131</t>
  </si>
  <si>
    <t>6_132</t>
  </si>
  <si>
    <t>PERU_BEAUTY &amp; PERSONAL CARE_HAIR CARE_PANTENE_FY2021_SOCIAL_132</t>
  </si>
  <si>
    <t>6_133</t>
  </si>
  <si>
    <t>PERU_BEAUTY &amp; PERSONAL CARE_HAIR CARE_PANTENE_FY2021_SOCIAL_133</t>
  </si>
  <si>
    <t>6_134</t>
  </si>
  <si>
    <t>PERU_BEAUTY &amp; PERSONAL CARE_HAIR CARE_PANTENE_FY2021_SOCIAL_134</t>
  </si>
  <si>
    <t>6_135</t>
  </si>
  <si>
    <t>PERU_BEAUTY &amp; PERSONAL CARE_HAIR CARE_PANTENE_FY2021_SOCIAL_135</t>
  </si>
  <si>
    <t>6_136</t>
  </si>
  <si>
    <t>PERU_BEAUTY &amp; PERSONAL CARE_HAIR CARE_PANTENE_FY2021_SOCIAL_136</t>
  </si>
  <si>
    <t>6_137</t>
  </si>
  <si>
    <t>PERU_BEAUTY &amp; PERSONAL CARE_HAIR CARE_PANTENE_FY2021_SOCIAL_137</t>
  </si>
  <si>
    <t>6_138</t>
  </si>
  <si>
    <t>PERU_BEAUTY &amp; PERSONAL CARE_HAIR CARE_PANTENE_FY2021_SOCIAL_138</t>
  </si>
  <si>
    <t>6_139</t>
  </si>
  <si>
    <t>PERU_BEAUTY &amp; PERSONAL CARE_HAIR CARE_PANTENE_FY2021_SOCIAL_139</t>
  </si>
  <si>
    <t>6_140</t>
  </si>
  <si>
    <t>PERU_BEAUTY &amp; PERSONAL CARE_HAIR CARE_PANTENE_FY2021_SOCIAL_140</t>
  </si>
  <si>
    <t>6_141</t>
  </si>
  <si>
    <t>PERU_BEAUTY &amp; PERSONAL CARE_HAIR CARE_PANTENE_FY2021_SOCIAL_141</t>
  </si>
  <si>
    <t>6_142</t>
  </si>
  <si>
    <t>PERU_BEAUTY &amp; PERSONAL CARE_HAIR CARE_PANTENE_FY2021_SOCIAL_142</t>
  </si>
  <si>
    <t>6_143</t>
  </si>
  <si>
    <t>PERU_BEAUTY &amp; PERSONAL CARE_HAIR CARE_PANTENE_FY2021_SOCIAL_143</t>
  </si>
  <si>
    <t>6_144</t>
  </si>
  <si>
    <t>PERU_BEAUTY &amp; PERSONAL CARE_HAIR CARE_PANTENE_FY2021_SOCIAL_144</t>
  </si>
  <si>
    <t>6_145</t>
  </si>
  <si>
    <t>PERU_BEAUTY &amp; PERSONAL CARE_HAIR CARE_PANTENE_FY2021_SOCIAL_145</t>
  </si>
  <si>
    <t>6_146</t>
  </si>
  <si>
    <t>PERU_BEAUTY &amp; PERSONAL CARE_HAIR CARE_PANTENE_FY2021_SOCIAL_146</t>
  </si>
  <si>
    <t>6_147</t>
  </si>
  <si>
    <t>PERU_BEAUTY &amp; PERSONAL CARE_HAIR CARE_PANTENE_FY2021_SOCIAL_147</t>
  </si>
  <si>
    <t>6_148</t>
  </si>
  <si>
    <t>PERU_BEAUTY &amp; PERSONAL CARE_HAIR CARE_PANTENE_FY2021_SOCIAL_148</t>
  </si>
  <si>
    <t>6_149</t>
  </si>
  <si>
    <t>PERU_BEAUTY &amp; PERSONAL CARE_HAIR CARE_PANTENE_FY2021_SOCIAL_149</t>
  </si>
  <si>
    <t>6_150</t>
  </si>
  <si>
    <t>PERU_BEAUTY &amp; PERSONAL CARE_HAIR CARE_PANTENE_FY2021_SOCIAL_150</t>
  </si>
  <si>
    <t>6_151</t>
  </si>
  <si>
    <t>PERU_BEAUTY &amp; PERSONAL CARE_HAIR CARE_PANTENE_FY2021_SOCIAL_151</t>
  </si>
  <si>
    <t>6_152</t>
  </si>
  <si>
    <t>PERU_BEAUTY &amp; PERSONAL CARE_HAIR CARE_PANTENE_FY2021_SOCIAL_152</t>
  </si>
  <si>
    <t>6_153</t>
  </si>
  <si>
    <t>PERU_BEAUTY &amp; PERSONAL CARE_HAIR CARE_PANTENE_FY2021_SOCIAL_153</t>
  </si>
  <si>
    <t>6_154</t>
  </si>
  <si>
    <t>PERU_BEAUTY &amp; PERSONAL CARE_HAIR CARE_PANTENE_FY2021_SOCIAL_154</t>
  </si>
  <si>
    <t>6_155</t>
  </si>
  <si>
    <t>PERU_BEAUTY &amp; PERSONAL CARE_HAIR CARE_PANTENE_FY2021_SOCIAL_155</t>
  </si>
  <si>
    <t>6_156</t>
  </si>
  <si>
    <t>PERU_BEAUTY &amp; PERSONAL CARE_HAIR CARE_PANTENE_FY2021_SOCIAL_156</t>
  </si>
  <si>
    <t>6_157</t>
  </si>
  <si>
    <t>PERU_BEAUTY &amp; PERSONAL CARE_HAIR CARE_PANTENE_FY2021_SOCIAL_157</t>
  </si>
  <si>
    <t>6_158</t>
  </si>
  <si>
    <t>PERU_BEAUTY &amp; PERSONAL CARE_HAIR CARE_PANTENE_FY2021_SOCIAL_158</t>
  </si>
  <si>
    <t>6_159</t>
  </si>
  <si>
    <t>PERU_BEAUTY &amp; PERSONAL CARE_HAIR CARE_PANTENE_FY2021_SOCIAL_159</t>
  </si>
  <si>
    <t>6_160</t>
  </si>
  <si>
    <t>PERU_BEAUTY &amp; PERSONAL CARE_HAIR CARE_PANTENE_FY2021_SOCIAL_160</t>
  </si>
  <si>
    <t>6_161</t>
  </si>
  <si>
    <t>PERU_BEAUTY &amp; PERSONAL CARE_HAIR CARE_PANTENE_FY2021_SOCIAL_161</t>
  </si>
  <si>
    <t>6_162</t>
  </si>
  <si>
    <t>PERU_BEAUTY &amp; PERSONAL CARE_HAIR CARE_PANTENE_FY2021_SOCIAL_162</t>
  </si>
  <si>
    <t>6_163</t>
  </si>
  <si>
    <t>PERU_BEAUTY &amp; PERSONAL CARE_HAIR CARE_PANTENE_FY2021_SOCIAL_163</t>
  </si>
  <si>
    <t>6_164</t>
  </si>
  <si>
    <t>PERU_BEAUTY &amp; PERSONAL CARE_HAIR CARE_PANTENE_FY2021_SOCIAL_164</t>
  </si>
  <si>
    <t>6_165</t>
  </si>
  <si>
    <t>PERU_BEAUTY &amp; PERSONAL CARE_HAIR CARE_PANTENE_FY2021_SOCIAL_165</t>
  </si>
  <si>
    <t>6_166</t>
  </si>
  <si>
    <t>PERU_BEAUTY &amp; PERSONAL CARE_HAIR CARE_PANTENE_FY2021_SOCIAL_166</t>
  </si>
  <si>
    <t>6_167</t>
  </si>
  <si>
    <t>PERU_BEAUTY &amp; PERSONAL CARE_HAIR CARE_PANTENE_FY2021_SOCIAL_167</t>
  </si>
  <si>
    <t>6_168</t>
  </si>
  <si>
    <t>PERU_BEAUTY &amp; PERSONAL CARE_HAIR CARE_PANTENE_FY2021_SOCIAL_168</t>
  </si>
  <si>
    <t>6_169</t>
  </si>
  <si>
    <t>PERU_BEAUTY &amp; PERSONAL CARE_HAIR CARE_PANTENE_FY2021_SOCIAL_169</t>
  </si>
  <si>
    <t>6_170</t>
  </si>
  <si>
    <t>PERU_BEAUTY &amp; PERSONAL CARE_HAIR CARE_PANTENE_FY2021_SOCIAL_170</t>
  </si>
  <si>
    <t>6_171</t>
  </si>
  <si>
    <t>PERU_BEAUTY &amp; PERSONAL CARE_HAIR CARE_PANTENE_FY2021_SOCIAL_171</t>
  </si>
  <si>
    <t>6_172</t>
  </si>
  <si>
    <t>PERU_BEAUTY &amp; PERSONAL CARE_HAIR CARE_PANTENE_FY2021_SOCIAL_172</t>
  </si>
  <si>
    <t>6_173</t>
  </si>
  <si>
    <t>PERU_BEAUTY &amp; PERSONAL CARE_HAIR CARE_PANTENE_FY2021_SOCIAL_173</t>
  </si>
  <si>
    <t>6_174</t>
  </si>
  <si>
    <t>PERU_BEAUTY &amp; PERSONAL CARE_HAIR CARE_PANTENE_FY2021_SOCIAL_174</t>
  </si>
  <si>
    <t>6_175</t>
  </si>
  <si>
    <t>PERU_BEAUTY &amp; PERSONAL CARE_HAIR CARE_PANTENE_FY2021_SOCIAL_175</t>
  </si>
  <si>
    <t>6_176</t>
  </si>
  <si>
    <t>PERU_BEAUTY &amp; PERSONAL CARE_HAIR CARE_PANTENE_FY2021_SOCIAL_176</t>
  </si>
  <si>
    <t>6_177</t>
  </si>
  <si>
    <t>PERU_BEAUTY &amp; PERSONAL CARE_HAIR CARE_PANTENE_FY2021_SOCIAL_177</t>
  </si>
  <si>
    <t>6_178</t>
  </si>
  <si>
    <t>PERU_BEAUTY &amp; PERSONAL CARE_HAIR CARE_PANTENE_FY2021_SOCIAL_178</t>
  </si>
  <si>
    <t>6_179</t>
  </si>
  <si>
    <t>PERU_BEAUTY &amp; PERSONAL CARE_HAIR CARE_PANTENE_FY2021_SOCIAL_179</t>
  </si>
  <si>
    <t>6_180</t>
  </si>
  <si>
    <t>PERU_BEAUTY &amp; PERSONAL CARE_HAIR CARE_PANTENE_FY2021_SOCIAL_180</t>
  </si>
  <si>
    <t>6_181</t>
  </si>
  <si>
    <t>PERU_BEAUTY &amp; PERSONAL CARE_HAIR CARE_PANTENE_FY2021_SOCIAL_181</t>
  </si>
  <si>
    <t>6_182</t>
  </si>
  <si>
    <t>PERU_BEAUTY &amp; PERSONAL CARE_HAIR CARE_PANTENE_FY2021_SOCIAL_182</t>
  </si>
  <si>
    <t>6_183</t>
  </si>
  <si>
    <t>PERU_BEAUTY &amp; PERSONAL CARE_HAIR CARE_PANTENE_FY2021_SOCIAL_183</t>
  </si>
  <si>
    <t>6_184</t>
  </si>
  <si>
    <t>PERU_BEAUTY &amp; PERSONAL CARE_HAIR CARE_PANTENE_FY2021_SOCIAL_184</t>
  </si>
  <si>
    <t>6_185</t>
  </si>
  <si>
    <t>PERU_BEAUTY &amp; PERSONAL CARE_HAIR CARE_PANTENE_FY2021_SOCIAL_185</t>
  </si>
  <si>
    <t>6_186</t>
  </si>
  <si>
    <t>PERU_BEAUTY &amp; PERSONAL CARE_HAIR CARE_PANTENE_FY2021_SOCIAL_186</t>
  </si>
  <si>
    <t>6_187</t>
  </si>
  <si>
    <t>PERU_BEAUTY &amp; PERSONAL CARE_HAIR CARE_PANTENE_FY2021_SOCIAL_187</t>
  </si>
  <si>
    <t>6_188</t>
  </si>
  <si>
    <t>PERU_BEAUTY &amp; PERSONAL CARE_HAIR CARE_PANTENE_FY2021_SOCIAL_188</t>
  </si>
  <si>
    <t>6_189</t>
  </si>
  <si>
    <t>PERU_BEAUTY &amp; PERSONAL CARE_HAIR CARE_PANTENE_FY2021_SOCIAL_189</t>
  </si>
  <si>
    <t>6_190</t>
  </si>
  <si>
    <t>PERU_BEAUTY &amp; PERSONAL CARE_HAIR CARE_PANTENE_FY2021_SOCIAL_190</t>
  </si>
  <si>
    <t>6_191</t>
  </si>
  <si>
    <t>PERU_BEAUTY &amp; PERSONAL CARE_HAIR CARE_PANTENE_FY2021_SOCIAL_191</t>
  </si>
  <si>
    <t>6_192</t>
  </si>
  <si>
    <t>PERU_BEAUTY &amp; PERSONAL CARE_HAIR CARE_PANTENE_FY2021_SOCIAL_192</t>
  </si>
  <si>
    <t>6_193</t>
  </si>
  <si>
    <t>PERU_BEAUTY &amp; PERSONAL CARE_HAIR CARE_PANTENE_FY2021_SOCIAL_193</t>
  </si>
  <si>
    <t>6_194</t>
  </si>
  <si>
    <t>PERU_BEAUTY &amp; PERSONAL CARE_HAIR CARE_PANTENE_FY2021_SOCIAL_194</t>
  </si>
  <si>
    <t>6_195</t>
  </si>
  <si>
    <t>PERU_BEAUTY &amp; PERSONAL CARE_HAIR CARE_PANTENE_FY2021_SOCIAL_195</t>
  </si>
  <si>
    <t>6_196</t>
  </si>
  <si>
    <t>PERU_BEAUTY &amp; PERSONAL CARE_HAIR CARE_PANTENE_FY2021_SOCIAL_196</t>
  </si>
  <si>
    <t>6_197</t>
  </si>
  <si>
    <t>PERU_BEAUTY &amp; PERSONAL CARE_HAIR CARE_PANTENE_FY2021_SOCIAL_197</t>
  </si>
  <si>
    <t>6_198</t>
  </si>
  <si>
    <t>PERU_BEAUTY &amp; PERSONAL CARE_HAIR CARE_PANTENE_FY2021_SOCIAL_198</t>
  </si>
  <si>
    <t>6_199</t>
  </si>
  <si>
    <t>PERU_BEAUTY &amp; PERSONAL CARE_HAIR CARE_PANTENE_FY2021_SOCIAL_199</t>
  </si>
  <si>
    <t>6_200</t>
  </si>
  <si>
    <t>PERU_BEAUTY &amp; PERSONAL CARE_HAIR CARE_PANTENE_FY2021_SOCIAL_200</t>
  </si>
  <si>
    <t>6_201</t>
  </si>
  <si>
    <t>PERU_BEAUTY &amp; PERSONAL CARE_HAIR CARE_PANTENE_FY2021_SOCIAL_201</t>
  </si>
  <si>
    <t>6_202</t>
  </si>
  <si>
    <t>PERU_BEAUTY &amp; PERSONAL CARE_HAIR CARE_PANTENE_FY2021_SOCIAL_202</t>
  </si>
  <si>
    <t>6_203</t>
  </si>
  <si>
    <t>PERU_BEAUTY &amp; PERSONAL CARE_HAIR CARE_PANTENE_FY2021_SOCIAL_203</t>
  </si>
  <si>
    <t>6_204</t>
  </si>
  <si>
    <t>PERU_BEAUTY &amp; PERSONAL CARE_HAIR CARE_PANTENE_FY2021_SOCIAL_204</t>
  </si>
  <si>
    <t>6_205</t>
  </si>
  <si>
    <t>PERU_BEAUTY &amp; PERSONAL CARE_HAIR CARE_PANTENE_FY2021_SOCIAL_205</t>
  </si>
  <si>
    <t>6_206</t>
  </si>
  <si>
    <t>PERU_BEAUTY &amp; PERSONAL CARE_HAIR CARE_PANTENE_FY2021_SOCIAL_206</t>
  </si>
  <si>
    <t>6_207</t>
  </si>
  <si>
    <t>PERU_BEAUTY &amp; PERSONAL CARE_HAIR CARE_PANTENE_FY2021_SOCIAL_207</t>
  </si>
  <si>
    <t>6_208</t>
  </si>
  <si>
    <t>PERU_BEAUTY &amp; PERSONAL CARE_HAIR CARE_PANTENE_FY2021_SOCIAL_208</t>
  </si>
  <si>
    <t>6_209</t>
  </si>
  <si>
    <t>PERU_BEAUTY &amp; PERSONAL CARE_HAIR CARE_PANTENE_FY2021_SOCIAL_209</t>
  </si>
  <si>
    <t>6_210</t>
  </si>
  <si>
    <t>PERU_BEAUTY &amp; PERSONAL CARE_HAIR CARE_PANTENE_FY2021_SOCIAL_210</t>
  </si>
  <si>
    <t>6_211</t>
  </si>
  <si>
    <t>PERU_BEAUTY &amp; PERSONAL CARE_HAIR CARE_PANTENE_FY2021_SOCIAL_211</t>
  </si>
  <si>
    <t>6_212</t>
  </si>
  <si>
    <t>PERU_BEAUTY &amp; PERSONAL CARE_HAIR CARE_PANTENE_FY2021_SOCIAL_212</t>
  </si>
  <si>
    <t>6_213</t>
  </si>
  <si>
    <t>PERU_BEAUTY &amp; PERSONAL CARE_HAIR CARE_PANTENE_FY2021_SOCIAL_213</t>
  </si>
  <si>
    <t>6_214</t>
  </si>
  <si>
    <t>PERU_BEAUTY &amp; PERSONAL CARE_HAIR CARE_PANTENE_FY2021_SOCIAL_214</t>
  </si>
  <si>
    <t>6_215</t>
  </si>
  <si>
    <t>PERU_BEAUTY &amp; PERSONAL CARE_HAIR CARE_PANTENE_FY2021_SOCIAL_215</t>
  </si>
  <si>
    <t>6_216</t>
  </si>
  <si>
    <t>PERU_BEAUTY &amp; PERSONAL CARE_HAIR CARE_PANTENE_FY2021_SOCIAL_216</t>
  </si>
  <si>
    <t>6_217</t>
  </si>
  <si>
    <t>PERU_BEAUTY &amp; PERSONAL CARE_HAIR CARE_PANTENE_FY2021_SOCIAL_217</t>
  </si>
  <si>
    <t>6_218</t>
  </si>
  <si>
    <t>PERU_BEAUTY &amp; PERSONAL CARE_HAIR CARE_PANTENE_FY2021_SOCIAL_218</t>
  </si>
  <si>
    <t>6_219</t>
  </si>
  <si>
    <t>PERU_BEAUTY &amp; PERSONAL CARE_HAIR CARE_PANTENE_FY2021_SOCIAL_219</t>
  </si>
  <si>
    <t>6_220</t>
  </si>
  <si>
    <t>PERU_BEAUTY &amp; PERSONAL CARE_HAIR CARE_PANTENE_FY2021_SOCIAL_220</t>
  </si>
  <si>
    <t>6_221</t>
  </si>
  <si>
    <t>PERU_BEAUTY &amp; PERSONAL CARE_HAIR CARE_PANTENE_FY2021_SOCIAL_221</t>
  </si>
  <si>
    <t>6_222</t>
  </si>
  <si>
    <t>PERU_BEAUTY &amp; PERSONAL CARE_HAIR CARE_PANTENE_FY2021_SOCIAL_222</t>
  </si>
  <si>
    <t>6_223</t>
  </si>
  <si>
    <t>PERU_BEAUTY &amp; PERSONAL CARE_HAIR CARE_PANTENE_FY2021_SOCIAL_223</t>
  </si>
  <si>
    <t>6_224</t>
  </si>
  <si>
    <t>PERU_BEAUTY &amp; PERSONAL CARE_HAIR CARE_PANTENE_FY2021_SOCIAL_224</t>
  </si>
  <si>
    <t>6_225</t>
  </si>
  <si>
    <t>PERU_BEAUTY &amp; PERSONAL CARE_HAIR CARE_PANTENE_FY2021_SOCIAL_225</t>
  </si>
  <si>
    <t>6_226</t>
  </si>
  <si>
    <t>PERU_BEAUTY &amp; PERSONAL CARE_HAIR CARE_PANTENE_FY2021_SOCIAL_226</t>
  </si>
  <si>
    <t>6_227</t>
  </si>
  <si>
    <t>PERU_BEAUTY &amp; PERSONAL CARE_HAIR CARE_PANTENE_FY2021_SOCIAL_227</t>
  </si>
  <si>
    <t>6_228</t>
  </si>
  <si>
    <t>PERU_BEAUTY &amp; PERSONAL CARE_HAIR CARE_PANTENE_FY2021_SOCIAL_228</t>
  </si>
  <si>
    <t>6_229</t>
  </si>
  <si>
    <t>PERU_BEAUTY &amp; PERSONAL CARE_HAIR CARE_PANTENE_FY2021_SOCIAL_229</t>
  </si>
  <si>
    <t>6_230</t>
  </si>
  <si>
    <t>PERU_BEAUTY &amp; PERSONAL CARE_HAIR CARE_PANTENE_FY2021_SOCIAL_230</t>
  </si>
  <si>
    <t>6_231</t>
  </si>
  <si>
    <t>PERU_BEAUTY &amp; PERSONAL CARE_HAIR CARE_PANTENE_FY2021_SOCIAL_231</t>
  </si>
  <si>
    <t>6_232</t>
  </si>
  <si>
    <t>PERU_BEAUTY &amp; PERSONAL CARE_HAIR CARE_PANTENE_FY2021_SOCIAL_232</t>
  </si>
  <si>
    <t>6_233</t>
  </si>
  <si>
    <t>PERU_BEAUTY &amp; PERSONAL CARE_HAIR CARE_PANTENE_FY2021_SOCIAL_233</t>
  </si>
  <si>
    <t>6_234</t>
  </si>
  <si>
    <t>PERU_BEAUTY &amp; PERSONAL CARE_HAIR CARE_PANTENE_FY2021_SOCIAL_234</t>
  </si>
  <si>
    <t>6_235</t>
  </si>
  <si>
    <t>PERU_BEAUTY &amp; PERSONAL CARE_HAIR CARE_PANTENE_FY2021_SOCIAL_235</t>
  </si>
  <si>
    <t>6_236</t>
  </si>
  <si>
    <t>PERU_BEAUTY &amp; PERSONAL CARE_HAIR CARE_PANTENE_FY2021_SOCIAL_236</t>
  </si>
  <si>
    <t>6_237</t>
  </si>
  <si>
    <t>PERU_BEAUTY &amp; PERSONAL CARE_HAIR CARE_PANTENE_FY2021_SOCIAL_237</t>
  </si>
  <si>
    <t>6_238</t>
  </si>
  <si>
    <t>PERU_BEAUTY &amp; PERSONAL CARE_HAIR CARE_PANTENE_FY2021_SOCIAL_238</t>
  </si>
  <si>
    <t>6_239</t>
  </si>
  <si>
    <t>PERU_BEAUTY &amp; PERSONAL CARE_HAIR CARE_PANTENE_FY2021_SOCIAL_239</t>
  </si>
  <si>
    <t>6_240</t>
  </si>
  <si>
    <t>PERU_BEAUTY &amp; PERSONAL CARE_HAIR CARE_PANTENE_FY2021_SOCIAL_240</t>
  </si>
  <si>
    <t>6_241</t>
  </si>
  <si>
    <t>PERU_BEAUTY &amp; PERSONAL CARE_HAIR CARE_PANTENE_FY2021_SOCIAL_241</t>
  </si>
  <si>
    <t>6_242</t>
  </si>
  <si>
    <t>PERU_BEAUTY &amp; PERSONAL CARE_HAIR CARE_PANTENE_FY2021_SOCIAL_242</t>
  </si>
  <si>
    <t>6_243</t>
  </si>
  <si>
    <t>PERU_BEAUTY &amp; PERSONAL CARE_HAIR CARE_PANTENE_FY2021_SOCIAL_243</t>
  </si>
  <si>
    <t>6_244</t>
  </si>
  <si>
    <t>PERU_BEAUTY &amp; PERSONAL CARE_HAIR CARE_PANTENE_FY2021_SOCIAL_244</t>
  </si>
  <si>
    <t>6_245</t>
  </si>
  <si>
    <t>PERU_BEAUTY &amp; PERSONAL CARE_HAIR CARE_PANTENE_FY2021_SOCIAL_245</t>
  </si>
  <si>
    <t>6_246</t>
  </si>
  <si>
    <t>PERU_BEAUTY &amp; PERSONAL CARE_HAIR CARE_PANTENE_FY2021_SOCIAL_246</t>
  </si>
  <si>
    <t>6_247</t>
  </si>
  <si>
    <t>PERU_BEAUTY &amp; PERSONAL CARE_HAIR CARE_PANTENE_FY2021_SOCIAL_247</t>
  </si>
  <si>
    <t>6_248</t>
  </si>
  <si>
    <t>PERU_BEAUTY &amp; PERSONAL CARE_HAIR CARE_PANTENE_FY2021_SOCIAL_248</t>
  </si>
  <si>
    <t>6_249</t>
  </si>
  <si>
    <t>PERU_BEAUTY &amp; PERSONAL CARE_HAIR CARE_PANTENE_FY2021_SOCIAL_249</t>
  </si>
  <si>
    <t>6_250</t>
  </si>
  <si>
    <t>PERU_BEAUTY &amp; PERSONAL CARE_HAIR CARE_PANTENE_FY2021_SOCIAL_250</t>
  </si>
  <si>
    <t>6_251</t>
  </si>
  <si>
    <t>PERU_BEAUTY &amp; PERSONAL CARE_HAIR CARE_PANTENE_FY2021_SOCIAL_251</t>
  </si>
  <si>
    <t>6_252</t>
  </si>
  <si>
    <t>PERU_BEAUTY &amp; PERSONAL CARE_HAIR CARE_PANTENE_FY2021_SOCIAL_252</t>
  </si>
  <si>
    <t>6_253</t>
  </si>
  <si>
    <t>PERU_BEAUTY &amp; PERSONAL CARE_HAIR CARE_PANTENE_FY2021_SOCIAL_253</t>
  </si>
  <si>
    <t>6_254</t>
  </si>
  <si>
    <t>PERU_BEAUTY &amp; PERSONAL CARE_HAIR CARE_PANTENE_FY2021_SOCIAL_254</t>
  </si>
  <si>
    <t>6_255</t>
  </si>
  <si>
    <t>PERU_BEAUTY &amp; PERSONAL CARE_HAIR CARE_PANTENE_FY2021_SOCIAL_255</t>
  </si>
  <si>
    <t>6_256</t>
  </si>
  <si>
    <t>PERU_BEAUTY &amp; PERSONAL CARE_HAIR CARE_PANTENE_FY2021_SOCIAL_256</t>
  </si>
  <si>
    <t>6_257</t>
  </si>
  <si>
    <t>PERU_BEAUTY &amp; PERSONAL CARE_HAIR CARE_PANTENE_FY2021_SOCIAL_257</t>
  </si>
  <si>
    <t>6_258</t>
  </si>
  <si>
    <t>PERU_BEAUTY &amp; PERSONAL CARE_HAIR CARE_PANTENE_FY2021_SOCIAL_258</t>
  </si>
  <si>
    <t>6_259</t>
  </si>
  <si>
    <t>PERU_BEAUTY &amp; PERSONAL CARE_HAIR CARE_PANTENE_FY2021_SOCIAL_259</t>
  </si>
  <si>
    <t>6_260</t>
  </si>
  <si>
    <t>PERU_BEAUTY &amp; PERSONAL CARE_HAIR CARE_PANTENE_FY2021_SOCIAL_260</t>
  </si>
  <si>
    <t>6_261</t>
  </si>
  <si>
    <t>PERU_BEAUTY &amp; PERSONAL CARE_HAIR CARE_PANTENE_FY2021_SOCIAL_261</t>
  </si>
  <si>
    <t>6_262</t>
  </si>
  <si>
    <t>PERU_BEAUTY &amp; PERSONAL CARE_HAIR CARE_PANTENE_FY2021_SOCIAL_262</t>
  </si>
  <si>
    <t>6_263</t>
  </si>
  <si>
    <t>PERU_BEAUTY &amp; PERSONAL CARE_HAIR CARE_PANTENE_FY2021_SOCIAL_263</t>
  </si>
  <si>
    <t>6_264</t>
  </si>
  <si>
    <t>PERU_BEAUTY &amp; PERSONAL CARE_HAIR CARE_PANTENE_FY2021_SOCIAL_264</t>
  </si>
  <si>
    <t>6_265</t>
  </si>
  <si>
    <t>PERU_BEAUTY &amp; PERSONAL CARE_HAIR CARE_PANTENE_FY2021_SOCIAL_265</t>
  </si>
  <si>
    <t>6_266</t>
  </si>
  <si>
    <t>PERU_BEAUTY &amp; PERSONAL CARE_HAIR CARE_PANTENE_FY2021_SOCIAL_266</t>
  </si>
  <si>
    <t>6_267</t>
  </si>
  <si>
    <t>PERU_BEAUTY &amp; PERSONAL CARE_HAIR CARE_PANTENE_FY2021_SOCIAL_267</t>
  </si>
  <si>
    <t>6_268</t>
  </si>
  <si>
    <t>PERU_BEAUTY &amp; PERSONAL CARE_HAIR CARE_PANTENE_FY2021_SOCIAL_268</t>
  </si>
  <si>
    <t>6_269</t>
  </si>
  <si>
    <t>PERU_BEAUTY &amp; PERSONAL CARE_HAIR CARE_PANTENE_FY2021_SOCIAL_269</t>
  </si>
  <si>
    <t>6_270</t>
  </si>
  <si>
    <t>PERU_BEAUTY &amp; PERSONAL CARE_HAIR CARE_PANTENE_FY2021_SOCIAL_270</t>
  </si>
  <si>
    <t>6_271</t>
  </si>
  <si>
    <t>PERU_BEAUTY &amp; PERSONAL CARE_HAIR CARE_PANTENE_FY2021_SOCIAL_271</t>
  </si>
  <si>
    <t>6_272</t>
  </si>
  <si>
    <t>PERU_BEAUTY &amp; PERSONAL CARE_HAIR CARE_PANTENE_FY2021_SOCIAL_272</t>
  </si>
  <si>
    <t>6_273</t>
  </si>
  <si>
    <t>PERU_BEAUTY &amp; PERSONAL CARE_HAIR CARE_PANTENE_FY2021_SOCIAL_273</t>
  </si>
  <si>
    <t>6_274</t>
  </si>
  <si>
    <t>PERU_BEAUTY &amp; PERSONAL CARE_HAIR CARE_PANTENE_FY2021_SOCIAL_274</t>
  </si>
  <si>
    <t>6_275</t>
  </si>
  <si>
    <t>PERU_BEAUTY &amp; PERSONAL CARE_HAIR CARE_PANTENE_FY2021_SOCIAL_275</t>
  </si>
  <si>
    <t>6_276</t>
  </si>
  <si>
    <t>PERU_BEAUTY &amp; PERSONAL CARE_HAIR CARE_PANTENE_FY2021_SOCIAL_276</t>
  </si>
  <si>
    <t>6_277</t>
  </si>
  <si>
    <t>PERU_BEAUTY &amp; PERSONAL CARE_HAIR CARE_PANTENE_FY2021_SOCIAL_277</t>
  </si>
  <si>
    <t>6_278</t>
  </si>
  <si>
    <t>PERU_BEAUTY &amp; PERSONAL CARE_HAIR CARE_PANTENE_FY2021_SOCIAL_278</t>
  </si>
  <si>
    <t>6_279</t>
  </si>
  <si>
    <t>PERU_BEAUTY &amp; PERSONAL CARE_HAIR CARE_PANTENE_FY2021_SOCIAL_279</t>
  </si>
  <si>
    <t>6_280</t>
  </si>
  <si>
    <t>PERU_BEAUTY &amp; PERSONAL CARE_HAIR CARE_PANTENE_FY2021_SOCIAL_280</t>
  </si>
  <si>
    <t>6_281</t>
  </si>
  <si>
    <t>PERU_BEAUTY &amp; PERSONAL CARE_HAIR CARE_PANTENE_FY2021_SOCIAL_281</t>
  </si>
  <si>
    <t>6_282</t>
  </si>
  <si>
    <t>PERU_BEAUTY &amp; PERSONAL CARE_HAIR CARE_PANTENE_FY2021_SOCIAL_282</t>
  </si>
  <si>
    <t>6_283</t>
  </si>
  <si>
    <t>PERU_BEAUTY &amp; PERSONAL CARE_HAIR CARE_PANTENE_FY2021_SOCIAL_283</t>
  </si>
  <si>
    <t>6_284</t>
  </si>
  <si>
    <t>PERU_BEAUTY &amp; PERSONAL CARE_HAIR CARE_PANTENE_FY2021_SOCIAL_284</t>
  </si>
  <si>
    <t>6_285</t>
  </si>
  <si>
    <t>PERU_BEAUTY &amp; PERSONAL CARE_HAIR CARE_PANTENE_FY2021_SOCIAL_285</t>
  </si>
  <si>
    <t>6_286</t>
  </si>
  <si>
    <t>PERU_BEAUTY &amp; PERSONAL CARE_HAIR CARE_PANTENE_FY2021_SOCIAL_286</t>
  </si>
  <si>
    <t>6_287</t>
  </si>
  <si>
    <t>PERU_BEAUTY &amp; PERSONAL CARE_HAIR CARE_PANTENE_FY2021_SOCIAL_287</t>
  </si>
  <si>
    <t>6_288</t>
  </si>
  <si>
    <t>PERU_BEAUTY &amp; PERSONAL CARE_HAIR CARE_PANTENE_FY2021_SOCIAL_288</t>
  </si>
  <si>
    <t>6_289</t>
  </si>
  <si>
    <t>PERU_BEAUTY &amp; PERSONAL CARE_HAIR CARE_PANTENE_FY2021_SOCIAL_289</t>
  </si>
  <si>
    <t>6_290</t>
  </si>
  <si>
    <t>PERU_BEAUTY &amp; PERSONAL CARE_HAIR CARE_PANTENE_FY2021_SOCIAL_290</t>
  </si>
  <si>
    <t>6_291</t>
  </si>
  <si>
    <t>PERU_BEAUTY &amp; PERSONAL CARE_HAIR CARE_PANTENE_FY2021_SOCIAL_291</t>
  </si>
  <si>
    <t>6_292</t>
  </si>
  <si>
    <t>PERU_BEAUTY &amp; PERSONAL CARE_HAIR CARE_PANTENE_FY2021_SOCIAL_292</t>
  </si>
  <si>
    <t>6_293</t>
  </si>
  <si>
    <t>PERU_BEAUTY &amp; PERSONAL CARE_HAIR CARE_PANTENE_FY2021_SOCIAL_293</t>
  </si>
  <si>
    <t>6_294</t>
  </si>
  <si>
    <t>PERU_BEAUTY &amp; PERSONAL CARE_HAIR CARE_PANTENE_FY2021_SOCIAL_294</t>
  </si>
  <si>
    <t>6_295</t>
  </si>
  <si>
    <t>PERU_BEAUTY &amp; PERSONAL CARE_HAIR CARE_PANTENE_FY2021_SOCIAL_295</t>
  </si>
  <si>
    <t>6_296</t>
  </si>
  <si>
    <t>PERU_BEAUTY &amp; PERSONAL CARE_HAIR CARE_PANTENE_FY2021_SOCIAL_296</t>
  </si>
  <si>
    <t>6_297</t>
  </si>
  <si>
    <t>PERU_BEAUTY &amp; PERSONAL CARE_HAIR CARE_PANTENE_FY2021_SOCIAL_297</t>
  </si>
  <si>
    <t>6_298</t>
  </si>
  <si>
    <t>PERU_BEAUTY &amp; PERSONAL CARE_HAIR CARE_PANTENE_FY2021_SOCIAL_298</t>
  </si>
  <si>
    <t>6_299</t>
  </si>
  <si>
    <t>PERU_BEAUTY &amp; PERSONAL CARE_HAIR CARE_PANTENE_FY2021_SOCIAL_299</t>
  </si>
  <si>
    <t>6_300</t>
  </si>
  <si>
    <t>PERU_BEAUTY &amp; PERSONAL CARE_HAIR CARE_PANTENE_FY2021_SOCIAL_300</t>
  </si>
  <si>
    <t>6_301</t>
  </si>
  <si>
    <t>PERU_BEAUTY &amp; PERSONAL CARE_HAIR CARE_PANTENE_FY2021_SOCIAL_301</t>
  </si>
  <si>
    <t>6_302</t>
  </si>
  <si>
    <t>PERU_BEAUTY &amp; PERSONAL CARE_HAIR CARE_PANTENE_FY2021_SOCIAL_302</t>
  </si>
  <si>
    <t>6_303</t>
  </si>
  <si>
    <t>PERU_BEAUTY &amp; PERSONAL CARE_HAIR CARE_PANTENE_FY2021_SOCIAL_303</t>
  </si>
  <si>
    <t>6_304</t>
  </si>
  <si>
    <t>PERU_BEAUTY &amp; PERSONAL CARE_HAIR CARE_PANTENE_FY2021_SOCIAL_304</t>
  </si>
  <si>
    <t>6_305</t>
  </si>
  <si>
    <t>PERU_BEAUTY &amp; PERSONAL CARE_HAIR CARE_PANTENE_FY2021_SOCIAL_305</t>
  </si>
  <si>
    <t>6_306</t>
  </si>
  <si>
    <t>PERU_BEAUTY &amp; PERSONAL CARE_HAIR CARE_PANTENE_FY2021_SOCIAL_306</t>
  </si>
  <si>
    <t>6_307</t>
  </si>
  <si>
    <t>PERU_BEAUTY &amp; PERSONAL CARE_HAIR CARE_PANTENE_FY2021_SOCIAL_307</t>
  </si>
  <si>
    <t>6_308</t>
  </si>
  <si>
    <t>PERU_BEAUTY &amp; PERSONAL CARE_HAIR CARE_PANTENE_FY2021_SOCIAL_308</t>
  </si>
  <si>
    <t>6_309</t>
  </si>
  <si>
    <t>PERU_BEAUTY &amp; PERSONAL CARE_HAIR CARE_PANTENE_FY2021_SOCIAL_309</t>
  </si>
  <si>
    <t>6_310</t>
  </si>
  <si>
    <t>PERU_BEAUTY &amp; PERSONAL CARE_HAIR CARE_PANTENE_FY2021_SOCIAL_310</t>
  </si>
  <si>
    <t>6_311</t>
  </si>
  <si>
    <t>PERU_BEAUTY &amp; PERSONAL CARE_HAIR CARE_PANTENE_FY2021_SOCIAL_311</t>
  </si>
  <si>
    <t>6_312</t>
  </si>
  <si>
    <t>PERU_BEAUTY &amp; PERSONAL CARE_HAIR CARE_PANTENE_FY2021_SOCIAL_312</t>
  </si>
  <si>
    <t>6_313</t>
  </si>
  <si>
    <t>PERU_BEAUTY &amp; PERSONAL CARE_HAIR CARE_PANTENE_FY2021_SOCIAL_313</t>
  </si>
  <si>
    <t>6_314</t>
  </si>
  <si>
    <t>PERU_BEAUTY &amp; PERSONAL CARE_HAIR CARE_PANTENE_FY2021_SOCIAL_314</t>
  </si>
  <si>
    <t>6_315</t>
  </si>
  <si>
    <t>PERU_BEAUTY &amp; PERSONAL CARE_HAIR CARE_PANTENE_FY2021_SOCIAL_315</t>
  </si>
  <si>
    <t>6_316</t>
  </si>
  <si>
    <t>PERU_BEAUTY &amp; PERSONAL CARE_HAIR CARE_PANTENE_FY2021_SOCIAL_316</t>
  </si>
  <si>
    <t>6_317</t>
  </si>
  <si>
    <t>PERU_BEAUTY &amp; PERSONAL CARE_HAIR CARE_PANTENE_FY2021_SOCIAL_317</t>
  </si>
  <si>
    <t>6_318</t>
  </si>
  <si>
    <t>PERU_BEAUTY &amp; PERSONAL CARE_HAIR CARE_PANTENE_FY2021_SOCIAL_318</t>
  </si>
  <si>
    <t>6_319</t>
  </si>
  <si>
    <t>PERU_BEAUTY &amp; PERSONAL CARE_HAIR CARE_PANTENE_FY2021_SOCIAL_319</t>
  </si>
  <si>
    <t>6_320</t>
  </si>
  <si>
    <t>PERU_BEAUTY &amp; PERSONAL CARE_HAIR CARE_PANTENE_FY2021_SOCIAL_320</t>
  </si>
  <si>
    <t>6_321</t>
  </si>
  <si>
    <t>PERU_BEAUTY &amp; PERSONAL CARE_HAIR CARE_PANTENE_FY2021_SOCIAL_321</t>
  </si>
  <si>
    <t>6_322</t>
  </si>
  <si>
    <t>PERU_BEAUTY &amp; PERSONAL CARE_HAIR CARE_PANTENE_FY2021_SOCIAL_322</t>
  </si>
  <si>
    <t>6_323</t>
  </si>
  <si>
    <t>PERU_BEAUTY &amp; PERSONAL CARE_HAIR CARE_PANTENE_FY2021_SOCIAL_323</t>
  </si>
  <si>
    <t>6_324</t>
  </si>
  <si>
    <t>PERU_BEAUTY &amp; PERSONAL CARE_HAIR CARE_PANTENE_FY2021_SOCIAL_324</t>
  </si>
  <si>
    <t>6_325</t>
  </si>
  <si>
    <t>PERU_BEAUTY &amp; PERSONAL CARE_HAIR CARE_PANTENE_FY2021_SOCIAL_325</t>
  </si>
  <si>
    <t>6_326</t>
  </si>
  <si>
    <t>PERU_BEAUTY &amp; PERSONAL CARE_HAIR CARE_PANTENE_FY2021_SOCIAL_326</t>
  </si>
  <si>
    <t>6_327</t>
  </si>
  <si>
    <t>PERU_BEAUTY &amp; PERSONAL CARE_HAIR CARE_PANTENE_FY2021_SOCIAL_327</t>
  </si>
  <si>
    <t>6_328</t>
  </si>
  <si>
    <t>PERU_BEAUTY &amp; PERSONAL CARE_HAIR CARE_PANTENE_FY2021_SOCIAL_328</t>
  </si>
  <si>
    <t>6_329</t>
  </si>
  <si>
    <t>PERU_BEAUTY &amp; PERSONAL CARE_HAIR CARE_PANTENE_FY2021_SOCIAL_329</t>
  </si>
  <si>
    <t>6_330</t>
  </si>
  <si>
    <t>PERU_BEAUTY &amp; PERSONAL CARE_HAIR CARE_PANTENE_FY2021_SOCIAL_330</t>
  </si>
  <si>
    <t>6_331</t>
  </si>
  <si>
    <t>PERU_BEAUTY &amp; PERSONAL CARE_HAIR CARE_PANTENE_FY2021_SOCIAL_331</t>
  </si>
  <si>
    <t>6_332</t>
  </si>
  <si>
    <t>PERU_BEAUTY &amp; PERSONAL CARE_HAIR CARE_PANTENE_FY2021_SOCIAL_332</t>
  </si>
  <si>
    <t>6_333</t>
  </si>
  <si>
    <t>PERU_BEAUTY &amp; PERSONAL CARE_HAIR CARE_PANTENE_FY2021_SOCIAL_333</t>
  </si>
  <si>
    <t>6_334</t>
  </si>
  <si>
    <t>PERU_BEAUTY &amp; PERSONAL CARE_HAIR CARE_PANTENE_FY2021_SOCIAL_334</t>
  </si>
  <si>
    <t>6_335</t>
  </si>
  <si>
    <t>PERU_BEAUTY &amp; PERSONAL CARE_HAIR CARE_PANTENE_FY2021_SOCIAL_335</t>
  </si>
  <si>
    <t>6_336</t>
  </si>
  <si>
    <t>PERU_BEAUTY &amp; PERSONAL CARE_HAIR CARE_PANTENE_FY2021_SOCIAL_336</t>
  </si>
  <si>
    <t>6_337</t>
  </si>
  <si>
    <t>PERU_BEAUTY &amp; PERSONAL CARE_HAIR CARE_PANTENE_FY2021_SOCIAL_337</t>
  </si>
  <si>
    <t>6_338</t>
  </si>
  <si>
    <t>PERU_BEAUTY &amp; PERSONAL CARE_HAIR CARE_PANTENE_FY2021_SOCIAL_338</t>
  </si>
  <si>
    <t>6_339</t>
  </si>
  <si>
    <t>PERU_BEAUTY &amp; PERSONAL CARE_HAIR CARE_PANTENE_FY2021_SOCIAL_339</t>
  </si>
  <si>
    <t>6_340</t>
  </si>
  <si>
    <t>PERU_BEAUTY &amp; PERSONAL CARE_HAIR CARE_PANTENE_FY2021_SOCIAL_340</t>
  </si>
  <si>
    <t>6_341</t>
  </si>
  <si>
    <t>PERU_BEAUTY &amp; PERSONAL CARE_HAIR CARE_PANTENE_FY2021_SOCIAL_341</t>
  </si>
  <si>
    <t>6_342</t>
  </si>
  <si>
    <t>PERU_BEAUTY &amp; PERSONAL CARE_HAIR CARE_PANTENE_FY2021_SOCIAL_342</t>
  </si>
  <si>
    <t>6_343</t>
  </si>
  <si>
    <t>PERU_BEAUTY &amp; PERSONAL CARE_HAIR CARE_PANTENE_FY2021_SOCIAL_343</t>
  </si>
  <si>
    <t>6_344</t>
  </si>
  <si>
    <t>PERU_BEAUTY &amp; PERSONAL CARE_HAIR CARE_PANTENE_FY2021_SOCIAL_344</t>
  </si>
  <si>
    <t>6_345</t>
  </si>
  <si>
    <t>PERU_BEAUTY &amp; PERSONAL CARE_HAIR CARE_PANTENE_FY2021_SOCIAL_345</t>
  </si>
  <si>
    <t>6_346</t>
  </si>
  <si>
    <t>PERU_BEAUTY &amp; PERSONAL CARE_HAIR CARE_PANTENE_FY2021_SOCIAL_346</t>
  </si>
  <si>
    <t>6_347</t>
  </si>
  <si>
    <t>PERU_BEAUTY &amp; PERSONAL CARE_HAIR CARE_PANTENE_FY2021_SOCIAL_347</t>
  </si>
  <si>
    <t>6_348</t>
  </si>
  <si>
    <t>PERU_BEAUTY &amp; PERSONAL CARE_HAIR CARE_PANTENE_FY2021_SOCIAL_348</t>
  </si>
  <si>
    <t>6_349</t>
  </si>
  <si>
    <t>PERU_BEAUTY &amp; PERSONAL CARE_HAIR CARE_PANTENE_FY2021_SOCIAL_349</t>
  </si>
  <si>
    <t>6_350</t>
  </si>
  <si>
    <t>PERU_BEAUTY &amp; PERSONAL CARE_HAIR CARE_PANTENE_FY2021_SOCIAL_350</t>
  </si>
  <si>
    <t>6_351</t>
  </si>
  <si>
    <t>PERU_BEAUTY &amp; PERSONAL CARE_HAIR CARE_PANTENE_FY2021_SOCIAL_351</t>
  </si>
  <si>
    <t>6_352</t>
  </si>
  <si>
    <t>PERU_BEAUTY &amp; PERSONAL CARE_HAIR CARE_PANTENE_FY2021_SOCIAL_352</t>
  </si>
  <si>
    <t>6_353</t>
  </si>
  <si>
    <t>PERU_BEAUTY &amp; PERSONAL CARE_HAIR CARE_PANTENE_FY2021_SOCIAL_353</t>
  </si>
  <si>
    <t>6_354</t>
  </si>
  <si>
    <t>PERU_BEAUTY &amp; PERSONAL CARE_HAIR CARE_PANTENE_FY2021_SOCIAL_354</t>
  </si>
  <si>
    <t>6_355</t>
  </si>
  <si>
    <t>PERU_BEAUTY &amp; PERSONAL CARE_HAIR CARE_PANTENE_FY2021_SOCIAL_355</t>
  </si>
  <si>
    <t>6_356</t>
  </si>
  <si>
    <t>PERU_BEAUTY &amp; PERSONAL CARE_HAIR CARE_PANTENE_FY2021_SOCIAL_356</t>
  </si>
  <si>
    <t>6_357</t>
  </si>
  <si>
    <t>PERU_BEAUTY &amp; PERSONAL CARE_HAIR CARE_PANTENE_FY2021_SOCIAL_357</t>
  </si>
  <si>
    <t>6_358</t>
  </si>
  <si>
    <t>PERU_BEAUTY &amp; PERSONAL CARE_HAIR CARE_PANTENE_FY2021_SOCIAL_358</t>
  </si>
  <si>
    <t>6_359</t>
  </si>
  <si>
    <t>PERU_BEAUTY &amp; PERSONAL CARE_HAIR CARE_PANTENE_FY2021_SOCIAL_359</t>
  </si>
  <si>
    <t>6_360</t>
  </si>
  <si>
    <t>PERU_BEAUTY &amp; PERSONAL CARE_HAIR CARE_PANTENE_FY2021_SOCIAL_360</t>
  </si>
  <si>
    <t>6_361</t>
  </si>
  <si>
    <t>PERU_BEAUTY &amp; PERSONAL CARE_HAIR CARE_PANTENE_FY2021_SOCIAL_361</t>
  </si>
  <si>
    <t>6_362</t>
  </si>
  <si>
    <t>PERU_BEAUTY &amp; PERSONAL CARE_HAIR CARE_PANTENE_FY2021_SOCIAL_362</t>
  </si>
  <si>
    <t>6_363</t>
  </si>
  <si>
    <t>PERU_BEAUTY &amp; PERSONAL CARE_HAIR CARE_PANTENE_FY2021_SOCIAL_363</t>
  </si>
  <si>
    <t>6_364</t>
  </si>
  <si>
    <t>PERU_BEAUTY &amp; PERSONAL CARE_HAIR CARE_PANTENE_FY2021_SOCIAL_364</t>
  </si>
  <si>
    <t>6_365</t>
  </si>
  <si>
    <t>PERU_BEAUTY &amp; PERSONAL CARE_HAIR CARE_PANTENE_FY2021_SOCIAL_365</t>
  </si>
  <si>
    <t>6_366</t>
  </si>
  <si>
    <t>PERU_BEAUTY &amp; PERSONAL CARE_HAIR CARE_PANTENE_FY2021_SOCIAL_366</t>
  </si>
  <si>
    <t>6_367</t>
  </si>
  <si>
    <t>PERU_BEAUTY &amp; PERSONAL CARE_HAIR CARE_PANTENE_FY2021_SOCIAL_367</t>
  </si>
  <si>
    <t>6_368</t>
  </si>
  <si>
    <t>PERU_BEAUTY &amp; PERSONAL CARE_HAIR CARE_PANTENE_FY2021_SOCIAL_368</t>
  </si>
  <si>
    <t>6_369</t>
  </si>
  <si>
    <t>PERU_BEAUTY &amp; PERSONAL CARE_HAIR CARE_PANTENE_FY2021_SOCIAL_369</t>
  </si>
  <si>
    <t>6_370</t>
  </si>
  <si>
    <t>PERU_BEAUTY &amp; PERSONAL CARE_HAIR CARE_PANTENE_FY2021_SOCIAL_370</t>
  </si>
  <si>
    <t>6_371</t>
  </si>
  <si>
    <t>PERU_BEAUTY &amp; PERSONAL CARE_HAIR CARE_PANTENE_FY2021_SOCIAL_371</t>
  </si>
  <si>
    <t>6_372</t>
  </si>
  <si>
    <t>PERU_BEAUTY &amp; PERSONAL CARE_HAIR CARE_PANTENE_FY2021_SOCIAL_372</t>
  </si>
  <si>
    <t>6_373</t>
  </si>
  <si>
    <t>PERU_BEAUTY &amp; PERSONAL CARE_HAIR CARE_PANTENE_FY2021_SOCIAL_373</t>
  </si>
  <si>
    <t>6_374</t>
  </si>
  <si>
    <t>PERU_BEAUTY &amp; PERSONAL CARE_HAIR CARE_PANTENE_FY2021_SOCIAL_374</t>
  </si>
  <si>
    <t>6_375</t>
  </si>
  <si>
    <t>PERU_BEAUTY &amp; PERSONAL CARE_HAIR CARE_PANTENE_FY2021_SOCIAL_375</t>
  </si>
  <si>
    <t>6_376</t>
  </si>
  <si>
    <t>PERU_BEAUTY &amp; PERSONAL CARE_HAIR CARE_PANTENE_FY2021_SOCIAL_376</t>
  </si>
  <si>
    <t>6_377</t>
  </si>
  <si>
    <t>PERU_BEAUTY &amp; PERSONAL CARE_HAIR CARE_PANTENE_FY2021_SOCIAL_377</t>
  </si>
  <si>
    <t>6_378</t>
  </si>
  <si>
    <t>PERU_BEAUTY &amp; PERSONAL CARE_HAIR CARE_PANTENE_FY2021_SOCIAL_378</t>
  </si>
  <si>
    <t>6_379</t>
  </si>
  <si>
    <t>PERU_BEAUTY &amp; PERSONAL CARE_HAIR CARE_PANTENE_FY2021_SOCIAL_379</t>
  </si>
  <si>
    <t>6_380</t>
  </si>
  <si>
    <t>PERU_BEAUTY &amp; PERSONAL CARE_HAIR CARE_PANTENE_FY2021_SOCIAL_380</t>
  </si>
  <si>
    <t>6_381</t>
  </si>
  <si>
    <t>PERU_BEAUTY &amp; PERSONAL CARE_HAIR CARE_PANTENE_FY2021_SOCIAL_381</t>
  </si>
  <si>
    <t>6_382</t>
  </si>
  <si>
    <t>PERU_BEAUTY &amp; PERSONAL CARE_HAIR CARE_PANTENE_FY2021_SOCIAL_382</t>
  </si>
  <si>
    <t>6_383</t>
  </si>
  <si>
    <t>PERU_BEAUTY &amp; PERSONAL CARE_HAIR CARE_PANTENE_FY2021_SOCIAL_383</t>
  </si>
  <si>
    <t>6_384</t>
  </si>
  <si>
    <t>PERU_BEAUTY &amp; PERSONAL CARE_HAIR CARE_PANTENE_FY2021_SOCIAL_384</t>
  </si>
  <si>
    <t>6_385</t>
  </si>
  <si>
    <t>PERU_BEAUTY &amp; PERSONAL CARE_HAIR CARE_PANTENE_FY2021_SOCIAL_385</t>
  </si>
  <si>
    <t>6_386</t>
  </si>
  <si>
    <t>PERU_BEAUTY &amp; PERSONAL CARE_HAIR CARE_PANTENE_FY2021_SOCIAL_386</t>
  </si>
  <si>
    <t>6_387</t>
  </si>
  <si>
    <t>PERU_BEAUTY &amp; PERSONAL CARE_HAIR CARE_PANTENE_FY2021_SOCIAL_387</t>
  </si>
  <si>
    <t>6_388</t>
  </si>
  <si>
    <t>PERU_BEAUTY &amp; PERSONAL CARE_HAIR CARE_PANTENE_FY2021_SOCIAL_388</t>
  </si>
  <si>
    <t>6_389</t>
  </si>
  <si>
    <t>PERU_BEAUTY &amp; PERSONAL CARE_HAIR CARE_PANTENE_FY2021_SOCIAL_389</t>
  </si>
  <si>
    <t>6_390</t>
  </si>
  <si>
    <t>PERU_BEAUTY &amp; PERSONAL CARE_HAIR CARE_PANTENE_FY2021_SOCIAL_390</t>
  </si>
  <si>
    <t>6_391</t>
  </si>
  <si>
    <t>PERU_BEAUTY &amp; PERSONAL CARE_HAIR CARE_PANTENE_FY2021_SOCIAL_391</t>
  </si>
  <si>
    <t>6_392</t>
  </si>
  <si>
    <t>PERU_BEAUTY &amp; PERSONAL CARE_HAIR CARE_PANTENE_FY2021_SOCIAL_392</t>
  </si>
  <si>
    <t>6_393</t>
  </si>
  <si>
    <t>PERU_BEAUTY &amp; PERSONAL CARE_HAIR CARE_PANTENE_FY2021_SOCIAL_393</t>
  </si>
  <si>
    <t>6_394</t>
  </si>
  <si>
    <t>PERU_BEAUTY &amp; PERSONAL CARE_HAIR CARE_PANTENE_FY2021_SOCIAL_394</t>
  </si>
  <si>
    <t>6_395</t>
  </si>
  <si>
    <t>PERU_BEAUTY &amp; PERSONAL CARE_HAIR CARE_PANTENE_FY2021_SOCIAL_395</t>
  </si>
  <si>
    <t>6_396</t>
  </si>
  <si>
    <t>PERU_BEAUTY &amp; PERSONAL CARE_HAIR CARE_PANTENE_FY2021_SOCIAL_396</t>
  </si>
  <si>
    <t>6_397</t>
  </si>
  <si>
    <t>PERU_BEAUTY &amp; PERSONAL CARE_HAIR CARE_PANTENE_FY2021_SOCIAL_397</t>
  </si>
  <si>
    <t>6_398</t>
  </si>
  <si>
    <t>PERU_BEAUTY &amp; PERSONAL CARE_HAIR CARE_PANTENE_FY2021_SOCIAL_398</t>
  </si>
  <si>
    <t>6_399</t>
  </si>
  <si>
    <t>PERU_BEAUTY &amp; PERSONAL CARE_HAIR CARE_PANTENE_FY2021_SOCIAL_399</t>
  </si>
  <si>
    <t>6_400</t>
  </si>
  <si>
    <t>PERU_BEAUTY &amp; PERSONAL CARE_HAIR CARE_PANTENE_FY2021_SOCIAL_400</t>
  </si>
  <si>
    <t>6_401</t>
  </si>
  <si>
    <t>PERU_BEAUTY &amp; PERSONAL CARE_HAIR CARE_PANTENE_FY2021_SOCIAL_401</t>
  </si>
  <si>
    <t>6_402</t>
  </si>
  <si>
    <t>PERU_BEAUTY &amp; PERSONAL CARE_HAIR CARE_PANTENE_FY2021_SOCIAL_402</t>
  </si>
  <si>
    <t>6_403</t>
  </si>
  <si>
    <t>PERU_BEAUTY &amp; PERSONAL CARE_HAIR CARE_PANTENE_FY2021_SOCIAL_403</t>
  </si>
  <si>
    <t>6_404</t>
  </si>
  <si>
    <t>PERU_BEAUTY &amp; PERSONAL CARE_HAIR CARE_PANTENE_FY2021_SOCIAL_404</t>
  </si>
  <si>
    <t>6_405</t>
  </si>
  <si>
    <t>PERU_BEAUTY &amp; PERSONAL CARE_HAIR CARE_PANTENE_FY2021_SOCIAL_405</t>
  </si>
  <si>
    <t>6_406</t>
  </si>
  <si>
    <t>PERU_BEAUTY &amp; PERSONAL CARE_HAIR CARE_PANTENE_FY2021_SOCIAL_406</t>
  </si>
  <si>
    <t>6_407</t>
  </si>
  <si>
    <t>PERU_BEAUTY &amp; PERSONAL CARE_HAIR CARE_PANTENE_FY2021_SOCIAL_407</t>
  </si>
  <si>
    <t>6_408</t>
  </si>
  <si>
    <t>PERU_BEAUTY &amp; PERSONAL CARE_HAIR CARE_PANTENE_FY2021_SOCIAL_408</t>
  </si>
  <si>
    <t>6_409</t>
  </si>
  <si>
    <t>PERU_BEAUTY &amp; PERSONAL CARE_HAIR CARE_PANTENE_FY2021_SOCIAL_409</t>
  </si>
  <si>
    <t>6_410</t>
  </si>
  <si>
    <t>PERU_BEAUTY &amp; PERSONAL CARE_HAIR CARE_PANTENE_FY2021_SOCIAL_410</t>
  </si>
  <si>
    <t>6_411</t>
  </si>
  <si>
    <t>PERU_BEAUTY &amp; PERSONAL CARE_HAIR CARE_PANTENE_FY2021_SOCIAL_411</t>
  </si>
  <si>
    <t>6_412</t>
  </si>
  <si>
    <t>PERU_BEAUTY &amp; PERSONAL CARE_HAIR CARE_PANTENE_FY2021_SOCIAL_412</t>
  </si>
  <si>
    <t>6_413</t>
  </si>
  <si>
    <t>PERU_BEAUTY &amp; PERSONAL CARE_HAIR CARE_PANTENE_FY2021_SOCIAL_413</t>
  </si>
  <si>
    <t>6_414</t>
  </si>
  <si>
    <t>PERU_BEAUTY &amp; PERSONAL CARE_HAIR CARE_PANTENE_FY2021_SOCIAL_414</t>
  </si>
  <si>
    <t>6_415</t>
  </si>
  <si>
    <t>PERU_BEAUTY &amp; PERSONAL CARE_HAIR CARE_PANTENE_FY2021_SOCIAL_415</t>
  </si>
  <si>
    <t>6_416</t>
  </si>
  <si>
    <t>PERU_BEAUTY &amp; PERSONAL CARE_HAIR CARE_PANTENE_FY2021_SOCIAL_416</t>
  </si>
  <si>
    <t>6_417</t>
  </si>
  <si>
    <t>PERU_BEAUTY &amp; PERSONAL CARE_HAIR CARE_PANTENE_FY2021_SOCIAL_417</t>
  </si>
  <si>
    <t>6_418</t>
  </si>
  <si>
    <t>PERU_BEAUTY &amp; PERSONAL CARE_HAIR CARE_PANTENE_FY2021_SOCIAL_418</t>
  </si>
  <si>
    <t>6_419</t>
  </si>
  <si>
    <t>PERU_BEAUTY &amp; PERSONAL CARE_HAIR CARE_PANTENE_FY2021_SOCIAL_419</t>
  </si>
  <si>
    <t>6_420</t>
  </si>
  <si>
    <t>PERU_BEAUTY &amp; PERSONAL CARE_HAIR CARE_PANTENE_FY2021_SOCIAL_420</t>
  </si>
  <si>
    <t>6_421</t>
  </si>
  <si>
    <t>PERU_BEAUTY &amp; PERSONAL CARE_HAIR CARE_PANTENE_FY2021_SOCIAL_421</t>
  </si>
  <si>
    <t>6_422</t>
  </si>
  <si>
    <t>PERU_BEAUTY &amp; PERSONAL CARE_HAIR CARE_PANTENE_FY2021_SOCIAL_422</t>
  </si>
  <si>
    <t>6_423</t>
  </si>
  <si>
    <t>PERU_BEAUTY &amp; PERSONAL CARE_HAIR CARE_PANTENE_FY2021_SOCIAL_423</t>
  </si>
  <si>
    <t>6_424</t>
  </si>
  <si>
    <t>PERU_BEAUTY &amp; PERSONAL CARE_HAIR CARE_PANTENE_FY2021_SOCIAL_424</t>
  </si>
  <si>
    <t>6_425</t>
  </si>
  <si>
    <t>PERU_BEAUTY &amp; PERSONAL CARE_HAIR CARE_PANTENE_FY2021_SOCIAL_425</t>
  </si>
  <si>
    <t>6_426</t>
  </si>
  <si>
    <t>PERU_BEAUTY &amp; PERSONAL CARE_HAIR CARE_PANTENE_FY2021_SOCIAL_426</t>
  </si>
  <si>
    <t>6_427</t>
  </si>
  <si>
    <t>PERU_BEAUTY &amp; PERSONAL CARE_HAIR CARE_PANTENE_FY2021_SOCIAL_427</t>
  </si>
  <si>
    <t>6_428</t>
  </si>
  <si>
    <t>PERU_BEAUTY &amp; PERSONAL CARE_HAIR CARE_PANTENE_FY2021_SOCIAL_428</t>
  </si>
  <si>
    <t>6_429</t>
  </si>
  <si>
    <t>PERU_BEAUTY &amp; PERSONAL CARE_HAIR CARE_PANTENE_FY2021_SOCIAL_429</t>
  </si>
  <si>
    <t>6_430</t>
  </si>
  <si>
    <t>PERU_BEAUTY &amp; PERSONAL CARE_HAIR CARE_PANTENE_FY2021_SOCIAL_430</t>
  </si>
  <si>
    <t>6_431</t>
  </si>
  <si>
    <t>PERU_BEAUTY &amp; PERSONAL CARE_HAIR CARE_PANTENE_FY2021_SOCIAL_431</t>
  </si>
  <si>
    <t>6_432</t>
  </si>
  <si>
    <t>PERU_BEAUTY &amp; PERSONAL CARE_HAIR CARE_PANTENE_FY2021_SOCIAL_432</t>
  </si>
  <si>
    <t>6_433</t>
  </si>
  <si>
    <t>PERU_BEAUTY &amp; PERSONAL CARE_HAIR CARE_PANTENE_FY2021_SOCIAL_433</t>
  </si>
  <si>
    <t>6_434</t>
  </si>
  <si>
    <t>PERU_BEAUTY &amp; PERSONAL CARE_HAIR CARE_PANTENE_FY2021_SOCIAL_434</t>
  </si>
  <si>
    <t>6_435</t>
  </si>
  <si>
    <t>PERU_BEAUTY &amp; PERSONAL CARE_HAIR CARE_PANTENE_FY2021_SOCIAL_435</t>
  </si>
  <si>
    <t>6_436</t>
  </si>
  <si>
    <t>PERU_BEAUTY &amp; PERSONAL CARE_HAIR CARE_PANTENE_FY2021_SOCIAL_436</t>
  </si>
  <si>
    <t>6_437</t>
  </si>
  <si>
    <t>PERU_BEAUTY &amp; PERSONAL CARE_HAIR CARE_PANTENE_FY2021_SOCIAL_437</t>
  </si>
  <si>
    <t>6_438</t>
  </si>
  <si>
    <t>PERU_BEAUTY &amp; PERSONAL CARE_HAIR CARE_PANTENE_FY2021_SOCIAL_438</t>
  </si>
  <si>
    <t>6_439</t>
  </si>
  <si>
    <t>PERU_BEAUTY &amp; PERSONAL CARE_HAIR CARE_PANTENE_FY2021_SOCIAL_439</t>
  </si>
  <si>
    <t>6_440</t>
  </si>
  <si>
    <t>PERU_BEAUTY &amp; PERSONAL CARE_HAIR CARE_PANTENE_FY2021_SOCIAL_440</t>
  </si>
  <si>
    <t>6_441</t>
  </si>
  <si>
    <t>PERU_BEAUTY &amp; PERSONAL CARE_HAIR CARE_PANTENE_FY2021_SOCIAL_441</t>
  </si>
  <si>
    <t>6_442</t>
  </si>
  <si>
    <t>PERU_BEAUTY &amp; PERSONAL CARE_HAIR CARE_PANTENE_FY2021_SOCIAL_442</t>
  </si>
  <si>
    <t>6_443</t>
  </si>
  <si>
    <t>PERU_BEAUTY &amp; PERSONAL CARE_HAIR CARE_PANTENE_FY2021_SOCIAL_443</t>
  </si>
  <si>
    <t>6_444</t>
  </si>
  <si>
    <t>PERU_BEAUTY &amp; PERSONAL CARE_HAIR CARE_PANTENE_FY2021_SOCIAL_444</t>
  </si>
  <si>
    <t>6_445</t>
  </si>
  <si>
    <t>PERU_BEAUTY &amp; PERSONAL CARE_HAIR CARE_PANTENE_FY2021_SOCIAL_445</t>
  </si>
  <si>
    <t>6_446</t>
  </si>
  <si>
    <t>PERU_BEAUTY &amp; PERSONAL CARE_HAIR CARE_PANTENE_FY2021_SOCIAL_446</t>
  </si>
  <si>
    <t>6_447</t>
  </si>
  <si>
    <t>PERU_BEAUTY &amp; PERSONAL CARE_HAIR CARE_PANTENE_FY2021_SOCIAL_447</t>
  </si>
  <si>
    <t>6_448</t>
  </si>
  <si>
    <t>PERU_BEAUTY &amp; PERSONAL CARE_HAIR CARE_PANTENE_FY2021_SOCIAL_448</t>
  </si>
  <si>
    <t>6_449</t>
  </si>
  <si>
    <t>PERU_BEAUTY &amp; PERSONAL CARE_HAIR CARE_PANTENE_FY2021_SOCIAL_449</t>
  </si>
  <si>
    <t>6_450</t>
  </si>
  <si>
    <t>PERU_BEAUTY &amp; PERSONAL CARE_HAIR CARE_PANTENE_FY2021_SOCIAL_450</t>
  </si>
  <si>
    <t>6_451</t>
  </si>
  <si>
    <t>PERU_BEAUTY &amp; PERSONAL CARE_HAIR CARE_PANTENE_FY2021_SOCIAL_451</t>
  </si>
  <si>
    <t>6_452</t>
  </si>
  <si>
    <t>PERU_BEAUTY &amp; PERSONAL CARE_HAIR CARE_PANTENE_FY2021_SOCIAL_452</t>
  </si>
  <si>
    <t>6_453</t>
  </si>
  <si>
    <t>PERU_BEAUTY &amp; PERSONAL CARE_HAIR CARE_PANTENE_FY2021_SOCIAL_453</t>
  </si>
  <si>
    <t>6_454</t>
  </si>
  <si>
    <t>PERU_BEAUTY &amp; PERSONAL CARE_HAIR CARE_PANTENE_FY2021_SOCIAL_454</t>
  </si>
  <si>
    <t>6_455</t>
  </si>
  <si>
    <t>PERU_BEAUTY &amp; PERSONAL CARE_HAIR CARE_PANTENE_FY2021_SOCIAL_455</t>
  </si>
  <si>
    <t>6_456</t>
  </si>
  <si>
    <t>PERU_BEAUTY &amp; PERSONAL CARE_HAIR CARE_PANTENE_FY2021_SOCIAL_456</t>
  </si>
  <si>
    <t>6_457</t>
  </si>
  <si>
    <t>PERU_BEAUTY &amp; PERSONAL CARE_HAIR CARE_PANTENE_FY2021_SOCIAL_457</t>
  </si>
  <si>
    <t>6_458</t>
  </si>
  <si>
    <t>PERU_BEAUTY &amp; PERSONAL CARE_HAIR CARE_PANTENE_FY2021_SOCIAL_458</t>
  </si>
  <si>
    <t>6_459</t>
  </si>
  <si>
    <t>PERU_BEAUTY &amp; PERSONAL CARE_HAIR CARE_PANTENE_FY2021_SOCIAL_459</t>
  </si>
  <si>
    <t>6_460</t>
  </si>
  <si>
    <t>PERU_BEAUTY &amp; PERSONAL CARE_HAIR CARE_PANTENE_FY2021_SOCIAL_460</t>
  </si>
  <si>
    <t>6_461</t>
  </si>
  <si>
    <t>PERU_BEAUTY &amp; PERSONAL CARE_HAIR CARE_PANTENE_FY2021_SOCIAL_461</t>
  </si>
  <si>
    <t>6_462</t>
  </si>
  <si>
    <t>PERU_BEAUTY &amp; PERSONAL CARE_HAIR CARE_PANTENE_FY2021_SOCIAL_462</t>
  </si>
  <si>
    <t>6_463</t>
  </si>
  <si>
    <t>PERU_BEAUTY &amp; PERSONAL CARE_HAIR CARE_PANTENE_FY2021_SOCIAL_463</t>
  </si>
  <si>
    <t>6_464</t>
  </si>
  <si>
    <t>PERU_BEAUTY &amp; PERSONAL CARE_HAIR CARE_PANTENE_FY2021_SOCIAL_464</t>
  </si>
  <si>
    <t>6_465</t>
  </si>
  <si>
    <t>PERU_BEAUTY &amp; PERSONAL CARE_HAIR CARE_PANTENE_FY2021_SOCIAL_465</t>
  </si>
  <si>
    <t>6_466</t>
  </si>
  <si>
    <t>PERU_BEAUTY &amp; PERSONAL CARE_HAIR CARE_PANTENE_FY2021_SOCIAL_466</t>
  </si>
  <si>
    <t>6_467</t>
  </si>
  <si>
    <t>PERU_BEAUTY &amp; PERSONAL CARE_HAIR CARE_PANTENE_FY2021_SOCIAL_467</t>
  </si>
  <si>
    <t>6_468</t>
  </si>
  <si>
    <t>PERU_BEAUTY &amp; PERSONAL CARE_HAIR CARE_PANTENE_FY2021_SOCIAL_468</t>
  </si>
  <si>
    <t>6_469</t>
  </si>
  <si>
    <t>PERU_BEAUTY &amp; PERSONAL CARE_HAIR CARE_PANTENE_FY2021_SOCIAL_469</t>
  </si>
  <si>
    <t>6_470</t>
  </si>
  <si>
    <t>PERU_BEAUTY &amp; PERSONAL CARE_HAIR CARE_PANTENE_FY2021_SOCIAL_470</t>
  </si>
  <si>
    <t>6_471</t>
  </si>
  <si>
    <t>PERU_BEAUTY &amp; PERSONAL CARE_HAIR CARE_PANTENE_FY2021_SOCIAL_471</t>
  </si>
  <si>
    <t>6_472</t>
  </si>
  <si>
    <t>PERU_BEAUTY &amp; PERSONAL CARE_HAIR CARE_PANTENE_FY2021_SOCIAL_472</t>
  </si>
  <si>
    <t>6_473</t>
  </si>
  <si>
    <t>PERU_BEAUTY &amp; PERSONAL CARE_HAIR CARE_PANTENE_FY2021_SOCIAL_473</t>
  </si>
  <si>
    <t>6_474</t>
  </si>
  <si>
    <t>PERU_BEAUTY &amp; PERSONAL CARE_HAIR CARE_PANTENE_FY2021_SOCIAL_474</t>
  </si>
  <si>
    <t>6_475</t>
  </si>
  <si>
    <t>PERU_BEAUTY &amp; PERSONAL CARE_HAIR CARE_PANTENE_FY2021_SOCIAL_475</t>
  </si>
  <si>
    <t>6_476</t>
  </si>
  <si>
    <t>PERU_BEAUTY &amp; PERSONAL CARE_HAIR CARE_PANTENE_FY2021_SOCIAL_476</t>
  </si>
  <si>
    <t>6_477</t>
  </si>
  <si>
    <t>PERU_BEAUTY &amp; PERSONAL CARE_HAIR CARE_PANTENE_FY2021_SOCIAL_477</t>
  </si>
  <si>
    <t>6_478</t>
  </si>
  <si>
    <t>PERU_BEAUTY &amp; PERSONAL CARE_HAIR CARE_PANTENE_FY2021_SOCIAL_478</t>
  </si>
  <si>
    <t>6_479</t>
  </si>
  <si>
    <t>PERU_BEAUTY &amp; PERSONAL CARE_HAIR CARE_PANTENE_FY2021_SOCIAL_479</t>
  </si>
  <si>
    <t>6_480</t>
  </si>
  <si>
    <t>PERU_BEAUTY &amp; PERSONAL CARE_HAIR CARE_PANTENE_FY2021_SOCIAL_480</t>
  </si>
  <si>
    <t>6_481</t>
  </si>
  <si>
    <t>PERU_BEAUTY &amp; PERSONAL CARE_HAIR CARE_PANTENE_FY2021_SOCIAL_481</t>
  </si>
  <si>
    <t>6_482</t>
  </si>
  <si>
    <t>PERU_BEAUTY &amp; PERSONAL CARE_HAIR CARE_PANTENE_FY2021_SOCIAL_482</t>
  </si>
  <si>
    <t>6_483</t>
  </si>
  <si>
    <t>PERU_BEAUTY &amp; PERSONAL CARE_HAIR CARE_PANTENE_FY2021_SOCIAL_483</t>
  </si>
  <si>
    <t>6_484</t>
  </si>
  <si>
    <t>PERU_BEAUTY &amp; PERSONAL CARE_HAIR CARE_PANTENE_FY2021_SOCIAL_484</t>
  </si>
  <si>
    <t>6_485</t>
  </si>
  <si>
    <t>PERU_BEAUTY &amp; PERSONAL CARE_HAIR CARE_PANTENE_FY2021_SOCIAL_485</t>
  </si>
  <si>
    <t>6_486</t>
  </si>
  <si>
    <t>PERU_BEAUTY &amp; PERSONAL CARE_HAIR CARE_PANTENE_FY2021_SOCIAL_486</t>
  </si>
  <si>
    <t>6_487</t>
  </si>
  <si>
    <t>PERU_BEAUTY &amp; PERSONAL CARE_HAIR CARE_PANTENE_FY2021_SOCIAL_487</t>
  </si>
  <si>
    <t>6_488</t>
  </si>
  <si>
    <t>PERU_BEAUTY &amp; PERSONAL CARE_HAIR CARE_PANTENE_FY2021_SOCIAL_488</t>
  </si>
  <si>
    <t>6_489</t>
  </si>
  <si>
    <t>PERU_BEAUTY &amp; PERSONAL CARE_HAIR CARE_PANTENE_FY2021_SOCIAL_489</t>
  </si>
  <si>
    <t>6_490</t>
  </si>
  <si>
    <t>PERU_BEAUTY &amp; PERSONAL CARE_HAIR CARE_PANTENE_FY2021_SOCIAL_490</t>
  </si>
  <si>
    <t>6_491</t>
  </si>
  <si>
    <t>PERU_BEAUTY &amp; PERSONAL CARE_HAIR CARE_PANTENE_FY2021_SOCIAL_491</t>
  </si>
  <si>
    <t>6_492</t>
  </si>
  <si>
    <t>PERU_BEAUTY &amp; PERSONAL CARE_HAIR CARE_PANTENE_FY2021_SOCIAL_492</t>
  </si>
  <si>
    <t>6_493</t>
  </si>
  <si>
    <t>PERU_BEAUTY &amp; PERSONAL CARE_HAIR CARE_PANTENE_FY2021_SOCIAL_493</t>
  </si>
  <si>
    <t>6_494</t>
  </si>
  <si>
    <t>PERU_BEAUTY &amp; PERSONAL CARE_HAIR CARE_PANTENE_FY2021_SOCIAL_494</t>
  </si>
  <si>
    <t>6_495</t>
  </si>
  <si>
    <t>PERU_BEAUTY &amp; PERSONAL CARE_HAIR CARE_PANTENE_FY2021_SOCIAL_495</t>
  </si>
  <si>
    <t>6_496</t>
  </si>
  <si>
    <t>PERU_BEAUTY &amp; PERSONAL CARE_HAIR CARE_PANTENE_FY2021_SOCIAL_496</t>
  </si>
  <si>
    <t>6_497</t>
  </si>
  <si>
    <t>PERU_BEAUTY &amp; PERSONAL CARE_HAIR CARE_PANTENE_FY2021_SOCIAL_497</t>
  </si>
  <si>
    <t>6_498</t>
  </si>
  <si>
    <t>PERU_BEAUTY &amp; PERSONAL CARE_HAIR CARE_PANTENE_FY2021_SOCIAL_498</t>
  </si>
  <si>
    <t>6_499</t>
  </si>
  <si>
    <t>PERU_BEAUTY &amp; PERSONAL CARE_HAIR CARE_PANTENE_FY2021_SOCIAL_499</t>
  </si>
  <si>
    <t>6_500</t>
  </si>
  <si>
    <t>PERU_BEAUTY &amp; PERSONAL CARE_HAIR CARE_PANTENE_FY2021_SOCIAL_500</t>
  </si>
  <si>
    <t>6_501</t>
  </si>
  <si>
    <t>PERU_BEAUTY &amp; PERSONAL CARE_HAIR CARE_PANTENE_FY2021_SOCIAL_501</t>
  </si>
  <si>
    <t>6_502</t>
  </si>
  <si>
    <t>PERU_BEAUTY &amp; PERSONAL CARE_HAIR CARE_PANTENE_FY2021_SOCIAL_502</t>
  </si>
  <si>
    <t>6_503</t>
  </si>
  <si>
    <t>PERU_BEAUTY &amp; PERSONAL CARE_HAIR CARE_PANTENE_FY2021_SOCIAL_503</t>
  </si>
  <si>
    <t>6_504</t>
  </si>
  <si>
    <t>PERU_BEAUTY &amp; PERSONAL CARE_HAIR CARE_PANTENE_FY2021_SOCIAL_504</t>
  </si>
  <si>
    <t>6_505</t>
  </si>
  <si>
    <t>PERU_BEAUTY &amp; PERSONAL CARE_HAIR CARE_PANTENE_FY2021_SOCIAL_505</t>
  </si>
  <si>
    <t>6_506</t>
  </si>
  <si>
    <t>PERU_BEAUTY &amp; PERSONAL CARE_HAIR CARE_PANTENE_FY2021_SOCIAL_506</t>
  </si>
  <si>
    <t>6_507</t>
  </si>
  <si>
    <t>PERU_BEAUTY &amp; PERSONAL CARE_HAIR CARE_PANTENE_FY2021_SOCIAL_507</t>
  </si>
  <si>
    <t>6_508</t>
  </si>
  <si>
    <t>PERU_BEAUTY &amp; PERSONAL CARE_HAIR CARE_PANTENE_FY2021_SOCIAL_508</t>
  </si>
  <si>
    <t>6_509</t>
  </si>
  <si>
    <t>PERU_BEAUTY &amp; PERSONAL CARE_HAIR CARE_PANTENE_FY2021_SOCIAL_509</t>
  </si>
  <si>
    <t>6_510</t>
  </si>
  <si>
    <t>PERU_BEAUTY &amp; PERSONAL CARE_HAIR CARE_PANTENE_FY2021_SOCIAL_510</t>
  </si>
  <si>
    <t>6_511</t>
  </si>
  <si>
    <t>PERU_BEAUTY &amp; PERSONAL CARE_HAIR CARE_PANTENE_FY2021_SOCIAL_511</t>
  </si>
  <si>
    <t>6_512</t>
  </si>
  <si>
    <t>PERU_BEAUTY &amp; PERSONAL CARE_HAIR CARE_PANTENE_FY2021_SOCIAL_512</t>
  </si>
  <si>
    <t>6_513</t>
  </si>
  <si>
    <t>PERU_BEAUTY &amp; PERSONAL CARE_HAIR CARE_PANTENE_FY2021_SOCIAL_513</t>
  </si>
  <si>
    <t>6_514</t>
  </si>
  <si>
    <t>PERU_BEAUTY &amp; PERSONAL CARE_HAIR CARE_PANTENE_FY2021_SOCIAL_514</t>
  </si>
  <si>
    <t>6_515</t>
  </si>
  <si>
    <t>PERU_BEAUTY &amp; PERSONAL CARE_HAIR CARE_PANTENE_FY2021_SOCIAL_515</t>
  </si>
  <si>
    <t>6_516</t>
  </si>
  <si>
    <t>PERU_BEAUTY &amp; PERSONAL CARE_HAIR CARE_PANTENE_FY2021_SOCIAL_516</t>
  </si>
  <si>
    <t>6_517</t>
  </si>
  <si>
    <t>PERU_BEAUTY &amp; PERSONAL CARE_HAIR CARE_PANTENE_FY2021_SOCIAL_517</t>
  </si>
  <si>
    <t>6_518</t>
  </si>
  <si>
    <t>PERU_BEAUTY &amp; PERSONAL CARE_HAIR CARE_PANTENE_FY2021_SOCIAL_518</t>
  </si>
  <si>
    <t>6_519</t>
  </si>
  <si>
    <t>PERU_BEAUTY &amp; PERSONAL CARE_HAIR CARE_PANTENE_FY2021_SOCIAL_519</t>
  </si>
  <si>
    <t>6_520</t>
  </si>
  <si>
    <t>PERU_BEAUTY &amp; PERSONAL CARE_HAIR CARE_PANTENE_FY2021_SOCIAL_520</t>
  </si>
  <si>
    <t>6_521</t>
  </si>
  <si>
    <t>PERU_BEAUTY &amp; PERSONAL CARE_HAIR CARE_PANTENE_FY2021_SOCIAL_521</t>
  </si>
  <si>
    <t>6_522</t>
  </si>
  <si>
    <t>PERU_BEAUTY &amp; PERSONAL CARE_HAIR CARE_PANTENE_FY2021_SOCIAL_522</t>
  </si>
  <si>
    <t>6_523</t>
  </si>
  <si>
    <t>PERU_BEAUTY &amp; PERSONAL CARE_HAIR CARE_PANTENE_FY2021_SOCIAL_523</t>
  </si>
  <si>
    <t>6_524</t>
  </si>
  <si>
    <t>PERU_BEAUTY &amp; PERSONAL CARE_HAIR CARE_PANTENE_FY2021_SOCIAL_524</t>
  </si>
  <si>
    <t>6_525</t>
  </si>
  <si>
    <t>PERU_BEAUTY &amp; PERSONAL CARE_HAIR CARE_PANTENE_FY2021_SOCIAL_525</t>
  </si>
  <si>
    <t>6_526</t>
  </si>
  <si>
    <t>PERU_BEAUTY &amp; PERSONAL CARE_HAIR CARE_PANTENE_FY2021_SOCIAL_526</t>
  </si>
  <si>
    <t>6_527</t>
  </si>
  <si>
    <t>PERU_BEAUTY &amp; PERSONAL CARE_HAIR CARE_PANTENE_FY2021_SOCIAL_527</t>
  </si>
  <si>
    <t>6_528</t>
  </si>
  <si>
    <t>PERU_BEAUTY &amp; PERSONAL CARE_HAIR CARE_PANTENE_FY2021_SOCIAL_528</t>
  </si>
  <si>
    <t>6_529</t>
  </si>
  <si>
    <t>PERU_BEAUTY &amp; PERSONAL CARE_HAIR CARE_PANTENE_FY2021_SOCIAL_529</t>
  </si>
  <si>
    <t>6_530</t>
  </si>
  <si>
    <t>PERU_BEAUTY &amp; PERSONAL CARE_HAIR CARE_PANTENE_FY2021_SOCIAL_530</t>
  </si>
  <si>
    <t>6_531</t>
  </si>
  <si>
    <t>PERU_BEAUTY &amp; PERSONAL CARE_HAIR CARE_PANTENE_FY2021_SOCIAL_531</t>
  </si>
  <si>
    <t>6_532</t>
  </si>
  <si>
    <t>PERU_BEAUTY &amp; PERSONAL CARE_HAIR CARE_PANTENE_FY2021_SOCIAL_532</t>
  </si>
  <si>
    <t>6_533</t>
  </si>
  <si>
    <t>PERU_BEAUTY &amp; PERSONAL CARE_HAIR CARE_PANTENE_FY2021_SOCIAL_533</t>
  </si>
  <si>
    <t>6_534</t>
  </si>
  <si>
    <t>PERU_BEAUTY &amp; PERSONAL CARE_HAIR CARE_PANTENE_FY2021_SOCIAL_534</t>
  </si>
  <si>
    <t>6_535</t>
  </si>
  <si>
    <t>PERU_BEAUTY &amp; PERSONAL CARE_HAIR CARE_PANTENE_FY2021_SOCIAL_535</t>
  </si>
  <si>
    <t>6_536</t>
  </si>
  <si>
    <t>PERU_BEAUTY &amp; PERSONAL CARE_HAIR CARE_PANTENE_FY2021_SOCIAL_536</t>
  </si>
  <si>
    <t>6_537</t>
  </si>
  <si>
    <t>PERU_BEAUTY &amp; PERSONAL CARE_HAIR CARE_PANTENE_FY2021_SOCIAL_537</t>
  </si>
  <si>
    <t>6_538</t>
  </si>
  <si>
    <t>PERU_BEAUTY &amp; PERSONAL CARE_HAIR CARE_PANTENE_FY2021_SOCIAL_538</t>
  </si>
  <si>
    <t>6_539</t>
  </si>
  <si>
    <t>PERU_BEAUTY &amp; PERSONAL CARE_HAIR CARE_PANTENE_FY2021_SOCIAL_539</t>
  </si>
  <si>
    <t>6_540</t>
  </si>
  <si>
    <t>PERU_BEAUTY &amp; PERSONAL CARE_HAIR CARE_PANTENE_FY2021_SOCIAL_540</t>
  </si>
  <si>
    <t>6_541</t>
  </si>
  <si>
    <t>PERU_BEAUTY &amp; PERSONAL CARE_HAIR CARE_PANTENE_FY2021_SOCIAL_541</t>
  </si>
  <si>
    <t>6_542</t>
  </si>
  <si>
    <t>PERU_BEAUTY &amp; PERSONAL CARE_HAIR CARE_PANTENE_FY2021_SOCIAL_542</t>
  </si>
  <si>
    <t>6_543</t>
  </si>
  <si>
    <t>PERU_BEAUTY &amp; PERSONAL CARE_HAIR CARE_PANTENE_FY2021_SOCIAL_543</t>
  </si>
  <si>
    <t>6_544</t>
  </si>
  <si>
    <t>PERU_BEAUTY &amp; PERSONAL CARE_HAIR CARE_PANTENE_FY2021_SOCIAL_544</t>
  </si>
  <si>
    <t>6_545</t>
  </si>
  <si>
    <t>PERU_BEAUTY &amp; PERSONAL CARE_HAIR CARE_PANTENE_FY2021_SOCIAL_545</t>
  </si>
  <si>
    <t>6_546</t>
  </si>
  <si>
    <t>PERU_BEAUTY &amp; PERSONAL CARE_HAIR CARE_PANTENE_FY2021_SOCIAL_546</t>
  </si>
  <si>
    <t>6_547</t>
  </si>
  <si>
    <t>PERU_BEAUTY &amp; PERSONAL CARE_HAIR CARE_PANTENE_FY2021_SOCIAL_547</t>
  </si>
  <si>
    <t>6_548</t>
  </si>
  <si>
    <t>PERU_BEAUTY &amp; PERSONAL CARE_HAIR CARE_PANTENE_FY2021_SOCIAL_548</t>
  </si>
  <si>
    <t>6_549</t>
  </si>
  <si>
    <t>PERU_BEAUTY &amp; PERSONAL CARE_HAIR CARE_PANTENE_FY2021_SOCIAL_549</t>
  </si>
  <si>
    <t>6_550</t>
  </si>
  <si>
    <t>PERU_BEAUTY &amp; PERSONAL CARE_HAIR CARE_PANTENE_FY2021_SOCIAL_550</t>
  </si>
  <si>
    <t>6_551</t>
  </si>
  <si>
    <t>PERU_BEAUTY &amp; PERSONAL CARE_HAIR CARE_PANTENE_FY2021_SOCIAL_551</t>
  </si>
  <si>
    <t>6_552</t>
  </si>
  <si>
    <t>PERU_BEAUTY &amp; PERSONAL CARE_HAIR CARE_PANTENE_FY2021_SOCIAL_552</t>
  </si>
  <si>
    <t>6_553</t>
  </si>
  <si>
    <t>PERU_BEAUTY &amp; PERSONAL CARE_HAIR CARE_PANTENE_FY2021_SOCIAL_553</t>
  </si>
  <si>
    <t>6_554</t>
  </si>
  <si>
    <t>PERU_BEAUTY &amp; PERSONAL CARE_HAIR CARE_PANTENE_FY2021_SOCIAL_554</t>
  </si>
  <si>
    <t>6_555</t>
  </si>
  <si>
    <t>PERU_BEAUTY &amp; PERSONAL CARE_HAIR CARE_PANTENE_FY2021_SOCIAL_555</t>
  </si>
  <si>
    <t>6_556</t>
  </si>
  <si>
    <t>PERU_BEAUTY &amp; PERSONAL CARE_HAIR CARE_PANTENE_FY2021_SOCIAL_556</t>
  </si>
  <si>
    <t>6_557</t>
  </si>
  <si>
    <t>PERU_BEAUTY &amp; PERSONAL CARE_HAIR CARE_PANTENE_FY2021_SOCIAL_557</t>
  </si>
  <si>
    <t>6_558</t>
  </si>
  <si>
    <t>PERU_BEAUTY &amp; PERSONAL CARE_HAIR CARE_PANTENE_FY2021_SOCIAL_558</t>
  </si>
  <si>
    <t>6_559</t>
  </si>
  <si>
    <t>PERU_BEAUTY &amp; PERSONAL CARE_HAIR CARE_PANTENE_FY2021_SOCIAL_559</t>
  </si>
  <si>
    <t>6_560</t>
  </si>
  <si>
    <t>PERU_BEAUTY &amp; PERSONAL CARE_HAIR CARE_PANTENE_FY2021_SOCIAL_560</t>
  </si>
  <si>
    <t>6_561</t>
  </si>
  <si>
    <t>PERU_BEAUTY &amp; PERSONAL CARE_HAIR CARE_PANTENE_FY2021_SOCIAL_561</t>
  </si>
  <si>
    <t>6_562</t>
  </si>
  <si>
    <t>PERU_BEAUTY &amp; PERSONAL CARE_HAIR CARE_PANTENE_FY2021_SOCIAL_562</t>
  </si>
  <si>
    <t>6_563</t>
  </si>
  <si>
    <t>PERU_BEAUTY &amp; PERSONAL CARE_HAIR CARE_PANTENE_FY2021_SOCIAL_563</t>
  </si>
  <si>
    <t>6_564</t>
  </si>
  <si>
    <t>PERU_BEAUTY &amp; PERSONAL CARE_HAIR CARE_PANTENE_FY2021_SOCIAL_564</t>
  </si>
  <si>
    <t>6_565</t>
  </si>
  <si>
    <t>PERU_BEAUTY &amp; PERSONAL CARE_HAIR CARE_PANTENE_FY2021_SOCIAL_565</t>
  </si>
  <si>
    <t>6_566</t>
  </si>
  <si>
    <t>PERU_BEAUTY &amp; PERSONAL CARE_HAIR CARE_PANTENE_FY2021_SOCIAL_566</t>
  </si>
  <si>
    <t>6_567</t>
  </si>
  <si>
    <t>PERU_BEAUTY &amp; PERSONAL CARE_HAIR CARE_PANTENE_FY2021_SOCIAL_567</t>
  </si>
  <si>
    <t>6_568</t>
  </si>
  <si>
    <t>PERU_BEAUTY &amp; PERSONAL CARE_HAIR CARE_PANTENE_FY2021_SOCIAL_568</t>
  </si>
  <si>
    <t>6_569</t>
  </si>
  <si>
    <t>PERU_BEAUTY &amp; PERSONAL CARE_HAIR CARE_PANTENE_FY2021_SOCIAL_569</t>
  </si>
  <si>
    <t>6_570</t>
  </si>
  <si>
    <t>PERU_BEAUTY &amp; PERSONAL CARE_HAIR CARE_PANTENE_FY2021_SOCIAL_570</t>
  </si>
  <si>
    <t>6_571</t>
  </si>
  <si>
    <t>PERU_BEAUTY &amp; PERSONAL CARE_HAIR CARE_PANTENE_FY2021_SOCIAL_571</t>
  </si>
  <si>
    <t>6_572</t>
  </si>
  <si>
    <t>PERU_BEAUTY &amp; PERSONAL CARE_HAIR CARE_PANTENE_FY2021_SOCIAL_572</t>
  </si>
  <si>
    <t>6_573</t>
  </si>
  <si>
    <t>PERU_BEAUTY &amp; PERSONAL CARE_HAIR CARE_PANTENE_FY2021_SOCIAL_573</t>
  </si>
  <si>
    <t>6_574</t>
  </si>
  <si>
    <t>PERU_BEAUTY &amp; PERSONAL CARE_HAIR CARE_PANTENE_FY2021_SOCIAL_574</t>
  </si>
  <si>
    <t>6_575</t>
  </si>
  <si>
    <t>PERU_BEAUTY &amp; PERSONAL CARE_HAIR CARE_PANTENE_FY2021_SOCIAL_575</t>
  </si>
  <si>
    <t>6_576</t>
  </si>
  <si>
    <t>PERU_BEAUTY &amp; PERSONAL CARE_HAIR CARE_PANTENE_FY2021_SOCIAL_576</t>
  </si>
  <si>
    <t>6_577</t>
  </si>
  <si>
    <t>PERU_BEAUTY &amp; PERSONAL CARE_HAIR CARE_PANTENE_FY2021_SOCIAL_577</t>
  </si>
  <si>
    <t>6_578</t>
  </si>
  <si>
    <t>PERU_BEAUTY &amp; PERSONAL CARE_HAIR CARE_PANTENE_FY2021_SOCIAL_578</t>
  </si>
  <si>
    <t>6_579</t>
  </si>
  <si>
    <t>PERU_BEAUTY &amp; PERSONAL CARE_HAIR CARE_PANTENE_FY2021_SOCIAL_579</t>
  </si>
  <si>
    <t>6_580</t>
  </si>
  <si>
    <t>PERU_BEAUTY &amp; PERSONAL CARE_HAIR CARE_PANTENE_FY2021_SOCIAL_580</t>
  </si>
  <si>
    <t>6_581</t>
  </si>
  <si>
    <t>PERU_BEAUTY &amp; PERSONAL CARE_HAIR CARE_PANTENE_FY2021_SOCIAL_581</t>
  </si>
  <si>
    <t>6_582</t>
  </si>
  <si>
    <t>PERU_BEAUTY &amp; PERSONAL CARE_HAIR CARE_PANTENE_FY2021_SOCIAL_582</t>
  </si>
  <si>
    <t>6_583</t>
  </si>
  <si>
    <t>PERU_BEAUTY &amp; PERSONAL CARE_HAIR CARE_PANTENE_FY2021_SOCIAL_583</t>
  </si>
  <si>
    <t>6_584</t>
  </si>
  <si>
    <t>PERU_BEAUTY &amp; PERSONAL CARE_HAIR CARE_PANTENE_FY2021_SOCIAL_584</t>
  </si>
  <si>
    <t>6_585</t>
  </si>
  <si>
    <t>PERU_BEAUTY &amp; PERSONAL CARE_HAIR CARE_PANTENE_FY2021_SOCIAL_585</t>
  </si>
  <si>
    <t>6_586</t>
  </si>
  <si>
    <t>PERU_BEAUTY &amp; PERSONAL CARE_HAIR CARE_PANTENE_FY2021_SOCIAL_586</t>
  </si>
  <si>
    <t>6_587</t>
  </si>
  <si>
    <t>PERU_BEAUTY &amp; PERSONAL CARE_HAIR CARE_PANTENE_FY2021_SOCIAL_587</t>
  </si>
  <si>
    <t>6_588</t>
  </si>
  <si>
    <t>PERU_BEAUTY &amp; PERSONAL CARE_HAIR CARE_PANTENE_FY2021_SOCIAL_588</t>
  </si>
  <si>
    <t>6_589</t>
  </si>
  <si>
    <t>PERU_BEAUTY &amp; PERSONAL CARE_HAIR CARE_PANTENE_FY2021_SOCIAL_589</t>
  </si>
  <si>
    <t>6_590</t>
  </si>
  <si>
    <t>PERU_BEAUTY &amp; PERSONAL CARE_HAIR CARE_PANTENE_FY2021_SOCIAL_590</t>
  </si>
  <si>
    <t>6_591</t>
  </si>
  <si>
    <t>PERU_BEAUTY &amp; PERSONAL CARE_HAIR CARE_PANTENE_FY2021_SOCIAL_591</t>
  </si>
  <si>
    <t>6_592</t>
  </si>
  <si>
    <t>PERU_BEAUTY &amp; PERSONAL CARE_HAIR CARE_PANTENE_FY2021_SOCIAL_592</t>
  </si>
  <si>
    <t>6_593</t>
  </si>
  <si>
    <t>PERU_BEAUTY &amp; PERSONAL CARE_HAIR CARE_PANTENE_FY2021_SOCIAL_593</t>
  </si>
  <si>
    <t>6_594</t>
  </si>
  <si>
    <t>PERU_BEAUTY &amp; PERSONAL CARE_HAIR CARE_PANTENE_FY2021_SOCIAL_594</t>
  </si>
  <si>
    <t>6_595</t>
  </si>
  <si>
    <t>PERU_BEAUTY &amp; PERSONAL CARE_HAIR CARE_PANTENE_FY2021_SOCIAL_595</t>
  </si>
  <si>
    <t>6_596</t>
  </si>
  <si>
    <t>PERU_BEAUTY &amp; PERSONAL CARE_HAIR CARE_PANTENE_FY2021_SOCIAL_596</t>
  </si>
  <si>
    <t>6_597</t>
  </si>
  <si>
    <t>PERU_BEAUTY &amp; PERSONAL CARE_HAIR CARE_PANTENE_FY2021_SOCIAL_597</t>
  </si>
  <si>
    <t>6_598</t>
  </si>
  <si>
    <t>PERU_BEAUTY &amp; PERSONAL CARE_HAIR CARE_PANTENE_FY2021_SOCIAL_598</t>
  </si>
  <si>
    <t>6_599</t>
  </si>
  <si>
    <t>PERU_BEAUTY &amp; PERSONAL CARE_HAIR CARE_PANTENE_FY2021_SOCIAL_599</t>
  </si>
  <si>
    <t>6_600</t>
  </si>
  <si>
    <t>PERU_BEAUTY &amp; PERSONAL CARE_HAIR CARE_PANTENE_FY2021_SOCIAL_600</t>
  </si>
  <si>
    <t>6_601</t>
  </si>
  <si>
    <t>PERU_BEAUTY &amp; PERSONAL CARE_HAIR CARE_PANTENE_FY2021_SOCIAL_601</t>
  </si>
  <si>
    <t>6_602</t>
  </si>
  <si>
    <t>PERU_BEAUTY &amp; PERSONAL CARE_HAIR CARE_PANTENE_FY2021_SOCIAL_602</t>
  </si>
  <si>
    <t>6_603</t>
  </si>
  <si>
    <t>PERU_BEAUTY &amp; PERSONAL CARE_HAIR CARE_PANTENE_FY2021_SOCIAL_603</t>
  </si>
  <si>
    <t>6_604</t>
  </si>
  <si>
    <t>PERU_BEAUTY &amp; PERSONAL CARE_HAIR CARE_PANTENE_FY2021_SOCIAL_604</t>
  </si>
  <si>
    <t>6_605</t>
  </si>
  <si>
    <t>PERU_BEAUTY &amp; PERSONAL CARE_HAIR CARE_PANTENE_FY2021_SOCIAL_605</t>
  </si>
  <si>
    <t>6_606</t>
  </si>
  <si>
    <t>PERU_BEAUTY &amp; PERSONAL CARE_HAIR CARE_PANTENE_FY2021_SOCIAL_606</t>
  </si>
  <si>
    <t>6_607</t>
  </si>
  <si>
    <t>PERU_BEAUTY &amp; PERSONAL CARE_HAIR CARE_PANTENE_FY2021_SOCIAL_607</t>
  </si>
  <si>
    <t>6_608</t>
  </si>
  <si>
    <t>PERU_BEAUTY &amp; PERSONAL CARE_HAIR CARE_PANTENE_FY2021_SOCIAL_608</t>
  </si>
  <si>
    <t>6_609</t>
  </si>
  <si>
    <t>PERU_BEAUTY &amp; PERSONAL CARE_HAIR CARE_PANTENE_FY2021_SOCIAL_609</t>
  </si>
  <si>
    <t>6_610</t>
  </si>
  <si>
    <t>PERU_BEAUTY &amp; PERSONAL CARE_HAIR CARE_PANTENE_FY2021_SOCIAL_610</t>
  </si>
  <si>
    <t>6_611</t>
  </si>
  <si>
    <t>PERU_BEAUTY &amp; PERSONAL CARE_HAIR CARE_PANTENE_FY2021_SOCIAL_611</t>
  </si>
  <si>
    <t>6_612</t>
  </si>
  <si>
    <t>PERU_BEAUTY &amp; PERSONAL CARE_HAIR CARE_PANTENE_FY2021_SOCIAL_612</t>
  </si>
  <si>
    <t>6_613</t>
  </si>
  <si>
    <t>PERU_BEAUTY &amp; PERSONAL CARE_HAIR CARE_PANTENE_FY2021_SOCIAL_613</t>
  </si>
  <si>
    <t>6_614</t>
  </si>
  <si>
    <t>PERU_BEAUTY &amp; PERSONAL CARE_HAIR CARE_PANTENE_FY2021_SOCIAL_614</t>
  </si>
  <si>
    <t>6_615</t>
  </si>
  <si>
    <t>PERU_BEAUTY &amp; PERSONAL CARE_HAIR CARE_PANTENE_FY2021_SOCIAL_615</t>
  </si>
  <si>
    <t>6_616</t>
  </si>
  <si>
    <t>PERU_BEAUTY &amp; PERSONAL CARE_HAIR CARE_PANTENE_FY2021_SOCIAL_616</t>
  </si>
  <si>
    <t>6_617</t>
  </si>
  <si>
    <t>PERU_BEAUTY &amp; PERSONAL CARE_HAIR CARE_PANTENE_FY2021_SOCIAL_617</t>
  </si>
  <si>
    <t>6_618</t>
  </si>
  <si>
    <t>PERU_BEAUTY &amp; PERSONAL CARE_HAIR CARE_PANTENE_FY2021_SOCIAL_618</t>
  </si>
  <si>
    <t>6_619</t>
  </si>
  <si>
    <t>PERU_BEAUTY &amp; PERSONAL CARE_HAIR CARE_PANTENE_FY2021_SOCIAL_619</t>
  </si>
  <si>
    <t>6_620</t>
  </si>
  <si>
    <t>PERU_BEAUTY &amp; PERSONAL CARE_HAIR CARE_PANTENE_FY2021_SOCIAL_620</t>
  </si>
  <si>
    <t>6_621</t>
  </si>
  <si>
    <t>PERU_BEAUTY &amp; PERSONAL CARE_HAIR CARE_PANTENE_FY2021_SOCIAL_621</t>
  </si>
  <si>
    <t>6_622</t>
  </si>
  <si>
    <t>PERU_BEAUTY &amp; PERSONAL CARE_HAIR CARE_PANTENE_FY2021_SOCIAL_622</t>
  </si>
  <si>
    <t>6_623</t>
  </si>
  <si>
    <t>PERU_BEAUTY &amp; PERSONAL CARE_HAIR CARE_PANTENE_FY2021_SOCIAL_623</t>
  </si>
  <si>
    <t>6_624</t>
  </si>
  <si>
    <t>PERU_BEAUTY &amp; PERSONAL CARE_HAIR CARE_PANTENE_FY2021_SOCIAL_624</t>
  </si>
  <si>
    <t>6_625</t>
  </si>
  <si>
    <t>PERU_BEAUTY &amp; PERSONAL CARE_HAIR CARE_PANTENE_FY2021_SOCIAL_625</t>
  </si>
  <si>
    <t>6_626</t>
  </si>
  <si>
    <t>PERU_BEAUTY &amp; PERSONAL CARE_HAIR CARE_PANTENE_FY2021_SOCIAL_626</t>
  </si>
  <si>
    <t>6_627</t>
  </si>
  <si>
    <t>PERU_BEAUTY &amp; PERSONAL CARE_HAIR CARE_PANTENE_FY2021_SOCIAL_627</t>
  </si>
  <si>
    <t>6_628</t>
  </si>
  <si>
    <t>PERU_BEAUTY &amp; PERSONAL CARE_HAIR CARE_PANTENE_FY2021_SOCIAL_628</t>
  </si>
  <si>
    <t>6_629</t>
  </si>
  <si>
    <t>PERU_BEAUTY &amp; PERSONAL CARE_HAIR CARE_PANTENE_FY2021_SOCIAL_629</t>
  </si>
  <si>
    <t>6_630</t>
  </si>
  <si>
    <t>PERU_BEAUTY &amp; PERSONAL CARE_HAIR CARE_PANTENE_FY2021_SOCIAL_630</t>
  </si>
  <si>
    <t>6_631</t>
  </si>
  <si>
    <t>PERU_BEAUTY &amp; PERSONAL CARE_HAIR CARE_PANTENE_FY2021_SOCIAL_631</t>
  </si>
  <si>
    <t>6_632</t>
  </si>
  <si>
    <t>PERU_BEAUTY &amp; PERSONAL CARE_HAIR CARE_PANTENE_FY2021_SOCIAL_632</t>
  </si>
  <si>
    <t>6_633</t>
  </si>
  <si>
    <t>PERU_BEAUTY &amp; PERSONAL CARE_HAIR CARE_PANTENE_FY2021_SOCIAL_633</t>
  </si>
  <si>
    <t>6_634</t>
  </si>
  <si>
    <t>PERU_BEAUTY &amp; PERSONAL CARE_HAIR CARE_PANTENE_FY2021_SOCIAL_634</t>
  </si>
  <si>
    <t>6_635</t>
  </si>
  <si>
    <t>PERU_BEAUTY &amp; PERSONAL CARE_HAIR CARE_PANTENE_FY2021_SOCIAL_635</t>
  </si>
  <si>
    <t>6_636</t>
  </si>
  <si>
    <t>PERU_BEAUTY &amp; PERSONAL CARE_HAIR CARE_PANTENE_FY2021_SOCIAL_636</t>
  </si>
  <si>
    <t>6_637</t>
  </si>
  <si>
    <t>PERU_BEAUTY &amp; PERSONAL CARE_HAIR CARE_PANTENE_FY2021_SOCIAL_637</t>
  </si>
  <si>
    <t>6_638</t>
  </si>
  <si>
    <t>PERU_BEAUTY &amp; PERSONAL CARE_HAIR CARE_PANTENE_FY2021_SOCIAL_638</t>
  </si>
  <si>
    <t>6_639</t>
  </si>
  <si>
    <t>PERU_BEAUTY &amp; PERSONAL CARE_HAIR CARE_PANTENE_FY2021_SOCIAL_639</t>
  </si>
  <si>
    <t>6_640</t>
  </si>
  <si>
    <t>PERU_BEAUTY &amp; PERSONAL CARE_HAIR CARE_PANTENE_FY2021_SOCIAL_640</t>
  </si>
  <si>
    <t>6_641</t>
  </si>
  <si>
    <t>PERU_BEAUTY &amp; PERSONAL CARE_HAIR CARE_PANTENE_FY2021_SOCIAL_641</t>
  </si>
  <si>
    <t>6_642</t>
  </si>
  <si>
    <t>PERU_BEAUTY &amp; PERSONAL CARE_HAIR CARE_PANTENE_FY2021_SOCIAL_642</t>
  </si>
  <si>
    <t>6_643</t>
  </si>
  <si>
    <t>PERU_BEAUTY &amp; PERSONAL CARE_HAIR CARE_PANTENE_FY2021_SOCIAL_643</t>
  </si>
  <si>
    <t>6_644</t>
  </si>
  <si>
    <t>PERU_BEAUTY &amp; PERSONAL CARE_HAIR CARE_PANTENE_FY2021_SOCIAL_644</t>
  </si>
  <si>
    <t>6_645</t>
  </si>
  <si>
    <t>PERU_BEAUTY &amp; PERSONAL CARE_HAIR CARE_PANTENE_FY2021_SOCIAL_645</t>
  </si>
  <si>
    <t>6_646</t>
  </si>
  <si>
    <t>PERU_BEAUTY &amp; PERSONAL CARE_HAIR CARE_PANTENE_FY2021_SOCIAL_646</t>
  </si>
  <si>
    <t>6_647</t>
  </si>
  <si>
    <t>PERU_BEAUTY &amp; PERSONAL CARE_HAIR CARE_PANTENE_FY2021_SOCIAL_647</t>
  </si>
  <si>
    <t>6_648</t>
  </si>
  <si>
    <t>PERU_BEAUTY &amp; PERSONAL CARE_HAIR CARE_PANTENE_FY2021_SOCIAL_648</t>
  </si>
  <si>
    <t>6_649</t>
  </si>
  <si>
    <t>PERU_BEAUTY &amp; PERSONAL CARE_HAIR CARE_PANTENE_FY2021_SOCIAL_649</t>
  </si>
  <si>
    <t>6_650</t>
  </si>
  <si>
    <t>PERU_BEAUTY &amp; PERSONAL CARE_HAIR CARE_PANTENE_FY2021_SOCIAL_650</t>
  </si>
  <si>
    <t>6_651</t>
  </si>
  <si>
    <t>PERU_BEAUTY &amp; PERSONAL CARE_HAIR CARE_PANTENE_FY2021_SOCIAL_651</t>
  </si>
  <si>
    <t>6_652</t>
  </si>
  <si>
    <t>PERU_BEAUTY &amp; PERSONAL CARE_HAIR CARE_PANTENE_FY2021_SOCIAL_652</t>
  </si>
  <si>
    <t>6_653</t>
  </si>
  <si>
    <t>PERU_BEAUTY &amp; PERSONAL CARE_HAIR CARE_PANTENE_FY2021_SOCIAL_653</t>
  </si>
  <si>
    <t>6_654</t>
  </si>
  <si>
    <t>PERU_BEAUTY &amp; PERSONAL CARE_HAIR CARE_PANTENE_FY2021_SOCIAL_654</t>
  </si>
  <si>
    <t>6_655</t>
  </si>
  <si>
    <t>PERU_BEAUTY &amp; PERSONAL CARE_HAIR CARE_PANTENE_FY2021_SOCIAL_655</t>
  </si>
  <si>
    <t>6_656</t>
  </si>
  <si>
    <t>PERU_BEAUTY &amp; PERSONAL CARE_HAIR CARE_PANTENE_FY2021_SOCIAL_656</t>
  </si>
  <si>
    <t>6_657</t>
  </si>
  <si>
    <t>PERU_BEAUTY &amp; PERSONAL CARE_HAIR CARE_PANTENE_FY2021_SOCIAL_657</t>
  </si>
  <si>
    <t>6_658</t>
  </si>
  <si>
    <t>PERU_BEAUTY &amp; PERSONAL CARE_HAIR CARE_PANTENE_FY2021_SOCIAL_658</t>
  </si>
  <si>
    <t>6_659</t>
  </si>
  <si>
    <t>PERU_BEAUTY &amp; PERSONAL CARE_HAIR CARE_PANTENE_FY2021_SOCIAL_659</t>
  </si>
  <si>
    <t>6_660</t>
  </si>
  <si>
    <t>PERU_BEAUTY &amp; PERSONAL CARE_HAIR CARE_PANTENE_FY2021_SOCIAL_660</t>
  </si>
  <si>
    <t>6_661</t>
  </si>
  <si>
    <t>PERU_BEAUTY &amp; PERSONAL CARE_HAIR CARE_PANTENE_FY2021_SOCIAL_661</t>
  </si>
  <si>
    <t>6_662</t>
  </si>
  <si>
    <t>PERU_BEAUTY &amp; PERSONAL CARE_HAIR CARE_PANTENE_FY2021_SOCIAL_662</t>
  </si>
  <si>
    <t>6_663</t>
  </si>
  <si>
    <t>PERU_BEAUTY &amp; PERSONAL CARE_HAIR CARE_PANTENE_FY2021_SOCIAL_663</t>
  </si>
  <si>
    <t>6_664</t>
  </si>
  <si>
    <t>PERU_BEAUTY &amp; PERSONAL CARE_HAIR CARE_PANTENE_FY2021_SOCIAL_664</t>
  </si>
  <si>
    <t>6_665</t>
  </si>
  <si>
    <t>PERU_BEAUTY &amp; PERSONAL CARE_HAIR CARE_PANTENE_FY2021_SOCIAL_665</t>
  </si>
  <si>
    <t>6_666</t>
  </si>
  <si>
    <t>PERU_BEAUTY &amp; PERSONAL CARE_HAIR CARE_PANTENE_FY2021_SOCIAL_666</t>
  </si>
  <si>
    <t>6_667</t>
  </si>
  <si>
    <t>PERU_BEAUTY &amp; PERSONAL CARE_HAIR CARE_PANTENE_FY2021_SOCIAL_667</t>
  </si>
  <si>
    <t>6_668</t>
  </si>
  <si>
    <t>PERU_BEAUTY &amp; PERSONAL CARE_HAIR CARE_PANTENE_FY2021_SOCIAL_668</t>
  </si>
  <si>
    <t>6_669</t>
  </si>
  <si>
    <t>PERU_BEAUTY &amp; PERSONAL CARE_HAIR CARE_PANTENE_FY2021_SOCIAL_669</t>
  </si>
  <si>
    <t>6_670</t>
  </si>
  <si>
    <t>PERU_BEAUTY &amp; PERSONAL CARE_HAIR CARE_PANTENE_FY2021_SOCIAL_670</t>
  </si>
  <si>
    <t>6_671</t>
  </si>
  <si>
    <t>PERU_BEAUTY &amp; PERSONAL CARE_HAIR CARE_PANTENE_FY2021_SOCIAL_671</t>
  </si>
  <si>
    <t>6_672</t>
  </si>
  <si>
    <t>PERU_BEAUTY &amp; PERSONAL CARE_HAIR CARE_PANTENE_FY2021_SOCIAL_672</t>
  </si>
  <si>
    <t>6_673</t>
  </si>
  <si>
    <t>PERU_BEAUTY &amp; PERSONAL CARE_HAIR CARE_PANTENE_FY2021_SOCIAL_673</t>
  </si>
  <si>
    <t>6_674</t>
  </si>
  <si>
    <t>PERU_BEAUTY &amp; PERSONAL CARE_HAIR CARE_PANTENE_FY2021_SOCIAL_674</t>
  </si>
  <si>
    <t>6_675</t>
  </si>
  <si>
    <t>PERU_BEAUTY &amp; PERSONAL CARE_HAIR CARE_PANTENE_FY2021_SOCIAL_675</t>
  </si>
  <si>
    <t>6_676</t>
  </si>
  <si>
    <t>PERU_BEAUTY &amp; PERSONAL CARE_HAIR CARE_PANTENE_FY2021_SOCIAL_676</t>
  </si>
  <si>
    <t>6_677</t>
  </si>
  <si>
    <t>PERU_BEAUTY &amp; PERSONAL CARE_HAIR CARE_PANTENE_FY2021_SOCIAL_677</t>
  </si>
  <si>
    <t>6_678</t>
  </si>
  <si>
    <t>PERU_BEAUTY &amp; PERSONAL CARE_HAIR CARE_PANTENE_FY2021_SOCIAL_678</t>
  </si>
  <si>
    <t>6_679</t>
  </si>
  <si>
    <t>PERU_BEAUTY &amp; PERSONAL CARE_HAIR CARE_PANTENE_FY2021_SOCIAL_679</t>
  </si>
  <si>
    <t>6_680</t>
  </si>
  <si>
    <t>PERU_BEAUTY &amp; PERSONAL CARE_HAIR CARE_PANTENE_FY2021_SOCIAL_680</t>
  </si>
  <si>
    <t>6_681</t>
  </si>
  <si>
    <t>PERU_BEAUTY &amp; PERSONAL CARE_HAIR CARE_PANTENE_FY2021_SOCIAL_681</t>
  </si>
  <si>
    <t>6_682</t>
  </si>
  <si>
    <t>PERU_BEAUTY &amp; PERSONAL CARE_HAIR CARE_PANTENE_FY2021_SOCIAL_682</t>
  </si>
  <si>
    <t>6_683</t>
  </si>
  <si>
    <t>PERU_BEAUTY &amp; PERSONAL CARE_HAIR CARE_PANTENE_FY2021_SOCIAL_683</t>
  </si>
  <si>
    <t>6_684</t>
  </si>
  <si>
    <t>PERU_BEAUTY &amp; PERSONAL CARE_HAIR CARE_PANTENE_FY2021_SOCIAL_684</t>
  </si>
  <si>
    <t>6_685</t>
  </si>
  <si>
    <t>PERU_BEAUTY &amp; PERSONAL CARE_HAIR CARE_PANTENE_FY2021_SOCIAL_685</t>
  </si>
  <si>
    <t>6_686</t>
  </si>
  <si>
    <t>PERU_BEAUTY &amp; PERSONAL CARE_HAIR CARE_PANTENE_FY2021_SOCIAL_686</t>
  </si>
  <si>
    <t>6_687</t>
  </si>
  <si>
    <t>PERU_BEAUTY &amp; PERSONAL CARE_HAIR CARE_PANTENE_FY2021_SOCIAL_687</t>
  </si>
  <si>
    <t>6_688</t>
  </si>
  <si>
    <t>PERU_BEAUTY &amp; PERSONAL CARE_HAIR CARE_PANTENE_FY2021_SOCIAL_688</t>
  </si>
  <si>
    <t>6_689</t>
  </si>
  <si>
    <t>PERU_BEAUTY &amp; PERSONAL CARE_HAIR CARE_PANTENE_FY2021_SOCIAL_689</t>
  </si>
  <si>
    <t>6_690</t>
  </si>
  <si>
    <t>PERU_BEAUTY &amp; PERSONAL CARE_HAIR CARE_PANTENE_FY2021_SOCIAL_690</t>
  </si>
  <si>
    <t>6_691</t>
  </si>
  <si>
    <t>PERU_BEAUTY &amp; PERSONAL CARE_HAIR CARE_PANTENE_FY2021_SOCIAL_691</t>
  </si>
  <si>
    <t>6_692</t>
  </si>
  <si>
    <t>PERU_BEAUTY &amp; PERSONAL CARE_HAIR CARE_PANTENE_FY2021_SOCIAL_692</t>
  </si>
  <si>
    <t>6_693</t>
  </si>
  <si>
    <t>PERU_BEAUTY &amp; PERSONAL CARE_HAIR CARE_PANTENE_FY2021_SOCIAL_693</t>
  </si>
  <si>
    <t>6_694</t>
  </si>
  <si>
    <t>PERU_BEAUTY &amp; PERSONAL CARE_HAIR CARE_PANTENE_FY2021_SOCIAL_694</t>
  </si>
  <si>
    <t>6_695</t>
  </si>
  <si>
    <t>PERU_BEAUTY &amp; PERSONAL CARE_HAIR CARE_PANTENE_FY2021_SOCIAL_695</t>
  </si>
  <si>
    <t>6_696</t>
  </si>
  <si>
    <t>PERU_BEAUTY &amp; PERSONAL CARE_HAIR CARE_PANTENE_FY2021_SOCIAL_696</t>
  </si>
  <si>
    <t>6_697</t>
  </si>
  <si>
    <t>PERU_BEAUTY &amp; PERSONAL CARE_HAIR CARE_PANTENE_FY2021_SOCIAL_697</t>
  </si>
  <si>
    <t>6_698</t>
  </si>
  <si>
    <t>PERU_BEAUTY &amp; PERSONAL CARE_HAIR CARE_PANTENE_FY2021_SOCIAL_698</t>
  </si>
  <si>
    <t>6_699</t>
  </si>
  <si>
    <t>PERU_BEAUTY &amp; PERSONAL CARE_HAIR CARE_PANTENE_FY2021_SOCIAL_699</t>
  </si>
  <si>
    <t>6_700</t>
  </si>
  <si>
    <t>PERU_BEAUTY &amp; PERSONAL CARE_HAIR CARE_PANTENE_FY2021_SOCIAL_700</t>
  </si>
  <si>
    <t>6_701</t>
  </si>
  <si>
    <t>PERU_BEAUTY &amp; PERSONAL CARE_HAIR CARE_PANTENE_FY2021_SOCIAL_701</t>
  </si>
  <si>
    <t>6_702</t>
  </si>
  <si>
    <t>PERU_BEAUTY &amp; PERSONAL CARE_HAIR CARE_PANTENE_FY2021_SOCIAL_702</t>
  </si>
  <si>
    <t>6_703</t>
  </si>
  <si>
    <t>PERU_BEAUTY &amp; PERSONAL CARE_HAIR CARE_PANTENE_FY2021_SOCIAL_703</t>
  </si>
  <si>
    <t>6_704</t>
  </si>
  <si>
    <t>PERU_BEAUTY &amp; PERSONAL CARE_HAIR CARE_PANTENE_FY2021_SOCIAL_704</t>
  </si>
  <si>
    <t>6_705</t>
  </si>
  <si>
    <t>PERU_BEAUTY &amp; PERSONAL CARE_HAIR CARE_PANTENE_FY2021_SOCIAL_705</t>
  </si>
  <si>
    <t>6_706</t>
  </si>
  <si>
    <t>PERU_BEAUTY &amp; PERSONAL CARE_HAIR CARE_PANTENE_FY2021_SOCIAL_706</t>
  </si>
  <si>
    <t>6_707</t>
  </si>
  <si>
    <t>PERU_BEAUTY &amp; PERSONAL CARE_HAIR CARE_PANTENE_FY2021_SOCIAL_707</t>
  </si>
  <si>
    <t>6_708</t>
  </si>
  <si>
    <t>PERU_BEAUTY &amp; PERSONAL CARE_HAIR CARE_PANTENE_FY2021_SOCIAL_708</t>
  </si>
  <si>
    <t>6_709</t>
  </si>
  <si>
    <t>PERU_BEAUTY &amp; PERSONAL CARE_HAIR CARE_PANTENE_FY2021_SOCIAL_709</t>
  </si>
  <si>
    <t>6_710</t>
  </si>
  <si>
    <t>PERU_BEAUTY &amp; PERSONAL CARE_HAIR CARE_PANTENE_FY2021_SOCIAL_710</t>
  </si>
  <si>
    <t>6_711</t>
  </si>
  <si>
    <t>PERU_BEAUTY &amp; PERSONAL CARE_HAIR CARE_PANTENE_FY2021_SOCIAL_711</t>
  </si>
  <si>
    <t>6_712</t>
  </si>
  <si>
    <t>PERU_BEAUTY &amp; PERSONAL CARE_HAIR CARE_PANTENE_FY2021_SOCIAL_712</t>
  </si>
  <si>
    <t>6_713</t>
  </si>
  <si>
    <t>PERU_BEAUTY &amp; PERSONAL CARE_HAIR CARE_PANTENE_FY2021_SOCIAL_713</t>
  </si>
  <si>
    <t>6_714</t>
  </si>
  <si>
    <t>PERU_BEAUTY &amp; PERSONAL CARE_HAIR CARE_PANTENE_FY2021_SOCIAL_714</t>
  </si>
  <si>
    <t>6_715</t>
  </si>
  <si>
    <t>PERU_BEAUTY &amp; PERSONAL CARE_HAIR CARE_PANTENE_FY2021_SOCIAL_715</t>
  </si>
  <si>
    <t>6_716</t>
  </si>
  <si>
    <t>PERU_BEAUTY &amp; PERSONAL CARE_HAIR CARE_PANTENE_FY2021_SOCIAL_716</t>
  </si>
  <si>
    <t>6_717</t>
  </si>
  <si>
    <t>PERU_BEAUTY &amp; PERSONAL CARE_HAIR CARE_PANTENE_FY2021_SOCIAL_717</t>
  </si>
  <si>
    <t>6_718</t>
  </si>
  <si>
    <t>PERU_BEAUTY &amp; PERSONAL CARE_HAIR CARE_PANTENE_FY2021_SOCIAL_718</t>
  </si>
  <si>
    <t>6_719</t>
  </si>
  <si>
    <t>PERU_BEAUTY &amp; PERSONAL CARE_HAIR CARE_PANTENE_FY2021_SOCIAL_719</t>
  </si>
  <si>
    <t>6_720</t>
  </si>
  <si>
    <t>PERU_BEAUTY &amp; PERSONAL CARE_HAIR CARE_PANTENE_FY2021_SOCIAL_720</t>
  </si>
  <si>
    <t>6_721</t>
  </si>
  <si>
    <t>PERU_BEAUTY &amp; PERSONAL CARE_HAIR CARE_PANTENE_FY2021_SOCIAL_721</t>
  </si>
  <si>
    <t>6_722</t>
  </si>
  <si>
    <t>PERU_BEAUTY &amp; PERSONAL CARE_HAIR CARE_PANTENE_FY2021_SOCIAL_722</t>
  </si>
  <si>
    <t>6_723</t>
  </si>
  <si>
    <t>PERU_BEAUTY &amp; PERSONAL CARE_HAIR CARE_PANTENE_FY2021_SOCIAL_723</t>
  </si>
  <si>
    <t>6_724</t>
  </si>
  <si>
    <t>PERU_BEAUTY &amp; PERSONAL CARE_HAIR CARE_PANTENE_FY2021_SOCIAL_724</t>
  </si>
  <si>
    <t>6_725</t>
  </si>
  <si>
    <t>PERU_BEAUTY &amp; PERSONAL CARE_HAIR CARE_PANTENE_FY2021_SOCIAL_725</t>
  </si>
  <si>
    <t>6_726</t>
  </si>
  <si>
    <t>PERU_BEAUTY &amp; PERSONAL CARE_HAIR CARE_PANTENE_FY2021_SOCIAL_726</t>
  </si>
  <si>
    <t>6_727</t>
  </si>
  <si>
    <t>PERU_BEAUTY &amp; PERSONAL CARE_HAIR CARE_PANTENE_FY2021_SOCIAL_727</t>
  </si>
  <si>
    <t>6_728</t>
  </si>
  <si>
    <t>PERU_BEAUTY &amp; PERSONAL CARE_HAIR CARE_PANTENE_FY2021_SOCIAL_728</t>
  </si>
  <si>
    <t>6_729</t>
  </si>
  <si>
    <t>PERU_BEAUTY &amp; PERSONAL CARE_HAIR CARE_PANTENE_FY2021_SOCIAL_729</t>
  </si>
  <si>
    <t>6_730</t>
  </si>
  <si>
    <t>PERU_BEAUTY &amp; PERSONAL CARE_HAIR CARE_PANTENE_FY2021_SOCIAL_730</t>
  </si>
  <si>
    <t>6_731</t>
  </si>
  <si>
    <t>PERU_BEAUTY &amp; PERSONAL CARE_HAIR CARE_PANTENE_FY2021_SOCIAL_731</t>
  </si>
  <si>
    <t>6_732</t>
  </si>
  <si>
    <t>PERU_BEAUTY &amp; PERSONAL CARE_HAIR CARE_PANTENE_FY2021_SOCIAL_732</t>
  </si>
  <si>
    <t>6_733</t>
  </si>
  <si>
    <t>PERU_BEAUTY &amp; PERSONAL CARE_HAIR CARE_PANTENE_FY2021_SOCIAL_733</t>
  </si>
  <si>
    <t>6_734</t>
  </si>
  <si>
    <t>PERU_BEAUTY &amp; PERSONAL CARE_HAIR CARE_PANTENE_FY2021_SOCIAL_734</t>
  </si>
  <si>
    <t>6_735</t>
  </si>
  <si>
    <t>PERU_BEAUTY &amp; PERSONAL CARE_HAIR CARE_PANTENE_FY2021_SOCIAL_735</t>
  </si>
  <si>
    <t>6_736</t>
  </si>
  <si>
    <t>PERU_BEAUTY &amp; PERSONAL CARE_HAIR CARE_PANTENE_FY2021_SOCIAL_736</t>
  </si>
  <si>
    <t>6_737</t>
  </si>
  <si>
    <t>PERU_BEAUTY &amp; PERSONAL CARE_HAIR CARE_PANTENE_FY2021_SOCIAL_737</t>
  </si>
  <si>
    <t>6_738</t>
  </si>
  <si>
    <t>PERU_BEAUTY &amp; PERSONAL CARE_HAIR CARE_PANTENE_FY2021_SOCIAL_738</t>
  </si>
  <si>
    <t>6_739</t>
  </si>
  <si>
    <t>PERU_BEAUTY &amp; PERSONAL CARE_HAIR CARE_PANTENE_FY2021_SOCIAL_739</t>
  </si>
  <si>
    <t>6_740</t>
  </si>
  <si>
    <t>PERU_BEAUTY &amp; PERSONAL CARE_HAIR CARE_PANTENE_FY2021_SOCIAL_740</t>
  </si>
  <si>
    <t>6_741</t>
  </si>
  <si>
    <t>PERU_BEAUTY &amp; PERSONAL CARE_HAIR CARE_PANTENE_FY2021_SOCIAL_741</t>
  </si>
  <si>
    <t>6_742</t>
  </si>
  <si>
    <t>PERU_BEAUTY &amp; PERSONAL CARE_HAIR CARE_PANTENE_FY2021_SOCIAL_742</t>
  </si>
  <si>
    <t>6_743</t>
  </si>
  <si>
    <t>PERU_BEAUTY &amp; PERSONAL CARE_HAIR CARE_PANTENE_FY2021_SOCIAL_743</t>
  </si>
  <si>
    <t>6_744</t>
  </si>
  <si>
    <t>PERU_BEAUTY &amp; PERSONAL CARE_HAIR CARE_PANTENE_FY2021_SOCIAL_744</t>
  </si>
  <si>
    <t>6_745</t>
  </si>
  <si>
    <t>PERU_BEAUTY &amp; PERSONAL CARE_HAIR CARE_PANTENE_FY2021_SOCIAL_745</t>
  </si>
  <si>
    <t>6_746</t>
  </si>
  <si>
    <t>PERU_BEAUTY &amp; PERSONAL CARE_HAIR CARE_PANTENE_FY2021_SOCIAL_746</t>
  </si>
  <si>
    <t>6_747</t>
  </si>
  <si>
    <t>PERU_BEAUTY &amp; PERSONAL CARE_HAIR CARE_PANTENE_FY2021_SOCIAL_747</t>
  </si>
  <si>
    <t>6_748</t>
  </si>
  <si>
    <t>PERU_BEAUTY &amp; PERSONAL CARE_HAIR CARE_PANTENE_FY2021_SOCIAL_748</t>
  </si>
  <si>
    <t>6_749</t>
  </si>
  <si>
    <t>PERU_BEAUTY &amp; PERSONAL CARE_HAIR CARE_PANTENE_FY2021_SOCIAL_749</t>
  </si>
  <si>
    <t>6_750</t>
  </si>
  <si>
    <t>PERU_BEAUTY &amp; PERSONAL CARE_HAIR CARE_PANTENE_FY2021_SOCIAL_750</t>
  </si>
  <si>
    <t>6_751</t>
  </si>
  <si>
    <t>PERU_BEAUTY &amp; PERSONAL CARE_HAIR CARE_PANTENE_FY2021_SOCIAL_751</t>
  </si>
  <si>
    <t>6_752</t>
  </si>
  <si>
    <t>PERU_BEAUTY &amp; PERSONAL CARE_HAIR CARE_PANTENE_FY2021_SOCIAL_752</t>
  </si>
  <si>
    <t>6_753</t>
  </si>
  <si>
    <t>PERU_BEAUTY &amp; PERSONAL CARE_HAIR CARE_PANTENE_FY2021_SOCIAL_753</t>
  </si>
  <si>
    <t>6_754</t>
  </si>
  <si>
    <t>PERU_BEAUTY &amp; PERSONAL CARE_HAIR CARE_PANTENE_FY2021_SOCIAL_754</t>
  </si>
  <si>
    <t>6_755</t>
  </si>
  <si>
    <t>PERU_BEAUTY &amp; PERSONAL CARE_HAIR CARE_PANTENE_FY2021_SOCIAL_755</t>
  </si>
  <si>
    <t>6_756</t>
  </si>
  <si>
    <t>PERU_BEAUTY &amp; PERSONAL CARE_HAIR CARE_PANTENE_FY2021_SOCIAL_756</t>
  </si>
  <si>
    <t>6_757</t>
  </si>
  <si>
    <t>PERU_BEAUTY &amp; PERSONAL CARE_HAIR CARE_PANTENE_FY2021_SOCIAL_757</t>
  </si>
  <si>
    <t>6_758</t>
  </si>
  <si>
    <t>PERU_BEAUTY &amp; PERSONAL CARE_HAIR CARE_PANTENE_FY2021_SOCIAL_758</t>
  </si>
  <si>
    <t>6_759</t>
  </si>
  <si>
    <t>PERU_BEAUTY &amp; PERSONAL CARE_HAIR CARE_PANTENE_FY2021_SOCIAL_759</t>
  </si>
  <si>
    <t>6_760</t>
  </si>
  <si>
    <t>PERU_BEAUTY &amp; PERSONAL CARE_HAIR CARE_PANTENE_FY2021_SOCIAL_760</t>
  </si>
  <si>
    <t>6_761</t>
  </si>
  <si>
    <t>PERU_BEAUTY &amp; PERSONAL CARE_HAIR CARE_PANTENE_FY2021_SOCIAL_761</t>
  </si>
  <si>
    <t>6_762</t>
  </si>
  <si>
    <t>PERU_BEAUTY &amp; PERSONAL CARE_HAIR CARE_PANTENE_FY2021_SOCIAL_762</t>
  </si>
  <si>
    <t>6_763</t>
  </si>
  <si>
    <t>PERU_BEAUTY &amp; PERSONAL CARE_HAIR CARE_PANTENE_FY2021_SOCIAL_763</t>
  </si>
  <si>
    <t>6_764</t>
  </si>
  <si>
    <t>PERU_BEAUTY &amp; PERSONAL CARE_HAIR CARE_PANTENE_FY2021_SOCIAL_764</t>
  </si>
  <si>
    <t>6_765</t>
  </si>
  <si>
    <t>PERU_BEAUTY &amp; PERSONAL CARE_HAIR CARE_PANTENE_FY2021_SOCIAL_765</t>
  </si>
  <si>
    <t>6_766</t>
  </si>
  <si>
    <t>PERU_BEAUTY &amp; PERSONAL CARE_HAIR CARE_PANTENE_FY2021_SOCIAL_766</t>
  </si>
  <si>
    <t>6_767</t>
  </si>
  <si>
    <t>PERU_BEAUTY &amp; PERSONAL CARE_HAIR CARE_PANTENE_FY2021_SOCIAL_767</t>
  </si>
  <si>
    <t>6_768</t>
  </si>
  <si>
    <t>PERU_BEAUTY &amp; PERSONAL CARE_HAIR CARE_PANTENE_FY2021_SOCIAL_768</t>
  </si>
  <si>
    <t>6_769</t>
  </si>
  <si>
    <t>PERU_BEAUTY &amp; PERSONAL CARE_HAIR CARE_PANTENE_FY2021_SOCIAL_769</t>
  </si>
  <si>
    <t>6_770</t>
  </si>
  <si>
    <t>PERU_BEAUTY &amp; PERSONAL CARE_HAIR CARE_PANTENE_FY2021_SOCIAL_770</t>
  </si>
  <si>
    <t>6_771</t>
  </si>
  <si>
    <t>PERU_BEAUTY &amp; PERSONAL CARE_HAIR CARE_PANTENE_FY2021_SOCIAL_771</t>
  </si>
  <si>
    <t>6_772</t>
  </si>
  <si>
    <t>PERU_BEAUTY &amp; PERSONAL CARE_HAIR CARE_PANTENE_FY2021_SOCIAL_772</t>
  </si>
  <si>
    <t>6_773</t>
  </si>
  <si>
    <t>PERU_BEAUTY &amp; PERSONAL CARE_HAIR CARE_PANTENE_FY2021_SOCIAL_773</t>
  </si>
  <si>
    <t>6_774</t>
  </si>
  <si>
    <t>PERU_BEAUTY &amp; PERSONAL CARE_HAIR CARE_PANTENE_FY2021_SOCIAL_774</t>
  </si>
  <si>
    <t>6_775</t>
  </si>
  <si>
    <t>PERU_BEAUTY &amp; PERSONAL CARE_HAIR CARE_PANTENE_FY2021_SOCIAL_775</t>
  </si>
  <si>
    <t>6_776</t>
  </si>
  <si>
    <t>PERU_BEAUTY &amp; PERSONAL CARE_HAIR CARE_PANTENE_FY2021_SOCIAL_776</t>
  </si>
  <si>
    <t>6_777</t>
  </si>
  <si>
    <t>PERU_BEAUTY &amp; PERSONAL CARE_HAIR CARE_PANTENE_FY2021_SOCIAL_777</t>
  </si>
  <si>
    <t>6_778</t>
  </si>
  <si>
    <t>PERU_BEAUTY &amp; PERSONAL CARE_HAIR CARE_PANTENE_FY2021_SOCIAL_778</t>
  </si>
  <si>
    <t>6_779</t>
  </si>
  <si>
    <t>PERU_BEAUTY &amp; PERSONAL CARE_HAIR CARE_PANTENE_FY2021_SOCIAL_779</t>
  </si>
  <si>
    <t>6_780</t>
  </si>
  <si>
    <t>PERU_BEAUTY &amp; PERSONAL CARE_HAIR CARE_PANTENE_FY2021_SOCIAL_780</t>
  </si>
  <si>
    <t>6_781</t>
  </si>
  <si>
    <t>PERU_BEAUTY &amp; PERSONAL CARE_HAIR CARE_PANTENE_FY2021_SOCIAL_781</t>
  </si>
  <si>
    <t>6_782</t>
  </si>
  <si>
    <t>PERU_BEAUTY &amp; PERSONAL CARE_HAIR CARE_PANTENE_FY2021_SOCIAL_782</t>
  </si>
  <si>
    <t>6_783</t>
  </si>
  <si>
    <t>PERU_BEAUTY &amp; PERSONAL CARE_HAIR CARE_PANTENE_FY2021_SOCIAL_783</t>
  </si>
  <si>
    <t>6_784</t>
  </si>
  <si>
    <t>PERU_BEAUTY &amp; PERSONAL CARE_HAIR CARE_PANTENE_FY2021_SOCIAL_784</t>
  </si>
  <si>
    <t>6_785</t>
  </si>
  <si>
    <t>PERU_BEAUTY &amp; PERSONAL CARE_HAIR CARE_PANTENE_FY2021_SOCIAL_785</t>
  </si>
  <si>
    <t>6_786</t>
  </si>
  <si>
    <t>PERU_BEAUTY &amp; PERSONAL CARE_HAIR CARE_PANTENE_FY2021_SOCIAL_786</t>
  </si>
  <si>
    <t>6_787</t>
  </si>
  <si>
    <t>PERU_BEAUTY &amp; PERSONAL CARE_HAIR CARE_PANTENE_FY2021_SOCIAL_787</t>
  </si>
  <si>
    <t>6_788</t>
  </si>
  <si>
    <t>PERU_BEAUTY &amp; PERSONAL CARE_HAIR CARE_PANTENE_FY2021_SOCIAL_788</t>
  </si>
  <si>
    <t>6_789</t>
  </si>
  <si>
    <t>PERU_BEAUTY &amp; PERSONAL CARE_HAIR CARE_PANTENE_FY2021_SOCIAL_789</t>
  </si>
  <si>
    <t>6_790</t>
  </si>
  <si>
    <t>PERU_BEAUTY &amp; PERSONAL CARE_HAIR CARE_PANTENE_FY2021_SOCIAL_790</t>
  </si>
  <si>
    <t>6_791</t>
  </si>
  <si>
    <t>PERU_BEAUTY &amp; PERSONAL CARE_HAIR CARE_PANTENE_FY2021_SOCIAL_791</t>
  </si>
  <si>
    <t>6_792</t>
  </si>
  <si>
    <t>PERU_BEAUTY &amp; PERSONAL CARE_HAIR CARE_PANTENE_FY2021_SOCIAL_792</t>
  </si>
  <si>
    <t>6_793</t>
  </si>
  <si>
    <t>PERU_BEAUTY &amp; PERSONAL CARE_HAIR CARE_PANTENE_FY2021_SOCIAL_793</t>
  </si>
  <si>
    <t>6_794</t>
  </si>
  <si>
    <t>PERU_BEAUTY &amp; PERSONAL CARE_HAIR CARE_PANTENE_FY2021_SOCIAL_794</t>
  </si>
  <si>
    <t>6_795</t>
  </si>
  <si>
    <t>PERU_BEAUTY &amp; PERSONAL CARE_HAIR CARE_PANTENE_FY2021_SOCIAL_795</t>
  </si>
  <si>
    <t>6_796</t>
  </si>
  <si>
    <t>PERU_BEAUTY &amp; PERSONAL CARE_HAIR CARE_PANTENE_FY2021_SOCIAL_796</t>
  </si>
  <si>
    <t>6_797</t>
  </si>
  <si>
    <t>PERU_BEAUTY &amp; PERSONAL CARE_HAIR CARE_PANTENE_FY2021_SOCIAL_797</t>
  </si>
  <si>
    <t>6_798</t>
  </si>
  <si>
    <t>PERU_BEAUTY &amp; PERSONAL CARE_HAIR CARE_PANTENE_FY2021_SOCIAL_798</t>
  </si>
  <si>
    <t>6_799</t>
  </si>
  <si>
    <t>PERU_BEAUTY &amp; PERSONAL CARE_HAIR CARE_PANTENE_FY2021_SOCIAL_799</t>
  </si>
  <si>
    <t>6_800</t>
  </si>
  <si>
    <t>PERU_BEAUTY &amp; PERSONAL CARE_HAIR CARE_PANTENE_FY2021_SOCIAL_800</t>
  </si>
  <si>
    <t>6_801</t>
  </si>
  <si>
    <t>PERU_BEAUTY &amp; PERSONAL CARE_HAIR CARE_PANTENE_FY2021_SOCIAL_801</t>
  </si>
  <si>
    <t>6_802</t>
  </si>
  <si>
    <t>PERU_BEAUTY &amp; PERSONAL CARE_HAIR CARE_PANTENE_FY2021_SOCIAL_802</t>
  </si>
  <si>
    <t>6_803</t>
  </si>
  <si>
    <t>PERU_BEAUTY &amp; PERSONAL CARE_HAIR CARE_PANTENE_FY2021_SOCIAL_803</t>
  </si>
  <si>
    <t>6_804</t>
  </si>
  <si>
    <t>PERU_BEAUTY &amp; PERSONAL CARE_HAIR CARE_PANTENE_FY2021_SOCIAL_804</t>
  </si>
  <si>
    <t>6_805</t>
  </si>
  <si>
    <t>PERU_BEAUTY &amp; PERSONAL CARE_HAIR CARE_PANTENE_FY2021_SOCIAL_805</t>
  </si>
  <si>
    <t>6_806</t>
  </si>
  <si>
    <t>PERU_BEAUTY &amp; PERSONAL CARE_HAIR CARE_PANTENE_FY2021_SOCIAL_806</t>
  </si>
  <si>
    <t>6_807</t>
  </si>
  <si>
    <t>PERU_BEAUTY &amp; PERSONAL CARE_HAIR CARE_PANTENE_FY2021_SOCIAL_807</t>
  </si>
  <si>
    <t>6_808</t>
  </si>
  <si>
    <t>PERU_BEAUTY &amp; PERSONAL CARE_HAIR CARE_PANTENE_FY2021_SOCIAL_808</t>
  </si>
  <si>
    <t>6_809</t>
  </si>
  <si>
    <t>PERU_BEAUTY &amp; PERSONAL CARE_HAIR CARE_PANTENE_FY2021_SOCIAL_809</t>
  </si>
  <si>
    <t>6_810</t>
  </si>
  <si>
    <t>PERU_BEAUTY &amp; PERSONAL CARE_HAIR CARE_PANTENE_FY2021_SOCIAL_810</t>
  </si>
  <si>
    <t>6_811</t>
  </si>
  <si>
    <t>PERU_BEAUTY &amp; PERSONAL CARE_HAIR CARE_PANTENE_FY2021_SOCIAL_811</t>
  </si>
  <si>
    <t>6_812</t>
  </si>
  <si>
    <t>PERU_BEAUTY &amp; PERSONAL CARE_HAIR CARE_PANTENE_FY2021_SOCIAL_812</t>
  </si>
  <si>
    <t>6_813</t>
  </si>
  <si>
    <t>PERU_BEAUTY &amp; PERSONAL CARE_HAIR CARE_PANTENE_FY2021_SOCIAL_813</t>
  </si>
  <si>
    <t>6_814</t>
  </si>
  <si>
    <t>PERU_BEAUTY &amp; PERSONAL CARE_HAIR CARE_PANTENE_FY2021_SOCIAL_814</t>
  </si>
  <si>
    <t>6_815</t>
  </si>
  <si>
    <t>PERU_BEAUTY &amp; PERSONAL CARE_HAIR CARE_PANTENE_FY2021_SOCIAL_815</t>
  </si>
  <si>
    <t>6_816</t>
  </si>
  <si>
    <t>PERU_BEAUTY &amp; PERSONAL CARE_HAIR CARE_PANTENE_FY2021_SOCIAL_816</t>
  </si>
  <si>
    <t>6_817</t>
  </si>
  <si>
    <t>PERU_BEAUTY &amp; PERSONAL CARE_HAIR CARE_PANTENE_FY2021_SOCIAL_817</t>
  </si>
  <si>
    <t>6_818</t>
  </si>
  <si>
    <t>PERU_BEAUTY &amp; PERSONAL CARE_HAIR CARE_PANTENE_FY2021_SOCIAL_818</t>
  </si>
  <si>
    <t>6_819</t>
  </si>
  <si>
    <t>PERU_BEAUTY &amp; PERSONAL CARE_HAIR CARE_PANTENE_FY2021_SOCIAL_819</t>
  </si>
  <si>
    <t>6_820</t>
  </si>
  <si>
    <t>PERU_BEAUTY &amp; PERSONAL CARE_HAIR CARE_PANTENE_FY2021_SOCIAL_820</t>
  </si>
  <si>
    <t>6_821</t>
  </si>
  <si>
    <t>PERU_BEAUTY &amp; PERSONAL CARE_HAIR CARE_PANTENE_FY2021_SOCIAL_821</t>
  </si>
  <si>
    <t>6_822</t>
  </si>
  <si>
    <t>PERU_BEAUTY &amp; PERSONAL CARE_HAIR CARE_PANTENE_FY2021_SOCIAL_822</t>
  </si>
  <si>
    <t>6_823</t>
  </si>
  <si>
    <t>PERU_BEAUTY &amp; PERSONAL CARE_HAIR CARE_PANTENE_FY2021_SOCIAL_823</t>
  </si>
  <si>
    <t>6_824</t>
  </si>
  <si>
    <t>PERU_BEAUTY &amp; PERSONAL CARE_HAIR CARE_PANTENE_FY2021_SOCIAL_824</t>
  </si>
  <si>
    <t>6_825</t>
  </si>
  <si>
    <t>PERU_BEAUTY &amp; PERSONAL CARE_HAIR CARE_PANTENE_FY2021_SOCIAL_825</t>
  </si>
  <si>
    <t>6_826</t>
  </si>
  <si>
    <t>PERU_BEAUTY &amp; PERSONAL CARE_HAIR CARE_PANTENE_FY2021_SOCIAL_826</t>
  </si>
  <si>
    <t>6_827</t>
  </si>
  <si>
    <t>PERU_BEAUTY &amp; PERSONAL CARE_HAIR CARE_PANTENE_FY2021_SOCIAL_827</t>
  </si>
  <si>
    <t>6_828</t>
  </si>
  <si>
    <t>PERU_BEAUTY &amp; PERSONAL CARE_HAIR CARE_PANTENE_FY2021_SOCIAL_828</t>
  </si>
  <si>
    <t>6_829</t>
  </si>
  <si>
    <t>PERU_BEAUTY &amp; PERSONAL CARE_HAIR CARE_PANTENE_FY2021_SOCIAL_829</t>
  </si>
  <si>
    <t>6_830</t>
  </si>
  <si>
    <t>PERU_BEAUTY &amp; PERSONAL CARE_HAIR CARE_PANTENE_FY2021_SOCIAL_830</t>
  </si>
  <si>
    <t>6_831</t>
  </si>
  <si>
    <t>PERU_BEAUTY &amp; PERSONAL CARE_HAIR CARE_PANTENE_FY2021_SOCIAL_831</t>
  </si>
  <si>
    <t>6_832</t>
  </si>
  <si>
    <t>PERU_BEAUTY &amp; PERSONAL CARE_HAIR CARE_PANTENE_FY2021_SOCIAL_832</t>
  </si>
  <si>
    <t>6_833</t>
  </si>
  <si>
    <t>PERU_BEAUTY &amp; PERSONAL CARE_HAIR CARE_PANTENE_FY2021_SOCIAL_833</t>
  </si>
  <si>
    <t>6_834</t>
  </si>
  <si>
    <t>PERU_BEAUTY &amp; PERSONAL CARE_HAIR CARE_PANTENE_FY2021_SOCIAL_834</t>
  </si>
  <si>
    <t>6_835</t>
  </si>
  <si>
    <t>PERU_BEAUTY &amp; PERSONAL CARE_HAIR CARE_PANTENE_FY2021_SOCIAL_835</t>
  </si>
  <si>
    <t>6_836</t>
  </si>
  <si>
    <t>PERU_BEAUTY &amp; PERSONAL CARE_HAIR CARE_PANTENE_FY2021_SOCIAL_836</t>
  </si>
  <si>
    <t>6_837</t>
  </si>
  <si>
    <t>PERU_BEAUTY &amp; PERSONAL CARE_HAIR CARE_PANTENE_FY2021_SOCIAL_837</t>
  </si>
  <si>
    <t>6_838</t>
  </si>
  <si>
    <t>PERU_BEAUTY &amp; PERSONAL CARE_HAIR CARE_PANTENE_FY2021_SOCIAL_838</t>
  </si>
  <si>
    <t>6_839</t>
  </si>
  <si>
    <t>PERU_BEAUTY &amp; PERSONAL CARE_HAIR CARE_PANTENE_FY2021_SOCIAL_839</t>
  </si>
  <si>
    <t>6_840</t>
  </si>
  <si>
    <t>PERU_BEAUTY &amp; PERSONAL CARE_HAIR CARE_PANTENE_FY2021_SOCIAL_840</t>
  </si>
  <si>
    <t>6_841</t>
  </si>
  <si>
    <t>PERU_BEAUTY &amp; PERSONAL CARE_HAIR CARE_PANTENE_FY2021_SOCIAL_841</t>
  </si>
  <si>
    <t>6_842</t>
  </si>
  <si>
    <t>PERU_BEAUTY &amp; PERSONAL CARE_HAIR CARE_PANTENE_FY2021_SOCIAL_842</t>
  </si>
  <si>
    <t>6_843</t>
  </si>
  <si>
    <t>PERU_BEAUTY &amp; PERSONAL CARE_HAIR CARE_PANTENE_FY2021_SOCIAL_843</t>
  </si>
  <si>
    <t>6_844</t>
  </si>
  <si>
    <t>PERU_BEAUTY &amp; PERSONAL CARE_HAIR CARE_PANTENE_FY2021_SOCIAL_844</t>
  </si>
  <si>
    <t>6_845</t>
  </si>
  <si>
    <t>PERU_BEAUTY &amp; PERSONAL CARE_HAIR CARE_PANTENE_FY2021_SOCIAL_845</t>
  </si>
  <si>
    <t>6_846</t>
  </si>
  <si>
    <t>PERU_BEAUTY &amp; PERSONAL CARE_HAIR CARE_PANTENE_FY2021_SOCIAL_846</t>
  </si>
  <si>
    <t>6_847</t>
  </si>
  <si>
    <t>PERU_BEAUTY &amp; PERSONAL CARE_HAIR CARE_PANTENE_FY2021_SOCIAL_847</t>
  </si>
  <si>
    <t>6_848</t>
  </si>
  <si>
    <t>PERU_BEAUTY &amp; PERSONAL CARE_HAIR CARE_PANTENE_FY2021_SOCIAL_848</t>
  </si>
  <si>
    <t>6_849</t>
  </si>
  <si>
    <t>PERU_BEAUTY &amp; PERSONAL CARE_HAIR CARE_PANTENE_FY2021_SOCIAL_849</t>
  </si>
  <si>
    <t>6_850</t>
  </si>
  <si>
    <t>PERU_BEAUTY &amp; PERSONAL CARE_HAIR CARE_PANTENE_FY2021_SOCIAL_850</t>
  </si>
  <si>
    <t>6_851</t>
  </si>
  <si>
    <t>PERU_BEAUTY &amp; PERSONAL CARE_HAIR CARE_PANTENE_FY2021_SOCIAL_851</t>
  </si>
  <si>
    <t>6_852</t>
  </si>
  <si>
    <t>PERU_BEAUTY &amp; PERSONAL CARE_HAIR CARE_PANTENE_FY2021_SOCIAL_852</t>
  </si>
  <si>
    <t>6_853</t>
  </si>
  <si>
    <t>PERU_BEAUTY &amp; PERSONAL CARE_HAIR CARE_PANTENE_FY2021_SOCIAL_853</t>
  </si>
  <si>
    <t>6_854</t>
  </si>
  <si>
    <t>PERU_BEAUTY &amp; PERSONAL CARE_HAIR CARE_PANTENE_FY2021_SOCIAL_854</t>
  </si>
  <si>
    <t>6_855</t>
  </si>
  <si>
    <t>PERU_BEAUTY &amp; PERSONAL CARE_HAIR CARE_PANTENE_FY2021_SOCIAL_855</t>
  </si>
  <si>
    <t>6_856</t>
  </si>
  <si>
    <t>PERU_BEAUTY &amp; PERSONAL CARE_HAIR CARE_PANTENE_FY2021_SOCIAL_856</t>
  </si>
  <si>
    <t>6_857</t>
  </si>
  <si>
    <t>PERU_BEAUTY &amp; PERSONAL CARE_HAIR CARE_PANTENE_FY2021_SOCIAL_857</t>
  </si>
  <si>
    <t>6_858</t>
  </si>
  <si>
    <t>PERU_BEAUTY &amp; PERSONAL CARE_HAIR CARE_PANTENE_FY2021_SOCIAL_858</t>
  </si>
  <si>
    <t>6_859</t>
  </si>
  <si>
    <t>PERU_BEAUTY &amp; PERSONAL CARE_HAIR CARE_PANTENE_FY2021_SOCIAL_859</t>
  </si>
  <si>
    <t>6_860</t>
  </si>
  <si>
    <t>PERU_BEAUTY &amp; PERSONAL CARE_HAIR CARE_PANTENE_FY2021_SOCIAL_860</t>
  </si>
  <si>
    <t>6_861</t>
  </si>
  <si>
    <t>PERU_BEAUTY &amp; PERSONAL CARE_HAIR CARE_PANTENE_FY2021_SOCIAL_861</t>
  </si>
  <si>
    <t>6_862</t>
  </si>
  <si>
    <t>PERU_BEAUTY &amp; PERSONAL CARE_HAIR CARE_PANTENE_FY2021_SOCIAL_862</t>
  </si>
  <si>
    <t>6_863</t>
  </si>
  <si>
    <t>PERU_BEAUTY &amp; PERSONAL CARE_HAIR CARE_PANTENE_FY2021_SOCIAL_863</t>
  </si>
  <si>
    <t>6_864</t>
  </si>
  <si>
    <t>PERU_BEAUTY &amp; PERSONAL CARE_HAIR CARE_PANTENE_FY2021_SOCIAL_864</t>
  </si>
  <si>
    <t>6_865</t>
  </si>
  <si>
    <t>PERU_BEAUTY &amp; PERSONAL CARE_HAIR CARE_PANTENE_FY2021_SOCIAL_865</t>
  </si>
  <si>
    <t>6_866</t>
  </si>
  <si>
    <t>PERU_BEAUTY &amp; PERSONAL CARE_HAIR CARE_PANTENE_FY2021_SOCIAL_866</t>
  </si>
  <si>
    <t>6_867</t>
  </si>
  <si>
    <t>PERU_BEAUTY &amp; PERSONAL CARE_HAIR CARE_PANTENE_FY2021_SOCIAL_867</t>
  </si>
  <si>
    <t>6_868</t>
  </si>
  <si>
    <t>PERU_BEAUTY &amp; PERSONAL CARE_HAIR CARE_PANTENE_FY2021_SOCIAL_868</t>
  </si>
  <si>
    <t>6_869</t>
  </si>
  <si>
    <t>PERU_BEAUTY &amp; PERSONAL CARE_HAIR CARE_PANTENE_FY2021_SOCIAL_869</t>
  </si>
  <si>
    <t>6_870</t>
  </si>
  <si>
    <t>PERU_BEAUTY &amp; PERSONAL CARE_HAIR CARE_PANTENE_FY2021_SOCIAL_870</t>
  </si>
  <si>
    <t>6_871</t>
  </si>
  <si>
    <t>PERU_BEAUTY &amp; PERSONAL CARE_HAIR CARE_PANTENE_FY2021_SOCIAL_871</t>
  </si>
  <si>
    <t>6_872</t>
  </si>
  <si>
    <t>PERU_BEAUTY &amp; PERSONAL CARE_HAIR CARE_PANTENE_FY2021_SOCIAL_872</t>
  </si>
  <si>
    <t>6_873</t>
  </si>
  <si>
    <t>PERU_BEAUTY &amp; PERSONAL CARE_HAIR CARE_PANTENE_FY2021_SOCIAL_873</t>
  </si>
  <si>
    <t>6_874</t>
  </si>
  <si>
    <t>PERU_BEAUTY &amp; PERSONAL CARE_HAIR CARE_PANTENE_FY2021_SOCIAL_874</t>
  </si>
  <si>
    <t>6_875</t>
  </si>
  <si>
    <t>PERU_BEAUTY &amp; PERSONAL CARE_HAIR CARE_PANTENE_FY2021_SOCIAL_875</t>
  </si>
  <si>
    <t>6_876</t>
  </si>
  <si>
    <t>PERU_BEAUTY &amp; PERSONAL CARE_HAIR CARE_PANTENE_FY2021_SOCIAL_876</t>
  </si>
  <si>
    <t>6_877</t>
  </si>
  <si>
    <t>PERU_BEAUTY &amp; PERSONAL CARE_HAIR CARE_PANTENE_FY2021_SOCIAL_877</t>
  </si>
  <si>
    <t>6_878</t>
  </si>
  <si>
    <t>PERU_BEAUTY &amp; PERSONAL CARE_HAIR CARE_PANTENE_FY2021_SOCIAL_878</t>
  </si>
  <si>
    <t>6_879</t>
  </si>
  <si>
    <t>PERU_BEAUTY &amp; PERSONAL CARE_HAIR CARE_PANTENE_FY2021_SOCIAL_879</t>
  </si>
  <si>
    <t>6_880</t>
  </si>
  <si>
    <t>PERU_BEAUTY &amp; PERSONAL CARE_HAIR CARE_PANTENE_FY2021_SOCIAL_880</t>
  </si>
  <si>
    <t>6_881</t>
  </si>
  <si>
    <t>PERU_BEAUTY &amp; PERSONAL CARE_HAIR CARE_PANTENE_FY2021_SOCIAL_881</t>
  </si>
  <si>
    <t>6_882</t>
  </si>
  <si>
    <t>PERU_BEAUTY &amp; PERSONAL CARE_HAIR CARE_PANTENE_FY2021_SOCIAL_882</t>
  </si>
  <si>
    <t>6_883</t>
  </si>
  <si>
    <t>PERU_BEAUTY &amp; PERSONAL CARE_HAIR CARE_PANTENE_FY2021_SOCIAL_883</t>
  </si>
  <si>
    <t>6_884</t>
  </si>
  <si>
    <t>PERU_BEAUTY &amp; PERSONAL CARE_HAIR CARE_PANTENE_FY2021_SOCIAL_884</t>
  </si>
  <si>
    <t>6_885</t>
  </si>
  <si>
    <t>PERU_BEAUTY &amp; PERSONAL CARE_HAIR CARE_PANTENE_FY2021_SOCIAL_885</t>
  </si>
  <si>
    <t>6_886</t>
  </si>
  <si>
    <t>PERU_BEAUTY &amp; PERSONAL CARE_HAIR CARE_PANTENE_FY2021_SOCIAL_886</t>
  </si>
  <si>
    <t>6_887</t>
  </si>
  <si>
    <t>PERU_BEAUTY &amp; PERSONAL CARE_HAIR CARE_PANTENE_FY2021_SOCIAL_887</t>
  </si>
  <si>
    <t>6_888</t>
  </si>
  <si>
    <t>PERU_BEAUTY &amp; PERSONAL CARE_HAIR CARE_PANTENE_FY2021_SOCIAL_888</t>
  </si>
  <si>
    <t>6_889</t>
  </si>
  <si>
    <t>PERU_BEAUTY &amp; PERSONAL CARE_HAIR CARE_PANTENE_FY2021_SOCIAL_889</t>
  </si>
  <si>
    <t>6_890</t>
  </si>
  <si>
    <t>PERU_BEAUTY &amp; PERSONAL CARE_HAIR CARE_PANTENE_FY2021_SOCIAL_890</t>
  </si>
  <si>
    <t>6_891</t>
  </si>
  <si>
    <t>PERU_BEAUTY &amp; PERSONAL CARE_HAIR CARE_PANTENE_FY2021_SOCIAL_891</t>
  </si>
  <si>
    <t>6_892</t>
  </si>
  <si>
    <t>PERU_BEAUTY &amp; PERSONAL CARE_HAIR CARE_PANTENE_FY2021_SOCIAL_892</t>
  </si>
  <si>
    <t>6_893</t>
  </si>
  <si>
    <t>PERU_BEAUTY &amp; PERSONAL CARE_HAIR CARE_PANTENE_FY2021_SOCIAL_893</t>
  </si>
  <si>
    <t>6_894</t>
  </si>
  <si>
    <t>PERU_BEAUTY &amp; PERSONAL CARE_HAIR CARE_PANTENE_FY2021_SOCIAL_894</t>
  </si>
  <si>
    <t>6_895</t>
  </si>
  <si>
    <t>PERU_BEAUTY &amp; PERSONAL CARE_HAIR CARE_PANTENE_FY2021_SOCIAL_895</t>
  </si>
  <si>
    <t>6_896</t>
  </si>
  <si>
    <t>PERU_BEAUTY &amp; PERSONAL CARE_HAIR CARE_PANTENE_FY2021_SOCIAL_896</t>
  </si>
  <si>
    <t>6_897</t>
  </si>
  <si>
    <t>PERU_BEAUTY &amp; PERSONAL CARE_HAIR CARE_PANTENE_FY2021_SOCIAL_897</t>
  </si>
  <si>
    <t>6_898</t>
  </si>
  <si>
    <t>PERU_BEAUTY &amp; PERSONAL CARE_HAIR CARE_PANTENE_FY2021_SOCIAL_898</t>
  </si>
  <si>
    <t>6_899</t>
  </si>
  <si>
    <t>PERU_BEAUTY &amp; PERSONAL CARE_HAIR CARE_PANTENE_FY2021_SOCIAL_899</t>
  </si>
  <si>
    <t>6_900</t>
  </si>
  <si>
    <t>PERU_BEAUTY &amp; PERSONAL CARE_HAIR CARE_PANTENE_FY2021_SOCIAL_900</t>
  </si>
  <si>
    <t>6_901</t>
  </si>
  <si>
    <t>PERU_BEAUTY &amp; PERSONAL CARE_HAIR CARE_PANTENE_FY2021_SOCIAL_901</t>
  </si>
  <si>
    <t>6_902</t>
  </si>
  <si>
    <t>PERU_BEAUTY &amp; PERSONAL CARE_HAIR CARE_PANTENE_FY2021_SOCIAL_902</t>
  </si>
  <si>
    <t>6_903</t>
  </si>
  <si>
    <t>PERU_BEAUTY &amp; PERSONAL CARE_HAIR CARE_PANTENE_FY2021_SOCIAL_903</t>
  </si>
  <si>
    <t>6_904</t>
  </si>
  <si>
    <t>PERU_BEAUTY &amp; PERSONAL CARE_HAIR CARE_PANTENE_FY2021_SOCIAL_904</t>
  </si>
  <si>
    <t>6_905</t>
  </si>
  <si>
    <t>PERU_BEAUTY &amp; PERSONAL CARE_HAIR CARE_PANTENE_FY2021_SOCIAL_905</t>
  </si>
  <si>
    <t>6_906</t>
  </si>
  <si>
    <t>PERU_BEAUTY &amp; PERSONAL CARE_HAIR CARE_PANTENE_FY2021_SOCIAL_906</t>
  </si>
  <si>
    <t>6_907</t>
  </si>
  <si>
    <t>PERU_BEAUTY &amp; PERSONAL CARE_HAIR CARE_PANTENE_FY2021_SOCIAL_907</t>
  </si>
  <si>
    <t>6_908</t>
  </si>
  <si>
    <t>PERU_BEAUTY &amp; PERSONAL CARE_HAIR CARE_PANTENE_FY2021_SOCIAL_908</t>
  </si>
  <si>
    <t>6_909</t>
  </si>
  <si>
    <t>PERU_BEAUTY &amp; PERSONAL CARE_HAIR CARE_PANTENE_FY2021_SOCIAL_909</t>
  </si>
  <si>
    <t>6_910</t>
  </si>
  <si>
    <t>PERU_BEAUTY &amp; PERSONAL CARE_HAIR CARE_PANTENE_FY2021_SOCIAL_910</t>
  </si>
  <si>
    <t>6_911</t>
  </si>
  <si>
    <t>PERU_BEAUTY &amp; PERSONAL CARE_HAIR CARE_PANTENE_FY2021_SOCIAL_911</t>
  </si>
  <si>
    <t>6_912</t>
  </si>
  <si>
    <t>PERU_BEAUTY &amp; PERSONAL CARE_HAIR CARE_PANTENE_FY2021_SOCIAL_912</t>
  </si>
  <si>
    <t>6_913</t>
  </si>
  <si>
    <t>PERU_BEAUTY &amp; PERSONAL CARE_HAIR CARE_PANTENE_FY2021_SOCIAL_913</t>
  </si>
  <si>
    <t>6_914</t>
  </si>
  <si>
    <t>PERU_BEAUTY &amp; PERSONAL CARE_HAIR CARE_PANTENE_FY2021_SOCIAL_914</t>
  </si>
  <si>
    <t>6_915</t>
  </si>
  <si>
    <t>PERU_BEAUTY &amp; PERSONAL CARE_HAIR CARE_PANTENE_FY2021_SOCIAL_915</t>
  </si>
  <si>
    <t>6_916</t>
  </si>
  <si>
    <t>PERU_BEAUTY &amp; PERSONAL CARE_HAIR CARE_PANTENE_FY2021_SOCIAL_916</t>
  </si>
  <si>
    <t>6_917</t>
  </si>
  <si>
    <t>PERU_BEAUTY &amp; PERSONAL CARE_HAIR CARE_PANTENE_FY2021_SOCIAL_917</t>
  </si>
  <si>
    <t>6_918</t>
  </si>
  <si>
    <t>PERU_BEAUTY &amp; PERSONAL CARE_HAIR CARE_PANTENE_FY2021_SOCIAL_918</t>
  </si>
  <si>
    <t>6_919</t>
  </si>
  <si>
    <t>PERU_BEAUTY &amp; PERSONAL CARE_HAIR CARE_PANTENE_FY2021_SOCIAL_919</t>
  </si>
  <si>
    <t>6_920</t>
  </si>
  <si>
    <t>PERU_BEAUTY &amp; PERSONAL CARE_HAIR CARE_PANTENE_FY2021_SOCIAL_920</t>
  </si>
  <si>
    <t>6_921</t>
  </si>
  <si>
    <t>PERU_BEAUTY &amp; PERSONAL CARE_HAIR CARE_PANTENE_FY2021_SOCIAL_921</t>
  </si>
  <si>
    <t>6_922</t>
  </si>
  <si>
    <t>PERU_BEAUTY &amp; PERSONAL CARE_HAIR CARE_PANTENE_FY2021_SOCIAL_922</t>
  </si>
  <si>
    <t>6_923</t>
  </si>
  <si>
    <t>PERU_BEAUTY &amp; PERSONAL CARE_HAIR CARE_PANTENE_FY2021_SOCIAL_923</t>
  </si>
  <si>
    <t>6_924</t>
  </si>
  <si>
    <t>PERU_BEAUTY &amp; PERSONAL CARE_HAIR CARE_PANTENE_FY2021_SOCIAL_924</t>
  </si>
  <si>
    <t>6_925</t>
  </si>
  <si>
    <t>PERU_BEAUTY &amp; PERSONAL CARE_HAIR CARE_PANTENE_FY2021_SOCIAL_925</t>
  </si>
  <si>
    <t>6_926</t>
  </si>
  <si>
    <t>PERU_BEAUTY &amp; PERSONAL CARE_HAIR CARE_PANTENE_FY2021_SOCIAL_926</t>
  </si>
  <si>
    <t>6_927</t>
  </si>
  <si>
    <t>PERU_BEAUTY &amp; PERSONAL CARE_HAIR CARE_PANTENE_FY2021_SOCIAL_927</t>
  </si>
  <si>
    <t>6_928</t>
  </si>
  <si>
    <t>PERU_BEAUTY &amp; PERSONAL CARE_HAIR CARE_PANTENE_FY2021_SOCIAL_928</t>
  </si>
  <si>
    <t>6_929</t>
  </si>
  <si>
    <t>PERU_BEAUTY &amp; PERSONAL CARE_HAIR CARE_PANTENE_FY2021_SOCIAL_929</t>
  </si>
  <si>
    <t>6_930</t>
  </si>
  <si>
    <t>PERU_BEAUTY &amp; PERSONAL CARE_HAIR CARE_PANTENE_FY2021_SOCIAL_930</t>
  </si>
  <si>
    <t>6_931</t>
  </si>
  <si>
    <t>PERU_BEAUTY &amp; PERSONAL CARE_HAIR CARE_PANTENE_FY2021_SOCIAL_931</t>
  </si>
  <si>
    <t>6_932</t>
  </si>
  <si>
    <t>PERU_BEAUTY &amp; PERSONAL CARE_HAIR CARE_PANTENE_FY2021_SOCIAL_932</t>
  </si>
  <si>
    <t>6_933</t>
  </si>
  <si>
    <t>PERU_BEAUTY &amp; PERSONAL CARE_HAIR CARE_PANTENE_FY2021_SOCIAL_933</t>
  </si>
  <si>
    <t>6_934</t>
  </si>
  <si>
    <t>PERU_BEAUTY &amp; PERSONAL CARE_HAIR CARE_PANTENE_FY2021_SOCIAL_934</t>
  </si>
  <si>
    <t>6_935</t>
  </si>
  <si>
    <t>PERU_BEAUTY &amp; PERSONAL CARE_HAIR CARE_PANTENE_FY2021_SOCIAL_935</t>
  </si>
  <si>
    <t>6_936</t>
  </si>
  <si>
    <t>PERU_BEAUTY &amp; PERSONAL CARE_HAIR CARE_PANTENE_FY2021_SOCIAL_936</t>
  </si>
  <si>
    <t>6_937</t>
  </si>
  <si>
    <t>PERU_BEAUTY &amp; PERSONAL CARE_HAIR CARE_PANTENE_FY2021_SOCIAL_937</t>
  </si>
  <si>
    <t>6_938</t>
  </si>
  <si>
    <t>PERU_BEAUTY &amp; PERSONAL CARE_HAIR CARE_PANTENE_FY2021_SOCIAL_938</t>
  </si>
  <si>
    <t>6_939</t>
  </si>
  <si>
    <t>PERU_BEAUTY &amp; PERSONAL CARE_HAIR CARE_PANTENE_FY2021_SOCIAL_939</t>
  </si>
  <si>
    <t>6_940</t>
  </si>
  <si>
    <t>PERU_BEAUTY &amp; PERSONAL CARE_HAIR CARE_PANTENE_FY2021_SOCIAL_940</t>
  </si>
  <si>
    <t>6_941</t>
  </si>
  <si>
    <t>PERU_BEAUTY &amp; PERSONAL CARE_HAIR CARE_PANTENE_FY2021_SOCIAL_941</t>
  </si>
  <si>
    <t>6_942</t>
  </si>
  <si>
    <t>PERU_BEAUTY &amp; PERSONAL CARE_HAIR CARE_PANTENE_FY2021_SOCIAL_942</t>
  </si>
  <si>
    <t>6_943</t>
  </si>
  <si>
    <t>PERU_BEAUTY &amp; PERSONAL CARE_HAIR CARE_PANTENE_FY2021_SOCIAL_943</t>
  </si>
  <si>
    <t>6_944</t>
  </si>
  <si>
    <t>PERU_BEAUTY &amp; PERSONAL CARE_HAIR CARE_PANTENE_FY2021_SOCIAL_944</t>
  </si>
  <si>
    <t>6_945</t>
  </si>
  <si>
    <t>PERU_BEAUTY &amp; PERSONAL CARE_HAIR CARE_PANTENE_FY2021_SOCIAL_945</t>
  </si>
  <si>
    <t>6_946</t>
  </si>
  <si>
    <t>PERU_BEAUTY &amp; PERSONAL CARE_HAIR CARE_PANTENE_FY2021_SOCIAL_946</t>
  </si>
  <si>
    <t>6_947</t>
  </si>
  <si>
    <t>PERU_BEAUTY &amp; PERSONAL CARE_HAIR CARE_PANTENE_FY2021_SOCIAL_947</t>
  </si>
  <si>
    <t>6_948</t>
  </si>
  <si>
    <t>PERU_BEAUTY &amp; PERSONAL CARE_HAIR CARE_PANTENE_FY2021_SOCIAL_948</t>
  </si>
  <si>
    <t>6_949</t>
  </si>
  <si>
    <t>PERU_BEAUTY &amp; PERSONAL CARE_HAIR CARE_PANTENE_FY2021_SOCIAL_949</t>
  </si>
  <si>
    <t>6_950</t>
  </si>
  <si>
    <t>PERU_BEAUTY &amp; PERSONAL CARE_HAIR CARE_PANTENE_FY2021_SOCIAL_950</t>
  </si>
  <si>
    <t>6_951</t>
  </si>
  <si>
    <t>PERU_BEAUTY &amp; PERSONAL CARE_HAIR CARE_PANTENE_FY2021_SOCIAL_951</t>
  </si>
  <si>
    <t>6_952</t>
  </si>
  <si>
    <t>PERU_BEAUTY &amp; PERSONAL CARE_HAIR CARE_PANTENE_FY2021_SOCIAL_952</t>
  </si>
  <si>
    <t>6_953</t>
  </si>
  <si>
    <t>PERU_BEAUTY &amp; PERSONAL CARE_HAIR CARE_PANTENE_FY2021_SOCIAL_953</t>
  </si>
  <si>
    <t>6_954</t>
  </si>
  <si>
    <t>PERU_BEAUTY &amp; PERSONAL CARE_HAIR CARE_PANTENE_FY2021_SOCIAL_954</t>
  </si>
  <si>
    <t>6_955</t>
  </si>
  <si>
    <t>PERU_BEAUTY &amp; PERSONAL CARE_HAIR CARE_PANTENE_FY2021_SOCIAL_955</t>
  </si>
  <si>
    <t>6_956</t>
  </si>
  <si>
    <t>PERU_BEAUTY &amp; PERSONAL CARE_HAIR CARE_PANTENE_FY2021_SOCIAL_956</t>
  </si>
  <si>
    <t>6_957</t>
  </si>
  <si>
    <t>PERU_BEAUTY &amp; PERSONAL CARE_HAIR CARE_PANTENE_FY2021_SOCIAL_957</t>
  </si>
  <si>
    <t>6_958</t>
  </si>
  <si>
    <t>PERU_BEAUTY &amp; PERSONAL CARE_HAIR CARE_PANTENE_FY2021_SOCIAL_958</t>
  </si>
  <si>
    <t>6_959</t>
  </si>
  <si>
    <t>PERU_BEAUTY &amp; PERSONAL CARE_HAIR CARE_PANTENE_FY2021_SOCIAL_959</t>
  </si>
  <si>
    <t>6_960</t>
  </si>
  <si>
    <t>PERU_BEAUTY &amp; PERSONAL CARE_HAIR CARE_PANTENE_FY2021_SOCIAL_960</t>
  </si>
  <si>
    <t>6_961</t>
  </si>
  <si>
    <t>PERU_BEAUTY &amp; PERSONAL CARE_HAIR CARE_PANTENE_FY2021_SOCIAL_961</t>
  </si>
  <si>
    <t>6_962</t>
  </si>
  <si>
    <t>PERU_BEAUTY &amp; PERSONAL CARE_HAIR CARE_PANTENE_FY2021_SOCIAL_962</t>
  </si>
  <si>
    <t>6_963</t>
  </si>
  <si>
    <t>PERU_BEAUTY &amp; PERSONAL CARE_HAIR CARE_PANTENE_FY2021_SOCIAL_963</t>
  </si>
  <si>
    <t>6_964</t>
  </si>
  <si>
    <t>PERU_BEAUTY &amp; PERSONAL CARE_HAIR CARE_PANTENE_FY2021_SOCIAL_964</t>
  </si>
  <si>
    <t>6_965</t>
  </si>
  <si>
    <t>PERU_BEAUTY &amp; PERSONAL CARE_HAIR CARE_PANTENE_FY2021_SOCIAL_965</t>
  </si>
  <si>
    <t>6_966</t>
  </si>
  <si>
    <t>PERU_BEAUTY &amp; PERSONAL CARE_HAIR CARE_PANTENE_FY2021_SOCIAL_966</t>
  </si>
  <si>
    <t>6_967</t>
  </si>
  <si>
    <t>PERU_BEAUTY &amp; PERSONAL CARE_HAIR CARE_PANTENE_FY2021_SOCIAL_967</t>
  </si>
  <si>
    <t>6_968</t>
  </si>
  <si>
    <t>PERU_BEAUTY &amp; PERSONAL CARE_HAIR CARE_PANTENE_FY2021_SOCIAL_968</t>
  </si>
  <si>
    <t>6_969</t>
  </si>
  <si>
    <t>PERU_BEAUTY &amp; PERSONAL CARE_HAIR CARE_PANTENE_FY2021_SOCIAL_969</t>
  </si>
  <si>
    <t>6_970</t>
  </si>
  <si>
    <t>PERU_BEAUTY &amp; PERSONAL CARE_HAIR CARE_PANTENE_FY2021_SOCIAL_970</t>
  </si>
  <si>
    <t>6_971</t>
  </si>
  <si>
    <t>PERU_BEAUTY &amp; PERSONAL CARE_HAIR CARE_PANTENE_FY2021_SOCIAL_971</t>
  </si>
  <si>
    <t>6_972</t>
  </si>
  <si>
    <t>PERU_BEAUTY &amp; PERSONAL CARE_HAIR CARE_PANTENE_FY2021_SOCIAL_972</t>
  </si>
  <si>
    <t>6_973</t>
  </si>
  <si>
    <t>PERU_BEAUTY &amp; PERSONAL CARE_HAIR CARE_PANTENE_FY2021_SOCIAL_973</t>
  </si>
  <si>
    <t>6_974</t>
  </si>
  <si>
    <t>PERU_BEAUTY &amp; PERSONAL CARE_HAIR CARE_PANTENE_FY2021_SOCIAL_974</t>
  </si>
  <si>
    <t>6_975</t>
  </si>
  <si>
    <t>PERU_BEAUTY &amp; PERSONAL CARE_HAIR CARE_PANTENE_FY2021_SOCIAL_975</t>
  </si>
  <si>
    <t>6_976</t>
  </si>
  <si>
    <t>PERU_BEAUTY &amp; PERSONAL CARE_HAIR CARE_PANTENE_FY2021_SOCIAL_976</t>
  </si>
  <si>
    <t>6_977</t>
  </si>
  <si>
    <t>PERU_BEAUTY &amp; PERSONAL CARE_HAIR CARE_PANTENE_FY2021_SOCIAL_977</t>
  </si>
  <si>
    <t>6_978</t>
  </si>
  <si>
    <t>PERU_BEAUTY &amp; PERSONAL CARE_HAIR CARE_PANTENE_FY2021_SOCIAL_978</t>
  </si>
  <si>
    <t>6_979</t>
  </si>
  <si>
    <t>PERU_BEAUTY &amp; PERSONAL CARE_HAIR CARE_PANTENE_FY2021_SOCIAL_979</t>
  </si>
  <si>
    <t>6_980</t>
  </si>
  <si>
    <t>PERU_BEAUTY &amp; PERSONAL CARE_HAIR CARE_PANTENE_FY2021_SOCIAL_980</t>
  </si>
  <si>
    <t>6_981</t>
  </si>
  <si>
    <t>PERU_BEAUTY &amp; PERSONAL CARE_HAIR CARE_PANTENE_FY2021_SOCIAL_981</t>
  </si>
  <si>
    <t>6_982</t>
  </si>
  <si>
    <t>PERU_BEAUTY &amp; PERSONAL CARE_HAIR CARE_PANTENE_FY2021_SOCIAL_982</t>
  </si>
  <si>
    <t>6_983</t>
  </si>
  <si>
    <t>PERU_BEAUTY &amp; PERSONAL CARE_HAIR CARE_PANTENE_FY2021_SOCIAL_983</t>
  </si>
  <si>
    <t>6_984</t>
  </si>
  <si>
    <t>PERU_BEAUTY &amp; PERSONAL CARE_HAIR CARE_PANTENE_FY2021_SOCIAL_984</t>
  </si>
  <si>
    <t>6_985</t>
  </si>
  <si>
    <t>PERU_BEAUTY &amp; PERSONAL CARE_HAIR CARE_PANTENE_FY2021_SOCIAL_985</t>
  </si>
  <si>
    <t>6_986</t>
  </si>
  <si>
    <t>PERU_BEAUTY &amp; PERSONAL CARE_HAIR CARE_PANTENE_FY2021_SOCIAL_986</t>
  </si>
  <si>
    <t>6_987</t>
  </si>
  <si>
    <t>PERU_BEAUTY &amp; PERSONAL CARE_HAIR CARE_PANTENE_FY2021_SOCIAL_987</t>
  </si>
  <si>
    <t>6_988</t>
  </si>
  <si>
    <t>PERU_BEAUTY &amp; PERSONAL CARE_HAIR CARE_PANTENE_FY2021_SOCIAL_988</t>
  </si>
  <si>
    <t>6_989</t>
  </si>
  <si>
    <t>PERU_BEAUTY &amp; PERSONAL CARE_HAIR CARE_PANTENE_FY2021_SOCIAL_989</t>
  </si>
  <si>
    <t>6_990</t>
  </si>
  <si>
    <t>PERU_BEAUTY &amp; PERSONAL CARE_HAIR CARE_PANTENE_FY2021_SOCIAL_990</t>
  </si>
  <si>
    <t>6_991</t>
  </si>
  <si>
    <t>PERU_BEAUTY &amp; PERSONAL CARE_HAIR CARE_PANTENE_FY2021_SOCIAL_991</t>
  </si>
  <si>
    <t>6_992</t>
  </si>
  <si>
    <t>PERU_BEAUTY &amp; PERSONAL CARE_HAIR CARE_PANTENE_FY2021_SOCIAL_992</t>
  </si>
  <si>
    <t>6_993</t>
  </si>
  <si>
    <t>PERU_BEAUTY &amp; PERSONAL CARE_HAIR CARE_PANTENE_FY2021_SOCIAL_993</t>
  </si>
  <si>
    <t>6_994</t>
  </si>
  <si>
    <t>PERU_BEAUTY &amp; PERSONAL CARE_HAIR CARE_PANTENE_FY2021_SOCIAL_994</t>
  </si>
  <si>
    <t>6_995</t>
  </si>
  <si>
    <t>PERU_BEAUTY &amp; PERSONAL CARE_HAIR CARE_PANTENE_FY2021_SOCIAL_995</t>
  </si>
  <si>
    <t>6_996</t>
  </si>
  <si>
    <t>PERU_BEAUTY &amp; PERSONAL CARE_HAIR CARE_PANTENE_FY2021_SOCIAL_996</t>
  </si>
  <si>
    <t>6_997</t>
  </si>
  <si>
    <t>PERU_BEAUTY &amp; PERSONAL CARE_HAIR CARE_PANTENE_FY2021_SOCIAL_997</t>
  </si>
  <si>
    <t>6_998</t>
  </si>
  <si>
    <t>PERU_BEAUTY &amp; PERSONAL CARE_HAIR CARE_PANTENE_FY2021_SOCIAL_998</t>
  </si>
  <si>
    <t>6_999</t>
  </si>
  <si>
    <t>PERU_BEAUTY &amp; PERSONAL CARE_HAIR CARE_PANTENE_FY2021_SOCIAL_999</t>
  </si>
  <si>
    <t>6_1000</t>
  </si>
  <si>
    <t>PERU_BEAUTY &amp; PERSONAL CARE_HAIR CARE_PANTENE_FY2021_SOCIAL_1000</t>
  </si>
  <si>
    <t>6_1001</t>
  </si>
  <si>
    <t>PERU_BEAUTY &amp; PERSONAL CARE_HAIR CARE_PANTENE_FY2021_SOCIAL_1001</t>
  </si>
  <si>
    <t>7_1</t>
  </si>
  <si>
    <t>PERU_BEAUTY &amp; PERSONAL CARE_HAIR CARE_PANTENE_FY2021_YOUTUBE_1</t>
  </si>
  <si>
    <t>PERU_BEAUTY &amp; PERSONAL CARE_HAIR CARE_PANTENE_FY2021_YOUTUBE</t>
  </si>
  <si>
    <t>YOUTUBE</t>
  </si>
  <si>
    <t>7_2</t>
  </si>
  <si>
    <t>PERU_BEAUTY &amp; PERSONAL CARE_HAIR CARE_PANTENE_FY2021_YOUTUBE_2</t>
  </si>
  <si>
    <t>7_3</t>
  </si>
  <si>
    <t>PERU_BEAUTY &amp; PERSONAL CARE_HAIR CARE_PANTENE_FY2021_YOUTUBE_3</t>
  </si>
  <si>
    <t>7_4</t>
  </si>
  <si>
    <t>PERU_BEAUTY &amp; PERSONAL CARE_HAIR CARE_PANTENE_FY2021_YOUTUBE_4</t>
  </si>
  <si>
    <t>7_5</t>
  </si>
  <si>
    <t>PERU_BEAUTY &amp; PERSONAL CARE_HAIR CARE_PANTENE_FY2021_YOUTUBE_5</t>
  </si>
  <si>
    <t>7_6</t>
  </si>
  <si>
    <t>PERU_BEAUTY &amp; PERSONAL CARE_HAIR CARE_PANTENE_FY2021_YOUTUBE_6</t>
  </si>
  <si>
    <t>7_7</t>
  </si>
  <si>
    <t>PERU_BEAUTY &amp; PERSONAL CARE_HAIR CARE_PANTENE_FY2021_YOUTUBE_7</t>
  </si>
  <si>
    <t>7_8</t>
  </si>
  <si>
    <t>PERU_BEAUTY &amp; PERSONAL CARE_HAIR CARE_PANTENE_FY2021_YOUTUBE_8</t>
  </si>
  <si>
    <t>7_9</t>
  </si>
  <si>
    <t>PERU_BEAUTY &amp; PERSONAL CARE_HAIR CARE_PANTENE_FY2021_YOUTUBE_9</t>
  </si>
  <si>
    <t>7_10</t>
  </si>
  <si>
    <t>PERU_BEAUTY &amp; PERSONAL CARE_HAIR CARE_PANTENE_FY2021_YOUTUBE_10</t>
  </si>
  <si>
    <t>7_11</t>
  </si>
  <si>
    <t>PERU_BEAUTY &amp; PERSONAL CARE_HAIR CARE_PANTENE_FY2021_YOUTUBE_11</t>
  </si>
  <si>
    <t>7_12</t>
  </si>
  <si>
    <t>PERU_BEAUTY &amp; PERSONAL CARE_HAIR CARE_PANTENE_FY2021_YOUTUBE_12</t>
  </si>
  <si>
    <t>7_13</t>
  </si>
  <si>
    <t>PERU_BEAUTY &amp; PERSONAL CARE_HAIR CARE_PANTENE_FY2021_YOUTUBE_13</t>
  </si>
  <si>
    <t>7_14</t>
  </si>
  <si>
    <t>PERU_BEAUTY &amp; PERSONAL CARE_HAIR CARE_PANTENE_FY2021_YOUTUBE_14</t>
  </si>
  <si>
    <t>7_15</t>
  </si>
  <si>
    <t>PERU_BEAUTY &amp; PERSONAL CARE_HAIR CARE_PANTENE_FY2021_YOUTUBE_15</t>
  </si>
  <si>
    <t>7_16</t>
  </si>
  <si>
    <t>PERU_BEAUTY &amp; PERSONAL CARE_HAIR CARE_PANTENE_FY2021_YOUTUBE_16</t>
  </si>
  <si>
    <t>7_17</t>
  </si>
  <si>
    <t>PERU_BEAUTY &amp; PERSONAL CARE_HAIR CARE_PANTENE_FY2021_YOUTUBE_17</t>
  </si>
  <si>
    <t>7_18</t>
  </si>
  <si>
    <t>PERU_BEAUTY &amp; PERSONAL CARE_HAIR CARE_PANTENE_FY2021_YOUTUBE_18</t>
  </si>
  <si>
    <t>7_19</t>
  </si>
  <si>
    <t>PERU_BEAUTY &amp; PERSONAL CARE_HAIR CARE_PANTENE_FY2021_YOUTUBE_19</t>
  </si>
  <si>
    <t>7_20</t>
  </si>
  <si>
    <t>PERU_BEAUTY &amp; PERSONAL CARE_HAIR CARE_PANTENE_FY2021_YOUTUBE_20</t>
  </si>
  <si>
    <t>7_21</t>
  </si>
  <si>
    <t>PERU_BEAUTY &amp; PERSONAL CARE_HAIR CARE_PANTENE_FY2021_YOUTUBE_21</t>
  </si>
  <si>
    <t>7_22</t>
  </si>
  <si>
    <t>PERU_BEAUTY &amp; PERSONAL CARE_HAIR CARE_PANTENE_FY2021_YOUTUBE_22</t>
  </si>
  <si>
    <t>7_23</t>
  </si>
  <si>
    <t>PERU_BEAUTY &amp; PERSONAL CARE_HAIR CARE_PANTENE_FY2021_YOUTUBE_23</t>
  </si>
  <si>
    <t>7_24</t>
  </si>
  <si>
    <t>PERU_BEAUTY &amp; PERSONAL CARE_HAIR CARE_PANTENE_FY2021_YOUTUBE_24</t>
  </si>
  <si>
    <t>7_25</t>
  </si>
  <si>
    <t>PERU_BEAUTY &amp; PERSONAL CARE_HAIR CARE_PANTENE_FY2021_YOUTUBE_25</t>
  </si>
  <si>
    <t>7_26</t>
  </si>
  <si>
    <t>PERU_BEAUTY &amp; PERSONAL CARE_HAIR CARE_PANTENE_FY2021_YOUTUBE_26</t>
  </si>
  <si>
    <t>7_27</t>
  </si>
  <si>
    <t>PERU_BEAUTY &amp; PERSONAL CARE_HAIR CARE_PANTENE_FY2021_YOUTUBE_27</t>
  </si>
  <si>
    <t>7_28</t>
  </si>
  <si>
    <t>PERU_BEAUTY &amp; PERSONAL CARE_HAIR CARE_PANTENE_FY2021_YOUTUBE_28</t>
  </si>
  <si>
    <t>7_29</t>
  </si>
  <si>
    <t>PERU_BEAUTY &amp; PERSONAL CARE_HAIR CARE_PANTENE_FY2021_YOUTUBE_29</t>
  </si>
  <si>
    <t>7_30</t>
  </si>
  <si>
    <t>PERU_BEAUTY &amp; PERSONAL CARE_HAIR CARE_PANTENE_FY2021_YOUTUBE_30</t>
  </si>
  <si>
    <t>7_31</t>
  </si>
  <si>
    <t>PERU_BEAUTY &amp; PERSONAL CARE_HAIR CARE_PANTENE_FY2021_YOUTUBE_31</t>
  </si>
  <si>
    <t>7_32</t>
  </si>
  <si>
    <t>PERU_BEAUTY &amp; PERSONAL CARE_HAIR CARE_PANTENE_FY2021_YOUTUBE_32</t>
  </si>
  <si>
    <t>7_33</t>
  </si>
  <si>
    <t>PERU_BEAUTY &amp; PERSONAL CARE_HAIR CARE_PANTENE_FY2021_YOUTUBE_33</t>
  </si>
  <si>
    <t>7_34</t>
  </si>
  <si>
    <t>PERU_BEAUTY &amp; PERSONAL CARE_HAIR CARE_PANTENE_FY2021_YOUTUBE_34</t>
  </si>
  <si>
    <t>7_35</t>
  </si>
  <si>
    <t>PERU_BEAUTY &amp; PERSONAL CARE_HAIR CARE_PANTENE_FY2021_YOUTUBE_35</t>
  </si>
  <si>
    <t>7_36</t>
  </si>
  <si>
    <t>PERU_BEAUTY &amp; PERSONAL CARE_HAIR CARE_PANTENE_FY2021_YOUTUBE_36</t>
  </si>
  <si>
    <t>7_37</t>
  </si>
  <si>
    <t>PERU_BEAUTY &amp; PERSONAL CARE_HAIR CARE_PANTENE_FY2021_YOUTUBE_37</t>
  </si>
  <si>
    <t>7_38</t>
  </si>
  <si>
    <t>PERU_BEAUTY &amp; PERSONAL CARE_HAIR CARE_PANTENE_FY2021_YOUTUBE_38</t>
  </si>
  <si>
    <t>7_39</t>
  </si>
  <si>
    <t>PERU_BEAUTY &amp; PERSONAL CARE_HAIR CARE_PANTENE_FY2021_YOUTUBE_39</t>
  </si>
  <si>
    <t>7_40</t>
  </si>
  <si>
    <t>PERU_BEAUTY &amp; PERSONAL CARE_HAIR CARE_PANTENE_FY2021_YOUTUBE_40</t>
  </si>
  <si>
    <t>7_41</t>
  </si>
  <si>
    <t>PERU_BEAUTY &amp; PERSONAL CARE_HAIR CARE_PANTENE_FY2021_YOUTUBE_41</t>
  </si>
  <si>
    <t>7_42</t>
  </si>
  <si>
    <t>PERU_BEAUTY &amp; PERSONAL CARE_HAIR CARE_PANTENE_FY2021_YOUTUBE_42</t>
  </si>
  <si>
    <t>7_43</t>
  </si>
  <si>
    <t>PERU_BEAUTY &amp; PERSONAL CARE_HAIR CARE_PANTENE_FY2021_YOUTUBE_43</t>
  </si>
  <si>
    <t>7_44</t>
  </si>
  <si>
    <t>PERU_BEAUTY &amp; PERSONAL CARE_HAIR CARE_PANTENE_FY2021_YOUTUBE_44</t>
  </si>
  <si>
    <t>7_45</t>
  </si>
  <si>
    <t>PERU_BEAUTY &amp; PERSONAL CARE_HAIR CARE_PANTENE_FY2021_YOUTUBE_45</t>
  </si>
  <si>
    <t>7_46</t>
  </si>
  <si>
    <t>PERU_BEAUTY &amp; PERSONAL CARE_HAIR CARE_PANTENE_FY2021_YOUTUBE_46</t>
  </si>
  <si>
    <t>7_47</t>
  </si>
  <si>
    <t>PERU_BEAUTY &amp; PERSONAL CARE_HAIR CARE_PANTENE_FY2021_YOUTUBE_47</t>
  </si>
  <si>
    <t>7_48</t>
  </si>
  <si>
    <t>PERU_BEAUTY &amp; PERSONAL CARE_HAIR CARE_PANTENE_FY2021_YOUTUBE_48</t>
  </si>
  <si>
    <t>7_49</t>
  </si>
  <si>
    <t>PERU_BEAUTY &amp; PERSONAL CARE_HAIR CARE_PANTENE_FY2021_YOUTUBE_49</t>
  </si>
  <si>
    <t>7_50</t>
  </si>
  <si>
    <t>PERU_BEAUTY &amp; PERSONAL CARE_HAIR CARE_PANTENE_FY2021_YOUTUBE_50</t>
  </si>
  <si>
    <t>7_51</t>
  </si>
  <si>
    <t>PERU_BEAUTY &amp; PERSONAL CARE_HAIR CARE_PANTENE_FY2021_YOUTUBE_51</t>
  </si>
  <si>
    <t>7_52</t>
  </si>
  <si>
    <t>PERU_BEAUTY &amp; PERSONAL CARE_HAIR CARE_PANTENE_FY2021_YOUTUBE_52</t>
  </si>
  <si>
    <t>7_53</t>
  </si>
  <si>
    <t>PERU_BEAUTY &amp; PERSONAL CARE_HAIR CARE_PANTENE_FY2021_YOUTUBE_53</t>
  </si>
  <si>
    <t>7_54</t>
  </si>
  <si>
    <t>PERU_BEAUTY &amp; PERSONAL CARE_HAIR CARE_PANTENE_FY2021_YOUTUBE_54</t>
  </si>
  <si>
    <t>7_55</t>
  </si>
  <si>
    <t>PERU_BEAUTY &amp; PERSONAL CARE_HAIR CARE_PANTENE_FY2021_YOUTUBE_55</t>
  </si>
  <si>
    <t>7_56</t>
  </si>
  <si>
    <t>PERU_BEAUTY &amp; PERSONAL CARE_HAIR CARE_PANTENE_FY2021_YOUTUBE_56</t>
  </si>
  <si>
    <t>7_57</t>
  </si>
  <si>
    <t>PERU_BEAUTY &amp; PERSONAL CARE_HAIR CARE_PANTENE_FY2021_YOUTUBE_57</t>
  </si>
  <si>
    <t>7_58</t>
  </si>
  <si>
    <t>PERU_BEAUTY &amp; PERSONAL CARE_HAIR CARE_PANTENE_FY2021_YOUTUBE_58</t>
  </si>
  <si>
    <t>7_59</t>
  </si>
  <si>
    <t>PERU_BEAUTY &amp; PERSONAL CARE_HAIR CARE_PANTENE_FY2021_YOUTUBE_59</t>
  </si>
  <si>
    <t>7_60</t>
  </si>
  <si>
    <t>PERU_BEAUTY &amp; PERSONAL CARE_HAIR CARE_PANTENE_FY2021_YOUTUBE_60</t>
  </si>
  <si>
    <t>7_61</t>
  </si>
  <si>
    <t>PERU_BEAUTY &amp; PERSONAL CARE_HAIR CARE_PANTENE_FY2021_YOUTUBE_61</t>
  </si>
  <si>
    <t>7_62</t>
  </si>
  <si>
    <t>PERU_BEAUTY &amp; PERSONAL CARE_HAIR CARE_PANTENE_FY2021_YOUTUBE_62</t>
  </si>
  <si>
    <t>7_63</t>
  </si>
  <si>
    <t>PERU_BEAUTY &amp; PERSONAL CARE_HAIR CARE_PANTENE_FY2021_YOUTUBE_63</t>
  </si>
  <si>
    <t>7_64</t>
  </si>
  <si>
    <t>PERU_BEAUTY &amp; PERSONAL CARE_HAIR CARE_PANTENE_FY2021_YOUTUBE_64</t>
  </si>
  <si>
    <t>7_65</t>
  </si>
  <si>
    <t>PERU_BEAUTY &amp; PERSONAL CARE_HAIR CARE_PANTENE_FY2021_YOUTUBE_65</t>
  </si>
  <si>
    <t>7_66</t>
  </si>
  <si>
    <t>PERU_BEAUTY &amp; PERSONAL CARE_HAIR CARE_PANTENE_FY2021_YOUTUBE_66</t>
  </si>
  <si>
    <t>7_67</t>
  </si>
  <si>
    <t>PERU_BEAUTY &amp; PERSONAL CARE_HAIR CARE_PANTENE_FY2021_YOUTUBE_67</t>
  </si>
  <si>
    <t>7_68</t>
  </si>
  <si>
    <t>PERU_BEAUTY &amp; PERSONAL CARE_HAIR CARE_PANTENE_FY2021_YOUTUBE_68</t>
  </si>
  <si>
    <t>7_69</t>
  </si>
  <si>
    <t>PERU_BEAUTY &amp; PERSONAL CARE_HAIR CARE_PANTENE_FY2021_YOUTUBE_69</t>
  </si>
  <si>
    <t>7_70</t>
  </si>
  <si>
    <t>PERU_BEAUTY &amp; PERSONAL CARE_HAIR CARE_PANTENE_FY2021_YOUTUBE_70</t>
  </si>
  <si>
    <t>7_71</t>
  </si>
  <si>
    <t>PERU_BEAUTY &amp; PERSONAL CARE_HAIR CARE_PANTENE_FY2021_YOUTUBE_71</t>
  </si>
  <si>
    <t>7_72</t>
  </si>
  <si>
    <t>PERU_BEAUTY &amp; PERSONAL CARE_HAIR CARE_PANTENE_FY2021_YOUTUBE_72</t>
  </si>
  <si>
    <t>7_73</t>
  </si>
  <si>
    <t>PERU_BEAUTY &amp; PERSONAL CARE_HAIR CARE_PANTENE_FY2021_YOUTUBE_73</t>
  </si>
  <si>
    <t>7_74</t>
  </si>
  <si>
    <t>PERU_BEAUTY &amp; PERSONAL CARE_HAIR CARE_PANTENE_FY2021_YOUTUBE_74</t>
  </si>
  <si>
    <t>7_75</t>
  </si>
  <si>
    <t>PERU_BEAUTY &amp; PERSONAL CARE_HAIR CARE_PANTENE_FY2021_YOUTUBE_75</t>
  </si>
  <si>
    <t>7_76</t>
  </si>
  <si>
    <t>PERU_BEAUTY &amp; PERSONAL CARE_HAIR CARE_PANTENE_FY2021_YOUTUBE_76</t>
  </si>
  <si>
    <t>7_77</t>
  </si>
  <si>
    <t>PERU_BEAUTY &amp; PERSONAL CARE_HAIR CARE_PANTENE_FY2021_YOUTUBE_77</t>
  </si>
  <si>
    <t>7_78</t>
  </si>
  <si>
    <t>PERU_BEAUTY &amp; PERSONAL CARE_HAIR CARE_PANTENE_FY2021_YOUTUBE_78</t>
  </si>
  <si>
    <t>7_79</t>
  </si>
  <si>
    <t>PERU_BEAUTY &amp; PERSONAL CARE_HAIR CARE_PANTENE_FY2021_YOUTUBE_79</t>
  </si>
  <si>
    <t>7_80</t>
  </si>
  <si>
    <t>PERU_BEAUTY &amp; PERSONAL CARE_HAIR CARE_PANTENE_FY2021_YOUTUBE_80</t>
  </si>
  <si>
    <t>7_81</t>
  </si>
  <si>
    <t>PERU_BEAUTY &amp; PERSONAL CARE_HAIR CARE_PANTENE_FY2021_YOUTUBE_81</t>
  </si>
  <si>
    <t>7_82</t>
  </si>
  <si>
    <t>PERU_BEAUTY &amp; PERSONAL CARE_HAIR CARE_PANTENE_FY2021_YOUTUBE_82</t>
  </si>
  <si>
    <t>7_83</t>
  </si>
  <si>
    <t>PERU_BEAUTY &amp; PERSONAL CARE_HAIR CARE_PANTENE_FY2021_YOUTUBE_83</t>
  </si>
  <si>
    <t>7_84</t>
  </si>
  <si>
    <t>PERU_BEAUTY &amp; PERSONAL CARE_HAIR CARE_PANTENE_FY2021_YOUTUBE_84</t>
  </si>
  <si>
    <t>7_85</t>
  </si>
  <si>
    <t>PERU_BEAUTY &amp; PERSONAL CARE_HAIR CARE_PANTENE_FY2021_YOUTUBE_85</t>
  </si>
  <si>
    <t>7_86</t>
  </si>
  <si>
    <t>PERU_BEAUTY &amp; PERSONAL CARE_HAIR CARE_PANTENE_FY2021_YOUTUBE_86</t>
  </si>
  <si>
    <t>7_87</t>
  </si>
  <si>
    <t>PERU_BEAUTY &amp; PERSONAL CARE_HAIR CARE_PANTENE_FY2021_YOUTUBE_87</t>
  </si>
  <si>
    <t>7_88</t>
  </si>
  <si>
    <t>PERU_BEAUTY &amp; PERSONAL CARE_HAIR CARE_PANTENE_FY2021_YOUTUBE_88</t>
  </si>
  <si>
    <t>7_89</t>
  </si>
  <si>
    <t>PERU_BEAUTY &amp; PERSONAL CARE_HAIR CARE_PANTENE_FY2021_YOUTUBE_89</t>
  </si>
  <si>
    <t>7_90</t>
  </si>
  <si>
    <t>PERU_BEAUTY &amp; PERSONAL CARE_HAIR CARE_PANTENE_FY2021_YOUTUBE_90</t>
  </si>
  <si>
    <t>7_91</t>
  </si>
  <si>
    <t>PERU_BEAUTY &amp; PERSONAL CARE_HAIR CARE_PANTENE_FY2021_YOUTUBE_91</t>
  </si>
  <si>
    <t>7_92</t>
  </si>
  <si>
    <t>PERU_BEAUTY &amp; PERSONAL CARE_HAIR CARE_PANTENE_FY2021_YOUTUBE_92</t>
  </si>
  <si>
    <t>7_93</t>
  </si>
  <si>
    <t>PERU_BEAUTY &amp; PERSONAL CARE_HAIR CARE_PANTENE_FY2021_YOUTUBE_93</t>
  </si>
  <si>
    <t>7_94</t>
  </si>
  <si>
    <t>PERU_BEAUTY &amp; PERSONAL CARE_HAIR CARE_PANTENE_FY2021_YOUTUBE_94</t>
  </si>
  <si>
    <t>7_95</t>
  </si>
  <si>
    <t>PERU_BEAUTY &amp; PERSONAL CARE_HAIR CARE_PANTENE_FY2021_YOUTUBE_95</t>
  </si>
  <si>
    <t>7_96</t>
  </si>
  <si>
    <t>PERU_BEAUTY &amp; PERSONAL CARE_HAIR CARE_PANTENE_FY2021_YOUTUBE_96</t>
  </si>
  <si>
    <t>7_97</t>
  </si>
  <si>
    <t>PERU_BEAUTY &amp; PERSONAL CARE_HAIR CARE_PANTENE_FY2021_YOUTUBE_97</t>
  </si>
  <si>
    <t>7_98</t>
  </si>
  <si>
    <t>PERU_BEAUTY &amp; PERSONAL CARE_HAIR CARE_PANTENE_FY2021_YOUTUBE_98</t>
  </si>
  <si>
    <t>7_99</t>
  </si>
  <si>
    <t>PERU_BEAUTY &amp; PERSONAL CARE_HAIR CARE_PANTENE_FY2021_YOUTUBE_99</t>
  </si>
  <si>
    <t>7_100</t>
  </si>
  <si>
    <t>PERU_BEAUTY &amp; PERSONAL CARE_HAIR CARE_PANTENE_FY2021_YOUTUBE_100</t>
  </si>
  <si>
    <t>7_101</t>
  </si>
  <si>
    <t>PERU_BEAUTY &amp; PERSONAL CARE_HAIR CARE_PANTENE_FY2021_YOUTUBE_101</t>
  </si>
  <si>
    <t>7_102</t>
  </si>
  <si>
    <t>PERU_BEAUTY &amp; PERSONAL CARE_HAIR CARE_PANTENE_FY2021_YOUTUBE_102</t>
  </si>
  <si>
    <t>7_103</t>
  </si>
  <si>
    <t>PERU_BEAUTY &amp; PERSONAL CARE_HAIR CARE_PANTENE_FY2021_YOUTUBE_103</t>
  </si>
  <si>
    <t>7_104</t>
  </si>
  <si>
    <t>PERU_BEAUTY &amp; PERSONAL CARE_HAIR CARE_PANTENE_FY2021_YOUTUBE_104</t>
  </si>
  <si>
    <t>7_105</t>
  </si>
  <si>
    <t>PERU_BEAUTY &amp; PERSONAL CARE_HAIR CARE_PANTENE_FY2021_YOUTUBE_105</t>
  </si>
  <si>
    <t>7_106</t>
  </si>
  <si>
    <t>PERU_BEAUTY &amp; PERSONAL CARE_HAIR CARE_PANTENE_FY2021_YOUTUBE_106</t>
  </si>
  <si>
    <t>7_107</t>
  </si>
  <si>
    <t>PERU_BEAUTY &amp; PERSONAL CARE_HAIR CARE_PANTENE_FY2021_YOUTUBE_107</t>
  </si>
  <si>
    <t>7_108</t>
  </si>
  <si>
    <t>PERU_BEAUTY &amp; PERSONAL CARE_HAIR CARE_PANTENE_FY2021_YOUTUBE_108</t>
  </si>
  <si>
    <t>7_109</t>
  </si>
  <si>
    <t>PERU_BEAUTY &amp; PERSONAL CARE_HAIR CARE_PANTENE_FY2021_YOUTUBE_109</t>
  </si>
  <si>
    <t>7_110</t>
  </si>
  <si>
    <t>PERU_BEAUTY &amp; PERSONAL CARE_HAIR CARE_PANTENE_FY2021_YOUTUBE_110</t>
  </si>
  <si>
    <t>7_111</t>
  </si>
  <si>
    <t>PERU_BEAUTY &amp; PERSONAL CARE_HAIR CARE_PANTENE_FY2021_YOUTUBE_111</t>
  </si>
  <si>
    <t>7_112</t>
  </si>
  <si>
    <t>PERU_BEAUTY &amp; PERSONAL CARE_HAIR CARE_PANTENE_FY2021_YOUTUBE_112</t>
  </si>
  <si>
    <t>7_113</t>
  </si>
  <si>
    <t>PERU_BEAUTY &amp; PERSONAL CARE_HAIR CARE_PANTENE_FY2021_YOUTUBE_113</t>
  </si>
  <si>
    <t>7_114</t>
  </si>
  <si>
    <t>PERU_BEAUTY &amp; PERSONAL CARE_HAIR CARE_PANTENE_FY2021_YOUTUBE_114</t>
  </si>
  <si>
    <t>7_115</t>
  </si>
  <si>
    <t>PERU_BEAUTY &amp; PERSONAL CARE_HAIR CARE_PANTENE_FY2021_YOUTUBE_115</t>
  </si>
  <si>
    <t>7_116</t>
  </si>
  <si>
    <t>PERU_BEAUTY &amp; PERSONAL CARE_HAIR CARE_PANTENE_FY2021_YOUTUBE_116</t>
  </si>
  <si>
    <t>7_117</t>
  </si>
  <si>
    <t>PERU_BEAUTY &amp; PERSONAL CARE_HAIR CARE_PANTENE_FY2021_YOUTUBE_117</t>
  </si>
  <si>
    <t>7_118</t>
  </si>
  <si>
    <t>PERU_BEAUTY &amp; PERSONAL CARE_HAIR CARE_PANTENE_FY2021_YOUTUBE_118</t>
  </si>
  <si>
    <t>7_119</t>
  </si>
  <si>
    <t>PERU_BEAUTY &amp; PERSONAL CARE_HAIR CARE_PANTENE_FY2021_YOUTUBE_119</t>
  </si>
  <si>
    <t>7_120</t>
  </si>
  <si>
    <t>PERU_BEAUTY &amp; PERSONAL CARE_HAIR CARE_PANTENE_FY2021_YOUTUBE_120</t>
  </si>
  <si>
    <t>7_121</t>
  </si>
  <si>
    <t>PERU_BEAUTY &amp; PERSONAL CARE_HAIR CARE_PANTENE_FY2021_YOUTUBE_121</t>
  </si>
  <si>
    <t>7_122</t>
  </si>
  <si>
    <t>PERU_BEAUTY &amp; PERSONAL CARE_HAIR CARE_PANTENE_FY2021_YOUTUBE_122</t>
  </si>
  <si>
    <t>7_123</t>
  </si>
  <si>
    <t>PERU_BEAUTY &amp; PERSONAL CARE_HAIR CARE_PANTENE_FY2021_YOUTUBE_123</t>
  </si>
  <si>
    <t>7_124</t>
  </si>
  <si>
    <t>PERU_BEAUTY &amp; PERSONAL CARE_HAIR CARE_PANTENE_FY2021_YOUTUBE_124</t>
  </si>
  <si>
    <t>7_125</t>
  </si>
  <si>
    <t>PERU_BEAUTY &amp; PERSONAL CARE_HAIR CARE_PANTENE_FY2021_YOUTUBE_125</t>
  </si>
  <si>
    <t>7_126</t>
  </si>
  <si>
    <t>PERU_BEAUTY &amp; PERSONAL CARE_HAIR CARE_PANTENE_FY2021_YOUTUBE_126</t>
  </si>
  <si>
    <t>7_127</t>
  </si>
  <si>
    <t>PERU_BEAUTY &amp; PERSONAL CARE_HAIR CARE_PANTENE_FY2021_YOUTUBE_127</t>
  </si>
  <si>
    <t>7_128</t>
  </si>
  <si>
    <t>PERU_BEAUTY &amp; PERSONAL CARE_HAIR CARE_PANTENE_FY2021_YOUTUBE_128</t>
  </si>
  <si>
    <t>7_129</t>
  </si>
  <si>
    <t>PERU_BEAUTY &amp; PERSONAL CARE_HAIR CARE_PANTENE_FY2021_YOUTUBE_129</t>
  </si>
  <si>
    <t>7_130</t>
  </si>
  <si>
    <t>PERU_BEAUTY &amp; PERSONAL CARE_HAIR CARE_PANTENE_FY2021_YOUTUBE_130</t>
  </si>
  <si>
    <t>7_131</t>
  </si>
  <si>
    <t>PERU_BEAUTY &amp; PERSONAL CARE_HAIR CARE_PANTENE_FY2021_YOUTUBE_131</t>
  </si>
  <si>
    <t>7_132</t>
  </si>
  <si>
    <t>PERU_BEAUTY &amp; PERSONAL CARE_HAIR CARE_PANTENE_FY2021_YOUTUBE_132</t>
  </si>
  <si>
    <t>7_133</t>
  </si>
  <si>
    <t>PERU_BEAUTY &amp; PERSONAL CARE_HAIR CARE_PANTENE_FY2021_YOUTUBE_133</t>
  </si>
  <si>
    <t>7_134</t>
  </si>
  <si>
    <t>PERU_BEAUTY &amp; PERSONAL CARE_HAIR CARE_PANTENE_FY2021_YOUTUBE_134</t>
  </si>
  <si>
    <t>7_135</t>
  </si>
  <si>
    <t>PERU_BEAUTY &amp; PERSONAL CARE_HAIR CARE_PANTENE_FY2021_YOUTUBE_135</t>
  </si>
  <si>
    <t>7_136</t>
  </si>
  <si>
    <t>PERU_BEAUTY &amp; PERSONAL CARE_HAIR CARE_PANTENE_FY2021_YOUTUBE_136</t>
  </si>
  <si>
    <t>7_137</t>
  </si>
  <si>
    <t>PERU_BEAUTY &amp; PERSONAL CARE_HAIR CARE_PANTENE_FY2021_YOUTUBE_137</t>
  </si>
  <si>
    <t>7_138</t>
  </si>
  <si>
    <t>PERU_BEAUTY &amp; PERSONAL CARE_HAIR CARE_PANTENE_FY2021_YOUTUBE_138</t>
  </si>
  <si>
    <t>7_139</t>
  </si>
  <si>
    <t>PERU_BEAUTY &amp; PERSONAL CARE_HAIR CARE_PANTENE_FY2021_YOUTUBE_139</t>
  </si>
  <si>
    <t>7_140</t>
  </si>
  <si>
    <t>PERU_BEAUTY &amp; PERSONAL CARE_HAIR CARE_PANTENE_FY2021_YOUTUBE_140</t>
  </si>
  <si>
    <t>7_141</t>
  </si>
  <si>
    <t>PERU_BEAUTY &amp; PERSONAL CARE_HAIR CARE_PANTENE_FY2021_YOUTUBE_141</t>
  </si>
  <si>
    <t>7_142</t>
  </si>
  <si>
    <t>PERU_BEAUTY &amp; PERSONAL CARE_HAIR CARE_PANTENE_FY2021_YOUTUBE_142</t>
  </si>
  <si>
    <t>7_143</t>
  </si>
  <si>
    <t>PERU_BEAUTY &amp; PERSONAL CARE_HAIR CARE_PANTENE_FY2021_YOUTUBE_143</t>
  </si>
  <si>
    <t>7_144</t>
  </si>
  <si>
    <t>PERU_BEAUTY &amp; PERSONAL CARE_HAIR CARE_PANTENE_FY2021_YOUTUBE_144</t>
  </si>
  <si>
    <t>7_145</t>
  </si>
  <si>
    <t>PERU_BEAUTY &amp; PERSONAL CARE_HAIR CARE_PANTENE_FY2021_YOUTUBE_145</t>
  </si>
  <si>
    <t>7_146</t>
  </si>
  <si>
    <t>PERU_BEAUTY &amp; PERSONAL CARE_HAIR CARE_PANTENE_FY2021_YOUTUBE_146</t>
  </si>
  <si>
    <t>7_147</t>
  </si>
  <si>
    <t>PERU_BEAUTY &amp; PERSONAL CARE_HAIR CARE_PANTENE_FY2021_YOUTUBE_147</t>
  </si>
  <si>
    <t>7_148</t>
  </si>
  <si>
    <t>PERU_BEAUTY &amp; PERSONAL CARE_HAIR CARE_PANTENE_FY2021_YOUTUBE_148</t>
  </si>
  <si>
    <t>7_149</t>
  </si>
  <si>
    <t>PERU_BEAUTY &amp; PERSONAL CARE_HAIR CARE_PANTENE_FY2021_YOUTUBE_149</t>
  </si>
  <si>
    <t>7_150</t>
  </si>
  <si>
    <t>PERU_BEAUTY &amp; PERSONAL CARE_HAIR CARE_PANTENE_FY2021_YOUTUBE_150</t>
  </si>
  <si>
    <t>7_151</t>
  </si>
  <si>
    <t>PERU_BEAUTY &amp; PERSONAL CARE_HAIR CARE_PANTENE_FY2021_YOUTUBE_151</t>
  </si>
  <si>
    <t>7_152</t>
  </si>
  <si>
    <t>PERU_BEAUTY &amp; PERSONAL CARE_HAIR CARE_PANTENE_FY2021_YOUTUBE_152</t>
  </si>
  <si>
    <t>7_153</t>
  </si>
  <si>
    <t>PERU_BEAUTY &amp; PERSONAL CARE_HAIR CARE_PANTENE_FY2021_YOUTUBE_153</t>
  </si>
  <si>
    <t>7_154</t>
  </si>
  <si>
    <t>PERU_BEAUTY &amp; PERSONAL CARE_HAIR CARE_PANTENE_FY2021_YOUTUBE_154</t>
  </si>
  <si>
    <t>7_155</t>
  </si>
  <si>
    <t>PERU_BEAUTY &amp; PERSONAL CARE_HAIR CARE_PANTENE_FY2021_YOUTUBE_155</t>
  </si>
  <si>
    <t>7_156</t>
  </si>
  <si>
    <t>PERU_BEAUTY &amp; PERSONAL CARE_HAIR CARE_PANTENE_FY2021_YOUTUBE_156</t>
  </si>
  <si>
    <t>7_157</t>
  </si>
  <si>
    <t>PERU_BEAUTY &amp; PERSONAL CARE_HAIR CARE_PANTENE_FY2021_YOUTUBE_157</t>
  </si>
  <si>
    <t>7_158</t>
  </si>
  <si>
    <t>PERU_BEAUTY &amp; PERSONAL CARE_HAIR CARE_PANTENE_FY2021_YOUTUBE_158</t>
  </si>
  <si>
    <t>7_159</t>
  </si>
  <si>
    <t>PERU_BEAUTY &amp; PERSONAL CARE_HAIR CARE_PANTENE_FY2021_YOUTUBE_159</t>
  </si>
  <si>
    <t>7_160</t>
  </si>
  <si>
    <t>PERU_BEAUTY &amp; PERSONAL CARE_HAIR CARE_PANTENE_FY2021_YOUTUBE_160</t>
  </si>
  <si>
    <t>7_161</t>
  </si>
  <si>
    <t>PERU_BEAUTY &amp; PERSONAL CARE_HAIR CARE_PANTENE_FY2021_YOUTUBE_161</t>
  </si>
  <si>
    <t>7_162</t>
  </si>
  <si>
    <t>PERU_BEAUTY &amp; PERSONAL CARE_HAIR CARE_PANTENE_FY2021_YOUTUBE_162</t>
  </si>
  <si>
    <t>7_163</t>
  </si>
  <si>
    <t>PERU_BEAUTY &amp; PERSONAL CARE_HAIR CARE_PANTENE_FY2021_YOUTUBE_163</t>
  </si>
  <si>
    <t>7_164</t>
  </si>
  <si>
    <t>PERU_BEAUTY &amp; PERSONAL CARE_HAIR CARE_PANTENE_FY2021_YOUTUBE_164</t>
  </si>
  <si>
    <t>7_165</t>
  </si>
  <si>
    <t>PERU_BEAUTY &amp; PERSONAL CARE_HAIR CARE_PANTENE_FY2021_YOUTUBE_165</t>
  </si>
  <si>
    <t>7_166</t>
  </si>
  <si>
    <t>PERU_BEAUTY &amp; PERSONAL CARE_HAIR CARE_PANTENE_FY2021_YOUTUBE_166</t>
  </si>
  <si>
    <t>7_167</t>
  </si>
  <si>
    <t>PERU_BEAUTY &amp; PERSONAL CARE_HAIR CARE_PANTENE_FY2021_YOUTUBE_167</t>
  </si>
  <si>
    <t>7_168</t>
  </si>
  <si>
    <t>PERU_BEAUTY &amp; PERSONAL CARE_HAIR CARE_PANTENE_FY2021_YOUTUBE_168</t>
  </si>
  <si>
    <t>7_169</t>
  </si>
  <si>
    <t>PERU_BEAUTY &amp; PERSONAL CARE_HAIR CARE_PANTENE_FY2021_YOUTUBE_169</t>
  </si>
  <si>
    <t>7_170</t>
  </si>
  <si>
    <t>PERU_BEAUTY &amp; PERSONAL CARE_HAIR CARE_PANTENE_FY2021_YOUTUBE_170</t>
  </si>
  <si>
    <t>7_171</t>
  </si>
  <si>
    <t>PERU_BEAUTY &amp; PERSONAL CARE_HAIR CARE_PANTENE_FY2021_YOUTUBE_171</t>
  </si>
  <si>
    <t>7_172</t>
  </si>
  <si>
    <t>PERU_BEAUTY &amp; PERSONAL CARE_HAIR CARE_PANTENE_FY2021_YOUTUBE_172</t>
  </si>
  <si>
    <t>7_173</t>
  </si>
  <si>
    <t>PERU_BEAUTY &amp; PERSONAL CARE_HAIR CARE_PANTENE_FY2021_YOUTUBE_173</t>
  </si>
  <si>
    <t>7_174</t>
  </si>
  <si>
    <t>PERU_BEAUTY &amp; PERSONAL CARE_HAIR CARE_PANTENE_FY2021_YOUTUBE_174</t>
  </si>
  <si>
    <t>7_175</t>
  </si>
  <si>
    <t>PERU_BEAUTY &amp; PERSONAL CARE_HAIR CARE_PANTENE_FY2021_YOUTUBE_175</t>
  </si>
  <si>
    <t>7_176</t>
  </si>
  <si>
    <t>PERU_BEAUTY &amp; PERSONAL CARE_HAIR CARE_PANTENE_FY2021_YOUTUBE_176</t>
  </si>
  <si>
    <t>7_177</t>
  </si>
  <si>
    <t>PERU_BEAUTY &amp; PERSONAL CARE_HAIR CARE_PANTENE_FY2021_YOUTUBE_177</t>
  </si>
  <si>
    <t>7_178</t>
  </si>
  <si>
    <t>PERU_BEAUTY &amp; PERSONAL CARE_HAIR CARE_PANTENE_FY2021_YOUTUBE_178</t>
  </si>
  <si>
    <t>7_179</t>
  </si>
  <si>
    <t>PERU_BEAUTY &amp; PERSONAL CARE_HAIR CARE_PANTENE_FY2021_YOUTUBE_179</t>
  </si>
  <si>
    <t>7_180</t>
  </si>
  <si>
    <t>PERU_BEAUTY &amp; PERSONAL CARE_HAIR CARE_PANTENE_FY2021_YOUTUBE_180</t>
  </si>
  <si>
    <t>7_181</t>
  </si>
  <si>
    <t>PERU_BEAUTY &amp; PERSONAL CARE_HAIR CARE_PANTENE_FY2021_YOUTUBE_181</t>
  </si>
  <si>
    <t>7_182</t>
  </si>
  <si>
    <t>PERU_BEAUTY &amp; PERSONAL CARE_HAIR CARE_PANTENE_FY2021_YOUTUBE_182</t>
  </si>
  <si>
    <t>7_183</t>
  </si>
  <si>
    <t>PERU_BEAUTY &amp; PERSONAL CARE_HAIR CARE_PANTENE_FY2021_YOUTUBE_183</t>
  </si>
  <si>
    <t>7_184</t>
  </si>
  <si>
    <t>PERU_BEAUTY &amp; PERSONAL CARE_HAIR CARE_PANTENE_FY2021_YOUTUBE_184</t>
  </si>
  <si>
    <t>7_185</t>
  </si>
  <si>
    <t>PERU_BEAUTY &amp; PERSONAL CARE_HAIR CARE_PANTENE_FY2021_YOUTUBE_185</t>
  </si>
  <si>
    <t>7_186</t>
  </si>
  <si>
    <t>PERU_BEAUTY &amp; PERSONAL CARE_HAIR CARE_PANTENE_FY2021_YOUTUBE_186</t>
  </si>
  <si>
    <t>7_187</t>
  </si>
  <si>
    <t>PERU_BEAUTY &amp; PERSONAL CARE_HAIR CARE_PANTENE_FY2021_YOUTUBE_187</t>
  </si>
  <si>
    <t>7_188</t>
  </si>
  <si>
    <t>PERU_BEAUTY &amp; PERSONAL CARE_HAIR CARE_PANTENE_FY2021_YOUTUBE_188</t>
  </si>
  <si>
    <t>7_189</t>
  </si>
  <si>
    <t>PERU_BEAUTY &amp; PERSONAL CARE_HAIR CARE_PANTENE_FY2021_YOUTUBE_189</t>
  </si>
  <si>
    <t>7_190</t>
  </si>
  <si>
    <t>PERU_BEAUTY &amp; PERSONAL CARE_HAIR CARE_PANTENE_FY2021_YOUTUBE_190</t>
  </si>
  <si>
    <t>7_191</t>
  </si>
  <si>
    <t>PERU_BEAUTY &amp; PERSONAL CARE_HAIR CARE_PANTENE_FY2021_YOUTUBE_191</t>
  </si>
  <si>
    <t>7_192</t>
  </si>
  <si>
    <t>PERU_BEAUTY &amp; PERSONAL CARE_HAIR CARE_PANTENE_FY2021_YOUTUBE_192</t>
  </si>
  <si>
    <t>7_193</t>
  </si>
  <si>
    <t>PERU_BEAUTY &amp; PERSONAL CARE_HAIR CARE_PANTENE_FY2021_YOUTUBE_193</t>
  </si>
  <si>
    <t>7_194</t>
  </si>
  <si>
    <t>PERU_BEAUTY &amp; PERSONAL CARE_HAIR CARE_PANTENE_FY2021_YOUTUBE_194</t>
  </si>
  <si>
    <t>7_195</t>
  </si>
  <si>
    <t>PERU_BEAUTY &amp; PERSONAL CARE_HAIR CARE_PANTENE_FY2021_YOUTUBE_195</t>
  </si>
  <si>
    <t>7_196</t>
  </si>
  <si>
    <t>PERU_BEAUTY &amp; PERSONAL CARE_HAIR CARE_PANTENE_FY2021_YOUTUBE_196</t>
  </si>
  <si>
    <t>7_197</t>
  </si>
  <si>
    <t>PERU_BEAUTY &amp; PERSONAL CARE_HAIR CARE_PANTENE_FY2021_YOUTUBE_197</t>
  </si>
  <si>
    <t>7_198</t>
  </si>
  <si>
    <t>PERU_BEAUTY &amp; PERSONAL CARE_HAIR CARE_PANTENE_FY2021_YOUTUBE_198</t>
  </si>
  <si>
    <t>7_199</t>
  </si>
  <si>
    <t>PERU_BEAUTY &amp; PERSONAL CARE_HAIR CARE_PANTENE_FY2021_YOUTUBE_199</t>
  </si>
  <si>
    <t>7_200</t>
  </si>
  <si>
    <t>PERU_BEAUTY &amp; PERSONAL CARE_HAIR CARE_PANTENE_FY2021_YOUTUBE_200</t>
  </si>
  <si>
    <t>7_201</t>
  </si>
  <si>
    <t>PERU_BEAUTY &amp; PERSONAL CARE_HAIR CARE_PANTENE_FY2021_YOUTUBE_201</t>
  </si>
  <si>
    <t>7_202</t>
  </si>
  <si>
    <t>PERU_BEAUTY &amp; PERSONAL CARE_HAIR CARE_PANTENE_FY2021_YOUTUBE_202</t>
  </si>
  <si>
    <t>7_203</t>
  </si>
  <si>
    <t>PERU_BEAUTY &amp; PERSONAL CARE_HAIR CARE_PANTENE_FY2021_YOUTUBE_203</t>
  </si>
  <si>
    <t>7_204</t>
  </si>
  <si>
    <t>PERU_BEAUTY &amp; PERSONAL CARE_HAIR CARE_PANTENE_FY2021_YOUTUBE_204</t>
  </si>
  <si>
    <t>7_205</t>
  </si>
  <si>
    <t>PERU_BEAUTY &amp; PERSONAL CARE_HAIR CARE_PANTENE_FY2021_YOUTUBE_205</t>
  </si>
  <si>
    <t>7_206</t>
  </si>
  <si>
    <t>PERU_BEAUTY &amp; PERSONAL CARE_HAIR CARE_PANTENE_FY2021_YOUTUBE_206</t>
  </si>
  <si>
    <t>7_207</t>
  </si>
  <si>
    <t>PERU_BEAUTY &amp; PERSONAL CARE_HAIR CARE_PANTENE_FY2021_YOUTUBE_207</t>
  </si>
  <si>
    <t>7_208</t>
  </si>
  <si>
    <t>PERU_BEAUTY &amp; PERSONAL CARE_HAIR CARE_PANTENE_FY2021_YOUTUBE_208</t>
  </si>
  <si>
    <t>7_209</t>
  </si>
  <si>
    <t>PERU_BEAUTY &amp; PERSONAL CARE_HAIR CARE_PANTENE_FY2021_YOUTUBE_209</t>
  </si>
  <si>
    <t>7_210</t>
  </si>
  <si>
    <t>PERU_BEAUTY &amp; PERSONAL CARE_HAIR CARE_PANTENE_FY2021_YOUTUBE_210</t>
  </si>
  <si>
    <t>7_211</t>
  </si>
  <si>
    <t>PERU_BEAUTY &amp; PERSONAL CARE_HAIR CARE_PANTENE_FY2021_YOUTUBE_211</t>
  </si>
  <si>
    <t>7_212</t>
  </si>
  <si>
    <t>PERU_BEAUTY &amp; PERSONAL CARE_HAIR CARE_PANTENE_FY2021_YOUTUBE_212</t>
  </si>
  <si>
    <t>7_213</t>
  </si>
  <si>
    <t>PERU_BEAUTY &amp; PERSONAL CARE_HAIR CARE_PANTENE_FY2021_YOUTUBE_213</t>
  </si>
  <si>
    <t>7_214</t>
  </si>
  <si>
    <t>PERU_BEAUTY &amp; PERSONAL CARE_HAIR CARE_PANTENE_FY2021_YOUTUBE_214</t>
  </si>
  <si>
    <t>7_215</t>
  </si>
  <si>
    <t>PERU_BEAUTY &amp; PERSONAL CARE_HAIR CARE_PANTENE_FY2021_YOUTUBE_215</t>
  </si>
  <si>
    <t>7_216</t>
  </si>
  <si>
    <t>PERU_BEAUTY &amp; PERSONAL CARE_HAIR CARE_PANTENE_FY2021_YOUTUBE_216</t>
  </si>
  <si>
    <t>7_217</t>
  </si>
  <si>
    <t>PERU_BEAUTY &amp; PERSONAL CARE_HAIR CARE_PANTENE_FY2021_YOUTUBE_217</t>
  </si>
  <si>
    <t>7_218</t>
  </si>
  <si>
    <t>PERU_BEAUTY &amp; PERSONAL CARE_HAIR CARE_PANTENE_FY2021_YOUTUBE_218</t>
  </si>
  <si>
    <t>7_219</t>
  </si>
  <si>
    <t>PERU_BEAUTY &amp; PERSONAL CARE_HAIR CARE_PANTENE_FY2021_YOUTUBE_219</t>
  </si>
  <si>
    <t>7_220</t>
  </si>
  <si>
    <t>PERU_BEAUTY &amp; PERSONAL CARE_HAIR CARE_PANTENE_FY2021_YOUTUBE_220</t>
  </si>
  <si>
    <t>7_221</t>
  </si>
  <si>
    <t>PERU_BEAUTY &amp; PERSONAL CARE_HAIR CARE_PANTENE_FY2021_YOUTUBE_221</t>
  </si>
  <si>
    <t>7_222</t>
  </si>
  <si>
    <t>PERU_BEAUTY &amp; PERSONAL CARE_HAIR CARE_PANTENE_FY2021_YOUTUBE_222</t>
  </si>
  <si>
    <t>7_223</t>
  </si>
  <si>
    <t>PERU_BEAUTY &amp; PERSONAL CARE_HAIR CARE_PANTENE_FY2021_YOUTUBE_223</t>
  </si>
  <si>
    <t>7_224</t>
  </si>
  <si>
    <t>PERU_BEAUTY &amp; PERSONAL CARE_HAIR CARE_PANTENE_FY2021_YOUTUBE_224</t>
  </si>
  <si>
    <t>7_225</t>
  </si>
  <si>
    <t>PERU_BEAUTY &amp; PERSONAL CARE_HAIR CARE_PANTENE_FY2021_YOUTUBE_225</t>
  </si>
  <si>
    <t>7_226</t>
  </si>
  <si>
    <t>PERU_BEAUTY &amp; PERSONAL CARE_HAIR CARE_PANTENE_FY2021_YOUTUBE_226</t>
  </si>
  <si>
    <t>7_227</t>
  </si>
  <si>
    <t>PERU_BEAUTY &amp; PERSONAL CARE_HAIR CARE_PANTENE_FY2021_YOUTUBE_227</t>
  </si>
  <si>
    <t>7_228</t>
  </si>
  <si>
    <t>PERU_BEAUTY &amp; PERSONAL CARE_HAIR CARE_PANTENE_FY2021_YOUTUBE_228</t>
  </si>
  <si>
    <t>7_229</t>
  </si>
  <si>
    <t>PERU_BEAUTY &amp; PERSONAL CARE_HAIR CARE_PANTENE_FY2021_YOUTUBE_229</t>
  </si>
  <si>
    <t>7_230</t>
  </si>
  <si>
    <t>PERU_BEAUTY &amp; PERSONAL CARE_HAIR CARE_PANTENE_FY2021_YOUTUBE_230</t>
  </si>
  <si>
    <t>7_231</t>
  </si>
  <si>
    <t>PERU_BEAUTY &amp; PERSONAL CARE_HAIR CARE_PANTENE_FY2021_YOUTUBE_231</t>
  </si>
  <si>
    <t>7_232</t>
  </si>
  <si>
    <t>PERU_BEAUTY &amp; PERSONAL CARE_HAIR CARE_PANTENE_FY2021_YOUTUBE_232</t>
  </si>
  <si>
    <t>7_233</t>
  </si>
  <si>
    <t>PERU_BEAUTY &amp; PERSONAL CARE_HAIR CARE_PANTENE_FY2021_YOUTUBE_233</t>
  </si>
  <si>
    <t>7_234</t>
  </si>
  <si>
    <t>PERU_BEAUTY &amp; PERSONAL CARE_HAIR CARE_PANTENE_FY2021_YOUTUBE_234</t>
  </si>
  <si>
    <t>7_235</t>
  </si>
  <si>
    <t>PERU_BEAUTY &amp; PERSONAL CARE_HAIR CARE_PANTENE_FY2021_YOUTUBE_235</t>
  </si>
  <si>
    <t>7_236</t>
  </si>
  <si>
    <t>PERU_BEAUTY &amp; PERSONAL CARE_HAIR CARE_PANTENE_FY2021_YOUTUBE_236</t>
  </si>
  <si>
    <t>7_237</t>
  </si>
  <si>
    <t>PERU_BEAUTY &amp; PERSONAL CARE_HAIR CARE_PANTENE_FY2021_YOUTUBE_237</t>
  </si>
  <si>
    <t>7_238</t>
  </si>
  <si>
    <t>PERU_BEAUTY &amp; PERSONAL CARE_HAIR CARE_PANTENE_FY2021_YOUTUBE_238</t>
  </si>
  <si>
    <t>7_239</t>
  </si>
  <si>
    <t>PERU_BEAUTY &amp; PERSONAL CARE_HAIR CARE_PANTENE_FY2021_YOUTUBE_239</t>
  </si>
  <si>
    <t>7_240</t>
  </si>
  <si>
    <t>PERU_BEAUTY &amp; PERSONAL CARE_HAIR CARE_PANTENE_FY2021_YOUTUBE_240</t>
  </si>
  <si>
    <t>7_241</t>
  </si>
  <si>
    <t>PERU_BEAUTY &amp; PERSONAL CARE_HAIR CARE_PANTENE_FY2021_YOUTUBE_241</t>
  </si>
  <si>
    <t>7_242</t>
  </si>
  <si>
    <t>PERU_BEAUTY &amp; PERSONAL CARE_HAIR CARE_PANTENE_FY2021_YOUTUBE_242</t>
  </si>
  <si>
    <t>7_243</t>
  </si>
  <si>
    <t>PERU_BEAUTY &amp; PERSONAL CARE_HAIR CARE_PANTENE_FY2021_YOUTUBE_243</t>
  </si>
  <si>
    <t>7_244</t>
  </si>
  <si>
    <t>PERU_BEAUTY &amp; PERSONAL CARE_HAIR CARE_PANTENE_FY2021_YOUTUBE_244</t>
  </si>
  <si>
    <t>7_245</t>
  </si>
  <si>
    <t>PERU_BEAUTY &amp; PERSONAL CARE_HAIR CARE_PANTENE_FY2021_YOUTUBE_245</t>
  </si>
  <si>
    <t>7_246</t>
  </si>
  <si>
    <t>PERU_BEAUTY &amp; PERSONAL CARE_HAIR CARE_PANTENE_FY2021_YOUTUBE_246</t>
  </si>
  <si>
    <t>7_247</t>
  </si>
  <si>
    <t>PERU_BEAUTY &amp; PERSONAL CARE_HAIR CARE_PANTENE_FY2021_YOUTUBE_247</t>
  </si>
  <si>
    <t>7_248</t>
  </si>
  <si>
    <t>PERU_BEAUTY &amp; PERSONAL CARE_HAIR CARE_PANTENE_FY2021_YOUTUBE_248</t>
  </si>
  <si>
    <t>7_249</t>
  </si>
  <si>
    <t>PERU_BEAUTY &amp; PERSONAL CARE_HAIR CARE_PANTENE_FY2021_YOUTUBE_249</t>
  </si>
  <si>
    <t>7_250</t>
  </si>
  <si>
    <t>PERU_BEAUTY &amp; PERSONAL CARE_HAIR CARE_PANTENE_FY2021_YOUTUBE_250</t>
  </si>
  <si>
    <t>7_251</t>
  </si>
  <si>
    <t>PERU_BEAUTY &amp; PERSONAL CARE_HAIR CARE_PANTENE_FY2021_YOUTUBE_251</t>
  </si>
  <si>
    <t>7_252</t>
  </si>
  <si>
    <t>PERU_BEAUTY &amp; PERSONAL CARE_HAIR CARE_PANTENE_FY2021_YOUTUBE_252</t>
  </si>
  <si>
    <t>7_253</t>
  </si>
  <si>
    <t>PERU_BEAUTY &amp; PERSONAL CARE_HAIR CARE_PANTENE_FY2021_YOUTUBE_253</t>
  </si>
  <si>
    <t>7_254</t>
  </si>
  <si>
    <t>PERU_BEAUTY &amp; PERSONAL CARE_HAIR CARE_PANTENE_FY2021_YOUTUBE_254</t>
  </si>
  <si>
    <t>7_255</t>
  </si>
  <si>
    <t>PERU_BEAUTY &amp; PERSONAL CARE_HAIR CARE_PANTENE_FY2021_YOUTUBE_255</t>
  </si>
  <si>
    <t>7_256</t>
  </si>
  <si>
    <t>PERU_BEAUTY &amp; PERSONAL CARE_HAIR CARE_PANTENE_FY2021_YOUTUBE_256</t>
  </si>
  <si>
    <t>7_257</t>
  </si>
  <si>
    <t>PERU_BEAUTY &amp; PERSONAL CARE_HAIR CARE_PANTENE_FY2021_YOUTUBE_257</t>
  </si>
  <si>
    <t>7_258</t>
  </si>
  <si>
    <t>PERU_BEAUTY &amp; PERSONAL CARE_HAIR CARE_PANTENE_FY2021_YOUTUBE_258</t>
  </si>
  <si>
    <t>7_259</t>
  </si>
  <si>
    <t>PERU_BEAUTY &amp; PERSONAL CARE_HAIR CARE_PANTENE_FY2021_YOUTUBE_259</t>
  </si>
  <si>
    <t>7_260</t>
  </si>
  <si>
    <t>PERU_BEAUTY &amp; PERSONAL CARE_HAIR CARE_PANTENE_FY2021_YOUTUBE_260</t>
  </si>
  <si>
    <t>7_261</t>
  </si>
  <si>
    <t>PERU_BEAUTY &amp; PERSONAL CARE_HAIR CARE_PANTENE_FY2021_YOUTUBE_261</t>
  </si>
  <si>
    <t>7_262</t>
  </si>
  <si>
    <t>PERU_BEAUTY &amp; PERSONAL CARE_HAIR CARE_PANTENE_FY2021_YOUTUBE_262</t>
  </si>
  <si>
    <t>7_263</t>
  </si>
  <si>
    <t>PERU_BEAUTY &amp; PERSONAL CARE_HAIR CARE_PANTENE_FY2021_YOUTUBE_263</t>
  </si>
  <si>
    <t>7_264</t>
  </si>
  <si>
    <t>PERU_BEAUTY &amp; PERSONAL CARE_HAIR CARE_PANTENE_FY2021_YOUTUBE_264</t>
  </si>
  <si>
    <t>7_265</t>
  </si>
  <si>
    <t>PERU_BEAUTY &amp; PERSONAL CARE_HAIR CARE_PANTENE_FY2021_YOUTUBE_265</t>
  </si>
  <si>
    <t>7_266</t>
  </si>
  <si>
    <t>PERU_BEAUTY &amp; PERSONAL CARE_HAIR CARE_PANTENE_FY2021_YOUTUBE_266</t>
  </si>
  <si>
    <t>7_267</t>
  </si>
  <si>
    <t>PERU_BEAUTY &amp; PERSONAL CARE_HAIR CARE_PANTENE_FY2021_YOUTUBE_267</t>
  </si>
  <si>
    <t>7_268</t>
  </si>
  <si>
    <t>PERU_BEAUTY &amp; PERSONAL CARE_HAIR CARE_PANTENE_FY2021_YOUTUBE_268</t>
  </si>
  <si>
    <t>7_269</t>
  </si>
  <si>
    <t>PERU_BEAUTY &amp; PERSONAL CARE_HAIR CARE_PANTENE_FY2021_YOUTUBE_269</t>
  </si>
  <si>
    <t>7_270</t>
  </si>
  <si>
    <t>PERU_BEAUTY &amp; PERSONAL CARE_HAIR CARE_PANTENE_FY2021_YOUTUBE_270</t>
  </si>
  <si>
    <t>7_271</t>
  </si>
  <si>
    <t>PERU_BEAUTY &amp; PERSONAL CARE_HAIR CARE_PANTENE_FY2021_YOUTUBE_271</t>
  </si>
  <si>
    <t>7_272</t>
  </si>
  <si>
    <t>PERU_BEAUTY &amp; PERSONAL CARE_HAIR CARE_PANTENE_FY2021_YOUTUBE_272</t>
  </si>
  <si>
    <t>7_273</t>
  </si>
  <si>
    <t>PERU_BEAUTY &amp; PERSONAL CARE_HAIR CARE_PANTENE_FY2021_YOUTUBE_273</t>
  </si>
  <si>
    <t>7_274</t>
  </si>
  <si>
    <t>PERU_BEAUTY &amp; PERSONAL CARE_HAIR CARE_PANTENE_FY2021_YOUTUBE_274</t>
  </si>
  <si>
    <t>7_275</t>
  </si>
  <si>
    <t>PERU_BEAUTY &amp; PERSONAL CARE_HAIR CARE_PANTENE_FY2021_YOUTUBE_275</t>
  </si>
  <si>
    <t>7_276</t>
  </si>
  <si>
    <t>PERU_BEAUTY &amp; PERSONAL CARE_HAIR CARE_PANTENE_FY2021_YOUTUBE_276</t>
  </si>
  <si>
    <t>7_277</t>
  </si>
  <si>
    <t>PERU_BEAUTY &amp; PERSONAL CARE_HAIR CARE_PANTENE_FY2021_YOUTUBE_277</t>
  </si>
  <si>
    <t>7_278</t>
  </si>
  <si>
    <t>PERU_BEAUTY &amp; PERSONAL CARE_HAIR CARE_PANTENE_FY2021_YOUTUBE_278</t>
  </si>
  <si>
    <t>7_279</t>
  </si>
  <si>
    <t>PERU_BEAUTY &amp; PERSONAL CARE_HAIR CARE_PANTENE_FY2021_YOUTUBE_279</t>
  </si>
  <si>
    <t>7_280</t>
  </si>
  <si>
    <t>PERU_BEAUTY &amp; PERSONAL CARE_HAIR CARE_PANTENE_FY2021_YOUTUBE_280</t>
  </si>
  <si>
    <t>7_281</t>
  </si>
  <si>
    <t>PERU_BEAUTY &amp; PERSONAL CARE_HAIR CARE_PANTENE_FY2021_YOUTUBE_281</t>
  </si>
  <si>
    <t>7_282</t>
  </si>
  <si>
    <t>PERU_BEAUTY &amp; PERSONAL CARE_HAIR CARE_PANTENE_FY2021_YOUTUBE_282</t>
  </si>
  <si>
    <t>7_283</t>
  </si>
  <si>
    <t>PERU_BEAUTY &amp; PERSONAL CARE_HAIR CARE_PANTENE_FY2021_YOUTUBE_283</t>
  </si>
  <si>
    <t>7_284</t>
  </si>
  <si>
    <t>PERU_BEAUTY &amp; PERSONAL CARE_HAIR CARE_PANTENE_FY2021_YOUTUBE_284</t>
  </si>
  <si>
    <t>7_285</t>
  </si>
  <si>
    <t>PERU_BEAUTY &amp; PERSONAL CARE_HAIR CARE_PANTENE_FY2021_YOUTUBE_285</t>
  </si>
  <si>
    <t>7_286</t>
  </si>
  <si>
    <t>PERU_BEAUTY &amp; PERSONAL CARE_HAIR CARE_PANTENE_FY2021_YOUTUBE_286</t>
  </si>
  <si>
    <t>7_287</t>
  </si>
  <si>
    <t>PERU_BEAUTY &amp; PERSONAL CARE_HAIR CARE_PANTENE_FY2021_YOUTUBE_287</t>
  </si>
  <si>
    <t>7_288</t>
  </si>
  <si>
    <t>PERU_BEAUTY &amp; PERSONAL CARE_HAIR CARE_PANTENE_FY2021_YOUTUBE_288</t>
  </si>
  <si>
    <t>7_289</t>
  </si>
  <si>
    <t>PERU_BEAUTY &amp; PERSONAL CARE_HAIR CARE_PANTENE_FY2021_YOUTUBE_289</t>
  </si>
  <si>
    <t>7_290</t>
  </si>
  <si>
    <t>PERU_BEAUTY &amp; PERSONAL CARE_HAIR CARE_PANTENE_FY2021_YOUTUBE_290</t>
  </si>
  <si>
    <t>7_291</t>
  </si>
  <si>
    <t>PERU_BEAUTY &amp; PERSONAL CARE_HAIR CARE_PANTENE_FY2021_YOUTUBE_291</t>
  </si>
  <si>
    <t>7_292</t>
  </si>
  <si>
    <t>PERU_BEAUTY &amp; PERSONAL CARE_HAIR CARE_PANTENE_FY2021_YOUTUBE_292</t>
  </si>
  <si>
    <t>7_293</t>
  </si>
  <si>
    <t>PERU_BEAUTY &amp; PERSONAL CARE_HAIR CARE_PANTENE_FY2021_YOUTUBE_293</t>
  </si>
  <si>
    <t>7_294</t>
  </si>
  <si>
    <t>PERU_BEAUTY &amp; PERSONAL CARE_HAIR CARE_PANTENE_FY2021_YOUTUBE_294</t>
  </si>
  <si>
    <t>7_295</t>
  </si>
  <si>
    <t>PERU_BEAUTY &amp; PERSONAL CARE_HAIR CARE_PANTENE_FY2021_YOUTUBE_295</t>
  </si>
  <si>
    <t>7_296</t>
  </si>
  <si>
    <t>PERU_BEAUTY &amp; PERSONAL CARE_HAIR CARE_PANTENE_FY2021_YOUTUBE_296</t>
  </si>
  <si>
    <t>7_297</t>
  </si>
  <si>
    <t>PERU_BEAUTY &amp; PERSONAL CARE_HAIR CARE_PANTENE_FY2021_YOUTUBE_297</t>
  </si>
  <si>
    <t>7_298</t>
  </si>
  <si>
    <t>PERU_BEAUTY &amp; PERSONAL CARE_HAIR CARE_PANTENE_FY2021_YOUTUBE_298</t>
  </si>
  <si>
    <t>7_299</t>
  </si>
  <si>
    <t>PERU_BEAUTY &amp; PERSONAL CARE_HAIR CARE_PANTENE_FY2021_YOUTUBE_299</t>
  </si>
  <si>
    <t>7_300</t>
  </si>
  <si>
    <t>PERU_BEAUTY &amp; PERSONAL CARE_HAIR CARE_PANTENE_FY2021_YOUTUBE_300</t>
  </si>
  <si>
    <t>7_301</t>
  </si>
  <si>
    <t>PERU_BEAUTY &amp; PERSONAL CARE_HAIR CARE_PANTENE_FY2021_YOUTUBE_301</t>
  </si>
  <si>
    <t>7_302</t>
  </si>
  <si>
    <t>PERU_BEAUTY &amp; PERSONAL CARE_HAIR CARE_PANTENE_FY2021_YOUTUBE_302</t>
  </si>
  <si>
    <t>7_303</t>
  </si>
  <si>
    <t>PERU_BEAUTY &amp; PERSONAL CARE_HAIR CARE_PANTENE_FY2021_YOUTUBE_303</t>
  </si>
  <si>
    <t>7_304</t>
  </si>
  <si>
    <t>PERU_BEAUTY &amp; PERSONAL CARE_HAIR CARE_PANTENE_FY2021_YOUTUBE_304</t>
  </si>
  <si>
    <t>7_305</t>
  </si>
  <si>
    <t>PERU_BEAUTY &amp; PERSONAL CARE_HAIR CARE_PANTENE_FY2021_YOUTUBE_305</t>
  </si>
  <si>
    <t>7_306</t>
  </si>
  <si>
    <t>PERU_BEAUTY &amp; PERSONAL CARE_HAIR CARE_PANTENE_FY2021_YOUTUBE_306</t>
  </si>
  <si>
    <t>7_307</t>
  </si>
  <si>
    <t>PERU_BEAUTY &amp; PERSONAL CARE_HAIR CARE_PANTENE_FY2021_YOUTUBE_307</t>
  </si>
  <si>
    <t>7_308</t>
  </si>
  <si>
    <t>PERU_BEAUTY &amp; PERSONAL CARE_HAIR CARE_PANTENE_FY2021_YOUTUBE_308</t>
  </si>
  <si>
    <t>7_309</t>
  </si>
  <si>
    <t>PERU_BEAUTY &amp; PERSONAL CARE_HAIR CARE_PANTENE_FY2021_YOUTUBE_309</t>
  </si>
  <si>
    <t>7_310</t>
  </si>
  <si>
    <t>PERU_BEAUTY &amp; PERSONAL CARE_HAIR CARE_PANTENE_FY2021_YOUTUBE_310</t>
  </si>
  <si>
    <t>7_311</t>
  </si>
  <si>
    <t>PERU_BEAUTY &amp; PERSONAL CARE_HAIR CARE_PANTENE_FY2021_YOUTUBE_311</t>
  </si>
  <si>
    <t>7_312</t>
  </si>
  <si>
    <t>PERU_BEAUTY &amp; PERSONAL CARE_HAIR CARE_PANTENE_FY2021_YOUTUBE_312</t>
  </si>
  <si>
    <t>7_313</t>
  </si>
  <si>
    <t>PERU_BEAUTY &amp; PERSONAL CARE_HAIR CARE_PANTENE_FY2021_YOUTUBE_313</t>
  </si>
  <si>
    <t>7_314</t>
  </si>
  <si>
    <t>PERU_BEAUTY &amp; PERSONAL CARE_HAIR CARE_PANTENE_FY2021_YOUTUBE_314</t>
  </si>
  <si>
    <t>7_315</t>
  </si>
  <si>
    <t>PERU_BEAUTY &amp; PERSONAL CARE_HAIR CARE_PANTENE_FY2021_YOUTUBE_315</t>
  </si>
  <si>
    <t>7_316</t>
  </si>
  <si>
    <t>PERU_BEAUTY &amp; PERSONAL CARE_HAIR CARE_PANTENE_FY2021_YOUTUBE_316</t>
  </si>
  <si>
    <t>7_317</t>
  </si>
  <si>
    <t>PERU_BEAUTY &amp; PERSONAL CARE_HAIR CARE_PANTENE_FY2021_YOUTUBE_317</t>
  </si>
  <si>
    <t>7_318</t>
  </si>
  <si>
    <t>PERU_BEAUTY &amp; PERSONAL CARE_HAIR CARE_PANTENE_FY2021_YOUTUBE_318</t>
  </si>
  <si>
    <t>7_319</t>
  </si>
  <si>
    <t>PERU_BEAUTY &amp; PERSONAL CARE_HAIR CARE_PANTENE_FY2021_YOUTUBE_319</t>
  </si>
  <si>
    <t>7_320</t>
  </si>
  <si>
    <t>PERU_BEAUTY &amp; PERSONAL CARE_HAIR CARE_PANTENE_FY2021_YOUTUBE_320</t>
  </si>
  <si>
    <t>7_321</t>
  </si>
  <si>
    <t>PERU_BEAUTY &amp; PERSONAL CARE_HAIR CARE_PANTENE_FY2021_YOUTUBE_321</t>
  </si>
  <si>
    <t>7_322</t>
  </si>
  <si>
    <t>PERU_BEAUTY &amp; PERSONAL CARE_HAIR CARE_PANTENE_FY2021_YOUTUBE_322</t>
  </si>
  <si>
    <t>7_323</t>
  </si>
  <si>
    <t>PERU_BEAUTY &amp; PERSONAL CARE_HAIR CARE_PANTENE_FY2021_YOUTUBE_323</t>
  </si>
  <si>
    <t>7_324</t>
  </si>
  <si>
    <t>PERU_BEAUTY &amp; PERSONAL CARE_HAIR CARE_PANTENE_FY2021_YOUTUBE_324</t>
  </si>
  <si>
    <t>7_325</t>
  </si>
  <si>
    <t>PERU_BEAUTY &amp; PERSONAL CARE_HAIR CARE_PANTENE_FY2021_YOUTUBE_325</t>
  </si>
  <si>
    <t>7_326</t>
  </si>
  <si>
    <t>PERU_BEAUTY &amp; PERSONAL CARE_HAIR CARE_PANTENE_FY2021_YOUTUBE_326</t>
  </si>
  <si>
    <t>7_327</t>
  </si>
  <si>
    <t>PERU_BEAUTY &amp; PERSONAL CARE_HAIR CARE_PANTENE_FY2021_YOUTUBE_327</t>
  </si>
  <si>
    <t>7_328</t>
  </si>
  <si>
    <t>PERU_BEAUTY &amp; PERSONAL CARE_HAIR CARE_PANTENE_FY2021_YOUTUBE_328</t>
  </si>
  <si>
    <t>7_329</t>
  </si>
  <si>
    <t>PERU_BEAUTY &amp; PERSONAL CARE_HAIR CARE_PANTENE_FY2021_YOUTUBE_329</t>
  </si>
  <si>
    <t>7_330</t>
  </si>
  <si>
    <t>PERU_BEAUTY &amp; PERSONAL CARE_HAIR CARE_PANTENE_FY2021_YOUTUBE_330</t>
  </si>
  <si>
    <t>7_331</t>
  </si>
  <si>
    <t>PERU_BEAUTY &amp; PERSONAL CARE_HAIR CARE_PANTENE_FY2021_YOUTUBE_331</t>
  </si>
  <si>
    <t>7_332</t>
  </si>
  <si>
    <t>PERU_BEAUTY &amp; PERSONAL CARE_HAIR CARE_PANTENE_FY2021_YOUTUBE_332</t>
  </si>
  <si>
    <t>7_333</t>
  </si>
  <si>
    <t>PERU_BEAUTY &amp; PERSONAL CARE_HAIR CARE_PANTENE_FY2021_YOUTUBE_333</t>
  </si>
  <si>
    <t>7_334</t>
  </si>
  <si>
    <t>PERU_BEAUTY &amp; PERSONAL CARE_HAIR CARE_PANTENE_FY2021_YOUTUBE_334</t>
  </si>
  <si>
    <t>7_335</t>
  </si>
  <si>
    <t>PERU_BEAUTY &amp; PERSONAL CARE_HAIR CARE_PANTENE_FY2021_YOUTUBE_335</t>
  </si>
  <si>
    <t>7_336</t>
  </si>
  <si>
    <t>PERU_BEAUTY &amp; PERSONAL CARE_HAIR CARE_PANTENE_FY2021_YOUTUBE_336</t>
  </si>
  <si>
    <t>7_337</t>
  </si>
  <si>
    <t>PERU_BEAUTY &amp; PERSONAL CARE_HAIR CARE_PANTENE_FY2021_YOUTUBE_337</t>
  </si>
  <si>
    <t>7_338</t>
  </si>
  <si>
    <t>PERU_BEAUTY &amp; PERSONAL CARE_HAIR CARE_PANTENE_FY2021_YOUTUBE_338</t>
  </si>
  <si>
    <t>7_339</t>
  </si>
  <si>
    <t>PERU_BEAUTY &amp; PERSONAL CARE_HAIR CARE_PANTENE_FY2021_YOUTUBE_339</t>
  </si>
  <si>
    <t>7_340</t>
  </si>
  <si>
    <t>PERU_BEAUTY &amp; PERSONAL CARE_HAIR CARE_PANTENE_FY2021_YOUTUBE_340</t>
  </si>
  <si>
    <t>7_341</t>
  </si>
  <si>
    <t>PERU_BEAUTY &amp; PERSONAL CARE_HAIR CARE_PANTENE_FY2021_YOUTUBE_341</t>
  </si>
  <si>
    <t>7_342</t>
  </si>
  <si>
    <t>PERU_BEAUTY &amp; PERSONAL CARE_HAIR CARE_PANTENE_FY2021_YOUTUBE_342</t>
  </si>
  <si>
    <t>7_343</t>
  </si>
  <si>
    <t>PERU_BEAUTY &amp; PERSONAL CARE_HAIR CARE_PANTENE_FY2021_YOUTUBE_343</t>
  </si>
  <si>
    <t>7_344</t>
  </si>
  <si>
    <t>PERU_BEAUTY &amp; PERSONAL CARE_HAIR CARE_PANTENE_FY2021_YOUTUBE_344</t>
  </si>
  <si>
    <t>7_345</t>
  </si>
  <si>
    <t>PERU_BEAUTY &amp; PERSONAL CARE_HAIR CARE_PANTENE_FY2021_YOUTUBE_345</t>
  </si>
  <si>
    <t>7_346</t>
  </si>
  <si>
    <t>PERU_BEAUTY &amp; PERSONAL CARE_HAIR CARE_PANTENE_FY2021_YOUTUBE_346</t>
  </si>
  <si>
    <t>7_347</t>
  </si>
  <si>
    <t>PERU_BEAUTY &amp; PERSONAL CARE_HAIR CARE_PANTENE_FY2021_YOUTUBE_347</t>
  </si>
  <si>
    <t>7_348</t>
  </si>
  <si>
    <t>PERU_BEAUTY &amp; PERSONAL CARE_HAIR CARE_PANTENE_FY2021_YOUTUBE_348</t>
  </si>
  <si>
    <t>7_349</t>
  </si>
  <si>
    <t>PERU_BEAUTY &amp; PERSONAL CARE_HAIR CARE_PANTENE_FY2021_YOUTUBE_349</t>
  </si>
  <si>
    <t>7_350</t>
  </si>
  <si>
    <t>PERU_BEAUTY &amp; PERSONAL CARE_HAIR CARE_PANTENE_FY2021_YOUTUBE_350</t>
  </si>
  <si>
    <t>7_351</t>
  </si>
  <si>
    <t>PERU_BEAUTY &amp; PERSONAL CARE_HAIR CARE_PANTENE_FY2021_YOUTUBE_351</t>
  </si>
  <si>
    <t>7_352</t>
  </si>
  <si>
    <t>PERU_BEAUTY &amp; PERSONAL CARE_HAIR CARE_PANTENE_FY2021_YOUTUBE_352</t>
  </si>
  <si>
    <t>7_353</t>
  </si>
  <si>
    <t>PERU_BEAUTY &amp; PERSONAL CARE_HAIR CARE_PANTENE_FY2021_YOUTUBE_353</t>
  </si>
  <si>
    <t>7_354</t>
  </si>
  <si>
    <t>PERU_BEAUTY &amp; PERSONAL CARE_HAIR CARE_PANTENE_FY2021_YOUTUBE_354</t>
  </si>
  <si>
    <t>7_355</t>
  </si>
  <si>
    <t>PERU_BEAUTY &amp; PERSONAL CARE_HAIR CARE_PANTENE_FY2021_YOUTUBE_355</t>
  </si>
  <si>
    <t>7_356</t>
  </si>
  <si>
    <t>PERU_BEAUTY &amp; PERSONAL CARE_HAIR CARE_PANTENE_FY2021_YOUTUBE_356</t>
  </si>
  <si>
    <t>7_357</t>
  </si>
  <si>
    <t>PERU_BEAUTY &amp; PERSONAL CARE_HAIR CARE_PANTENE_FY2021_YOUTUBE_357</t>
  </si>
  <si>
    <t>7_358</t>
  </si>
  <si>
    <t>PERU_BEAUTY &amp; PERSONAL CARE_HAIR CARE_PANTENE_FY2021_YOUTUBE_358</t>
  </si>
  <si>
    <t>7_359</t>
  </si>
  <si>
    <t>PERU_BEAUTY &amp; PERSONAL CARE_HAIR CARE_PANTENE_FY2021_YOUTUBE_359</t>
  </si>
  <si>
    <t>7_360</t>
  </si>
  <si>
    <t>PERU_BEAUTY &amp; PERSONAL CARE_HAIR CARE_PANTENE_FY2021_YOUTUBE_360</t>
  </si>
  <si>
    <t>7_361</t>
  </si>
  <si>
    <t>PERU_BEAUTY &amp; PERSONAL CARE_HAIR CARE_PANTENE_FY2021_YOUTUBE_361</t>
  </si>
  <si>
    <t>7_362</t>
  </si>
  <si>
    <t>PERU_BEAUTY &amp; PERSONAL CARE_HAIR CARE_PANTENE_FY2021_YOUTUBE_362</t>
  </si>
  <si>
    <t>7_363</t>
  </si>
  <si>
    <t>PERU_BEAUTY &amp; PERSONAL CARE_HAIR CARE_PANTENE_FY2021_YOUTUBE_363</t>
  </si>
  <si>
    <t>7_364</t>
  </si>
  <si>
    <t>PERU_BEAUTY &amp; PERSONAL CARE_HAIR CARE_PANTENE_FY2021_YOUTUBE_364</t>
  </si>
  <si>
    <t>7_365</t>
  </si>
  <si>
    <t>PERU_BEAUTY &amp; PERSONAL CARE_HAIR CARE_PANTENE_FY2021_YOUTUBE_365</t>
  </si>
  <si>
    <t>7_366</t>
  </si>
  <si>
    <t>PERU_BEAUTY &amp; PERSONAL CARE_HAIR CARE_PANTENE_FY2021_YOUTUBE_366</t>
  </si>
  <si>
    <t>7_367</t>
  </si>
  <si>
    <t>PERU_BEAUTY &amp; PERSONAL CARE_HAIR CARE_PANTENE_FY2021_YOUTUBE_367</t>
  </si>
  <si>
    <t>7_368</t>
  </si>
  <si>
    <t>PERU_BEAUTY &amp; PERSONAL CARE_HAIR CARE_PANTENE_FY2021_YOUTUBE_368</t>
  </si>
  <si>
    <t>7_369</t>
  </si>
  <si>
    <t>PERU_BEAUTY &amp; PERSONAL CARE_HAIR CARE_PANTENE_FY2021_YOUTUBE_369</t>
  </si>
  <si>
    <t>7_370</t>
  </si>
  <si>
    <t>PERU_BEAUTY &amp; PERSONAL CARE_HAIR CARE_PANTENE_FY2021_YOUTUBE_370</t>
  </si>
  <si>
    <t>7_371</t>
  </si>
  <si>
    <t>PERU_BEAUTY &amp; PERSONAL CARE_HAIR CARE_PANTENE_FY2021_YOUTUBE_371</t>
  </si>
  <si>
    <t>7_372</t>
  </si>
  <si>
    <t>PERU_BEAUTY &amp; PERSONAL CARE_HAIR CARE_PANTENE_FY2021_YOUTUBE_372</t>
  </si>
  <si>
    <t>7_373</t>
  </si>
  <si>
    <t>PERU_BEAUTY &amp; PERSONAL CARE_HAIR CARE_PANTENE_FY2021_YOUTUBE_373</t>
  </si>
  <si>
    <t>7_374</t>
  </si>
  <si>
    <t>PERU_BEAUTY &amp; PERSONAL CARE_HAIR CARE_PANTENE_FY2021_YOUTUBE_374</t>
  </si>
  <si>
    <t>7_375</t>
  </si>
  <si>
    <t>PERU_BEAUTY &amp; PERSONAL CARE_HAIR CARE_PANTENE_FY2021_YOUTUBE_375</t>
  </si>
  <si>
    <t>7_376</t>
  </si>
  <si>
    <t>PERU_BEAUTY &amp; PERSONAL CARE_HAIR CARE_PANTENE_FY2021_YOUTUBE_376</t>
  </si>
  <si>
    <t>7_377</t>
  </si>
  <si>
    <t>PERU_BEAUTY &amp; PERSONAL CARE_HAIR CARE_PANTENE_FY2021_YOUTUBE_377</t>
  </si>
  <si>
    <t>7_378</t>
  </si>
  <si>
    <t>PERU_BEAUTY &amp; PERSONAL CARE_HAIR CARE_PANTENE_FY2021_YOUTUBE_378</t>
  </si>
  <si>
    <t>7_379</t>
  </si>
  <si>
    <t>PERU_BEAUTY &amp; PERSONAL CARE_HAIR CARE_PANTENE_FY2021_YOUTUBE_379</t>
  </si>
  <si>
    <t>7_380</t>
  </si>
  <si>
    <t>PERU_BEAUTY &amp; PERSONAL CARE_HAIR CARE_PANTENE_FY2021_YOUTUBE_380</t>
  </si>
  <si>
    <t>7_381</t>
  </si>
  <si>
    <t>PERU_BEAUTY &amp; PERSONAL CARE_HAIR CARE_PANTENE_FY2021_YOUTUBE_381</t>
  </si>
  <si>
    <t>7_382</t>
  </si>
  <si>
    <t>PERU_BEAUTY &amp; PERSONAL CARE_HAIR CARE_PANTENE_FY2021_YOUTUBE_382</t>
  </si>
  <si>
    <t>7_383</t>
  </si>
  <si>
    <t>PERU_BEAUTY &amp; PERSONAL CARE_HAIR CARE_PANTENE_FY2021_YOUTUBE_383</t>
  </si>
  <si>
    <t>7_384</t>
  </si>
  <si>
    <t>PERU_BEAUTY &amp; PERSONAL CARE_HAIR CARE_PANTENE_FY2021_YOUTUBE_384</t>
  </si>
  <si>
    <t>7_385</t>
  </si>
  <si>
    <t>PERU_BEAUTY &amp; PERSONAL CARE_HAIR CARE_PANTENE_FY2021_YOUTUBE_385</t>
  </si>
  <si>
    <t>7_386</t>
  </si>
  <si>
    <t>PERU_BEAUTY &amp; PERSONAL CARE_HAIR CARE_PANTENE_FY2021_YOUTUBE_386</t>
  </si>
  <si>
    <t>7_387</t>
  </si>
  <si>
    <t>PERU_BEAUTY &amp; PERSONAL CARE_HAIR CARE_PANTENE_FY2021_YOUTUBE_387</t>
  </si>
  <si>
    <t>7_388</t>
  </si>
  <si>
    <t>PERU_BEAUTY &amp; PERSONAL CARE_HAIR CARE_PANTENE_FY2021_YOUTUBE_388</t>
  </si>
  <si>
    <t>7_389</t>
  </si>
  <si>
    <t>PERU_BEAUTY &amp; PERSONAL CARE_HAIR CARE_PANTENE_FY2021_YOUTUBE_389</t>
  </si>
  <si>
    <t>7_390</t>
  </si>
  <si>
    <t>PERU_BEAUTY &amp; PERSONAL CARE_HAIR CARE_PANTENE_FY2021_YOUTUBE_390</t>
  </si>
  <si>
    <t>7_391</t>
  </si>
  <si>
    <t>PERU_BEAUTY &amp; PERSONAL CARE_HAIR CARE_PANTENE_FY2021_YOUTUBE_391</t>
  </si>
  <si>
    <t>7_392</t>
  </si>
  <si>
    <t>PERU_BEAUTY &amp; PERSONAL CARE_HAIR CARE_PANTENE_FY2021_YOUTUBE_392</t>
  </si>
  <si>
    <t>7_393</t>
  </si>
  <si>
    <t>PERU_BEAUTY &amp; PERSONAL CARE_HAIR CARE_PANTENE_FY2021_YOUTUBE_393</t>
  </si>
  <si>
    <t>7_394</t>
  </si>
  <si>
    <t>PERU_BEAUTY &amp; PERSONAL CARE_HAIR CARE_PANTENE_FY2021_YOUTUBE_394</t>
  </si>
  <si>
    <t>7_395</t>
  </si>
  <si>
    <t>PERU_BEAUTY &amp; PERSONAL CARE_HAIR CARE_PANTENE_FY2021_YOUTUBE_395</t>
  </si>
  <si>
    <t>7_396</t>
  </si>
  <si>
    <t>PERU_BEAUTY &amp; PERSONAL CARE_HAIR CARE_PANTENE_FY2021_YOUTUBE_396</t>
  </si>
  <si>
    <t>7_397</t>
  </si>
  <si>
    <t>PERU_BEAUTY &amp; PERSONAL CARE_HAIR CARE_PANTENE_FY2021_YOUTUBE_397</t>
  </si>
  <si>
    <t>7_398</t>
  </si>
  <si>
    <t>PERU_BEAUTY &amp; PERSONAL CARE_HAIR CARE_PANTENE_FY2021_YOUTUBE_398</t>
  </si>
  <si>
    <t>7_399</t>
  </si>
  <si>
    <t>PERU_BEAUTY &amp; PERSONAL CARE_HAIR CARE_PANTENE_FY2021_YOUTUBE_399</t>
  </si>
  <si>
    <t>7_400</t>
  </si>
  <si>
    <t>PERU_BEAUTY &amp; PERSONAL CARE_HAIR CARE_PANTENE_FY2021_YOUTUBE_400</t>
  </si>
  <si>
    <t>7_401</t>
  </si>
  <si>
    <t>PERU_BEAUTY &amp; PERSONAL CARE_HAIR CARE_PANTENE_FY2021_YOUTUBE_401</t>
  </si>
  <si>
    <t>7_402</t>
  </si>
  <si>
    <t>PERU_BEAUTY &amp; PERSONAL CARE_HAIR CARE_PANTENE_FY2021_YOUTUBE_402</t>
  </si>
  <si>
    <t>7_403</t>
  </si>
  <si>
    <t>PERU_BEAUTY &amp; PERSONAL CARE_HAIR CARE_PANTENE_FY2021_YOUTUBE_403</t>
  </si>
  <si>
    <t>7_404</t>
  </si>
  <si>
    <t>PERU_BEAUTY &amp; PERSONAL CARE_HAIR CARE_PANTENE_FY2021_YOUTUBE_404</t>
  </si>
  <si>
    <t>7_405</t>
  </si>
  <si>
    <t>PERU_BEAUTY &amp; PERSONAL CARE_HAIR CARE_PANTENE_FY2021_YOUTUBE_405</t>
  </si>
  <si>
    <t>7_406</t>
  </si>
  <si>
    <t>PERU_BEAUTY &amp; PERSONAL CARE_HAIR CARE_PANTENE_FY2021_YOUTUBE_406</t>
  </si>
  <si>
    <t>7_407</t>
  </si>
  <si>
    <t>PERU_BEAUTY &amp; PERSONAL CARE_HAIR CARE_PANTENE_FY2021_YOUTUBE_407</t>
  </si>
  <si>
    <t>7_408</t>
  </si>
  <si>
    <t>PERU_BEAUTY &amp; PERSONAL CARE_HAIR CARE_PANTENE_FY2021_YOUTUBE_408</t>
  </si>
  <si>
    <t>7_409</t>
  </si>
  <si>
    <t>PERU_BEAUTY &amp; PERSONAL CARE_HAIR CARE_PANTENE_FY2021_YOUTUBE_409</t>
  </si>
  <si>
    <t>7_410</t>
  </si>
  <si>
    <t>PERU_BEAUTY &amp; PERSONAL CARE_HAIR CARE_PANTENE_FY2021_YOUTUBE_410</t>
  </si>
  <si>
    <t>7_411</t>
  </si>
  <si>
    <t>PERU_BEAUTY &amp; PERSONAL CARE_HAIR CARE_PANTENE_FY2021_YOUTUBE_411</t>
  </si>
  <si>
    <t>7_412</t>
  </si>
  <si>
    <t>PERU_BEAUTY &amp; PERSONAL CARE_HAIR CARE_PANTENE_FY2021_YOUTUBE_412</t>
  </si>
  <si>
    <t>7_413</t>
  </si>
  <si>
    <t>PERU_BEAUTY &amp; PERSONAL CARE_HAIR CARE_PANTENE_FY2021_YOUTUBE_413</t>
  </si>
  <si>
    <t>7_414</t>
  </si>
  <si>
    <t>PERU_BEAUTY &amp; PERSONAL CARE_HAIR CARE_PANTENE_FY2021_YOUTUBE_414</t>
  </si>
  <si>
    <t>7_415</t>
  </si>
  <si>
    <t>PERU_BEAUTY &amp; PERSONAL CARE_HAIR CARE_PANTENE_FY2021_YOUTUBE_415</t>
  </si>
  <si>
    <t>7_416</t>
  </si>
  <si>
    <t>PERU_BEAUTY &amp; PERSONAL CARE_HAIR CARE_PANTENE_FY2021_YOUTUBE_416</t>
  </si>
  <si>
    <t>7_417</t>
  </si>
  <si>
    <t>PERU_BEAUTY &amp; PERSONAL CARE_HAIR CARE_PANTENE_FY2021_YOUTUBE_417</t>
  </si>
  <si>
    <t>7_418</t>
  </si>
  <si>
    <t>PERU_BEAUTY &amp; PERSONAL CARE_HAIR CARE_PANTENE_FY2021_YOUTUBE_418</t>
  </si>
  <si>
    <t>7_419</t>
  </si>
  <si>
    <t>PERU_BEAUTY &amp; PERSONAL CARE_HAIR CARE_PANTENE_FY2021_YOUTUBE_419</t>
  </si>
  <si>
    <t>7_420</t>
  </si>
  <si>
    <t>PERU_BEAUTY &amp; PERSONAL CARE_HAIR CARE_PANTENE_FY2021_YOUTUBE_420</t>
  </si>
  <si>
    <t>7_421</t>
  </si>
  <si>
    <t>PERU_BEAUTY &amp; PERSONAL CARE_HAIR CARE_PANTENE_FY2021_YOUTUBE_421</t>
  </si>
  <si>
    <t>7_422</t>
  </si>
  <si>
    <t>PERU_BEAUTY &amp; PERSONAL CARE_HAIR CARE_PANTENE_FY2021_YOUTUBE_422</t>
  </si>
  <si>
    <t>7_423</t>
  </si>
  <si>
    <t>PERU_BEAUTY &amp; PERSONAL CARE_HAIR CARE_PANTENE_FY2021_YOUTUBE_423</t>
  </si>
  <si>
    <t>7_424</t>
  </si>
  <si>
    <t>PERU_BEAUTY &amp; PERSONAL CARE_HAIR CARE_PANTENE_FY2021_YOUTUBE_424</t>
  </si>
  <si>
    <t>7_425</t>
  </si>
  <si>
    <t>PERU_BEAUTY &amp; PERSONAL CARE_HAIR CARE_PANTENE_FY2021_YOUTUBE_425</t>
  </si>
  <si>
    <t>7_426</t>
  </si>
  <si>
    <t>PERU_BEAUTY &amp; PERSONAL CARE_HAIR CARE_PANTENE_FY2021_YOUTUBE_426</t>
  </si>
  <si>
    <t>7_427</t>
  </si>
  <si>
    <t>PERU_BEAUTY &amp; PERSONAL CARE_HAIR CARE_PANTENE_FY2021_YOUTUBE_427</t>
  </si>
  <si>
    <t>7_428</t>
  </si>
  <si>
    <t>PERU_BEAUTY &amp; PERSONAL CARE_HAIR CARE_PANTENE_FY2021_YOUTUBE_428</t>
  </si>
  <si>
    <t>7_429</t>
  </si>
  <si>
    <t>PERU_BEAUTY &amp; PERSONAL CARE_HAIR CARE_PANTENE_FY2021_YOUTUBE_429</t>
  </si>
  <si>
    <t>7_430</t>
  </si>
  <si>
    <t>PERU_BEAUTY &amp; PERSONAL CARE_HAIR CARE_PANTENE_FY2021_YOUTUBE_430</t>
  </si>
  <si>
    <t>7_431</t>
  </si>
  <si>
    <t>PERU_BEAUTY &amp; PERSONAL CARE_HAIR CARE_PANTENE_FY2021_YOUTUBE_431</t>
  </si>
  <si>
    <t>7_432</t>
  </si>
  <si>
    <t>PERU_BEAUTY &amp; PERSONAL CARE_HAIR CARE_PANTENE_FY2021_YOUTUBE_432</t>
  </si>
  <si>
    <t>7_433</t>
  </si>
  <si>
    <t>PERU_BEAUTY &amp; PERSONAL CARE_HAIR CARE_PANTENE_FY2021_YOUTUBE_433</t>
  </si>
  <si>
    <t>7_434</t>
  </si>
  <si>
    <t>PERU_BEAUTY &amp; PERSONAL CARE_HAIR CARE_PANTENE_FY2021_YOUTUBE_434</t>
  </si>
  <si>
    <t>7_435</t>
  </si>
  <si>
    <t>PERU_BEAUTY &amp; PERSONAL CARE_HAIR CARE_PANTENE_FY2021_YOUTUBE_435</t>
  </si>
  <si>
    <t>7_436</t>
  </si>
  <si>
    <t>PERU_BEAUTY &amp; PERSONAL CARE_HAIR CARE_PANTENE_FY2021_YOUTUBE_436</t>
  </si>
  <si>
    <t>7_437</t>
  </si>
  <si>
    <t>PERU_BEAUTY &amp; PERSONAL CARE_HAIR CARE_PANTENE_FY2021_YOUTUBE_437</t>
  </si>
  <si>
    <t>7_438</t>
  </si>
  <si>
    <t>PERU_BEAUTY &amp; PERSONAL CARE_HAIR CARE_PANTENE_FY2021_YOUTUBE_438</t>
  </si>
  <si>
    <t>7_439</t>
  </si>
  <si>
    <t>PERU_BEAUTY &amp; PERSONAL CARE_HAIR CARE_PANTENE_FY2021_YOUTUBE_439</t>
  </si>
  <si>
    <t>7_440</t>
  </si>
  <si>
    <t>PERU_BEAUTY &amp; PERSONAL CARE_HAIR CARE_PANTENE_FY2021_YOUTUBE_440</t>
  </si>
  <si>
    <t>7_441</t>
  </si>
  <si>
    <t>PERU_BEAUTY &amp; PERSONAL CARE_HAIR CARE_PANTENE_FY2021_YOUTUBE_441</t>
  </si>
  <si>
    <t>7_442</t>
  </si>
  <si>
    <t>PERU_BEAUTY &amp; PERSONAL CARE_HAIR CARE_PANTENE_FY2021_YOUTUBE_442</t>
  </si>
  <si>
    <t>7_443</t>
  </si>
  <si>
    <t>PERU_BEAUTY &amp; PERSONAL CARE_HAIR CARE_PANTENE_FY2021_YOUTUBE_443</t>
  </si>
  <si>
    <t>7_444</t>
  </si>
  <si>
    <t>PERU_BEAUTY &amp; PERSONAL CARE_HAIR CARE_PANTENE_FY2021_YOUTUBE_444</t>
  </si>
  <si>
    <t>7_445</t>
  </si>
  <si>
    <t>PERU_BEAUTY &amp; PERSONAL CARE_HAIR CARE_PANTENE_FY2021_YOUTUBE_445</t>
  </si>
  <si>
    <t>7_446</t>
  </si>
  <si>
    <t>PERU_BEAUTY &amp; PERSONAL CARE_HAIR CARE_PANTENE_FY2021_YOUTUBE_446</t>
  </si>
  <si>
    <t>7_447</t>
  </si>
  <si>
    <t>PERU_BEAUTY &amp; PERSONAL CARE_HAIR CARE_PANTENE_FY2021_YOUTUBE_447</t>
  </si>
  <si>
    <t>7_448</t>
  </si>
  <si>
    <t>PERU_BEAUTY &amp; PERSONAL CARE_HAIR CARE_PANTENE_FY2021_YOUTUBE_448</t>
  </si>
  <si>
    <t>7_449</t>
  </si>
  <si>
    <t>PERU_BEAUTY &amp; PERSONAL CARE_HAIR CARE_PANTENE_FY2021_YOUTUBE_449</t>
  </si>
  <si>
    <t>7_450</t>
  </si>
  <si>
    <t>PERU_BEAUTY &amp; PERSONAL CARE_HAIR CARE_PANTENE_FY2021_YOUTUBE_450</t>
  </si>
  <si>
    <t>7_451</t>
  </si>
  <si>
    <t>PERU_BEAUTY &amp; PERSONAL CARE_HAIR CARE_PANTENE_FY2021_YOUTUBE_451</t>
  </si>
  <si>
    <t>7_452</t>
  </si>
  <si>
    <t>PERU_BEAUTY &amp; PERSONAL CARE_HAIR CARE_PANTENE_FY2021_YOUTUBE_452</t>
  </si>
  <si>
    <t>7_453</t>
  </si>
  <si>
    <t>PERU_BEAUTY &amp; PERSONAL CARE_HAIR CARE_PANTENE_FY2021_YOUTUBE_453</t>
  </si>
  <si>
    <t>7_454</t>
  </si>
  <si>
    <t>PERU_BEAUTY &amp; PERSONAL CARE_HAIR CARE_PANTENE_FY2021_YOUTUBE_454</t>
  </si>
  <si>
    <t>7_455</t>
  </si>
  <si>
    <t>PERU_BEAUTY &amp; PERSONAL CARE_HAIR CARE_PANTENE_FY2021_YOUTUBE_455</t>
  </si>
  <si>
    <t>7_456</t>
  </si>
  <si>
    <t>PERU_BEAUTY &amp; PERSONAL CARE_HAIR CARE_PANTENE_FY2021_YOUTUBE_456</t>
  </si>
  <si>
    <t>7_457</t>
  </si>
  <si>
    <t>PERU_BEAUTY &amp; PERSONAL CARE_HAIR CARE_PANTENE_FY2021_YOUTUBE_457</t>
  </si>
  <si>
    <t>7_458</t>
  </si>
  <si>
    <t>PERU_BEAUTY &amp; PERSONAL CARE_HAIR CARE_PANTENE_FY2021_YOUTUBE_458</t>
  </si>
  <si>
    <t>7_459</t>
  </si>
  <si>
    <t>PERU_BEAUTY &amp; PERSONAL CARE_HAIR CARE_PANTENE_FY2021_YOUTUBE_459</t>
  </si>
  <si>
    <t>7_460</t>
  </si>
  <si>
    <t>PERU_BEAUTY &amp; PERSONAL CARE_HAIR CARE_PANTENE_FY2021_YOUTUBE_460</t>
  </si>
  <si>
    <t>7_461</t>
  </si>
  <si>
    <t>PERU_BEAUTY &amp; PERSONAL CARE_HAIR CARE_PANTENE_FY2021_YOUTUBE_461</t>
  </si>
  <si>
    <t>7_462</t>
  </si>
  <si>
    <t>PERU_BEAUTY &amp; PERSONAL CARE_HAIR CARE_PANTENE_FY2021_YOUTUBE_462</t>
  </si>
  <si>
    <t>7_463</t>
  </si>
  <si>
    <t>PERU_BEAUTY &amp; PERSONAL CARE_HAIR CARE_PANTENE_FY2021_YOUTUBE_463</t>
  </si>
  <si>
    <t>7_464</t>
  </si>
  <si>
    <t>PERU_BEAUTY &amp; PERSONAL CARE_HAIR CARE_PANTENE_FY2021_YOUTUBE_464</t>
  </si>
  <si>
    <t>7_465</t>
  </si>
  <si>
    <t>PERU_BEAUTY &amp; PERSONAL CARE_HAIR CARE_PANTENE_FY2021_YOUTUBE_465</t>
  </si>
  <si>
    <t>7_466</t>
  </si>
  <si>
    <t>PERU_BEAUTY &amp; PERSONAL CARE_HAIR CARE_PANTENE_FY2021_YOUTUBE_466</t>
  </si>
  <si>
    <t>7_467</t>
  </si>
  <si>
    <t>PERU_BEAUTY &amp; PERSONAL CARE_HAIR CARE_PANTENE_FY2021_YOUTUBE_467</t>
  </si>
  <si>
    <t>7_468</t>
  </si>
  <si>
    <t>PERU_BEAUTY &amp; PERSONAL CARE_HAIR CARE_PANTENE_FY2021_YOUTUBE_468</t>
  </si>
  <si>
    <t>7_469</t>
  </si>
  <si>
    <t>PERU_BEAUTY &amp; PERSONAL CARE_HAIR CARE_PANTENE_FY2021_YOUTUBE_469</t>
  </si>
  <si>
    <t>7_470</t>
  </si>
  <si>
    <t>PERU_BEAUTY &amp; PERSONAL CARE_HAIR CARE_PANTENE_FY2021_YOUTUBE_470</t>
  </si>
  <si>
    <t>7_471</t>
  </si>
  <si>
    <t>PERU_BEAUTY &amp; PERSONAL CARE_HAIR CARE_PANTENE_FY2021_YOUTUBE_471</t>
  </si>
  <si>
    <t>7_472</t>
  </si>
  <si>
    <t>PERU_BEAUTY &amp; PERSONAL CARE_HAIR CARE_PANTENE_FY2021_YOUTUBE_472</t>
  </si>
  <si>
    <t>7_473</t>
  </si>
  <si>
    <t>PERU_BEAUTY &amp; PERSONAL CARE_HAIR CARE_PANTENE_FY2021_YOUTUBE_473</t>
  </si>
  <si>
    <t>7_474</t>
  </si>
  <si>
    <t>PERU_BEAUTY &amp; PERSONAL CARE_HAIR CARE_PANTENE_FY2021_YOUTUBE_474</t>
  </si>
  <si>
    <t>7_475</t>
  </si>
  <si>
    <t>PERU_BEAUTY &amp; PERSONAL CARE_HAIR CARE_PANTENE_FY2021_YOUTUBE_475</t>
  </si>
  <si>
    <t>7_476</t>
  </si>
  <si>
    <t>PERU_BEAUTY &amp; PERSONAL CARE_HAIR CARE_PANTENE_FY2021_YOUTUBE_476</t>
  </si>
  <si>
    <t>7_477</t>
  </si>
  <si>
    <t>PERU_BEAUTY &amp; PERSONAL CARE_HAIR CARE_PANTENE_FY2021_YOUTUBE_477</t>
  </si>
  <si>
    <t>7_478</t>
  </si>
  <si>
    <t>PERU_BEAUTY &amp; PERSONAL CARE_HAIR CARE_PANTENE_FY2021_YOUTUBE_478</t>
  </si>
  <si>
    <t>7_479</t>
  </si>
  <si>
    <t>PERU_BEAUTY &amp; PERSONAL CARE_HAIR CARE_PANTENE_FY2021_YOUTUBE_479</t>
  </si>
  <si>
    <t>7_480</t>
  </si>
  <si>
    <t>PERU_BEAUTY &amp; PERSONAL CARE_HAIR CARE_PANTENE_FY2021_YOUTUBE_480</t>
  </si>
  <si>
    <t>7_481</t>
  </si>
  <si>
    <t>PERU_BEAUTY &amp; PERSONAL CARE_HAIR CARE_PANTENE_FY2021_YOUTUBE_481</t>
  </si>
  <si>
    <t>7_482</t>
  </si>
  <si>
    <t>PERU_BEAUTY &amp; PERSONAL CARE_HAIR CARE_PANTENE_FY2021_YOUTUBE_482</t>
  </si>
  <si>
    <t>7_483</t>
  </si>
  <si>
    <t>PERU_BEAUTY &amp; PERSONAL CARE_HAIR CARE_PANTENE_FY2021_YOUTUBE_483</t>
  </si>
  <si>
    <t>7_484</t>
  </si>
  <si>
    <t>PERU_BEAUTY &amp; PERSONAL CARE_HAIR CARE_PANTENE_FY2021_YOUTUBE_484</t>
  </si>
  <si>
    <t>7_485</t>
  </si>
  <si>
    <t>PERU_BEAUTY &amp; PERSONAL CARE_HAIR CARE_PANTENE_FY2021_YOUTUBE_485</t>
  </si>
  <si>
    <t>7_486</t>
  </si>
  <si>
    <t>PERU_BEAUTY &amp; PERSONAL CARE_HAIR CARE_PANTENE_FY2021_YOUTUBE_486</t>
  </si>
  <si>
    <t>7_487</t>
  </si>
  <si>
    <t>PERU_BEAUTY &amp; PERSONAL CARE_HAIR CARE_PANTENE_FY2021_YOUTUBE_487</t>
  </si>
  <si>
    <t>7_488</t>
  </si>
  <si>
    <t>PERU_BEAUTY &amp; PERSONAL CARE_HAIR CARE_PANTENE_FY2021_YOUTUBE_488</t>
  </si>
  <si>
    <t>7_489</t>
  </si>
  <si>
    <t>PERU_BEAUTY &amp; PERSONAL CARE_HAIR CARE_PANTENE_FY2021_YOUTUBE_489</t>
  </si>
  <si>
    <t>7_490</t>
  </si>
  <si>
    <t>PERU_BEAUTY &amp; PERSONAL CARE_HAIR CARE_PANTENE_FY2021_YOUTUBE_490</t>
  </si>
  <si>
    <t>7_491</t>
  </si>
  <si>
    <t>PERU_BEAUTY &amp; PERSONAL CARE_HAIR CARE_PANTENE_FY2021_YOUTUBE_491</t>
  </si>
  <si>
    <t>7_492</t>
  </si>
  <si>
    <t>PERU_BEAUTY &amp; PERSONAL CARE_HAIR CARE_PANTENE_FY2021_YOUTUBE_492</t>
  </si>
  <si>
    <t>7_493</t>
  </si>
  <si>
    <t>PERU_BEAUTY &amp; PERSONAL CARE_HAIR CARE_PANTENE_FY2021_YOUTUBE_493</t>
  </si>
  <si>
    <t>7_494</t>
  </si>
  <si>
    <t>PERU_BEAUTY &amp; PERSONAL CARE_HAIR CARE_PANTENE_FY2021_YOUTUBE_494</t>
  </si>
  <si>
    <t>7_495</t>
  </si>
  <si>
    <t>PERU_BEAUTY &amp; PERSONAL CARE_HAIR CARE_PANTENE_FY2021_YOUTUBE_495</t>
  </si>
  <si>
    <t>7_496</t>
  </si>
  <si>
    <t>PERU_BEAUTY &amp; PERSONAL CARE_HAIR CARE_PANTENE_FY2021_YOUTUBE_496</t>
  </si>
  <si>
    <t>7_497</t>
  </si>
  <si>
    <t>PERU_BEAUTY &amp; PERSONAL CARE_HAIR CARE_PANTENE_FY2021_YOUTUBE_497</t>
  </si>
  <si>
    <t>7_498</t>
  </si>
  <si>
    <t>PERU_BEAUTY &amp; PERSONAL CARE_HAIR CARE_PANTENE_FY2021_YOUTUBE_498</t>
  </si>
  <si>
    <t>7_499</t>
  </si>
  <si>
    <t>PERU_BEAUTY &amp; PERSONAL CARE_HAIR CARE_PANTENE_FY2021_YOUTUBE_499</t>
  </si>
  <si>
    <t>7_500</t>
  </si>
  <si>
    <t>PERU_BEAUTY &amp; PERSONAL CARE_HAIR CARE_PANTENE_FY2021_YOUTUBE_500</t>
  </si>
  <si>
    <t>7_501</t>
  </si>
  <si>
    <t>PERU_BEAUTY &amp; PERSONAL CARE_HAIR CARE_PANTENE_FY2021_YOUTUBE_501</t>
  </si>
  <si>
    <t>7_502</t>
  </si>
  <si>
    <t>PERU_BEAUTY &amp; PERSONAL CARE_HAIR CARE_PANTENE_FY2021_YOUTUBE_502</t>
  </si>
  <si>
    <t>7_503</t>
  </si>
  <si>
    <t>PERU_BEAUTY &amp; PERSONAL CARE_HAIR CARE_PANTENE_FY2021_YOUTUBE_503</t>
  </si>
  <si>
    <t>7_504</t>
  </si>
  <si>
    <t>PERU_BEAUTY &amp; PERSONAL CARE_HAIR CARE_PANTENE_FY2021_YOUTUBE_504</t>
  </si>
  <si>
    <t>7_505</t>
  </si>
  <si>
    <t>PERU_BEAUTY &amp; PERSONAL CARE_HAIR CARE_PANTENE_FY2021_YOUTUBE_505</t>
  </si>
  <si>
    <t>7_506</t>
  </si>
  <si>
    <t>PERU_BEAUTY &amp; PERSONAL CARE_HAIR CARE_PANTENE_FY2021_YOUTUBE_506</t>
  </si>
  <si>
    <t>7_507</t>
  </si>
  <si>
    <t>PERU_BEAUTY &amp; PERSONAL CARE_HAIR CARE_PANTENE_FY2021_YOUTUBE_507</t>
  </si>
  <si>
    <t>7_508</t>
  </si>
  <si>
    <t>PERU_BEAUTY &amp; PERSONAL CARE_HAIR CARE_PANTENE_FY2021_YOUTUBE_508</t>
  </si>
  <si>
    <t>7_509</t>
  </si>
  <si>
    <t>PERU_BEAUTY &amp; PERSONAL CARE_HAIR CARE_PANTENE_FY2021_YOUTUBE_509</t>
  </si>
  <si>
    <t>7_510</t>
  </si>
  <si>
    <t>PERU_BEAUTY &amp; PERSONAL CARE_HAIR CARE_PANTENE_FY2021_YOUTUBE_510</t>
  </si>
  <si>
    <t>7_511</t>
  </si>
  <si>
    <t>PERU_BEAUTY &amp; PERSONAL CARE_HAIR CARE_PANTENE_FY2021_YOUTUBE_511</t>
  </si>
  <si>
    <t>7_512</t>
  </si>
  <si>
    <t>PERU_BEAUTY &amp; PERSONAL CARE_HAIR CARE_PANTENE_FY2021_YOUTUBE_512</t>
  </si>
  <si>
    <t>7_513</t>
  </si>
  <si>
    <t>PERU_BEAUTY &amp; PERSONAL CARE_HAIR CARE_PANTENE_FY2021_YOUTUBE_513</t>
  </si>
  <si>
    <t>7_514</t>
  </si>
  <si>
    <t>PERU_BEAUTY &amp; PERSONAL CARE_HAIR CARE_PANTENE_FY2021_YOUTUBE_514</t>
  </si>
  <si>
    <t>7_515</t>
  </si>
  <si>
    <t>PERU_BEAUTY &amp; PERSONAL CARE_HAIR CARE_PANTENE_FY2021_YOUTUBE_515</t>
  </si>
  <si>
    <t>7_516</t>
  </si>
  <si>
    <t>PERU_BEAUTY &amp; PERSONAL CARE_HAIR CARE_PANTENE_FY2021_YOUTUBE_516</t>
  </si>
  <si>
    <t>7_517</t>
  </si>
  <si>
    <t>PERU_BEAUTY &amp; PERSONAL CARE_HAIR CARE_PANTENE_FY2021_YOUTUBE_517</t>
  </si>
  <si>
    <t>7_518</t>
  </si>
  <si>
    <t>PERU_BEAUTY &amp; PERSONAL CARE_HAIR CARE_PANTENE_FY2021_YOUTUBE_518</t>
  </si>
  <si>
    <t>7_519</t>
  </si>
  <si>
    <t>PERU_BEAUTY &amp; PERSONAL CARE_HAIR CARE_PANTENE_FY2021_YOUTUBE_519</t>
  </si>
  <si>
    <t>7_520</t>
  </si>
  <si>
    <t>PERU_BEAUTY &amp; PERSONAL CARE_HAIR CARE_PANTENE_FY2021_YOUTUBE_520</t>
  </si>
  <si>
    <t>7_521</t>
  </si>
  <si>
    <t>PERU_BEAUTY &amp; PERSONAL CARE_HAIR CARE_PANTENE_FY2021_YOUTUBE_521</t>
  </si>
  <si>
    <t>7_522</t>
  </si>
  <si>
    <t>PERU_BEAUTY &amp; PERSONAL CARE_HAIR CARE_PANTENE_FY2021_YOUTUBE_522</t>
  </si>
  <si>
    <t>7_523</t>
  </si>
  <si>
    <t>PERU_BEAUTY &amp; PERSONAL CARE_HAIR CARE_PANTENE_FY2021_YOUTUBE_523</t>
  </si>
  <si>
    <t>7_524</t>
  </si>
  <si>
    <t>PERU_BEAUTY &amp; PERSONAL CARE_HAIR CARE_PANTENE_FY2021_YOUTUBE_524</t>
  </si>
  <si>
    <t>7_525</t>
  </si>
  <si>
    <t>PERU_BEAUTY &amp; PERSONAL CARE_HAIR CARE_PANTENE_FY2021_YOUTUBE_525</t>
  </si>
  <si>
    <t>7_526</t>
  </si>
  <si>
    <t>PERU_BEAUTY &amp; PERSONAL CARE_HAIR CARE_PANTENE_FY2021_YOUTUBE_526</t>
  </si>
  <si>
    <t>7_527</t>
  </si>
  <si>
    <t>PERU_BEAUTY &amp; PERSONAL CARE_HAIR CARE_PANTENE_FY2021_YOUTUBE_527</t>
  </si>
  <si>
    <t>7_528</t>
  </si>
  <si>
    <t>PERU_BEAUTY &amp; PERSONAL CARE_HAIR CARE_PANTENE_FY2021_YOUTUBE_528</t>
  </si>
  <si>
    <t>7_529</t>
  </si>
  <si>
    <t>PERU_BEAUTY &amp; PERSONAL CARE_HAIR CARE_PANTENE_FY2021_YOUTUBE_529</t>
  </si>
  <si>
    <t>7_530</t>
  </si>
  <si>
    <t>PERU_BEAUTY &amp; PERSONAL CARE_HAIR CARE_PANTENE_FY2021_YOUTUBE_530</t>
  </si>
  <si>
    <t>7_531</t>
  </si>
  <si>
    <t>PERU_BEAUTY &amp; PERSONAL CARE_HAIR CARE_PANTENE_FY2021_YOUTUBE_531</t>
  </si>
  <si>
    <t>7_532</t>
  </si>
  <si>
    <t>PERU_BEAUTY &amp; PERSONAL CARE_HAIR CARE_PANTENE_FY2021_YOUTUBE_532</t>
  </si>
  <si>
    <t>7_533</t>
  </si>
  <si>
    <t>PERU_BEAUTY &amp; PERSONAL CARE_HAIR CARE_PANTENE_FY2021_YOUTUBE_533</t>
  </si>
  <si>
    <t>7_534</t>
  </si>
  <si>
    <t>PERU_BEAUTY &amp; PERSONAL CARE_HAIR CARE_PANTENE_FY2021_YOUTUBE_534</t>
  </si>
  <si>
    <t>7_535</t>
  </si>
  <si>
    <t>PERU_BEAUTY &amp; PERSONAL CARE_HAIR CARE_PANTENE_FY2021_YOUTUBE_535</t>
  </si>
  <si>
    <t>7_536</t>
  </si>
  <si>
    <t>PERU_BEAUTY &amp; PERSONAL CARE_HAIR CARE_PANTENE_FY2021_YOUTUBE_536</t>
  </si>
  <si>
    <t>7_537</t>
  </si>
  <si>
    <t>PERU_BEAUTY &amp; PERSONAL CARE_HAIR CARE_PANTENE_FY2021_YOUTUBE_537</t>
  </si>
  <si>
    <t>7_538</t>
  </si>
  <si>
    <t>PERU_BEAUTY &amp; PERSONAL CARE_HAIR CARE_PANTENE_FY2021_YOUTUBE_538</t>
  </si>
  <si>
    <t>7_539</t>
  </si>
  <si>
    <t>PERU_BEAUTY &amp; PERSONAL CARE_HAIR CARE_PANTENE_FY2021_YOUTUBE_539</t>
  </si>
  <si>
    <t>7_540</t>
  </si>
  <si>
    <t>PERU_BEAUTY &amp; PERSONAL CARE_HAIR CARE_PANTENE_FY2021_YOUTUBE_540</t>
  </si>
  <si>
    <t>7_541</t>
  </si>
  <si>
    <t>PERU_BEAUTY &amp; PERSONAL CARE_HAIR CARE_PANTENE_FY2021_YOUTUBE_541</t>
  </si>
  <si>
    <t>7_542</t>
  </si>
  <si>
    <t>PERU_BEAUTY &amp; PERSONAL CARE_HAIR CARE_PANTENE_FY2021_YOUTUBE_542</t>
  </si>
  <si>
    <t>7_543</t>
  </si>
  <si>
    <t>PERU_BEAUTY &amp; PERSONAL CARE_HAIR CARE_PANTENE_FY2021_YOUTUBE_543</t>
  </si>
  <si>
    <t>7_544</t>
  </si>
  <si>
    <t>PERU_BEAUTY &amp; PERSONAL CARE_HAIR CARE_PANTENE_FY2021_YOUTUBE_544</t>
  </si>
  <si>
    <t>7_545</t>
  </si>
  <si>
    <t>PERU_BEAUTY &amp; PERSONAL CARE_HAIR CARE_PANTENE_FY2021_YOUTUBE_545</t>
  </si>
  <si>
    <t>7_546</t>
  </si>
  <si>
    <t>PERU_BEAUTY &amp; PERSONAL CARE_HAIR CARE_PANTENE_FY2021_YOUTUBE_546</t>
  </si>
  <si>
    <t>7_547</t>
  </si>
  <si>
    <t>PERU_BEAUTY &amp; PERSONAL CARE_HAIR CARE_PANTENE_FY2021_YOUTUBE_547</t>
  </si>
  <si>
    <t>7_548</t>
  </si>
  <si>
    <t>PERU_BEAUTY &amp; PERSONAL CARE_HAIR CARE_PANTENE_FY2021_YOUTUBE_548</t>
  </si>
  <si>
    <t>7_549</t>
  </si>
  <si>
    <t>PERU_BEAUTY &amp; PERSONAL CARE_HAIR CARE_PANTENE_FY2021_YOUTUBE_549</t>
  </si>
  <si>
    <t>7_550</t>
  </si>
  <si>
    <t>PERU_BEAUTY &amp; PERSONAL CARE_HAIR CARE_PANTENE_FY2021_YOUTUBE_550</t>
  </si>
  <si>
    <t>7_551</t>
  </si>
  <si>
    <t>PERU_BEAUTY &amp; PERSONAL CARE_HAIR CARE_PANTENE_FY2021_YOUTUBE_551</t>
  </si>
  <si>
    <t>7_552</t>
  </si>
  <si>
    <t>PERU_BEAUTY &amp; PERSONAL CARE_HAIR CARE_PANTENE_FY2021_YOUTUBE_552</t>
  </si>
  <si>
    <t>7_553</t>
  </si>
  <si>
    <t>PERU_BEAUTY &amp; PERSONAL CARE_HAIR CARE_PANTENE_FY2021_YOUTUBE_553</t>
  </si>
  <si>
    <t>7_554</t>
  </si>
  <si>
    <t>PERU_BEAUTY &amp; PERSONAL CARE_HAIR CARE_PANTENE_FY2021_YOUTUBE_554</t>
  </si>
  <si>
    <t>7_555</t>
  </si>
  <si>
    <t>PERU_BEAUTY &amp; PERSONAL CARE_HAIR CARE_PANTENE_FY2021_YOUTUBE_555</t>
  </si>
  <si>
    <t>7_556</t>
  </si>
  <si>
    <t>PERU_BEAUTY &amp; PERSONAL CARE_HAIR CARE_PANTENE_FY2021_YOUTUBE_556</t>
  </si>
  <si>
    <t>7_557</t>
  </si>
  <si>
    <t>PERU_BEAUTY &amp; PERSONAL CARE_HAIR CARE_PANTENE_FY2021_YOUTUBE_557</t>
  </si>
  <si>
    <t>7_558</t>
  </si>
  <si>
    <t>PERU_BEAUTY &amp; PERSONAL CARE_HAIR CARE_PANTENE_FY2021_YOUTUBE_558</t>
  </si>
  <si>
    <t>7_559</t>
  </si>
  <si>
    <t>PERU_BEAUTY &amp; PERSONAL CARE_HAIR CARE_PANTENE_FY2021_YOUTUBE_559</t>
  </si>
  <si>
    <t>7_560</t>
  </si>
  <si>
    <t>PERU_BEAUTY &amp; PERSONAL CARE_HAIR CARE_PANTENE_FY2021_YOUTUBE_560</t>
  </si>
  <si>
    <t>7_561</t>
  </si>
  <si>
    <t>PERU_BEAUTY &amp; PERSONAL CARE_HAIR CARE_PANTENE_FY2021_YOUTUBE_561</t>
  </si>
  <si>
    <t>7_562</t>
  </si>
  <si>
    <t>PERU_BEAUTY &amp; PERSONAL CARE_HAIR CARE_PANTENE_FY2021_YOUTUBE_562</t>
  </si>
  <si>
    <t>7_563</t>
  </si>
  <si>
    <t>PERU_BEAUTY &amp; PERSONAL CARE_HAIR CARE_PANTENE_FY2021_YOUTUBE_563</t>
  </si>
  <si>
    <t>7_564</t>
  </si>
  <si>
    <t>PERU_BEAUTY &amp; PERSONAL CARE_HAIR CARE_PANTENE_FY2021_YOUTUBE_564</t>
  </si>
  <si>
    <t>7_565</t>
  </si>
  <si>
    <t>PERU_BEAUTY &amp; PERSONAL CARE_HAIR CARE_PANTENE_FY2021_YOUTUBE_565</t>
  </si>
  <si>
    <t>7_566</t>
  </si>
  <si>
    <t>PERU_BEAUTY &amp; PERSONAL CARE_HAIR CARE_PANTENE_FY2021_YOUTUBE_566</t>
  </si>
  <si>
    <t>7_567</t>
  </si>
  <si>
    <t>PERU_BEAUTY &amp; PERSONAL CARE_HAIR CARE_PANTENE_FY2021_YOUTUBE_567</t>
  </si>
  <si>
    <t>7_568</t>
  </si>
  <si>
    <t>PERU_BEAUTY &amp; PERSONAL CARE_HAIR CARE_PANTENE_FY2021_YOUTUBE_568</t>
  </si>
  <si>
    <t>7_569</t>
  </si>
  <si>
    <t>PERU_BEAUTY &amp; PERSONAL CARE_HAIR CARE_PANTENE_FY2021_YOUTUBE_569</t>
  </si>
  <si>
    <t>7_570</t>
  </si>
  <si>
    <t>PERU_BEAUTY &amp; PERSONAL CARE_HAIR CARE_PANTENE_FY2021_YOUTUBE_570</t>
  </si>
  <si>
    <t>7_571</t>
  </si>
  <si>
    <t>PERU_BEAUTY &amp; PERSONAL CARE_HAIR CARE_PANTENE_FY2021_YOUTUBE_571</t>
  </si>
  <si>
    <t>7_572</t>
  </si>
  <si>
    <t>PERU_BEAUTY &amp; PERSONAL CARE_HAIR CARE_PANTENE_FY2021_YOUTUBE_572</t>
  </si>
  <si>
    <t>7_573</t>
  </si>
  <si>
    <t>PERU_BEAUTY &amp; PERSONAL CARE_HAIR CARE_PANTENE_FY2021_YOUTUBE_573</t>
  </si>
  <si>
    <t>7_574</t>
  </si>
  <si>
    <t>PERU_BEAUTY &amp; PERSONAL CARE_HAIR CARE_PANTENE_FY2021_YOUTUBE_574</t>
  </si>
  <si>
    <t>7_575</t>
  </si>
  <si>
    <t>PERU_BEAUTY &amp; PERSONAL CARE_HAIR CARE_PANTENE_FY2021_YOUTUBE_575</t>
  </si>
  <si>
    <t>7_576</t>
  </si>
  <si>
    <t>PERU_BEAUTY &amp; PERSONAL CARE_HAIR CARE_PANTENE_FY2021_YOUTUBE_576</t>
  </si>
  <si>
    <t>7_577</t>
  </si>
  <si>
    <t>PERU_BEAUTY &amp; PERSONAL CARE_HAIR CARE_PANTENE_FY2021_YOUTUBE_577</t>
  </si>
  <si>
    <t>7_578</t>
  </si>
  <si>
    <t>PERU_BEAUTY &amp; PERSONAL CARE_HAIR CARE_PANTENE_FY2021_YOUTUBE_578</t>
  </si>
  <si>
    <t>7_579</t>
  </si>
  <si>
    <t>PERU_BEAUTY &amp; PERSONAL CARE_HAIR CARE_PANTENE_FY2021_YOUTUBE_579</t>
  </si>
  <si>
    <t>7_580</t>
  </si>
  <si>
    <t>PERU_BEAUTY &amp; PERSONAL CARE_HAIR CARE_PANTENE_FY2021_YOUTUBE_580</t>
  </si>
  <si>
    <t>7_581</t>
  </si>
  <si>
    <t>PERU_BEAUTY &amp; PERSONAL CARE_HAIR CARE_PANTENE_FY2021_YOUTUBE_581</t>
  </si>
  <si>
    <t>7_582</t>
  </si>
  <si>
    <t>PERU_BEAUTY &amp; PERSONAL CARE_HAIR CARE_PANTENE_FY2021_YOUTUBE_582</t>
  </si>
  <si>
    <t>7_583</t>
  </si>
  <si>
    <t>PERU_BEAUTY &amp; PERSONAL CARE_HAIR CARE_PANTENE_FY2021_YOUTUBE_583</t>
  </si>
  <si>
    <t>7_584</t>
  </si>
  <si>
    <t>PERU_BEAUTY &amp; PERSONAL CARE_HAIR CARE_PANTENE_FY2021_YOUTUBE_584</t>
  </si>
  <si>
    <t>7_585</t>
  </si>
  <si>
    <t>PERU_BEAUTY &amp; PERSONAL CARE_HAIR CARE_PANTENE_FY2021_YOUTUBE_585</t>
  </si>
  <si>
    <t>7_586</t>
  </si>
  <si>
    <t>PERU_BEAUTY &amp; PERSONAL CARE_HAIR CARE_PANTENE_FY2021_YOUTUBE_586</t>
  </si>
  <si>
    <t>7_587</t>
  </si>
  <si>
    <t>PERU_BEAUTY &amp; PERSONAL CARE_HAIR CARE_PANTENE_FY2021_YOUTUBE_587</t>
  </si>
  <si>
    <t>7_588</t>
  </si>
  <si>
    <t>PERU_BEAUTY &amp; PERSONAL CARE_HAIR CARE_PANTENE_FY2021_YOUTUBE_588</t>
  </si>
  <si>
    <t>7_589</t>
  </si>
  <si>
    <t>PERU_BEAUTY &amp; PERSONAL CARE_HAIR CARE_PANTENE_FY2021_YOUTUBE_589</t>
  </si>
  <si>
    <t>7_590</t>
  </si>
  <si>
    <t>PERU_BEAUTY &amp; PERSONAL CARE_HAIR CARE_PANTENE_FY2021_YOUTUBE_590</t>
  </si>
  <si>
    <t>7_591</t>
  </si>
  <si>
    <t>PERU_BEAUTY &amp; PERSONAL CARE_HAIR CARE_PANTENE_FY2021_YOUTUBE_591</t>
  </si>
  <si>
    <t>7_592</t>
  </si>
  <si>
    <t>PERU_BEAUTY &amp; PERSONAL CARE_HAIR CARE_PANTENE_FY2021_YOUTUBE_592</t>
  </si>
  <si>
    <t>7_593</t>
  </si>
  <si>
    <t>PERU_BEAUTY &amp; PERSONAL CARE_HAIR CARE_PANTENE_FY2021_YOUTUBE_593</t>
  </si>
  <si>
    <t>7_594</t>
  </si>
  <si>
    <t>PERU_BEAUTY &amp; PERSONAL CARE_HAIR CARE_PANTENE_FY2021_YOUTUBE_594</t>
  </si>
  <si>
    <t>7_595</t>
  </si>
  <si>
    <t>PERU_BEAUTY &amp; PERSONAL CARE_HAIR CARE_PANTENE_FY2021_YOUTUBE_595</t>
  </si>
  <si>
    <t>7_596</t>
  </si>
  <si>
    <t>PERU_BEAUTY &amp; PERSONAL CARE_HAIR CARE_PANTENE_FY2021_YOUTUBE_596</t>
  </si>
  <si>
    <t>7_597</t>
  </si>
  <si>
    <t>PERU_BEAUTY &amp; PERSONAL CARE_HAIR CARE_PANTENE_FY2021_YOUTUBE_597</t>
  </si>
  <si>
    <t>7_598</t>
  </si>
  <si>
    <t>PERU_BEAUTY &amp; PERSONAL CARE_HAIR CARE_PANTENE_FY2021_YOUTUBE_598</t>
  </si>
  <si>
    <t>7_599</t>
  </si>
  <si>
    <t>PERU_BEAUTY &amp; PERSONAL CARE_HAIR CARE_PANTENE_FY2021_YOUTUBE_599</t>
  </si>
  <si>
    <t>7_600</t>
  </si>
  <si>
    <t>PERU_BEAUTY &amp; PERSONAL CARE_HAIR CARE_PANTENE_FY2021_YOUTUBE_600</t>
  </si>
  <si>
    <t>7_601</t>
  </si>
  <si>
    <t>PERU_BEAUTY &amp; PERSONAL CARE_HAIR CARE_PANTENE_FY2021_YOUTUBE_601</t>
  </si>
  <si>
    <t>7_602</t>
  </si>
  <si>
    <t>PERU_BEAUTY &amp; PERSONAL CARE_HAIR CARE_PANTENE_FY2021_YOUTUBE_602</t>
  </si>
  <si>
    <t>7_603</t>
  </si>
  <si>
    <t>PERU_BEAUTY &amp; PERSONAL CARE_HAIR CARE_PANTENE_FY2021_YOUTUBE_603</t>
  </si>
  <si>
    <t>7_604</t>
  </si>
  <si>
    <t>PERU_BEAUTY &amp; PERSONAL CARE_HAIR CARE_PANTENE_FY2021_YOUTUBE_604</t>
  </si>
  <si>
    <t>7_605</t>
  </si>
  <si>
    <t>PERU_BEAUTY &amp; PERSONAL CARE_HAIR CARE_PANTENE_FY2021_YOUTUBE_605</t>
  </si>
  <si>
    <t>7_606</t>
  </si>
  <si>
    <t>PERU_BEAUTY &amp; PERSONAL CARE_HAIR CARE_PANTENE_FY2021_YOUTUBE_606</t>
  </si>
  <si>
    <t>7_607</t>
  </si>
  <si>
    <t>PERU_BEAUTY &amp; PERSONAL CARE_HAIR CARE_PANTENE_FY2021_YOUTUBE_607</t>
  </si>
  <si>
    <t>7_608</t>
  </si>
  <si>
    <t>PERU_BEAUTY &amp; PERSONAL CARE_HAIR CARE_PANTENE_FY2021_YOUTUBE_608</t>
  </si>
  <si>
    <t>7_609</t>
  </si>
  <si>
    <t>PERU_BEAUTY &amp; PERSONAL CARE_HAIR CARE_PANTENE_FY2021_YOUTUBE_609</t>
  </si>
  <si>
    <t>7_610</t>
  </si>
  <si>
    <t>PERU_BEAUTY &amp; PERSONAL CARE_HAIR CARE_PANTENE_FY2021_YOUTUBE_610</t>
  </si>
  <si>
    <t>7_611</t>
  </si>
  <si>
    <t>PERU_BEAUTY &amp; PERSONAL CARE_HAIR CARE_PANTENE_FY2021_YOUTUBE_611</t>
  </si>
  <si>
    <t>7_612</t>
  </si>
  <si>
    <t>PERU_BEAUTY &amp; PERSONAL CARE_HAIR CARE_PANTENE_FY2021_YOUTUBE_612</t>
  </si>
  <si>
    <t>7_613</t>
  </si>
  <si>
    <t>PERU_BEAUTY &amp; PERSONAL CARE_HAIR CARE_PANTENE_FY2021_YOUTUBE_613</t>
  </si>
  <si>
    <t>7_614</t>
  </si>
  <si>
    <t>PERU_BEAUTY &amp; PERSONAL CARE_HAIR CARE_PANTENE_FY2021_YOUTUBE_614</t>
  </si>
  <si>
    <t>7_615</t>
  </si>
  <si>
    <t>PERU_BEAUTY &amp; PERSONAL CARE_HAIR CARE_PANTENE_FY2021_YOUTUBE_615</t>
  </si>
  <si>
    <t>7_616</t>
  </si>
  <si>
    <t>PERU_BEAUTY &amp; PERSONAL CARE_HAIR CARE_PANTENE_FY2021_YOUTUBE_616</t>
  </si>
  <si>
    <t>7_617</t>
  </si>
  <si>
    <t>PERU_BEAUTY &amp; PERSONAL CARE_HAIR CARE_PANTENE_FY2021_YOUTUBE_617</t>
  </si>
  <si>
    <t>7_618</t>
  </si>
  <si>
    <t>PERU_BEAUTY &amp; PERSONAL CARE_HAIR CARE_PANTENE_FY2021_YOUTUBE_618</t>
  </si>
  <si>
    <t>7_619</t>
  </si>
  <si>
    <t>PERU_BEAUTY &amp; PERSONAL CARE_HAIR CARE_PANTENE_FY2021_YOUTUBE_619</t>
  </si>
  <si>
    <t>7_620</t>
  </si>
  <si>
    <t>PERU_BEAUTY &amp; PERSONAL CARE_HAIR CARE_PANTENE_FY2021_YOUTUBE_620</t>
  </si>
  <si>
    <t>7_621</t>
  </si>
  <si>
    <t>PERU_BEAUTY &amp; PERSONAL CARE_HAIR CARE_PANTENE_FY2021_YOUTUBE_621</t>
  </si>
  <si>
    <t>7_622</t>
  </si>
  <si>
    <t>PERU_BEAUTY &amp; PERSONAL CARE_HAIR CARE_PANTENE_FY2021_YOUTUBE_622</t>
  </si>
  <si>
    <t>7_623</t>
  </si>
  <si>
    <t>PERU_BEAUTY &amp; PERSONAL CARE_HAIR CARE_PANTENE_FY2021_YOUTUBE_623</t>
  </si>
  <si>
    <t>7_624</t>
  </si>
  <si>
    <t>PERU_BEAUTY &amp; PERSONAL CARE_HAIR CARE_PANTENE_FY2021_YOUTUBE_624</t>
  </si>
  <si>
    <t>7_625</t>
  </si>
  <si>
    <t>PERU_BEAUTY &amp; PERSONAL CARE_HAIR CARE_PANTENE_FY2021_YOUTUBE_625</t>
  </si>
  <si>
    <t>7_626</t>
  </si>
  <si>
    <t>PERU_BEAUTY &amp; PERSONAL CARE_HAIR CARE_PANTENE_FY2021_YOUTUBE_626</t>
  </si>
  <si>
    <t>7_627</t>
  </si>
  <si>
    <t>PERU_BEAUTY &amp; PERSONAL CARE_HAIR CARE_PANTENE_FY2021_YOUTUBE_627</t>
  </si>
  <si>
    <t>7_628</t>
  </si>
  <si>
    <t>PERU_BEAUTY &amp; PERSONAL CARE_HAIR CARE_PANTENE_FY2021_YOUTUBE_628</t>
  </si>
  <si>
    <t>7_629</t>
  </si>
  <si>
    <t>PERU_BEAUTY &amp; PERSONAL CARE_HAIR CARE_PANTENE_FY2021_YOUTUBE_629</t>
  </si>
  <si>
    <t>7_630</t>
  </si>
  <si>
    <t>PERU_BEAUTY &amp; PERSONAL CARE_HAIR CARE_PANTENE_FY2021_YOUTUBE_630</t>
  </si>
  <si>
    <t>7_631</t>
  </si>
  <si>
    <t>PERU_BEAUTY &amp; PERSONAL CARE_HAIR CARE_PANTENE_FY2021_YOUTUBE_631</t>
  </si>
  <si>
    <t>7_632</t>
  </si>
  <si>
    <t>PERU_BEAUTY &amp; PERSONAL CARE_HAIR CARE_PANTENE_FY2021_YOUTUBE_632</t>
  </si>
  <si>
    <t>7_633</t>
  </si>
  <si>
    <t>PERU_BEAUTY &amp; PERSONAL CARE_HAIR CARE_PANTENE_FY2021_YOUTUBE_633</t>
  </si>
  <si>
    <t>7_634</t>
  </si>
  <si>
    <t>PERU_BEAUTY &amp; PERSONAL CARE_HAIR CARE_PANTENE_FY2021_YOUTUBE_634</t>
  </si>
  <si>
    <t>7_635</t>
  </si>
  <si>
    <t>PERU_BEAUTY &amp; PERSONAL CARE_HAIR CARE_PANTENE_FY2021_YOUTUBE_635</t>
  </si>
  <si>
    <t>7_636</t>
  </si>
  <si>
    <t>PERU_BEAUTY &amp; PERSONAL CARE_HAIR CARE_PANTENE_FY2021_YOUTUBE_636</t>
  </si>
  <si>
    <t>7_637</t>
  </si>
  <si>
    <t>PERU_BEAUTY &amp; PERSONAL CARE_HAIR CARE_PANTENE_FY2021_YOUTUBE_637</t>
  </si>
  <si>
    <t>7_638</t>
  </si>
  <si>
    <t>PERU_BEAUTY &amp; PERSONAL CARE_HAIR CARE_PANTENE_FY2021_YOUTUBE_638</t>
  </si>
  <si>
    <t>7_639</t>
  </si>
  <si>
    <t>PERU_BEAUTY &amp; PERSONAL CARE_HAIR CARE_PANTENE_FY2021_YOUTUBE_639</t>
  </si>
  <si>
    <t>7_640</t>
  </si>
  <si>
    <t>PERU_BEAUTY &amp; PERSONAL CARE_HAIR CARE_PANTENE_FY2021_YOUTUBE_640</t>
  </si>
  <si>
    <t>7_641</t>
  </si>
  <si>
    <t>PERU_BEAUTY &amp; PERSONAL CARE_HAIR CARE_PANTENE_FY2021_YOUTUBE_641</t>
  </si>
  <si>
    <t>7_642</t>
  </si>
  <si>
    <t>PERU_BEAUTY &amp; PERSONAL CARE_HAIR CARE_PANTENE_FY2021_YOUTUBE_642</t>
  </si>
  <si>
    <t>7_643</t>
  </si>
  <si>
    <t>PERU_BEAUTY &amp; PERSONAL CARE_HAIR CARE_PANTENE_FY2021_YOUTUBE_643</t>
  </si>
  <si>
    <t>7_644</t>
  </si>
  <si>
    <t>PERU_BEAUTY &amp; PERSONAL CARE_HAIR CARE_PANTENE_FY2021_YOUTUBE_644</t>
  </si>
  <si>
    <t>7_645</t>
  </si>
  <si>
    <t>PERU_BEAUTY &amp; PERSONAL CARE_HAIR CARE_PANTENE_FY2021_YOUTUBE_645</t>
  </si>
  <si>
    <t>7_646</t>
  </si>
  <si>
    <t>PERU_BEAUTY &amp; PERSONAL CARE_HAIR CARE_PANTENE_FY2021_YOUTUBE_646</t>
  </si>
  <si>
    <t>7_647</t>
  </si>
  <si>
    <t>PERU_BEAUTY &amp; PERSONAL CARE_HAIR CARE_PANTENE_FY2021_YOUTUBE_647</t>
  </si>
  <si>
    <t>7_648</t>
  </si>
  <si>
    <t>PERU_BEAUTY &amp; PERSONAL CARE_HAIR CARE_PANTENE_FY2021_YOUTUBE_648</t>
  </si>
  <si>
    <t>7_649</t>
  </si>
  <si>
    <t>PERU_BEAUTY &amp; PERSONAL CARE_HAIR CARE_PANTENE_FY2021_YOUTUBE_649</t>
  </si>
  <si>
    <t>7_650</t>
  </si>
  <si>
    <t>PERU_BEAUTY &amp; PERSONAL CARE_HAIR CARE_PANTENE_FY2021_YOUTUBE_650</t>
  </si>
  <si>
    <t>7_651</t>
  </si>
  <si>
    <t>PERU_BEAUTY &amp; PERSONAL CARE_HAIR CARE_PANTENE_FY2021_YOUTUBE_651</t>
  </si>
  <si>
    <t>7_652</t>
  </si>
  <si>
    <t>PERU_BEAUTY &amp; PERSONAL CARE_HAIR CARE_PANTENE_FY2021_YOUTUBE_652</t>
  </si>
  <si>
    <t>7_653</t>
  </si>
  <si>
    <t>PERU_BEAUTY &amp; PERSONAL CARE_HAIR CARE_PANTENE_FY2021_YOUTUBE_653</t>
  </si>
  <si>
    <t>7_654</t>
  </si>
  <si>
    <t>PERU_BEAUTY &amp; PERSONAL CARE_HAIR CARE_PANTENE_FY2021_YOUTUBE_654</t>
  </si>
  <si>
    <t>7_655</t>
  </si>
  <si>
    <t>PERU_BEAUTY &amp; PERSONAL CARE_HAIR CARE_PANTENE_FY2021_YOUTUBE_655</t>
  </si>
  <si>
    <t>7_656</t>
  </si>
  <si>
    <t>PERU_BEAUTY &amp; PERSONAL CARE_HAIR CARE_PANTENE_FY2021_YOUTUBE_656</t>
  </si>
  <si>
    <t>7_657</t>
  </si>
  <si>
    <t>PERU_BEAUTY &amp; PERSONAL CARE_HAIR CARE_PANTENE_FY2021_YOUTUBE_657</t>
  </si>
  <si>
    <t>7_658</t>
  </si>
  <si>
    <t>PERU_BEAUTY &amp; PERSONAL CARE_HAIR CARE_PANTENE_FY2021_YOUTUBE_658</t>
  </si>
  <si>
    <t>7_659</t>
  </si>
  <si>
    <t>PERU_BEAUTY &amp; PERSONAL CARE_HAIR CARE_PANTENE_FY2021_YOUTUBE_659</t>
  </si>
  <si>
    <t>7_660</t>
  </si>
  <si>
    <t>PERU_BEAUTY &amp; PERSONAL CARE_HAIR CARE_PANTENE_FY2021_YOUTUBE_660</t>
  </si>
  <si>
    <t>7_661</t>
  </si>
  <si>
    <t>PERU_BEAUTY &amp; PERSONAL CARE_HAIR CARE_PANTENE_FY2021_YOUTUBE_661</t>
  </si>
  <si>
    <t>7_662</t>
  </si>
  <si>
    <t>PERU_BEAUTY &amp; PERSONAL CARE_HAIR CARE_PANTENE_FY2021_YOUTUBE_662</t>
  </si>
  <si>
    <t>7_663</t>
  </si>
  <si>
    <t>PERU_BEAUTY &amp; PERSONAL CARE_HAIR CARE_PANTENE_FY2021_YOUTUBE_663</t>
  </si>
  <si>
    <t>7_664</t>
  </si>
  <si>
    <t>PERU_BEAUTY &amp; PERSONAL CARE_HAIR CARE_PANTENE_FY2021_YOUTUBE_664</t>
  </si>
  <si>
    <t>7_665</t>
  </si>
  <si>
    <t>PERU_BEAUTY &amp; PERSONAL CARE_HAIR CARE_PANTENE_FY2021_YOUTUBE_665</t>
  </si>
  <si>
    <t>7_666</t>
  </si>
  <si>
    <t>PERU_BEAUTY &amp; PERSONAL CARE_HAIR CARE_PANTENE_FY2021_YOUTUBE_666</t>
  </si>
  <si>
    <t>7_667</t>
  </si>
  <si>
    <t>PERU_BEAUTY &amp; PERSONAL CARE_HAIR CARE_PANTENE_FY2021_YOUTUBE_667</t>
  </si>
  <si>
    <t>7_668</t>
  </si>
  <si>
    <t>PERU_BEAUTY &amp; PERSONAL CARE_HAIR CARE_PANTENE_FY2021_YOUTUBE_668</t>
  </si>
  <si>
    <t>7_669</t>
  </si>
  <si>
    <t>PERU_BEAUTY &amp; PERSONAL CARE_HAIR CARE_PANTENE_FY2021_YOUTUBE_669</t>
  </si>
  <si>
    <t>7_670</t>
  </si>
  <si>
    <t>PERU_BEAUTY &amp; PERSONAL CARE_HAIR CARE_PANTENE_FY2021_YOUTUBE_670</t>
  </si>
  <si>
    <t>7_671</t>
  </si>
  <si>
    <t>PERU_BEAUTY &amp; PERSONAL CARE_HAIR CARE_PANTENE_FY2021_YOUTUBE_671</t>
  </si>
  <si>
    <t>7_672</t>
  </si>
  <si>
    <t>PERU_BEAUTY &amp; PERSONAL CARE_HAIR CARE_PANTENE_FY2021_YOUTUBE_672</t>
  </si>
  <si>
    <t>7_673</t>
  </si>
  <si>
    <t>PERU_BEAUTY &amp; PERSONAL CARE_HAIR CARE_PANTENE_FY2021_YOUTUBE_673</t>
  </si>
  <si>
    <t>7_674</t>
  </si>
  <si>
    <t>PERU_BEAUTY &amp; PERSONAL CARE_HAIR CARE_PANTENE_FY2021_YOUTUBE_674</t>
  </si>
  <si>
    <t>7_675</t>
  </si>
  <si>
    <t>PERU_BEAUTY &amp; PERSONAL CARE_HAIR CARE_PANTENE_FY2021_YOUTUBE_675</t>
  </si>
  <si>
    <t>7_676</t>
  </si>
  <si>
    <t>PERU_BEAUTY &amp; PERSONAL CARE_HAIR CARE_PANTENE_FY2021_YOUTUBE_676</t>
  </si>
  <si>
    <t>7_677</t>
  </si>
  <si>
    <t>PERU_BEAUTY &amp; PERSONAL CARE_HAIR CARE_PANTENE_FY2021_YOUTUBE_677</t>
  </si>
  <si>
    <t>7_678</t>
  </si>
  <si>
    <t>PERU_BEAUTY &amp; PERSONAL CARE_HAIR CARE_PANTENE_FY2021_YOUTUBE_678</t>
  </si>
  <si>
    <t>7_679</t>
  </si>
  <si>
    <t>PERU_BEAUTY &amp; PERSONAL CARE_HAIR CARE_PANTENE_FY2021_YOUTUBE_679</t>
  </si>
  <si>
    <t>7_680</t>
  </si>
  <si>
    <t>PERU_BEAUTY &amp; PERSONAL CARE_HAIR CARE_PANTENE_FY2021_YOUTUBE_680</t>
  </si>
  <si>
    <t>7_681</t>
  </si>
  <si>
    <t>PERU_BEAUTY &amp; PERSONAL CARE_HAIR CARE_PANTENE_FY2021_YOUTUBE_681</t>
  </si>
  <si>
    <t>7_682</t>
  </si>
  <si>
    <t>PERU_BEAUTY &amp; PERSONAL CARE_HAIR CARE_PANTENE_FY2021_YOUTUBE_682</t>
  </si>
  <si>
    <t>7_683</t>
  </si>
  <si>
    <t>PERU_BEAUTY &amp; PERSONAL CARE_HAIR CARE_PANTENE_FY2021_YOUTUBE_683</t>
  </si>
  <si>
    <t>7_684</t>
  </si>
  <si>
    <t>PERU_BEAUTY &amp; PERSONAL CARE_HAIR CARE_PANTENE_FY2021_YOUTUBE_684</t>
  </si>
  <si>
    <t>7_685</t>
  </si>
  <si>
    <t>PERU_BEAUTY &amp; PERSONAL CARE_HAIR CARE_PANTENE_FY2021_YOUTUBE_685</t>
  </si>
  <si>
    <t>7_686</t>
  </si>
  <si>
    <t>PERU_BEAUTY &amp; PERSONAL CARE_HAIR CARE_PANTENE_FY2021_YOUTUBE_686</t>
  </si>
  <si>
    <t>7_687</t>
  </si>
  <si>
    <t>PERU_BEAUTY &amp; PERSONAL CARE_HAIR CARE_PANTENE_FY2021_YOUTUBE_687</t>
  </si>
  <si>
    <t>7_688</t>
  </si>
  <si>
    <t>PERU_BEAUTY &amp; PERSONAL CARE_HAIR CARE_PANTENE_FY2021_YOUTUBE_688</t>
  </si>
  <si>
    <t>7_689</t>
  </si>
  <si>
    <t>PERU_BEAUTY &amp; PERSONAL CARE_HAIR CARE_PANTENE_FY2021_YOUTUBE_689</t>
  </si>
  <si>
    <t>7_690</t>
  </si>
  <si>
    <t>PERU_BEAUTY &amp; PERSONAL CARE_HAIR CARE_PANTENE_FY2021_YOUTUBE_690</t>
  </si>
  <si>
    <t>7_691</t>
  </si>
  <si>
    <t>PERU_BEAUTY &amp; PERSONAL CARE_HAIR CARE_PANTENE_FY2021_YOUTUBE_691</t>
  </si>
  <si>
    <t>7_692</t>
  </si>
  <si>
    <t>PERU_BEAUTY &amp; PERSONAL CARE_HAIR CARE_PANTENE_FY2021_YOUTUBE_692</t>
  </si>
  <si>
    <t>7_693</t>
  </si>
  <si>
    <t>PERU_BEAUTY &amp; PERSONAL CARE_HAIR CARE_PANTENE_FY2021_YOUTUBE_693</t>
  </si>
  <si>
    <t>7_694</t>
  </si>
  <si>
    <t>PERU_BEAUTY &amp; PERSONAL CARE_HAIR CARE_PANTENE_FY2021_YOUTUBE_694</t>
  </si>
  <si>
    <t>7_695</t>
  </si>
  <si>
    <t>PERU_BEAUTY &amp; PERSONAL CARE_HAIR CARE_PANTENE_FY2021_YOUTUBE_695</t>
  </si>
  <si>
    <t>7_696</t>
  </si>
  <si>
    <t>PERU_BEAUTY &amp; PERSONAL CARE_HAIR CARE_PANTENE_FY2021_YOUTUBE_696</t>
  </si>
  <si>
    <t>7_697</t>
  </si>
  <si>
    <t>PERU_BEAUTY &amp; PERSONAL CARE_HAIR CARE_PANTENE_FY2021_YOUTUBE_697</t>
  </si>
  <si>
    <t>7_698</t>
  </si>
  <si>
    <t>PERU_BEAUTY &amp; PERSONAL CARE_HAIR CARE_PANTENE_FY2021_YOUTUBE_698</t>
  </si>
  <si>
    <t>7_699</t>
  </si>
  <si>
    <t>PERU_BEAUTY &amp; PERSONAL CARE_HAIR CARE_PANTENE_FY2021_YOUTUBE_699</t>
  </si>
  <si>
    <t>7_700</t>
  </si>
  <si>
    <t>PERU_BEAUTY &amp; PERSONAL CARE_HAIR CARE_PANTENE_FY2021_YOUTUBE_700</t>
  </si>
  <si>
    <t>7_701</t>
  </si>
  <si>
    <t>PERU_BEAUTY &amp; PERSONAL CARE_HAIR CARE_PANTENE_FY2021_YOUTUBE_701</t>
  </si>
  <si>
    <t>7_702</t>
  </si>
  <si>
    <t>PERU_BEAUTY &amp; PERSONAL CARE_HAIR CARE_PANTENE_FY2021_YOUTUBE_702</t>
  </si>
  <si>
    <t>7_703</t>
  </si>
  <si>
    <t>PERU_BEAUTY &amp; PERSONAL CARE_HAIR CARE_PANTENE_FY2021_YOUTUBE_703</t>
  </si>
  <si>
    <t>7_704</t>
  </si>
  <si>
    <t>PERU_BEAUTY &amp; PERSONAL CARE_HAIR CARE_PANTENE_FY2021_YOUTUBE_704</t>
  </si>
  <si>
    <t>7_705</t>
  </si>
  <si>
    <t>PERU_BEAUTY &amp; PERSONAL CARE_HAIR CARE_PANTENE_FY2021_YOUTUBE_705</t>
  </si>
  <si>
    <t>7_706</t>
  </si>
  <si>
    <t>PERU_BEAUTY &amp; PERSONAL CARE_HAIR CARE_PANTENE_FY2021_YOUTUBE_706</t>
  </si>
  <si>
    <t>7_707</t>
  </si>
  <si>
    <t>PERU_BEAUTY &amp; PERSONAL CARE_HAIR CARE_PANTENE_FY2021_YOUTUBE_707</t>
  </si>
  <si>
    <t>7_708</t>
  </si>
  <si>
    <t>PERU_BEAUTY &amp; PERSONAL CARE_HAIR CARE_PANTENE_FY2021_YOUTUBE_708</t>
  </si>
  <si>
    <t>7_709</t>
  </si>
  <si>
    <t>PERU_BEAUTY &amp; PERSONAL CARE_HAIR CARE_PANTENE_FY2021_YOUTUBE_709</t>
  </si>
  <si>
    <t>7_710</t>
  </si>
  <si>
    <t>PERU_BEAUTY &amp; PERSONAL CARE_HAIR CARE_PANTENE_FY2021_YOUTUBE_710</t>
  </si>
  <si>
    <t>7_711</t>
  </si>
  <si>
    <t>PERU_BEAUTY &amp; PERSONAL CARE_HAIR CARE_PANTENE_FY2021_YOUTUBE_711</t>
  </si>
  <si>
    <t>7_712</t>
  </si>
  <si>
    <t>PERU_BEAUTY &amp; PERSONAL CARE_HAIR CARE_PANTENE_FY2021_YOUTUBE_712</t>
  </si>
  <si>
    <t>7_713</t>
  </si>
  <si>
    <t>PERU_BEAUTY &amp; PERSONAL CARE_HAIR CARE_PANTENE_FY2021_YOUTUBE_713</t>
  </si>
  <si>
    <t>7_714</t>
  </si>
  <si>
    <t>PERU_BEAUTY &amp; PERSONAL CARE_HAIR CARE_PANTENE_FY2021_YOUTUBE_714</t>
  </si>
  <si>
    <t>7_715</t>
  </si>
  <si>
    <t>PERU_BEAUTY &amp; PERSONAL CARE_HAIR CARE_PANTENE_FY2021_YOUTUBE_715</t>
  </si>
  <si>
    <t>7_716</t>
  </si>
  <si>
    <t>PERU_BEAUTY &amp; PERSONAL CARE_HAIR CARE_PANTENE_FY2021_YOUTUBE_716</t>
  </si>
  <si>
    <t>7_717</t>
  </si>
  <si>
    <t>PERU_BEAUTY &amp; PERSONAL CARE_HAIR CARE_PANTENE_FY2021_YOUTUBE_717</t>
  </si>
  <si>
    <t>7_718</t>
  </si>
  <si>
    <t>PERU_BEAUTY &amp; PERSONAL CARE_HAIR CARE_PANTENE_FY2021_YOUTUBE_718</t>
  </si>
  <si>
    <t>7_719</t>
  </si>
  <si>
    <t>PERU_BEAUTY &amp; PERSONAL CARE_HAIR CARE_PANTENE_FY2021_YOUTUBE_719</t>
  </si>
  <si>
    <t>7_720</t>
  </si>
  <si>
    <t>PERU_BEAUTY &amp; PERSONAL CARE_HAIR CARE_PANTENE_FY2021_YOUTUBE_720</t>
  </si>
  <si>
    <t>7_721</t>
  </si>
  <si>
    <t>PERU_BEAUTY &amp; PERSONAL CARE_HAIR CARE_PANTENE_FY2021_YOUTUBE_721</t>
  </si>
  <si>
    <t>7_722</t>
  </si>
  <si>
    <t>PERU_BEAUTY &amp; PERSONAL CARE_HAIR CARE_PANTENE_FY2021_YOUTUBE_722</t>
  </si>
  <si>
    <t>7_723</t>
  </si>
  <si>
    <t>PERU_BEAUTY &amp; PERSONAL CARE_HAIR CARE_PANTENE_FY2021_YOUTUBE_723</t>
  </si>
  <si>
    <t>7_724</t>
  </si>
  <si>
    <t>PERU_BEAUTY &amp; PERSONAL CARE_HAIR CARE_PANTENE_FY2021_YOUTUBE_724</t>
  </si>
  <si>
    <t>7_725</t>
  </si>
  <si>
    <t>PERU_BEAUTY &amp; PERSONAL CARE_HAIR CARE_PANTENE_FY2021_YOUTUBE_725</t>
  </si>
  <si>
    <t>7_726</t>
  </si>
  <si>
    <t>PERU_BEAUTY &amp; PERSONAL CARE_HAIR CARE_PANTENE_FY2021_YOUTUBE_726</t>
  </si>
  <si>
    <t>7_727</t>
  </si>
  <si>
    <t>PERU_BEAUTY &amp; PERSONAL CARE_HAIR CARE_PANTENE_FY2021_YOUTUBE_727</t>
  </si>
  <si>
    <t>7_728</t>
  </si>
  <si>
    <t>PERU_BEAUTY &amp; PERSONAL CARE_HAIR CARE_PANTENE_FY2021_YOUTUBE_728</t>
  </si>
  <si>
    <t>7_729</t>
  </si>
  <si>
    <t>PERU_BEAUTY &amp; PERSONAL CARE_HAIR CARE_PANTENE_FY2021_YOUTUBE_729</t>
  </si>
  <si>
    <t>7_730</t>
  </si>
  <si>
    <t>PERU_BEAUTY &amp; PERSONAL CARE_HAIR CARE_PANTENE_FY2021_YOUTUBE_730</t>
  </si>
  <si>
    <t>7_731</t>
  </si>
  <si>
    <t>PERU_BEAUTY &amp; PERSONAL CARE_HAIR CARE_PANTENE_FY2021_YOUTUBE_731</t>
  </si>
  <si>
    <t>7_732</t>
  </si>
  <si>
    <t>PERU_BEAUTY &amp; PERSONAL CARE_HAIR CARE_PANTENE_FY2021_YOUTUBE_732</t>
  </si>
  <si>
    <t>7_733</t>
  </si>
  <si>
    <t>PERU_BEAUTY &amp; PERSONAL CARE_HAIR CARE_PANTENE_FY2021_YOUTUBE_733</t>
  </si>
  <si>
    <t>7_734</t>
  </si>
  <si>
    <t>PERU_BEAUTY &amp; PERSONAL CARE_HAIR CARE_PANTENE_FY2021_YOUTUBE_734</t>
  </si>
  <si>
    <t>7_735</t>
  </si>
  <si>
    <t>PERU_BEAUTY &amp; PERSONAL CARE_HAIR CARE_PANTENE_FY2021_YOUTUBE_735</t>
  </si>
  <si>
    <t>7_736</t>
  </si>
  <si>
    <t>PERU_BEAUTY &amp; PERSONAL CARE_HAIR CARE_PANTENE_FY2021_YOUTUBE_736</t>
  </si>
  <si>
    <t>7_737</t>
  </si>
  <si>
    <t>PERU_BEAUTY &amp; PERSONAL CARE_HAIR CARE_PANTENE_FY2021_YOUTUBE_737</t>
  </si>
  <si>
    <t>7_738</t>
  </si>
  <si>
    <t>PERU_BEAUTY &amp; PERSONAL CARE_HAIR CARE_PANTENE_FY2021_YOUTUBE_738</t>
  </si>
  <si>
    <t>7_739</t>
  </si>
  <si>
    <t>PERU_BEAUTY &amp; PERSONAL CARE_HAIR CARE_PANTENE_FY2021_YOUTUBE_739</t>
  </si>
  <si>
    <t>7_740</t>
  </si>
  <si>
    <t>PERU_BEAUTY &amp; PERSONAL CARE_HAIR CARE_PANTENE_FY2021_YOUTUBE_740</t>
  </si>
  <si>
    <t>7_741</t>
  </si>
  <si>
    <t>PERU_BEAUTY &amp; PERSONAL CARE_HAIR CARE_PANTENE_FY2021_YOUTUBE_741</t>
  </si>
  <si>
    <t>7_742</t>
  </si>
  <si>
    <t>PERU_BEAUTY &amp; PERSONAL CARE_HAIR CARE_PANTENE_FY2021_YOUTUBE_742</t>
  </si>
  <si>
    <t>7_743</t>
  </si>
  <si>
    <t>PERU_BEAUTY &amp; PERSONAL CARE_HAIR CARE_PANTENE_FY2021_YOUTUBE_743</t>
  </si>
  <si>
    <t>7_744</t>
  </si>
  <si>
    <t>PERU_BEAUTY &amp; PERSONAL CARE_HAIR CARE_PANTENE_FY2021_YOUTUBE_744</t>
  </si>
  <si>
    <t>7_745</t>
  </si>
  <si>
    <t>PERU_BEAUTY &amp; PERSONAL CARE_HAIR CARE_PANTENE_FY2021_YOUTUBE_745</t>
  </si>
  <si>
    <t>7_746</t>
  </si>
  <si>
    <t>PERU_BEAUTY &amp; PERSONAL CARE_HAIR CARE_PANTENE_FY2021_YOUTUBE_746</t>
  </si>
  <si>
    <t>7_747</t>
  </si>
  <si>
    <t>PERU_BEAUTY &amp; PERSONAL CARE_HAIR CARE_PANTENE_FY2021_YOUTUBE_747</t>
  </si>
  <si>
    <t>7_748</t>
  </si>
  <si>
    <t>PERU_BEAUTY &amp; PERSONAL CARE_HAIR CARE_PANTENE_FY2021_YOUTUBE_748</t>
  </si>
  <si>
    <t>7_749</t>
  </si>
  <si>
    <t>PERU_BEAUTY &amp; PERSONAL CARE_HAIR CARE_PANTENE_FY2021_YOUTUBE_749</t>
  </si>
  <si>
    <t>7_750</t>
  </si>
  <si>
    <t>PERU_BEAUTY &amp; PERSONAL CARE_HAIR CARE_PANTENE_FY2021_YOUTUBE_750</t>
  </si>
  <si>
    <t>7_751</t>
  </si>
  <si>
    <t>PERU_BEAUTY &amp; PERSONAL CARE_HAIR CARE_PANTENE_FY2021_YOUTUBE_751</t>
  </si>
  <si>
    <t>7_752</t>
  </si>
  <si>
    <t>PERU_BEAUTY &amp; PERSONAL CARE_HAIR CARE_PANTENE_FY2021_YOUTUBE_752</t>
  </si>
  <si>
    <t>7_753</t>
  </si>
  <si>
    <t>PERU_BEAUTY &amp; PERSONAL CARE_HAIR CARE_PANTENE_FY2021_YOUTUBE_753</t>
  </si>
  <si>
    <t>7_754</t>
  </si>
  <si>
    <t>PERU_BEAUTY &amp; PERSONAL CARE_HAIR CARE_PANTENE_FY2021_YOUTUBE_754</t>
  </si>
  <si>
    <t>7_755</t>
  </si>
  <si>
    <t>PERU_BEAUTY &amp; PERSONAL CARE_HAIR CARE_PANTENE_FY2021_YOUTUBE_755</t>
  </si>
  <si>
    <t>7_756</t>
  </si>
  <si>
    <t>PERU_BEAUTY &amp; PERSONAL CARE_HAIR CARE_PANTENE_FY2021_YOUTUBE_756</t>
  </si>
  <si>
    <t>7_757</t>
  </si>
  <si>
    <t>PERU_BEAUTY &amp; PERSONAL CARE_HAIR CARE_PANTENE_FY2021_YOUTUBE_757</t>
  </si>
  <si>
    <t>7_758</t>
  </si>
  <si>
    <t>PERU_BEAUTY &amp; PERSONAL CARE_HAIR CARE_PANTENE_FY2021_YOUTUBE_758</t>
  </si>
  <si>
    <t>7_759</t>
  </si>
  <si>
    <t>PERU_BEAUTY &amp; PERSONAL CARE_HAIR CARE_PANTENE_FY2021_YOUTUBE_759</t>
  </si>
  <si>
    <t>7_760</t>
  </si>
  <si>
    <t>PERU_BEAUTY &amp; PERSONAL CARE_HAIR CARE_PANTENE_FY2021_YOUTUBE_760</t>
  </si>
  <si>
    <t>7_761</t>
  </si>
  <si>
    <t>PERU_BEAUTY &amp; PERSONAL CARE_HAIR CARE_PANTENE_FY2021_YOUTUBE_761</t>
  </si>
  <si>
    <t>7_762</t>
  </si>
  <si>
    <t>PERU_BEAUTY &amp; PERSONAL CARE_HAIR CARE_PANTENE_FY2021_YOUTUBE_762</t>
  </si>
  <si>
    <t>7_763</t>
  </si>
  <si>
    <t>PERU_BEAUTY &amp; PERSONAL CARE_HAIR CARE_PANTENE_FY2021_YOUTUBE_763</t>
  </si>
  <si>
    <t>7_764</t>
  </si>
  <si>
    <t>PERU_BEAUTY &amp; PERSONAL CARE_HAIR CARE_PANTENE_FY2021_YOUTUBE_764</t>
  </si>
  <si>
    <t>7_765</t>
  </si>
  <si>
    <t>PERU_BEAUTY &amp; PERSONAL CARE_HAIR CARE_PANTENE_FY2021_YOUTUBE_765</t>
  </si>
  <si>
    <t>7_766</t>
  </si>
  <si>
    <t>PERU_BEAUTY &amp; PERSONAL CARE_HAIR CARE_PANTENE_FY2021_YOUTUBE_766</t>
  </si>
  <si>
    <t>7_767</t>
  </si>
  <si>
    <t>PERU_BEAUTY &amp; PERSONAL CARE_HAIR CARE_PANTENE_FY2021_YOUTUBE_767</t>
  </si>
  <si>
    <t>7_768</t>
  </si>
  <si>
    <t>PERU_BEAUTY &amp; PERSONAL CARE_HAIR CARE_PANTENE_FY2021_YOUTUBE_768</t>
  </si>
  <si>
    <t>7_769</t>
  </si>
  <si>
    <t>PERU_BEAUTY &amp; PERSONAL CARE_HAIR CARE_PANTENE_FY2021_YOUTUBE_769</t>
  </si>
  <si>
    <t>7_770</t>
  </si>
  <si>
    <t>PERU_BEAUTY &amp; PERSONAL CARE_HAIR CARE_PANTENE_FY2021_YOUTUBE_770</t>
  </si>
  <si>
    <t>7_771</t>
  </si>
  <si>
    <t>PERU_BEAUTY &amp; PERSONAL CARE_HAIR CARE_PANTENE_FY2021_YOUTUBE_771</t>
  </si>
  <si>
    <t>7_772</t>
  </si>
  <si>
    <t>PERU_BEAUTY &amp; PERSONAL CARE_HAIR CARE_PANTENE_FY2021_YOUTUBE_772</t>
  </si>
  <si>
    <t>7_773</t>
  </si>
  <si>
    <t>PERU_BEAUTY &amp; PERSONAL CARE_HAIR CARE_PANTENE_FY2021_YOUTUBE_773</t>
  </si>
  <si>
    <t>7_774</t>
  </si>
  <si>
    <t>PERU_BEAUTY &amp; PERSONAL CARE_HAIR CARE_PANTENE_FY2021_YOUTUBE_774</t>
  </si>
  <si>
    <t>7_775</t>
  </si>
  <si>
    <t>PERU_BEAUTY &amp; PERSONAL CARE_HAIR CARE_PANTENE_FY2021_YOUTUBE_775</t>
  </si>
  <si>
    <t>7_776</t>
  </si>
  <si>
    <t>PERU_BEAUTY &amp; PERSONAL CARE_HAIR CARE_PANTENE_FY2021_YOUTUBE_776</t>
  </si>
  <si>
    <t>7_777</t>
  </si>
  <si>
    <t>PERU_BEAUTY &amp; PERSONAL CARE_HAIR CARE_PANTENE_FY2021_YOUTUBE_777</t>
  </si>
  <si>
    <t>7_778</t>
  </si>
  <si>
    <t>PERU_BEAUTY &amp; PERSONAL CARE_HAIR CARE_PANTENE_FY2021_YOUTUBE_778</t>
  </si>
  <si>
    <t>7_779</t>
  </si>
  <si>
    <t>PERU_BEAUTY &amp; PERSONAL CARE_HAIR CARE_PANTENE_FY2021_YOUTUBE_779</t>
  </si>
  <si>
    <t>7_780</t>
  </si>
  <si>
    <t>PERU_BEAUTY &amp; PERSONAL CARE_HAIR CARE_PANTENE_FY2021_YOUTUBE_780</t>
  </si>
  <si>
    <t>7_781</t>
  </si>
  <si>
    <t>PERU_BEAUTY &amp; PERSONAL CARE_HAIR CARE_PANTENE_FY2021_YOUTUBE_781</t>
  </si>
  <si>
    <t>7_782</t>
  </si>
  <si>
    <t>PERU_BEAUTY &amp; PERSONAL CARE_HAIR CARE_PANTENE_FY2021_YOUTUBE_782</t>
  </si>
  <si>
    <t>7_783</t>
  </si>
  <si>
    <t>PERU_BEAUTY &amp; PERSONAL CARE_HAIR CARE_PANTENE_FY2021_YOUTUBE_783</t>
  </si>
  <si>
    <t>7_784</t>
  </si>
  <si>
    <t>PERU_BEAUTY &amp; PERSONAL CARE_HAIR CARE_PANTENE_FY2021_YOUTUBE_784</t>
  </si>
  <si>
    <t>7_785</t>
  </si>
  <si>
    <t>PERU_BEAUTY &amp; PERSONAL CARE_HAIR CARE_PANTENE_FY2021_YOUTUBE_785</t>
  </si>
  <si>
    <t>7_786</t>
  </si>
  <si>
    <t>PERU_BEAUTY &amp; PERSONAL CARE_HAIR CARE_PANTENE_FY2021_YOUTUBE_786</t>
  </si>
  <si>
    <t>7_787</t>
  </si>
  <si>
    <t>PERU_BEAUTY &amp; PERSONAL CARE_HAIR CARE_PANTENE_FY2021_YOUTUBE_787</t>
  </si>
  <si>
    <t>7_788</t>
  </si>
  <si>
    <t>PERU_BEAUTY &amp; PERSONAL CARE_HAIR CARE_PANTENE_FY2021_YOUTUBE_788</t>
  </si>
  <si>
    <t>7_789</t>
  </si>
  <si>
    <t>PERU_BEAUTY &amp; PERSONAL CARE_HAIR CARE_PANTENE_FY2021_YOUTUBE_789</t>
  </si>
  <si>
    <t>7_790</t>
  </si>
  <si>
    <t>PERU_BEAUTY &amp; PERSONAL CARE_HAIR CARE_PANTENE_FY2021_YOUTUBE_790</t>
  </si>
  <si>
    <t>7_791</t>
  </si>
  <si>
    <t>PERU_BEAUTY &amp; PERSONAL CARE_HAIR CARE_PANTENE_FY2021_YOUTUBE_791</t>
  </si>
  <si>
    <t>7_792</t>
  </si>
  <si>
    <t>PERU_BEAUTY &amp; PERSONAL CARE_HAIR CARE_PANTENE_FY2021_YOUTUBE_792</t>
  </si>
  <si>
    <t>7_793</t>
  </si>
  <si>
    <t>PERU_BEAUTY &amp; PERSONAL CARE_HAIR CARE_PANTENE_FY2021_YOUTUBE_793</t>
  </si>
  <si>
    <t>7_794</t>
  </si>
  <si>
    <t>PERU_BEAUTY &amp; PERSONAL CARE_HAIR CARE_PANTENE_FY2021_YOUTUBE_794</t>
  </si>
  <si>
    <t>7_795</t>
  </si>
  <si>
    <t>PERU_BEAUTY &amp; PERSONAL CARE_HAIR CARE_PANTENE_FY2021_YOUTUBE_795</t>
  </si>
  <si>
    <t>7_796</t>
  </si>
  <si>
    <t>PERU_BEAUTY &amp; PERSONAL CARE_HAIR CARE_PANTENE_FY2021_YOUTUBE_796</t>
  </si>
  <si>
    <t>7_797</t>
  </si>
  <si>
    <t>PERU_BEAUTY &amp; PERSONAL CARE_HAIR CARE_PANTENE_FY2021_YOUTUBE_797</t>
  </si>
  <si>
    <t>7_798</t>
  </si>
  <si>
    <t>PERU_BEAUTY &amp; PERSONAL CARE_HAIR CARE_PANTENE_FY2021_YOUTUBE_798</t>
  </si>
  <si>
    <t>7_799</t>
  </si>
  <si>
    <t>PERU_BEAUTY &amp; PERSONAL CARE_HAIR CARE_PANTENE_FY2021_YOUTUBE_799</t>
  </si>
  <si>
    <t>7_800</t>
  </si>
  <si>
    <t>PERU_BEAUTY &amp; PERSONAL CARE_HAIR CARE_PANTENE_FY2021_YOUTUBE_800</t>
  </si>
  <si>
    <t>7_801</t>
  </si>
  <si>
    <t>PERU_BEAUTY &amp; PERSONAL CARE_HAIR CARE_PANTENE_FY2021_YOUTUBE_801</t>
  </si>
  <si>
    <t>7_802</t>
  </si>
  <si>
    <t>PERU_BEAUTY &amp; PERSONAL CARE_HAIR CARE_PANTENE_FY2021_YOUTUBE_802</t>
  </si>
  <si>
    <t>7_803</t>
  </si>
  <si>
    <t>PERU_BEAUTY &amp; PERSONAL CARE_HAIR CARE_PANTENE_FY2021_YOUTUBE_803</t>
  </si>
  <si>
    <t>7_804</t>
  </si>
  <si>
    <t>PERU_BEAUTY &amp; PERSONAL CARE_HAIR CARE_PANTENE_FY2021_YOUTUBE_804</t>
  </si>
  <si>
    <t>7_805</t>
  </si>
  <si>
    <t>PERU_BEAUTY &amp; PERSONAL CARE_HAIR CARE_PANTENE_FY2021_YOUTUBE_805</t>
  </si>
  <si>
    <t>7_806</t>
  </si>
  <si>
    <t>PERU_BEAUTY &amp; PERSONAL CARE_HAIR CARE_PANTENE_FY2021_YOUTUBE_806</t>
  </si>
  <si>
    <t>7_807</t>
  </si>
  <si>
    <t>PERU_BEAUTY &amp; PERSONAL CARE_HAIR CARE_PANTENE_FY2021_YOUTUBE_807</t>
  </si>
  <si>
    <t>7_808</t>
  </si>
  <si>
    <t>PERU_BEAUTY &amp; PERSONAL CARE_HAIR CARE_PANTENE_FY2021_YOUTUBE_808</t>
  </si>
  <si>
    <t>7_809</t>
  </si>
  <si>
    <t>PERU_BEAUTY &amp; PERSONAL CARE_HAIR CARE_PANTENE_FY2021_YOUTUBE_809</t>
  </si>
  <si>
    <t>7_810</t>
  </si>
  <si>
    <t>PERU_BEAUTY &amp; PERSONAL CARE_HAIR CARE_PANTENE_FY2021_YOUTUBE_810</t>
  </si>
  <si>
    <t>7_811</t>
  </si>
  <si>
    <t>PERU_BEAUTY &amp; PERSONAL CARE_HAIR CARE_PANTENE_FY2021_YOUTUBE_811</t>
  </si>
  <si>
    <t>7_812</t>
  </si>
  <si>
    <t>PERU_BEAUTY &amp; PERSONAL CARE_HAIR CARE_PANTENE_FY2021_YOUTUBE_812</t>
  </si>
  <si>
    <t>7_813</t>
  </si>
  <si>
    <t>PERU_BEAUTY &amp; PERSONAL CARE_HAIR CARE_PANTENE_FY2021_YOUTUBE_813</t>
  </si>
  <si>
    <t>7_814</t>
  </si>
  <si>
    <t>PERU_BEAUTY &amp; PERSONAL CARE_HAIR CARE_PANTENE_FY2021_YOUTUBE_814</t>
  </si>
  <si>
    <t>7_815</t>
  </si>
  <si>
    <t>PERU_BEAUTY &amp; PERSONAL CARE_HAIR CARE_PANTENE_FY2021_YOUTUBE_815</t>
  </si>
  <si>
    <t>7_816</t>
  </si>
  <si>
    <t>PERU_BEAUTY &amp; PERSONAL CARE_HAIR CARE_PANTENE_FY2021_YOUTUBE_816</t>
  </si>
  <si>
    <t>7_817</t>
  </si>
  <si>
    <t>PERU_BEAUTY &amp; PERSONAL CARE_HAIR CARE_PANTENE_FY2021_YOUTUBE_817</t>
  </si>
  <si>
    <t>7_818</t>
  </si>
  <si>
    <t>PERU_BEAUTY &amp; PERSONAL CARE_HAIR CARE_PANTENE_FY2021_YOUTUBE_818</t>
  </si>
  <si>
    <t>7_819</t>
  </si>
  <si>
    <t>PERU_BEAUTY &amp; PERSONAL CARE_HAIR CARE_PANTENE_FY2021_YOUTUBE_819</t>
  </si>
  <si>
    <t>7_820</t>
  </si>
  <si>
    <t>PERU_BEAUTY &amp; PERSONAL CARE_HAIR CARE_PANTENE_FY2021_YOUTUBE_820</t>
  </si>
  <si>
    <t>7_821</t>
  </si>
  <si>
    <t>PERU_BEAUTY &amp; PERSONAL CARE_HAIR CARE_PANTENE_FY2021_YOUTUBE_821</t>
  </si>
  <si>
    <t>7_822</t>
  </si>
  <si>
    <t>PERU_BEAUTY &amp; PERSONAL CARE_HAIR CARE_PANTENE_FY2021_YOUTUBE_822</t>
  </si>
  <si>
    <t>7_823</t>
  </si>
  <si>
    <t>PERU_BEAUTY &amp; PERSONAL CARE_HAIR CARE_PANTENE_FY2021_YOUTUBE_823</t>
  </si>
  <si>
    <t>7_824</t>
  </si>
  <si>
    <t>PERU_BEAUTY &amp; PERSONAL CARE_HAIR CARE_PANTENE_FY2021_YOUTUBE_824</t>
  </si>
  <si>
    <t>7_825</t>
  </si>
  <si>
    <t>PERU_BEAUTY &amp; PERSONAL CARE_HAIR CARE_PANTENE_FY2021_YOUTUBE_825</t>
  </si>
  <si>
    <t>7_826</t>
  </si>
  <si>
    <t>PERU_BEAUTY &amp; PERSONAL CARE_HAIR CARE_PANTENE_FY2021_YOUTUBE_826</t>
  </si>
  <si>
    <t>7_827</t>
  </si>
  <si>
    <t>PERU_BEAUTY &amp; PERSONAL CARE_HAIR CARE_PANTENE_FY2021_YOUTUBE_827</t>
  </si>
  <si>
    <t>7_828</t>
  </si>
  <si>
    <t>PERU_BEAUTY &amp; PERSONAL CARE_HAIR CARE_PANTENE_FY2021_YOUTUBE_828</t>
  </si>
  <si>
    <t>7_829</t>
  </si>
  <si>
    <t>PERU_BEAUTY &amp; PERSONAL CARE_HAIR CARE_PANTENE_FY2021_YOUTUBE_829</t>
  </si>
  <si>
    <t>7_830</t>
  </si>
  <si>
    <t>PERU_BEAUTY &amp; PERSONAL CARE_HAIR CARE_PANTENE_FY2021_YOUTUBE_830</t>
  </si>
  <si>
    <t>7_831</t>
  </si>
  <si>
    <t>PERU_BEAUTY &amp; PERSONAL CARE_HAIR CARE_PANTENE_FY2021_YOUTUBE_831</t>
  </si>
  <si>
    <t>7_832</t>
  </si>
  <si>
    <t>PERU_BEAUTY &amp; PERSONAL CARE_HAIR CARE_PANTENE_FY2021_YOUTUBE_832</t>
  </si>
  <si>
    <t>7_833</t>
  </si>
  <si>
    <t>PERU_BEAUTY &amp; PERSONAL CARE_HAIR CARE_PANTENE_FY2021_YOUTUBE_833</t>
  </si>
  <si>
    <t>7_834</t>
  </si>
  <si>
    <t>PERU_BEAUTY &amp; PERSONAL CARE_HAIR CARE_PANTENE_FY2021_YOUTUBE_834</t>
  </si>
  <si>
    <t>7_835</t>
  </si>
  <si>
    <t>PERU_BEAUTY &amp; PERSONAL CARE_HAIR CARE_PANTENE_FY2021_YOUTUBE_835</t>
  </si>
  <si>
    <t>7_836</t>
  </si>
  <si>
    <t>PERU_BEAUTY &amp; PERSONAL CARE_HAIR CARE_PANTENE_FY2021_YOUTUBE_836</t>
  </si>
  <si>
    <t>7_837</t>
  </si>
  <si>
    <t>PERU_BEAUTY &amp; PERSONAL CARE_HAIR CARE_PANTENE_FY2021_YOUTUBE_837</t>
  </si>
  <si>
    <t>7_838</t>
  </si>
  <si>
    <t>PERU_BEAUTY &amp; PERSONAL CARE_HAIR CARE_PANTENE_FY2021_YOUTUBE_838</t>
  </si>
  <si>
    <t>7_839</t>
  </si>
  <si>
    <t>PERU_BEAUTY &amp; PERSONAL CARE_HAIR CARE_PANTENE_FY2021_YOUTUBE_839</t>
  </si>
  <si>
    <t>7_840</t>
  </si>
  <si>
    <t>PERU_BEAUTY &amp; PERSONAL CARE_HAIR CARE_PANTENE_FY2021_YOUTUBE_840</t>
  </si>
  <si>
    <t>7_841</t>
  </si>
  <si>
    <t>PERU_BEAUTY &amp; PERSONAL CARE_HAIR CARE_PANTENE_FY2021_YOUTUBE_841</t>
  </si>
  <si>
    <t>7_842</t>
  </si>
  <si>
    <t>PERU_BEAUTY &amp; PERSONAL CARE_HAIR CARE_PANTENE_FY2021_YOUTUBE_842</t>
  </si>
  <si>
    <t>7_843</t>
  </si>
  <si>
    <t>PERU_BEAUTY &amp; PERSONAL CARE_HAIR CARE_PANTENE_FY2021_YOUTUBE_843</t>
  </si>
  <si>
    <t>7_844</t>
  </si>
  <si>
    <t>PERU_BEAUTY &amp; PERSONAL CARE_HAIR CARE_PANTENE_FY2021_YOUTUBE_844</t>
  </si>
  <si>
    <t>7_845</t>
  </si>
  <si>
    <t>PERU_BEAUTY &amp; PERSONAL CARE_HAIR CARE_PANTENE_FY2021_YOUTUBE_845</t>
  </si>
  <si>
    <t>7_846</t>
  </si>
  <si>
    <t>PERU_BEAUTY &amp; PERSONAL CARE_HAIR CARE_PANTENE_FY2021_YOUTUBE_846</t>
  </si>
  <si>
    <t>7_847</t>
  </si>
  <si>
    <t>PERU_BEAUTY &amp; PERSONAL CARE_HAIR CARE_PANTENE_FY2021_YOUTUBE_847</t>
  </si>
  <si>
    <t>7_848</t>
  </si>
  <si>
    <t>PERU_BEAUTY &amp; PERSONAL CARE_HAIR CARE_PANTENE_FY2021_YOUTUBE_848</t>
  </si>
  <si>
    <t>7_849</t>
  </si>
  <si>
    <t>PERU_BEAUTY &amp; PERSONAL CARE_HAIR CARE_PANTENE_FY2021_YOUTUBE_849</t>
  </si>
  <si>
    <t>7_850</t>
  </si>
  <si>
    <t>PERU_BEAUTY &amp; PERSONAL CARE_HAIR CARE_PANTENE_FY2021_YOUTUBE_850</t>
  </si>
  <si>
    <t>7_851</t>
  </si>
  <si>
    <t>PERU_BEAUTY &amp; PERSONAL CARE_HAIR CARE_PANTENE_FY2021_YOUTUBE_851</t>
  </si>
  <si>
    <t>7_852</t>
  </si>
  <si>
    <t>PERU_BEAUTY &amp; PERSONAL CARE_HAIR CARE_PANTENE_FY2021_YOUTUBE_852</t>
  </si>
  <si>
    <t>7_853</t>
  </si>
  <si>
    <t>PERU_BEAUTY &amp; PERSONAL CARE_HAIR CARE_PANTENE_FY2021_YOUTUBE_853</t>
  </si>
  <si>
    <t>7_854</t>
  </si>
  <si>
    <t>PERU_BEAUTY &amp; PERSONAL CARE_HAIR CARE_PANTENE_FY2021_YOUTUBE_854</t>
  </si>
  <si>
    <t>7_855</t>
  </si>
  <si>
    <t>PERU_BEAUTY &amp; PERSONAL CARE_HAIR CARE_PANTENE_FY2021_YOUTUBE_855</t>
  </si>
  <si>
    <t>7_856</t>
  </si>
  <si>
    <t>PERU_BEAUTY &amp; PERSONAL CARE_HAIR CARE_PANTENE_FY2021_YOUTUBE_856</t>
  </si>
  <si>
    <t>7_857</t>
  </si>
  <si>
    <t>PERU_BEAUTY &amp; PERSONAL CARE_HAIR CARE_PANTENE_FY2021_YOUTUBE_857</t>
  </si>
  <si>
    <t>7_858</t>
  </si>
  <si>
    <t>PERU_BEAUTY &amp; PERSONAL CARE_HAIR CARE_PANTENE_FY2021_YOUTUBE_858</t>
  </si>
  <si>
    <t>7_859</t>
  </si>
  <si>
    <t>PERU_BEAUTY &amp; PERSONAL CARE_HAIR CARE_PANTENE_FY2021_YOUTUBE_859</t>
  </si>
  <si>
    <t>7_860</t>
  </si>
  <si>
    <t>PERU_BEAUTY &amp; PERSONAL CARE_HAIR CARE_PANTENE_FY2021_YOUTUBE_860</t>
  </si>
  <si>
    <t>7_861</t>
  </si>
  <si>
    <t>PERU_BEAUTY &amp; PERSONAL CARE_HAIR CARE_PANTENE_FY2021_YOUTUBE_861</t>
  </si>
  <si>
    <t>7_862</t>
  </si>
  <si>
    <t>PERU_BEAUTY &amp; PERSONAL CARE_HAIR CARE_PANTENE_FY2021_YOUTUBE_862</t>
  </si>
  <si>
    <t>7_863</t>
  </si>
  <si>
    <t>PERU_BEAUTY &amp; PERSONAL CARE_HAIR CARE_PANTENE_FY2021_YOUTUBE_863</t>
  </si>
  <si>
    <t>7_864</t>
  </si>
  <si>
    <t>PERU_BEAUTY &amp; PERSONAL CARE_HAIR CARE_PANTENE_FY2021_YOUTUBE_864</t>
  </si>
  <si>
    <t>7_865</t>
  </si>
  <si>
    <t>PERU_BEAUTY &amp; PERSONAL CARE_HAIR CARE_PANTENE_FY2021_YOUTUBE_865</t>
  </si>
  <si>
    <t>7_866</t>
  </si>
  <si>
    <t>PERU_BEAUTY &amp; PERSONAL CARE_HAIR CARE_PANTENE_FY2021_YOUTUBE_866</t>
  </si>
  <si>
    <t>7_867</t>
  </si>
  <si>
    <t>PERU_BEAUTY &amp; PERSONAL CARE_HAIR CARE_PANTENE_FY2021_YOUTUBE_867</t>
  </si>
  <si>
    <t>7_868</t>
  </si>
  <si>
    <t>PERU_BEAUTY &amp; PERSONAL CARE_HAIR CARE_PANTENE_FY2021_YOUTUBE_868</t>
  </si>
  <si>
    <t>7_869</t>
  </si>
  <si>
    <t>PERU_BEAUTY &amp; PERSONAL CARE_HAIR CARE_PANTENE_FY2021_YOUTUBE_869</t>
  </si>
  <si>
    <t>7_870</t>
  </si>
  <si>
    <t>PERU_BEAUTY &amp; PERSONAL CARE_HAIR CARE_PANTENE_FY2021_YOUTUBE_870</t>
  </si>
  <si>
    <t>7_871</t>
  </si>
  <si>
    <t>PERU_BEAUTY &amp; PERSONAL CARE_HAIR CARE_PANTENE_FY2021_YOUTUBE_871</t>
  </si>
  <si>
    <t>7_872</t>
  </si>
  <si>
    <t>PERU_BEAUTY &amp; PERSONAL CARE_HAIR CARE_PANTENE_FY2021_YOUTUBE_872</t>
  </si>
  <si>
    <t>7_873</t>
  </si>
  <si>
    <t>PERU_BEAUTY &amp; PERSONAL CARE_HAIR CARE_PANTENE_FY2021_YOUTUBE_873</t>
  </si>
  <si>
    <t>7_874</t>
  </si>
  <si>
    <t>PERU_BEAUTY &amp; PERSONAL CARE_HAIR CARE_PANTENE_FY2021_YOUTUBE_874</t>
  </si>
  <si>
    <t>7_875</t>
  </si>
  <si>
    <t>PERU_BEAUTY &amp; PERSONAL CARE_HAIR CARE_PANTENE_FY2021_YOUTUBE_875</t>
  </si>
  <si>
    <t>7_876</t>
  </si>
  <si>
    <t>PERU_BEAUTY &amp; PERSONAL CARE_HAIR CARE_PANTENE_FY2021_YOUTUBE_876</t>
  </si>
  <si>
    <t>7_877</t>
  </si>
  <si>
    <t>PERU_BEAUTY &amp; PERSONAL CARE_HAIR CARE_PANTENE_FY2021_YOUTUBE_877</t>
  </si>
  <si>
    <t>7_878</t>
  </si>
  <si>
    <t>PERU_BEAUTY &amp; PERSONAL CARE_HAIR CARE_PANTENE_FY2021_YOUTUBE_878</t>
  </si>
  <si>
    <t>7_879</t>
  </si>
  <si>
    <t>PERU_BEAUTY &amp; PERSONAL CARE_HAIR CARE_PANTENE_FY2021_YOUTUBE_879</t>
  </si>
  <si>
    <t>7_880</t>
  </si>
  <si>
    <t>PERU_BEAUTY &amp; PERSONAL CARE_HAIR CARE_PANTENE_FY2021_YOUTUBE_880</t>
  </si>
  <si>
    <t>7_881</t>
  </si>
  <si>
    <t>PERU_BEAUTY &amp; PERSONAL CARE_HAIR CARE_PANTENE_FY2021_YOUTUBE_881</t>
  </si>
  <si>
    <t>7_882</t>
  </si>
  <si>
    <t>PERU_BEAUTY &amp; PERSONAL CARE_HAIR CARE_PANTENE_FY2021_YOUTUBE_882</t>
  </si>
  <si>
    <t>7_883</t>
  </si>
  <si>
    <t>PERU_BEAUTY &amp; PERSONAL CARE_HAIR CARE_PANTENE_FY2021_YOUTUBE_883</t>
  </si>
  <si>
    <t>7_884</t>
  </si>
  <si>
    <t>PERU_BEAUTY &amp; PERSONAL CARE_HAIR CARE_PANTENE_FY2021_YOUTUBE_884</t>
  </si>
  <si>
    <t>7_885</t>
  </si>
  <si>
    <t>PERU_BEAUTY &amp; PERSONAL CARE_HAIR CARE_PANTENE_FY2021_YOUTUBE_885</t>
  </si>
  <si>
    <t>7_886</t>
  </si>
  <si>
    <t>PERU_BEAUTY &amp; PERSONAL CARE_HAIR CARE_PANTENE_FY2021_YOUTUBE_886</t>
  </si>
  <si>
    <t>7_887</t>
  </si>
  <si>
    <t>PERU_BEAUTY &amp; PERSONAL CARE_HAIR CARE_PANTENE_FY2021_YOUTUBE_887</t>
  </si>
  <si>
    <t>7_888</t>
  </si>
  <si>
    <t>PERU_BEAUTY &amp; PERSONAL CARE_HAIR CARE_PANTENE_FY2021_YOUTUBE_888</t>
  </si>
  <si>
    <t>7_889</t>
  </si>
  <si>
    <t>PERU_BEAUTY &amp; PERSONAL CARE_HAIR CARE_PANTENE_FY2021_YOUTUBE_889</t>
  </si>
  <si>
    <t>7_890</t>
  </si>
  <si>
    <t>PERU_BEAUTY &amp; PERSONAL CARE_HAIR CARE_PANTENE_FY2021_YOUTUBE_890</t>
  </si>
  <si>
    <t>7_891</t>
  </si>
  <si>
    <t>PERU_BEAUTY &amp; PERSONAL CARE_HAIR CARE_PANTENE_FY2021_YOUTUBE_891</t>
  </si>
  <si>
    <t>7_892</t>
  </si>
  <si>
    <t>PERU_BEAUTY &amp; PERSONAL CARE_HAIR CARE_PANTENE_FY2021_YOUTUBE_892</t>
  </si>
  <si>
    <t>7_893</t>
  </si>
  <si>
    <t>PERU_BEAUTY &amp; PERSONAL CARE_HAIR CARE_PANTENE_FY2021_YOUTUBE_893</t>
  </si>
  <si>
    <t>7_894</t>
  </si>
  <si>
    <t>PERU_BEAUTY &amp; PERSONAL CARE_HAIR CARE_PANTENE_FY2021_YOUTUBE_894</t>
  </si>
  <si>
    <t>7_895</t>
  </si>
  <si>
    <t>PERU_BEAUTY &amp; PERSONAL CARE_HAIR CARE_PANTENE_FY2021_YOUTUBE_895</t>
  </si>
  <si>
    <t>7_896</t>
  </si>
  <si>
    <t>PERU_BEAUTY &amp; PERSONAL CARE_HAIR CARE_PANTENE_FY2021_YOUTUBE_896</t>
  </si>
  <si>
    <t>7_897</t>
  </si>
  <si>
    <t>PERU_BEAUTY &amp; PERSONAL CARE_HAIR CARE_PANTENE_FY2021_YOUTUBE_897</t>
  </si>
  <si>
    <t>7_898</t>
  </si>
  <si>
    <t>PERU_BEAUTY &amp; PERSONAL CARE_HAIR CARE_PANTENE_FY2021_YOUTUBE_898</t>
  </si>
  <si>
    <t>7_899</t>
  </si>
  <si>
    <t>PERU_BEAUTY &amp; PERSONAL CARE_HAIR CARE_PANTENE_FY2021_YOUTUBE_899</t>
  </si>
  <si>
    <t>7_900</t>
  </si>
  <si>
    <t>PERU_BEAUTY &amp; PERSONAL CARE_HAIR CARE_PANTENE_FY2021_YOUTUBE_900</t>
  </si>
  <si>
    <t>7_901</t>
  </si>
  <si>
    <t>PERU_BEAUTY &amp; PERSONAL CARE_HAIR CARE_PANTENE_FY2021_YOUTUBE_901</t>
  </si>
  <si>
    <t>7_902</t>
  </si>
  <si>
    <t>PERU_BEAUTY &amp; PERSONAL CARE_HAIR CARE_PANTENE_FY2021_YOUTUBE_902</t>
  </si>
  <si>
    <t>7_903</t>
  </si>
  <si>
    <t>PERU_BEAUTY &amp; PERSONAL CARE_HAIR CARE_PANTENE_FY2021_YOUTUBE_903</t>
  </si>
  <si>
    <t>7_904</t>
  </si>
  <si>
    <t>PERU_BEAUTY &amp; PERSONAL CARE_HAIR CARE_PANTENE_FY2021_YOUTUBE_904</t>
  </si>
  <si>
    <t>7_905</t>
  </si>
  <si>
    <t>PERU_BEAUTY &amp; PERSONAL CARE_HAIR CARE_PANTENE_FY2021_YOUTUBE_905</t>
  </si>
  <si>
    <t>7_906</t>
  </si>
  <si>
    <t>PERU_BEAUTY &amp; PERSONAL CARE_HAIR CARE_PANTENE_FY2021_YOUTUBE_906</t>
  </si>
  <si>
    <t>7_907</t>
  </si>
  <si>
    <t>PERU_BEAUTY &amp; PERSONAL CARE_HAIR CARE_PANTENE_FY2021_YOUTUBE_907</t>
  </si>
  <si>
    <t>7_908</t>
  </si>
  <si>
    <t>PERU_BEAUTY &amp; PERSONAL CARE_HAIR CARE_PANTENE_FY2021_YOUTUBE_908</t>
  </si>
  <si>
    <t>7_909</t>
  </si>
  <si>
    <t>PERU_BEAUTY &amp; PERSONAL CARE_HAIR CARE_PANTENE_FY2021_YOUTUBE_909</t>
  </si>
  <si>
    <t>7_910</t>
  </si>
  <si>
    <t>PERU_BEAUTY &amp; PERSONAL CARE_HAIR CARE_PANTENE_FY2021_YOUTUBE_910</t>
  </si>
  <si>
    <t>7_911</t>
  </si>
  <si>
    <t>PERU_BEAUTY &amp; PERSONAL CARE_HAIR CARE_PANTENE_FY2021_YOUTUBE_911</t>
  </si>
  <si>
    <t>7_912</t>
  </si>
  <si>
    <t>PERU_BEAUTY &amp; PERSONAL CARE_HAIR CARE_PANTENE_FY2021_YOUTUBE_912</t>
  </si>
  <si>
    <t>7_913</t>
  </si>
  <si>
    <t>PERU_BEAUTY &amp; PERSONAL CARE_HAIR CARE_PANTENE_FY2021_YOUTUBE_913</t>
  </si>
  <si>
    <t>7_914</t>
  </si>
  <si>
    <t>PERU_BEAUTY &amp; PERSONAL CARE_HAIR CARE_PANTENE_FY2021_YOUTUBE_914</t>
  </si>
  <si>
    <t>7_915</t>
  </si>
  <si>
    <t>PERU_BEAUTY &amp; PERSONAL CARE_HAIR CARE_PANTENE_FY2021_YOUTUBE_915</t>
  </si>
  <si>
    <t>7_916</t>
  </si>
  <si>
    <t>PERU_BEAUTY &amp; PERSONAL CARE_HAIR CARE_PANTENE_FY2021_YOUTUBE_916</t>
  </si>
  <si>
    <t>7_917</t>
  </si>
  <si>
    <t>PERU_BEAUTY &amp; PERSONAL CARE_HAIR CARE_PANTENE_FY2021_YOUTUBE_917</t>
  </si>
  <si>
    <t>7_918</t>
  </si>
  <si>
    <t>PERU_BEAUTY &amp; PERSONAL CARE_HAIR CARE_PANTENE_FY2021_YOUTUBE_918</t>
  </si>
  <si>
    <t>7_919</t>
  </si>
  <si>
    <t>PERU_BEAUTY &amp; PERSONAL CARE_HAIR CARE_PANTENE_FY2021_YOUTUBE_919</t>
  </si>
  <si>
    <t>7_920</t>
  </si>
  <si>
    <t>PERU_BEAUTY &amp; PERSONAL CARE_HAIR CARE_PANTENE_FY2021_YOUTUBE_920</t>
  </si>
  <si>
    <t>7_921</t>
  </si>
  <si>
    <t>PERU_BEAUTY &amp; PERSONAL CARE_HAIR CARE_PANTENE_FY2021_YOUTUBE_921</t>
  </si>
  <si>
    <t>7_922</t>
  </si>
  <si>
    <t>PERU_BEAUTY &amp; PERSONAL CARE_HAIR CARE_PANTENE_FY2021_YOUTUBE_922</t>
  </si>
  <si>
    <t>7_923</t>
  </si>
  <si>
    <t>PERU_BEAUTY &amp; PERSONAL CARE_HAIR CARE_PANTENE_FY2021_YOUTUBE_923</t>
  </si>
  <si>
    <t>7_924</t>
  </si>
  <si>
    <t>PERU_BEAUTY &amp; PERSONAL CARE_HAIR CARE_PANTENE_FY2021_YOUTUBE_924</t>
  </si>
  <si>
    <t>7_925</t>
  </si>
  <si>
    <t>PERU_BEAUTY &amp; PERSONAL CARE_HAIR CARE_PANTENE_FY2021_YOUTUBE_925</t>
  </si>
  <si>
    <t>7_926</t>
  </si>
  <si>
    <t>PERU_BEAUTY &amp; PERSONAL CARE_HAIR CARE_PANTENE_FY2021_YOUTUBE_926</t>
  </si>
  <si>
    <t>7_927</t>
  </si>
  <si>
    <t>PERU_BEAUTY &amp; PERSONAL CARE_HAIR CARE_PANTENE_FY2021_YOUTUBE_927</t>
  </si>
  <si>
    <t>7_928</t>
  </si>
  <si>
    <t>PERU_BEAUTY &amp; PERSONAL CARE_HAIR CARE_PANTENE_FY2021_YOUTUBE_928</t>
  </si>
  <si>
    <t>7_929</t>
  </si>
  <si>
    <t>PERU_BEAUTY &amp; PERSONAL CARE_HAIR CARE_PANTENE_FY2021_YOUTUBE_929</t>
  </si>
  <si>
    <t>7_930</t>
  </si>
  <si>
    <t>PERU_BEAUTY &amp; PERSONAL CARE_HAIR CARE_PANTENE_FY2021_YOUTUBE_930</t>
  </si>
  <si>
    <t>7_931</t>
  </si>
  <si>
    <t>PERU_BEAUTY &amp; PERSONAL CARE_HAIR CARE_PANTENE_FY2021_YOUTUBE_931</t>
  </si>
  <si>
    <t>7_932</t>
  </si>
  <si>
    <t>PERU_BEAUTY &amp; PERSONAL CARE_HAIR CARE_PANTENE_FY2021_YOUTUBE_932</t>
  </si>
  <si>
    <t>7_933</t>
  </si>
  <si>
    <t>PERU_BEAUTY &amp; PERSONAL CARE_HAIR CARE_PANTENE_FY2021_YOUTUBE_933</t>
  </si>
  <si>
    <t>7_934</t>
  </si>
  <si>
    <t>PERU_BEAUTY &amp; PERSONAL CARE_HAIR CARE_PANTENE_FY2021_YOUTUBE_934</t>
  </si>
  <si>
    <t>7_935</t>
  </si>
  <si>
    <t>PERU_BEAUTY &amp; PERSONAL CARE_HAIR CARE_PANTENE_FY2021_YOUTUBE_935</t>
  </si>
  <si>
    <t>7_936</t>
  </si>
  <si>
    <t>PERU_BEAUTY &amp; PERSONAL CARE_HAIR CARE_PANTENE_FY2021_YOUTUBE_936</t>
  </si>
  <si>
    <t>7_937</t>
  </si>
  <si>
    <t>PERU_BEAUTY &amp; PERSONAL CARE_HAIR CARE_PANTENE_FY2021_YOUTUBE_937</t>
  </si>
  <si>
    <t>7_938</t>
  </si>
  <si>
    <t>PERU_BEAUTY &amp; PERSONAL CARE_HAIR CARE_PANTENE_FY2021_YOUTUBE_938</t>
  </si>
  <si>
    <t>7_939</t>
  </si>
  <si>
    <t>PERU_BEAUTY &amp; PERSONAL CARE_HAIR CARE_PANTENE_FY2021_YOUTUBE_939</t>
  </si>
  <si>
    <t>7_940</t>
  </si>
  <si>
    <t>PERU_BEAUTY &amp; PERSONAL CARE_HAIR CARE_PANTENE_FY2021_YOUTUBE_940</t>
  </si>
  <si>
    <t>7_941</t>
  </si>
  <si>
    <t>PERU_BEAUTY &amp; PERSONAL CARE_HAIR CARE_PANTENE_FY2021_YOUTUBE_941</t>
  </si>
  <si>
    <t>7_942</t>
  </si>
  <si>
    <t>PERU_BEAUTY &amp; PERSONAL CARE_HAIR CARE_PANTENE_FY2021_YOUTUBE_942</t>
  </si>
  <si>
    <t>7_943</t>
  </si>
  <si>
    <t>PERU_BEAUTY &amp; PERSONAL CARE_HAIR CARE_PANTENE_FY2021_YOUTUBE_943</t>
  </si>
  <si>
    <t>7_944</t>
  </si>
  <si>
    <t>PERU_BEAUTY &amp; PERSONAL CARE_HAIR CARE_PANTENE_FY2021_YOUTUBE_944</t>
  </si>
  <si>
    <t>7_945</t>
  </si>
  <si>
    <t>PERU_BEAUTY &amp; PERSONAL CARE_HAIR CARE_PANTENE_FY2021_YOUTUBE_945</t>
  </si>
  <si>
    <t>7_946</t>
  </si>
  <si>
    <t>PERU_BEAUTY &amp; PERSONAL CARE_HAIR CARE_PANTENE_FY2021_YOUTUBE_946</t>
  </si>
  <si>
    <t>7_947</t>
  </si>
  <si>
    <t>PERU_BEAUTY &amp; PERSONAL CARE_HAIR CARE_PANTENE_FY2021_YOUTUBE_947</t>
  </si>
  <si>
    <t>7_948</t>
  </si>
  <si>
    <t>PERU_BEAUTY &amp; PERSONAL CARE_HAIR CARE_PANTENE_FY2021_YOUTUBE_948</t>
  </si>
  <si>
    <t>7_949</t>
  </si>
  <si>
    <t>PERU_BEAUTY &amp; PERSONAL CARE_HAIR CARE_PANTENE_FY2021_YOUTUBE_949</t>
  </si>
  <si>
    <t>7_950</t>
  </si>
  <si>
    <t>PERU_BEAUTY &amp; PERSONAL CARE_HAIR CARE_PANTENE_FY2021_YOUTUBE_950</t>
  </si>
  <si>
    <t>7_951</t>
  </si>
  <si>
    <t>PERU_BEAUTY &amp; PERSONAL CARE_HAIR CARE_PANTENE_FY2021_YOUTUBE_951</t>
  </si>
  <si>
    <t>7_952</t>
  </si>
  <si>
    <t>PERU_BEAUTY &amp; PERSONAL CARE_HAIR CARE_PANTENE_FY2021_YOUTUBE_952</t>
  </si>
  <si>
    <t>7_953</t>
  </si>
  <si>
    <t>PERU_BEAUTY &amp; PERSONAL CARE_HAIR CARE_PANTENE_FY2021_YOUTUBE_953</t>
  </si>
  <si>
    <t>7_954</t>
  </si>
  <si>
    <t>PERU_BEAUTY &amp; PERSONAL CARE_HAIR CARE_PANTENE_FY2021_YOUTUBE_954</t>
  </si>
  <si>
    <t>7_955</t>
  </si>
  <si>
    <t>PERU_BEAUTY &amp; PERSONAL CARE_HAIR CARE_PANTENE_FY2021_YOUTUBE_955</t>
  </si>
  <si>
    <t>7_956</t>
  </si>
  <si>
    <t>PERU_BEAUTY &amp; PERSONAL CARE_HAIR CARE_PANTENE_FY2021_YOUTUBE_956</t>
  </si>
  <si>
    <t>7_957</t>
  </si>
  <si>
    <t>PERU_BEAUTY &amp; PERSONAL CARE_HAIR CARE_PANTENE_FY2021_YOUTUBE_957</t>
  </si>
  <si>
    <t>7_958</t>
  </si>
  <si>
    <t>PERU_BEAUTY &amp; PERSONAL CARE_HAIR CARE_PANTENE_FY2021_YOUTUBE_958</t>
  </si>
  <si>
    <t>7_959</t>
  </si>
  <si>
    <t>PERU_BEAUTY &amp; PERSONAL CARE_HAIR CARE_PANTENE_FY2021_YOUTUBE_959</t>
  </si>
  <si>
    <t>7_960</t>
  </si>
  <si>
    <t>PERU_BEAUTY &amp; PERSONAL CARE_HAIR CARE_PANTENE_FY2021_YOUTUBE_960</t>
  </si>
  <si>
    <t>7_961</t>
  </si>
  <si>
    <t>PERU_BEAUTY &amp; PERSONAL CARE_HAIR CARE_PANTENE_FY2021_YOUTUBE_961</t>
  </si>
  <si>
    <t>7_962</t>
  </si>
  <si>
    <t>PERU_BEAUTY &amp; PERSONAL CARE_HAIR CARE_PANTENE_FY2021_YOUTUBE_962</t>
  </si>
  <si>
    <t>7_963</t>
  </si>
  <si>
    <t>PERU_BEAUTY &amp; PERSONAL CARE_HAIR CARE_PANTENE_FY2021_YOUTUBE_963</t>
  </si>
  <si>
    <t>7_964</t>
  </si>
  <si>
    <t>PERU_BEAUTY &amp; PERSONAL CARE_HAIR CARE_PANTENE_FY2021_YOUTUBE_964</t>
  </si>
  <si>
    <t>7_965</t>
  </si>
  <si>
    <t>PERU_BEAUTY &amp; PERSONAL CARE_HAIR CARE_PANTENE_FY2021_YOUTUBE_965</t>
  </si>
  <si>
    <t>7_966</t>
  </si>
  <si>
    <t>PERU_BEAUTY &amp; PERSONAL CARE_HAIR CARE_PANTENE_FY2021_YOUTUBE_966</t>
  </si>
  <si>
    <t>7_967</t>
  </si>
  <si>
    <t>PERU_BEAUTY &amp; PERSONAL CARE_HAIR CARE_PANTENE_FY2021_YOUTUBE_967</t>
  </si>
  <si>
    <t>7_968</t>
  </si>
  <si>
    <t>PERU_BEAUTY &amp; PERSONAL CARE_HAIR CARE_PANTENE_FY2021_YOUTUBE_968</t>
  </si>
  <si>
    <t>7_969</t>
  </si>
  <si>
    <t>PERU_BEAUTY &amp; PERSONAL CARE_HAIR CARE_PANTENE_FY2021_YOUTUBE_969</t>
  </si>
  <si>
    <t>7_970</t>
  </si>
  <si>
    <t>PERU_BEAUTY &amp; PERSONAL CARE_HAIR CARE_PANTENE_FY2021_YOUTUBE_970</t>
  </si>
  <si>
    <t>7_971</t>
  </si>
  <si>
    <t>PERU_BEAUTY &amp; PERSONAL CARE_HAIR CARE_PANTENE_FY2021_YOUTUBE_971</t>
  </si>
  <si>
    <t>7_972</t>
  </si>
  <si>
    <t>PERU_BEAUTY &amp; PERSONAL CARE_HAIR CARE_PANTENE_FY2021_YOUTUBE_972</t>
  </si>
  <si>
    <t>7_973</t>
  </si>
  <si>
    <t>PERU_BEAUTY &amp; PERSONAL CARE_HAIR CARE_PANTENE_FY2021_YOUTUBE_973</t>
  </si>
  <si>
    <t>7_974</t>
  </si>
  <si>
    <t>PERU_BEAUTY &amp; PERSONAL CARE_HAIR CARE_PANTENE_FY2021_YOUTUBE_974</t>
  </si>
  <si>
    <t>7_975</t>
  </si>
  <si>
    <t>PERU_BEAUTY &amp; PERSONAL CARE_HAIR CARE_PANTENE_FY2021_YOUTUBE_975</t>
  </si>
  <si>
    <t>7_976</t>
  </si>
  <si>
    <t>PERU_BEAUTY &amp; PERSONAL CARE_HAIR CARE_PANTENE_FY2021_YOUTUBE_976</t>
  </si>
  <si>
    <t>7_977</t>
  </si>
  <si>
    <t>PERU_BEAUTY &amp; PERSONAL CARE_HAIR CARE_PANTENE_FY2021_YOUTUBE_977</t>
  </si>
  <si>
    <t>7_978</t>
  </si>
  <si>
    <t>PERU_BEAUTY &amp; PERSONAL CARE_HAIR CARE_PANTENE_FY2021_YOUTUBE_978</t>
  </si>
  <si>
    <t>7_979</t>
  </si>
  <si>
    <t>PERU_BEAUTY &amp; PERSONAL CARE_HAIR CARE_PANTENE_FY2021_YOUTUBE_979</t>
  </si>
  <si>
    <t>7_980</t>
  </si>
  <si>
    <t>PERU_BEAUTY &amp; PERSONAL CARE_HAIR CARE_PANTENE_FY2021_YOUTUBE_980</t>
  </si>
  <si>
    <t>7_981</t>
  </si>
  <si>
    <t>PERU_BEAUTY &amp; PERSONAL CARE_HAIR CARE_PANTENE_FY2021_YOUTUBE_981</t>
  </si>
  <si>
    <t>7_982</t>
  </si>
  <si>
    <t>PERU_BEAUTY &amp; PERSONAL CARE_HAIR CARE_PANTENE_FY2021_YOUTUBE_982</t>
  </si>
  <si>
    <t>7_983</t>
  </si>
  <si>
    <t>PERU_BEAUTY &amp; PERSONAL CARE_HAIR CARE_PANTENE_FY2021_YOUTUBE_983</t>
  </si>
  <si>
    <t>7_984</t>
  </si>
  <si>
    <t>PERU_BEAUTY &amp; PERSONAL CARE_HAIR CARE_PANTENE_FY2021_YOUTUBE_984</t>
  </si>
  <si>
    <t>7_985</t>
  </si>
  <si>
    <t>PERU_BEAUTY &amp; PERSONAL CARE_HAIR CARE_PANTENE_FY2021_YOUTUBE_985</t>
  </si>
  <si>
    <t>7_986</t>
  </si>
  <si>
    <t>PERU_BEAUTY &amp; PERSONAL CARE_HAIR CARE_PANTENE_FY2021_YOUTUBE_986</t>
  </si>
  <si>
    <t>7_987</t>
  </si>
  <si>
    <t>PERU_BEAUTY &amp; PERSONAL CARE_HAIR CARE_PANTENE_FY2021_YOUTUBE_987</t>
  </si>
  <si>
    <t>7_988</t>
  </si>
  <si>
    <t>PERU_BEAUTY &amp; PERSONAL CARE_HAIR CARE_PANTENE_FY2021_YOUTUBE_988</t>
  </si>
  <si>
    <t>7_989</t>
  </si>
  <si>
    <t>PERU_BEAUTY &amp; PERSONAL CARE_HAIR CARE_PANTENE_FY2021_YOUTUBE_989</t>
  </si>
  <si>
    <t>7_990</t>
  </si>
  <si>
    <t>PERU_BEAUTY &amp; PERSONAL CARE_HAIR CARE_PANTENE_FY2021_YOUTUBE_990</t>
  </si>
  <si>
    <t>7_991</t>
  </si>
  <si>
    <t>PERU_BEAUTY &amp; PERSONAL CARE_HAIR CARE_PANTENE_FY2021_YOUTUBE_991</t>
  </si>
  <si>
    <t>7_992</t>
  </si>
  <si>
    <t>PERU_BEAUTY &amp; PERSONAL CARE_HAIR CARE_PANTENE_FY2021_YOUTUBE_992</t>
  </si>
  <si>
    <t>7_993</t>
  </si>
  <si>
    <t>PERU_BEAUTY &amp; PERSONAL CARE_HAIR CARE_PANTENE_FY2021_YOUTUBE_993</t>
  </si>
  <si>
    <t>7_994</t>
  </si>
  <si>
    <t>PERU_BEAUTY &amp; PERSONAL CARE_HAIR CARE_PANTENE_FY2021_YOUTUBE_994</t>
  </si>
  <si>
    <t>7_995</t>
  </si>
  <si>
    <t>PERU_BEAUTY &amp; PERSONAL CARE_HAIR CARE_PANTENE_FY2021_YOUTUBE_995</t>
  </si>
  <si>
    <t>7_996</t>
  </si>
  <si>
    <t>PERU_BEAUTY &amp; PERSONAL CARE_HAIR CARE_PANTENE_FY2021_YOUTUBE_996</t>
  </si>
  <si>
    <t>7_997</t>
  </si>
  <si>
    <t>PERU_BEAUTY &amp; PERSONAL CARE_HAIR CARE_PANTENE_FY2021_YOUTUBE_997</t>
  </si>
  <si>
    <t>7_998</t>
  </si>
  <si>
    <t>PERU_BEAUTY &amp; PERSONAL CARE_HAIR CARE_PANTENE_FY2021_YOUTUBE_998</t>
  </si>
  <si>
    <t>7_999</t>
  </si>
  <si>
    <t>PERU_BEAUTY &amp; PERSONAL CARE_HAIR CARE_PANTENE_FY2021_YOUTUBE_999</t>
  </si>
  <si>
    <t>7_1000</t>
  </si>
  <si>
    <t>PERU_BEAUTY &amp; PERSONAL CARE_HAIR CARE_PANTENE_FY2021_YOUTUBE_1000</t>
  </si>
  <si>
    <t>7_1001</t>
  </si>
  <si>
    <t>PERU_BEAUTY &amp; PERSONAL CARE_HAIR CARE_PANTENE_FY2021_YOUTUBE_1001</t>
  </si>
  <si>
    <t>8_1</t>
  </si>
  <si>
    <t>PERU_BEAUTY &amp; PERSONAL CARE_HAIR CARE_PANTENE_FY2021_PROGRAMMATIC VIDEO_1</t>
  </si>
  <si>
    <t>PERU_BEAUTY &amp; PERSONAL CARE_HAIR CARE_PANTENE_FY2021_PROGRAMMATIC VIDEO</t>
  </si>
  <si>
    <t>PROGRAMMATIC VIDEO</t>
  </si>
  <si>
    <t>8_2</t>
  </si>
  <si>
    <t>PERU_BEAUTY &amp; PERSONAL CARE_HAIR CARE_PANTENE_FY2021_PROGRAMMATIC VIDEO_2</t>
  </si>
  <si>
    <t>8_3</t>
  </si>
  <si>
    <t>PERU_BEAUTY &amp; PERSONAL CARE_HAIR CARE_PANTENE_FY2021_PROGRAMMATIC VIDEO_3</t>
  </si>
  <si>
    <t>8_4</t>
  </si>
  <si>
    <t>PERU_BEAUTY &amp; PERSONAL CARE_HAIR CARE_PANTENE_FY2021_PROGRAMMATIC VIDEO_4</t>
  </si>
  <si>
    <t>8_5</t>
  </si>
  <si>
    <t>PERU_BEAUTY &amp; PERSONAL CARE_HAIR CARE_PANTENE_FY2021_PROGRAMMATIC VIDEO_5</t>
  </si>
  <si>
    <t>8_6</t>
  </si>
  <si>
    <t>PERU_BEAUTY &amp; PERSONAL CARE_HAIR CARE_PANTENE_FY2021_PROGRAMMATIC VIDEO_6</t>
  </si>
  <si>
    <t>8_7</t>
  </si>
  <si>
    <t>PERU_BEAUTY &amp; PERSONAL CARE_HAIR CARE_PANTENE_FY2021_PROGRAMMATIC VIDEO_7</t>
  </si>
  <si>
    <t>8_8</t>
  </si>
  <si>
    <t>PERU_BEAUTY &amp; PERSONAL CARE_HAIR CARE_PANTENE_FY2021_PROGRAMMATIC VIDEO_8</t>
  </si>
  <si>
    <t>8_9</t>
  </si>
  <si>
    <t>PERU_BEAUTY &amp; PERSONAL CARE_HAIR CARE_PANTENE_FY2021_PROGRAMMATIC VIDEO_9</t>
  </si>
  <si>
    <t>8_10</t>
  </si>
  <si>
    <t>PERU_BEAUTY &amp; PERSONAL CARE_HAIR CARE_PANTENE_FY2021_PROGRAMMATIC VIDEO_10</t>
  </si>
  <si>
    <t>8_11</t>
  </si>
  <si>
    <t>PERU_BEAUTY &amp; PERSONAL CARE_HAIR CARE_PANTENE_FY2021_PROGRAMMATIC VIDEO_11</t>
  </si>
  <si>
    <t>8_12</t>
  </si>
  <si>
    <t>PERU_BEAUTY &amp; PERSONAL CARE_HAIR CARE_PANTENE_FY2021_PROGRAMMATIC VIDEO_12</t>
  </si>
  <si>
    <t>8_13</t>
  </si>
  <si>
    <t>PERU_BEAUTY &amp; PERSONAL CARE_HAIR CARE_PANTENE_FY2021_PROGRAMMATIC VIDEO_13</t>
  </si>
  <si>
    <t>8_14</t>
  </si>
  <si>
    <t>PERU_BEAUTY &amp; PERSONAL CARE_HAIR CARE_PANTENE_FY2021_PROGRAMMATIC VIDEO_14</t>
  </si>
  <si>
    <t>8_15</t>
  </si>
  <si>
    <t>PERU_BEAUTY &amp; PERSONAL CARE_HAIR CARE_PANTENE_FY2021_PROGRAMMATIC VIDEO_15</t>
  </si>
  <si>
    <t>8_16</t>
  </si>
  <si>
    <t>PERU_BEAUTY &amp; PERSONAL CARE_HAIR CARE_PANTENE_FY2021_PROGRAMMATIC VIDEO_16</t>
  </si>
  <si>
    <t>8_17</t>
  </si>
  <si>
    <t>PERU_BEAUTY &amp; PERSONAL CARE_HAIR CARE_PANTENE_FY2021_PROGRAMMATIC VIDEO_17</t>
  </si>
  <si>
    <t>8_18</t>
  </si>
  <si>
    <t>PERU_BEAUTY &amp; PERSONAL CARE_HAIR CARE_PANTENE_FY2021_PROGRAMMATIC VIDEO_18</t>
  </si>
  <si>
    <t>8_19</t>
  </si>
  <si>
    <t>PERU_BEAUTY &amp; PERSONAL CARE_HAIR CARE_PANTENE_FY2021_PROGRAMMATIC VIDEO_19</t>
  </si>
  <si>
    <t>8_20</t>
  </si>
  <si>
    <t>PERU_BEAUTY &amp; PERSONAL CARE_HAIR CARE_PANTENE_FY2021_PROGRAMMATIC VIDEO_20</t>
  </si>
  <si>
    <t>8_21</t>
  </si>
  <si>
    <t>PERU_BEAUTY &amp; PERSONAL CARE_HAIR CARE_PANTENE_FY2021_PROGRAMMATIC VIDEO_21</t>
  </si>
  <si>
    <t>8_22</t>
  </si>
  <si>
    <t>PERU_BEAUTY &amp; PERSONAL CARE_HAIR CARE_PANTENE_FY2021_PROGRAMMATIC VIDEO_22</t>
  </si>
  <si>
    <t>8_23</t>
  </si>
  <si>
    <t>PERU_BEAUTY &amp; PERSONAL CARE_HAIR CARE_PANTENE_FY2021_PROGRAMMATIC VIDEO_23</t>
  </si>
  <si>
    <t>8_24</t>
  </si>
  <si>
    <t>PERU_BEAUTY &amp; PERSONAL CARE_HAIR CARE_PANTENE_FY2021_PROGRAMMATIC VIDEO_24</t>
  </si>
  <si>
    <t>8_25</t>
  </si>
  <si>
    <t>PERU_BEAUTY &amp; PERSONAL CARE_HAIR CARE_PANTENE_FY2021_PROGRAMMATIC VIDEO_25</t>
  </si>
  <si>
    <t>8_26</t>
  </si>
  <si>
    <t>PERU_BEAUTY &amp; PERSONAL CARE_HAIR CARE_PANTENE_FY2021_PROGRAMMATIC VIDEO_26</t>
  </si>
  <si>
    <t>8_27</t>
  </si>
  <si>
    <t>PERU_BEAUTY &amp; PERSONAL CARE_HAIR CARE_PANTENE_FY2021_PROGRAMMATIC VIDEO_27</t>
  </si>
  <si>
    <t>8_28</t>
  </si>
  <si>
    <t>PERU_BEAUTY &amp; PERSONAL CARE_HAIR CARE_PANTENE_FY2021_PROGRAMMATIC VIDEO_28</t>
  </si>
  <si>
    <t>8_29</t>
  </si>
  <si>
    <t>PERU_BEAUTY &amp; PERSONAL CARE_HAIR CARE_PANTENE_FY2021_PROGRAMMATIC VIDEO_29</t>
  </si>
  <si>
    <t>8_30</t>
  </si>
  <si>
    <t>PERU_BEAUTY &amp; PERSONAL CARE_HAIR CARE_PANTENE_FY2021_PROGRAMMATIC VIDEO_30</t>
  </si>
  <si>
    <t>8_31</t>
  </si>
  <si>
    <t>PERU_BEAUTY &amp; PERSONAL CARE_HAIR CARE_PANTENE_FY2021_PROGRAMMATIC VIDEO_31</t>
  </si>
  <si>
    <t>8_32</t>
  </si>
  <si>
    <t>PERU_BEAUTY &amp; PERSONAL CARE_HAIR CARE_PANTENE_FY2021_PROGRAMMATIC VIDEO_32</t>
  </si>
  <si>
    <t>8_33</t>
  </si>
  <si>
    <t>PERU_BEAUTY &amp; PERSONAL CARE_HAIR CARE_PANTENE_FY2021_PROGRAMMATIC VIDEO_33</t>
  </si>
  <si>
    <t>8_34</t>
  </si>
  <si>
    <t>PERU_BEAUTY &amp; PERSONAL CARE_HAIR CARE_PANTENE_FY2021_PROGRAMMATIC VIDEO_34</t>
  </si>
  <si>
    <t>8_35</t>
  </si>
  <si>
    <t>PERU_BEAUTY &amp; PERSONAL CARE_HAIR CARE_PANTENE_FY2021_PROGRAMMATIC VIDEO_35</t>
  </si>
  <si>
    <t>8_36</t>
  </si>
  <si>
    <t>PERU_BEAUTY &amp; PERSONAL CARE_HAIR CARE_PANTENE_FY2021_PROGRAMMATIC VIDEO_36</t>
  </si>
  <si>
    <t>8_37</t>
  </si>
  <si>
    <t>PERU_BEAUTY &amp; PERSONAL CARE_HAIR CARE_PANTENE_FY2021_PROGRAMMATIC VIDEO_37</t>
  </si>
  <si>
    <t>8_38</t>
  </si>
  <si>
    <t>PERU_BEAUTY &amp; PERSONAL CARE_HAIR CARE_PANTENE_FY2021_PROGRAMMATIC VIDEO_38</t>
  </si>
  <si>
    <t>8_39</t>
  </si>
  <si>
    <t>PERU_BEAUTY &amp; PERSONAL CARE_HAIR CARE_PANTENE_FY2021_PROGRAMMATIC VIDEO_39</t>
  </si>
  <si>
    <t>8_40</t>
  </si>
  <si>
    <t>PERU_BEAUTY &amp; PERSONAL CARE_HAIR CARE_PANTENE_FY2021_PROGRAMMATIC VIDEO_40</t>
  </si>
  <si>
    <t>8_41</t>
  </si>
  <si>
    <t>PERU_BEAUTY &amp; PERSONAL CARE_HAIR CARE_PANTENE_FY2021_PROGRAMMATIC VIDEO_41</t>
  </si>
  <si>
    <t>8_42</t>
  </si>
  <si>
    <t>PERU_BEAUTY &amp; PERSONAL CARE_HAIR CARE_PANTENE_FY2021_PROGRAMMATIC VIDEO_42</t>
  </si>
  <si>
    <t>8_43</t>
  </si>
  <si>
    <t>PERU_BEAUTY &amp; PERSONAL CARE_HAIR CARE_PANTENE_FY2021_PROGRAMMATIC VIDEO_43</t>
  </si>
  <si>
    <t>8_44</t>
  </si>
  <si>
    <t>PERU_BEAUTY &amp; PERSONAL CARE_HAIR CARE_PANTENE_FY2021_PROGRAMMATIC VIDEO_44</t>
  </si>
  <si>
    <t>8_45</t>
  </si>
  <si>
    <t>PERU_BEAUTY &amp; PERSONAL CARE_HAIR CARE_PANTENE_FY2021_PROGRAMMATIC VIDEO_45</t>
  </si>
  <si>
    <t>8_46</t>
  </si>
  <si>
    <t>PERU_BEAUTY &amp; PERSONAL CARE_HAIR CARE_PANTENE_FY2021_PROGRAMMATIC VIDEO_46</t>
  </si>
  <si>
    <t>8_47</t>
  </si>
  <si>
    <t>PERU_BEAUTY &amp; PERSONAL CARE_HAIR CARE_PANTENE_FY2021_PROGRAMMATIC VIDEO_47</t>
  </si>
  <si>
    <t>8_48</t>
  </si>
  <si>
    <t>PERU_BEAUTY &amp; PERSONAL CARE_HAIR CARE_PANTENE_FY2021_PROGRAMMATIC VIDEO_48</t>
  </si>
  <si>
    <t>8_49</t>
  </si>
  <si>
    <t>PERU_BEAUTY &amp; PERSONAL CARE_HAIR CARE_PANTENE_FY2021_PROGRAMMATIC VIDEO_49</t>
  </si>
  <si>
    <t>8_50</t>
  </si>
  <si>
    <t>PERU_BEAUTY &amp; PERSONAL CARE_HAIR CARE_PANTENE_FY2021_PROGRAMMATIC VIDEO_50</t>
  </si>
  <si>
    <t>8_51</t>
  </si>
  <si>
    <t>PERU_BEAUTY &amp; PERSONAL CARE_HAIR CARE_PANTENE_FY2021_PROGRAMMATIC VIDEO_51</t>
  </si>
  <si>
    <t>8_52</t>
  </si>
  <si>
    <t>PERU_BEAUTY &amp; PERSONAL CARE_HAIR CARE_PANTENE_FY2021_PROGRAMMATIC VIDEO_52</t>
  </si>
  <si>
    <t>8_53</t>
  </si>
  <si>
    <t>PERU_BEAUTY &amp; PERSONAL CARE_HAIR CARE_PANTENE_FY2021_PROGRAMMATIC VIDEO_53</t>
  </si>
  <si>
    <t>8_54</t>
  </si>
  <si>
    <t>PERU_BEAUTY &amp; PERSONAL CARE_HAIR CARE_PANTENE_FY2021_PROGRAMMATIC VIDEO_54</t>
  </si>
  <si>
    <t>8_55</t>
  </si>
  <si>
    <t>PERU_BEAUTY &amp; PERSONAL CARE_HAIR CARE_PANTENE_FY2021_PROGRAMMATIC VIDEO_55</t>
  </si>
  <si>
    <t>8_56</t>
  </si>
  <si>
    <t>PERU_BEAUTY &amp; PERSONAL CARE_HAIR CARE_PANTENE_FY2021_PROGRAMMATIC VIDEO_56</t>
  </si>
  <si>
    <t>8_57</t>
  </si>
  <si>
    <t>PERU_BEAUTY &amp; PERSONAL CARE_HAIR CARE_PANTENE_FY2021_PROGRAMMATIC VIDEO_57</t>
  </si>
  <si>
    <t>8_58</t>
  </si>
  <si>
    <t>PERU_BEAUTY &amp; PERSONAL CARE_HAIR CARE_PANTENE_FY2021_PROGRAMMATIC VIDEO_58</t>
  </si>
  <si>
    <t>8_59</t>
  </si>
  <si>
    <t>PERU_BEAUTY &amp; PERSONAL CARE_HAIR CARE_PANTENE_FY2021_PROGRAMMATIC VIDEO_59</t>
  </si>
  <si>
    <t>8_60</t>
  </si>
  <si>
    <t>PERU_BEAUTY &amp; PERSONAL CARE_HAIR CARE_PANTENE_FY2021_PROGRAMMATIC VIDEO_60</t>
  </si>
  <si>
    <t>8_61</t>
  </si>
  <si>
    <t>PERU_BEAUTY &amp; PERSONAL CARE_HAIR CARE_PANTENE_FY2021_PROGRAMMATIC VIDEO_61</t>
  </si>
  <si>
    <t>8_62</t>
  </si>
  <si>
    <t>PERU_BEAUTY &amp; PERSONAL CARE_HAIR CARE_PANTENE_FY2021_PROGRAMMATIC VIDEO_62</t>
  </si>
  <si>
    <t>8_63</t>
  </si>
  <si>
    <t>PERU_BEAUTY &amp; PERSONAL CARE_HAIR CARE_PANTENE_FY2021_PROGRAMMATIC VIDEO_63</t>
  </si>
  <si>
    <t>8_64</t>
  </si>
  <si>
    <t>PERU_BEAUTY &amp; PERSONAL CARE_HAIR CARE_PANTENE_FY2021_PROGRAMMATIC VIDEO_64</t>
  </si>
  <si>
    <t>8_65</t>
  </si>
  <si>
    <t>PERU_BEAUTY &amp; PERSONAL CARE_HAIR CARE_PANTENE_FY2021_PROGRAMMATIC VIDEO_65</t>
  </si>
  <si>
    <t>8_66</t>
  </si>
  <si>
    <t>PERU_BEAUTY &amp; PERSONAL CARE_HAIR CARE_PANTENE_FY2021_PROGRAMMATIC VIDEO_66</t>
  </si>
  <si>
    <t>8_67</t>
  </si>
  <si>
    <t>PERU_BEAUTY &amp; PERSONAL CARE_HAIR CARE_PANTENE_FY2021_PROGRAMMATIC VIDEO_67</t>
  </si>
  <si>
    <t>8_68</t>
  </si>
  <si>
    <t>PERU_BEAUTY &amp; PERSONAL CARE_HAIR CARE_PANTENE_FY2021_PROGRAMMATIC VIDEO_68</t>
  </si>
  <si>
    <t>8_69</t>
  </si>
  <si>
    <t>PERU_BEAUTY &amp; PERSONAL CARE_HAIR CARE_PANTENE_FY2021_PROGRAMMATIC VIDEO_69</t>
  </si>
  <si>
    <t>8_70</t>
  </si>
  <si>
    <t>PERU_BEAUTY &amp; PERSONAL CARE_HAIR CARE_PANTENE_FY2021_PROGRAMMATIC VIDEO_70</t>
  </si>
  <si>
    <t>8_71</t>
  </si>
  <si>
    <t>PERU_BEAUTY &amp; PERSONAL CARE_HAIR CARE_PANTENE_FY2021_PROGRAMMATIC VIDEO_71</t>
  </si>
  <si>
    <t>8_72</t>
  </si>
  <si>
    <t>PERU_BEAUTY &amp; PERSONAL CARE_HAIR CARE_PANTENE_FY2021_PROGRAMMATIC VIDEO_72</t>
  </si>
  <si>
    <t>8_73</t>
  </si>
  <si>
    <t>PERU_BEAUTY &amp; PERSONAL CARE_HAIR CARE_PANTENE_FY2021_PROGRAMMATIC VIDEO_73</t>
  </si>
  <si>
    <t>8_74</t>
  </si>
  <si>
    <t>PERU_BEAUTY &amp; PERSONAL CARE_HAIR CARE_PANTENE_FY2021_PROGRAMMATIC VIDEO_74</t>
  </si>
  <si>
    <t>8_75</t>
  </si>
  <si>
    <t>PERU_BEAUTY &amp; PERSONAL CARE_HAIR CARE_PANTENE_FY2021_PROGRAMMATIC VIDEO_75</t>
  </si>
  <si>
    <t>8_76</t>
  </si>
  <si>
    <t>PERU_BEAUTY &amp; PERSONAL CARE_HAIR CARE_PANTENE_FY2021_PROGRAMMATIC VIDEO_76</t>
  </si>
  <si>
    <t>8_77</t>
  </si>
  <si>
    <t>PERU_BEAUTY &amp; PERSONAL CARE_HAIR CARE_PANTENE_FY2021_PROGRAMMATIC VIDEO_77</t>
  </si>
  <si>
    <t>8_78</t>
  </si>
  <si>
    <t>PERU_BEAUTY &amp; PERSONAL CARE_HAIR CARE_PANTENE_FY2021_PROGRAMMATIC VIDEO_78</t>
  </si>
  <si>
    <t>8_79</t>
  </si>
  <si>
    <t>PERU_BEAUTY &amp; PERSONAL CARE_HAIR CARE_PANTENE_FY2021_PROGRAMMATIC VIDEO_79</t>
  </si>
  <si>
    <t>8_80</t>
  </si>
  <si>
    <t>PERU_BEAUTY &amp; PERSONAL CARE_HAIR CARE_PANTENE_FY2021_PROGRAMMATIC VIDEO_80</t>
  </si>
  <si>
    <t>8_81</t>
  </si>
  <si>
    <t>PERU_BEAUTY &amp; PERSONAL CARE_HAIR CARE_PANTENE_FY2021_PROGRAMMATIC VIDEO_81</t>
  </si>
  <si>
    <t>8_82</t>
  </si>
  <si>
    <t>PERU_BEAUTY &amp; PERSONAL CARE_HAIR CARE_PANTENE_FY2021_PROGRAMMATIC VIDEO_82</t>
  </si>
  <si>
    <t>8_83</t>
  </si>
  <si>
    <t>PERU_BEAUTY &amp; PERSONAL CARE_HAIR CARE_PANTENE_FY2021_PROGRAMMATIC VIDEO_83</t>
  </si>
  <si>
    <t>8_84</t>
  </si>
  <si>
    <t>PERU_BEAUTY &amp; PERSONAL CARE_HAIR CARE_PANTENE_FY2021_PROGRAMMATIC VIDEO_84</t>
  </si>
  <si>
    <t>8_85</t>
  </si>
  <si>
    <t>PERU_BEAUTY &amp; PERSONAL CARE_HAIR CARE_PANTENE_FY2021_PROGRAMMATIC VIDEO_85</t>
  </si>
  <si>
    <t>8_86</t>
  </si>
  <si>
    <t>PERU_BEAUTY &amp; PERSONAL CARE_HAIR CARE_PANTENE_FY2021_PROGRAMMATIC VIDEO_86</t>
  </si>
  <si>
    <t>8_87</t>
  </si>
  <si>
    <t>PERU_BEAUTY &amp; PERSONAL CARE_HAIR CARE_PANTENE_FY2021_PROGRAMMATIC VIDEO_87</t>
  </si>
  <si>
    <t>8_88</t>
  </si>
  <si>
    <t>PERU_BEAUTY &amp; PERSONAL CARE_HAIR CARE_PANTENE_FY2021_PROGRAMMATIC VIDEO_88</t>
  </si>
  <si>
    <t>8_89</t>
  </si>
  <si>
    <t>PERU_BEAUTY &amp; PERSONAL CARE_HAIR CARE_PANTENE_FY2021_PROGRAMMATIC VIDEO_89</t>
  </si>
  <si>
    <t>8_90</t>
  </si>
  <si>
    <t>PERU_BEAUTY &amp; PERSONAL CARE_HAIR CARE_PANTENE_FY2021_PROGRAMMATIC VIDEO_90</t>
  </si>
  <si>
    <t>8_91</t>
  </si>
  <si>
    <t>PERU_BEAUTY &amp; PERSONAL CARE_HAIR CARE_PANTENE_FY2021_PROGRAMMATIC VIDEO_91</t>
  </si>
  <si>
    <t>8_92</t>
  </si>
  <si>
    <t>PERU_BEAUTY &amp; PERSONAL CARE_HAIR CARE_PANTENE_FY2021_PROGRAMMATIC VIDEO_92</t>
  </si>
  <si>
    <t>8_93</t>
  </si>
  <si>
    <t>PERU_BEAUTY &amp; PERSONAL CARE_HAIR CARE_PANTENE_FY2021_PROGRAMMATIC VIDEO_93</t>
  </si>
  <si>
    <t>8_94</t>
  </si>
  <si>
    <t>PERU_BEAUTY &amp; PERSONAL CARE_HAIR CARE_PANTENE_FY2021_PROGRAMMATIC VIDEO_94</t>
  </si>
  <si>
    <t>8_95</t>
  </si>
  <si>
    <t>PERU_BEAUTY &amp; PERSONAL CARE_HAIR CARE_PANTENE_FY2021_PROGRAMMATIC VIDEO_95</t>
  </si>
  <si>
    <t>8_96</t>
  </si>
  <si>
    <t>PERU_BEAUTY &amp; PERSONAL CARE_HAIR CARE_PANTENE_FY2021_PROGRAMMATIC VIDEO_96</t>
  </si>
  <si>
    <t>8_97</t>
  </si>
  <si>
    <t>PERU_BEAUTY &amp; PERSONAL CARE_HAIR CARE_PANTENE_FY2021_PROGRAMMATIC VIDEO_97</t>
  </si>
  <si>
    <t>8_98</t>
  </si>
  <si>
    <t>PERU_BEAUTY &amp; PERSONAL CARE_HAIR CARE_PANTENE_FY2021_PROGRAMMATIC VIDEO_98</t>
  </si>
  <si>
    <t>8_99</t>
  </si>
  <si>
    <t>PERU_BEAUTY &amp; PERSONAL CARE_HAIR CARE_PANTENE_FY2021_PROGRAMMATIC VIDEO_99</t>
  </si>
  <si>
    <t>8_100</t>
  </si>
  <si>
    <t>PERU_BEAUTY &amp; PERSONAL CARE_HAIR CARE_PANTENE_FY2021_PROGRAMMATIC VIDEO_100</t>
  </si>
  <si>
    <t>8_101</t>
  </si>
  <si>
    <t>PERU_BEAUTY &amp; PERSONAL CARE_HAIR CARE_PANTENE_FY2021_PROGRAMMATIC VIDEO_101</t>
  </si>
  <si>
    <t>8_102</t>
  </si>
  <si>
    <t>PERU_BEAUTY &amp; PERSONAL CARE_HAIR CARE_PANTENE_FY2021_PROGRAMMATIC VIDEO_102</t>
  </si>
  <si>
    <t>8_103</t>
  </si>
  <si>
    <t>PERU_BEAUTY &amp; PERSONAL CARE_HAIR CARE_PANTENE_FY2021_PROGRAMMATIC VIDEO_103</t>
  </si>
  <si>
    <t>8_104</t>
  </si>
  <si>
    <t>PERU_BEAUTY &amp; PERSONAL CARE_HAIR CARE_PANTENE_FY2021_PROGRAMMATIC VIDEO_104</t>
  </si>
  <si>
    <t>8_105</t>
  </si>
  <si>
    <t>PERU_BEAUTY &amp; PERSONAL CARE_HAIR CARE_PANTENE_FY2021_PROGRAMMATIC VIDEO_105</t>
  </si>
  <si>
    <t>8_106</t>
  </si>
  <si>
    <t>PERU_BEAUTY &amp; PERSONAL CARE_HAIR CARE_PANTENE_FY2021_PROGRAMMATIC VIDEO_106</t>
  </si>
  <si>
    <t>8_107</t>
  </si>
  <si>
    <t>PERU_BEAUTY &amp; PERSONAL CARE_HAIR CARE_PANTENE_FY2021_PROGRAMMATIC VIDEO_107</t>
  </si>
  <si>
    <t>8_108</t>
  </si>
  <si>
    <t>PERU_BEAUTY &amp; PERSONAL CARE_HAIR CARE_PANTENE_FY2021_PROGRAMMATIC VIDEO_108</t>
  </si>
  <si>
    <t>8_109</t>
  </si>
  <si>
    <t>PERU_BEAUTY &amp; PERSONAL CARE_HAIR CARE_PANTENE_FY2021_PROGRAMMATIC VIDEO_109</t>
  </si>
  <si>
    <t>8_110</t>
  </si>
  <si>
    <t>PERU_BEAUTY &amp; PERSONAL CARE_HAIR CARE_PANTENE_FY2021_PROGRAMMATIC VIDEO_110</t>
  </si>
  <si>
    <t>8_111</t>
  </si>
  <si>
    <t>PERU_BEAUTY &amp; PERSONAL CARE_HAIR CARE_PANTENE_FY2021_PROGRAMMATIC VIDEO_111</t>
  </si>
  <si>
    <t>8_112</t>
  </si>
  <si>
    <t>PERU_BEAUTY &amp; PERSONAL CARE_HAIR CARE_PANTENE_FY2021_PROGRAMMATIC VIDEO_112</t>
  </si>
  <si>
    <t>8_113</t>
  </si>
  <si>
    <t>PERU_BEAUTY &amp; PERSONAL CARE_HAIR CARE_PANTENE_FY2021_PROGRAMMATIC VIDEO_113</t>
  </si>
  <si>
    <t>8_114</t>
  </si>
  <si>
    <t>PERU_BEAUTY &amp; PERSONAL CARE_HAIR CARE_PANTENE_FY2021_PROGRAMMATIC VIDEO_114</t>
  </si>
  <si>
    <t>8_115</t>
  </si>
  <si>
    <t>PERU_BEAUTY &amp; PERSONAL CARE_HAIR CARE_PANTENE_FY2021_PROGRAMMATIC VIDEO_115</t>
  </si>
  <si>
    <t>8_116</t>
  </si>
  <si>
    <t>PERU_BEAUTY &amp; PERSONAL CARE_HAIR CARE_PANTENE_FY2021_PROGRAMMATIC VIDEO_116</t>
  </si>
  <si>
    <t>8_117</t>
  </si>
  <si>
    <t>PERU_BEAUTY &amp; PERSONAL CARE_HAIR CARE_PANTENE_FY2021_PROGRAMMATIC VIDEO_117</t>
  </si>
  <si>
    <t>8_118</t>
  </si>
  <si>
    <t>PERU_BEAUTY &amp; PERSONAL CARE_HAIR CARE_PANTENE_FY2021_PROGRAMMATIC VIDEO_118</t>
  </si>
  <si>
    <t>8_119</t>
  </si>
  <si>
    <t>PERU_BEAUTY &amp; PERSONAL CARE_HAIR CARE_PANTENE_FY2021_PROGRAMMATIC VIDEO_119</t>
  </si>
  <si>
    <t>8_120</t>
  </si>
  <si>
    <t>PERU_BEAUTY &amp; PERSONAL CARE_HAIR CARE_PANTENE_FY2021_PROGRAMMATIC VIDEO_120</t>
  </si>
  <si>
    <t>8_121</t>
  </si>
  <si>
    <t>PERU_BEAUTY &amp; PERSONAL CARE_HAIR CARE_PANTENE_FY2021_PROGRAMMATIC VIDEO_121</t>
  </si>
  <si>
    <t>8_122</t>
  </si>
  <si>
    <t>PERU_BEAUTY &amp; PERSONAL CARE_HAIR CARE_PANTENE_FY2021_PROGRAMMATIC VIDEO_122</t>
  </si>
  <si>
    <t>8_123</t>
  </si>
  <si>
    <t>PERU_BEAUTY &amp; PERSONAL CARE_HAIR CARE_PANTENE_FY2021_PROGRAMMATIC VIDEO_123</t>
  </si>
  <si>
    <t>8_124</t>
  </si>
  <si>
    <t>PERU_BEAUTY &amp; PERSONAL CARE_HAIR CARE_PANTENE_FY2021_PROGRAMMATIC VIDEO_124</t>
  </si>
  <si>
    <t>8_125</t>
  </si>
  <si>
    <t>PERU_BEAUTY &amp; PERSONAL CARE_HAIR CARE_PANTENE_FY2021_PROGRAMMATIC VIDEO_125</t>
  </si>
  <si>
    <t>8_126</t>
  </si>
  <si>
    <t>PERU_BEAUTY &amp; PERSONAL CARE_HAIR CARE_PANTENE_FY2021_PROGRAMMATIC VIDEO_126</t>
  </si>
  <si>
    <t>8_127</t>
  </si>
  <si>
    <t>PERU_BEAUTY &amp; PERSONAL CARE_HAIR CARE_PANTENE_FY2021_PROGRAMMATIC VIDEO_127</t>
  </si>
  <si>
    <t>8_128</t>
  </si>
  <si>
    <t>PERU_BEAUTY &amp; PERSONAL CARE_HAIR CARE_PANTENE_FY2021_PROGRAMMATIC VIDEO_128</t>
  </si>
  <si>
    <t>8_129</t>
  </si>
  <si>
    <t>PERU_BEAUTY &amp; PERSONAL CARE_HAIR CARE_PANTENE_FY2021_PROGRAMMATIC VIDEO_129</t>
  </si>
  <si>
    <t>8_130</t>
  </si>
  <si>
    <t>PERU_BEAUTY &amp; PERSONAL CARE_HAIR CARE_PANTENE_FY2021_PROGRAMMATIC VIDEO_130</t>
  </si>
  <si>
    <t>8_131</t>
  </si>
  <si>
    <t>PERU_BEAUTY &amp; PERSONAL CARE_HAIR CARE_PANTENE_FY2021_PROGRAMMATIC VIDEO_131</t>
  </si>
  <si>
    <t>8_132</t>
  </si>
  <si>
    <t>PERU_BEAUTY &amp; PERSONAL CARE_HAIR CARE_PANTENE_FY2021_PROGRAMMATIC VIDEO_132</t>
  </si>
  <si>
    <t>8_133</t>
  </si>
  <si>
    <t>PERU_BEAUTY &amp; PERSONAL CARE_HAIR CARE_PANTENE_FY2021_PROGRAMMATIC VIDEO_133</t>
  </si>
  <si>
    <t>8_134</t>
  </si>
  <si>
    <t>PERU_BEAUTY &amp; PERSONAL CARE_HAIR CARE_PANTENE_FY2021_PROGRAMMATIC VIDEO_134</t>
  </si>
  <si>
    <t>8_135</t>
  </si>
  <si>
    <t>PERU_BEAUTY &amp; PERSONAL CARE_HAIR CARE_PANTENE_FY2021_PROGRAMMATIC VIDEO_135</t>
  </si>
  <si>
    <t>8_136</t>
  </si>
  <si>
    <t>PERU_BEAUTY &amp; PERSONAL CARE_HAIR CARE_PANTENE_FY2021_PROGRAMMATIC VIDEO_136</t>
  </si>
  <si>
    <t>8_137</t>
  </si>
  <si>
    <t>PERU_BEAUTY &amp; PERSONAL CARE_HAIR CARE_PANTENE_FY2021_PROGRAMMATIC VIDEO_137</t>
  </si>
  <si>
    <t>8_138</t>
  </si>
  <si>
    <t>PERU_BEAUTY &amp; PERSONAL CARE_HAIR CARE_PANTENE_FY2021_PROGRAMMATIC VIDEO_138</t>
  </si>
  <si>
    <t>8_139</t>
  </si>
  <si>
    <t>PERU_BEAUTY &amp; PERSONAL CARE_HAIR CARE_PANTENE_FY2021_PROGRAMMATIC VIDEO_139</t>
  </si>
  <si>
    <t>8_140</t>
  </si>
  <si>
    <t>PERU_BEAUTY &amp; PERSONAL CARE_HAIR CARE_PANTENE_FY2021_PROGRAMMATIC VIDEO_140</t>
  </si>
  <si>
    <t>8_141</t>
  </si>
  <si>
    <t>PERU_BEAUTY &amp; PERSONAL CARE_HAIR CARE_PANTENE_FY2021_PROGRAMMATIC VIDEO_141</t>
  </si>
  <si>
    <t>8_142</t>
  </si>
  <si>
    <t>PERU_BEAUTY &amp; PERSONAL CARE_HAIR CARE_PANTENE_FY2021_PROGRAMMATIC VIDEO_142</t>
  </si>
  <si>
    <t>8_143</t>
  </si>
  <si>
    <t>PERU_BEAUTY &amp; PERSONAL CARE_HAIR CARE_PANTENE_FY2021_PROGRAMMATIC VIDEO_143</t>
  </si>
  <si>
    <t>8_144</t>
  </si>
  <si>
    <t>PERU_BEAUTY &amp; PERSONAL CARE_HAIR CARE_PANTENE_FY2021_PROGRAMMATIC VIDEO_144</t>
  </si>
  <si>
    <t>8_145</t>
  </si>
  <si>
    <t>PERU_BEAUTY &amp; PERSONAL CARE_HAIR CARE_PANTENE_FY2021_PROGRAMMATIC VIDEO_145</t>
  </si>
  <si>
    <t>8_146</t>
  </si>
  <si>
    <t>PERU_BEAUTY &amp; PERSONAL CARE_HAIR CARE_PANTENE_FY2021_PROGRAMMATIC VIDEO_146</t>
  </si>
  <si>
    <t>8_147</t>
  </si>
  <si>
    <t>PERU_BEAUTY &amp; PERSONAL CARE_HAIR CARE_PANTENE_FY2021_PROGRAMMATIC VIDEO_147</t>
  </si>
  <si>
    <t>8_148</t>
  </si>
  <si>
    <t>PERU_BEAUTY &amp; PERSONAL CARE_HAIR CARE_PANTENE_FY2021_PROGRAMMATIC VIDEO_148</t>
  </si>
  <si>
    <t>8_149</t>
  </si>
  <si>
    <t>PERU_BEAUTY &amp; PERSONAL CARE_HAIR CARE_PANTENE_FY2021_PROGRAMMATIC VIDEO_149</t>
  </si>
  <si>
    <t>8_150</t>
  </si>
  <si>
    <t>PERU_BEAUTY &amp; PERSONAL CARE_HAIR CARE_PANTENE_FY2021_PROGRAMMATIC VIDEO_150</t>
  </si>
  <si>
    <t>8_151</t>
  </si>
  <si>
    <t>PERU_BEAUTY &amp; PERSONAL CARE_HAIR CARE_PANTENE_FY2021_PROGRAMMATIC VIDEO_151</t>
  </si>
  <si>
    <t>8_152</t>
  </si>
  <si>
    <t>PERU_BEAUTY &amp; PERSONAL CARE_HAIR CARE_PANTENE_FY2021_PROGRAMMATIC VIDEO_152</t>
  </si>
  <si>
    <t>8_153</t>
  </si>
  <si>
    <t>PERU_BEAUTY &amp; PERSONAL CARE_HAIR CARE_PANTENE_FY2021_PROGRAMMATIC VIDEO_153</t>
  </si>
  <si>
    <t>8_154</t>
  </si>
  <si>
    <t>PERU_BEAUTY &amp; PERSONAL CARE_HAIR CARE_PANTENE_FY2021_PROGRAMMATIC VIDEO_154</t>
  </si>
  <si>
    <t>8_155</t>
  </si>
  <si>
    <t>PERU_BEAUTY &amp; PERSONAL CARE_HAIR CARE_PANTENE_FY2021_PROGRAMMATIC VIDEO_155</t>
  </si>
  <si>
    <t>8_156</t>
  </si>
  <si>
    <t>PERU_BEAUTY &amp; PERSONAL CARE_HAIR CARE_PANTENE_FY2021_PROGRAMMATIC VIDEO_156</t>
  </si>
  <si>
    <t>8_157</t>
  </si>
  <si>
    <t>PERU_BEAUTY &amp; PERSONAL CARE_HAIR CARE_PANTENE_FY2021_PROGRAMMATIC VIDEO_157</t>
  </si>
  <si>
    <t>8_158</t>
  </si>
  <si>
    <t>PERU_BEAUTY &amp; PERSONAL CARE_HAIR CARE_PANTENE_FY2021_PROGRAMMATIC VIDEO_158</t>
  </si>
  <si>
    <t>8_159</t>
  </si>
  <si>
    <t>PERU_BEAUTY &amp; PERSONAL CARE_HAIR CARE_PANTENE_FY2021_PROGRAMMATIC VIDEO_159</t>
  </si>
  <si>
    <t>8_160</t>
  </si>
  <si>
    <t>PERU_BEAUTY &amp; PERSONAL CARE_HAIR CARE_PANTENE_FY2021_PROGRAMMATIC VIDEO_160</t>
  </si>
  <si>
    <t>8_161</t>
  </si>
  <si>
    <t>PERU_BEAUTY &amp; PERSONAL CARE_HAIR CARE_PANTENE_FY2021_PROGRAMMATIC VIDEO_161</t>
  </si>
  <si>
    <t>8_162</t>
  </si>
  <si>
    <t>PERU_BEAUTY &amp; PERSONAL CARE_HAIR CARE_PANTENE_FY2021_PROGRAMMATIC VIDEO_162</t>
  </si>
  <si>
    <t>8_163</t>
  </si>
  <si>
    <t>PERU_BEAUTY &amp; PERSONAL CARE_HAIR CARE_PANTENE_FY2021_PROGRAMMATIC VIDEO_163</t>
  </si>
  <si>
    <t>8_164</t>
  </si>
  <si>
    <t>PERU_BEAUTY &amp; PERSONAL CARE_HAIR CARE_PANTENE_FY2021_PROGRAMMATIC VIDEO_164</t>
  </si>
  <si>
    <t>8_165</t>
  </si>
  <si>
    <t>PERU_BEAUTY &amp; PERSONAL CARE_HAIR CARE_PANTENE_FY2021_PROGRAMMATIC VIDEO_165</t>
  </si>
  <si>
    <t>8_166</t>
  </si>
  <si>
    <t>PERU_BEAUTY &amp; PERSONAL CARE_HAIR CARE_PANTENE_FY2021_PROGRAMMATIC VIDEO_166</t>
  </si>
  <si>
    <t>8_167</t>
  </si>
  <si>
    <t>PERU_BEAUTY &amp; PERSONAL CARE_HAIR CARE_PANTENE_FY2021_PROGRAMMATIC VIDEO_167</t>
  </si>
  <si>
    <t>8_168</t>
  </si>
  <si>
    <t>PERU_BEAUTY &amp; PERSONAL CARE_HAIR CARE_PANTENE_FY2021_PROGRAMMATIC VIDEO_168</t>
  </si>
  <si>
    <t>8_169</t>
  </si>
  <si>
    <t>PERU_BEAUTY &amp; PERSONAL CARE_HAIR CARE_PANTENE_FY2021_PROGRAMMATIC VIDEO_169</t>
  </si>
  <si>
    <t>8_170</t>
  </si>
  <si>
    <t>PERU_BEAUTY &amp; PERSONAL CARE_HAIR CARE_PANTENE_FY2021_PROGRAMMATIC VIDEO_170</t>
  </si>
  <si>
    <t>8_171</t>
  </si>
  <si>
    <t>PERU_BEAUTY &amp; PERSONAL CARE_HAIR CARE_PANTENE_FY2021_PROGRAMMATIC VIDEO_171</t>
  </si>
  <si>
    <t>8_172</t>
  </si>
  <si>
    <t>PERU_BEAUTY &amp; PERSONAL CARE_HAIR CARE_PANTENE_FY2021_PROGRAMMATIC VIDEO_172</t>
  </si>
  <si>
    <t>8_173</t>
  </si>
  <si>
    <t>PERU_BEAUTY &amp; PERSONAL CARE_HAIR CARE_PANTENE_FY2021_PROGRAMMATIC VIDEO_173</t>
  </si>
  <si>
    <t>8_174</t>
  </si>
  <si>
    <t>PERU_BEAUTY &amp; PERSONAL CARE_HAIR CARE_PANTENE_FY2021_PROGRAMMATIC VIDEO_174</t>
  </si>
  <si>
    <t>8_175</t>
  </si>
  <si>
    <t>PERU_BEAUTY &amp; PERSONAL CARE_HAIR CARE_PANTENE_FY2021_PROGRAMMATIC VIDEO_175</t>
  </si>
  <si>
    <t>8_176</t>
  </si>
  <si>
    <t>PERU_BEAUTY &amp; PERSONAL CARE_HAIR CARE_PANTENE_FY2021_PROGRAMMATIC VIDEO_176</t>
  </si>
  <si>
    <t>8_177</t>
  </si>
  <si>
    <t>PERU_BEAUTY &amp; PERSONAL CARE_HAIR CARE_PANTENE_FY2021_PROGRAMMATIC VIDEO_177</t>
  </si>
  <si>
    <t>8_178</t>
  </si>
  <si>
    <t>PERU_BEAUTY &amp; PERSONAL CARE_HAIR CARE_PANTENE_FY2021_PROGRAMMATIC VIDEO_178</t>
  </si>
  <si>
    <t>8_179</t>
  </si>
  <si>
    <t>PERU_BEAUTY &amp; PERSONAL CARE_HAIR CARE_PANTENE_FY2021_PROGRAMMATIC VIDEO_179</t>
  </si>
  <si>
    <t>8_180</t>
  </si>
  <si>
    <t>PERU_BEAUTY &amp; PERSONAL CARE_HAIR CARE_PANTENE_FY2021_PROGRAMMATIC VIDEO_180</t>
  </si>
  <si>
    <t>8_181</t>
  </si>
  <si>
    <t>PERU_BEAUTY &amp; PERSONAL CARE_HAIR CARE_PANTENE_FY2021_PROGRAMMATIC VIDEO_181</t>
  </si>
  <si>
    <t>8_182</t>
  </si>
  <si>
    <t>PERU_BEAUTY &amp; PERSONAL CARE_HAIR CARE_PANTENE_FY2021_PROGRAMMATIC VIDEO_182</t>
  </si>
  <si>
    <t>8_183</t>
  </si>
  <si>
    <t>PERU_BEAUTY &amp; PERSONAL CARE_HAIR CARE_PANTENE_FY2021_PROGRAMMATIC VIDEO_183</t>
  </si>
  <si>
    <t>8_184</t>
  </si>
  <si>
    <t>PERU_BEAUTY &amp; PERSONAL CARE_HAIR CARE_PANTENE_FY2021_PROGRAMMATIC VIDEO_184</t>
  </si>
  <si>
    <t>8_185</t>
  </si>
  <si>
    <t>PERU_BEAUTY &amp; PERSONAL CARE_HAIR CARE_PANTENE_FY2021_PROGRAMMATIC VIDEO_185</t>
  </si>
  <si>
    <t>8_186</t>
  </si>
  <si>
    <t>PERU_BEAUTY &amp; PERSONAL CARE_HAIR CARE_PANTENE_FY2021_PROGRAMMATIC VIDEO_186</t>
  </si>
  <si>
    <t>8_187</t>
  </si>
  <si>
    <t>PERU_BEAUTY &amp; PERSONAL CARE_HAIR CARE_PANTENE_FY2021_PROGRAMMATIC VIDEO_187</t>
  </si>
  <si>
    <t>8_188</t>
  </si>
  <si>
    <t>PERU_BEAUTY &amp; PERSONAL CARE_HAIR CARE_PANTENE_FY2021_PROGRAMMATIC VIDEO_188</t>
  </si>
  <si>
    <t>8_189</t>
  </si>
  <si>
    <t>PERU_BEAUTY &amp; PERSONAL CARE_HAIR CARE_PANTENE_FY2021_PROGRAMMATIC VIDEO_189</t>
  </si>
  <si>
    <t>8_190</t>
  </si>
  <si>
    <t>PERU_BEAUTY &amp; PERSONAL CARE_HAIR CARE_PANTENE_FY2021_PROGRAMMATIC VIDEO_190</t>
  </si>
  <si>
    <t>8_191</t>
  </si>
  <si>
    <t>PERU_BEAUTY &amp; PERSONAL CARE_HAIR CARE_PANTENE_FY2021_PROGRAMMATIC VIDEO_191</t>
  </si>
  <si>
    <t>8_192</t>
  </si>
  <si>
    <t>PERU_BEAUTY &amp; PERSONAL CARE_HAIR CARE_PANTENE_FY2021_PROGRAMMATIC VIDEO_192</t>
  </si>
  <si>
    <t>8_193</t>
  </si>
  <si>
    <t>PERU_BEAUTY &amp; PERSONAL CARE_HAIR CARE_PANTENE_FY2021_PROGRAMMATIC VIDEO_193</t>
  </si>
  <si>
    <t>8_194</t>
  </si>
  <si>
    <t>PERU_BEAUTY &amp; PERSONAL CARE_HAIR CARE_PANTENE_FY2021_PROGRAMMATIC VIDEO_194</t>
  </si>
  <si>
    <t>8_195</t>
  </si>
  <si>
    <t>PERU_BEAUTY &amp; PERSONAL CARE_HAIR CARE_PANTENE_FY2021_PROGRAMMATIC VIDEO_195</t>
  </si>
  <si>
    <t>8_196</t>
  </si>
  <si>
    <t>PERU_BEAUTY &amp; PERSONAL CARE_HAIR CARE_PANTENE_FY2021_PROGRAMMATIC VIDEO_196</t>
  </si>
  <si>
    <t>8_197</t>
  </si>
  <si>
    <t>PERU_BEAUTY &amp; PERSONAL CARE_HAIR CARE_PANTENE_FY2021_PROGRAMMATIC VIDEO_197</t>
  </si>
  <si>
    <t>8_198</t>
  </si>
  <si>
    <t>PERU_BEAUTY &amp; PERSONAL CARE_HAIR CARE_PANTENE_FY2021_PROGRAMMATIC VIDEO_198</t>
  </si>
  <si>
    <t>8_199</t>
  </si>
  <si>
    <t>PERU_BEAUTY &amp; PERSONAL CARE_HAIR CARE_PANTENE_FY2021_PROGRAMMATIC VIDEO_199</t>
  </si>
  <si>
    <t>8_200</t>
  </si>
  <si>
    <t>PERU_BEAUTY &amp; PERSONAL CARE_HAIR CARE_PANTENE_FY2021_PROGRAMMATIC VIDEO_200</t>
  </si>
  <si>
    <t>8_201</t>
  </si>
  <si>
    <t>PERU_BEAUTY &amp; PERSONAL CARE_HAIR CARE_PANTENE_FY2021_PROGRAMMATIC VIDEO_201</t>
  </si>
  <si>
    <t>8_202</t>
  </si>
  <si>
    <t>PERU_BEAUTY &amp; PERSONAL CARE_HAIR CARE_PANTENE_FY2021_PROGRAMMATIC VIDEO_202</t>
  </si>
  <si>
    <t>8_203</t>
  </si>
  <si>
    <t>PERU_BEAUTY &amp; PERSONAL CARE_HAIR CARE_PANTENE_FY2021_PROGRAMMATIC VIDEO_203</t>
  </si>
  <si>
    <t>8_204</t>
  </si>
  <si>
    <t>PERU_BEAUTY &amp; PERSONAL CARE_HAIR CARE_PANTENE_FY2021_PROGRAMMATIC VIDEO_204</t>
  </si>
  <si>
    <t>8_205</t>
  </si>
  <si>
    <t>PERU_BEAUTY &amp; PERSONAL CARE_HAIR CARE_PANTENE_FY2021_PROGRAMMATIC VIDEO_205</t>
  </si>
  <si>
    <t>8_206</t>
  </si>
  <si>
    <t>PERU_BEAUTY &amp; PERSONAL CARE_HAIR CARE_PANTENE_FY2021_PROGRAMMATIC VIDEO_206</t>
  </si>
  <si>
    <t>8_207</t>
  </si>
  <si>
    <t>PERU_BEAUTY &amp; PERSONAL CARE_HAIR CARE_PANTENE_FY2021_PROGRAMMATIC VIDEO_207</t>
  </si>
  <si>
    <t>8_208</t>
  </si>
  <si>
    <t>PERU_BEAUTY &amp; PERSONAL CARE_HAIR CARE_PANTENE_FY2021_PROGRAMMATIC VIDEO_208</t>
  </si>
  <si>
    <t>8_209</t>
  </si>
  <si>
    <t>PERU_BEAUTY &amp; PERSONAL CARE_HAIR CARE_PANTENE_FY2021_PROGRAMMATIC VIDEO_209</t>
  </si>
  <si>
    <t>8_210</t>
  </si>
  <si>
    <t>PERU_BEAUTY &amp; PERSONAL CARE_HAIR CARE_PANTENE_FY2021_PROGRAMMATIC VIDEO_210</t>
  </si>
  <si>
    <t>8_211</t>
  </si>
  <si>
    <t>PERU_BEAUTY &amp; PERSONAL CARE_HAIR CARE_PANTENE_FY2021_PROGRAMMATIC VIDEO_211</t>
  </si>
  <si>
    <t>8_212</t>
  </si>
  <si>
    <t>PERU_BEAUTY &amp; PERSONAL CARE_HAIR CARE_PANTENE_FY2021_PROGRAMMATIC VIDEO_212</t>
  </si>
  <si>
    <t>8_213</t>
  </si>
  <si>
    <t>PERU_BEAUTY &amp; PERSONAL CARE_HAIR CARE_PANTENE_FY2021_PROGRAMMATIC VIDEO_213</t>
  </si>
  <si>
    <t>8_214</t>
  </si>
  <si>
    <t>PERU_BEAUTY &amp; PERSONAL CARE_HAIR CARE_PANTENE_FY2021_PROGRAMMATIC VIDEO_214</t>
  </si>
  <si>
    <t>8_215</t>
  </si>
  <si>
    <t>PERU_BEAUTY &amp; PERSONAL CARE_HAIR CARE_PANTENE_FY2021_PROGRAMMATIC VIDEO_215</t>
  </si>
  <si>
    <t>8_216</t>
  </si>
  <si>
    <t>PERU_BEAUTY &amp; PERSONAL CARE_HAIR CARE_PANTENE_FY2021_PROGRAMMATIC VIDEO_216</t>
  </si>
  <si>
    <t>8_217</t>
  </si>
  <si>
    <t>PERU_BEAUTY &amp; PERSONAL CARE_HAIR CARE_PANTENE_FY2021_PROGRAMMATIC VIDEO_217</t>
  </si>
  <si>
    <t>8_218</t>
  </si>
  <si>
    <t>PERU_BEAUTY &amp; PERSONAL CARE_HAIR CARE_PANTENE_FY2021_PROGRAMMATIC VIDEO_218</t>
  </si>
  <si>
    <t>8_219</t>
  </si>
  <si>
    <t>PERU_BEAUTY &amp; PERSONAL CARE_HAIR CARE_PANTENE_FY2021_PROGRAMMATIC VIDEO_219</t>
  </si>
  <si>
    <t>8_220</t>
  </si>
  <si>
    <t>PERU_BEAUTY &amp; PERSONAL CARE_HAIR CARE_PANTENE_FY2021_PROGRAMMATIC VIDEO_220</t>
  </si>
  <si>
    <t>8_221</t>
  </si>
  <si>
    <t>PERU_BEAUTY &amp; PERSONAL CARE_HAIR CARE_PANTENE_FY2021_PROGRAMMATIC VIDEO_221</t>
  </si>
  <si>
    <t>8_222</t>
  </si>
  <si>
    <t>PERU_BEAUTY &amp; PERSONAL CARE_HAIR CARE_PANTENE_FY2021_PROGRAMMATIC VIDEO_222</t>
  </si>
  <si>
    <t>8_223</t>
  </si>
  <si>
    <t>PERU_BEAUTY &amp; PERSONAL CARE_HAIR CARE_PANTENE_FY2021_PROGRAMMATIC VIDEO_223</t>
  </si>
  <si>
    <t>8_224</t>
  </si>
  <si>
    <t>PERU_BEAUTY &amp; PERSONAL CARE_HAIR CARE_PANTENE_FY2021_PROGRAMMATIC VIDEO_224</t>
  </si>
  <si>
    <t>8_225</t>
  </si>
  <si>
    <t>PERU_BEAUTY &amp; PERSONAL CARE_HAIR CARE_PANTENE_FY2021_PROGRAMMATIC VIDEO_225</t>
  </si>
  <si>
    <t>8_226</t>
  </si>
  <si>
    <t>PERU_BEAUTY &amp; PERSONAL CARE_HAIR CARE_PANTENE_FY2021_PROGRAMMATIC VIDEO_226</t>
  </si>
  <si>
    <t>8_227</t>
  </si>
  <si>
    <t>PERU_BEAUTY &amp; PERSONAL CARE_HAIR CARE_PANTENE_FY2021_PROGRAMMATIC VIDEO_227</t>
  </si>
  <si>
    <t>8_228</t>
  </si>
  <si>
    <t>PERU_BEAUTY &amp; PERSONAL CARE_HAIR CARE_PANTENE_FY2021_PROGRAMMATIC VIDEO_228</t>
  </si>
  <si>
    <t>8_229</t>
  </si>
  <si>
    <t>PERU_BEAUTY &amp; PERSONAL CARE_HAIR CARE_PANTENE_FY2021_PROGRAMMATIC VIDEO_229</t>
  </si>
  <si>
    <t>8_230</t>
  </si>
  <si>
    <t>PERU_BEAUTY &amp; PERSONAL CARE_HAIR CARE_PANTENE_FY2021_PROGRAMMATIC VIDEO_230</t>
  </si>
  <si>
    <t>8_231</t>
  </si>
  <si>
    <t>PERU_BEAUTY &amp; PERSONAL CARE_HAIR CARE_PANTENE_FY2021_PROGRAMMATIC VIDEO_231</t>
  </si>
  <si>
    <t>8_232</t>
  </si>
  <si>
    <t>PERU_BEAUTY &amp; PERSONAL CARE_HAIR CARE_PANTENE_FY2021_PROGRAMMATIC VIDEO_232</t>
  </si>
  <si>
    <t>8_233</t>
  </si>
  <si>
    <t>PERU_BEAUTY &amp; PERSONAL CARE_HAIR CARE_PANTENE_FY2021_PROGRAMMATIC VIDEO_233</t>
  </si>
  <si>
    <t>8_234</t>
  </si>
  <si>
    <t>PERU_BEAUTY &amp; PERSONAL CARE_HAIR CARE_PANTENE_FY2021_PROGRAMMATIC VIDEO_234</t>
  </si>
  <si>
    <t>8_235</t>
  </si>
  <si>
    <t>PERU_BEAUTY &amp; PERSONAL CARE_HAIR CARE_PANTENE_FY2021_PROGRAMMATIC VIDEO_235</t>
  </si>
  <si>
    <t>8_236</t>
  </si>
  <si>
    <t>PERU_BEAUTY &amp; PERSONAL CARE_HAIR CARE_PANTENE_FY2021_PROGRAMMATIC VIDEO_236</t>
  </si>
  <si>
    <t>8_237</t>
  </si>
  <si>
    <t>PERU_BEAUTY &amp; PERSONAL CARE_HAIR CARE_PANTENE_FY2021_PROGRAMMATIC VIDEO_237</t>
  </si>
  <si>
    <t>8_238</t>
  </si>
  <si>
    <t>PERU_BEAUTY &amp; PERSONAL CARE_HAIR CARE_PANTENE_FY2021_PROGRAMMATIC VIDEO_238</t>
  </si>
  <si>
    <t>8_239</t>
  </si>
  <si>
    <t>PERU_BEAUTY &amp; PERSONAL CARE_HAIR CARE_PANTENE_FY2021_PROGRAMMATIC VIDEO_239</t>
  </si>
  <si>
    <t>8_240</t>
  </si>
  <si>
    <t>PERU_BEAUTY &amp; PERSONAL CARE_HAIR CARE_PANTENE_FY2021_PROGRAMMATIC VIDEO_240</t>
  </si>
  <si>
    <t>8_241</t>
  </si>
  <si>
    <t>PERU_BEAUTY &amp; PERSONAL CARE_HAIR CARE_PANTENE_FY2021_PROGRAMMATIC VIDEO_241</t>
  </si>
  <si>
    <t>8_242</t>
  </si>
  <si>
    <t>PERU_BEAUTY &amp; PERSONAL CARE_HAIR CARE_PANTENE_FY2021_PROGRAMMATIC VIDEO_242</t>
  </si>
  <si>
    <t>8_243</t>
  </si>
  <si>
    <t>PERU_BEAUTY &amp; PERSONAL CARE_HAIR CARE_PANTENE_FY2021_PROGRAMMATIC VIDEO_243</t>
  </si>
  <si>
    <t>8_244</t>
  </si>
  <si>
    <t>PERU_BEAUTY &amp; PERSONAL CARE_HAIR CARE_PANTENE_FY2021_PROGRAMMATIC VIDEO_244</t>
  </si>
  <si>
    <t>8_245</t>
  </si>
  <si>
    <t>PERU_BEAUTY &amp; PERSONAL CARE_HAIR CARE_PANTENE_FY2021_PROGRAMMATIC VIDEO_245</t>
  </si>
  <si>
    <t>8_246</t>
  </si>
  <si>
    <t>PERU_BEAUTY &amp; PERSONAL CARE_HAIR CARE_PANTENE_FY2021_PROGRAMMATIC VIDEO_246</t>
  </si>
  <si>
    <t>8_247</t>
  </si>
  <si>
    <t>PERU_BEAUTY &amp; PERSONAL CARE_HAIR CARE_PANTENE_FY2021_PROGRAMMATIC VIDEO_247</t>
  </si>
  <si>
    <t>8_248</t>
  </si>
  <si>
    <t>PERU_BEAUTY &amp; PERSONAL CARE_HAIR CARE_PANTENE_FY2021_PROGRAMMATIC VIDEO_248</t>
  </si>
  <si>
    <t>8_249</t>
  </si>
  <si>
    <t>PERU_BEAUTY &amp; PERSONAL CARE_HAIR CARE_PANTENE_FY2021_PROGRAMMATIC VIDEO_249</t>
  </si>
  <si>
    <t>8_250</t>
  </si>
  <si>
    <t>PERU_BEAUTY &amp; PERSONAL CARE_HAIR CARE_PANTENE_FY2021_PROGRAMMATIC VIDEO_250</t>
  </si>
  <si>
    <t>8_251</t>
  </si>
  <si>
    <t>PERU_BEAUTY &amp; PERSONAL CARE_HAIR CARE_PANTENE_FY2021_PROGRAMMATIC VIDEO_251</t>
  </si>
  <si>
    <t>8_252</t>
  </si>
  <si>
    <t>PERU_BEAUTY &amp; PERSONAL CARE_HAIR CARE_PANTENE_FY2021_PROGRAMMATIC VIDEO_252</t>
  </si>
  <si>
    <t>8_253</t>
  </si>
  <si>
    <t>PERU_BEAUTY &amp; PERSONAL CARE_HAIR CARE_PANTENE_FY2021_PROGRAMMATIC VIDEO_253</t>
  </si>
  <si>
    <t>8_254</t>
  </si>
  <si>
    <t>PERU_BEAUTY &amp; PERSONAL CARE_HAIR CARE_PANTENE_FY2021_PROGRAMMATIC VIDEO_254</t>
  </si>
  <si>
    <t>8_255</t>
  </si>
  <si>
    <t>PERU_BEAUTY &amp; PERSONAL CARE_HAIR CARE_PANTENE_FY2021_PROGRAMMATIC VIDEO_255</t>
  </si>
  <si>
    <t>8_256</t>
  </si>
  <si>
    <t>PERU_BEAUTY &amp; PERSONAL CARE_HAIR CARE_PANTENE_FY2021_PROGRAMMATIC VIDEO_256</t>
  </si>
  <si>
    <t>8_257</t>
  </si>
  <si>
    <t>PERU_BEAUTY &amp; PERSONAL CARE_HAIR CARE_PANTENE_FY2021_PROGRAMMATIC VIDEO_257</t>
  </si>
  <si>
    <t>8_258</t>
  </si>
  <si>
    <t>PERU_BEAUTY &amp; PERSONAL CARE_HAIR CARE_PANTENE_FY2021_PROGRAMMATIC VIDEO_258</t>
  </si>
  <si>
    <t>8_259</t>
  </si>
  <si>
    <t>PERU_BEAUTY &amp; PERSONAL CARE_HAIR CARE_PANTENE_FY2021_PROGRAMMATIC VIDEO_259</t>
  </si>
  <si>
    <t>8_260</t>
  </si>
  <si>
    <t>PERU_BEAUTY &amp; PERSONAL CARE_HAIR CARE_PANTENE_FY2021_PROGRAMMATIC VIDEO_260</t>
  </si>
  <si>
    <t>8_261</t>
  </si>
  <si>
    <t>PERU_BEAUTY &amp; PERSONAL CARE_HAIR CARE_PANTENE_FY2021_PROGRAMMATIC VIDEO_261</t>
  </si>
  <si>
    <t>8_262</t>
  </si>
  <si>
    <t>PERU_BEAUTY &amp; PERSONAL CARE_HAIR CARE_PANTENE_FY2021_PROGRAMMATIC VIDEO_262</t>
  </si>
  <si>
    <t>8_263</t>
  </si>
  <si>
    <t>PERU_BEAUTY &amp; PERSONAL CARE_HAIR CARE_PANTENE_FY2021_PROGRAMMATIC VIDEO_263</t>
  </si>
  <si>
    <t>8_264</t>
  </si>
  <si>
    <t>PERU_BEAUTY &amp; PERSONAL CARE_HAIR CARE_PANTENE_FY2021_PROGRAMMATIC VIDEO_264</t>
  </si>
  <si>
    <t>8_265</t>
  </si>
  <si>
    <t>PERU_BEAUTY &amp; PERSONAL CARE_HAIR CARE_PANTENE_FY2021_PROGRAMMATIC VIDEO_265</t>
  </si>
  <si>
    <t>8_266</t>
  </si>
  <si>
    <t>PERU_BEAUTY &amp; PERSONAL CARE_HAIR CARE_PANTENE_FY2021_PROGRAMMATIC VIDEO_266</t>
  </si>
  <si>
    <t>8_267</t>
  </si>
  <si>
    <t>PERU_BEAUTY &amp; PERSONAL CARE_HAIR CARE_PANTENE_FY2021_PROGRAMMATIC VIDEO_267</t>
  </si>
  <si>
    <t>8_268</t>
  </si>
  <si>
    <t>PERU_BEAUTY &amp; PERSONAL CARE_HAIR CARE_PANTENE_FY2021_PROGRAMMATIC VIDEO_268</t>
  </si>
  <si>
    <t>8_269</t>
  </si>
  <si>
    <t>PERU_BEAUTY &amp; PERSONAL CARE_HAIR CARE_PANTENE_FY2021_PROGRAMMATIC VIDEO_269</t>
  </si>
  <si>
    <t>8_270</t>
  </si>
  <si>
    <t>PERU_BEAUTY &amp; PERSONAL CARE_HAIR CARE_PANTENE_FY2021_PROGRAMMATIC VIDEO_270</t>
  </si>
  <si>
    <t>8_271</t>
  </si>
  <si>
    <t>PERU_BEAUTY &amp; PERSONAL CARE_HAIR CARE_PANTENE_FY2021_PROGRAMMATIC VIDEO_271</t>
  </si>
  <si>
    <t>8_272</t>
  </si>
  <si>
    <t>PERU_BEAUTY &amp; PERSONAL CARE_HAIR CARE_PANTENE_FY2021_PROGRAMMATIC VIDEO_272</t>
  </si>
  <si>
    <t>8_273</t>
  </si>
  <si>
    <t>PERU_BEAUTY &amp; PERSONAL CARE_HAIR CARE_PANTENE_FY2021_PROGRAMMATIC VIDEO_273</t>
  </si>
  <si>
    <t>8_274</t>
  </si>
  <si>
    <t>PERU_BEAUTY &amp; PERSONAL CARE_HAIR CARE_PANTENE_FY2021_PROGRAMMATIC VIDEO_274</t>
  </si>
  <si>
    <t>8_275</t>
  </si>
  <si>
    <t>PERU_BEAUTY &amp; PERSONAL CARE_HAIR CARE_PANTENE_FY2021_PROGRAMMATIC VIDEO_275</t>
  </si>
  <si>
    <t>8_276</t>
  </si>
  <si>
    <t>PERU_BEAUTY &amp; PERSONAL CARE_HAIR CARE_PANTENE_FY2021_PROGRAMMATIC VIDEO_276</t>
  </si>
  <si>
    <t>8_277</t>
  </si>
  <si>
    <t>PERU_BEAUTY &amp; PERSONAL CARE_HAIR CARE_PANTENE_FY2021_PROGRAMMATIC VIDEO_277</t>
  </si>
  <si>
    <t>8_278</t>
  </si>
  <si>
    <t>PERU_BEAUTY &amp; PERSONAL CARE_HAIR CARE_PANTENE_FY2021_PROGRAMMATIC VIDEO_278</t>
  </si>
  <si>
    <t>8_279</t>
  </si>
  <si>
    <t>PERU_BEAUTY &amp; PERSONAL CARE_HAIR CARE_PANTENE_FY2021_PROGRAMMATIC VIDEO_279</t>
  </si>
  <si>
    <t>8_280</t>
  </si>
  <si>
    <t>PERU_BEAUTY &amp; PERSONAL CARE_HAIR CARE_PANTENE_FY2021_PROGRAMMATIC VIDEO_280</t>
  </si>
  <si>
    <t>8_281</t>
  </si>
  <si>
    <t>PERU_BEAUTY &amp; PERSONAL CARE_HAIR CARE_PANTENE_FY2021_PROGRAMMATIC VIDEO_281</t>
  </si>
  <si>
    <t>8_282</t>
  </si>
  <si>
    <t>PERU_BEAUTY &amp; PERSONAL CARE_HAIR CARE_PANTENE_FY2021_PROGRAMMATIC VIDEO_282</t>
  </si>
  <si>
    <t>8_283</t>
  </si>
  <si>
    <t>PERU_BEAUTY &amp; PERSONAL CARE_HAIR CARE_PANTENE_FY2021_PROGRAMMATIC VIDEO_283</t>
  </si>
  <si>
    <t>8_284</t>
  </si>
  <si>
    <t>PERU_BEAUTY &amp; PERSONAL CARE_HAIR CARE_PANTENE_FY2021_PROGRAMMATIC VIDEO_284</t>
  </si>
  <si>
    <t>8_285</t>
  </si>
  <si>
    <t>PERU_BEAUTY &amp; PERSONAL CARE_HAIR CARE_PANTENE_FY2021_PROGRAMMATIC VIDEO_285</t>
  </si>
  <si>
    <t>8_286</t>
  </si>
  <si>
    <t>PERU_BEAUTY &amp; PERSONAL CARE_HAIR CARE_PANTENE_FY2021_PROGRAMMATIC VIDEO_286</t>
  </si>
  <si>
    <t>8_287</t>
  </si>
  <si>
    <t>PERU_BEAUTY &amp; PERSONAL CARE_HAIR CARE_PANTENE_FY2021_PROGRAMMATIC VIDEO_287</t>
  </si>
  <si>
    <t>8_288</t>
  </si>
  <si>
    <t>PERU_BEAUTY &amp; PERSONAL CARE_HAIR CARE_PANTENE_FY2021_PROGRAMMATIC VIDEO_288</t>
  </si>
  <si>
    <t>8_289</t>
  </si>
  <si>
    <t>PERU_BEAUTY &amp; PERSONAL CARE_HAIR CARE_PANTENE_FY2021_PROGRAMMATIC VIDEO_289</t>
  </si>
  <si>
    <t>8_290</t>
  </si>
  <si>
    <t>PERU_BEAUTY &amp; PERSONAL CARE_HAIR CARE_PANTENE_FY2021_PROGRAMMATIC VIDEO_290</t>
  </si>
  <si>
    <t>8_291</t>
  </si>
  <si>
    <t>PERU_BEAUTY &amp; PERSONAL CARE_HAIR CARE_PANTENE_FY2021_PROGRAMMATIC VIDEO_291</t>
  </si>
  <si>
    <t>8_292</t>
  </si>
  <si>
    <t>PERU_BEAUTY &amp; PERSONAL CARE_HAIR CARE_PANTENE_FY2021_PROGRAMMATIC VIDEO_292</t>
  </si>
  <si>
    <t>8_293</t>
  </si>
  <si>
    <t>PERU_BEAUTY &amp; PERSONAL CARE_HAIR CARE_PANTENE_FY2021_PROGRAMMATIC VIDEO_293</t>
  </si>
  <si>
    <t>8_294</t>
  </si>
  <si>
    <t>PERU_BEAUTY &amp; PERSONAL CARE_HAIR CARE_PANTENE_FY2021_PROGRAMMATIC VIDEO_294</t>
  </si>
  <si>
    <t>8_295</t>
  </si>
  <si>
    <t>PERU_BEAUTY &amp; PERSONAL CARE_HAIR CARE_PANTENE_FY2021_PROGRAMMATIC VIDEO_295</t>
  </si>
  <si>
    <t>8_296</t>
  </si>
  <si>
    <t>PERU_BEAUTY &amp; PERSONAL CARE_HAIR CARE_PANTENE_FY2021_PROGRAMMATIC VIDEO_296</t>
  </si>
  <si>
    <t>8_297</t>
  </si>
  <si>
    <t>PERU_BEAUTY &amp; PERSONAL CARE_HAIR CARE_PANTENE_FY2021_PROGRAMMATIC VIDEO_297</t>
  </si>
  <si>
    <t>8_298</t>
  </si>
  <si>
    <t>PERU_BEAUTY &amp; PERSONAL CARE_HAIR CARE_PANTENE_FY2021_PROGRAMMATIC VIDEO_298</t>
  </si>
  <si>
    <t>8_299</t>
  </si>
  <si>
    <t>PERU_BEAUTY &amp; PERSONAL CARE_HAIR CARE_PANTENE_FY2021_PROGRAMMATIC VIDEO_299</t>
  </si>
  <si>
    <t>8_300</t>
  </si>
  <si>
    <t>PERU_BEAUTY &amp; PERSONAL CARE_HAIR CARE_PANTENE_FY2021_PROGRAMMATIC VIDEO_300</t>
  </si>
  <si>
    <t>8_301</t>
  </si>
  <si>
    <t>PERU_BEAUTY &amp; PERSONAL CARE_HAIR CARE_PANTENE_FY2021_PROGRAMMATIC VIDEO_301</t>
  </si>
  <si>
    <t>8_302</t>
  </si>
  <si>
    <t>PERU_BEAUTY &amp; PERSONAL CARE_HAIR CARE_PANTENE_FY2021_PROGRAMMATIC VIDEO_302</t>
  </si>
  <si>
    <t>8_303</t>
  </si>
  <si>
    <t>PERU_BEAUTY &amp; PERSONAL CARE_HAIR CARE_PANTENE_FY2021_PROGRAMMATIC VIDEO_303</t>
  </si>
  <si>
    <t>8_304</t>
  </si>
  <si>
    <t>PERU_BEAUTY &amp; PERSONAL CARE_HAIR CARE_PANTENE_FY2021_PROGRAMMATIC VIDEO_304</t>
  </si>
  <si>
    <t>8_305</t>
  </si>
  <si>
    <t>PERU_BEAUTY &amp; PERSONAL CARE_HAIR CARE_PANTENE_FY2021_PROGRAMMATIC VIDEO_305</t>
  </si>
  <si>
    <t>8_306</t>
  </si>
  <si>
    <t>PERU_BEAUTY &amp; PERSONAL CARE_HAIR CARE_PANTENE_FY2021_PROGRAMMATIC VIDEO_306</t>
  </si>
  <si>
    <t>8_307</t>
  </si>
  <si>
    <t>PERU_BEAUTY &amp; PERSONAL CARE_HAIR CARE_PANTENE_FY2021_PROGRAMMATIC VIDEO_307</t>
  </si>
  <si>
    <t>8_308</t>
  </si>
  <si>
    <t>PERU_BEAUTY &amp; PERSONAL CARE_HAIR CARE_PANTENE_FY2021_PROGRAMMATIC VIDEO_308</t>
  </si>
  <si>
    <t>8_309</t>
  </si>
  <si>
    <t>PERU_BEAUTY &amp; PERSONAL CARE_HAIR CARE_PANTENE_FY2021_PROGRAMMATIC VIDEO_309</t>
  </si>
  <si>
    <t>8_310</t>
  </si>
  <si>
    <t>PERU_BEAUTY &amp; PERSONAL CARE_HAIR CARE_PANTENE_FY2021_PROGRAMMATIC VIDEO_310</t>
  </si>
  <si>
    <t>8_311</t>
  </si>
  <si>
    <t>PERU_BEAUTY &amp; PERSONAL CARE_HAIR CARE_PANTENE_FY2021_PROGRAMMATIC VIDEO_311</t>
  </si>
  <si>
    <t>8_312</t>
  </si>
  <si>
    <t>PERU_BEAUTY &amp; PERSONAL CARE_HAIR CARE_PANTENE_FY2021_PROGRAMMATIC VIDEO_312</t>
  </si>
  <si>
    <t>8_313</t>
  </si>
  <si>
    <t>PERU_BEAUTY &amp; PERSONAL CARE_HAIR CARE_PANTENE_FY2021_PROGRAMMATIC VIDEO_313</t>
  </si>
  <si>
    <t>8_314</t>
  </si>
  <si>
    <t>PERU_BEAUTY &amp; PERSONAL CARE_HAIR CARE_PANTENE_FY2021_PROGRAMMATIC VIDEO_314</t>
  </si>
  <si>
    <t>8_315</t>
  </si>
  <si>
    <t>PERU_BEAUTY &amp; PERSONAL CARE_HAIR CARE_PANTENE_FY2021_PROGRAMMATIC VIDEO_315</t>
  </si>
  <si>
    <t>8_316</t>
  </si>
  <si>
    <t>PERU_BEAUTY &amp; PERSONAL CARE_HAIR CARE_PANTENE_FY2021_PROGRAMMATIC VIDEO_316</t>
  </si>
  <si>
    <t>8_317</t>
  </si>
  <si>
    <t>PERU_BEAUTY &amp; PERSONAL CARE_HAIR CARE_PANTENE_FY2021_PROGRAMMATIC VIDEO_317</t>
  </si>
  <si>
    <t>8_318</t>
  </si>
  <si>
    <t>PERU_BEAUTY &amp; PERSONAL CARE_HAIR CARE_PANTENE_FY2021_PROGRAMMATIC VIDEO_318</t>
  </si>
  <si>
    <t>8_319</t>
  </si>
  <si>
    <t>PERU_BEAUTY &amp; PERSONAL CARE_HAIR CARE_PANTENE_FY2021_PROGRAMMATIC VIDEO_319</t>
  </si>
  <si>
    <t>8_320</t>
  </si>
  <si>
    <t>PERU_BEAUTY &amp; PERSONAL CARE_HAIR CARE_PANTENE_FY2021_PROGRAMMATIC VIDEO_320</t>
  </si>
  <si>
    <t>8_321</t>
  </si>
  <si>
    <t>PERU_BEAUTY &amp; PERSONAL CARE_HAIR CARE_PANTENE_FY2021_PROGRAMMATIC VIDEO_321</t>
  </si>
  <si>
    <t>8_322</t>
  </si>
  <si>
    <t>PERU_BEAUTY &amp; PERSONAL CARE_HAIR CARE_PANTENE_FY2021_PROGRAMMATIC VIDEO_322</t>
  </si>
  <si>
    <t>8_323</t>
  </si>
  <si>
    <t>PERU_BEAUTY &amp; PERSONAL CARE_HAIR CARE_PANTENE_FY2021_PROGRAMMATIC VIDEO_323</t>
  </si>
  <si>
    <t>8_324</t>
  </si>
  <si>
    <t>PERU_BEAUTY &amp; PERSONAL CARE_HAIR CARE_PANTENE_FY2021_PROGRAMMATIC VIDEO_324</t>
  </si>
  <si>
    <t>8_325</t>
  </si>
  <si>
    <t>PERU_BEAUTY &amp; PERSONAL CARE_HAIR CARE_PANTENE_FY2021_PROGRAMMATIC VIDEO_325</t>
  </si>
  <si>
    <t>8_326</t>
  </si>
  <si>
    <t>PERU_BEAUTY &amp; PERSONAL CARE_HAIR CARE_PANTENE_FY2021_PROGRAMMATIC VIDEO_326</t>
  </si>
  <si>
    <t>8_327</t>
  </si>
  <si>
    <t>PERU_BEAUTY &amp; PERSONAL CARE_HAIR CARE_PANTENE_FY2021_PROGRAMMATIC VIDEO_327</t>
  </si>
  <si>
    <t>8_328</t>
  </si>
  <si>
    <t>PERU_BEAUTY &amp; PERSONAL CARE_HAIR CARE_PANTENE_FY2021_PROGRAMMATIC VIDEO_328</t>
  </si>
  <si>
    <t>8_329</t>
  </si>
  <si>
    <t>PERU_BEAUTY &amp; PERSONAL CARE_HAIR CARE_PANTENE_FY2021_PROGRAMMATIC VIDEO_329</t>
  </si>
  <si>
    <t>8_330</t>
  </si>
  <si>
    <t>PERU_BEAUTY &amp; PERSONAL CARE_HAIR CARE_PANTENE_FY2021_PROGRAMMATIC VIDEO_330</t>
  </si>
  <si>
    <t>8_331</t>
  </si>
  <si>
    <t>PERU_BEAUTY &amp; PERSONAL CARE_HAIR CARE_PANTENE_FY2021_PROGRAMMATIC VIDEO_331</t>
  </si>
  <si>
    <t>8_332</t>
  </si>
  <si>
    <t>PERU_BEAUTY &amp; PERSONAL CARE_HAIR CARE_PANTENE_FY2021_PROGRAMMATIC VIDEO_332</t>
  </si>
  <si>
    <t>8_333</t>
  </si>
  <si>
    <t>PERU_BEAUTY &amp; PERSONAL CARE_HAIR CARE_PANTENE_FY2021_PROGRAMMATIC VIDEO_333</t>
  </si>
  <si>
    <t>8_334</t>
  </si>
  <si>
    <t>PERU_BEAUTY &amp; PERSONAL CARE_HAIR CARE_PANTENE_FY2021_PROGRAMMATIC VIDEO_334</t>
  </si>
  <si>
    <t>8_335</t>
  </si>
  <si>
    <t>PERU_BEAUTY &amp; PERSONAL CARE_HAIR CARE_PANTENE_FY2021_PROGRAMMATIC VIDEO_335</t>
  </si>
  <si>
    <t>8_336</t>
  </si>
  <si>
    <t>PERU_BEAUTY &amp; PERSONAL CARE_HAIR CARE_PANTENE_FY2021_PROGRAMMATIC VIDEO_336</t>
  </si>
  <si>
    <t>8_337</t>
  </si>
  <si>
    <t>PERU_BEAUTY &amp; PERSONAL CARE_HAIR CARE_PANTENE_FY2021_PROGRAMMATIC VIDEO_337</t>
  </si>
  <si>
    <t>8_338</t>
  </si>
  <si>
    <t>PERU_BEAUTY &amp; PERSONAL CARE_HAIR CARE_PANTENE_FY2021_PROGRAMMATIC VIDEO_338</t>
  </si>
  <si>
    <t>8_339</t>
  </si>
  <si>
    <t>PERU_BEAUTY &amp; PERSONAL CARE_HAIR CARE_PANTENE_FY2021_PROGRAMMATIC VIDEO_339</t>
  </si>
  <si>
    <t>8_340</t>
  </si>
  <si>
    <t>PERU_BEAUTY &amp; PERSONAL CARE_HAIR CARE_PANTENE_FY2021_PROGRAMMATIC VIDEO_340</t>
  </si>
  <si>
    <t>8_341</t>
  </si>
  <si>
    <t>PERU_BEAUTY &amp; PERSONAL CARE_HAIR CARE_PANTENE_FY2021_PROGRAMMATIC VIDEO_341</t>
  </si>
  <si>
    <t>8_342</t>
  </si>
  <si>
    <t>PERU_BEAUTY &amp; PERSONAL CARE_HAIR CARE_PANTENE_FY2021_PROGRAMMATIC VIDEO_342</t>
  </si>
  <si>
    <t>8_343</t>
  </si>
  <si>
    <t>PERU_BEAUTY &amp; PERSONAL CARE_HAIR CARE_PANTENE_FY2021_PROGRAMMATIC VIDEO_343</t>
  </si>
  <si>
    <t>8_344</t>
  </si>
  <si>
    <t>PERU_BEAUTY &amp; PERSONAL CARE_HAIR CARE_PANTENE_FY2021_PROGRAMMATIC VIDEO_344</t>
  </si>
  <si>
    <t>8_345</t>
  </si>
  <si>
    <t>PERU_BEAUTY &amp; PERSONAL CARE_HAIR CARE_PANTENE_FY2021_PROGRAMMATIC VIDEO_345</t>
  </si>
  <si>
    <t>8_346</t>
  </si>
  <si>
    <t>PERU_BEAUTY &amp; PERSONAL CARE_HAIR CARE_PANTENE_FY2021_PROGRAMMATIC VIDEO_346</t>
  </si>
  <si>
    <t>8_347</t>
  </si>
  <si>
    <t>PERU_BEAUTY &amp; PERSONAL CARE_HAIR CARE_PANTENE_FY2021_PROGRAMMATIC VIDEO_347</t>
  </si>
  <si>
    <t>8_348</t>
  </si>
  <si>
    <t>PERU_BEAUTY &amp; PERSONAL CARE_HAIR CARE_PANTENE_FY2021_PROGRAMMATIC VIDEO_348</t>
  </si>
  <si>
    <t>8_349</t>
  </si>
  <si>
    <t>PERU_BEAUTY &amp; PERSONAL CARE_HAIR CARE_PANTENE_FY2021_PROGRAMMATIC VIDEO_349</t>
  </si>
  <si>
    <t>8_350</t>
  </si>
  <si>
    <t>PERU_BEAUTY &amp; PERSONAL CARE_HAIR CARE_PANTENE_FY2021_PROGRAMMATIC VIDEO_350</t>
  </si>
  <si>
    <t>8_351</t>
  </si>
  <si>
    <t>PERU_BEAUTY &amp; PERSONAL CARE_HAIR CARE_PANTENE_FY2021_PROGRAMMATIC VIDEO_351</t>
  </si>
  <si>
    <t>8_352</t>
  </si>
  <si>
    <t>PERU_BEAUTY &amp; PERSONAL CARE_HAIR CARE_PANTENE_FY2021_PROGRAMMATIC VIDEO_352</t>
  </si>
  <si>
    <t>8_353</t>
  </si>
  <si>
    <t>PERU_BEAUTY &amp; PERSONAL CARE_HAIR CARE_PANTENE_FY2021_PROGRAMMATIC VIDEO_353</t>
  </si>
  <si>
    <t>8_354</t>
  </si>
  <si>
    <t>PERU_BEAUTY &amp; PERSONAL CARE_HAIR CARE_PANTENE_FY2021_PROGRAMMATIC VIDEO_354</t>
  </si>
  <si>
    <t>8_355</t>
  </si>
  <si>
    <t>PERU_BEAUTY &amp; PERSONAL CARE_HAIR CARE_PANTENE_FY2021_PROGRAMMATIC VIDEO_355</t>
  </si>
  <si>
    <t>8_356</t>
  </si>
  <si>
    <t>PERU_BEAUTY &amp; PERSONAL CARE_HAIR CARE_PANTENE_FY2021_PROGRAMMATIC VIDEO_356</t>
  </si>
  <si>
    <t>8_357</t>
  </si>
  <si>
    <t>PERU_BEAUTY &amp; PERSONAL CARE_HAIR CARE_PANTENE_FY2021_PROGRAMMATIC VIDEO_357</t>
  </si>
  <si>
    <t>8_358</t>
  </si>
  <si>
    <t>PERU_BEAUTY &amp; PERSONAL CARE_HAIR CARE_PANTENE_FY2021_PROGRAMMATIC VIDEO_358</t>
  </si>
  <si>
    <t>8_359</t>
  </si>
  <si>
    <t>PERU_BEAUTY &amp; PERSONAL CARE_HAIR CARE_PANTENE_FY2021_PROGRAMMATIC VIDEO_359</t>
  </si>
  <si>
    <t>8_360</t>
  </si>
  <si>
    <t>PERU_BEAUTY &amp; PERSONAL CARE_HAIR CARE_PANTENE_FY2021_PROGRAMMATIC VIDEO_360</t>
  </si>
  <si>
    <t>8_361</t>
  </si>
  <si>
    <t>PERU_BEAUTY &amp; PERSONAL CARE_HAIR CARE_PANTENE_FY2021_PROGRAMMATIC VIDEO_361</t>
  </si>
  <si>
    <t>8_362</t>
  </si>
  <si>
    <t>PERU_BEAUTY &amp; PERSONAL CARE_HAIR CARE_PANTENE_FY2021_PROGRAMMATIC VIDEO_362</t>
  </si>
  <si>
    <t>8_363</t>
  </si>
  <si>
    <t>PERU_BEAUTY &amp; PERSONAL CARE_HAIR CARE_PANTENE_FY2021_PROGRAMMATIC VIDEO_363</t>
  </si>
  <si>
    <t>8_364</t>
  </si>
  <si>
    <t>PERU_BEAUTY &amp; PERSONAL CARE_HAIR CARE_PANTENE_FY2021_PROGRAMMATIC VIDEO_364</t>
  </si>
  <si>
    <t>8_365</t>
  </si>
  <si>
    <t>PERU_BEAUTY &amp; PERSONAL CARE_HAIR CARE_PANTENE_FY2021_PROGRAMMATIC VIDEO_365</t>
  </si>
  <si>
    <t>8_366</t>
  </si>
  <si>
    <t>PERU_BEAUTY &amp; PERSONAL CARE_HAIR CARE_PANTENE_FY2021_PROGRAMMATIC VIDEO_366</t>
  </si>
  <si>
    <t>8_367</t>
  </si>
  <si>
    <t>PERU_BEAUTY &amp; PERSONAL CARE_HAIR CARE_PANTENE_FY2021_PROGRAMMATIC VIDEO_367</t>
  </si>
  <si>
    <t>8_368</t>
  </si>
  <si>
    <t>PERU_BEAUTY &amp; PERSONAL CARE_HAIR CARE_PANTENE_FY2021_PROGRAMMATIC VIDEO_368</t>
  </si>
  <si>
    <t>8_369</t>
  </si>
  <si>
    <t>PERU_BEAUTY &amp; PERSONAL CARE_HAIR CARE_PANTENE_FY2021_PROGRAMMATIC VIDEO_369</t>
  </si>
  <si>
    <t>8_370</t>
  </si>
  <si>
    <t>PERU_BEAUTY &amp; PERSONAL CARE_HAIR CARE_PANTENE_FY2021_PROGRAMMATIC VIDEO_370</t>
  </si>
  <si>
    <t>8_371</t>
  </si>
  <si>
    <t>PERU_BEAUTY &amp; PERSONAL CARE_HAIR CARE_PANTENE_FY2021_PROGRAMMATIC VIDEO_371</t>
  </si>
  <si>
    <t>8_372</t>
  </si>
  <si>
    <t>PERU_BEAUTY &amp; PERSONAL CARE_HAIR CARE_PANTENE_FY2021_PROGRAMMATIC VIDEO_372</t>
  </si>
  <si>
    <t>8_373</t>
  </si>
  <si>
    <t>PERU_BEAUTY &amp; PERSONAL CARE_HAIR CARE_PANTENE_FY2021_PROGRAMMATIC VIDEO_373</t>
  </si>
  <si>
    <t>8_374</t>
  </si>
  <si>
    <t>PERU_BEAUTY &amp; PERSONAL CARE_HAIR CARE_PANTENE_FY2021_PROGRAMMATIC VIDEO_374</t>
  </si>
  <si>
    <t>8_375</t>
  </si>
  <si>
    <t>PERU_BEAUTY &amp; PERSONAL CARE_HAIR CARE_PANTENE_FY2021_PROGRAMMATIC VIDEO_375</t>
  </si>
  <si>
    <t>8_376</t>
  </si>
  <si>
    <t>PERU_BEAUTY &amp; PERSONAL CARE_HAIR CARE_PANTENE_FY2021_PROGRAMMATIC VIDEO_376</t>
  </si>
  <si>
    <t>8_377</t>
  </si>
  <si>
    <t>PERU_BEAUTY &amp; PERSONAL CARE_HAIR CARE_PANTENE_FY2021_PROGRAMMATIC VIDEO_377</t>
  </si>
  <si>
    <t>8_378</t>
  </si>
  <si>
    <t>PERU_BEAUTY &amp; PERSONAL CARE_HAIR CARE_PANTENE_FY2021_PROGRAMMATIC VIDEO_378</t>
  </si>
  <si>
    <t>8_379</t>
  </si>
  <si>
    <t>PERU_BEAUTY &amp; PERSONAL CARE_HAIR CARE_PANTENE_FY2021_PROGRAMMATIC VIDEO_379</t>
  </si>
  <si>
    <t>8_380</t>
  </si>
  <si>
    <t>PERU_BEAUTY &amp; PERSONAL CARE_HAIR CARE_PANTENE_FY2021_PROGRAMMATIC VIDEO_380</t>
  </si>
  <si>
    <t>8_381</t>
  </si>
  <si>
    <t>PERU_BEAUTY &amp; PERSONAL CARE_HAIR CARE_PANTENE_FY2021_PROGRAMMATIC VIDEO_381</t>
  </si>
  <si>
    <t>8_382</t>
  </si>
  <si>
    <t>PERU_BEAUTY &amp; PERSONAL CARE_HAIR CARE_PANTENE_FY2021_PROGRAMMATIC VIDEO_382</t>
  </si>
  <si>
    <t>8_383</t>
  </si>
  <si>
    <t>PERU_BEAUTY &amp; PERSONAL CARE_HAIR CARE_PANTENE_FY2021_PROGRAMMATIC VIDEO_383</t>
  </si>
  <si>
    <t>8_384</t>
  </si>
  <si>
    <t>PERU_BEAUTY &amp; PERSONAL CARE_HAIR CARE_PANTENE_FY2021_PROGRAMMATIC VIDEO_384</t>
  </si>
  <si>
    <t>8_385</t>
  </si>
  <si>
    <t>PERU_BEAUTY &amp; PERSONAL CARE_HAIR CARE_PANTENE_FY2021_PROGRAMMATIC VIDEO_385</t>
  </si>
  <si>
    <t>8_386</t>
  </si>
  <si>
    <t>PERU_BEAUTY &amp; PERSONAL CARE_HAIR CARE_PANTENE_FY2021_PROGRAMMATIC VIDEO_386</t>
  </si>
  <si>
    <t>8_387</t>
  </si>
  <si>
    <t>PERU_BEAUTY &amp; PERSONAL CARE_HAIR CARE_PANTENE_FY2021_PROGRAMMATIC VIDEO_387</t>
  </si>
  <si>
    <t>8_388</t>
  </si>
  <si>
    <t>PERU_BEAUTY &amp; PERSONAL CARE_HAIR CARE_PANTENE_FY2021_PROGRAMMATIC VIDEO_388</t>
  </si>
  <si>
    <t>8_389</t>
  </si>
  <si>
    <t>PERU_BEAUTY &amp; PERSONAL CARE_HAIR CARE_PANTENE_FY2021_PROGRAMMATIC VIDEO_389</t>
  </si>
  <si>
    <t>8_390</t>
  </si>
  <si>
    <t>PERU_BEAUTY &amp; PERSONAL CARE_HAIR CARE_PANTENE_FY2021_PROGRAMMATIC VIDEO_390</t>
  </si>
  <si>
    <t>8_391</t>
  </si>
  <si>
    <t>PERU_BEAUTY &amp; PERSONAL CARE_HAIR CARE_PANTENE_FY2021_PROGRAMMATIC VIDEO_391</t>
  </si>
  <si>
    <t>8_392</t>
  </si>
  <si>
    <t>PERU_BEAUTY &amp; PERSONAL CARE_HAIR CARE_PANTENE_FY2021_PROGRAMMATIC VIDEO_392</t>
  </si>
  <si>
    <t>8_393</t>
  </si>
  <si>
    <t>PERU_BEAUTY &amp; PERSONAL CARE_HAIR CARE_PANTENE_FY2021_PROGRAMMATIC VIDEO_393</t>
  </si>
  <si>
    <t>8_394</t>
  </si>
  <si>
    <t>PERU_BEAUTY &amp; PERSONAL CARE_HAIR CARE_PANTENE_FY2021_PROGRAMMATIC VIDEO_394</t>
  </si>
  <si>
    <t>8_395</t>
  </si>
  <si>
    <t>PERU_BEAUTY &amp; PERSONAL CARE_HAIR CARE_PANTENE_FY2021_PROGRAMMATIC VIDEO_395</t>
  </si>
  <si>
    <t>8_396</t>
  </si>
  <si>
    <t>PERU_BEAUTY &amp; PERSONAL CARE_HAIR CARE_PANTENE_FY2021_PROGRAMMATIC VIDEO_396</t>
  </si>
  <si>
    <t>8_397</t>
  </si>
  <si>
    <t>PERU_BEAUTY &amp; PERSONAL CARE_HAIR CARE_PANTENE_FY2021_PROGRAMMATIC VIDEO_397</t>
  </si>
  <si>
    <t>8_398</t>
  </si>
  <si>
    <t>PERU_BEAUTY &amp; PERSONAL CARE_HAIR CARE_PANTENE_FY2021_PROGRAMMATIC VIDEO_398</t>
  </si>
  <si>
    <t>8_399</t>
  </si>
  <si>
    <t>PERU_BEAUTY &amp; PERSONAL CARE_HAIR CARE_PANTENE_FY2021_PROGRAMMATIC VIDEO_399</t>
  </si>
  <si>
    <t>8_400</t>
  </si>
  <si>
    <t>PERU_BEAUTY &amp; PERSONAL CARE_HAIR CARE_PANTENE_FY2021_PROGRAMMATIC VIDEO_400</t>
  </si>
  <si>
    <t>8_401</t>
  </si>
  <si>
    <t>PERU_BEAUTY &amp; PERSONAL CARE_HAIR CARE_PANTENE_FY2021_PROGRAMMATIC VIDEO_401</t>
  </si>
  <si>
    <t>8_402</t>
  </si>
  <si>
    <t>PERU_BEAUTY &amp; PERSONAL CARE_HAIR CARE_PANTENE_FY2021_PROGRAMMATIC VIDEO_402</t>
  </si>
  <si>
    <t>8_403</t>
  </si>
  <si>
    <t>PERU_BEAUTY &amp; PERSONAL CARE_HAIR CARE_PANTENE_FY2021_PROGRAMMATIC VIDEO_403</t>
  </si>
  <si>
    <t>8_404</t>
  </si>
  <si>
    <t>PERU_BEAUTY &amp; PERSONAL CARE_HAIR CARE_PANTENE_FY2021_PROGRAMMATIC VIDEO_404</t>
  </si>
  <si>
    <t>8_405</t>
  </si>
  <si>
    <t>PERU_BEAUTY &amp; PERSONAL CARE_HAIR CARE_PANTENE_FY2021_PROGRAMMATIC VIDEO_405</t>
  </si>
  <si>
    <t>8_406</t>
  </si>
  <si>
    <t>PERU_BEAUTY &amp; PERSONAL CARE_HAIR CARE_PANTENE_FY2021_PROGRAMMATIC VIDEO_406</t>
  </si>
  <si>
    <t>8_407</t>
  </si>
  <si>
    <t>PERU_BEAUTY &amp; PERSONAL CARE_HAIR CARE_PANTENE_FY2021_PROGRAMMATIC VIDEO_407</t>
  </si>
  <si>
    <t>8_408</t>
  </si>
  <si>
    <t>PERU_BEAUTY &amp; PERSONAL CARE_HAIR CARE_PANTENE_FY2021_PROGRAMMATIC VIDEO_408</t>
  </si>
  <si>
    <t>8_409</t>
  </si>
  <si>
    <t>PERU_BEAUTY &amp; PERSONAL CARE_HAIR CARE_PANTENE_FY2021_PROGRAMMATIC VIDEO_409</t>
  </si>
  <si>
    <t>8_410</t>
  </si>
  <si>
    <t>PERU_BEAUTY &amp; PERSONAL CARE_HAIR CARE_PANTENE_FY2021_PROGRAMMATIC VIDEO_410</t>
  </si>
  <si>
    <t>8_411</t>
  </si>
  <si>
    <t>PERU_BEAUTY &amp; PERSONAL CARE_HAIR CARE_PANTENE_FY2021_PROGRAMMATIC VIDEO_411</t>
  </si>
  <si>
    <t>8_412</t>
  </si>
  <si>
    <t>PERU_BEAUTY &amp; PERSONAL CARE_HAIR CARE_PANTENE_FY2021_PROGRAMMATIC VIDEO_412</t>
  </si>
  <si>
    <t>8_413</t>
  </si>
  <si>
    <t>PERU_BEAUTY &amp; PERSONAL CARE_HAIR CARE_PANTENE_FY2021_PROGRAMMATIC VIDEO_413</t>
  </si>
  <si>
    <t>8_414</t>
  </si>
  <si>
    <t>PERU_BEAUTY &amp; PERSONAL CARE_HAIR CARE_PANTENE_FY2021_PROGRAMMATIC VIDEO_414</t>
  </si>
  <si>
    <t>8_415</t>
  </si>
  <si>
    <t>PERU_BEAUTY &amp; PERSONAL CARE_HAIR CARE_PANTENE_FY2021_PROGRAMMATIC VIDEO_415</t>
  </si>
  <si>
    <t>8_416</t>
  </si>
  <si>
    <t>PERU_BEAUTY &amp; PERSONAL CARE_HAIR CARE_PANTENE_FY2021_PROGRAMMATIC VIDEO_416</t>
  </si>
  <si>
    <t>8_417</t>
  </si>
  <si>
    <t>PERU_BEAUTY &amp; PERSONAL CARE_HAIR CARE_PANTENE_FY2021_PROGRAMMATIC VIDEO_417</t>
  </si>
  <si>
    <t>8_418</t>
  </si>
  <si>
    <t>PERU_BEAUTY &amp; PERSONAL CARE_HAIR CARE_PANTENE_FY2021_PROGRAMMATIC VIDEO_418</t>
  </si>
  <si>
    <t>8_419</t>
  </si>
  <si>
    <t>PERU_BEAUTY &amp; PERSONAL CARE_HAIR CARE_PANTENE_FY2021_PROGRAMMATIC VIDEO_419</t>
  </si>
  <si>
    <t>8_420</t>
  </si>
  <si>
    <t>PERU_BEAUTY &amp; PERSONAL CARE_HAIR CARE_PANTENE_FY2021_PROGRAMMATIC VIDEO_420</t>
  </si>
  <si>
    <t>8_421</t>
  </si>
  <si>
    <t>PERU_BEAUTY &amp; PERSONAL CARE_HAIR CARE_PANTENE_FY2021_PROGRAMMATIC VIDEO_421</t>
  </si>
  <si>
    <t>8_422</t>
  </si>
  <si>
    <t>PERU_BEAUTY &amp; PERSONAL CARE_HAIR CARE_PANTENE_FY2021_PROGRAMMATIC VIDEO_422</t>
  </si>
  <si>
    <t>8_423</t>
  </si>
  <si>
    <t>PERU_BEAUTY &amp; PERSONAL CARE_HAIR CARE_PANTENE_FY2021_PROGRAMMATIC VIDEO_423</t>
  </si>
  <si>
    <t>8_424</t>
  </si>
  <si>
    <t>PERU_BEAUTY &amp; PERSONAL CARE_HAIR CARE_PANTENE_FY2021_PROGRAMMATIC VIDEO_424</t>
  </si>
  <si>
    <t>8_425</t>
  </si>
  <si>
    <t>PERU_BEAUTY &amp; PERSONAL CARE_HAIR CARE_PANTENE_FY2021_PROGRAMMATIC VIDEO_425</t>
  </si>
  <si>
    <t>8_426</t>
  </si>
  <si>
    <t>PERU_BEAUTY &amp; PERSONAL CARE_HAIR CARE_PANTENE_FY2021_PROGRAMMATIC VIDEO_426</t>
  </si>
  <si>
    <t>8_427</t>
  </si>
  <si>
    <t>PERU_BEAUTY &amp; PERSONAL CARE_HAIR CARE_PANTENE_FY2021_PROGRAMMATIC VIDEO_427</t>
  </si>
  <si>
    <t>8_428</t>
  </si>
  <si>
    <t>PERU_BEAUTY &amp; PERSONAL CARE_HAIR CARE_PANTENE_FY2021_PROGRAMMATIC VIDEO_428</t>
  </si>
  <si>
    <t>8_429</t>
  </si>
  <si>
    <t>PERU_BEAUTY &amp; PERSONAL CARE_HAIR CARE_PANTENE_FY2021_PROGRAMMATIC VIDEO_429</t>
  </si>
  <si>
    <t>8_430</t>
  </si>
  <si>
    <t>PERU_BEAUTY &amp; PERSONAL CARE_HAIR CARE_PANTENE_FY2021_PROGRAMMATIC VIDEO_430</t>
  </si>
  <si>
    <t>8_431</t>
  </si>
  <si>
    <t>PERU_BEAUTY &amp; PERSONAL CARE_HAIR CARE_PANTENE_FY2021_PROGRAMMATIC VIDEO_431</t>
  </si>
  <si>
    <t>8_432</t>
  </si>
  <si>
    <t>PERU_BEAUTY &amp; PERSONAL CARE_HAIR CARE_PANTENE_FY2021_PROGRAMMATIC VIDEO_432</t>
  </si>
  <si>
    <t>8_433</t>
  </si>
  <si>
    <t>PERU_BEAUTY &amp; PERSONAL CARE_HAIR CARE_PANTENE_FY2021_PROGRAMMATIC VIDEO_433</t>
  </si>
  <si>
    <t>8_434</t>
  </si>
  <si>
    <t>PERU_BEAUTY &amp; PERSONAL CARE_HAIR CARE_PANTENE_FY2021_PROGRAMMATIC VIDEO_434</t>
  </si>
  <si>
    <t>8_435</t>
  </si>
  <si>
    <t>PERU_BEAUTY &amp; PERSONAL CARE_HAIR CARE_PANTENE_FY2021_PROGRAMMATIC VIDEO_435</t>
  </si>
  <si>
    <t>8_436</t>
  </si>
  <si>
    <t>PERU_BEAUTY &amp; PERSONAL CARE_HAIR CARE_PANTENE_FY2021_PROGRAMMATIC VIDEO_436</t>
  </si>
  <si>
    <t>8_437</t>
  </si>
  <si>
    <t>PERU_BEAUTY &amp; PERSONAL CARE_HAIR CARE_PANTENE_FY2021_PROGRAMMATIC VIDEO_437</t>
  </si>
  <si>
    <t>8_438</t>
  </si>
  <si>
    <t>PERU_BEAUTY &amp; PERSONAL CARE_HAIR CARE_PANTENE_FY2021_PROGRAMMATIC VIDEO_438</t>
  </si>
  <si>
    <t>8_439</t>
  </si>
  <si>
    <t>PERU_BEAUTY &amp; PERSONAL CARE_HAIR CARE_PANTENE_FY2021_PROGRAMMATIC VIDEO_439</t>
  </si>
  <si>
    <t>8_440</t>
  </si>
  <si>
    <t>PERU_BEAUTY &amp; PERSONAL CARE_HAIR CARE_PANTENE_FY2021_PROGRAMMATIC VIDEO_440</t>
  </si>
  <si>
    <t>8_441</t>
  </si>
  <si>
    <t>PERU_BEAUTY &amp; PERSONAL CARE_HAIR CARE_PANTENE_FY2021_PROGRAMMATIC VIDEO_441</t>
  </si>
  <si>
    <t>8_442</t>
  </si>
  <si>
    <t>PERU_BEAUTY &amp; PERSONAL CARE_HAIR CARE_PANTENE_FY2021_PROGRAMMATIC VIDEO_442</t>
  </si>
  <si>
    <t>8_443</t>
  </si>
  <si>
    <t>PERU_BEAUTY &amp; PERSONAL CARE_HAIR CARE_PANTENE_FY2021_PROGRAMMATIC VIDEO_443</t>
  </si>
  <si>
    <t>8_444</t>
  </si>
  <si>
    <t>PERU_BEAUTY &amp; PERSONAL CARE_HAIR CARE_PANTENE_FY2021_PROGRAMMATIC VIDEO_444</t>
  </si>
  <si>
    <t>8_445</t>
  </si>
  <si>
    <t>PERU_BEAUTY &amp; PERSONAL CARE_HAIR CARE_PANTENE_FY2021_PROGRAMMATIC VIDEO_445</t>
  </si>
  <si>
    <t>8_446</t>
  </si>
  <si>
    <t>PERU_BEAUTY &amp; PERSONAL CARE_HAIR CARE_PANTENE_FY2021_PROGRAMMATIC VIDEO_446</t>
  </si>
  <si>
    <t>8_447</t>
  </si>
  <si>
    <t>PERU_BEAUTY &amp; PERSONAL CARE_HAIR CARE_PANTENE_FY2021_PROGRAMMATIC VIDEO_447</t>
  </si>
  <si>
    <t>8_448</t>
  </si>
  <si>
    <t>PERU_BEAUTY &amp; PERSONAL CARE_HAIR CARE_PANTENE_FY2021_PROGRAMMATIC VIDEO_448</t>
  </si>
  <si>
    <t>8_449</t>
  </si>
  <si>
    <t>PERU_BEAUTY &amp; PERSONAL CARE_HAIR CARE_PANTENE_FY2021_PROGRAMMATIC VIDEO_449</t>
  </si>
  <si>
    <t>8_450</t>
  </si>
  <si>
    <t>PERU_BEAUTY &amp; PERSONAL CARE_HAIR CARE_PANTENE_FY2021_PROGRAMMATIC VIDEO_450</t>
  </si>
  <si>
    <t>8_451</t>
  </si>
  <si>
    <t>PERU_BEAUTY &amp; PERSONAL CARE_HAIR CARE_PANTENE_FY2021_PROGRAMMATIC VIDEO_451</t>
  </si>
  <si>
    <t>8_452</t>
  </si>
  <si>
    <t>PERU_BEAUTY &amp; PERSONAL CARE_HAIR CARE_PANTENE_FY2021_PROGRAMMATIC VIDEO_452</t>
  </si>
  <si>
    <t>8_453</t>
  </si>
  <si>
    <t>PERU_BEAUTY &amp; PERSONAL CARE_HAIR CARE_PANTENE_FY2021_PROGRAMMATIC VIDEO_453</t>
  </si>
  <si>
    <t>8_454</t>
  </si>
  <si>
    <t>PERU_BEAUTY &amp; PERSONAL CARE_HAIR CARE_PANTENE_FY2021_PROGRAMMATIC VIDEO_454</t>
  </si>
  <si>
    <t>8_455</t>
  </si>
  <si>
    <t>PERU_BEAUTY &amp; PERSONAL CARE_HAIR CARE_PANTENE_FY2021_PROGRAMMATIC VIDEO_455</t>
  </si>
  <si>
    <t>8_456</t>
  </si>
  <si>
    <t>PERU_BEAUTY &amp; PERSONAL CARE_HAIR CARE_PANTENE_FY2021_PROGRAMMATIC VIDEO_456</t>
  </si>
  <si>
    <t>8_457</t>
  </si>
  <si>
    <t>PERU_BEAUTY &amp; PERSONAL CARE_HAIR CARE_PANTENE_FY2021_PROGRAMMATIC VIDEO_457</t>
  </si>
  <si>
    <t>8_458</t>
  </si>
  <si>
    <t>PERU_BEAUTY &amp; PERSONAL CARE_HAIR CARE_PANTENE_FY2021_PROGRAMMATIC VIDEO_458</t>
  </si>
  <si>
    <t>8_459</t>
  </si>
  <si>
    <t>PERU_BEAUTY &amp; PERSONAL CARE_HAIR CARE_PANTENE_FY2021_PROGRAMMATIC VIDEO_459</t>
  </si>
  <si>
    <t>8_460</t>
  </si>
  <si>
    <t>PERU_BEAUTY &amp; PERSONAL CARE_HAIR CARE_PANTENE_FY2021_PROGRAMMATIC VIDEO_460</t>
  </si>
  <si>
    <t>8_461</t>
  </si>
  <si>
    <t>PERU_BEAUTY &amp; PERSONAL CARE_HAIR CARE_PANTENE_FY2021_PROGRAMMATIC VIDEO_461</t>
  </si>
  <si>
    <t>8_462</t>
  </si>
  <si>
    <t>PERU_BEAUTY &amp; PERSONAL CARE_HAIR CARE_PANTENE_FY2021_PROGRAMMATIC VIDEO_462</t>
  </si>
  <si>
    <t>8_463</t>
  </si>
  <si>
    <t>PERU_BEAUTY &amp; PERSONAL CARE_HAIR CARE_PANTENE_FY2021_PROGRAMMATIC VIDEO_463</t>
  </si>
  <si>
    <t>8_464</t>
  </si>
  <si>
    <t>PERU_BEAUTY &amp; PERSONAL CARE_HAIR CARE_PANTENE_FY2021_PROGRAMMATIC VIDEO_464</t>
  </si>
  <si>
    <t>8_465</t>
  </si>
  <si>
    <t>PERU_BEAUTY &amp; PERSONAL CARE_HAIR CARE_PANTENE_FY2021_PROGRAMMATIC VIDEO_465</t>
  </si>
  <si>
    <t>8_466</t>
  </si>
  <si>
    <t>PERU_BEAUTY &amp; PERSONAL CARE_HAIR CARE_PANTENE_FY2021_PROGRAMMATIC VIDEO_466</t>
  </si>
  <si>
    <t>8_467</t>
  </si>
  <si>
    <t>PERU_BEAUTY &amp; PERSONAL CARE_HAIR CARE_PANTENE_FY2021_PROGRAMMATIC VIDEO_467</t>
  </si>
  <si>
    <t>8_468</t>
  </si>
  <si>
    <t>PERU_BEAUTY &amp; PERSONAL CARE_HAIR CARE_PANTENE_FY2021_PROGRAMMATIC VIDEO_468</t>
  </si>
  <si>
    <t>8_469</t>
  </si>
  <si>
    <t>PERU_BEAUTY &amp; PERSONAL CARE_HAIR CARE_PANTENE_FY2021_PROGRAMMATIC VIDEO_469</t>
  </si>
  <si>
    <t>8_470</t>
  </si>
  <si>
    <t>PERU_BEAUTY &amp; PERSONAL CARE_HAIR CARE_PANTENE_FY2021_PROGRAMMATIC VIDEO_470</t>
  </si>
  <si>
    <t>8_471</t>
  </si>
  <si>
    <t>PERU_BEAUTY &amp; PERSONAL CARE_HAIR CARE_PANTENE_FY2021_PROGRAMMATIC VIDEO_471</t>
  </si>
  <si>
    <t>8_472</t>
  </si>
  <si>
    <t>PERU_BEAUTY &amp; PERSONAL CARE_HAIR CARE_PANTENE_FY2021_PROGRAMMATIC VIDEO_472</t>
  </si>
  <si>
    <t>8_473</t>
  </si>
  <si>
    <t>PERU_BEAUTY &amp; PERSONAL CARE_HAIR CARE_PANTENE_FY2021_PROGRAMMATIC VIDEO_473</t>
  </si>
  <si>
    <t>8_474</t>
  </si>
  <si>
    <t>PERU_BEAUTY &amp; PERSONAL CARE_HAIR CARE_PANTENE_FY2021_PROGRAMMATIC VIDEO_474</t>
  </si>
  <si>
    <t>8_475</t>
  </si>
  <si>
    <t>PERU_BEAUTY &amp; PERSONAL CARE_HAIR CARE_PANTENE_FY2021_PROGRAMMATIC VIDEO_475</t>
  </si>
  <si>
    <t>8_476</t>
  </si>
  <si>
    <t>PERU_BEAUTY &amp; PERSONAL CARE_HAIR CARE_PANTENE_FY2021_PROGRAMMATIC VIDEO_476</t>
  </si>
  <si>
    <t>8_477</t>
  </si>
  <si>
    <t>PERU_BEAUTY &amp; PERSONAL CARE_HAIR CARE_PANTENE_FY2021_PROGRAMMATIC VIDEO_477</t>
  </si>
  <si>
    <t>8_478</t>
  </si>
  <si>
    <t>PERU_BEAUTY &amp; PERSONAL CARE_HAIR CARE_PANTENE_FY2021_PROGRAMMATIC VIDEO_478</t>
  </si>
  <si>
    <t>8_479</t>
  </si>
  <si>
    <t>PERU_BEAUTY &amp; PERSONAL CARE_HAIR CARE_PANTENE_FY2021_PROGRAMMATIC VIDEO_479</t>
  </si>
  <si>
    <t>8_480</t>
  </si>
  <si>
    <t>PERU_BEAUTY &amp; PERSONAL CARE_HAIR CARE_PANTENE_FY2021_PROGRAMMATIC VIDEO_480</t>
  </si>
  <si>
    <t>8_481</t>
  </si>
  <si>
    <t>PERU_BEAUTY &amp; PERSONAL CARE_HAIR CARE_PANTENE_FY2021_PROGRAMMATIC VIDEO_481</t>
  </si>
  <si>
    <t>8_482</t>
  </si>
  <si>
    <t>PERU_BEAUTY &amp; PERSONAL CARE_HAIR CARE_PANTENE_FY2021_PROGRAMMATIC VIDEO_482</t>
  </si>
  <si>
    <t>8_483</t>
  </si>
  <si>
    <t>PERU_BEAUTY &amp; PERSONAL CARE_HAIR CARE_PANTENE_FY2021_PROGRAMMATIC VIDEO_483</t>
  </si>
  <si>
    <t>8_484</t>
  </si>
  <si>
    <t>PERU_BEAUTY &amp; PERSONAL CARE_HAIR CARE_PANTENE_FY2021_PROGRAMMATIC VIDEO_484</t>
  </si>
  <si>
    <t>8_485</t>
  </si>
  <si>
    <t>PERU_BEAUTY &amp; PERSONAL CARE_HAIR CARE_PANTENE_FY2021_PROGRAMMATIC VIDEO_485</t>
  </si>
  <si>
    <t>8_486</t>
  </si>
  <si>
    <t>PERU_BEAUTY &amp; PERSONAL CARE_HAIR CARE_PANTENE_FY2021_PROGRAMMATIC VIDEO_486</t>
  </si>
  <si>
    <t>8_487</t>
  </si>
  <si>
    <t>PERU_BEAUTY &amp; PERSONAL CARE_HAIR CARE_PANTENE_FY2021_PROGRAMMATIC VIDEO_487</t>
  </si>
  <si>
    <t>8_488</t>
  </si>
  <si>
    <t>PERU_BEAUTY &amp; PERSONAL CARE_HAIR CARE_PANTENE_FY2021_PROGRAMMATIC VIDEO_488</t>
  </si>
  <si>
    <t>8_489</t>
  </si>
  <si>
    <t>PERU_BEAUTY &amp; PERSONAL CARE_HAIR CARE_PANTENE_FY2021_PROGRAMMATIC VIDEO_489</t>
  </si>
  <si>
    <t>8_490</t>
  </si>
  <si>
    <t>PERU_BEAUTY &amp; PERSONAL CARE_HAIR CARE_PANTENE_FY2021_PROGRAMMATIC VIDEO_490</t>
  </si>
  <si>
    <t>8_491</t>
  </si>
  <si>
    <t>PERU_BEAUTY &amp; PERSONAL CARE_HAIR CARE_PANTENE_FY2021_PROGRAMMATIC VIDEO_491</t>
  </si>
  <si>
    <t>8_492</t>
  </si>
  <si>
    <t>PERU_BEAUTY &amp; PERSONAL CARE_HAIR CARE_PANTENE_FY2021_PROGRAMMATIC VIDEO_492</t>
  </si>
  <si>
    <t>8_493</t>
  </si>
  <si>
    <t>PERU_BEAUTY &amp; PERSONAL CARE_HAIR CARE_PANTENE_FY2021_PROGRAMMATIC VIDEO_493</t>
  </si>
  <si>
    <t>8_494</t>
  </si>
  <si>
    <t>PERU_BEAUTY &amp; PERSONAL CARE_HAIR CARE_PANTENE_FY2021_PROGRAMMATIC VIDEO_494</t>
  </si>
  <si>
    <t>8_495</t>
  </si>
  <si>
    <t>PERU_BEAUTY &amp; PERSONAL CARE_HAIR CARE_PANTENE_FY2021_PROGRAMMATIC VIDEO_495</t>
  </si>
  <si>
    <t>8_496</t>
  </si>
  <si>
    <t>PERU_BEAUTY &amp; PERSONAL CARE_HAIR CARE_PANTENE_FY2021_PROGRAMMATIC VIDEO_496</t>
  </si>
  <si>
    <t>8_497</t>
  </si>
  <si>
    <t>PERU_BEAUTY &amp; PERSONAL CARE_HAIR CARE_PANTENE_FY2021_PROGRAMMATIC VIDEO_497</t>
  </si>
  <si>
    <t>8_498</t>
  </si>
  <si>
    <t>PERU_BEAUTY &amp; PERSONAL CARE_HAIR CARE_PANTENE_FY2021_PROGRAMMATIC VIDEO_498</t>
  </si>
  <si>
    <t>8_499</t>
  </si>
  <si>
    <t>PERU_BEAUTY &amp; PERSONAL CARE_HAIR CARE_PANTENE_FY2021_PROGRAMMATIC VIDEO_499</t>
  </si>
  <si>
    <t>8_500</t>
  </si>
  <si>
    <t>PERU_BEAUTY &amp; PERSONAL CARE_HAIR CARE_PANTENE_FY2021_PROGRAMMATIC VIDEO_500</t>
  </si>
  <si>
    <t>8_501</t>
  </si>
  <si>
    <t>PERU_BEAUTY &amp; PERSONAL CARE_HAIR CARE_PANTENE_FY2021_PROGRAMMATIC VIDEO_501</t>
  </si>
  <si>
    <t>8_502</t>
  </si>
  <si>
    <t>PERU_BEAUTY &amp; PERSONAL CARE_HAIR CARE_PANTENE_FY2021_PROGRAMMATIC VIDEO_502</t>
  </si>
  <si>
    <t>8_503</t>
  </si>
  <si>
    <t>PERU_BEAUTY &amp; PERSONAL CARE_HAIR CARE_PANTENE_FY2021_PROGRAMMATIC VIDEO_503</t>
  </si>
  <si>
    <t>8_504</t>
  </si>
  <si>
    <t>PERU_BEAUTY &amp; PERSONAL CARE_HAIR CARE_PANTENE_FY2021_PROGRAMMATIC VIDEO_504</t>
  </si>
  <si>
    <t>8_505</t>
  </si>
  <si>
    <t>PERU_BEAUTY &amp; PERSONAL CARE_HAIR CARE_PANTENE_FY2021_PROGRAMMATIC VIDEO_505</t>
  </si>
  <si>
    <t>8_506</t>
  </si>
  <si>
    <t>PERU_BEAUTY &amp; PERSONAL CARE_HAIR CARE_PANTENE_FY2021_PROGRAMMATIC VIDEO_506</t>
  </si>
  <si>
    <t>8_507</t>
  </si>
  <si>
    <t>PERU_BEAUTY &amp; PERSONAL CARE_HAIR CARE_PANTENE_FY2021_PROGRAMMATIC VIDEO_507</t>
  </si>
  <si>
    <t>8_508</t>
  </si>
  <si>
    <t>PERU_BEAUTY &amp; PERSONAL CARE_HAIR CARE_PANTENE_FY2021_PROGRAMMATIC VIDEO_508</t>
  </si>
  <si>
    <t>8_509</t>
  </si>
  <si>
    <t>PERU_BEAUTY &amp; PERSONAL CARE_HAIR CARE_PANTENE_FY2021_PROGRAMMATIC VIDEO_509</t>
  </si>
  <si>
    <t>8_510</t>
  </si>
  <si>
    <t>PERU_BEAUTY &amp; PERSONAL CARE_HAIR CARE_PANTENE_FY2021_PROGRAMMATIC VIDEO_510</t>
  </si>
  <si>
    <t>8_511</t>
  </si>
  <si>
    <t>PERU_BEAUTY &amp; PERSONAL CARE_HAIR CARE_PANTENE_FY2021_PROGRAMMATIC VIDEO_511</t>
  </si>
  <si>
    <t>8_512</t>
  </si>
  <si>
    <t>PERU_BEAUTY &amp; PERSONAL CARE_HAIR CARE_PANTENE_FY2021_PROGRAMMATIC VIDEO_512</t>
  </si>
  <si>
    <t>8_513</t>
  </si>
  <si>
    <t>PERU_BEAUTY &amp; PERSONAL CARE_HAIR CARE_PANTENE_FY2021_PROGRAMMATIC VIDEO_513</t>
  </si>
  <si>
    <t>8_514</t>
  </si>
  <si>
    <t>PERU_BEAUTY &amp; PERSONAL CARE_HAIR CARE_PANTENE_FY2021_PROGRAMMATIC VIDEO_514</t>
  </si>
  <si>
    <t>8_515</t>
  </si>
  <si>
    <t>PERU_BEAUTY &amp; PERSONAL CARE_HAIR CARE_PANTENE_FY2021_PROGRAMMATIC VIDEO_515</t>
  </si>
  <si>
    <t>8_516</t>
  </si>
  <si>
    <t>PERU_BEAUTY &amp; PERSONAL CARE_HAIR CARE_PANTENE_FY2021_PROGRAMMATIC VIDEO_516</t>
  </si>
  <si>
    <t>8_517</t>
  </si>
  <si>
    <t>PERU_BEAUTY &amp; PERSONAL CARE_HAIR CARE_PANTENE_FY2021_PROGRAMMATIC VIDEO_517</t>
  </si>
  <si>
    <t>8_518</t>
  </si>
  <si>
    <t>PERU_BEAUTY &amp; PERSONAL CARE_HAIR CARE_PANTENE_FY2021_PROGRAMMATIC VIDEO_518</t>
  </si>
  <si>
    <t>8_519</t>
  </si>
  <si>
    <t>PERU_BEAUTY &amp; PERSONAL CARE_HAIR CARE_PANTENE_FY2021_PROGRAMMATIC VIDEO_519</t>
  </si>
  <si>
    <t>8_520</t>
  </si>
  <si>
    <t>PERU_BEAUTY &amp; PERSONAL CARE_HAIR CARE_PANTENE_FY2021_PROGRAMMATIC VIDEO_520</t>
  </si>
  <si>
    <t>8_521</t>
  </si>
  <si>
    <t>PERU_BEAUTY &amp; PERSONAL CARE_HAIR CARE_PANTENE_FY2021_PROGRAMMATIC VIDEO_521</t>
  </si>
  <si>
    <t>8_522</t>
  </si>
  <si>
    <t>PERU_BEAUTY &amp; PERSONAL CARE_HAIR CARE_PANTENE_FY2021_PROGRAMMATIC VIDEO_522</t>
  </si>
  <si>
    <t>8_523</t>
  </si>
  <si>
    <t>PERU_BEAUTY &amp; PERSONAL CARE_HAIR CARE_PANTENE_FY2021_PROGRAMMATIC VIDEO_523</t>
  </si>
  <si>
    <t>8_524</t>
  </si>
  <si>
    <t>PERU_BEAUTY &amp; PERSONAL CARE_HAIR CARE_PANTENE_FY2021_PROGRAMMATIC VIDEO_524</t>
  </si>
  <si>
    <t>8_525</t>
  </si>
  <si>
    <t>PERU_BEAUTY &amp; PERSONAL CARE_HAIR CARE_PANTENE_FY2021_PROGRAMMATIC VIDEO_525</t>
  </si>
  <si>
    <t>8_526</t>
  </si>
  <si>
    <t>PERU_BEAUTY &amp; PERSONAL CARE_HAIR CARE_PANTENE_FY2021_PROGRAMMATIC VIDEO_526</t>
  </si>
  <si>
    <t>8_527</t>
  </si>
  <si>
    <t>PERU_BEAUTY &amp; PERSONAL CARE_HAIR CARE_PANTENE_FY2021_PROGRAMMATIC VIDEO_527</t>
  </si>
  <si>
    <t>8_528</t>
  </si>
  <si>
    <t>PERU_BEAUTY &amp; PERSONAL CARE_HAIR CARE_PANTENE_FY2021_PROGRAMMATIC VIDEO_528</t>
  </si>
  <si>
    <t>8_529</t>
  </si>
  <si>
    <t>PERU_BEAUTY &amp; PERSONAL CARE_HAIR CARE_PANTENE_FY2021_PROGRAMMATIC VIDEO_529</t>
  </si>
  <si>
    <t>8_530</t>
  </si>
  <si>
    <t>PERU_BEAUTY &amp; PERSONAL CARE_HAIR CARE_PANTENE_FY2021_PROGRAMMATIC VIDEO_530</t>
  </si>
  <si>
    <t>8_531</t>
  </si>
  <si>
    <t>PERU_BEAUTY &amp; PERSONAL CARE_HAIR CARE_PANTENE_FY2021_PROGRAMMATIC VIDEO_531</t>
  </si>
  <si>
    <t>8_532</t>
  </si>
  <si>
    <t>PERU_BEAUTY &amp; PERSONAL CARE_HAIR CARE_PANTENE_FY2021_PROGRAMMATIC VIDEO_532</t>
  </si>
  <si>
    <t>8_533</t>
  </si>
  <si>
    <t>PERU_BEAUTY &amp; PERSONAL CARE_HAIR CARE_PANTENE_FY2021_PROGRAMMATIC VIDEO_533</t>
  </si>
  <si>
    <t>8_534</t>
  </si>
  <si>
    <t>PERU_BEAUTY &amp; PERSONAL CARE_HAIR CARE_PANTENE_FY2021_PROGRAMMATIC VIDEO_534</t>
  </si>
  <si>
    <t>8_535</t>
  </si>
  <si>
    <t>PERU_BEAUTY &amp; PERSONAL CARE_HAIR CARE_PANTENE_FY2021_PROGRAMMATIC VIDEO_535</t>
  </si>
  <si>
    <t>8_536</t>
  </si>
  <si>
    <t>PERU_BEAUTY &amp; PERSONAL CARE_HAIR CARE_PANTENE_FY2021_PROGRAMMATIC VIDEO_536</t>
  </si>
  <si>
    <t>8_537</t>
  </si>
  <si>
    <t>PERU_BEAUTY &amp; PERSONAL CARE_HAIR CARE_PANTENE_FY2021_PROGRAMMATIC VIDEO_537</t>
  </si>
  <si>
    <t>8_538</t>
  </si>
  <si>
    <t>PERU_BEAUTY &amp; PERSONAL CARE_HAIR CARE_PANTENE_FY2021_PROGRAMMATIC VIDEO_538</t>
  </si>
  <si>
    <t>8_539</t>
  </si>
  <si>
    <t>PERU_BEAUTY &amp; PERSONAL CARE_HAIR CARE_PANTENE_FY2021_PROGRAMMATIC VIDEO_539</t>
  </si>
  <si>
    <t>8_540</t>
  </si>
  <si>
    <t>PERU_BEAUTY &amp; PERSONAL CARE_HAIR CARE_PANTENE_FY2021_PROGRAMMATIC VIDEO_540</t>
  </si>
  <si>
    <t>8_541</t>
  </si>
  <si>
    <t>PERU_BEAUTY &amp; PERSONAL CARE_HAIR CARE_PANTENE_FY2021_PROGRAMMATIC VIDEO_541</t>
  </si>
  <si>
    <t>8_542</t>
  </si>
  <si>
    <t>PERU_BEAUTY &amp; PERSONAL CARE_HAIR CARE_PANTENE_FY2021_PROGRAMMATIC VIDEO_542</t>
  </si>
  <si>
    <t>8_543</t>
  </si>
  <si>
    <t>PERU_BEAUTY &amp; PERSONAL CARE_HAIR CARE_PANTENE_FY2021_PROGRAMMATIC VIDEO_543</t>
  </si>
  <si>
    <t>8_544</t>
  </si>
  <si>
    <t>PERU_BEAUTY &amp; PERSONAL CARE_HAIR CARE_PANTENE_FY2021_PROGRAMMATIC VIDEO_544</t>
  </si>
  <si>
    <t>8_545</t>
  </si>
  <si>
    <t>PERU_BEAUTY &amp; PERSONAL CARE_HAIR CARE_PANTENE_FY2021_PROGRAMMATIC VIDEO_545</t>
  </si>
  <si>
    <t>8_546</t>
  </si>
  <si>
    <t>PERU_BEAUTY &amp; PERSONAL CARE_HAIR CARE_PANTENE_FY2021_PROGRAMMATIC VIDEO_546</t>
  </si>
  <si>
    <t>8_547</t>
  </si>
  <si>
    <t>PERU_BEAUTY &amp; PERSONAL CARE_HAIR CARE_PANTENE_FY2021_PROGRAMMATIC VIDEO_547</t>
  </si>
  <si>
    <t>8_548</t>
  </si>
  <si>
    <t>PERU_BEAUTY &amp; PERSONAL CARE_HAIR CARE_PANTENE_FY2021_PROGRAMMATIC VIDEO_548</t>
  </si>
  <si>
    <t>8_549</t>
  </si>
  <si>
    <t>PERU_BEAUTY &amp; PERSONAL CARE_HAIR CARE_PANTENE_FY2021_PROGRAMMATIC VIDEO_549</t>
  </si>
  <si>
    <t>8_550</t>
  </si>
  <si>
    <t>PERU_BEAUTY &amp; PERSONAL CARE_HAIR CARE_PANTENE_FY2021_PROGRAMMATIC VIDEO_550</t>
  </si>
  <si>
    <t>8_551</t>
  </si>
  <si>
    <t>PERU_BEAUTY &amp; PERSONAL CARE_HAIR CARE_PANTENE_FY2021_PROGRAMMATIC VIDEO_551</t>
  </si>
  <si>
    <t>8_552</t>
  </si>
  <si>
    <t>PERU_BEAUTY &amp; PERSONAL CARE_HAIR CARE_PANTENE_FY2021_PROGRAMMATIC VIDEO_552</t>
  </si>
  <si>
    <t>8_553</t>
  </si>
  <si>
    <t>PERU_BEAUTY &amp; PERSONAL CARE_HAIR CARE_PANTENE_FY2021_PROGRAMMATIC VIDEO_553</t>
  </si>
  <si>
    <t>8_554</t>
  </si>
  <si>
    <t>PERU_BEAUTY &amp; PERSONAL CARE_HAIR CARE_PANTENE_FY2021_PROGRAMMATIC VIDEO_554</t>
  </si>
  <si>
    <t>8_555</t>
  </si>
  <si>
    <t>PERU_BEAUTY &amp; PERSONAL CARE_HAIR CARE_PANTENE_FY2021_PROGRAMMATIC VIDEO_555</t>
  </si>
  <si>
    <t>8_556</t>
  </si>
  <si>
    <t>PERU_BEAUTY &amp; PERSONAL CARE_HAIR CARE_PANTENE_FY2021_PROGRAMMATIC VIDEO_556</t>
  </si>
  <si>
    <t>8_557</t>
  </si>
  <si>
    <t>PERU_BEAUTY &amp; PERSONAL CARE_HAIR CARE_PANTENE_FY2021_PROGRAMMATIC VIDEO_557</t>
  </si>
  <si>
    <t>8_558</t>
  </si>
  <si>
    <t>PERU_BEAUTY &amp; PERSONAL CARE_HAIR CARE_PANTENE_FY2021_PROGRAMMATIC VIDEO_558</t>
  </si>
  <si>
    <t>8_559</t>
  </si>
  <si>
    <t>PERU_BEAUTY &amp; PERSONAL CARE_HAIR CARE_PANTENE_FY2021_PROGRAMMATIC VIDEO_559</t>
  </si>
  <si>
    <t>8_560</t>
  </si>
  <si>
    <t>PERU_BEAUTY &amp; PERSONAL CARE_HAIR CARE_PANTENE_FY2021_PROGRAMMATIC VIDEO_560</t>
  </si>
  <si>
    <t>8_561</t>
  </si>
  <si>
    <t>PERU_BEAUTY &amp; PERSONAL CARE_HAIR CARE_PANTENE_FY2021_PROGRAMMATIC VIDEO_561</t>
  </si>
  <si>
    <t>8_562</t>
  </si>
  <si>
    <t>PERU_BEAUTY &amp; PERSONAL CARE_HAIR CARE_PANTENE_FY2021_PROGRAMMATIC VIDEO_562</t>
  </si>
  <si>
    <t>8_563</t>
  </si>
  <si>
    <t>PERU_BEAUTY &amp; PERSONAL CARE_HAIR CARE_PANTENE_FY2021_PROGRAMMATIC VIDEO_563</t>
  </si>
  <si>
    <t>8_564</t>
  </si>
  <si>
    <t>PERU_BEAUTY &amp; PERSONAL CARE_HAIR CARE_PANTENE_FY2021_PROGRAMMATIC VIDEO_564</t>
  </si>
  <si>
    <t>8_565</t>
  </si>
  <si>
    <t>PERU_BEAUTY &amp; PERSONAL CARE_HAIR CARE_PANTENE_FY2021_PROGRAMMATIC VIDEO_565</t>
  </si>
  <si>
    <t>8_566</t>
  </si>
  <si>
    <t>PERU_BEAUTY &amp; PERSONAL CARE_HAIR CARE_PANTENE_FY2021_PROGRAMMATIC VIDEO_566</t>
  </si>
  <si>
    <t>8_567</t>
  </si>
  <si>
    <t>PERU_BEAUTY &amp; PERSONAL CARE_HAIR CARE_PANTENE_FY2021_PROGRAMMATIC VIDEO_567</t>
  </si>
  <si>
    <t>8_568</t>
  </si>
  <si>
    <t>PERU_BEAUTY &amp; PERSONAL CARE_HAIR CARE_PANTENE_FY2021_PROGRAMMATIC VIDEO_568</t>
  </si>
  <si>
    <t>8_569</t>
  </si>
  <si>
    <t>PERU_BEAUTY &amp; PERSONAL CARE_HAIR CARE_PANTENE_FY2021_PROGRAMMATIC VIDEO_569</t>
  </si>
  <si>
    <t>8_570</t>
  </si>
  <si>
    <t>PERU_BEAUTY &amp; PERSONAL CARE_HAIR CARE_PANTENE_FY2021_PROGRAMMATIC VIDEO_570</t>
  </si>
  <si>
    <t>8_571</t>
  </si>
  <si>
    <t>PERU_BEAUTY &amp; PERSONAL CARE_HAIR CARE_PANTENE_FY2021_PROGRAMMATIC VIDEO_571</t>
  </si>
  <si>
    <t>8_572</t>
  </si>
  <si>
    <t>PERU_BEAUTY &amp; PERSONAL CARE_HAIR CARE_PANTENE_FY2021_PROGRAMMATIC VIDEO_572</t>
  </si>
  <si>
    <t>8_573</t>
  </si>
  <si>
    <t>PERU_BEAUTY &amp; PERSONAL CARE_HAIR CARE_PANTENE_FY2021_PROGRAMMATIC VIDEO_573</t>
  </si>
  <si>
    <t>8_574</t>
  </si>
  <si>
    <t>PERU_BEAUTY &amp; PERSONAL CARE_HAIR CARE_PANTENE_FY2021_PROGRAMMATIC VIDEO_574</t>
  </si>
  <si>
    <t>8_575</t>
  </si>
  <si>
    <t>PERU_BEAUTY &amp; PERSONAL CARE_HAIR CARE_PANTENE_FY2021_PROGRAMMATIC VIDEO_575</t>
  </si>
  <si>
    <t>8_576</t>
  </si>
  <si>
    <t>PERU_BEAUTY &amp; PERSONAL CARE_HAIR CARE_PANTENE_FY2021_PROGRAMMATIC VIDEO_576</t>
  </si>
  <si>
    <t>8_577</t>
  </si>
  <si>
    <t>PERU_BEAUTY &amp; PERSONAL CARE_HAIR CARE_PANTENE_FY2021_PROGRAMMATIC VIDEO_577</t>
  </si>
  <si>
    <t>8_578</t>
  </si>
  <si>
    <t>PERU_BEAUTY &amp; PERSONAL CARE_HAIR CARE_PANTENE_FY2021_PROGRAMMATIC VIDEO_578</t>
  </si>
  <si>
    <t>8_579</t>
  </si>
  <si>
    <t>PERU_BEAUTY &amp; PERSONAL CARE_HAIR CARE_PANTENE_FY2021_PROGRAMMATIC VIDEO_579</t>
  </si>
  <si>
    <t>8_580</t>
  </si>
  <si>
    <t>PERU_BEAUTY &amp; PERSONAL CARE_HAIR CARE_PANTENE_FY2021_PROGRAMMATIC VIDEO_580</t>
  </si>
  <si>
    <t>8_581</t>
  </si>
  <si>
    <t>PERU_BEAUTY &amp; PERSONAL CARE_HAIR CARE_PANTENE_FY2021_PROGRAMMATIC VIDEO_581</t>
  </si>
  <si>
    <t>8_582</t>
  </si>
  <si>
    <t>PERU_BEAUTY &amp; PERSONAL CARE_HAIR CARE_PANTENE_FY2021_PROGRAMMATIC VIDEO_582</t>
  </si>
  <si>
    <t>8_583</t>
  </si>
  <si>
    <t>PERU_BEAUTY &amp; PERSONAL CARE_HAIR CARE_PANTENE_FY2021_PROGRAMMATIC VIDEO_583</t>
  </si>
  <si>
    <t>8_584</t>
  </si>
  <si>
    <t>PERU_BEAUTY &amp; PERSONAL CARE_HAIR CARE_PANTENE_FY2021_PROGRAMMATIC VIDEO_584</t>
  </si>
  <si>
    <t>8_585</t>
  </si>
  <si>
    <t>PERU_BEAUTY &amp; PERSONAL CARE_HAIR CARE_PANTENE_FY2021_PROGRAMMATIC VIDEO_585</t>
  </si>
  <si>
    <t>8_586</t>
  </si>
  <si>
    <t>PERU_BEAUTY &amp; PERSONAL CARE_HAIR CARE_PANTENE_FY2021_PROGRAMMATIC VIDEO_586</t>
  </si>
  <si>
    <t>8_587</t>
  </si>
  <si>
    <t>PERU_BEAUTY &amp; PERSONAL CARE_HAIR CARE_PANTENE_FY2021_PROGRAMMATIC VIDEO_587</t>
  </si>
  <si>
    <t>8_588</t>
  </si>
  <si>
    <t>PERU_BEAUTY &amp; PERSONAL CARE_HAIR CARE_PANTENE_FY2021_PROGRAMMATIC VIDEO_588</t>
  </si>
  <si>
    <t>8_589</t>
  </si>
  <si>
    <t>PERU_BEAUTY &amp; PERSONAL CARE_HAIR CARE_PANTENE_FY2021_PROGRAMMATIC VIDEO_589</t>
  </si>
  <si>
    <t>8_590</t>
  </si>
  <si>
    <t>PERU_BEAUTY &amp; PERSONAL CARE_HAIR CARE_PANTENE_FY2021_PROGRAMMATIC VIDEO_590</t>
  </si>
  <si>
    <t>8_591</t>
  </si>
  <si>
    <t>PERU_BEAUTY &amp; PERSONAL CARE_HAIR CARE_PANTENE_FY2021_PROGRAMMATIC VIDEO_591</t>
  </si>
  <si>
    <t>8_592</t>
  </si>
  <si>
    <t>PERU_BEAUTY &amp; PERSONAL CARE_HAIR CARE_PANTENE_FY2021_PROGRAMMATIC VIDEO_592</t>
  </si>
  <si>
    <t>8_593</t>
  </si>
  <si>
    <t>PERU_BEAUTY &amp; PERSONAL CARE_HAIR CARE_PANTENE_FY2021_PROGRAMMATIC VIDEO_593</t>
  </si>
  <si>
    <t>8_594</t>
  </si>
  <si>
    <t>PERU_BEAUTY &amp; PERSONAL CARE_HAIR CARE_PANTENE_FY2021_PROGRAMMATIC VIDEO_594</t>
  </si>
  <si>
    <t>8_595</t>
  </si>
  <si>
    <t>PERU_BEAUTY &amp; PERSONAL CARE_HAIR CARE_PANTENE_FY2021_PROGRAMMATIC VIDEO_595</t>
  </si>
  <si>
    <t>8_596</t>
  </si>
  <si>
    <t>PERU_BEAUTY &amp; PERSONAL CARE_HAIR CARE_PANTENE_FY2021_PROGRAMMATIC VIDEO_596</t>
  </si>
  <si>
    <t>8_597</t>
  </si>
  <si>
    <t>PERU_BEAUTY &amp; PERSONAL CARE_HAIR CARE_PANTENE_FY2021_PROGRAMMATIC VIDEO_597</t>
  </si>
  <si>
    <t>8_598</t>
  </si>
  <si>
    <t>PERU_BEAUTY &amp; PERSONAL CARE_HAIR CARE_PANTENE_FY2021_PROGRAMMATIC VIDEO_598</t>
  </si>
  <si>
    <t>8_599</t>
  </si>
  <si>
    <t>PERU_BEAUTY &amp; PERSONAL CARE_HAIR CARE_PANTENE_FY2021_PROGRAMMATIC VIDEO_599</t>
  </si>
  <si>
    <t>8_600</t>
  </si>
  <si>
    <t>PERU_BEAUTY &amp; PERSONAL CARE_HAIR CARE_PANTENE_FY2021_PROGRAMMATIC VIDEO_600</t>
  </si>
  <si>
    <t>8_601</t>
  </si>
  <si>
    <t>PERU_BEAUTY &amp; PERSONAL CARE_HAIR CARE_PANTENE_FY2021_PROGRAMMATIC VIDEO_601</t>
  </si>
  <si>
    <t>8_602</t>
  </si>
  <si>
    <t>PERU_BEAUTY &amp; PERSONAL CARE_HAIR CARE_PANTENE_FY2021_PROGRAMMATIC VIDEO_602</t>
  </si>
  <si>
    <t>8_603</t>
  </si>
  <si>
    <t>PERU_BEAUTY &amp; PERSONAL CARE_HAIR CARE_PANTENE_FY2021_PROGRAMMATIC VIDEO_603</t>
  </si>
  <si>
    <t>8_604</t>
  </si>
  <si>
    <t>PERU_BEAUTY &amp; PERSONAL CARE_HAIR CARE_PANTENE_FY2021_PROGRAMMATIC VIDEO_604</t>
  </si>
  <si>
    <t>8_605</t>
  </si>
  <si>
    <t>PERU_BEAUTY &amp; PERSONAL CARE_HAIR CARE_PANTENE_FY2021_PROGRAMMATIC VIDEO_605</t>
  </si>
  <si>
    <t>8_606</t>
  </si>
  <si>
    <t>PERU_BEAUTY &amp; PERSONAL CARE_HAIR CARE_PANTENE_FY2021_PROGRAMMATIC VIDEO_606</t>
  </si>
  <si>
    <t>8_607</t>
  </si>
  <si>
    <t>PERU_BEAUTY &amp; PERSONAL CARE_HAIR CARE_PANTENE_FY2021_PROGRAMMATIC VIDEO_607</t>
  </si>
  <si>
    <t>8_608</t>
  </si>
  <si>
    <t>PERU_BEAUTY &amp; PERSONAL CARE_HAIR CARE_PANTENE_FY2021_PROGRAMMATIC VIDEO_608</t>
  </si>
  <si>
    <t>8_609</t>
  </si>
  <si>
    <t>PERU_BEAUTY &amp; PERSONAL CARE_HAIR CARE_PANTENE_FY2021_PROGRAMMATIC VIDEO_609</t>
  </si>
  <si>
    <t>8_610</t>
  </si>
  <si>
    <t>PERU_BEAUTY &amp; PERSONAL CARE_HAIR CARE_PANTENE_FY2021_PROGRAMMATIC VIDEO_610</t>
  </si>
  <si>
    <t>8_611</t>
  </si>
  <si>
    <t>PERU_BEAUTY &amp; PERSONAL CARE_HAIR CARE_PANTENE_FY2021_PROGRAMMATIC VIDEO_611</t>
  </si>
  <si>
    <t>8_612</t>
  </si>
  <si>
    <t>PERU_BEAUTY &amp; PERSONAL CARE_HAIR CARE_PANTENE_FY2021_PROGRAMMATIC VIDEO_612</t>
  </si>
  <si>
    <t>8_613</t>
  </si>
  <si>
    <t>PERU_BEAUTY &amp; PERSONAL CARE_HAIR CARE_PANTENE_FY2021_PROGRAMMATIC VIDEO_613</t>
  </si>
  <si>
    <t>8_614</t>
  </si>
  <si>
    <t>PERU_BEAUTY &amp; PERSONAL CARE_HAIR CARE_PANTENE_FY2021_PROGRAMMATIC VIDEO_614</t>
  </si>
  <si>
    <t>8_615</t>
  </si>
  <si>
    <t>PERU_BEAUTY &amp; PERSONAL CARE_HAIR CARE_PANTENE_FY2021_PROGRAMMATIC VIDEO_615</t>
  </si>
  <si>
    <t>8_616</t>
  </si>
  <si>
    <t>PERU_BEAUTY &amp; PERSONAL CARE_HAIR CARE_PANTENE_FY2021_PROGRAMMATIC VIDEO_616</t>
  </si>
  <si>
    <t>8_617</t>
  </si>
  <si>
    <t>PERU_BEAUTY &amp; PERSONAL CARE_HAIR CARE_PANTENE_FY2021_PROGRAMMATIC VIDEO_617</t>
  </si>
  <si>
    <t>8_618</t>
  </si>
  <si>
    <t>PERU_BEAUTY &amp; PERSONAL CARE_HAIR CARE_PANTENE_FY2021_PROGRAMMATIC VIDEO_618</t>
  </si>
  <si>
    <t>8_619</t>
  </si>
  <si>
    <t>PERU_BEAUTY &amp; PERSONAL CARE_HAIR CARE_PANTENE_FY2021_PROGRAMMATIC VIDEO_619</t>
  </si>
  <si>
    <t>8_620</t>
  </si>
  <si>
    <t>PERU_BEAUTY &amp; PERSONAL CARE_HAIR CARE_PANTENE_FY2021_PROGRAMMATIC VIDEO_620</t>
  </si>
  <si>
    <t>8_621</t>
  </si>
  <si>
    <t>PERU_BEAUTY &amp; PERSONAL CARE_HAIR CARE_PANTENE_FY2021_PROGRAMMATIC VIDEO_621</t>
  </si>
  <si>
    <t>8_622</t>
  </si>
  <si>
    <t>PERU_BEAUTY &amp; PERSONAL CARE_HAIR CARE_PANTENE_FY2021_PROGRAMMATIC VIDEO_622</t>
  </si>
  <si>
    <t>8_623</t>
  </si>
  <si>
    <t>PERU_BEAUTY &amp; PERSONAL CARE_HAIR CARE_PANTENE_FY2021_PROGRAMMATIC VIDEO_623</t>
  </si>
  <si>
    <t>8_624</t>
  </si>
  <si>
    <t>PERU_BEAUTY &amp; PERSONAL CARE_HAIR CARE_PANTENE_FY2021_PROGRAMMATIC VIDEO_624</t>
  </si>
  <si>
    <t>8_625</t>
  </si>
  <si>
    <t>PERU_BEAUTY &amp; PERSONAL CARE_HAIR CARE_PANTENE_FY2021_PROGRAMMATIC VIDEO_625</t>
  </si>
  <si>
    <t>8_626</t>
  </si>
  <si>
    <t>PERU_BEAUTY &amp; PERSONAL CARE_HAIR CARE_PANTENE_FY2021_PROGRAMMATIC VIDEO_626</t>
  </si>
  <si>
    <t>8_627</t>
  </si>
  <si>
    <t>PERU_BEAUTY &amp; PERSONAL CARE_HAIR CARE_PANTENE_FY2021_PROGRAMMATIC VIDEO_627</t>
  </si>
  <si>
    <t>8_628</t>
  </si>
  <si>
    <t>PERU_BEAUTY &amp; PERSONAL CARE_HAIR CARE_PANTENE_FY2021_PROGRAMMATIC VIDEO_628</t>
  </si>
  <si>
    <t>8_629</t>
  </si>
  <si>
    <t>PERU_BEAUTY &amp; PERSONAL CARE_HAIR CARE_PANTENE_FY2021_PROGRAMMATIC VIDEO_629</t>
  </si>
  <si>
    <t>8_630</t>
  </si>
  <si>
    <t>PERU_BEAUTY &amp; PERSONAL CARE_HAIR CARE_PANTENE_FY2021_PROGRAMMATIC VIDEO_630</t>
  </si>
  <si>
    <t>8_631</t>
  </si>
  <si>
    <t>PERU_BEAUTY &amp; PERSONAL CARE_HAIR CARE_PANTENE_FY2021_PROGRAMMATIC VIDEO_631</t>
  </si>
  <si>
    <t>8_632</t>
  </si>
  <si>
    <t>PERU_BEAUTY &amp; PERSONAL CARE_HAIR CARE_PANTENE_FY2021_PROGRAMMATIC VIDEO_632</t>
  </si>
  <si>
    <t>8_633</t>
  </si>
  <si>
    <t>PERU_BEAUTY &amp; PERSONAL CARE_HAIR CARE_PANTENE_FY2021_PROGRAMMATIC VIDEO_633</t>
  </si>
  <si>
    <t>8_634</t>
  </si>
  <si>
    <t>PERU_BEAUTY &amp; PERSONAL CARE_HAIR CARE_PANTENE_FY2021_PROGRAMMATIC VIDEO_634</t>
  </si>
  <si>
    <t>8_635</t>
  </si>
  <si>
    <t>PERU_BEAUTY &amp; PERSONAL CARE_HAIR CARE_PANTENE_FY2021_PROGRAMMATIC VIDEO_635</t>
  </si>
  <si>
    <t>8_636</t>
  </si>
  <si>
    <t>PERU_BEAUTY &amp; PERSONAL CARE_HAIR CARE_PANTENE_FY2021_PROGRAMMATIC VIDEO_636</t>
  </si>
  <si>
    <t>8_637</t>
  </si>
  <si>
    <t>PERU_BEAUTY &amp; PERSONAL CARE_HAIR CARE_PANTENE_FY2021_PROGRAMMATIC VIDEO_637</t>
  </si>
  <si>
    <t>8_638</t>
  </si>
  <si>
    <t>PERU_BEAUTY &amp; PERSONAL CARE_HAIR CARE_PANTENE_FY2021_PROGRAMMATIC VIDEO_638</t>
  </si>
  <si>
    <t>8_639</t>
  </si>
  <si>
    <t>PERU_BEAUTY &amp; PERSONAL CARE_HAIR CARE_PANTENE_FY2021_PROGRAMMATIC VIDEO_639</t>
  </si>
  <si>
    <t>8_640</t>
  </si>
  <si>
    <t>PERU_BEAUTY &amp; PERSONAL CARE_HAIR CARE_PANTENE_FY2021_PROGRAMMATIC VIDEO_640</t>
  </si>
  <si>
    <t>8_641</t>
  </si>
  <si>
    <t>PERU_BEAUTY &amp; PERSONAL CARE_HAIR CARE_PANTENE_FY2021_PROGRAMMATIC VIDEO_641</t>
  </si>
  <si>
    <t>8_642</t>
  </si>
  <si>
    <t>PERU_BEAUTY &amp; PERSONAL CARE_HAIR CARE_PANTENE_FY2021_PROGRAMMATIC VIDEO_642</t>
  </si>
  <si>
    <t>8_643</t>
  </si>
  <si>
    <t>PERU_BEAUTY &amp; PERSONAL CARE_HAIR CARE_PANTENE_FY2021_PROGRAMMATIC VIDEO_643</t>
  </si>
  <si>
    <t>8_644</t>
  </si>
  <si>
    <t>PERU_BEAUTY &amp; PERSONAL CARE_HAIR CARE_PANTENE_FY2021_PROGRAMMATIC VIDEO_644</t>
  </si>
  <si>
    <t>8_645</t>
  </si>
  <si>
    <t>PERU_BEAUTY &amp; PERSONAL CARE_HAIR CARE_PANTENE_FY2021_PROGRAMMATIC VIDEO_645</t>
  </si>
  <si>
    <t>8_646</t>
  </si>
  <si>
    <t>PERU_BEAUTY &amp; PERSONAL CARE_HAIR CARE_PANTENE_FY2021_PROGRAMMATIC VIDEO_646</t>
  </si>
  <si>
    <t>8_647</t>
  </si>
  <si>
    <t>PERU_BEAUTY &amp; PERSONAL CARE_HAIR CARE_PANTENE_FY2021_PROGRAMMATIC VIDEO_647</t>
  </si>
  <si>
    <t>8_648</t>
  </si>
  <si>
    <t>PERU_BEAUTY &amp; PERSONAL CARE_HAIR CARE_PANTENE_FY2021_PROGRAMMATIC VIDEO_648</t>
  </si>
  <si>
    <t>8_649</t>
  </si>
  <si>
    <t>PERU_BEAUTY &amp; PERSONAL CARE_HAIR CARE_PANTENE_FY2021_PROGRAMMATIC VIDEO_649</t>
  </si>
  <si>
    <t>8_650</t>
  </si>
  <si>
    <t>PERU_BEAUTY &amp; PERSONAL CARE_HAIR CARE_PANTENE_FY2021_PROGRAMMATIC VIDEO_650</t>
  </si>
  <si>
    <t>8_651</t>
  </si>
  <si>
    <t>PERU_BEAUTY &amp; PERSONAL CARE_HAIR CARE_PANTENE_FY2021_PROGRAMMATIC VIDEO_651</t>
  </si>
  <si>
    <t>8_652</t>
  </si>
  <si>
    <t>PERU_BEAUTY &amp; PERSONAL CARE_HAIR CARE_PANTENE_FY2021_PROGRAMMATIC VIDEO_652</t>
  </si>
  <si>
    <t>8_653</t>
  </si>
  <si>
    <t>PERU_BEAUTY &amp; PERSONAL CARE_HAIR CARE_PANTENE_FY2021_PROGRAMMATIC VIDEO_653</t>
  </si>
  <si>
    <t>8_654</t>
  </si>
  <si>
    <t>PERU_BEAUTY &amp; PERSONAL CARE_HAIR CARE_PANTENE_FY2021_PROGRAMMATIC VIDEO_654</t>
  </si>
  <si>
    <t>8_655</t>
  </si>
  <si>
    <t>PERU_BEAUTY &amp; PERSONAL CARE_HAIR CARE_PANTENE_FY2021_PROGRAMMATIC VIDEO_655</t>
  </si>
  <si>
    <t>8_656</t>
  </si>
  <si>
    <t>PERU_BEAUTY &amp; PERSONAL CARE_HAIR CARE_PANTENE_FY2021_PROGRAMMATIC VIDEO_656</t>
  </si>
  <si>
    <t>8_657</t>
  </si>
  <si>
    <t>PERU_BEAUTY &amp; PERSONAL CARE_HAIR CARE_PANTENE_FY2021_PROGRAMMATIC VIDEO_657</t>
  </si>
  <si>
    <t>8_658</t>
  </si>
  <si>
    <t>PERU_BEAUTY &amp; PERSONAL CARE_HAIR CARE_PANTENE_FY2021_PROGRAMMATIC VIDEO_658</t>
  </si>
  <si>
    <t>8_659</t>
  </si>
  <si>
    <t>PERU_BEAUTY &amp; PERSONAL CARE_HAIR CARE_PANTENE_FY2021_PROGRAMMATIC VIDEO_659</t>
  </si>
  <si>
    <t>8_660</t>
  </si>
  <si>
    <t>PERU_BEAUTY &amp; PERSONAL CARE_HAIR CARE_PANTENE_FY2021_PROGRAMMATIC VIDEO_660</t>
  </si>
  <si>
    <t>8_661</t>
  </si>
  <si>
    <t>PERU_BEAUTY &amp; PERSONAL CARE_HAIR CARE_PANTENE_FY2021_PROGRAMMATIC VIDEO_661</t>
  </si>
  <si>
    <t>8_662</t>
  </si>
  <si>
    <t>PERU_BEAUTY &amp; PERSONAL CARE_HAIR CARE_PANTENE_FY2021_PROGRAMMATIC VIDEO_662</t>
  </si>
  <si>
    <t>8_663</t>
  </si>
  <si>
    <t>PERU_BEAUTY &amp; PERSONAL CARE_HAIR CARE_PANTENE_FY2021_PROGRAMMATIC VIDEO_663</t>
  </si>
  <si>
    <t>8_664</t>
  </si>
  <si>
    <t>PERU_BEAUTY &amp; PERSONAL CARE_HAIR CARE_PANTENE_FY2021_PROGRAMMATIC VIDEO_664</t>
  </si>
  <si>
    <t>8_665</t>
  </si>
  <si>
    <t>PERU_BEAUTY &amp; PERSONAL CARE_HAIR CARE_PANTENE_FY2021_PROGRAMMATIC VIDEO_665</t>
  </si>
  <si>
    <t>8_666</t>
  </si>
  <si>
    <t>PERU_BEAUTY &amp; PERSONAL CARE_HAIR CARE_PANTENE_FY2021_PROGRAMMATIC VIDEO_666</t>
  </si>
  <si>
    <t>8_667</t>
  </si>
  <si>
    <t>PERU_BEAUTY &amp; PERSONAL CARE_HAIR CARE_PANTENE_FY2021_PROGRAMMATIC VIDEO_667</t>
  </si>
  <si>
    <t>8_668</t>
  </si>
  <si>
    <t>PERU_BEAUTY &amp; PERSONAL CARE_HAIR CARE_PANTENE_FY2021_PROGRAMMATIC VIDEO_668</t>
  </si>
  <si>
    <t>8_669</t>
  </si>
  <si>
    <t>PERU_BEAUTY &amp; PERSONAL CARE_HAIR CARE_PANTENE_FY2021_PROGRAMMATIC VIDEO_669</t>
  </si>
  <si>
    <t>8_670</t>
  </si>
  <si>
    <t>PERU_BEAUTY &amp; PERSONAL CARE_HAIR CARE_PANTENE_FY2021_PROGRAMMATIC VIDEO_670</t>
  </si>
  <si>
    <t>8_671</t>
  </si>
  <si>
    <t>PERU_BEAUTY &amp; PERSONAL CARE_HAIR CARE_PANTENE_FY2021_PROGRAMMATIC VIDEO_671</t>
  </si>
  <si>
    <t>8_672</t>
  </si>
  <si>
    <t>PERU_BEAUTY &amp; PERSONAL CARE_HAIR CARE_PANTENE_FY2021_PROGRAMMATIC VIDEO_672</t>
  </si>
  <si>
    <t>8_673</t>
  </si>
  <si>
    <t>PERU_BEAUTY &amp; PERSONAL CARE_HAIR CARE_PANTENE_FY2021_PROGRAMMATIC VIDEO_673</t>
  </si>
  <si>
    <t>8_674</t>
  </si>
  <si>
    <t>PERU_BEAUTY &amp; PERSONAL CARE_HAIR CARE_PANTENE_FY2021_PROGRAMMATIC VIDEO_674</t>
  </si>
  <si>
    <t>8_675</t>
  </si>
  <si>
    <t>PERU_BEAUTY &amp; PERSONAL CARE_HAIR CARE_PANTENE_FY2021_PROGRAMMATIC VIDEO_675</t>
  </si>
  <si>
    <t>8_676</t>
  </si>
  <si>
    <t>PERU_BEAUTY &amp; PERSONAL CARE_HAIR CARE_PANTENE_FY2021_PROGRAMMATIC VIDEO_676</t>
  </si>
  <si>
    <t>8_677</t>
  </si>
  <si>
    <t>PERU_BEAUTY &amp; PERSONAL CARE_HAIR CARE_PANTENE_FY2021_PROGRAMMATIC VIDEO_677</t>
  </si>
  <si>
    <t>8_678</t>
  </si>
  <si>
    <t>PERU_BEAUTY &amp; PERSONAL CARE_HAIR CARE_PANTENE_FY2021_PROGRAMMATIC VIDEO_678</t>
  </si>
  <si>
    <t>8_679</t>
  </si>
  <si>
    <t>PERU_BEAUTY &amp; PERSONAL CARE_HAIR CARE_PANTENE_FY2021_PROGRAMMATIC VIDEO_679</t>
  </si>
  <si>
    <t>8_680</t>
  </si>
  <si>
    <t>PERU_BEAUTY &amp; PERSONAL CARE_HAIR CARE_PANTENE_FY2021_PROGRAMMATIC VIDEO_680</t>
  </si>
  <si>
    <t>8_681</t>
  </si>
  <si>
    <t>PERU_BEAUTY &amp; PERSONAL CARE_HAIR CARE_PANTENE_FY2021_PROGRAMMATIC VIDEO_681</t>
  </si>
  <si>
    <t>8_682</t>
  </si>
  <si>
    <t>PERU_BEAUTY &amp; PERSONAL CARE_HAIR CARE_PANTENE_FY2021_PROGRAMMATIC VIDEO_682</t>
  </si>
  <si>
    <t>8_683</t>
  </si>
  <si>
    <t>PERU_BEAUTY &amp; PERSONAL CARE_HAIR CARE_PANTENE_FY2021_PROGRAMMATIC VIDEO_683</t>
  </si>
  <si>
    <t>8_684</t>
  </si>
  <si>
    <t>PERU_BEAUTY &amp; PERSONAL CARE_HAIR CARE_PANTENE_FY2021_PROGRAMMATIC VIDEO_684</t>
  </si>
  <si>
    <t>8_685</t>
  </si>
  <si>
    <t>PERU_BEAUTY &amp; PERSONAL CARE_HAIR CARE_PANTENE_FY2021_PROGRAMMATIC VIDEO_685</t>
  </si>
  <si>
    <t>8_686</t>
  </si>
  <si>
    <t>PERU_BEAUTY &amp; PERSONAL CARE_HAIR CARE_PANTENE_FY2021_PROGRAMMATIC VIDEO_686</t>
  </si>
  <si>
    <t>8_687</t>
  </si>
  <si>
    <t>PERU_BEAUTY &amp; PERSONAL CARE_HAIR CARE_PANTENE_FY2021_PROGRAMMATIC VIDEO_687</t>
  </si>
  <si>
    <t>8_688</t>
  </si>
  <si>
    <t>PERU_BEAUTY &amp; PERSONAL CARE_HAIR CARE_PANTENE_FY2021_PROGRAMMATIC VIDEO_688</t>
  </si>
  <si>
    <t>8_689</t>
  </si>
  <si>
    <t>PERU_BEAUTY &amp; PERSONAL CARE_HAIR CARE_PANTENE_FY2021_PROGRAMMATIC VIDEO_689</t>
  </si>
  <si>
    <t>8_690</t>
  </si>
  <si>
    <t>PERU_BEAUTY &amp; PERSONAL CARE_HAIR CARE_PANTENE_FY2021_PROGRAMMATIC VIDEO_690</t>
  </si>
  <si>
    <t>8_691</t>
  </si>
  <si>
    <t>PERU_BEAUTY &amp; PERSONAL CARE_HAIR CARE_PANTENE_FY2021_PROGRAMMATIC VIDEO_691</t>
  </si>
  <si>
    <t>8_692</t>
  </si>
  <si>
    <t>PERU_BEAUTY &amp; PERSONAL CARE_HAIR CARE_PANTENE_FY2021_PROGRAMMATIC VIDEO_692</t>
  </si>
  <si>
    <t>8_693</t>
  </si>
  <si>
    <t>PERU_BEAUTY &amp; PERSONAL CARE_HAIR CARE_PANTENE_FY2021_PROGRAMMATIC VIDEO_693</t>
  </si>
  <si>
    <t>8_694</t>
  </si>
  <si>
    <t>PERU_BEAUTY &amp; PERSONAL CARE_HAIR CARE_PANTENE_FY2021_PROGRAMMATIC VIDEO_694</t>
  </si>
  <si>
    <t>8_695</t>
  </si>
  <si>
    <t>PERU_BEAUTY &amp; PERSONAL CARE_HAIR CARE_PANTENE_FY2021_PROGRAMMATIC VIDEO_695</t>
  </si>
  <si>
    <t>8_696</t>
  </si>
  <si>
    <t>PERU_BEAUTY &amp; PERSONAL CARE_HAIR CARE_PANTENE_FY2021_PROGRAMMATIC VIDEO_696</t>
  </si>
  <si>
    <t>8_697</t>
  </si>
  <si>
    <t>PERU_BEAUTY &amp; PERSONAL CARE_HAIR CARE_PANTENE_FY2021_PROGRAMMATIC VIDEO_697</t>
  </si>
  <si>
    <t>8_698</t>
  </si>
  <si>
    <t>PERU_BEAUTY &amp; PERSONAL CARE_HAIR CARE_PANTENE_FY2021_PROGRAMMATIC VIDEO_698</t>
  </si>
  <si>
    <t>8_699</t>
  </si>
  <si>
    <t>PERU_BEAUTY &amp; PERSONAL CARE_HAIR CARE_PANTENE_FY2021_PROGRAMMATIC VIDEO_699</t>
  </si>
  <si>
    <t>8_700</t>
  </si>
  <si>
    <t>PERU_BEAUTY &amp; PERSONAL CARE_HAIR CARE_PANTENE_FY2021_PROGRAMMATIC VIDEO_700</t>
  </si>
  <si>
    <t>8_701</t>
  </si>
  <si>
    <t>PERU_BEAUTY &amp; PERSONAL CARE_HAIR CARE_PANTENE_FY2021_PROGRAMMATIC VIDEO_701</t>
  </si>
  <si>
    <t>8_702</t>
  </si>
  <si>
    <t>PERU_BEAUTY &amp; PERSONAL CARE_HAIR CARE_PANTENE_FY2021_PROGRAMMATIC VIDEO_702</t>
  </si>
  <si>
    <t>8_703</t>
  </si>
  <si>
    <t>PERU_BEAUTY &amp; PERSONAL CARE_HAIR CARE_PANTENE_FY2021_PROGRAMMATIC VIDEO_703</t>
  </si>
  <si>
    <t>8_704</t>
  </si>
  <si>
    <t>PERU_BEAUTY &amp; PERSONAL CARE_HAIR CARE_PANTENE_FY2021_PROGRAMMATIC VIDEO_704</t>
  </si>
  <si>
    <t>8_705</t>
  </si>
  <si>
    <t>PERU_BEAUTY &amp; PERSONAL CARE_HAIR CARE_PANTENE_FY2021_PROGRAMMATIC VIDEO_705</t>
  </si>
  <si>
    <t>8_706</t>
  </si>
  <si>
    <t>PERU_BEAUTY &amp; PERSONAL CARE_HAIR CARE_PANTENE_FY2021_PROGRAMMATIC VIDEO_706</t>
  </si>
  <si>
    <t>8_707</t>
  </si>
  <si>
    <t>PERU_BEAUTY &amp; PERSONAL CARE_HAIR CARE_PANTENE_FY2021_PROGRAMMATIC VIDEO_707</t>
  </si>
  <si>
    <t>8_708</t>
  </si>
  <si>
    <t>PERU_BEAUTY &amp; PERSONAL CARE_HAIR CARE_PANTENE_FY2021_PROGRAMMATIC VIDEO_708</t>
  </si>
  <si>
    <t>8_709</t>
  </si>
  <si>
    <t>PERU_BEAUTY &amp; PERSONAL CARE_HAIR CARE_PANTENE_FY2021_PROGRAMMATIC VIDEO_709</t>
  </si>
  <si>
    <t>8_710</t>
  </si>
  <si>
    <t>PERU_BEAUTY &amp; PERSONAL CARE_HAIR CARE_PANTENE_FY2021_PROGRAMMATIC VIDEO_710</t>
  </si>
  <si>
    <t>8_711</t>
  </si>
  <si>
    <t>PERU_BEAUTY &amp; PERSONAL CARE_HAIR CARE_PANTENE_FY2021_PROGRAMMATIC VIDEO_711</t>
  </si>
  <si>
    <t>8_712</t>
  </si>
  <si>
    <t>PERU_BEAUTY &amp; PERSONAL CARE_HAIR CARE_PANTENE_FY2021_PROGRAMMATIC VIDEO_712</t>
  </si>
  <si>
    <t>8_713</t>
  </si>
  <si>
    <t>PERU_BEAUTY &amp; PERSONAL CARE_HAIR CARE_PANTENE_FY2021_PROGRAMMATIC VIDEO_713</t>
  </si>
  <si>
    <t>8_714</t>
  </si>
  <si>
    <t>PERU_BEAUTY &amp; PERSONAL CARE_HAIR CARE_PANTENE_FY2021_PROGRAMMATIC VIDEO_714</t>
  </si>
  <si>
    <t>8_715</t>
  </si>
  <si>
    <t>PERU_BEAUTY &amp; PERSONAL CARE_HAIR CARE_PANTENE_FY2021_PROGRAMMATIC VIDEO_715</t>
  </si>
  <si>
    <t>8_716</t>
  </si>
  <si>
    <t>PERU_BEAUTY &amp; PERSONAL CARE_HAIR CARE_PANTENE_FY2021_PROGRAMMATIC VIDEO_716</t>
  </si>
  <si>
    <t>8_717</t>
  </si>
  <si>
    <t>PERU_BEAUTY &amp; PERSONAL CARE_HAIR CARE_PANTENE_FY2021_PROGRAMMATIC VIDEO_717</t>
  </si>
  <si>
    <t>8_718</t>
  </si>
  <si>
    <t>PERU_BEAUTY &amp; PERSONAL CARE_HAIR CARE_PANTENE_FY2021_PROGRAMMATIC VIDEO_718</t>
  </si>
  <si>
    <t>8_719</t>
  </si>
  <si>
    <t>PERU_BEAUTY &amp; PERSONAL CARE_HAIR CARE_PANTENE_FY2021_PROGRAMMATIC VIDEO_719</t>
  </si>
  <si>
    <t>8_720</t>
  </si>
  <si>
    <t>PERU_BEAUTY &amp; PERSONAL CARE_HAIR CARE_PANTENE_FY2021_PROGRAMMATIC VIDEO_720</t>
  </si>
  <si>
    <t>8_721</t>
  </si>
  <si>
    <t>PERU_BEAUTY &amp; PERSONAL CARE_HAIR CARE_PANTENE_FY2021_PROGRAMMATIC VIDEO_721</t>
  </si>
  <si>
    <t>8_722</t>
  </si>
  <si>
    <t>PERU_BEAUTY &amp; PERSONAL CARE_HAIR CARE_PANTENE_FY2021_PROGRAMMATIC VIDEO_722</t>
  </si>
  <si>
    <t>8_723</t>
  </si>
  <si>
    <t>PERU_BEAUTY &amp; PERSONAL CARE_HAIR CARE_PANTENE_FY2021_PROGRAMMATIC VIDEO_723</t>
  </si>
  <si>
    <t>8_724</t>
  </si>
  <si>
    <t>PERU_BEAUTY &amp; PERSONAL CARE_HAIR CARE_PANTENE_FY2021_PROGRAMMATIC VIDEO_724</t>
  </si>
  <si>
    <t>8_725</t>
  </si>
  <si>
    <t>PERU_BEAUTY &amp; PERSONAL CARE_HAIR CARE_PANTENE_FY2021_PROGRAMMATIC VIDEO_725</t>
  </si>
  <si>
    <t>8_726</t>
  </si>
  <si>
    <t>PERU_BEAUTY &amp; PERSONAL CARE_HAIR CARE_PANTENE_FY2021_PROGRAMMATIC VIDEO_726</t>
  </si>
  <si>
    <t>8_727</t>
  </si>
  <si>
    <t>PERU_BEAUTY &amp; PERSONAL CARE_HAIR CARE_PANTENE_FY2021_PROGRAMMATIC VIDEO_727</t>
  </si>
  <si>
    <t>8_728</t>
  </si>
  <si>
    <t>PERU_BEAUTY &amp; PERSONAL CARE_HAIR CARE_PANTENE_FY2021_PROGRAMMATIC VIDEO_728</t>
  </si>
  <si>
    <t>8_729</t>
  </si>
  <si>
    <t>PERU_BEAUTY &amp; PERSONAL CARE_HAIR CARE_PANTENE_FY2021_PROGRAMMATIC VIDEO_729</t>
  </si>
  <si>
    <t>8_730</t>
  </si>
  <si>
    <t>PERU_BEAUTY &amp; PERSONAL CARE_HAIR CARE_PANTENE_FY2021_PROGRAMMATIC VIDEO_730</t>
  </si>
  <si>
    <t>8_731</t>
  </si>
  <si>
    <t>PERU_BEAUTY &amp; PERSONAL CARE_HAIR CARE_PANTENE_FY2021_PROGRAMMATIC VIDEO_731</t>
  </si>
  <si>
    <t>8_732</t>
  </si>
  <si>
    <t>PERU_BEAUTY &amp; PERSONAL CARE_HAIR CARE_PANTENE_FY2021_PROGRAMMATIC VIDEO_732</t>
  </si>
  <si>
    <t>8_733</t>
  </si>
  <si>
    <t>PERU_BEAUTY &amp; PERSONAL CARE_HAIR CARE_PANTENE_FY2021_PROGRAMMATIC VIDEO_733</t>
  </si>
  <si>
    <t>8_734</t>
  </si>
  <si>
    <t>PERU_BEAUTY &amp; PERSONAL CARE_HAIR CARE_PANTENE_FY2021_PROGRAMMATIC VIDEO_734</t>
  </si>
  <si>
    <t>8_735</t>
  </si>
  <si>
    <t>PERU_BEAUTY &amp; PERSONAL CARE_HAIR CARE_PANTENE_FY2021_PROGRAMMATIC VIDEO_735</t>
  </si>
  <si>
    <t>8_736</t>
  </si>
  <si>
    <t>PERU_BEAUTY &amp; PERSONAL CARE_HAIR CARE_PANTENE_FY2021_PROGRAMMATIC VIDEO_736</t>
  </si>
  <si>
    <t>8_737</t>
  </si>
  <si>
    <t>PERU_BEAUTY &amp; PERSONAL CARE_HAIR CARE_PANTENE_FY2021_PROGRAMMATIC VIDEO_737</t>
  </si>
  <si>
    <t>8_738</t>
  </si>
  <si>
    <t>PERU_BEAUTY &amp; PERSONAL CARE_HAIR CARE_PANTENE_FY2021_PROGRAMMATIC VIDEO_738</t>
  </si>
  <si>
    <t>8_739</t>
  </si>
  <si>
    <t>PERU_BEAUTY &amp; PERSONAL CARE_HAIR CARE_PANTENE_FY2021_PROGRAMMATIC VIDEO_739</t>
  </si>
  <si>
    <t>8_740</t>
  </si>
  <si>
    <t>PERU_BEAUTY &amp; PERSONAL CARE_HAIR CARE_PANTENE_FY2021_PROGRAMMATIC VIDEO_740</t>
  </si>
  <si>
    <t>8_741</t>
  </si>
  <si>
    <t>PERU_BEAUTY &amp; PERSONAL CARE_HAIR CARE_PANTENE_FY2021_PROGRAMMATIC VIDEO_741</t>
  </si>
  <si>
    <t>8_742</t>
  </si>
  <si>
    <t>PERU_BEAUTY &amp; PERSONAL CARE_HAIR CARE_PANTENE_FY2021_PROGRAMMATIC VIDEO_742</t>
  </si>
  <si>
    <t>8_743</t>
  </si>
  <si>
    <t>PERU_BEAUTY &amp; PERSONAL CARE_HAIR CARE_PANTENE_FY2021_PROGRAMMATIC VIDEO_743</t>
  </si>
  <si>
    <t>8_744</t>
  </si>
  <si>
    <t>PERU_BEAUTY &amp; PERSONAL CARE_HAIR CARE_PANTENE_FY2021_PROGRAMMATIC VIDEO_744</t>
  </si>
  <si>
    <t>8_745</t>
  </si>
  <si>
    <t>PERU_BEAUTY &amp; PERSONAL CARE_HAIR CARE_PANTENE_FY2021_PROGRAMMATIC VIDEO_745</t>
  </si>
  <si>
    <t>8_746</t>
  </si>
  <si>
    <t>PERU_BEAUTY &amp; PERSONAL CARE_HAIR CARE_PANTENE_FY2021_PROGRAMMATIC VIDEO_746</t>
  </si>
  <si>
    <t>8_747</t>
  </si>
  <si>
    <t>PERU_BEAUTY &amp; PERSONAL CARE_HAIR CARE_PANTENE_FY2021_PROGRAMMATIC VIDEO_747</t>
  </si>
  <si>
    <t>8_748</t>
  </si>
  <si>
    <t>PERU_BEAUTY &amp; PERSONAL CARE_HAIR CARE_PANTENE_FY2021_PROGRAMMATIC VIDEO_748</t>
  </si>
  <si>
    <t>8_749</t>
  </si>
  <si>
    <t>PERU_BEAUTY &amp; PERSONAL CARE_HAIR CARE_PANTENE_FY2021_PROGRAMMATIC VIDEO_749</t>
  </si>
  <si>
    <t>8_750</t>
  </si>
  <si>
    <t>PERU_BEAUTY &amp; PERSONAL CARE_HAIR CARE_PANTENE_FY2021_PROGRAMMATIC VIDEO_750</t>
  </si>
  <si>
    <t>8_751</t>
  </si>
  <si>
    <t>PERU_BEAUTY &amp; PERSONAL CARE_HAIR CARE_PANTENE_FY2021_PROGRAMMATIC VIDEO_751</t>
  </si>
  <si>
    <t>8_752</t>
  </si>
  <si>
    <t>PERU_BEAUTY &amp; PERSONAL CARE_HAIR CARE_PANTENE_FY2021_PROGRAMMATIC VIDEO_752</t>
  </si>
  <si>
    <t>8_753</t>
  </si>
  <si>
    <t>PERU_BEAUTY &amp; PERSONAL CARE_HAIR CARE_PANTENE_FY2021_PROGRAMMATIC VIDEO_753</t>
  </si>
  <si>
    <t>8_754</t>
  </si>
  <si>
    <t>PERU_BEAUTY &amp; PERSONAL CARE_HAIR CARE_PANTENE_FY2021_PROGRAMMATIC VIDEO_754</t>
  </si>
  <si>
    <t>8_755</t>
  </si>
  <si>
    <t>PERU_BEAUTY &amp; PERSONAL CARE_HAIR CARE_PANTENE_FY2021_PROGRAMMATIC VIDEO_755</t>
  </si>
  <si>
    <t>8_756</t>
  </si>
  <si>
    <t>PERU_BEAUTY &amp; PERSONAL CARE_HAIR CARE_PANTENE_FY2021_PROGRAMMATIC VIDEO_756</t>
  </si>
  <si>
    <t>8_757</t>
  </si>
  <si>
    <t>PERU_BEAUTY &amp; PERSONAL CARE_HAIR CARE_PANTENE_FY2021_PROGRAMMATIC VIDEO_757</t>
  </si>
  <si>
    <t>8_758</t>
  </si>
  <si>
    <t>PERU_BEAUTY &amp; PERSONAL CARE_HAIR CARE_PANTENE_FY2021_PROGRAMMATIC VIDEO_758</t>
  </si>
  <si>
    <t>8_759</t>
  </si>
  <si>
    <t>PERU_BEAUTY &amp; PERSONAL CARE_HAIR CARE_PANTENE_FY2021_PROGRAMMATIC VIDEO_759</t>
  </si>
  <si>
    <t>8_760</t>
  </si>
  <si>
    <t>PERU_BEAUTY &amp; PERSONAL CARE_HAIR CARE_PANTENE_FY2021_PROGRAMMATIC VIDEO_760</t>
  </si>
  <si>
    <t>8_761</t>
  </si>
  <si>
    <t>PERU_BEAUTY &amp; PERSONAL CARE_HAIR CARE_PANTENE_FY2021_PROGRAMMATIC VIDEO_761</t>
  </si>
  <si>
    <t>8_762</t>
  </si>
  <si>
    <t>PERU_BEAUTY &amp; PERSONAL CARE_HAIR CARE_PANTENE_FY2021_PROGRAMMATIC VIDEO_762</t>
  </si>
  <si>
    <t>8_763</t>
  </si>
  <si>
    <t>PERU_BEAUTY &amp; PERSONAL CARE_HAIR CARE_PANTENE_FY2021_PROGRAMMATIC VIDEO_763</t>
  </si>
  <si>
    <t>8_764</t>
  </si>
  <si>
    <t>PERU_BEAUTY &amp; PERSONAL CARE_HAIR CARE_PANTENE_FY2021_PROGRAMMATIC VIDEO_764</t>
  </si>
  <si>
    <t>8_765</t>
  </si>
  <si>
    <t>PERU_BEAUTY &amp; PERSONAL CARE_HAIR CARE_PANTENE_FY2021_PROGRAMMATIC VIDEO_765</t>
  </si>
  <si>
    <t>8_766</t>
  </si>
  <si>
    <t>PERU_BEAUTY &amp; PERSONAL CARE_HAIR CARE_PANTENE_FY2021_PROGRAMMATIC VIDEO_766</t>
  </si>
  <si>
    <t>8_767</t>
  </si>
  <si>
    <t>PERU_BEAUTY &amp; PERSONAL CARE_HAIR CARE_PANTENE_FY2021_PROGRAMMATIC VIDEO_767</t>
  </si>
  <si>
    <t>8_768</t>
  </si>
  <si>
    <t>PERU_BEAUTY &amp; PERSONAL CARE_HAIR CARE_PANTENE_FY2021_PROGRAMMATIC VIDEO_768</t>
  </si>
  <si>
    <t>8_769</t>
  </si>
  <si>
    <t>PERU_BEAUTY &amp; PERSONAL CARE_HAIR CARE_PANTENE_FY2021_PROGRAMMATIC VIDEO_769</t>
  </si>
  <si>
    <t>8_770</t>
  </si>
  <si>
    <t>PERU_BEAUTY &amp; PERSONAL CARE_HAIR CARE_PANTENE_FY2021_PROGRAMMATIC VIDEO_770</t>
  </si>
  <si>
    <t>8_771</t>
  </si>
  <si>
    <t>PERU_BEAUTY &amp; PERSONAL CARE_HAIR CARE_PANTENE_FY2021_PROGRAMMATIC VIDEO_771</t>
  </si>
  <si>
    <t>8_772</t>
  </si>
  <si>
    <t>PERU_BEAUTY &amp; PERSONAL CARE_HAIR CARE_PANTENE_FY2021_PROGRAMMATIC VIDEO_772</t>
  </si>
  <si>
    <t>8_773</t>
  </si>
  <si>
    <t>PERU_BEAUTY &amp; PERSONAL CARE_HAIR CARE_PANTENE_FY2021_PROGRAMMATIC VIDEO_773</t>
  </si>
  <si>
    <t>8_774</t>
  </si>
  <si>
    <t>PERU_BEAUTY &amp; PERSONAL CARE_HAIR CARE_PANTENE_FY2021_PROGRAMMATIC VIDEO_774</t>
  </si>
  <si>
    <t>8_775</t>
  </si>
  <si>
    <t>PERU_BEAUTY &amp; PERSONAL CARE_HAIR CARE_PANTENE_FY2021_PROGRAMMATIC VIDEO_775</t>
  </si>
  <si>
    <t>8_776</t>
  </si>
  <si>
    <t>PERU_BEAUTY &amp; PERSONAL CARE_HAIR CARE_PANTENE_FY2021_PROGRAMMATIC VIDEO_776</t>
  </si>
  <si>
    <t>8_777</t>
  </si>
  <si>
    <t>PERU_BEAUTY &amp; PERSONAL CARE_HAIR CARE_PANTENE_FY2021_PROGRAMMATIC VIDEO_777</t>
  </si>
  <si>
    <t>8_778</t>
  </si>
  <si>
    <t>PERU_BEAUTY &amp; PERSONAL CARE_HAIR CARE_PANTENE_FY2021_PROGRAMMATIC VIDEO_778</t>
  </si>
  <si>
    <t>8_779</t>
  </si>
  <si>
    <t>PERU_BEAUTY &amp; PERSONAL CARE_HAIR CARE_PANTENE_FY2021_PROGRAMMATIC VIDEO_779</t>
  </si>
  <si>
    <t>8_780</t>
  </si>
  <si>
    <t>PERU_BEAUTY &amp; PERSONAL CARE_HAIR CARE_PANTENE_FY2021_PROGRAMMATIC VIDEO_780</t>
  </si>
  <si>
    <t>8_781</t>
  </si>
  <si>
    <t>PERU_BEAUTY &amp; PERSONAL CARE_HAIR CARE_PANTENE_FY2021_PROGRAMMATIC VIDEO_781</t>
  </si>
  <si>
    <t>8_782</t>
  </si>
  <si>
    <t>PERU_BEAUTY &amp; PERSONAL CARE_HAIR CARE_PANTENE_FY2021_PROGRAMMATIC VIDEO_782</t>
  </si>
  <si>
    <t>8_783</t>
  </si>
  <si>
    <t>PERU_BEAUTY &amp; PERSONAL CARE_HAIR CARE_PANTENE_FY2021_PROGRAMMATIC VIDEO_783</t>
  </si>
  <si>
    <t>8_784</t>
  </si>
  <si>
    <t>PERU_BEAUTY &amp; PERSONAL CARE_HAIR CARE_PANTENE_FY2021_PROGRAMMATIC VIDEO_784</t>
  </si>
  <si>
    <t>8_785</t>
  </si>
  <si>
    <t>PERU_BEAUTY &amp; PERSONAL CARE_HAIR CARE_PANTENE_FY2021_PROGRAMMATIC VIDEO_785</t>
  </si>
  <si>
    <t>8_786</t>
  </si>
  <si>
    <t>PERU_BEAUTY &amp; PERSONAL CARE_HAIR CARE_PANTENE_FY2021_PROGRAMMATIC VIDEO_786</t>
  </si>
  <si>
    <t>8_787</t>
  </si>
  <si>
    <t>PERU_BEAUTY &amp; PERSONAL CARE_HAIR CARE_PANTENE_FY2021_PROGRAMMATIC VIDEO_787</t>
  </si>
  <si>
    <t>8_788</t>
  </si>
  <si>
    <t>PERU_BEAUTY &amp; PERSONAL CARE_HAIR CARE_PANTENE_FY2021_PROGRAMMATIC VIDEO_788</t>
  </si>
  <si>
    <t>8_789</t>
  </si>
  <si>
    <t>PERU_BEAUTY &amp; PERSONAL CARE_HAIR CARE_PANTENE_FY2021_PROGRAMMATIC VIDEO_789</t>
  </si>
  <si>
    <t>8_790</t>
  </si>
  <si>
    <t>PERU_BEAUTY &amp; PERSONAL CARE_HAIR CARE_PANTENE_FY2021_PROGRAMMATIC VIDEO_790</t>
  </si>
  <si>
    <t>8_791</t>
  </si>
  <si>
    <t>PERU_BEAUTY &amp; PERSONAL CARE_HAIR CARE_PANTENE_FY2021_PROGRAMMATIC VIDEO_791</t>
  </si>
  <si>
    <t>8_792</t>
  </si>
  <si>
    <t>PERU_BEAUTY &amp; PERSONAL CARE_HAIR CARE_PANTENE_FY2021_PROGRAMMATIC VIDEO_792</t>
  </si>
  <si>
    <t>8_793</t>
  </si>
  <si>
    <t>PERU_BEAUTY &amp; PERSONAL CARE_HAIR CARE_PANTENE_FY2021_PROGRAMMATIC VIDEO_793</t>
  </si>
  <si>
    <t>8_794</t>
  </si>
  <si>
    <t>PERU_BEAUTY &amp; PERSONAL CARE_HAIR CARE_PANTENE_FY2021_PROGRAMMATIC VIDEO_794</t>
  </si>
  <si>
    <t>8_795</t>
  </si>
  <si>
    <t>PERU_BEAUTY &amp; PERSONAL CARE_HAIR CARE_PANTENE_FY2021_PROGRAMMATIC VIDEO_795</t>
  </si>
  <si>
    <t>8_796</t>
  </si>
  <si>
    <t>PERU_BEAUTY &amp; PERSONAL CARE_HAIR CARE_PANTENE_FY2021_PROGRAMMATIC VIDEO_796</t>
  </si>
  <si>
    <t>8_797</t>
  </si>
  <si>
    <t>PERU_BEAUTY &amp; PERSONAL CARE_HAIR CARE_PANTENE_FY2021_PROGRAMMATIC VIDEO_797</t>
  </si>
  <si>
    <t>8_798</t>
  </si>
  <si>
    <t>PERU_BEAUTY &amp; PERSONAL CARE_HAIR CARE_PANTENE_FY2021_PROGRAMMATIC VIDEO_798</t>
  </si>
  <si>
    <t>8_799</t>
  </si>
  <si>
    <t>PERU_BEAUTY &amp; PERSONAL CARE_HAIR CARE_PANTENE_FY2021_PROGRAMMATIC VIDEO_799</t>
  </si>
  <si>
    <t>8_800</t>
  </si>
  <si>
    <t>PERU_BEAUTY &amp; PERSONAL CARE_HAIR CARE_PANTENE_FY2021_PROGRAMMATIC VIDEO_800</t>
  </si>
  <si>
    <t>8_801</t>
  </si>
  <si>
    <t>PERU_BEAUTY &amp; PERSONAL CARE_HAIR CARE_PANTENE_FY2021_PROGRAMMATIC VIDEO_801</t>
  </si>
  <si>
    <t>8_802</t>
  </si>
  <si>
    <t>PERU_BEAUTY &amp; PERSONAL CARE_HAIR CARE_PANTENE_FY2021_PROGRAMMATIC VIDEO_802</t>
  </si>
  <si>
    <t>8_803</t>
  </si>
  <si>
    <t>PERU_BEAUTY &amp; PERSONAL CARE_HAIR CARE_PANTENE_FY2021_PROGRAMMATIC VIDEO_803</t>
  </si>
  <si>
    <t>8_804</t>
  </si>
  <si>
    <t>PERU_BEAUTY &amp; PERSONAL CARE_HAIR CARE_PANTENE_FY2021_PROGRAMMATIC VIDEO_804</t>
  </si>
  <si>
    <t>8_805</t>
  </si>
  <si>
    <t>PERU_BEAUTY &amp; PERSONAL CARE_HAIR CARE_PANTENE_FY2021_PROGRAMMATIC VIDEO_805</t>
  </si>
  <si>
    <t>8_806</t>
  </si>
  <si>
    <t>PERU_BEAUTY &amp; PERSONAL CARE_HAIR CARE_PANTENE_FY2021_PROGRAMMATIC VIDEO_806</t>
  </si>
  <si>
    <t>8_807</t>
  </si>
  <si>
    <t>PERU_BEAUTY &amp; PERSONAL CARE_HAIR CARE_PANTENE_FY2021_PROGRAMMATIC VIDEO_807</t>
  </si>
  <si>
    <t>8_808</t>
  </si>
  <si>
    <t>PERU_BEAUTY &amp; PERSONAL CARE_HAIR CARE_PANTENE_FY2021_PROGRAMMATIC VIDEO_808</t>
  </si>
  <si>
    <t>8_809</t>
  </si>
  <si>
    <t>PERU_BEAUTY &amp; PERSONAL CARE_HAIR CARE_PANTENE_FY2021_PROGRAMMATIC VIDEO_809</t>
  </si>
  <si>
    <t>8_810</t>
  </si>
  <si>
    <t>PERU_BEAUTY &amp; PERSONAL CARE_HAIR CARE_PANTENE_FY2021_PROGRAMMATIC VIDEO_810</t>
  </si>
  <si>
    <t>8_811</t>
  </si>
  <si>
    <t>PERU_BEAUTY &amp; PERSONAL CARE_HAIR CARE_PANTENE_FY2021_PROGRAMMATIC VIDEO_811</t>
  </si>
  <si>
    <t>8_812</t>
  </si>
  <si>
    <t>PERU_BEAUTY &amp; PERSONAL CARE_HAIR CARE_PANTENE_FY2021_PROGRAMMATIC VIDEO_812</t>
  </si>
  <si>
    <t>8_813</t>
  </si>
  <si>
    <t>PERU_BEAUTY &amp; PERSONAL CARE_HAIR CARE_PANTENE_FY2021_PROGRAMMATIC VIDEO_813</t>
  </si>
  <si>
    <t>8_814</t>
  </si>
  <si>
    <t>PERU_BEAUTY &amp; PERSONAL CARE_HAIR CARE_PANTENE_FY2021_PROGRAMMATIC VIDEO_814</t>
  </si>
  <si>
    <t>8_815</t>
  </si>
  <si>
    <t>PERU_BEAUTY &amp; PERSONAL CARE_HAIR CARE_PANTENE_FY2021_PROGRAMMATIC VIDEO_815</t>
  </si>
  <si>
    <t>8_816</t>
  </si>
  <si>
    <t>PERU_BEAUTY &amp; PERSONAL CARE_HAIR CARE_PANTENE_FY2021_PROGRAMMATIC VIDEO_816</t>
  </si>
  <si>
    <t>8_817</t>
  </si>
  <si>
    <t>PERU_BEAUTY &amp; PERSONAL CARE_HAIR CARE_PANTENE_FY2021_PROGRAMMATIC VIDEO_817</t>
  </si>
  <si>
    <t>8_818</t>
  </si>
  <si>
    <t>PERU_BEAUTY &amp; PERSONAL CARE_HAIR CARE_PANTENE_FY2021_PROGRAMMATIC VIDEO_818</t>
  </si>
  <si>
    <t>8_819</t>
  </si>
  <si>
    <t>PERU_BEAUTY &amp; PERSONAL CARE_HAIR CARE_PANTENE_FY2021_PROGRAMMATIC VIDEO_819</t>
  </si>
  <si>
    <t>8_820</t>
  </si>
  <si>
    <t>PERU_BEAUTY &amp; PERSONAL CARE_HAIR CARE_PANTENE_FY2021_PROGRAMMATIC VIDEO_820</t>
  </si>
  <si>
    <t>8_821</t>
  </si>
  <si>
    <t>PERU_BEAUTY &amp; PERSONAL CARE_HAIR CARE_PANTENE_FY2021_PROGRAMMATIC VIDEO_821</t>
  </si>
  <si>
    <t>8_822</t>
  </si>
  <si>
    <t>PERU_BEAUTY &amp; PERSONAL CARE_HAIR CARE_PANTENE_FY2021_PROGRAMMATIC VIDEO_822</t>
  </si>
  <si>
    <t>8_823</t>
  </si>
  <si>
    <t>PERU_BEAUTY &amp; PERSONAL CARE_HAIR CARE_PANTENE_FY2021_PROGRAMMATIC VIDEO_823</t>
  </si>
  <si>
    <t>8_824</t>
  </si>
  <si>
    <t>PERU_BEAUTY &amp; PERSONAL CARE_HAIR CARE_PANTENE_FY2021_PROGRAMMATIC VIDEO_824</t>
  </si>
  <si>
    <t>8_825</t>
  </si>
  <si>
    <t>PERU_BEAUTY &amp; PERSONAL CARE_HAIR CARE_PANTENE_FY2021_PROGRAMMATIC VIDEO_825</t>
  </si>
  <si>
    <t>8_826</t>
  </si>
  <si>
    <t>PERU_BEAUTY &amp; PERSONAL CARE_HAIR CARE_PANTENE_FY2021_PROGRAMMATIC VIDEO_826</t>
  </si>
  <si>
    <t>8_827</t>
  </si>
  <si>
    <t>PERU_BEAUTY &amp; PERSONAL CARE_HAIR CARE_PANTENE_FY2021_PROGRAMMATIC VIDEO_827</t>
  </si>
  <si>
    <t>8_828</t>
  </si>
  <si>
    <t>PERU_BEAUTY &amp; PERSONAL CARE_HAIR CARE_PANTENE_FY2021_PROGRAMMATIC VIDEO_828</t>
  </si>
  <si>
    <t>8_829</t>
  </si>
  <si>
    <t>PERU_BEAUTY &amp; PERSONAL CARE_HAIR CARE_PANTENE_FY2021_PROGRAMMATIC VIDEO_829</t>
  </si>
  <si>
    <t>8_830</t>
  </si>
  <si>
    <t>PERU_BEAUTY &amp; PERSONAL CARE_HAIR CARE_PANTENE_FY2021_PROGRAMMATIC VIDEO_830</t>
  </si>
  <si>
    <t>8_831</t>
  </si>
  <si>
    <t>PERU_BEAUTY &amp; PERSONAL CARE_HAIR CARE_PANTENE_FY2021_PROGRAMMATIC VIDEO_831</t>
  </si>
  <si>
    <t>8_832</t>
  </si>
  <si>
    <t>PERU_BEAUTY &amp; PERSONAL CARE_HAIR CARE_PANTENE_FY2021_PROGRAMMATIC VIDEO_832</t>
  </si>
  <si>
    <t>8_833</t>
  </si>
  <si>
    <t>PERU_BEAUTY &amp; PERSONAL CARE_HAIR CARE_PANTENE_FY2021_PROGRAMMATIC VIDEO_833</t>
  </si>
  <si>
    <t>8_834</t>
  </si>
  <si>
    <t>PERU_BEAUTY &amp; PERSONAL CARE_HAIR CARE_PANTENE_FY2021_PROGRAMMATIC VIDEO_834</t>
  </si>
  <si>
    <t>8_835</t>
  </si>
  <si>
    <t>PERU_BEAUTY &amp; PERSONAL CARE_HAIR CARE_PANTENE_FY2021_PROGRAMMATIC VIDEO_835</t>
  </si>
  <si>
    <t>8_836</t>
  </si>
  <si>
    <t>PERU_BEAUTY &amp; PERSONAL CARE_HAIR CARE_PANTENE_FY2021_PROGRAMMATIC VIDEO_836</t>
  </si>
  <si>
    <t>8_837</t>
  </si>
  <si>
    <t>PERU_BEAUTY &amp; PERSONAL CARE_HAIR CARE_PANTENE_FY2021_PROGRAMMATIC VIDEO_837</t>
  </si>
  <si>
    <t>8_838</t>
  </si>
  <si>
    <t>PERU_BEAUTY &amp; PERSONAL CARE_HAIR CARE_PANTENE_FY2021_PROGRAMMATIC VIDEO_838</t>
  </si>
  <si>
    <t>8_839</t>
  </si>
  <si>
    <t>PERU_BEAUTY &amp; PERSONAL CARE_HAIR CARE_PANTENE_FY2021_PROGRAMMATIC VIDEO_839</t>
  </si>
  <si>
    <t>8_840</t>
  </si>
  <si>
    <t>PERU_BEAUTY &amp; PERSONAL CARE_HAIR CARE_PANTENE_FY2021_PROGRAMMATIC VIDEO_840</t>
  </si>
  <si>
    <t>8_841</t>
  </si>
  <si>
    <t>PERU_BEAUTY &amp; PERSONAL CARE_HAIR CARE_PANTENE_FY2021_PROGRAMMATIC VIDEO_841</t>
  </si>
  <si>
    <t>8_842</t>
  </si>
  <si>
    <t>PERU_BEAUTY &amp; PERSONAL CARE_HAIR CARE_PANTENE_FY2021_PROGRAMMATIC VIDEO_842</t>
  </si>
  <si>
    <t>8_843</t>
  </si>
  <si>
    <t>PERU_BEAUTY &amp; PERSONAL CARE_HAIR CARE_PANTENE_FY2021_PROGRAMMATIC VIDEO_843</t>
  </si>
  <si>
    <t>8_844</t>
  </si>
  <si>
    <t>PERU_BEAUTY &amp; PERSONAL CARE_HAIR CARE_PANTENE_FY2021_PROGRAMMATIC VIDEO_844</t>
  </si>
  <si>
    <t>8_845</t>
  </si>
  <si>
    <t>PERU_BEAUTY &amp; PERSONAL CARE_HAIR CARE_PANTENE_FY2021_PROGRAMMATIC VIDEO_845</t>
  </si>
  <si>
    <t>8_846</t>
  </si>
  <si>
    <t>PERU_BEAUTY &amp; PERSONAL CARE_HAIR CARE_PANTENE_FY2021_PROGRAMMATIC VIDEO_846</t>
  </si>
  <si>
    <t>8_847</t>
  </si>
  <si>
    <t>PERU_BEAUTY &amp; PERSONAL CARE_HAIR CARE_PANTENE_FY2021_PROGRAMMATIC VIDEO_847</t>
  </si>
  <si>
    <t>8_848</t>
  </si>
  <si>
    <t>PERU_BEAUTY &amp; PERSONAL CARE_HAIR CARE_PANTENE_FY2021_PROGRAMMATIC VIDEO_848</t>
  </si>
  <si>
    <t>8_849</t>
  </si>
  <si>
    <t>PERU_BEAUTY &amp; PERSONAL CARE_HAIR CARE_PANTENE_FY2021_PROGRAMMATIC VIDEO_849</t>
  </si>
  <si>
    <t>8_850</t>
  </si>
  <si>
    <t>PERU_BEAUTY &amp; PERSONAL CARE_HAIR CARE_PANTENE_FY2021_PROGRAMMATIC VIDEO_850</t>
  </si>
  <si>
    <t>8_851</t>
  </si>
  <si>
    <t>PERU_BEAUTY &amp; PERSONAL CARE_HAIR CARE_PANTENE_FY2021_PROGRAMMATIC VIDEO_851</t>
  </si>
  <si>
    <t>8_852</t>
  </si>
  <si>
    <t>PERU_BEAUTY &amp; PERSONAL CARE_HAIR CARE_PANTENE_FY2021_PROGRAMMATIC VIDEO_852</t>
  </si>
  <si>
    <t>8_853</t>
  </si>
  <si>
    <t>PERU_BEAUTY &amp; PERSONAL CARE_HAIR CARE_PANTENE_FY2021_PROGRAMMATIC VIDEO_853</t>
  </si>
  <si>
    <t>8_854</t>
  </si>
  <si>
    <t>PERU_BEAUTY &amp; PERSONAL CARE_HAIR CARE_PANTENE_FY2021_PROGRAMMATIC VIDEO_854</t>
  </si>
  <si>
    <t>8_855</t>
  </si>
  <si>
    <t>PERU_BEAUTY &amp; PERSONAL CARE_HAIR CARE_PANTENE_FY2021_PROGRAMMATIC VIDEO_855</t>
  </si>
  <si>
    <t>8_856</t>
  </si>
  <si>
    <t>PERU_BEAUTY &amp; PERSONAL CARE_HAIR CARE_PANTENE_FY2021_PROGRAMMATIC VIDEO_856</t>
  </si>
  <si>
    <t>8_857</t>
  </si>
  <si>
    <t>PERU_BEAUTY &amp; PERSONAL CARE_HAIR CARE_PANTENE_FY2021_PROGRAMMATIC VIDEO_857</t>
  </si>
  <si>
    <t>8_858</t>
  </si>
  <si>
    <t>PERU_BEAUTY &amp; PERSONAL CARE_HAIR CARE_PANTENE_FY2021_PROGRAMMATIC VIDEO_858</t>
  </si>
  <si>
    <t>8_859</t>
  </si>
  <si>
    <t>PERU_BEAUTY &amp; PERSONAL CARE_HAIR CARE_PANTENE_FY2021_PROGRAMMATIC VIDEO_859</t>
  </si>
  <si>
    <t>8_860</t>
  </si>
  <si>
    <t>PERU_BEAUTY &amp; PERSONAL CARE_HAIR CARE_PANTENE_FY2021_PROGRAMMATIC VIDEO_860</t>
  </si>
  <si>
    <t>8_861</t>
  </si>
  <si>
    <t>PERU_BEAUTY &amp; PERSONAL CARE_HAIR CARE_PANTENE_FY2021_PROGRAMMATIC VIDEO_861</t>
  </si>
  <si>
    <t>8_862</t>
  </si>
  <si>
    <t>PERU_BEAUTY &amp; PERSONAL CARE_HAIR CARE_PANTENE_FY2021_PROGRAMMATIC VIDEO_862</t>
  </si>
  <si>
    <t>8_863</t>
  </si>
  <si>
    <t>PERU_BEAUTY &amp; PERSONAL CARE_HAIR CARE_PANTENE_FY2021_PROGRAMMATIC VIDEO_863</t>
  </si>
  <si>
    <t>8_864</t>
  </si>
  <si>
    <t>PERU_BEAUTY &amp; PERSONAL CARE_HAIR CARE_PANTENE_FY2021_PROGRAMMATIC VIDEO_864</t>
  </si>
  <si>
    <t>8_865</t>
  </si>
  <si>
    <t>PERU_BEAUTY &amp; PERSONAL CARE_HAIR CARE_PANTENE_FY2021_PROGRAMMATIC VIDEO_865</t>
  </si>
  <si>
    <t>8_866</t>
  </si>
  <si>
    <t>PERU_BEAUTY &amp; PERSONAL CARE_HAIR CARE_PANTENE_FY2021_PROGRAMMATIC VIDEO_866</t>
  </si>
  <si>
    <t>8_867</t>
  </si>
  <si>
    <t>PERU_BEAUTY &amp; PERSONAL CARE_HAIR CARE_PANTENE_FY2021_PROGRAMMATIC VIDEO_867</t>
  </si>
  <si>
    <t>8_868</t>
  </si>
  <si>
    <t>PERU_BEAUTY &amp; PERSONAL CARE_HAIR CARE_PANTENE_FY2021_PROGRAMMATIC VIDEO_868</t>
  </si>
  <si>
    <t>8_869</t>
  </si>
  <si>
    <t>PERU_BEAUTY &amp; PERSONAL CARE_HAIR CARE_PANTENE_FY2021_PROGRAMMATIC VIDEO_869</t>
  </si>
  <si>
    <t>8_870</t>
  </si>
  <si>
    <t>PERU_BEAUTY &amp; PERSONAL CARE_HAIR CARE_PANTENE_FY2021_PROGRAMMATIC VIDEO_870</t>
  </si>
  <si>
    <t>8_871</t>
  </si>
  <si>
    <t>PERU_BEAUTY &amp; PERSONAL CARE_HAIR CARE_PANTENE_FY2021_PROGRAMMATIC VIDEO_871</t>
  </si>
  <si>
    <t>8_872</t>
  </si>
  <si>
    <t>PERU_BEAUTY &amp; PERSONAL CARE_HAIR CARE_PANTENE_FY2021_PROGRAMMATIC VIDEO_872</t>
  </si>
  <si>
    <t>8_873</t>
  </si>
  <si>
    <t>PERU_BEAUTY &amp; PERSONAL CARE_HAIR CARE_PANTENE_FY2021_PROGRAMMATIC VIDEO_873</t>
  </si>
  <si>
    <t>8_874</t>
  </si>
  <si>
    <t>PERU_BEAUTY &amp; PERSONAL CARE_HAIR CARE_PANTENE_FY2021_PROGRAMMATIC VIDEO_874</t>
  </si>
  <si>
    <t>8_875</t>
  </si>
  <si>
    <t>PERU_BEAUTY &amp; PERSONAL CARE_HAIR CARE_PANTENE_FY2021_PROGRAMMATIC VIDEO_875</t>
  </si>
  <si>
    <t>8_876</t>
  </si>
  <si>
    <t>PERU_BEAUTY &amp; PERSONAL CARE_HAIR CARE_PANTENE_FY2021_PROGRAMMATIC VIDEO_876</t>
  </si>
  <si>
    <t>8_877</t>
  </si>
  <si>
    <t>PERU_BEAUTY &amp; PERSONAL CARE_HAIR CARE_PANTENE_FY2021_PROGRAMMATIC VIDEO_877</t>
  </si>
  <si>
    <t>8_878</t>
  </si>
  <si>
    <t>PERU_BEAUTY &amp; PERSONAL CARE_HAIR CARE_PANTENE_FY2021_PROGRAMMATIC VIDEO_878</t>
  </si>
  <si>
    <t>8_879</t>
  </si>
  <si>
    <t>PERU_BEAUTY &amp; PERSONAL CARE_HAIR CARE_PANTENE_FY2021_PROGRAMMATIC VIDEO_879</t>
  </si>
  <si>
    <t>8_880</t>
  </si>
  <si>
    <t>PERU_BEAUTY &amp; PERSONAL CARE_HAIR CARE_PANTENE_FY2021_PROGRAMMATIC VIDEO_880</t>
  </si>
  <si>
    <t>8_881</t>
  </si>
  <si>
    <t>PERU_BEAUTY &amp; PERSONAL CARE_HAIR CARE_PANTENE_FY2021_PROGRAMMATIC VIDEO_881</t>
  </si>
  <si>
    <t>8_882</t>
  </si>
  <si>
    <t>PERU_BEAUTY &amp; PERSONAL CARE_HAIR CARE_PANTENE_FY2021_PROGRAMMATIC VIDEO_882</t>
  </si>
  <si>
    <t>8_883</t>
  </si>
  <si>
    <t>PERU_BEAUTY &amp; PERSONAL CARE_HAIR CARE_PANTENE_FY2021_PROGRAMMATIC VIDEO_883</t>
  </si>
  <si>
    <t>8_884</t>
  </si>
  <si>
    <t>PERU_BEAUTY &amp; PERSONAL CARE_HAIR CARE_PANTENE_FY2021_PROGRAMMATIC VIDEO_884</t>
  </si>
  <si>
    <t>8_885</t>
  </si>
  <si>
    <t>PERU_BEAUTY &amp; PERSONAL CARE_HAIR CARE_PANTENE_FY2021_PROGRAMMATIC VIDEO_885</t>
  </si>
  <si>
    <t>8_886</t>
  </si>
  <si>
    <t>PERU_BEAUTY &amp; PERSONAL CARE_HAIR CARE_PANTENE_FY2021_PROGRAMMATIC VIDEO_886</t>
  </si>
  <si>
    <t>8_887</t>
  </si>
  <si>
    <t>PERU_BEAUTY &amp; PERSONAL CARE_HAIR CARE_PANTENE_FY2021_PROGRAMMATIC VIDEO_887</t>
  </si>
  <si>
    <t>8_888</t>
  </si>
  <si>
    <t>PERU_BEAUTY &amp; PERSONAL CARE_HAIR CARE_PANTENE_FY2021_PROGRAMMATIC VIDEO_888</t>
  </si>
  <si>
    <t>8_889</t>
  </si>
  <si>
    <t>PERU_BEAUTY &amp; PERSONAL CARE_HAIR CARE_PANTENE_FY2021_PROGRAMMATIC VIDEO_889</t>
  </si>
  <si>
    <t>8_890</t>
  </si>
  <si>
    <t>PERU_BEAUTY &amp; PERSONAL CARE_HAIR CARE_PANTENE_FY2021_PROGRAMMATIC VIDEO_890</t>
  </si>
  <si>
    <t>8_891</t>
  </si>
  <si>
    <t>PERU_BEAUTY &amp; PERSONAL CARE_HAIR CARE_PANTENE_FY2021_PROGRAMMATIC VIDEO_891</t>
  </si>
  <si>
    <t>8_892</t>
  </si>
  <si>
    <t>PERU_BEAUTY &amp; PERSONAL CARE_HAIR CARE_PANTENE_FY2021_PROGRAMMATIC VIDEO_892</t>
  </si>
  <si>
    <t>8_893</t>
  </si>
  <si>
    <t>PERU_BEAUTY &amp; PERSONAL CARE_HAIR CARE_PANTENE_FY2021_PROGRAMMATIC VIDEO_893</t>
  </si>
  <si>
    <t>8_894</t>
  </si>
  <si>
    <t>PERU_BEAUTY &amp; PERSONAL CARE_HAIR CARE_PANTENE_FY2021_PROGRAMMATIC VIDEO_894</t>
  </si>
  <si>
    <t>8_895</t>
  </si>
  <si>
    <t>PERU_BEAUTY &amp; PERSONAL CARE_HAIR CARE_PANTENE_FY2021_PROGRAMMATIC VIDEO_895</t>
  </si>
  <si>
    <t>8_896</t>
  </si>
  <si>
    <t>PERU_BEAUTY &amp; PERSONAL CARE_HAIR CARE_PANTENE_FY2021_PROGRAMMATIC VIDEO_896</t>
  </si>
  <si>
    <t>8_897</t>
  </si>
  <si>
    <t>PERU_BEAUTY &amp; PERSONAL CARE_HAIR CARE_PANTENE_FY2021_PROGRAMMATIC VIDEO_897</t>
  </si>
  <si>
    <t>8_898</t>
  </si>
  <si>
    <t>PERU_BEAUTY &amp; PERSONAL CARE_HAIR CARE_PANTENE_FY2021_PROGRAMMATIC VIDEO_898</t>
  </si>
  <si>
    <t>8_899</t>
  </si>
  <si>
    <t>PERU_BEAUTY &amp; PERSONAL CARE_HAIR CARE_PANTENE_FY2021_PROGRAMMATIC VIDEO_899</t>
  </si>
  <si>
    <t>8_900</t>
  </si>
  <si>
    <t>PERU_BEAUTY &amp; PERSONAL CARE_HAIR CARE_PANTENE_FY2021_PROGRAMMATIC VIDEO_900</t>
  </si>
  <si>
    <t>8_901</t>
  </si>
  <si>
    <t>PERU_BEAUTY &amp; PERSONAL CARE_HAIR CARE_PANTENE_FY2021_PROGRAMMATIC VIDEO_901</t>
  </si>
  <si>
    <t>8_902</t>
  </si>
  <si>
    <t>PERU_BEAUTY &amp; PERSONAL CARE_HAIR CARE_PANTENE_FY2021_PROGRAMMATIC VIDEO_902</t>
  </si>
  <si>
    <t>8_903</t>
  </si>
  <si>
    <t>PERU_BEAUTY &amp; PERSONAL CARE_HAIR CARE_PANTENE_FY2021_PROGRAMMATIC VIDEO_903</t>
  </si>
  <si>
    <t>8_904</t>
  </si>
  <si>
    <t>PERU_BEAUTY &amp; PERSONAL CARE_HAIR CARE_PANTENE_FY2021_PROGRAMMATIC VIDEO_904</t>
  </si>
  <si>
    <t>8_905</t>
  </si>
  <si>
    <t>PERU_BEAUTY &amp; PERSONAL CARE_HAIR CARE_PANTENE_FY2021_PROGRAMMATIC VIDEO_905</t>
  </si>
  <si>
    <t>8_906</t>
  </si>
  <si>
    <t>PERU_BEAUTY &amp; PERSONAL CARE_HAIR CARE_PANTENE_FY2021_PROGRAMMATIC VIDEO_906</t>
  </si>
  <si>
    <t>8_907</t>
  </si>
  <si>
    <t>PERU_BEAUTY &amp; PERSONAL CARE_HAIR CARE_PANTENE_FY2021_PROGRAMMATIC VIDEO_907</t>
  </si>
  <si>
    <t>8_908</t>
  </si>
  <si>
    <t>PERU_BEAUTY &amp; PERSONAL CARE_HAIR CARE_PANTENE_FY2021_PROGRAMMATIC VIDEO_908</t>
  </si>
  <si>
    <t>8_909</t>
  </si>
  <si>
    <t>PERU_BEAUTY &amp; PERSONAL CARE_HAIR CARE_PANTENE_FY2021_PROGRAMMATIC VIDEO_909</t>
  </si>
  <si>
    <t>8_910</t>
  </si>
  <si>
    <t>PERU_BEAUTY &amp; PERSONAL CARE_HAIR CARE_PANTENE_FY2021_PROGRAMMATIC VIDEO_910</t>
  </si>
  <si>
    <t>8_911</t>
  </si>
  <si>
    <t>PERU_BEAUTY &amp; PERSONAL CARE_HAIR CARE_PANTENE_FY2021_PROGRAMMATIC VIDEO_911</t>
  </si>
  <si>
    <t>8_912</t>
  </si>
  <si>
    <t>PERU_BEAUTY &amp; PERSONAL CARE_HAIR CARE_PANTENE_FY2021_PROGRAMMATIC VIDEO_912</t>
  </si>
  <si>
    <t>8_913</t>
  </si>
  <si>
    <t>PERU_BEAUTY &amp; PERSONAL CARE_HAIR CARE_PANTENE_FY2021_PROGRAMMATIC VIDEO_913</t>
  </si>
  <si>
    <t>8_914</t>
  </si>
  <si>
    <t>PERU_BEAUTY &amp; PERSONAL CARE_HAIR CARE_PANTENE_FY2021_PROGRAMMATIC VIDEO_914</t>
  </si>
  <si>
    <t>8_915</t>
  </si>
  <si>
    <t>PERU_BEAUTY &amp; PERSONAL CARE_HAIR CARE_PANTENE_FY2021_PROGRAMMATIC VIDEO_915</t>
  </si>
  <si>
    <t>8_916</t>
  </si>
  <si>
    <t>PERU_BEAUTY &amp; PERSONAL CARE_HAIR CARE_PANTENE_FY2021_PROGRAMMATIC VIDEO_916</t>
  </si>
  <si>
    <t>8_917</t>
  </si>
  <si>
    <t>PERU_BEAUTY &amp; PERSONAL CARE_HAIR CARE_PANTENE_FY2021_PROGRAMMATIC VIDEO_917</t>
  </si>
  <si>
    <t>8_918</t>
  </si>
  <si>
    <t>PERU_BEAUTY &amp; PERSONAL CARE_HAIR CARE_PANTENE_FY2021_PROGRAMMATIC VIDEO_918</t>
  </si>
  <si>
    <t>8_919</t>
  </si>
  <si>
    <t>PERU_BEAUTY &amp; PERSONAL CARE_HAIR CARE_PANTENE_FY2021_PROGRAMMATIC VIDEO_919</t>
  </si>
  <si>
    <t>8_920</t>
  </si>
  <si>
    <t>PERU_BEAUTY &amp; PERSONAL CARE_HAIR CARE_PANTENE_FY2021_PROGRAMMATIC VIDEO_920</t>
  </si>
  <si>
    <t>8_921</t>
  </si>
  <si>
    <t>PERU_BEAUTY &amp; PERSONAL CARE_HAIR CARE_PANTENE_FY2021_PROGRAMMATIC VIDEO_921</t>
  </si>
  <si>
    <t>8_922</t>
  </si>
  <si>
    <t>PERU_BEAUTY &amp; PERSONAL CARE_HAIR CARE_PANTENE_FY2021_PROGRAMMATIC VIDEO_922</t>
  </si>
  <si>
    <t>8_923</t>
  </si>
  <si>
    <t>PERU_BEAUTY &amp; PERSONAL CARE_HAIR CARE_PANTENE_FY2021_PROGRAMMATIC VIDEO_923</t>
  </si>
  <si>
    <t>8_924</t>
  </si>
  <si>
    <t>PERU_BEAUTY &amp; PERSONAL CARE_HAIR CARE_PANTENE_FY2021_PROGRAMMATIC VIDEO_924</t>
  </si>
  <si>
    <t>8_925</t>
  </si>
  <si>
    <t>PERU_BEAUTY &amp; PERSONAL CARE_HAIR CARE_PANTENE_FY2021_PROGRAMMATIC VIDEO_925</t>
  </si>
  <si>
    <t>8_926</t>
  </si>
  <si>
    <t>PERU_BEAUTY &amp; PERSONAL CARE_HAIR CARE_PANTENE_FY2021_PROGRAMMATIC VIDEO_926</t>
  </si>
  <si>
    <t>8_927</t>
  </si>
  <si>
    <t>PERU_BEAUTY &amp; PERSONAL CARE_HAIR CARE_PANTENE_FY2021_PROGRAMMATIC VIDEO_927</t>
  </si>
  <si>
    <t>8_928</t>
  </si>
  <si>
    <t>PERU_BEAUTY &amp; PERSONAL CARE_HAIR CARE_PANTENE_FY2021_PROGRAMMATIC VIDEO_928</t>
  </si>
  <si>
    <t>8_929</t>
  </si>
  <si>
    <t>PERU_BEAUTY &amp; PERSONAL CARE_HAIR CARE_PANTENE_FY2021_PROGRAMMATIC VIDEO_929</t>
  </si>
  <si>
    <t>8_930</t>
  </si>
  <si>
    <t>PERU_BEAUTY &amp; PERSONAL CARE_HAIR CARE_PANTENE_FY2021_PROGRAMMATIC VIDEO_930</t>
  </si>
  <si>
    <t>8_931</t>
  </si>
  <si>
    <t>PERU_BEAUTY &amp; PERSONAL CARE_HAIR CARE_PANTENE_FY2021_PROGRAMMATIC VIDEO_931</t>
  </si>
  <si>
    <t>8_932</t>
  </si>
  <si>
    <t>PERU_BEAUTY &amp; PERSONAL CARE_HAIR CARE_PANTENE_FY2021_PROGRAMMATIC VIDEO_932</t>
  </si>
  <si>
    <t>8_933</t>
  </si>
  <si>
    <t>PERU_BEAUTY &amp; PERSONAL CARE_HAIR CARE_PANTENE_FY2021_PROGRAMMATIC VIDEO_933</t>
  </si>
  <si>
    <t>8_934</t>
  </si>
  <si>
    <t>PERU_BEAUTY &amp; PERSONAL CARE_HAIR CARE_PANTENE_FY2021_PROGRAMMATIC VIDEO_934</t>
  </si>
  <si>
    <t>8_935</t>
  </si>
  <si>
    <t>PERU_BEAUTY &amp; PERSONAL CARE_HAIR CARE_PANTENE_FY2021_PROGRAMMATIC VIDEO_935</t>
  </si>
  <si>
    <t>8_936</t>
  </si>
  <si>
    <t>PERU_BEAUTY &amp; PERSONAL CARE_HAIR CARE_PANTENE_FY2021_PROGRAMMATIC VIDEO_936</t>
  </si>
  <si>
    <t>8_937</t>
  </si>
  <si>
    <t>PERU_BEAUTY &amp; PERSONAL CARE_HAIR CARE_PANTENE_FY2021_PROGRAMMATIC VIDEO_937</t>
  </si>
  <si>
    <t>8_938</t>
  </si>
  <si>
    <t>PERU_BEAUTY &amp; PERSONAL CARE_HAIR CARE_PANTENE_FY2021_PROGRAMMATIC VIDEO_938</t>
  </si>
  <si>
    <t>8_939</t>
  </si>
  <si>
    <t>PERU_BEAUTY &amp; PERSONAL CARE_HAIR CARE_PANTENE_FY2021_PROGRAMMATIC VIDEO_939</t>
  </si>
  <si>
    <t>8_940</t>
  </si>
  <si>
    <t>PERU_BEAUTY &amp; PERSONAL CARE_HAIR CARE_PANTENE_FY2021_PROGRAMMATIC VIDEO_940</t>
  </si>
  <si>
    <t>8_941</t>
  </si>
  <si>
    <t>PERU_BEAUTY &amp; PERSONAL CARE_HAIR CARE_PANTENE_FY2021_PROGRAMMATIC VIDEO_941</t>
  </si>
  <si>
    <t>8_942</t>
  </si>
  <si>
    <t>PERU_BEAUTY &amp; PERSONAL CARE_HAIR CARE_PANTENE_FY2021_PROGRAMMATIC VIDEO_942</t>
  </si>
  <si>
    <t>8_943</t>
  </si>
  <si>
    <t>PERU_BEAUTY &amp; PERSONAL CARE_HAIR CARE_PANTENE_FY2021_PROGRAMMATIC VIDEO_943</t>
  </si>
  <si>
    <t>8_944</t>
  </si>
  <si>
    <t>PERU_BEAUTY &amp; PERSONAL CARE_HAIR CARE_PANTENE_FY2021_PROGRAMMATIC VIDEO_944</t>
  </si>
  <si>
    <t>8_945</t>
  </si>
  <si>
    <t>PERU_BEAUTY &amp; PERSONAL CARE_HAIR CARE_PANTENE_FY2021_PROGRAMMATIC VIDEO_945</t>
  </si>
  <si>
    <t>8_946</t>
  </si>
  <si>
    <t>PERU_BEAUTY &amp; PERSONAL CARE_HAIR CARE_PANTENE_FY2021_PROGRAMMATIC VIDEO_946</t>
  </si>
  <si>
    <t>8_947</t>
  </si>
  <si>
    <t>PERU_BEAUTY &amp; PERSONAL CARE_HAIR CARE_PANTENE_FY2021_PROGRAMMATIC VIDEO_947</t>
  </si>
  <si>
    <t>8_948</t>
  </si>
  <si>
    <t>PERU_BEAUTY &amp; PERSONAL CARE_HAIR CARE_PANTENE_FY2021_PROGRAMMATIC VIDEO_948</t>
  </si>
  <si>
    <t>8_949</t>
  </si>
  <si>
    <t>PERU_BEAUTY &amp; PERSONAL CARE_HAIR CARE_PANTENE_FY2021_PROGRAMMATIC VIDEO_949</t>
  </si>
  <si>
    <t>8_950</t>
  </si>
  <si>
    <t>PERU_BEAUTY &amp; PERSONAL CARE_HAIR CARE_PANTENE_FY2021_PROGRAMMATIC VIDEO_950</t>
  </si>
  <si>
    <t>8_951</t>
  </si>
  <si>
    <t>PERU_BEAUTY &amp; PERSONAL CARE_HAIR CARE_PANTENE_FY2021_PROGRAMMATIC VIDEO_951</t>
  </si>
  <si>
    <t>8_952</t>
  </si>
  <si>
    <t>PERU_BEAUTY &amp; PERSONAL CARE_HAIR CARE_PANTENE_FY2021_PROGRAMMATIC VIDEO_952</t>
  </si>
  <si>
    <t>8_953</t>
  </si>
  <si>
    <t>PERU_BEAUTY &amp; PERSONAL CARE_HAIR CARE_PANTENE_FY2021_PROGRAMMATIC VIDEO_953</t>
  </si>
  <si>
    <t>8_954</t>
  </si>
  <si>
    <t>PERU_BEAUTY &amp; PERSONAL CARE_HAIR CARE_PANTENE_FY2021_PROGRAMMATIC VIDEO_954</t>
  </si>
  <si>
    <t>8_955</t>
  </si>
  <si>
    <t>PERU_BEAUTY &amp; PERSONAL CARE_HAIR CARE_PANTENE_FY2021_PROGRAMMATIC VIDEO_955</t>
  </si>
  <si>
    <t>8_956</t>
  </si>
  <si>
    <t>PERU_BEAUTY &amp; PERSONAL CARE_HAIR CARE_PANTENE_FY2021_PROGRAMMATIC VIDEO_956</t>
  </si>
  <si>
    <t>8_957</t>
  </si>
  <si>
    <t>PERU_BEAUTY &amp; PERSONAL CARE_HAIR CARE_PANTENE_FY2021_PROGRAMMATIC VIDEO_957</t>
  </si>
  <si>
    <t>8_958</t>
  </si>
  <si>
    <t>PERU_BEAUTY &amp; PERSONAL CARE_HAIR CARE_PANTENE_FY2021_PROGRAMMATIC VIDEO_958</t>
  </si>
  <si>
    <t>8_959</t>
  </si>
  <si>
    <t>PERU_BEAUTY &amp; PERSONAL CARE_HAIR CARE_PANTENE_FY2021_PROGRAMMATIC VIDEO_959</t>
  </si>
  <si>
    <t>8_960</t>
  </si>
  <si>
    <t>PERU_BEAUTY &amp; PERSONAL CARE_HAIR CARE_PANTENE_FY2021_PROGRAMMATIC VIDEO_960</t>
  </si>
  <si>
    <t>8_961</t>
  </si>
  <si>
    <t>PERU_BEAUTY &amp; PERSONAL CARE_HAIR CARE_PANTENE_FY2021_PROGRAMMATIC VIDEO_961</t>
  </si>
  <si>
    <t>8_962</t>
  </si>
  <si>
    <t>PERU_BEAUTY &amp; PERSONAL CARE_HAIR CARE_PANTENE_FY2021_PROGRAMMATIC VIDEO_962</t>
  </si>
  <si>
    <t>8_963</t>
  </si>
  <si>
    <t>PERU_BEAUTY &amp; PERSONAL CARE_HAIR CARE_PANTENE_FY2021_PROGRAMMATIC VIDEO_963</t>
  </si>
  <si>
    <t>8_964</t>
  </si>
  <si>
    <t>PERU_BEAUTY &amp; PERSONAL CARE_HAIR CARE_PANTENE_FY2021_PROGRAMMATIC VIDEO_964</t>
  </si>
  <si>
    <t>8_965</t>
  </si>
  <si>
    <t>PERU_BEAUTY &amp; PERSONAL CARE_HAIR CARE_PANTENE_FY2021_PROGRAMMATIC VIDEO_965</t>
  </si>
  <si>
    <t>8_966</t>
  </si>
  <si>
    <t>PERU_BEAUTY &amp; PERSONAL CARE_HAIR CARE_PANTENE_FY2021_PROGRAMMATIC VIDEO_966</t>
  </si>
  <si>
    <t>8_967</t>
  </si>
  <si>
    <t>PERU_BEAUTY &amp; PERSONAL CARE_HAIR CARE_PANTENE_FY2021_PROGRAMMATIC VIDEO_967</t>
  </si>
  <si>
    <t>8_968</t>
  </si>
  <si>
    <t>PERU_BEAUTY &amp; PERSONAL CARE_HAIR CARE_PANTENE_FY2021_PROGRAMMATIC VIDEO_968</t>
  </si>
  <si>
    <t>8_969</t>
  </si>
  <si>
    <t>PERU_BEAUTY &amp; PERSONAL CARE_HAIR CARE_PANTENE_FY2021_PROGRAMMATIC VIDEO_969</t>
  </si>
  <si>
    <t>8_970</t>
  </si>
  <si>
    <t>PERU_BEAUTY &amp; PERSONAL CARE_HAIR CARE_PANTENE_FY2021_PROGRAMMATIC VIDEO_970</t>
  </si>
  <si>
    <t>8_971</t>
  </si>
  <si>
    <t>PERU_BEAUTY &amp; PERSONAL CARE_HAIR CARE_PANTENE_FY2021_PROGRAMMATIC VIDEO_971</t>
  </si>
  <si>
    <t>8_972</t>
  </si>
  <si>
    <t>PERU_BEAUTY &amp; PERSONAL CARE_HAIR CARE_PANTENE_FY2021_PROGRAMMATIC VIDEO_972</t>
  </si>
  <si>
    <t>8_973</t>
  </si>
  <si>
    <t>PERU_BEAUTY &amp; PERSONAL CARE_HAIR CARE_PANTENE_FY2021_PROGRAMMATIC VIDEO_973</t>
  </si>
  <si>
    <t>8_974</t>
  </si>
  <si>
    <t>PERU_BEAUTY &amp; PERSONAL CARE_HAIR CARE_PANTENE_FY2021_PROGRAMMATIC VIDEO_974</t>
  </si>
  <si>
    <t>8_975</t>
  </si>
  <si>
    <t>PERU_BEAUTY &amp; PERSONAL CARE_HAIR CARE_PANTENE_FY2021_PROGRAMMATIC VIDEO_975</t>
  </si>
  <si>
    <t>8_976</t>
  </si>
  <si>
    <t>PERU_BEAUTY &amp; PERSONAL CARE_HAIR CARE_PANTENE_FY2021_PROGRAMMATIC VIDEO_976</t>
  </si>
  <si>
    <t>8_977</t>
  </si>
  <si>
    <t>PERU_BEAUTY &amp; PERSONAL CARE_HAIR CARE_PANTENE_FY2021_PROGRAMMATIC VIDEO_977</t>
  </si>
  <si>
    <t>8_978</t>
  </si>
  <si>
    <t>PERU_BEAUTY &amp; PERSONAL CARE_HAIR CARE_PANTENE_FY2021_PROGRAMMATIC VIDEO_978</t>
  </si>
  <si>
    <t>8_979</t>
  </si>
  <si>
    <t>PERU_BEAUTY &amp; PERSONAL CARE_HAIR CARE_PANTENE_FY2021_PROGRAMMATIC VIDEO_979</t>
  </si>
  <si>
    <t>8_980</t>
  </si>
  <si>
    <t>PERU_BEAUTY &amp; PERSONAL CARE_HAIR CARE_PANTENE_FY2021_PROGRAMMATIC VIDEO_980</t>
  </si>
  <si>
    <t>8_981</t>
  </si>
  <si>
    <t>PERU_BEAUTY &amp; PERSONAL CARE_HAIR CARE_PANTENE_FY2021_PROGRAMMATIC VIDEO_981</t>
  </si>
  <si>
    <t>8_982</t>
  </si>
  <si>
    <t>PERU_BEAUTY &amp; PERSONAL CARE_HAIR CARE_PANTENE_FY2021_PROGRAMMATIC VIDEO_982</t>
  </si>
  <si>
    <t>8_983</t>
  </si>
  <si>
    <t>PERU_BEAUTY &amp; PERSONAL CARE_HAIR CARE_PANTENE_FY2021_PROGRAMMATIC VIDEO_983</t>
  </si>
  <si>
    <t>8_984</t>
  </si>
  <si>
    <t>PERU_BEAUTY &amp; PERSONAL CARE_HAIR CARE_PANTENE_FY2021_PROGRAMMATIC VIDEO_984</t>
  </si>
  <si>
    <t>8_985</t>
  </si>
  <si>
    <t>PERU_BEAUTY &amp; PERSONAL CARE_HAIR CARE_PANTENE_FY2021_PROGRAMMATIC VIDEO_985</t>
  </si>
  <si>
    <t>8_986</t>
  </si>
  <si>
    <t>PERU_BEAUTY &amp; PERSONAL CARE_HAIR CARE_PANTENE_FY2021_PROGRAMMATIC VIDEO_986</t>
  </si>
  <si>
    <t>8_987</t>
  </si>
  <si>
    <t>PERU_BEAUTY &amp; PERSONAL CARE_HAIR CARE_PANTENE_FY2021_PROGRAMMATIC VIDEO_987</t>
  </si>
  <si>
    <t>8_988</t>
  </si>
  <si>
    <t>PERU_BEAUTY &amp; PERSONAL CARE_HAIR CARE_PANTENE_FY2021_PROGRAMMATIC VIDEO_988</t>
  </si>
  <si>
    <t>8_989</t>
  </si>
  <si>
    <t>PERU_BEAUTY &amp; PERSONAL CARE_HAIR CARE_PANTENE_FY2021_PROGRAMMATIC VIDEO_989</t>
  </si>
  <si>
    <t>8_990</t>
  </si>
  <si>
    <t>PERU_BEAUTY &amp; PERSONAL CARE_HAIR CARE_PANTENE_FY2021_PROGRAMMATIC VIDEO_990</t>
  </si>
  <si>
    <t>8_991</t>
  </si>
  <si>
    <t>PERU_BEAUTY &amp; PERSONAL CARE_HAIR CARE_PANTENE_FY2021_PROGRAMMATIC VIDEO_991</t>
  </si>
  <si>
    <t>8_992</t>
  </si>
  <si>
    <t>PERU_BEAUTY &amp; PERSONAL CARE_HAIR CARE_PANTENE_FY2021_PROGRAMMATIC VIDEO_992</t>
  </si>
  <si>
    <t>8_993</t>
  </si>
  <si>
    <t>PERU_BEAUTY &amp; PERSONAL CARE_HAIR CARE_PANTENE_FY2021_PROGRAMMATIC VIDEO_993</t>
  </si>
  <si>
    <t>8_994</t>
  </si>
  <si>
    <t>PERU_BEAUTY &amp; PERSONAL CARE_HAIR CARE_PANTENE_FY2021_PROGRAMMATIC VIDEO_994</t>
  </si>
  <si>
    <t>8_995</t>
  </si>
  <si>
    <t>PERU_BEAUTY &amp; PERSONAL CARE_HAIR CARE_PANTENE_FY2021_PROGRAMMATIC VIDEO_995</t>
  </si>
  <si>
    <t>8_996</t>
  </si>
  <si>
    <t>PERU_BEAUTY &amp; PERSONAL CARE_HAIR CARE_PANTENE_FY2021_PROGRAMMATIC VIDEO_996</t>
  </si>
  <si>
    <t>8_997</t>
  </si>
  <si>
    <t>PERU_BEAUTY &amp; PERSONAL CARE_HAIR CARE_PANTENE_FY2021_PROGRAMMATIC VIDEO_997</t>
  </si>
  <si>
    <t>8_998</t>
  </si>
  <si>
    <t>PERU_BEAUTY &amp; PERSONAL CARE_HAIR CARE_PANTENE_FY2021_PROGRAMMATIC VIDEO_998</t>
  </si>
  <si>
    <t>8_999</t>
  </si>
  <si>
    <t>PERU_BEAUTY &amp; PERSONAL CARE_HAIR CARE_PANTENE_FY2021_PROGRAMMATIC VIDEO_999</t>
  </si>
  <si>
    <t>8_1000</t>
  </si>
  <si>
    <t>PERU_BEAUTY &amp; PERSONAL CARE_HAIR CARE_PANTENE_FY2021_PROGRAMMATIC VIDEO_1000</t>
  </si>
  <si>
    <t>8_1001</t>
  </si>
  <si>
    <t>PERU_BEAUTY &amp; PERSONAL CARE_HAIR CARE_PANTENE_FY2021_PROGRAMMATIC VIDEO_1001</t>
  </si>
  <si>
    <t>ANNUAL BRAND RETAIL SALES (VALUE)</t>
  </si>
  <si>
    <t>CONTRIB CALC: EXECUTION TO USE</t>
  </si>
  <si>
    <t>CONTRIB CALC: EXECUTION LABEL</t>
  </si>
  <si>
    <t>ROI CALC: TOTAL SALES TO USE</t>
  </si>
  <si>
    <t>ROI CALC: SPEND TO USE</t>
  </si>
  <si>
    <t>RESPONSE CALC: TOTAL SALES TO USE</t>
  </si>
  <si>
    <t>RESPONSE CALC: EXECUTION TO USE</t>
  </si>
  <si>
    <t>RESPONSE CALC: EXECUTION LABEL</t>
  </si>
  <si>
    <t>nlsn_region</t>
  </si>
  <si>
    <t>iso_code</t>
  </si>
  <si>
    <t>curr_conv_factor</t>
  </si>
  <si>
    <t>media_type_high</t>
  </si>
  <si>
    <t>media_type_low</t>
  </si>
  <si>
    <t>publisher</t>
  </si>
  <si>
    <t>wb_region</t>
  </si>
  <si>
    <t>country_avg_hh_size</t>
  </si>
  <si>
    <t>country_fem_hh_head</t>
  </si>
  <si>
    <t>country_65plus_hh_head</t>
  </si>
  <si>
    <t>ROI Numerator</t>
  </si>
  <si>
    <t>Weibull Lookup</t>
  </si>
  <si>
    <t>S/.</t>
  </si>
  <si>
    <t>PER GRP</t>
  </si>
  <si>
    <t>LATAM</t>
  </si>
  <si>
    <t>PER</t>
  </si>
  <si>
    <t>TV</t>
  </si>
  <si>
    <t>OFFLINE</t>
  </si>
  <si>
    <t>NOT APPLICABLE</t>
  </si>
  <si>
    <t>Latin America &amp; Caribbean</t>
  </si>
  <si>
    <t>NOS PER S/.1 SPENT</t>
  </si>
  <si>
    <t>90_4</t>
  </si>
  <si>
    <t>MM IMPs</t>
  </si>
  <si>
    <t>PER M IMPs</t>
  </si>
  <si>
    <t>PER MM IMPs</t>
  </si>
  <si>
    <t>DIGITAL</t>
  </si>
  <si>
    <t>FB-IG</t>
  </si>
  <si>
    <t>44_3</t>
  </si>
  <si>
    <t>VIDEO</t>
  </si>
  <si>
    <t>UNKNOWN</t>
  </si>
  <si>
    <t>43_3</t>
  </si>
  <si>
    <t>GOOGLE</t>
  </si>
  <si>
    <t>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</si>
</sst>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_-* #,##0.00_-;\-* #,##0.00_-;_-* &quot;-&quot;??_-;_-@_-"/>
    <numFmt numFmtId="165" formatCode="_(* #,##0_);_(* \(#,##0\);_(* &quot;-&quot;??_);_(@_)"/>
    <numFmt numFmtId="166" formatCode="0.0%"/>
    <numFmt numFmtId="167" formatCode="_(* #,##0.0_);_(* \(#,##0.0\);_(* &quot;-&quot;??_);_(@_)"/>
    <numFmt numFmtId="168" formatCode="#,##0.0"/>
    <numFmt numFmtId="169" formatCode="#,##0;[Red]#,##0"/>
    <numFmt numFmtId="170" formatCode="&quot;$&quot;#,##0"/>
    <numFmt numFmtId="171" formatCode="&quot;$&quot;#,##0.00"/>
    <numFmt numFmtId="172" formatCode="[$€-2]\ #,##0"/>
    <numFmt numFmtId="173" formatCode="[$€-2]\ #,##0.00"/>
    <numFmt numFmtId="174" formatCode="0.0"/>
  </numFmts>
  <fonts count="66">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theme="1" tint="0.499984740745262"/>
      <name val="Calibri"/>
      <family val="2"/>
      <scheme val="minor"/>
    </font>
    <font>
      <sz val="11"/>
      <color theme="1" tint="0.499984740745262"/>
      <name val="Calibri"/>
      <family val="2"/>
      <scheme val="minor"/>
    </font>
    <font>
      <sz val="11"/>
      <color theme="1"/>
      <name val="Calibri"/>
      <family val="2"/>
      <charset val="238"/>
      <scheme val="minor"/>
    </font>
    <font>
      <sz val="10"/>
      <name val="Arial"/>
      <family val="2"/>
    </font>
    <font>
      <b/>
      <sz val="10"/>
      <name val="Arial"/>
      <family val="2"/>
    </font>
    <font>
      <sz val="11"/>
      <color rgb="FF3F3F76"/>
      <name val="Calibri"/>
      <family val="2"/>
      <charset val="238"/>
      <scheme val="minor"/>
    </font>
    <font>
      <sz val="10"/>
      <color rgb="FF000000"/>
      <name val="Arial"/>
      <family val="2"/>
    </font>
    <font>
      <sz val="11"/>
      <color theme="1"/>
      <name val="Calibri"/>
      <family val="2"/>
    </font>
    <font>
      <b/>
      <i/>
      <sz val="11"/>
      <color theme="0"/>
      <name val="Calibri"/>
      <family val="2"/>
      <scheme val="minor"/>
    </font>
    <font>
      <b/>
      <sz val="11"/>
      <name val="Calibri"/>
      <family val="2"/>
      <scheme val="minor"/>
    </font>
    <font>
      <i/>
      <sz val="11"/>
      <color theme="1" tint="0.499984740745262"/>
      <name val="Calibri"/>
      <family val="2"/>
      <scheme val="minor"/>
    </font>
    <font>
      <sz val="10"/>
      <name val="Arial Unicode MS"/>
      <family val="2"/>
    </font>
    <font>
      <sz val="11"/>
      <name val="Calibri"/>
      <family val="2"/>
      <scheme val="minor"/>
    </font>
    <font>
      <sz val="10"/>
      <color theme="1"/>
      <name val="Arial Unicode MS"/>
      <family val="2"/>
    </font>
    <font>
      <i/>
      <sz val="11"/>
      <color theme="1"/>
      <name val="Calibri"/>
      <family val="2"/>
      <scheme val="minor"/>
    </font>
    <font>
      <b/>
      <i/>
      <sz val="11"/>
      <color theme="1" tint="0.499984740745262"/>
      <name val="Calibri"/>
      <family val="2"/>
      <scheme val="minor"/>
    </font>
    <font>
      <b/>
      <i/>
      <sz val="11"/>
      <name val="Calibri"/>
      <family val="2"/>
      <scheme val="minor"/>
    </font>
    <font>
      <b/>
      <i/>
      <sz val="11"/>
      <color theme="1"/>
      <name val="Calibri"/>
      <family val="2"/>
      <scheme val="minor"/>
    </font>
    <font>
      <b/>
      <sz val="14"/>
      <color theme="1"/>
      <name val="Arial"/>
      <family val="2"/>
    </font>
    <font>
      <b/>
      <sz val="11"/>
      <color theme="1"/>
      <name val="Arial"/>
      <family val="2"/>
    </font>
    <font>
      <b/>
      <sz val="11"/>
      <color rgb="FF00B0F0"/>
      <name val="Arial"/>
      <family val="2"/>
    </font>
    <font>
      <sz val="9"/>
      <color theme="1" tint="0.499984740745262"/>
      <name val="Arial"/>
      <family val="2"/>
    </font>
    <font>
      <b/>
      <sz val="20"/>
      <color theme="1"/>
      <name val="Arial"/>
      <family val="2"/>
    </font>
    <font>
      <b/>
      <sz val="11"/>
      <color rgb="FFFF0000"/>
      <name val="Arial"/>
      <family val="2"/>
    </font>
    <font>
      <b/>
      <sz val="10"/>
      <color theme="1"/>
      <name val="Arial"/>
      <family val="2"/>
    </font>
    <font>
      <i/>
      <sz val="14"/>
      <color theme="1"/>
      <name val="Arial"/>
      <family val="2"/>
    </font>
    <font>
      <b/>
      <sz val="10"/>
      <color theme="0"/>
      <name val="Arial"/>
      <family val="2"/>
    </font>
    <font>
      <b/>
      <sz val="10"/>
      <color theme="1" tint="0.499984740745262"/>
      <name val="Arial"/>
      <family val="2"/>
    </font>
    <font>
      <b/>
      <i/>
      <sz val="10"/>
      <color theme="0"/>
      <name val="Arial"/>
      <family val="2"/>
    </font>
    <font>
      <sz val="10"/>
      <color theme="1"/>
      <name val="Arial"/>
      <family val="2"/>
    </font>
    <font>
      <sz val="10"/>
      <color theme="1" tint="0.499984740745262"/>
      <name val="Arial"/>
      <family val="2"/>
    </font>
    <font>
      <i/>
      <sz val="10"/>
      <color theme="1" tint="0.499984740745262"/>
      <name val="Arial"/>
      <family val="2"/>
    </font>
    <font>
      <i/>
      <sz val="10"/>
      <color theme="2" tint="-0.499984740745262"/>
      <name val="Arial"/>
      <family val="2"/>
    </font>
    <font>
      <sz val="11"/>
      <color theme="1"/>
      <name val="Arial Narrow"/>
      <family val="2"/>
    </font>
    <font>
      <sz val="11"/>
      <name val="Arial Narrow"/>
      <family val="2"/>
    </font>
    <font>
      <b/>
      <sz val="11"/>
      <color theme="0"/>
      <name val="Arial Narrow"/>
      <family val="2"/>
    </font>
    <font>
      <sz val="11"/>
      <color theme="1"/>
      <name val="Arial"/>
      <family val="2"/>
    </font>
    <font>
      <sz val="18"/>
      <color theme="1"/>
      <name val="Arial"/>
      <family val="2"/>
    </font>
    <font>
      <b/>
      <sz val="16"/>
      <color rgb="FF00B0F0"/>
      <name val="Arial"/>
      <family val="2"/>
    </font>
    <font>
      <b/>
      <sz val="16"/>
      <color theme="1"/>
      <name val="Arial"/>
      <family val="2"/>
    </font>
    <font>
      <sz val="11"/>
      <color theme="0" tint="-0.499984740745262"/>
      <name val="Arial"/>
      <family val="2"/>
    </font>
    <font>
      <sz val="16"/>
      <color theme="1"/>
      <name val="Arial"/>
      <family val="2"/>
    </font>
    <font>
      <sz val="20"/>
      <color theme="1"/>
      <name val="Arial"/>
      <family val="2"/>
    </font>
    <font>
      <sz val="12"/>
      <color theme="0" tint="-0.499984740745262"/>
      <name val="Arial"/>
      <family val="2"/>
    </font>
    <font>
      <sz val="11"/>
      <color theme="0"/>
      <name val="Calibri"/>
      <family val="2"/>
      <scheme val="minor"/>
    </font>
    <font>
      <i/>
      <sz val="24"/>
      <color theme="1"/>
      <name val="Arial"/>
      <family val="2"/>
    </font>
    <font>
      <sz val="11"/>
      <color theme="0"/>
      <name val="Arial"/>
      <family val="2"/>
    </font>
    <font>
      <b/>
      <sz val="12"/>
      <color theme="0"/>
      <name val="Arial Narrow"/>
      <family val="2"/>
    </font>
    <font>
      <b/>
      <sz val="24"/>
      <color theme="0"/>
      <name val="Arial Narrow"/>
      <family val="2"/>
    </font>
    <font>
      <b/>
      <sz val="18"/>
      <color theme="0"/>
      <name val="Arial Narrow"/>
      <family val="2"/>
    </font>
    <font>
      <b/>
      <sz val="12"/>
      <color theme="1" tint="0.249977111117893"/>
      <name val="Arial Narrow"/>
      <family val="2"/>
    </font>
    <font>
      <b/>
      <sz val="18"/>
      <color theme="1"/>
      <name val="Arial Narrow"/>
      <family val="2"/>
    </font>
    <font>
      <sz val="12"/>
      <color theme="1" tint="0.249977111117893"/>
      <name val="Arial Narrow"/>
      <family val="2"/>
    </font>
    <font>
      <b/>
      <sz val="24"/>
      <color rgb="FF00B0F0"/>
      <name val="Arial Narrow"/>
      <family val="2"/>
    </font>
    <font>
      <b/>
      <sz val="10"/>
      <color rgb="FF00B0F0"/>
      <name val="Arial"/>
      <family val="2"/>
    </font>
    <font>
      <b/>
      <sz val="14"/>
      <color theme="0"/>
      <name val="Arial Narrow"/>
      <family val="2"/>
    </font>
    <font>
      <b/>
      <sz val="12"/>
      <color theme="4" tint="-0.499984740745262"/>
      <name val="Arial Narrow"/>
      <family val="2"/>
    </font>
    <font>
      <i/>
      <sz val="10"/>
      <color rgb="FFFF0000"/>
      <name val="Arial"/>
      <family val="2"/>
    </font>
    <font>
      <sz val="10"/>
      <color theme="0"/>
      <name val="Arial"/>
      <family val="2"/>
    </font>
    <font>
      <sz val="11"/>
      <color theme="5"/>
      <name val="Calibri"/>
      <family val="2"/>
      <scheme val="minor"/>
    </font>
    <font>
      <b/>
      <sz val="10"/>
      <color indexed="81"/>
      <name val="Tahoma"/>
      <family val="2"/>
    </font>
    <font>
      <b/>
      <u/>
      <sz val="10"/>
      <color indexed="81"/>
      <name val="Tahoma"/>
      <family val="2"/>
    </font>
  </fonts>
  <fills count="49">
    <fill>
      <patternFill patternType="none"/>
    </fill>
    <fill>
      <patternFill patternType="gray125"/>
    </fill>
    <fill>
      <patternFill patternType="solid">
        <fgColor rgb="FFFFCC99"/>
      </patternFill>
    </fill>
    <fill>
      <patternFill patternType="solid">
        <fgColor theme="9" tint="0.59999389629810485"/>
        <bgColor indexed="65"/>
      </patternFill>
    </fill>
    <fill>
      <patternFill patternType="solid">
        <fgColor theme="1" tint="0.499984740745262"/>
        <bgColor indexed="64"/>
      </patternFill>
    </fill>
    <fill>
      <patternFill patternType="solid">
        <fgColor theme="4"/>
        <bgColor indexed="64"/>
      </patternFill>
    </fill>
    <fill>
      <patternFill patternType="solid">
        <fgColor rgb="FF00B0F0"/>
        <bgColor indexed="64"/>
      </patternFill>
    </fill>
    <fill>
      <patternFill patternType="solid">
        <fgColor theme="7"/>
        <bgColor indexed="64"/>
      </patternFill>
    </fill>
    <fill>
      <patternFill patternType="solid">
        <fgColor theme="4" tint="0.79998168889431442"/>
        <bgColor indexed="64"/>
      </patternFill>
    </fill>
    <fill>
      <patternFill patternType="solid">
        <fgColor rgb="FFC1EFFF"/>
        <bgColor indexed="64"/>
      </patternFill>
    </fill>
    <fill>
      <patternFill patternType="solid">
        <fgColor theme="7" tint="0.79998168889431442"/>
        <bgColor indexed="64"/>
      </patternFill>
    </fill>
    <fill>
      <patternFill patternType="solid">
        <fgColor rgb="FF009AD0"/>
        <bgColor indexed="64"/>
      </patternFill>
    </fill>
    <fill>
      <patternFill patternType="solid">
        <fgColor rgb="FFE6E100"/>
        <bgColor indexed="64"/>
      </patternFill>
    </fill>
    <fill>
      <patternFill patternType="solid">
        <fgColor theme="2" tint="-0.749992370372631"/>
        <bgColor indexed="64"/>
      </patternFill>
    </fill>
    <fill>
      <patternFill patternType="solid">
        <fgColor theme="5" tint="0.79998168889431442"/>
        <bgColor indexed="64"/>
      </patternFill>
    </fill>
    <fill>
      <patternFill patternType="solid">
        <fgColor rgb="FFAFEAFF"/>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bgColor indexed="64"/>
      </patternFill>
    </fill>
    <fill>
      <patternFill patternType="solid">
        <fgColor theme="1"/>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2"/>
        <bgColor indexed="64"/>
      </patternFill>
    </fill>
    <fill>
      <patternFill patternType="solid">
        <fgColor rgb="FFFFFF0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rgb="FFF4F3EC"/>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rgb="FF873AC0"/>
        <bgColor indexed="64"/>
      </patternFill>
    </fill>
    <fill>
      <patternFill patternType="solid">
        <fgColor rgb="FFE6D5F3"/>
        <bgColor indexed="64"/>
      </patternFill>
    </fill>
    <fill>
      <patternFill patternType="solid">
        <fgColor theme="0"/>
        <bgColor indexed="64"/>
      </patternFill>
    </fill>
    <fill>
      <patternFill patternType="solid">
        <fgColor theme="1" tint="0.249977111117893"/>
        <bgColor indexed="64"/>
      </patternFill>
    </fill>
    <fill>
      <patternFill patternType="lightUp">
        <bgColor rgb="FFAFEAFF"/>
      </patternFill>
    </fill>
    <fill>
      <patternFill patternType="solid">
        <fgColor theme="3"/>
        <bgColor indexed="64"/>
      </patternFill>
    </fill>
    <fill>
      <patternFill patternType="solid">
        <fgColor theme="2" tint="-0.499984740745262"/>
        <bgColor indexed="64"/>
      </patternFill>
    </fill>
    <fill>
      <patternFill patternType="solid">
        <fgColor theme="3" tint="0.79998168889431442"/>
        <bgColor indexed="64"/>
      </patternFill>
    </fill>
    <fill>
      <patternFill patternType="lightUp"/>
    </fill>
    <fill>
      <patternFill patternType="lightUp">
        <bgColor theme="2"/>
      </patternFill>
    </fill>
    <fill>
      <patternFill patternType="lightUp">
        <bgColor theme="0" tint="-4.9989318521683403E-2"/>
      </patternFill>
    </fill>
    <fill>
      <patternFill patternType="lightUp">
        <bgColor rgb="FFC1EFFF"/>
      </patternFill>
    </fill>
    <fill>
      <patternFill patternType="lightUp">
        <bgColor theme="3" tint="0.79995117038483843"/>
      </patternFill>
    </fill>
    <fill>
      <patternFill patternType="lightUp">
        <bgColor rgb="FFE6D5F3"/>
      </patternFill>
    </fill>
    <fill>
      <patternFill patternType="solid">
        <fgColor theme="8"/>
        <bgColor indexed="64"/>
      </patternFill>
    </fill>
    <fill>
      <patternFill patternType="solid">
        <fgColor theme="8" tint="0.79998168889431442"/>
        <bgColor indexed="64"/>
      </patternFill>
    </fill>
    <fill>
      <patternFill patternType="lightUp">
        <bgColor theme="8" tint="0.79998168889431442"/>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dotted">
        <color theme="1" tint="0.499984740745262"/>
      </left>
      <right style="dotted">
        <color theme="1" tint="0.499984740745262"/>
      </right>
      <top style="dotted">
        <color theme="1" tint="0.499984740745262"/>
      </top>
      <bottom style="dotted">
        <color theme="1" tint="0.499984740745262"/>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medium">
        <color indexed="64"/>
      </right>
      <top/>
      <bottom style="double">
        <color indexed="64"/>
      </bottom>
      <diagonal/>
    </border>
  </borders>
  <cellStyleXfs count="15">
    <xf numFmtId="0" fontId="0" fillId="0" borderId="0"/>
    <xf numFmtId="43" fontId="1" fillId="0" borderId="0" applyFont="0" applyFill="0" applyBorder="0" applyAlignment="0" applyProtection="0"/>
    <xf numFmtId="0" fontId="6" fillId="3" borderId="0" applyNumberFormat="0" applyBorder="0" applyAlignment="0" applyProtection="0"/>
    <xf numFmtId="43" fontId="7" fillId="0" borderId="0" applyFont="0" applyFill="0" applyBorder="0" applyAlignment="0" applyProtection="0"/>
    <xf numFmtId="164" fontId="1" fillId="0" borderId="0" applyFont="0" applyFill="0" applyBorder="0" applyAlignment="0" applyProtection="0"/>
    <xf numFmtId="44" fontId="8" fillId="0" borderId="0" applyFont="0" applyFill="0" applyBorder="0" applyAlignment="0" applyProtection="0"/>
    <xf numFmtId="0" fontId="9" fillId="2" borderId="1" applyNumberFormat="0" applyAlignment="0" applyProtection="0"/>
    <xf numFmtId="0" fontId="10" fillId="0" borderId="0"/>
    <xf numFmtId="0" fontId="7" fillId="0" borderId="0"/>
    <xf numFmtId="0" fontId="7" fillId="0" borderId="0"/>
    <xf numFmtId="0" fontId="11" fillId="0" borderId="0"/>
    <xf numFmtId="0" fontId="7" fillId="0" borderId="0"/>
    <xf numFmtId="9" fontId="7"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322">
    <xf numFmtId="0" fontId="0" fillId="0" borderId="0" xfId="0"/>
    <xf numFmtId="0" fontId="4" fillId="4" borderId="2" xfId="0" applyFont="1" applyFill="1" applyBorder="1" applyAlignment="1">
      <alignment horizontal="center" vertical="center"/>
    </xf>
    <xf numFmtId="0" fontId="2" fillId="5" borderId="2" xfId="0" applyFont="1" applyFill="1" applyBorder="1"/>
    <xf numFmtId="0" fontId="2" fillId="6" borderId="2" xfId="0" applyFont="1" applyFill="1" applyBorder="1"/>
    <xf numFmtId="0" fontId="2" fillId="7" borderId="2" xfId="0" applyFont="1" applyFill="1" applyBorder="1"/>
    <xf numFmtId="0" fontId="5" fillId="4" borderId="2" xfId="0" applyFont="1" applyFill="1" applyBorder="1" applyAlignment="1">
      <alignment horizontal="center" vertical="center"/>
    </xf>
    <xf numFmtId="165" fontId="0" fillId="10" borderId="2" xfId="1" applyNumberFormat="1" applyFont="1" applyFill="1" applyBorder="1"/>
    <xf numFmtId="0" fontId="12" fillId="5" borderId="2" xfId="0" applyFont="1" applyFill="1" applyBorder="1"/>
    <xf numFmtId="0" fontId="12" fillId="6" borderId="2" xfId="0" applyFont="1" applyFill="1" applyBorder="1"/>
    <xf numFmtId="0" fontId="12" fillId="7" borderId="2" xfId="0" applyFont="1" applyFill="1" applyBorder="1"/>
    <xf numFmtId="0" fontId="12" fillId="11" borderId="2" xfId="0" applyFont="1" applyFill="1" applyBorder="1"/>
    <xf numFmtId="0" fontId="2" fillId="11" borderId="2" xfId="0" applyFont="1" applyFill="1" applyBorder="1"/>
    <xf numFmtId="0" fontId="13" fillId="12" borderId="2" xfId="0" applyFont="1" applyFill="1" applyBorder="1"/>
    <xf numFmtId="166" fontId="0" fillId="8" borderId="2" xfId="13" applyNumberFormat="1" applyFont="1" applyFill="1" applyBorder="1"/>
    <xf numFmtId="166" fontId="14" fillId="8" borderId="2" xfId="13" applyNumberFormat="1" applyFont="1" applyFill="1" applyBorder="1"/>
    <xf numFmtId="43" fontId="0" fillId="9" borderId="2" xfId="1" applyFont="1" applyFill="1" applyBorder="1"/>
    <xf numFmtId="43" fontId="14" fillId="9" borderId="2" xfId="1" applyFont="1" applyFill="1" applyBorder="1"/>
    <xf numFmtId="0" fontId="15" fillId="9" borderId="2" xfId="0" applyFont="1" applyFill="1" applyBorder="1"/>
    <xf numFmtId="165" fontId="14" fillId="10" borderId="2" xfId="1" applyNumberFormat="1" applyFont="1" applyFill="1" applyBorder="1"/>
    <xf numFmtId="0" fontId="16" fillId="10" borderId="2" xfId="0" applyFont="1" applyFill="1" applyBorder="1"/>
    <xf numFmtId="165" fontId="14" fillId="15" borderId="2" xfId="1" applyNumberFormat="1" applyFont="1" applyFill="1" applyBorder="1"/>
    <xf numFmtId="43" fontId="16" fillId="15" borderId="2" xfId="1" applyFont="1" applyFill="1" applyBorder="1"/>
    <xf numFmtId="166" fontId="0" fillId="16" borderId="2" xfId="13" applyNumberFormat="1" applyFont="1" applyFill="1" applyBorder="1"/>
    <xf numFmtId="165" fontId="0" fillId="17" borderId="2" xfId="1" applyNumberFormat="1" applyFont="1" applyFill="1" applyBorder="1"/>
    <xf numFmtId="0" fontId="2" fillId="18" borderId="2" xfId="0" applyFont="1" applyFill="1" applyBorder="1"/>
    <xf numFmtId="167" fontId="0" fillId="17" borderId="2" xfId="1" applyNumberFormat="1" applyFont="1" applyFill="1" applyBorder="1"/>
    <xf numFmtId="0" fontId="2" fillId="19" borderId="2" xfId="0" applyFont="1" applyFill="1" applyBorder="1"/>
    <xf numFmtId="0" fontId="2" fillId="4" borderId="2" xfId="0" applyFont="1" applyFill="1" applyBorder="1"/>
    <xf numFmtId="0" fontId="0" fillId="22" borderId="2" xfId="0" applyFill="1" applyBorder="1"/>
    <xf numFmtId="165" fontId="0" fillId="22" borderId="2" xfId="1" applyNumberFormat="1" applyFont="1" applyFill="1" applyBorder="1"/>
    <xf numFmtId="167" fontId="0" fillId="22" borderId="2" xfId="1" applyNumberFormat="1" applyFont="1" applyFill="1" applyBorder="1"/>
    <xf numFmtId="0" fontId="17" fillId="22" borderId="2" xfId="0" applyFont="1" applyFill="1" applyBorder="1"/>
    <xf numFmtId="43" fontId="0" fillId="22" borderId="2" xfId="1" applyFont="1" applyFill="1" applyBorder="1"/>
    <xf numFmtId="167" fontId="0" fillId="8" borderId="2" xfId="1" applyNumberFormat="1" applyFont="1" applyFill="1" applyBorder="1"/>
    <xf numFmtId="0" fontId="0" fillId="8" borderId="2" xfId="1" applyNumberFormat="1" applyFont="1" applyFill="1" applyBorder="1"/>
    <xf numFmtId="165" fontId="0" fillId="9" borderId="2" xfId="1" applyNumberFormat="1" applyFont="1" applyFill="1" applyBorder="1"/>
    <xf numFmtId="167" fontId="0" fillId="10" borderId="2" xfId="1" applyNumberFormat="1" applyFont="1" applyFill="1" applyBorder="1"/>
    <xf numFmtId="0" fontId="0" fillId="10" borderId="2" xfId="0" applyFill="1" applyBorder="1"/>
    <xf numFmtId="0" fontId="0" fillId="22" borderId="2" xfId="1" applyNumberFormat="1" applyFont="1" applyFill="1" applyBorder="1"/>
    <xf numFmtId="0" fontId="3" fillId="0" borderId="0" xfId="0" applyFont="1"/>
    <xf numFmtId="0" fontId="19" fillId="0" borderId="0" xfId="0" applyFont="1"/>
    <xf numFmtId="0" fontId="14" fillId="0" borderId="0" xfId="0" applyFont="1"/>
    <xf numFmtId="0" fontId="13" fillId="0" borderId="0" xfId="0" applyFont="1"/>
    <xf numFmtId="0" fontId="3" fillId="21" borderId="0" xfId="0" applyFont="1" applyFill="1"/>
    <xf numFmtId="0" fontId="14" fillId="0" borderId="2" xfId="0" applyFont="1" applyBorder="1"/>
    <xf numFmtId="0" fontId="20" fillId="23" borderId="2" xfId="0" applyFont="1" applyFill="1" applyBorder="1"/>
    <xf numFmtId="0" fontId="0" fillId="14" borderId="2" xfId="0" applyFill="1" applyBorder="1"/>
    <xf numFmtId="0" fontId="12" fillId="25" borderId="2" xfId="0" applyFont="1" applyFill="1" applyBorder="1"/>
    <xf numFmtId="0" fontId="2" fillId="25" borderId="2" xfId="0" applyFont="1" applyFill="1" applyBorder="1"/>
    <xf numFmtId="0" fontId="0" fillId="8" borderId="0" xfId="0" applyFill="1"/>
    <xf numFmtId="0" fontId="3" fillId="20" borderId="0" xfId="0" applyFont="1" applyFill="1"/>
    <xf numFmtId="0" fontId="0" fillId="26" borderId="0" xfId="0" applyFill="1"/>
    <xf numFmtId="0" fontId="3" fillId="27" borderId="0" xfId="0" applyFont="1" applyFill="1"/>
    <xf numFmtId="0" fontId="0" fillId="26" borderId="0" xfId="1" applyNumberFormat="1" applyFont="1" applyFill="1"/>
    <xf numFmtId="0" fontId="13" fillId="21" borderId="0" xfId="0" applyFont="1" applyFill="1"/>
    <xf numFmtId="0" fontId="0" fillId="0" borderId="2" xfId="0" applyBorder="1"/>
    <xf numFmtId="0" fontId="21" fillId="23" borderId="2" xfId="0" applyFont="1" applyFill="1" applyBorder="1"/>
    <xf numFmtId="0" fontId="21" fillId="22" borderId="2" xfId="0" applyFont="1" applyFill="1" applyBorder="1"/>
    <xf numFmtId="0" fontId="13" fillId="22" borderId="0" xfId="0" applyFont="1" applyFill="1"/>
    <xf numFmtId="0" fontId="21" fillId="24" borderId="2" xfId="0" applyFont="1" applyFill="1" applyBorder="1"/>
    <xf numFmtId="0" fontId="18" fillId="16" borderId="2" xfId="0" applyFont="1" applyFill="1" applyBorder="1" applyAlignment="1">
      <alignment horizontal="center" vertical="center"/>
    </xf>
    <xf numFmtId="0" fontId="3" fillId="23" borderId="0" xfId="0" applyFont="1" applyFill="1"/>
    <xf numFmtId="0" fontId="24" fillId="0" borderId="0" xfId="0" applyFont="1" applyAlignment="1">
      <alignment horizontal="right" vertical="center"/>
    </xf>
    <xf numFmtId="0" fontId="25" fillId="0" borderId="0" xfId="0" applyFont="1" applyAlignment="1">
      <alignment vertical="center"/>
    </xf>
    <xf numFmtId="0" fontId="27" fillId="0" borderId="0" xfId="0" applyFont="1" applyAlignment="1">
      <alignment horizontal="center" vertical="center"/>
    </xf>
    <xf numFmtId="0" fontId="25" fillId="0" borderId="0" xfId="0" applyFont="1" applyAlignment="1">
      <alignment horizontal="center" vertical="center"/>
    </xf>
    <xf numFmtId="0" fontId="28" fillId="0" borderId="0" xfId="0" applyFont="1" applyAlignment="1">
      <alignment horizontal="right" vertical="center"/>
    </xf>
    <xf numFmtId="0" fontId="7" fillId="9" borderId="2" xfId="0" applyFont="1" applyFill="1" applyBorder="1"/>
    <xf numFmtId="0" fontId="30" fillId="19" borderId="2" xfId="0" applyFont="1" applyFill="1" applyBorder="1"/>
    <xf numFmtId="0" fontId="31" fillId="4" borderId="2" xfId="0" applyFont="1" applyFill="1" applyBorder="1" applyAlignment="1">
      <alignment horizontal="center" vertical="center"/>
    </xf>
    <xf numFmtId="0" fontId="30" fillId="6" borderId="2" xfId="0" applyFont="1" applyFill="1" applyBorder="1"/>
    <xf numFmtId="0" fontId="32" fillId="6" borderId="2" xfId="0" applyFont="1" applyFill="1" applyBorder="1"/>
    <xf numFmtId="0" fontId="30" fillId="13" borderId="2" xfId="0" applyFont="1" applyFill="1" applyBorder="1"/>
    <xf numFmtId="0" fontId="33" fillId="0" borderId="2" xfId="0" applyFont="1" applyBorder="1"/>
    <xf numFmtId="167" fontId="33" fillId="0" borderId="2" xfId="1" applyNumberFormat="1" applyFont="1" applyFill="1" applyBorder="1"/>
    <xf numFmtId="165" fontId="33" fillId="0" borderId="2" xfId="1" applyNumberFormat="1" applyFont="1" applyFill="1" applyBorder="1"/>
    <xf numFmtId="0" fontId="34" fillId="4" borderId="2" xfId="0" applyFont="1" applyFill="1" applyBorder="1" applyAlignment="1">
      <alignment horizontal="center" vertical="center"/>
    </xf>
    <xf numFmtId="0" fontId="36" fillId="0" borderId="2" xfId="0" applyFont="1" applyBorder="1"/>
    <xf numFmtId="0" fontId="37" fillId="0" borderId="0" xfId="0" applyFont="1"/>
    <xf numFmtId="0" fontId="37" fillId="24" borderId="6" xfId="1" applyNumberFormat="1" applyFont="1" applyFill="1" applyBorder="1" applyAlignment="1">
      <alignment horizontal="center" vertical="center"/>
    </xf>
    <xf numFmtId="0" fontId="38" fillId="29" borderId="6" xfId="0" applyFont="1" applyFill="1" applyBorder="1" applyAlignment="1">
      <alignment horizontal="center" vertical="center"/>
    </xf>
    <xf numFmtId="3" fontId="37" fillId="24" borderId="6" xfId="0" applyNumberFormat="1" applyFont="1" applyFill="1" applyBorder="1" applyAlignment="1">
      <alignment horizontal="center" vertical="center"/>
    </xf>
    <xf numFmtId="37" fontId="37" fillId="24" borderId="6" xfId="1" applyNumberFormat="1" applyFont="1" applyFill="1" applyBorder="1" applyAlignment="1">
      <alignment horizontal="center" vertical="center"/>
    </xf>
    <xf numFmtId="38" fontId="38" fillId="24" borderId="6" xfId="0" applyNumberFormat="1" applyFont="1" applyFill="1" applyBorder="1" applyAlignment="1">
      <alignment horizontal="center" vertical="center"/>
    </xf>
    <xf numFmtId="38" fontId="37" fillId="24" borderId="6" xfId="0" applyNumberFormat="1" applyFont="1" applyFill="1" applyBorder="1" applyAlignment="1">
      <alignment horizontal="center" vertical="center"/>
    </xf>
    <xf numFmtId="0" fontId="37" fillId="24" borderId="6" xfId="0" applyFont="1" applyFill="1" applyBorder="1" applyAlignment="1">
      <alignment horizontal="center" vertical="center"/>
    </xf>
    <xf numFmtId="0" fontId="37" fillId="29" borderId="6" xfId="0" applyFont="1" applyFill="1" applyBorder="1" applyAlignment="1">
      <alignment horizontal="center" vertical="center"/>
    </xf>
    <xf numFmtId="171" fontId="0" fillId="0" borderId="0" xfId="0" applyNumberFormat="1"/>
    <xf numFmtId="170" fontId="0" fillId="0" borderId="0" xfId="0" applyNumberFormat="1"/>
    <xf numFmtId="0" fontId="40" fillId="0" borderId="0" xfId="0" applyFont="1"/>
    <xf numFmtId="0" fontId="41" fillId="0" borderId="0" xfId="0" applyFont="1"/>
    <xf numFmtId="0" fontId="42" fillId="0" borderId="0" xfId="0" applyFont="1" applyAlignment="1">
      <alignment horizontal="right" vertical="center"/>
    </xf>
    <xf numFmtId="0" fontId="44" fillId="0" borderId="0" xfId="0" applyFont="1" applyAlignment="1">
      <alignment vertical="center"/>
    </xf>
    <xf numFmtId="0" fontId="42" fillId="0" borderId="0" xfId="0" applyFont="1" applyAlignment="1">
      <alignment horizontal="right" vertical="center" wrapText="1"/>
    </xf>
    <xf numFmtId="168" fontId="43" fillId="0" borderId="0" xfId="0" applyNumberFormat="1" applyFont="1" applyAlignment="1">
      <alignment horizontal="right" vertical="center"/>
    </xf>
    <xf numFmtId="6" fontId="40" fillId="0" borderId="0" xfId="0" applyNumberFormat="1" applyFont="1"/>
    <xf numFmtId="8" fontId="40" fillId="0" borderId="0" xfId="0" applyNumberFormat="1" applyFont="1"/>
    <xf numFmtId="0" fontId="47" fillId="0" borderId="0" xfId="0" applyFont="1" applyAlignment="1">
      <alignment horizontal="right" vertical="center"/>
    </xf>
    <xf numFmtId="0" fontId="50" fillId="0" borderId="0" xfId="0" applyFont="1"/>
    <xf numFmtId="0" fontId="48" fillId="0" borderId="0" xfId="0" applyFont="1"/>
    <xf numFmtId="0" fontId="33" fillId="22" borderId="2" xfId="0" applyFont="1" applyFill="1" applyBorder="1"/>
    <xf numFmtId="0" fontId="51" fillId="6" borderId="8" xfId="0" applyFont="1" applyFill="1" applyBorder="1" applyAlignment="1">
      <alignment horizontal="center" vertical="center" wrapText="1"/>
    </xf>
    <xf numFmtId="0" fontId="51" fillId="6" borderId="9" xfId="0" applyFont="1" applyFill="1" applyBorder="1" applyAlignment="1">
      <alignment horizontal="center" vertical="center" wrapText="1"/>
    </xf>
    <xf numFmtId="0" fontId="53" fillId="6" borderId="6" xfId="0" applyFont="1" applyFill="1" applyBorder="1" applyAlignment="1">
      <alignment horizontal="center" vertical="center"/>
    </xf>
    <xf numFmtId="0" fontId="0" fillId="0" borderId="0" xfId="0" applyAlignment="1">
      <alignment vertical="center"/>
    </xf>
    <xf numFmtId="0" fontId="33" fillId="0" borderId="0" xfId="0" applyFont="1"/>
    <xf numFmtId="0" fontId="28" fillId="21" borderId="2" xfId="0" applyFont="1" applyFill="1" applyBorder="1"/>
    <xf numFmtId="0" fontId="30" fillId="7" borderId="2" xfId="0" applyFont="1" applyFill="1" applyBorder="1"/>
    <xf numFmtId="0" fontId="33" fillId="10" borderId="2" xfId="0" applyFont="1" applyFill="1" applyBorder="1"/>
    <xf numFmtId="165" fontId="33" fillId="10" borderId="2" xfId="1" applyNumberFormat="1" applyFont="1" applyFill="1" applyBorder="1"/>
    <xf numFmtId="167" fontId="33" fillId="10" borderId="2" xfId="0" applyNumberFormat="1" applyFont="1" applyFill="1" applyBorder="1"/>
    <xf numFmtId="167" fontId="33" fillId="10" borderId="2" xfId="1" applyNumberFormat="1" applyFont="1" applyFill="1" applyBorder="1"/>
    <xf numFmtId="43" fontId="33" fillId="10" borderId="2" xfId="1" applyFont="1" applyFill="1" applyBorder="1"/>
    <xf numFmtId="0" fontId="28" fillId="22" borderId="25" xfId="0" applyFont="1" applyFill="1" applyBorder="1"/>
    <xf numFmtId="0" fontId="28" fillId="35" borderId="25" xfId="0" applyFont="1" applyFill="1" applyBorder="1"/>
    <xf numFmtId="0" fontId="28" fillId="10" borderId="25" xfId="0" applyFont="1" applyFill="1" applyBorder="1"/>
    <xf numFmtId="0" fontId="57" fillId="0" borderId="0" xfId="0" applyFont="1" applyAlignment="1">
      <alignment vertical="center"/>
    </xf>
    <xf numFmtId="167" fontId="33" fillId="22" borderId="2" xfId="1" applyNumberFormat="1" applyFont="1" applyFill="1" applyBorder="1"/>
    <xf numFmtId="43" fontId="33" fillId="22" borderId="2" xfId="1" applyFont="1" applyFill="1" applyBorder="1"/>
    <xf numFmtId="165" fontId="33" fillId="22" borderId="2" xfId="1" applyNumberFormat="1" applyFont="1" applyFill="1" applyBorder="1"/>
    <xf numFmtId="0" fontId="39" fillId="30" borderId="12" xfId="0" applyFont="1" applyFill="1" applyBorder="1" applyAlignment="1">
      <alignment horizontal="right" vertical="center"/>
    </xf>
    <xf numFmtId="0" fontId="39" fillId="30" borderId="16" xfId="0" applyFont="1" applyFill="1" applyBorder="1" applyAlignment="1">
      <alignment horizontal="right" vertical="center"/>
    </xf>
    <xf numFmtId="0" fontId="39" fillId="30" borderId="18" xfId="0" applyFont="1" applyFill="1" applyBorder="1" applyAlignment="1">
      <alignment horizontal="right" vertical="center"/>
    </xf>
    <xf numFmtId="0" fontId="39" fillId="30" borderId="22" xfId="0" applyFont="1" applyFill="1" applyBorder="1" applyAlignment="1">
      <alignment horizontal="right" vertical="center"/>
    </xf>
    <xf numFmtId="0" fontId="39" fillId="32" borderId="12" xfId="0" applyFont="1" applyFill="1" applyBorder="1" applyAlignment="1">
      <alignment horizontal="right" vertical="center"/>
    </xf>
    <xf numFmtId="0" fontId="39" fillId="32" borderId="16" xfId="0" applyFont="1" applyFill="1" applyBorder="1" applyAlignment="1">
      <alignment horizontal="right" vertical="center"/>
    </xf>
    <xf numFmtId="0" fontId="39" fillId="32" borderId="18" xfId="0" applyFont="1" applyFill="1" applyBorder="1" applyAlignment="1">
      <alignment horizontal="right" vertical="center"/>
    </xf>
    <xf numFmtId="0" fontId="39" fillId="32" borderId="22" xfId="0" applyFont="1" applyFill="1" applyBorder="1" applyAlignment="1">
      <alignment horizontal="right" vertical="center"/>
    </xf>
    <xf numFmtId="165" fontId="33" fillId="22" borderId="2" xfId="0" applyNumberFormat="1" applyFont="1" applyFill="1" applyBorder="1"/>
    <xf numFmtId="0" fontId="33" fillId="10" borderId="2" xfId="1" applyNumberFormat="1" applyFont="1" applyFill="1" applyBorder="1"/>
    <xf numFmtId="0" fontId="16" fillId="0" borderId="0" xfId="0" applyFont="1"/>
    <xf numFmtId="0" fontId="58" fillId="23" borderId="2" xfId="0" applyFont="1" applyFill="1" applyBorder="1"/>
    <xf numFmtId="0" fontId="47" fillId="0" borderId="0" xfId="0" applyFont="1" applyAlignment="1">
      <alignment horizontal="left" vertical="center"/>
    </xf>
    <xf numFmtId="0" fontId="30" fillId="11" borderId="2" xfId="0" applyFont="1" applyFill="1" applyBorder="1"/>
    <xf numFmtId="43" fontId="7" fillId="36" borderId="2" xfId="1" applyFont="1" applyFill="1" applyBorder="1"/>
    <xf numFmtId="0" fontId="59" fillId="6" borderId="6" xfId="0" applyFont="1" applyFill="1" applyBorder="1" applyAlignment="1">
      <alignment horizontal="center" vertical="center"/>
    </xf>
    <xf numFmtId="4" fontId="43" fillId="0" borderId="0" xfId="0" applyNumberFormat="1" applyFont="1" applyAlignment="1">
      <alignment horizontal="right" vertical="center"/>
    </xf>
    <xf numFmtId="0" fontId="54" fillId="31" borderId="24" xfId="14" applyNumberFormat="1" applyFont="1" applyFill="1" applyBorder="1" applyAlignment="1">
      <alignment horizontal="right" vertical="center"/>
    </xf>
    <xf numFmtId="0" fontId="54" fillId="0" borderId="20" xfId="14" applyNumberFormat="1" applyFont="1" applyBorder="1" applyAlignment="1">
      <alignment horizontal="center" vertical="center"/>
    </xf>
    <xf numFmtId="0" fontId="54" fillId="0" borderId="17" xfId="14" applyNumberFormat="1" applyFont="1" applyBorder="1" applyAlignment="1">
      <alignment horizontal="center" vertical="center"/>
    </xf>
    <xf numFmtId="0" fontId="54" fillId="0" borderId="14" xfId="14" applyNumberFormat="1" applyFont="1" applyBorder="1" applyAlignment="1">
      <alignment horizontal="center" vertical="center"/>
    </xf>
    <xf numFmtId="0" fontId="51" fillId="37" borderId="10" xfId="0" applyFont="1" applyFill="1" applyBorder="1" applyAlignment="1">
      <alignment horizontal="center" vertical="center" wrapText="1"/>
    </xf>
    <xf numFmtId="0" fontId="51" fillId="37" borderId="29" xfId="0" applyFont="1" applyFill="1" applyBorder="1" applyAlignment="1">
      <alignment horizontal="center" vertical="center" wrapText="1"/>
    </xf>
    <xf numFmtId="0" fontId="51" fillId="6" borderId="29" xfId="0" applyFont="1" applyFill="1" applyBorder="1" applyAlignment="1">
      <alignment horizontal="center" vertical="center" wrapText="1"/>
    </xf>
    <xf numFmtId="0" fontId="8" fillId="24" borderId="2" xfId="0" applyFont="1" applyFill="1" applyBorder="1"/>
    <xf numFmtId="0" fontId="39" fillId="30" borderId="30" xfId="0" applyFont="1" applyFill="1" applyBorder="1" applyAlignment="1">
      <alignment horizontal="right" vertical="center"/>
    </xf>
    <xf numFmtId="0" fontId="54" fillId="0" borderId="33" xfId="14" applyNumberFormat="1" applyFont="1" applyBorder="1" applyAlignment="1">
      <alignment horizontal="center" vertical="center"/>
    </xf>
    <xf numFmtId="0" fontId="39" fillId="32" borderId="30" xfId="0" applyFont="1" applyFill="1" applyBorder="1" applyAlignment="1">
      <alignment horizontal="right" vertical="center"/>
    </xf>
    <xf numFmtId="0" fontId="38" fillId="29" borderId="7" xfId="0" applyFont="1" applyFill="1" applyBorder="1" applyAlignment="1">
      <alignment horizontal="center" vertical="center"/>
    </xf>
    <xf numFmtId="169" fontId="37" fillId="24" borderId="7" xfId="0" applyNumberFormat="1" applyFont="1" applyFill="1" applyBorder="1" applyAlignment="1">
      <alignment horizontal="center" vertical="center"/>
    </xf>
    <xf numFmtId="0" fontId="37" fillId="24" borderId="7" xfId="0" applyFont="1" applyFill="1" applyBorder="1" applyAlignment="1">
      <alignment horizontal="center" vertical="center"/>
    </xf>
    <xf numFmtId="4" fontId="37" fillId="24" borderId="6" xfId="1" applyNumberFormat="1" applyFont="1" applyFill="1" applyBorder="1" applyAlignment="1">
      <alignment horizontal="center" vertical="center"/>
    </xf>
    <xf numFmtId="4" fontId="40" fillId="0" borderId="0" xfId="0" applyNumberFormat="1" applyFont="1"/>
    <xf numFmtId="3" fontId="43" fillId="0" borderId="0" xfId="0" applyNumberFormat="1" applyFont="1" applyAlignment="1">
      <alignment horizontal="right" vertical="center"/>
    </xf>
    <xf numFmtId="0" fontId="37" fillId="24" borderId="6" xfId="0" applyFont="1" applyFill="1" applyBorder="1" applyAlignment="1">
      <alignment horizontal="left" vertical="center"/>
    </xf>
    <xf numFmtId="3" fontId="33" fillId="0" borderId="2" xfId="1" applyNumberFormat="1" applyFont="1" applyFill="1" applyBorder="1"/>
    <xf numFmtId="4" fontId="33" fillId="0" borderId="2" xfId="1" applyNumberFormat="1" applyFont="1" applyFill="1" applyBorder="1"/>
    <xf numFmtId="4" fontId="33" fillId="9" borderId="2" xfId="1" applyNumberFormat="1" applyFont="1" applyFill="1" applyBorder="1"/>
    <xf numFmtId="4" fontId="35" fillId="9" borderId="2" xfId="1" applyNumberFormat="1" applyFont="1" applyFill="1" applyBorder="1"/>
    <xf numFmtId="2" fontId="7" fillId="15" borderId="2" xfId="1" applyNumberFormat="1" applyFont="1" applyFill="1" applyBorder="1"/>
    <xf numFmtId="2" fontId="7" fillId="36" borderId="2" xfId="1" applyNumberFormat="1" applyFont="1" applyFill="1" applyBorder="1"/>
    <xf numFmtId="165" fontId="28" fillId="22" borderId="25" xfId="1" applyNumberFormat="1" applyFont="1" applyFill="1" applyBorder="1"/>
    <xf numFmtId="4" fontId="33" fillId="22" borderId="2" xfId="0" applyNumberFormat="1" applyFont="1" applyFill="1" applyBorder="1"/>
    <xf numFmtId="4" fontId="28" fillId="22" borderId="25" xfId="0" applyNumberFormat="1" applyFont="1" applyFill="1" applyBorder="1"/>
    <xf numFmtId="165" fontId="28" fillId="10" borderId="25" xfId="1" applyNumberFormat="1" applyFont="1" applyFill="1" applyBorder="1"/>
    <xf numFmtId="4" fontId="33" fillId="10" borderId="2" xfId="0" applyNumberFormat="1" applyFont="1" applyFill="1" applyBorder="1"/>
    <xf numFmtId="4" fontId="28" fillId="10" borderId="25" xfId="0" applyNumberFormat="1" applyFont="1" applyFill="1" applyBorder="1"/>
    <xf numFmtId="4" fontId="33" fillId="0" borderId="2" xfId="0" applyNumberFormat="1" applyFont="1" applyBorder="1"/>
    <xf numFmtId="4" fontId="28" fillId="35" borderId="25" xfId="0" applyNumberFormat="1" applyFont="1" applyFill="1" applyBorder="1"/>
    <xf numFmtId="165" fontId="54" fillId="22" borderId="13" xfId="1" applyNumberFormat="1" applyFont="1" applyFill="1" applyBorder="1" applyAlignment="1">
      <alignment horizontal="center" vertical="center"/>
    </xf>
    <xf numFmtId="165" fontId="54" fillId="22" borderId="6" xfId="1" applyNumberFormat="1" applyFont="1" applyFill="1" applyBorder="1" applyAlignment="1">
      <alignment horizontal="center" vertical="center"/>
    </xf>
    <xf numFmtId="165" fontId="54" fillId="22" borderId="19" xfId="1" applyNumberFormat="1" applyFont="1" applyFill="1" applyBorder="1" applyAlignment="1">
      <alignment horizontal="center" vertical="center"/>
    </xf>
    <xf numFmtId="165" fontId="54" fillId="0" borderId="23" xfId="1" applyNumberFormat="1" applyFont="1" applyFill="1" applyBorder="1" applyAlignment="1">
      <alignment horizontal="center" vertical="center"/>
    </xf>
    <xf numFmtId="165" fontId="54" fillId="33" borderId="13" xfId="1" applyNumberFormat="1" applyFont="1" applyFill="1" applyBorder="1" applyAlignment="1">
      <alignment horizontal="center" vertical="center"/>
    </xf>
    <xf numFmtId="165" fontId="54" fillId="33" borderId="6" xfId="1" applyNumberFormat="1" applyFont="1" applyFill="1" applyBorder="1" applyAlignment="1">
      <alignment horizontal="center" vertical="center"/>
    </xf>
    <xf numFmtId="165" fontId="54" fillId="33" borderId="19" xfId="1" applyNumberFormat="1" applyFont="1" applyFill="1" applyBorder="1" applyAlignment="1">
      <alignment horizontal="center" vertical="center"/>
    </xf>
    <xf numFmtId="1" fontId="54" fillId="22" borderId="13" xfId="0" applyNumberFormat="1" applyFont="1" applyFill="1" applyBorder="1" applyAlignment="1">
      <alignment horizontal="center" vertical="center"/>
    </xf>
    <xf numFmtId="1" fontId="54" fillId="22" borderId="6" xfId="0" applyNumberFormat="1" applyFont="1" applyFill="1" applyBorder="1" applyAlignment="1">
      <alignment horizontal="center" vertical="center"/>
    </xf>
    <xf numFmtId="1" fontId="54" fillId="22" borderId="19" xfId="0" applyNumberFormat="1" applyFont="1" applyFill="1" applyBorder="1" applyAlignment="1">
      <alignment horizontal="center" vertical="center"/>
    </xf>
    <xf numFmtId="1" fontId="54" fillId="31" borderId="23" xfId="0" applyNumberFormat="1" applyFont="1" applyFill="1" applyBorder="1" applyAlignment="1">
      <alignment horizontal="center" vertical="center"/>
    </xf>
    <xf numFmtId="1" fontId="54" fillId="33" borderId="13" xfId="0" applyNumberFormat="1" applyFont="1" applyFill="1" applyBorder="1" applyAlignment="1">
      <alignment horizontal="center" vertical="center"/>
    </xf>
    <xf numFmtId="1" fontId="54" fillId="33" borderId="6" xfId="0" applyNumberFormat="1" applyFont="1" applyFill="1" applyBorder="1" applyAlignment="1">
      <alignment horizontal="center" vertical="center"/>
    </xf>
    <xf numFmtId="1" fontId="54" fillId="33" borderId="19" xfId="0" applyNumberFormat="1" applyFont="1" applyFill="1" applyBorder="1" applyAlignment="1">
      <alignment horizontal="center" vertical="center"/>
    </xf>
    <xf numFmtId="1" fontId="56" fillId="31" borderId="23" xfId="0" applyNumberFormat="1" applyFont="1" applyFill="1" applyBorder="1" applyAlignment="1">
      <alignment horizontal="center" vertical="center"/>
    </xf>
    <xf numFmtId="4" fontId="54" fillId="0" borderId="13" xfId="14" applyNumberFormat="1" applyFont="1" applyFill="1" applyBorder="1" applyAlignment="1">
      <alignment horizontal="center" vertical="center"/>
    </xf>
    <xf numFmtId="4" fontId="54" fillId="0" borderId="6" xfId="14" applyNumberFormat="1" applyFont="1" applyFill="1" applyBorder="1" applyAlignment="1">
      <alignment horizontal="center" vertical="center"/>
    </xf>
    <xf numFmtId="4" fontId="54" fillId="0" borderId="19" xfId="14" applyNumberFormat="1" applyFont="1" applyFill="1" applyBorder="1" applyAlignment="1">
      <alignment horizontal="center" vertical="center"/>
    </xf>
    <xf numFmtId="4" fontId="54" fillId="0" borderId="31" xfId="14" applyNumberFormat="1" applyFont="1" applyFill="1" applyBorder="1" applyAlignment="1">
      <alignment horizontal="center" vertical="center"/>
    </xf>
    <xf numFmtId="4" fontId="54" fillId="0" borderId="23" xfId="0" applyNumberFormat="1" applyFont="1" applyBorder="1" applyAlignment="1">
      <alignment horizontal="center" vertical="center"/>
    </xf>
    <xf numFmtId="4" fontId="54" fillId="34" borderId="13" xfId="14" applyNumberFormat="1" applyFont="1" applyFill="1" applyBorder="1" applyAlignment="1">
      <alignment horizontal="center" vertical="center"/>
    </xf>
    <xf numFmtId="4" fontId="54" fillId="34" borderId="6" xfId="14" applyNumberFormat="1" applyFont="1" applyFill="1" applyBorder="1" applyAlignment="1">
      <alignment horizontal="center" vertical="center"/>
    </xf>
    <xf numFmtId="4" fontId="54" fillId="34" borderId="19" xfId="14" applyNumberFormat="1" applyFont="1" applyFill="1" applyBorder="1" applyAlignment="1">
      <alignment horizontal="center" vertical="center"/>
    </xf>
    <xf numFmtId="4" fontId="54" fillId="34" borderId="31" xfId="14" applyNumberFormat="1" applyFont="1" applyFill="1" applyBorder="1" applyAlignment="1">
      <alignment horizontal="center" vertical="center"/>
    </xf>
    <xf numFmtId="165" fontId="54" fillId="0" borderId="28" xfId="1" applyNumberFormat="1" applyFont="1" applyFill="1" applyBorder="1" applyAlignment="1">
      <alignment horizontal="center" vertical="center"/>
    </xf>
    <xf numFmtId="165" fontId="54" fillId="0" borderId="3" xfId="1" applyNumberFormat="1" applyFont="1" applyFill="1" applyBorder="1" applyAlignment="1">
      <alignment horizontal="center" vertical="center"/>
    </xf>
    <xf numFmtId="165" fontId="54" fillId="0" borderId="27" xfId="1" applyNumberFormat="1" applyFont="1" applyFill="1" applyBorder="1" applyAlignment="1">
      <alignment horizontal="center" vertical="center"/>
    </xf>
    <xf numFmtId="165" fontId="54" fillId="0" borderId="32" xfId="1" applyNumberFormat="1" applyFont="1" applyFill="1" applyBorder="1" applyAlignment="1">
      <alignment horizontal="center" vertical="center"/>
    </xf>
    <xf numFmtId="165" fontId="54" fillId="0" borderId="26" xfId="1" applyNumberFormat="1" applyFont="1" applyBorder="1" applyAlignment="1">
      <alignment horizontal="center" vertical="center"/>
    </xf>
    <xf numFmtId="165" fontId="54" fillId="34" borderId="28" xfId="1" applyNumberFormat="1" applyFont="1" applyFill="1" applyBorder="1" applyAlignment="1">
      <alignment horizontal="center" vertical="center"/>
    </xf>
    <xf numFmtId="165" fontId="54" fillId="34" borderId="3" xfId="1" applyNumberFormat="1" applyFont="1" applyFill="1" applyBorder="1" applyAlignment="1">
      <alignment horizontal="center" vertical="center"/>
    </xf>
    <xf numFmtId="165" fontId="54" fillId="34" borderId="27" xfId="1" applyNumberFormat="1" applyFont="1" applyFill="1" applyBorder="1" applyAlignment="1">
      <alignment horizontal="center" vertical="center"/>
    </xf>
    <xf numFmtId="165" fontId="54" fillId="34" borderId="32" xfId="1" applyNumberFormat="1" applyFont="1" applyFill="1" applyBorder="1" applyAlignment="1">
      <alignment horizontal="center" vertical="center"/>
    </xf>
    <xf numFmtId="4" fontId="60" fillId="0" borderId="28" xfId="14" applyNumberFormat="1" applyFont="1" applyFill="1" applyBorder="1" applyAlignment="1">
      <alignment horizontal="center" vertical="center"/>
    </xf>
    <xf numFmtId="4" fontId="60" fillId="0" borderId="3" xfId="14" applyNumberFormat="1" applyFont="1" applyFill="1" applyBorder="1" applyAlignment="1">
      <alignment horizontal="center" vertical="center"/>
    </xf>
    <xf numFmtId="4" fontId="60" fillId="0" borderId="27" xfId="14" applyNumberFormat="1" applyFont="1" applyFill="1" applyBorder="1" applyAlignment="1">
      <alignment horizontal="center" vertical="center"/>
    </xf>
    <xf numFmtId="4" fontId="60" fillId="0" borderId="32" xfId="14" applyNumberFormat="1" applyFont="1" applyFill="1" applyBorder="1" applyAlignment="1">
      <alignment horizontal="center" vertical="center"/>
    </xf>
    <xf numFmtId="4" fontId="54" fillId="31" borderId="26" xfId="0" applyNumberFormat="1" applyFont="1" applyFill="1" applyBorder="1" applyAlignment="1">
      <alignment horizontal="center" vertical="center"/>
    </xf>
    <xf numFmtId="4" fontId="60" fillId="34" borderId="28" xfId="14" applyNumberFormat="1" applyFont="1" applyFill="1" applyBorder="1" applyAlignment="1">
      <alignment horizontal="center" vertical="center"/>
    </xf>
    <xf numFmtId="4" fontId="60" fillId="34" borderId="3" xfId="14" applyNumberFormat="1" applyFont="1" applyFill="1" applyBorder="1" applyAlignment="1">
      <alignment horizontal="center" vertical="center"/>
    </xf>
    <xf numFmtId="4" fontId="60" fillId="34" borderId="27" xfId="14" applyNumberFormat="1" applyFont="1" applyFill="1" applyBorder="1" applyAlignment="1">
      <alignment horizontal="center" vertical="center"/>
    </xf>
    <xf numFmtId="4" fontId="60" fillId="34" borderId="32" xfId="14" applyNumberFormat="1" applyFont="1" applyFill="1" applyBorder="1" applyAlignment="1">
      <alignment horizontal="center" vertical="center"/>
    </xf>
    <xf numFmtId="3" fontId="33" fillId="9" borderId="2" xfId="1" applyNumberFormat="1" applyFont="1" applyFill="1" applyBorder="1"/>
    <xf numFmtId="3" fontId="35" fillId="9" borderId="2" xfId="1" applyNumberFormat="1" applyFont="1" applyFill="1" applyBorder="1"/>
    <xf numFmtId="0" fontId="30" fillId="38" borderId="2" xfId="0" applyFont="1" applyFill="1" applyBorder="1"/>
    <xf numFmtId="4" fontId="33" fillId="23" borderId="2" xfId="1" applyNumberFormat="1" applyFont="1" applyFill="1" applyBorder="1"/>
    <xf numFmtId="165" fontId="7" fillId="23" borderId="2" xfId="1" applyNumberFormat="1" applyFont="1" applyFill="1" applyBorder="1"/>
    <xf numFmtId="3" fontId="33" fillId="22" borderId="2" xfId="1" applyNumberFormat="1" applyFont="1" applyFill="1" applyBorder="1"/>
    <xf numFmtId="4" fontId="33" fillId="22" borderId="2" xfId="1" applyNumberFormat="1" applyFont="1" applyFill="1" applyBorder="1"/>
    <xf numFmtId="0" fontId="30" fillId="5" borderId="2" xfId="0" applyFont="1" applyFill="1" applyBorder="1"/>
    <xf numFmtId="0" fontId="61" fillId="0" borderId="0" xfId="0" applyFont="1"/>
    <xf numFmtId="4" fontId="33" fillId="39" borderId="2" xfId="0" applyNumberFormat="1" applyFont="1" applyFill="1" applyBorder="1"/>
    <xf numFmtId="165" fontId="33" fillId="23" borderId="2" xfId="1" applyNumberFormat="1" applyFont="1" applyFill="1" applyBorder="1"/>
    <xf numFmtId="167" fontId="7" fillId="23" borderId="2" xfId="1" applyNumberFormat="1" applyFont="1" applyFill="1" applyBorder="1"/>
    <xf numFmtId="0" fontId="33" fillId="23" borderId="2" xfId="0" applyFont="1" applyFill="1" applyBorder="1"/>
    <xf numFmtId="0" fontId="30" fillId="4" borderId="2" xfId="0" applyFont="1" applyFill="1" applyBorder="1"/>
    <xf numFmtId="43" fontId="62" fillId="21" borderId="2" xfId="1" applyFont="1" applyFill="1" applyBorder="1"/>
    <xf numFmtId="0" fontId="14" fillId="40" borderId="0" xfId="0" applyFont="1" applyFill="1"/>
    <xf numFmtId="0" fontId="58" fillId="41" borderId="2" xfId="0" applyFont="1" applyFill="1" applyBorder="1"/>
    <xf numFmtId="0" fontId="33" fillId="42" borderId="2" xfId="0" applyFont="1" applyFill="1" applyBorder="1"/>
    <xf numFmtId="165" fontId="33" fillId="42" borderId="2" xfId="1" applyNumberFormat="1" applyFont="1" applyFill="1" applyBorder="1"/>
    <xf numFmtId="167" fontId="33" fillId="42" borderId="2" xfId="1" applyNumberFormat="1" applyFont="1" applyFill="1" applyBorder="1"/>
    <xf numFmtId="172" fontId="33" fillId="42" borderId="2" xfId="1" applyNumberFormat="1" applyFont="1" applyFill="1" applyBorder="1"/>
    <xf numFmtId="173" fontId="33" fillId="42" borderId="2" xfId="1" applyNumberFormat="1" applyFont="1" applyFill="1" applyBorder="1"/>
    <xf numFmtId="173" fontId="33" fillId="43" borderId="2" xfId="1" applyNumberFormat="1" applyFont="1" applyFill="1" applyBorder="1"/>
    <xf numFmtId="173" fontId="35" fillId="43" borderId="2" xfId="1" applyNumberFormat="1" applyFont="1" applyFill="1" applyBorder="1"/>
    <xf numFmtId="0" fontId="7" fillId="43" borderId="2" xfId="0" applyFont="1" applyFill="1" applyBorder="1"/>
    <xf numFmtId="167" fontId="33" fillId="43" borderId="2" xfId="1" applyNumberFormat="1" applyFont="1" applyFill="1" applyBorder="1"/>
    <xf numFmtId="167" fontId="35" fillId="43" borderId="2" xfId="1" applyNumberFormat="1" applyFont="1" applyFill="1" applyBorder="1"/>
    <xf numFmtId="165" fontId="7" fillId="23" borderId="2" xfId="0" applyNumberFormat="1" applyFont="1" applyFill="1" applyBorder="1"/>
    <xf numFmtId="167" fontId="7" fillId="41" borderId="2" xfId="1" applyNumberFormat="1" applyFont="1" applyFill="1" applyBorder="1"/>
    <xf numFmtId="165" fontId="7" fillId="41" borderId="2" xfId="1" applyNumberFormat="1" applyFont="1" applyFill="1" applyBorder="1"/>
    <xf numFmtId="0" fontId="33" fillId="41" borderId="2" xfId="0" applyFont="1" applyFill="1" applyBorder="1"/>
    <xf numFmtId="4" fontId="33" fillId="44" borderId="2" xfId="0" applyNumberFormat="1" applyFont="1" applyFill="1" applyBorder="1"/>
    <xf numFmtId="165" fontId="54" fillId="42" borderId="31" xfId="1" applyNumberFormat="1" applyFont="1" applyFill="1" applyBorder="1" applyAlignment="1">
      <alignment horizontal="center" vertical="center"/>
    </xf>
    <xf numFmtId="165" fontId="54" fillId="45" borderId="31" xfId="1" applyNumberFormat="1" applyFont="1" applyFill="1" applyBorder="1" applyAlignment="1">
      <alignment horizontal="center" vertical="center"/>
    </xf>
    <xf numFmtId="1" fontId="54" fillId="42" borderId="31" xfId="0" applyNumberFormat="1" applyFont="1" applyFill="1" applyBorder="1" applyAlignment="1">
      <alignment horizontal="center" vertical="center"/>
    </xf>
    <xf numFmtId="1" fontId="54" fillId="45" borderId="31" xfId="0" applyNumberFormat="1" applyFont="1" applyFill="1" applyBorder="1" applyAlignment="1">
      <alignment horizontal="center" vertical="center"/>
    </xf>
    <xf numFmtId="165" fontId="33" fillId="9" borderId="2" xfId="1" applyNumberFormat="1" applyFont="1" applyFill="1" applyBorder="1"/>
    <xf numFmtId="165" fontId="35" fillId="9" borderId="2" xfId="1" applyNumberFormat="1" applyFont="1" applyFill="1" applyBorder="1"/>
    <xf numFmtId="4" fontId="7" fillId="15" borderId="2" xfId="1" applyNumberFormat="1" applyFont="1" applyFill="1" applyBorder="1"/>
    <xf numFmtId="43" fontId="33" fillId="0" borderId="2" xfId="1" applyFont="1" applyFill="1" applyBorder="1"/>
    <xf numFmtId="0" fontId="3" fillId="21" borderId="2" xfId="0" applyFont="1" applyFill="1" applyBorder="1"/>
    <xf numFmtId="0" fontId="14" fillId="14" borderId="2" xfId="0" applyFont="1" applyFill="1" applyBorder="1"/>
    <xf numFmtId="0" fontId="33" fillId="16" borderId="2" xfId="0" applyFont="1" applyFill="1" applyBorder="1"/>
    <xf numFmtId="0" fontId="30" fillId="46" borderId="2" xfId="0" applyFont="1" applyFill="1" applyBorder="1"/>
    <xf numFmtId="165" fontId="33" fillId="47" borderId="2" xfId="1" applyNumberFormat="1" applyFont="1" applyFill="1" applyBorder="1"/>
    <xf numFmtId="165" fontId="33" fillId="48" borderId="2" xfId="1" applyNumberFormat="1" applyFont="1" applyFill="1" applyBorder="1"/>
    <xf numFmtId="165" fontId="28" fillId="35" borderId="25" xfId="1" applyNumberFormat="1" applyFont="1" applyFill="1" applyBorder="1"/>
    <xf numFmtId="3" fontId="54" fillId="0" borderId="13" xfId="14" applyNumberFormat="1" applyFont="1" applyFill="1" applyBorder="1" applyAlignment="1">
      <alignment horizontal="center" vertical="center"/>
    </xf>
    <xf numFmtId="3" fontId="54" fillId="0" borderId="6" xfId="14" applyNumberFormat="1" applyFont="1" applyFill="1" applyBorder="1" applyAlignment="1">
      <alignment horizontal="center" vertical="center"/>
    </xf>
    <xf numFmtId="3" fontId="54" fillId="0" borderId="7" xfId="14" applyNumberFormat="1" applyFont="1" applyFill="1" applyBorder="1" applyAlignment="1">
      <alignment horizontal="center" vertical="center"/>
    </xf>
    <xf numFmtId="3" fontId="54" fillId="0" borderId="19" xfId="14" applyNumberFormat="1" applyFont="1" applyFill="1" applyBorder="1" applyAlignment="1">
      <alignment horizontal="center" vertical="center"/>
    </xf>
    <xf numFmtId="3" fontId="54" fillId="0" borderId="31" xfId="14" applyNumberFormat="1" applyFont="1" applyFill="1" applyBorder="1" applyAlignment="1">
      <alignment horizontal="center" vertical="center"/>
    </xf>
    <xf numFmtId="4" fontId="54" fillId="31" borderId="23" xfId="0" applyNumberFormat="1" applyFont="1" applyFill="1" applyBorder="1" applyAlignment="1">
      <alignment horizontal="center" vertical="center"/>
    </xf>
    <xf numFmtId="3" fontId="54" fillId="34" borderId="13" xfId="14" applyNumberFormat="1" applyFont="1" applyFill="1" applyBorder="1" applyAlignment="1">
      <alignment horizontal="center" vertical="center"/>
    </xf>
    <xf numFmtId="3" fontId="54" fillId="34" borderId="6" xfId="14" applyNumberFormat="1" applyFont="1" applyFill="1" applyBorder="1" applyAlignment="1">
      <alignment horizontal="center" vertical="center"/>
    </xf>
    <xf numFmtId="3" fontId="54" fillId="34" borderId="7" xfId="14" applyNumberFormat="1" applyFont="1" applyFill="1" applyBorder="1" applyAlignment="1">
      <alignment horizontal="center" vertical="center"/>
    </xf>
    <xf numFmtId="3" fontId="54" fillId="34" borderId="19" xfId="14" applyNumberFormat="1" applyFont="1" applyFill="1" applyBorder="1" applyAlignment="1">
      <alignment horizontal="center" vertical="center"/>
    </xf>
    <xf numFmtId="3" fontId="54" fillId="34" borderId="31" xfId="14" applyNumberFormat="1" applyFont="1" applyFill="1" applyBorder="1" applyAlignment="1">
      <alignment horizontal="center" vertical="center"/>
    </xf>
    <xf numFmtId="0" fontId="63" fillId="0" borderId="0" xfId="0" applyFont="1"/>
    <xf numFmtId="173" fontId="63" fillId="0" borderId="0" xfId="1" applyNumberFormat="1" applyFont="1"/>
    <xf numFmtId="43" fontId="63" fillId="0" borderId="0" xfId="1" applyFont="1"/>
    <xf numFmtId="168" fontId="40" fillId="0" borderId="0" xfId="0" applyNumberFormat="1" applyFont="1"/>
    <xf numFmtId="168" fontId="26" fillId="0" borderId="0" xfId="0" applyNumberFormat="1" applyFont="1" applyAlignment="1">
      <alignment horizontal="right" vertical="center"/>
    </xf>
    <xf numFmtId="0" fontId="46" fillId="0" borderId="0" xfId="0" applyFont="1" applyAlignment="1">
      <alignment horizontal="right"/>
    </xf>
    <xf numFmtId="8" fontId="26" fillId="0" borderId="0" xfId="0" applyNumberFormat="1" applyFont="1" applyAlignment="1">
      <alignment horizontal="right"/>
    </xf>
    <xf numFmtId="168" fontId="0" fillId="0" borderId="0" xfId="0" applyNumberFormat="1"/>
    <xf numFmtId="173" fontId="40" fillId="0" borderId="0" xfId="0" applyNumberFormat="1" applyFont="1"/>
    <xf numFmtId="173" fontId="0" fillId="0" borderId="0" xfId="0" applyNumberFormat="1"/>
    <xf numFmtId="4" fontId="26" fillId="0" borderId="0" xfId="0" applyNumberFormat="1" applyFont="1" applyAlignment="1">
      <alignment horizontal="right" vertical="center"/>
    </xf>
    <xf numFmtId="4" fontId="46" fillId="0" borderId="0" xfId="0" applyNumberFormat="1" applyFont="1" applyAlignment="1">
      <alignment horizontal="right"/>
    </xf>
    <xf numFmtId="173" fontId="45" fillId="0" borderId="0" xfId="0" applyNumberFormat="1" applyFont="1" applyAlignment="1">
      <alignment horizontal="right"/>
    </xf>
    <xf numFmtId="4" fontId="26" fillId="0" borderId="0" xfId="0" applyNumberFormat="1" applyFont="1" applyAlignment="1">
      <alignment horizontal="right"/>
    </xf>
    <xf numFmtId="3" fontId="0" fillId="16" borderId="0" xfId="1" applyNumberFormat="1" applyFont="1" applyFill="1"/>
    <xf numFmtId="4" fontId="0" fillId="16" borderId="0" xfId="1" applyNumberFormat="1" applyFont="1" applyFill="1"/>
    <xf numFmtId="0" fontId="0" fillId="16" borderId="0" xfId="0" applyFill="1"/>
    <xf numFmtId="4" fontId="0" fillId="16" borderId="0" xfId="14" applyNumberFormat="1" applyFont="1" applyFill="1"/>
    <xf numFmtId="165" fontId="0" fillId="22" borderId="2" xfId="4" applyNumberFormat="1" applyFont="1" applyFill="1" applyBorder="1"/>
    <xf numFmtId="167" fontId="0" fillId="22" borderId="2" xfId="4" applyNumberFormat="1" applyFont="1" applyFill="1" applyBorder="1"/>
    <xf numFmtId="3" fontId="38" fillId="24" borderId="6" xfId="1" applyNumberFormat="1" applyFont="1" applyFill="1" applyBorder="1" applyAlignment="1">
      <alignment horizontal="center" vertical="center"/>
    </xf>
    <xf numFmtId="0" fontId="39" fillId="6" borderId="6" xfId="0" applyFont="1" applyFill="1" applyBorder="1" applyAlignment="1">
      <alignment horizontal="left" vertical="center" indent="1"/>
    </xf>
    <xf numFmtId="0" fontId="39" fillId="6" borderId="3" xfId="0" applyFont="1" applyFill="1" applyBorder="1" applyAlignment="1">
      <alignment horizontal="left" vertical="center" indent="1"/>
    </xf>
    <xf numFmtId="0" fontId="39" fillId="6" borderId="4" xfId="0" applyFont="1" applyFill="1" applyBorder="1" applyAlignment="1">
      <alignment horizontal="left" vertical="center" indent="1"/>
    </xf>
    <xf numFmtId="0" fontId="39" fillId="6" borderId="5" xfId="0" applyFont="1" applyFill="1" applyBorder="1" applyAlignment="1">
      <alignment horizontal="left" vertical="center" indent="1"/>
    </xf>
    <xf numFmtId="0" fontId="26" fillId="0" borderId="0" xfId="0" applyFont="1" applyAlignment="1">
      <alignment horizontal="right" vertical="center"/>
    </xf>
    <xf numFmtId="0" fontId="49" fillId="28" borderId="6" xfId="0" applyFont="1" applyFill="1" applyBorder="1" applyAlignment="1">
      <alignment horizontal="center" vertical="center"/>
    </xf>
    <xf numFmtId="0" fontId="29" fillId="28" borderId="3" xfId="0" applyFont="1" applyFill="1" applyBorder="1" applyAlignment="1">
      <alignment horizontal="center" vertical="center"/>
    </xf>
    <xf numFmtId="0" fontId="29" fillId="28" borderId="4" xfId="0" applyFont="1" applyFill="1" applyBorder="1" applyAlignment="1">
      <alignment horizontal="center" vertical="center"/>
    </xf>
    <xf numFmtId="0" fontId="29" fillId="28" borderId="5" xfId="0" applyFont="1" applyFill="1" applyBorder="1" applyAlignment="1">
      <alignment horizontal="center" vertical="center"/>
    </xf>
    <xf numFmtId="0" fontId="23" fillId="0" borderId="0" xfId="1" applyNumberFormat="1" applyFont="1" applyAlignment="1">
      <alignment horizontal="right" vertical="center"/>
    </xf>
    <xf numFmtId="0" fontId="23" fillId="0" borderId="0" xfId="0" applyFont="1" applyAlignment="1">
      <alignment horizontal="right" vertical="center"/>
    </xf>
    <xf numFmtId="3" fontId="23" fillId="0" borderId="0" xfId="0" applyNumberFormat="1" applyFont="1" applyAlignment="1">
      <alignment horizontal="right" vertical="center"/>
    </xf>
    <xf numFmtId="3" fontId="23" fillId="0" borderId="0" xfId="1" applyNumberFormat="1" applyFont="1" applyAlignment="1">
      <alignment horizontal="right" vertical="center"/>
    </xf>
    <xf numFmtId="0" fontId="25" fillId="0" borderId="0" xfId="0" applyFont="1" applyAlignment="1">
      <alignment horizontal="center" vertical="center"/>
    </xf>
    <xf numFmtId="174" fontId="22" fillId="0" borderId="0" xfId="0" applyNumberFormat="1" applyFont="1" applyAlignment="1">
      <alignment horizontal="center" vertical="center"/>
    </xf>
    <xf numFmtId="4" fontId="26" fillId="0" borderId="0" xfId="0" applyNumberFormat="1" applyFont="1" applyAlignment="1">
      <alignment horizontal="center" vertical="center"/>
    </xf>
    <xf numFmtId="4" fontId="22" fillId="0" borderId="0" xfId="0" applyNumberFormat="1" applyFont="1" applyAlignment="1">
      <alignment horizontal="center" vertical="center"/>
    </xf>
    <xf numFmtId="174" fontId="26" fillId="0" borderId="0" xfId="0" applyNumberFormat="1" applyFont="1" applyAlignment="1">
      <alignment horizontal="center" vertical="center"/>
    </xf>
    <xf numFmtId="3" fontId="55" fillId="0" borderId="6" xfId="0" applyNumberFormat="1" applyFont="1" applyBorder="1" applyAlignment="1">
      <alignment horizontal="center" vertical="center"/>
    </xf>
    <xf numFmtId="0" fontId="51" fillId="32" borderId="11" xfId="0" applyFont="1" applyFill="1" applyBorder="1" applyAlignment="1">
      <alignment horizontal="center" vertical="center" textRotation="90" wrapText="1"/>
    </xf>
    <xf numFmtId="0" fontId="51" fillId="32" borderId="15" xfId="0" applyFont="1" applyFill="1" applyBorder="1" applyAlignment="1">
      <alignment horizontal="center" vertical="center" textRotation="90" wrapText="1"/>
    </xf>
    <xf numFmtId="0" fontId="51" fillId="32" borderId="21" xfId="0" applyFont="1" applyFill="1" applyBorder="1" applyAlignment="1">
      <alignment horizontal="center" vertical="center" textRotation="90" wrapText="1"/>
    </xf>
    <xf numFmtId="0" fontId="52" fillId="6" borderId="6" xfId="0" applyFont="1" applyFill="1" applyBorder="1" applyAlignment="1">
      <alignment horizontal="center" vertical="center"/>
    </xf>
    <xf numFmtId="0" fontId="51" fillId="30" borderId="11" xfId="0" applyFont="1" applyFill="1" applyBorder="1" applyAlignment="1">
      <alignment horizontal="center" vertical="center" textRotation="90" wrapText="1"/>
    </xf>
    <xf numFmtId="0" fontId="51" fillId="30" borderId="15" xfId="0" applyFont="1" applyFill="1" applyBorder="1" applyAlignment="1">
      <alignment horizontal="center" vertical="center" textRotation="90" wrapText="1"/>
    </xf>
    <xf numFmtId="0" fontId="51" fillId="30" borderId="21" xfId="0" applyFont="1" applyFill="1" applyBorder="1" applyAlignment="1">
      <alignment horizontal="center" vertical="center" textRotation="90" wrapText="1"/>
    </xf>
    <xf numFmtId="4" fontId="55" fillId="0" borderId="6" xfId="0" applyNumberFormat="1" applyFont="1" applyBorder="1" applyAlignment="1">
      <alignment horizontal="center" vertical="center"/>
    </xf>
    <xf numFmtId="0" fontId="30" fillId="7" borderId="2" xfId="0" applyFont="1" applyFill="1" applyBorder="1" applyAlignment="1">
      <alignment horizontal="center" vertical="center"/>
    </xf>
    <xf numFmtId="0" fontId="30" fillId="19" borderId="2" xfId="0" applyFont="1" applyFill="1" applyBorder="1" applyAlignment="1">
      <alignment horizontal="center" vertical="center"/>
    </xf>
    <xf numFmtId="0" fontId="30" fillId="6" borderId="2" xfId="0" applyFont="1" applyFill="1" applyBorder="1" applyAlignment="1">
      <alignment horizontal="center" vertical="center"/>
    </xf>
    <xf numFmtId="0" fontId="28" fillId="21" borderId="2" xfId="0" applyFont="1" applyFill="1" applyBorder="1" applyAlignment="1">
      <alignment horizontal="center" vertical="center"/>
    </xf>
    <xf numFmtId="0" fontId="30" fillId="38" borderId="2" xfId="0" applyFont="1" applyFill="1" applyBorder="1" applyAlignment="1">
      <alignment horizontal="center" vertical="center"/>
    </xf>
  </cellXfs>
  <cellStyles count="15">
    <cellStyle name="40% - Accent6 2" xfId="2" xr:uid="{00000000-0005-0000-0000-000000000000}"/>
    <cellStyle name="Comma" xfId="1" builtinId="3"/>
    <cellStyle name="Comma 2" xfId="3" xr:uid="{00000000-0005-0000-0000-000002000000}"/>
    <cellStyle name="Comma 2 2" xfId="4" xr:uid="{00000000-0005-0000-0000-000003000000}"/>
    <cellStyle name="Currency" xfId="14" builtinId="4"/>
    <cellStyle name="Currency 2" xfId="5" xr:uid="{00000000-0005-0000-0000-000005000000}"/>
    <cellStyle name="Input 2" xfId="6" xr:uid="{00000000-0005-0000-0000-000006000000}"/>
    <cellStyle name="Normal" xfId="0" builtinId="0"/>
    <cellStyle name="Normal 2" xfId="7" xr:uid="{00000000-0005-0000-0000-000008000000}"/>
    <cellStyle name="Normal 2 2" xfId="8" xr:uid="{00000000-0005-0000-0000-000009000000}"/>
    <cellStyle name="Normal 2 3" xfId="9" xr:uid="{00000000-0005-0000-0000-00000A000000}"/>
    <cellStyle name="Normal 3" xfId="10" xr:uid="{00000000-0005-0000-0000-00000B000000}"/>
    <cellStyle name="Normal 4" xfId="11" xr:uid="{00000000-0005-0000-0000-00000C000000}"/>
    <cellStyle name="Percent" xfId="13" builtinId="5"/>
    <cellStyle name="Percent 2" xfId="12" xr:uid="{00000000-0005-0000-0000-00000E000000}"/>
  </cellStyles>
  <dxfs count="2">
    <dxf>
      <font>
        <color rgb="FF00B050"/>
      </font>
      <fill>
        <patternFill>
          <bgColor theme="6" tint="0.79998168889431442"/>
        </patternFill>
      </fill>
    </dxf>
    <dxf>
      <font>
        <color theme="5"/>
      </font>
      <fill>
        <patternFill>
          <bgColor theme="5" tint="0.79998168889431442"/>
        </patternFill>
      </fill>
    </dxf>
  </dxfs>
  <tableStyles count="0" defaultTableStyle="TableStyleMedium2" defaultPivotStyle="PivotStyleLight16"/>
  <colors>
    <mruColors>
      <color rgb="FFFFFFCC"/>
      <color rgb="FFFFFF99"/>
      <color rgb="FFFFFF66"/>
      <color rgb="FFC1EFFF"/>
      <color rgb="FF896FA9"/>
      <color rgb="FF9982B4"/>
      <color rgb="FFA591BD"/>
      <color rgb="FFE6D5F3"/>
      <color rgb="FFFBFBFB"/>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974954523276901E-2"/>
          <c:y val="0.21103799768936796"/>
          <c:w val="0.92670025510700604"/>
          <c:h val="0.53610356373666668"/>
        </c:manualLayout>
      </c:layout>
      <c:barChart>
        <c:barDir val="col"/>
        <c:grouping val="clustered"/>
        <c:varyColors val="0"/>
        <c:ser>
          <c:idx val="0"/>
          <c:order val="0"/>
          <c:spPr>
            <a:solidFill>
              <a:srgbClr val="00B0F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'RESULTS OVERVIEW LISTS'!$E$1:$E$6</c:f>
              <c:strCache>
                <c:ptCount val="4"/>
                <c:pt idx="0">
                  <c:v>LINEAR TV</c:v>
                </c:pt>
                <c:pt idx="1">
                  <c:v>SOCIAL</c:v>
                </c:pt>
                <c:pt idx="2">
                  <c:v>YOUTUBE</c:v>
                </c:pt>
                <c:pt idx="3">
                  <c:v>PROGRAMMATIC VIDEO</c:v>
                </c:pt>
              </c:strCache>
            </c:strRef>
          </c:cat>
          <c:val>
            <c:numRef>
              <c:f>'RESULTS OVERVIEW LISTS'!$F$1:$F$6</c:f>
              <c:numCache>
                <c:formatCode>#,##0.00</c:formatCode>
                <c:ptCount val="6"/>
                <c:pt idx="0">
                  <c:v>0.65406543309422072</c:v>
                </c:pt>
                <c:pt idx="1">
                  <c:v>1.3040108169967919</c:v>
                </c:pt>
                <c:pt idx="2">
                  <c:v>1.219050443075379</c:v>
                </c:pt>
                <c:pt idx="3">
                  <c:v>9.2952407648863103E-2</c:v>
                </c:pt>
              </c:numCache>
            </c:numRef>
          </c:val>
          <c:extLst>
            <c:ext xmlns:c16="http://schemas.microsoft.com/office/drawing/2014/chart" uri="{C3380CC4-5D6E-409C-BE32-E72D297353CC}">
              <c16:uniqueId val="{00000000-CD82-439E-9BCD-EBCF1E1DB1D9}"/>
            </c:ext>
          </c:extLst>
        </c:ser>
        <c:dLbls>
          <c:showLegendKey val="0"/>
          <c:showVal val="0"/>
          <c:showCatName val="0"/>
          <c:showSerName val="0"/>
          <c:showPercent val="0"/>
          <c:showBubbleSize val="0"/>
        </c:dLbls>
        <c:gapWidth val="219"/>
        <c:overlap val="-27"/>
        <c:axId val="123100544"/>
        <c:axId val="123119104"/>
      </c:barChart>
      <c:catAx>
        <c:axId val="12310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crossAx val="123119104"/>
        <c:crosses val="autoZero"/>
        <c:auto val="1"/>
        <c:lblAlgn val="ctr"/>
        <c:lblOffset val="50"/>
        <c:noMultiLvlLbl val="0"/>
      </c:catAx>
      <c:valAx>
        <c:axId val="123119104"/>
        <c:scaling>
          <c:orientation val="minMax"/>
          <c:max val="3"/>
          <c:min val="0"/>
        </c:scaling>
        <c:delete val="1"/>
        <c:axPos val="l"/>
        <c:numFmt formatCode="#,##0.00" sourceLinked="1"/>
        <c:majorTickMark val="out"/>
        <c:minorTickMark val="none"/>
        <c:tickLblPos val="nextTo"/>
        <c:crossAx val="123100544"/>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55696509323022E-2"/>
          <c:y val="9.6915821441781722E-2"/>
          <c:w val="0.94225216613886287"/>
          <c:h val="0.58364270835361221"/>
        </c:manualLayout>
      </c:layout>
      <c:barChart>
        <c:barDir val="col"/>
        <c:grouping val="clustered"/>
        <c:varyColors val="0"/>
        <c:ser>
          <c:idx val="0"/>
          <c:order val="0"/>
          <c:tx>
            <c:v>TOTAL PLAN</c:v>
          </c:tx>
          <c:spPr>
            <a:solidFill>
              <a:srgbClr val="00B0F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 PLAN</c:v>
              </c:pt>
            </c:strLit>
          </c:cat>
          <c:val>
            <c:numRef>
              <c:f>'RESULTS OVERVIEW LISTS'!$J$1</c:f>
              <c:numCache>
                <c:formatCode>#,##0.00</c:formatCode>
                <c:ptCount val="1"/>
                <c:pt idx="0">
                  <c:v>0.71069700897327559</c:v>
                </c:pt>
              </c:numCache>
            </c:numRef>
          </c:val>
          <c:extLst>
            <c:ext xmlns:c16="http://schemas.microsoft.com/office/drawing/2014/chart" uri="{C3380CC4-5D6E-409C-BE32-E72D297353CC}">
              <c16:uniqueId val="{00000000-2406-414F-9036-51302436BD34}"/>
            </c:ext>
          </c:extLst>
        </c:ser>
        <c:dLbls>
          <c:showLegendKey val="0"/>
          <c:showVal val="0"/>
          <c:showCatName val="0"/>
          <c:showSerName val="0"/>
          <c:showPercent val="0"/>
          <c:showBubbleSize val="0"/>
        </c:dLbls>
        <c:gapWidth val="219"/>
        <c:overlap val="-27"/>
        <c:axId val="167911424"/>
        <c:axId val="167913728"/>
      </c:barChart>
      <c:catAx>
        <c:axId val="1679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solidFill>
                <a:latin typeface="Arial Narrow" panose="020B0606020202030204" pitchFamily="34" charset="0"/>
                <a:ea typeface="+mn-ea"/>
                <a:cs typeface="Arial" panose="020B0604020202020204" pitchFamily="34" charset="0"/>
              </a:defRPr>
            </a:pPr>
            <a:endParaRPr lang="en-US"/>
          </a:p>
        </c:txPr>
        <c:crossAx val="167913728"/>
        <c:crosses val="autoZero"/>
        <c:auto val="1"/>
        <c:lblAlgn val="ctr"/>
        <c:lblOffset val="100"/>
        <c:noMultiLvlLbl val="0"/>
      </c:catAx>
      <c:valAx>
        <c:axId val="167913728"/>
        <c:scaling>
          <c:orientation val="minMax"/>
          <c:max val="3"/>
          <c:min val="0"/>
        </c:scaling>
        <c:delete val="1"/>
        <c:axPos val="l"/>
        <c:numFmt formatCode="#,##0.00" sourceLinked="1"/>
        <c:majorTickMark val="out"/>
        <c:minorTickMark val="none"/>
        <c:tickLblPos val="nextTo"/>
        <c:crossAx val="167911424"/>
        <c:crosses val="autoZero"/>
        <c:crossBetween val="between"/>
      </c:valAx>
      <c:spPr>
        <a:noFill/>
        <a:ln>
          <a:noFill/>
        </a:ln>
        <a:effectLst/>
      </c:spPr>
    </c:plotArea>
    <c:plotVisOnly val="0"/>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135367225438284E-2"/>
          <c:y val="0.19050263927864297"/>
          <c:w val="0.92557551647507497"/>
          <c:h val="0.56572648681250004"/>
        </c:manualLayout>
      </c:layout>
      <c:barChart>
        <c:barDir val="col"/>
        <c:grouping val="clustered"/>
        <c:varyColors val="0"/>
        <c:ser>
          <c:idx val="0"/>
          <c:order val="0"/>
          <c:spPr>
            <a:solidFill>
              <a:schemeClr val="bg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'RESULTS OVERVIEW LISTS'!$E$1:$E$6</c:f>
              <c:strCache>
                <c:ptCount val="4"/>
                <c:pt idx="0">
                  <c:v>LINEAR TV</c:v>
                </c:pt>
                <c:pt idx="1">
                  <c:v>SOCIAL</c:v>
                </c:pt>
                <c:pt idx="2">
                  <c:v>YOUTUBE</c:v>
                </c:pt>
                <c:pt idx="3">
                  <c:v>PROGRAMMATIC VIDEO</c:v>
                </c:pt>
              </c:strCache>
            </c:strRef>
          </c:cat>
          <c:val>
            <c:numRef>
              <c:f>'RESULTS OVERVIEW LISTS'!$G$1:$G$6</c:f>
              <c:numCache>
                <c:formatCode>#,##0</c:formatCode>
                <c:ptCount val="6"/>
                <c:pt idx="0">
                  <c:v>7.6758653781217774</c:v>
                </c:pt>
                <c:pt idx="1">
                  <c:v>102.35469113918218</c:v>
                </c:pt>
                <c:pt idx="2">
                  <c:v>91.068026500905589</c:v>
                </c:pt>
                <c:pt idx="3">
                  <c:v>26.195472578768484</c:v>
                </c:pt>
              </c:numCache>
            </c:numRef>
          </c:val>
          <c:extLst>
            <c:ext xmlns:c16="http://schemas.microsoft.com/office/drawing/2014/chart" uri="{C3380CC4-5D6E-409C-BE32-E72D297353CC}">
              <c16:uniqueId val="{00000000-D1A8-474D-B3F2-D35CCEA95BEF}"/>
            </c:ext>
          </c:extLst>
        </c:ser>
        <c:dLbls>
          <c:showLegendKey val="0"/>
          <c:showVal val="0"/>
          <c:showCatName val="0"/>
          <c:showSerName val="0"/>
          <c:showPercent val="0"/>
          <c:showBubbleSize val="0"/>
        </c:dLbls>
        <c:gapWidth val="219"/>
        <c:overlap val="-27"/>
        <c:axId val="225319552"/>
        <c:axId val="225334016"/>
      </c:barChart>
      <c:catAx>
        <c:axId val="2253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crossAx val="225334016"/>
        <c:crosses val="autoZero"/>
        <c:auto val="1"/>
        <c:lblAlgn val="ctr"/>
        <c:lblOffset val="50"/>
        <c:noMultiLvlLbl val="0"/>
      </c:catAx>
      <c:valAx>
        <c:axId val="225334016"/>
        <c:scaling>
          <c:orientation val="minMax"/>
        </c:scaling>
        <c:delete val="1"/>
        <c:axPos val="l"/>
        <c:numFmt formatCode="#,##0" sourceLinked="1"/>
        <c:majorTickMark val="out"/>
        <c:minorTickMark val="none"/>
        <c:tickLblPos val="nextTo"/>
        <c:crossAx val="225319552"/>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'CURVE CHART'!$K$1</c:f>
              <c:strCache>
                <c:ptCount val="1"/>
                <c:pt idx="0">
                  <c:v>Max Marginal</c:v>
                </c:pt>
              </c:strCache>
            </c:strRef>
          </c:tx>
          <c:spPr>
            <a:solidFill>
              <a:srgbClr val="FFC000"/>
            </a:solidFill>
            <a:ln w="12700">
              <a:solidFill>
                <a:srgbClr val="FFC000"/>
              </a:solidFill>
            </a:ln>
          </c:spPr>
          <c:invertIfNegative val="0"/>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CHART'!$K$2:$K$1002</c:f>
              <c:numCache>
                <c:formatCode>General</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7.6850617595468949</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extLst>
            <c:ext xmlns:c16="http://schemas.microsoft.com/office/drawing/2014/chart" uri="{C3380CC4-5D6E-409C-BE32-E72D297353CC}">
              <c16:uniqueId val="{00000000-B357-49F6-823B-EBD92A3968FC}"/>
            </c:ext>
          </c:extLst>
        </c:ser>
        <c:ser>
          <c:idx val="4"/>
          <c:order val="4"/>
          <c:tx>
            <c:strRef>
              <c:f>'CURVE CHART'!$L$1</c:f>
              <c:strCache>
                <c:ptCount val="1"/>
                <c:pt idx="0">
                  <c:v>Max Total</c:v>
                </c:pt>
              </c:strCache>
            </c:strRef>
          </c:tx>
          <c:spPr>
            <a:solidFill>
              <a:srgbClr val="4472C4"/>
            </a:solidFill>
            <a:ln w="12700">
              <a:solidFill>
                <a:srgbClr val="4472C4"/>
              </a:solidFill>
            </a:ln>
          </c:spPr>
          <c:invertIfNegative val="0"/>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CHART'!$L$2:$L$1002</c:f>
              <c:numCache>
                <c:formatCode>General</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8.8870273600153507</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extLst>
            <c:ext xmlns:c16="http://schemas.microsoft.com/office/drawing/2014/chart" uri="{C3380CC4-5D6E-409C-BE32-E72D297353CC}">
              <c16:uniqueId val="{00000001-B357-49F6-823B-EBD92A3968FC}"/>
            </c:ext>
          </c:extLst>
        </c:ser>
        <c:ser>
          <c:idx val="5"/>
          <c:order val="5"/>
          <c:tx>
            <c:strRef>
              <c:f>'CURVE CHART'!$N$1</c:f>
              <c:strCache>
                <c:ptCount val="1"/>
                <c:pt idx="0">
                  <c:v>Avg Weekly</c:v>
                </c:pt>
              </c:strCache>
            </c:strRef>
          </c:tx>
          <c:spPr>
            <a:solidFill>
              <a:srgbClr val="70AD47"/>
            </a:solidFill>
            <a:ln w="12700">
              <a:solidFill>
                <a:srgbClr val="70AD47"/>
              </a:solidFill>
            </a:ln>
          </c:spPr>
          <c:invertIfNegative val="0"/>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CHART'!$N$2:$N$1002</c:f>
              <c:numCache>
                <c:formatCode>General</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7.6704302456721027</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extLst>
            <c:ext xmlns:c16="http://schemas.microsoft.com/office/drawing/2014/chart" uri="{C3380CC4-5D6E-409C-BE32-E72D297353CC}">
              <c16:uniqueId val="{00000002-B357-49F6-823B-EBD92A3968FC}"/>
            </c:ext>
          </c:extLst>
        </c:ser>
        <c:ser>
          <c:idx val="6"/>
          <c:order val="6"/>
          <c:tx>
            <c:strRef>
              <c:f>'CURVE CHART'!$Q$1</c:f>
              <c:strCache>
                <c:ptCount val="1"/>
                <c:pt idx="0">
                  <c:v>Optimal Zone</c:v>
                </c:pt>
              </c:strCache>
            </c:strRef>
          </c:tx>
          <c:spPr>
            <a:solidFill>
              <a:srgbClr val="C1EFFF">
                <a:alpha val="49804"/>
              </a:srgbClr>
            </a:solidFill>
          </c:spPr>
          <c:invertIfNegative val="0"/>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CHART'!$Q$2:$Q$1002</c:f>
              <c:numCache>
                <c:formatCode>General</c:formatCode>
                <c:ptCount val="10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7.6850617595468949</c:v>
                </c:pt>
                <c:pt idx="197">
                  <c:v>7.708684369934157</c:v>
                </c:pt>
                <c:pt idx="198">
                  <c:v>7.7320608769773624</c:v>
                </c:pt>
                <c:pt idx="199">
                  <c:v>7.7551911539855336</c:v>
                </c:pt>
                <c:pt idx="200">
                  <c:v>7.7780750954546036</c:v>
                </c:pt>
                <c:pt idx="201">
                  <c:v>7.8007126169643364</c:v>
                </c:pt>
                <c:pt idx="202">
                  <c:v>7.8231036550731163</c:v>
                </c:pt>
                <c:pt idx="203">
                  <c:v>7.8452481672105563</c:v>
                </c:pt>
                <c:pt idx="204">
                  <c:v>7.8671461315679734</c:v>
                </c:pt>
                <c:pt idx="205">
                  <c:v>7.8887975469867531</c:v>
                </c:pt>
                <c:pt idx="206">
                  <c:v>7.9102024328446063</c:v>
                </c:pt>
                <c:pt idx="207">
                  <c:v>7.9313608289397566</c:v>
                </c:pt>
                <c:pt idx="208">
                  <c:v>7.9522727953730632</c:v>
                </c:pt>
                <c:pt idx="209">
                  <c:v>7.9729384124281246</c:v>
                </c:pt>
                <c:pt idx="210">
                  <c:v>7.9933577804493403</c:v>
                </c:pt>
                <c:pt idx="211">
                  <c:v>8.0135310197180178</c:v>
                </c:pt>
                <c:pt idx="212">
                  <c:v>8.0334582703264896</c:v>
                </c:pt>
                <c:pt idx="213">
                  <c:v>8.0531396920503013</c:v>
                </c:pt>
                <c:pt idx="214">
                  <c:v>8.0725754642184615</c:v>
                </c:pt>
                <c:pt idx="215">
                  <c:v>8.0917657855818383</c:v>
                </c:pt>
                <c:pt idx="216">
                  <c:v>8.1107108741796399</c:v>
                </c:pt>
                <c:pt idx="217">
                  <c:v>8.1294109672040928</c:v>
                </c:pt>
                <c:pt idx="218">
                  <c:v>8.1478663208632813</c:v>
                </c:pt>
                <c:pt idx="219">
                  <c:v>8.1660772102422214</c:v>
                </c:pt>
                <c:pt idx="220">
                  <c:v>8.1840439291621365</c:v>
                </c:pt>
                <c:pt idx="221">
                  <c:v>8.201766790038052</c:v>
                </c:pt>
                <c:pt idx="222">
                  <c:v>8.2192461237346404</c:v>
                </c:pt>
                <c:pt idx="223">
                  <c:v>8.2364822794204002</c:v>
                </c:pt>
                <c:pt idx="224">
                  <c:v>8.2534756244202025</c:v>
                </c:pt>
                <c:pt idx="225">
                  <c:v>8.2702265440662117</c:v>
                </c:pt>
                <c:pt idx="226">
                  <c:v>8.2867354415472043</c:v>
                </c:pt>
                <c:pt idx="227">
                  <c:v>8.3030027377563425</c:v>
                </c:pt>
                <c:pt idx="228">
                  <c:v>8.319028871137407</c:v>
                </c:pt>
                <c:pt idx="229">
                  <c:v>8.3348142975295563</c:v>
                </c:pt>
                <c:pt idx="230">
                  <c:v>8.3503594900105806</c:v>
                </c:pt>
                <c:pt idx="231">
                  <c:v>8.3656649387387443</c:v>
                </c:pt>
                <c:pt idx="232">
                  <c:v>8.380731150793217</c:v>
                </c:pt>
                <c:pt idx="233">
                  <c:v>8.3955586500131272</c:v>
                </c:pt>
                <c:pt idx="234">
                  <c:v>8.4101479768352849</c:v>
                </c:pt>
                <c:pt idx="235">
                  <c:v>8.424499688130572</c:v>
                </c:pt>
                <c:pt idx="236">
                  <c:v>8.4386143570390786</c:v>
                </c:pt>
                <c:pt idx="237">
                  <c:v>8.4524925728039637</c:v>
                </c:pt>
                <c:pt idx="238">
                  <c:v>8.4661349406041531</c:v>
                </c:pt>
                <c:pt idx="239">
                  <c:v>8.4795420813857909</c:v>
                </c:pt>
                <c:pt idx="240">
                  <c:v>8.492714631692607</c:v>
                </c:pt>
                <c:pt idx="241">
                  <c:v>8.505653243495118</c:v>
                </c:pt>
                <c:pt idx="242">
                  <c:v>8.5183585840187863</c:v>
                </c:pt>
                <c:pt idx="243">
                  <c:v>8.5308313355711132</c:v>
                </c:pt>
                <c:pt idx="244">
                  <c:v>8.5430721953677118</c:v>
                </c:pt>
                <c:pt idx="245">
                  <c:v>8.5550818753574216</c:v>
                </c:pt>
                <c:pt idx="246">
                  <c:v>8.5668611020464454</c:v>
                </c:pt>
                <c:pt idx="247">
                  <c:v>8.5784106163216158</c:v>
                </c:pt>
                <c:pt idx="248">
                  <c:v>8.5897311732727317</c:v>
                </c:pt>
                <c:pt idx="249">
                  <c:v>8.6008235420140906</c:v>
                </c:pt>
                <c:pt idx="250">
                  <c:v>8.6116885055051995</c:v>
                </c:pt>
                <c:pt idx="251">
                  <c:v>8.6223268603706806</c:v>
                </c:pt>
                <c:pt idx="252">
                  <c:v>8.6327394167194882</c:v>
                </c:pt>
                <c:pt idx="253">
                  <c:v>8.6429269979633627</c:v>
                </c:pt>
                <c:pt idx="254">
                  <c:v>8.6528904406346481</c:v>
                </c:pt>
                <c:pt idx="255">
                  <c:v>8.6626305942034403</c:v>
                </c:pt>
                <c:pt idx="256">
                  <c:v>8.6721483208941521</c:v>
                </c:pt>
                <c:pt idx="257">
                  <c:v>8.6814444955015002</c:v>
                </c:pt>
                <c:pt idx="258">
                  <c:v>8.6905200052059328</c:v>
                </c:pt>
                <c:pt idx="259">
                  <c:v>8.6993757493885813</c:v>
                </c:pt>
                <c:pt idx="260">
                  <c:v>8.7080126394457356</c:v>
                </c:pt>
                <c:pt idx="261">
                  <c:v>8.716431598602858</c:v>
                </c:pt>
                <c:pt idx="262">
                  <c:v>8.7246335617282345</c:v>
                </c:pt>
                <c:pt idx="263">
                  <c:v>8.7326194751462172</c:v>
                </c:pt>
                <c:pt idx="264">
                  <c:v>8.7403902964501636</c:v>
                </c:pt>
                <c:pt idx="265">
                  <c:v>8.7479469943150576</c:v>
                </c:pt>
                <c:pt idx="266">
                  <c:v>8.7552905483098566</c:v>
                </c:pt>
                <c:pt idx="267">
                  <c:v>8.7624219487096244</c:v>
                </c:pt>
                <c:pt idx="268">
                  <c:v>8.7693421963074396</c:v>
                </c:pt>
                <c:pt idx="269">
                  <c:v>8.7760523022261641</c:v>
                </c:pt>
                <c:pt idx="270">
                  <c:v>8.7825532877300319</c:v>
                </c:pt>
                <c:pt idx="271">
                  <c:v>8.7888461840361831</c:v>
                </c:pt>
                <c:pt idx="272">
                  <c:v>8.7949320321260966</c:v>
                </c:pt>
                <c:pt idx="273">
                  <c:v>8.8008118825570065</c:v>
                </c:pt>
                <c:pt idx="274">
                  <c:v>8.8064867952732744</c:v>
                </c:pt>
                <c:pt idx="275">
                  <c:v>8.8119578394178486</c:v>
                </c:pt>
                <c:pt idx="276">
                  <c:v>8.8172260931437361</c:v>
                </c:pt>
                <c:pt idx="277">
                  <c:v>8.8222926434255751</c:v>
                </c:pt>
                <c:pt idx="278">
                  <c:v>8.8271585858713237</c:v>
                </c:pt>
                <c:pt idx="279">
                  <c:v>8.8318250245341492</c:v>
                </c:pt>
                <c:pt idx="280">
                  <c:v>8.8362930717244179</c:v>
                </c:pt>
                <c:pt idx="281">
                  <c:v>8.8405638478219828</c:v>
                </c:pt>
                <c:pt idx="282">
                  <c:v>8.8446384810886673</c:v>
                </c:pt>
                <c:pt idx="283">
                  <c:v>8.8485181074810448</c:v>
                </c:pt>
                <c:pt idx="284">
                  <c:v>8.8522038704635175</c:v>
                </c:pt>
                <c:pt idx="285">
                  <c:v>8.8556969208217389</c:v>
                </c:pt>
                <c:pt idx="286">
                  <c:v>8.8589984164764086</c:v>
                </c:pt>
                <c:pt idx="287">
                  <c:v>8.8621095222974393</c:v>
                </c:pt>
                <c:pt idx="288">
                  <c:v>8.8650314099185792</c:v>
                </c:pt>
                <c:pt idx="289">
                  <c:v>8.8677652575524579</c:v>
                </c:pt>
                <c:pt idx="290">
                  <c:v>8.8703122498061617</c:v>
                </c:pt>
                <c:pt idx="291">
                  <c:v>8.872673577497256</c:v>
                </c:pt>
                <c:pt idx="292">
                  <c:v>8.8748504374703963</c:v>
                </c:pt>
                <c:pt idx="293">
                  <c:v>8.8768440324145015</c:v>
                </c:pt>
                <c:pt idx="294">
                  <c:v>8.8786555706804879</c:v>
                </c:pt>
                <c:pt idx="295">
                  <c:v>8.8802862660996666</c:v>
                </c:pt>
                <c:pt idx="296">
                  <c:v>8.8817373378027682</c:v>
                </c:pt>
                <c:pt idx="297">
                  <c:v>8.8830100100396407</c:v>
                </c:pt>
                <c:pt idx="298">
                  <c:v>8.8841055119996426</c:v>
                </c:pt>
                <c:pt idx="299">
                  <c:v>8.8850250776327897</c:v>
                </c:pt>
                <c:pt idx="300">
                  <c:v>8.8857699454716421</c:v>
                </c:pt>
                <c:pt idx="301">
                  <c:v>8.8863413584539384</c:v>
                </c:pt>
                <c:pt idx="302">
                  <c:v>8.8867405637460752</c:v>
                </c:pt>
                <c:pt idx="303">
                  <c:v>8.8869688125674084</c:v>
                </c:pt>
                <c:pt idx="304">
                  <c:v>8.8870273600153507</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extLst>
            <c:ext xmlns:c16="http://schemas.microsoft.com/office/drawing/2014/chart" uri="{C3380CC4-5D6E-409C-BE32-E72D297353CC}">
              <c16:uniqueId val="{00000003-B357-49F6-823B-EBD92A3968FC}"/>
            </c:ext>
          </c:extLst>
        </c:ser>
        <c:dLbls>
          <c:showLegendKey val="0"/>
          <c:showVal val="0"/>
          <c:showCatName val="0"/>
          <c:showSerName val="0"/>
          <c:showPercent val="0"/>
          <c:showBubbleSize val="0"/>
        </c:dLbls>
        <c:gapWidth val="150"/>
        <c:axId val="479113600"/>
        <c:axId val="495143168"/>
      </c:barChart>
      <c:lineChart>
        <c:grouping val="standard"/>
        <c:varyColors val="0"/>
        <c:ser>
          <c:idx val="0"/>
          <c:order val="0"/>
          <c:tx>
            <c:strRef>
              <c:f>'CURVE CHART'!$V$36</c:f>
              <c:strCache>
                <c:ptCount val="1"/>
                <c:pt idx="0">
                  <c:v>Response</c:v>
                </c:pt>
              </c:strCache>
            </c:strRef>
          </c:tx>
          <c:spPr>
            <a:ln w="22225">
              <a:solidFill>
                <a:srgbClr val="5B9BD5"/>
              </a:solidFill>
            </a:ln>
          </c:spPr>
          <c:marker>
            <c:symbol val="none"/>
          </c:marker>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CHART'!$H$2:$H$1002</c:f>
              <c:numCache>
                <c:formatCode>General</c:formatCode>
                <c:ptCount val="1001"/>
                <c:pt idx="0">
                  <c:v>0</c:v>
                </c:pt>
                <c:pt idx="1">
                  <c:v>2.6558469844750118E-2</c:v>
                </c:pt>
                <c:pt idx="2">
                  <c:v>5.7809846164242194E-2</c:v>
                </c:pt>
                <c:pt idx="3">
                  <c:v>9.1116099723254712E-2</c:v>
                </c:pt>
                <c:pt idx="4">
                  <c:v>0.1258295837267295</c:v>
                </c:pt>
                <c:pt idx="5">
                  <c:v>0.16162673331525051</c:v>
                </c:pt>
                <c:pt idx="6">
                  <c:v>0.19830995305733906</c:v>
                </c:pt>
                <c:pt idx="7">
                  <c:v>0.23574479106010771</c:v>
                </c:pt>
                <c:pt idx="8">
                  <c:v>0.27383322519866521</c:v>
                </c:pt>
                <c:pt idx="9">
                  <c:v>0.3125002584085525</c:v>
                </c:pt>
                <c:pt idx="10">
                  <c:v>0.35168641602777845</c:v>
                </c:pt>
                <c:pt idx="11">
                  <c:v>0.39134320476168261</c:v>
                </c:pt>
                <c:pt idx="12">
                  <c:v>0.43143019683243805</c:v>
                </c:pt>
                <c:pt idx="13">
                  <c:v>0.47191306884073148</c:v>
                </c:pt>
                <c:pt idx="14">
                  <c:v>0.5127622324911193</c:v>
                </c:pt>
                <c:pt idx="15">
                  <c:v>0.55395184862464131</c:v>
                </c:pt>
                <c:pt idx="16">
                  <c:v>0.59545909864817193</c:v>
                </c:pt>
                <c:pt idx="17">
                  <c:v>0.63726363417035337</c:v>
                </c:pt>
                <c:pt idx="18">
                  <c:v>0.67934715328339201</c:v>
                </c:pt>
                <c:pt idx="19">
                  <c:v>0.72169306890585672</c:v>
                </c:pt>
                <c:pt idx="20">
                  <c:v>0.76428624538167167</c:v>
                </c:pt>
                <c:pt idx="21">
                  <c:v>0.80711278657632057</c:v>
                </c:pt>
                <c:pt idx="22">
                  <c:v>0.85015986343185657</c:v>
                </c:pt>
                <c:pt idx="23">
                  <c:v>0.89341557217919898</c:v>
                </c:pt>
                <c:pt idx="24">
                  <c:v>0.93686881666776312</c:v>
                </c:pt>
                <c:pt idx="25">
                  <c:v>0.98050920988346535</c:v>
                </c:pt>
                <c:pt idx="26">
                  <c:v>1.024326990890668</c:v>
                </c:pt>
                <c:pt idx="27">
                  <c:v>1.068312954289204</c:v>
                </c:pt>
                <c:pt idx="28">
                  <c:v>1.1124583899136617</c:v>
                </c:pt>
                <c:pt idx="29">
                  <c:v>1.1567550309814969</c:v>
                </c:pt>
                <c:pt idx="30">
                  <c:v>1.2011950092618275</c:v>
                </c:pt>
                <c:pt idx="31">
                  <c:v>1.2457708161175582</c:v>
                </c:pt>
                <c:pt idx="32">
                  <c:v>1.2904752684920373</c:v>
                </c:pt>
                <c:pt idx="33">
                  <c:v>1.3353014790828563</c:v>
                </c:pt>
                <c:pt idx="34">
                  <c:v>1.3802428300808187</c:v>
                </c:pt>
                <c:pt idx="35">
                  <c:v>1.4252929499597653</c:v>
                </c:pt>
                <c:pt idx="36">
                  <c:v>1.4704456928902836</c:v>
                </c:pt>
                <c:pt idx="37">
                  <c:v>1.515695120419603</c:v>
                </c:pt>
                <c:pt idx="38">
                  <c:v>1.5610354851175934</c:v>
                </c:pt>
                <c:pt idx="39">
                  <c:v>1.6064612159349516</c:v>
                </c:pt>
                <c:pt idx="40">
                  <c:v>1.6519669050584487</c:v>
                </c:pt>
                <c:pt idx="41">
                  <c:v>1.697547296079535</c:v>
                </c:pt>
                <c:pt idx="42">
                  <c:v>1.7431972733191323</c:v>
                </c:pt>
                <c:pt idx="43">
                  <c:v>1.788911852173716</c:v>
                </c:pt>
                <c:pt idx="44">
                  <c:v>1.8346861703658894</c:v>
                </c:pt>
                <c:pt idx="45">
                  <c:v>1.8805154799987494</c:v>
                </c:pt>
                <c:pt idx="46">
                  <c:v>1.9263951403262376</c:v>
                </c:pt>
                <c:pt idx="47">
                  <c:v>1.9723206111630671</c:v>
                </c:pt>
                <c:pt idx="48">
                  <c:v>2.0182874468673635</c:v>
                </c:pt>
                <c:pt idx="49">
                  <c:v>2.0642912908374229</c:v>
                </c:pt>
                <c:pt idx="50">
                  <c:v>2.1103278704709436</c:v>
                </c:pt>
                <c:pt idx="51">
                  <c:v>2.1563929925413534</c:v>
                </c:pt>
                <c:pt idx="52">
                  <c:v>2.2024825389508571</c:v>
                </c:pt>
                <c:pt idx="53">
                  <c:v>2.248592462824659</c:v>
                </c:pt>
                <c:pt idx="54">
                  <c:v>2.2947187849145965</c:v>
                </c:pt>
                <c:pt idx="55">
                  <c:v>2.3408575902840072</c:v>
                </c:pt>
                <c:pt idx="56">
                  <c:v>2.3870050252485231</c:v>
                </c:pt>
                <c:pt idx="57">
                  <c:v>2.4331572945503521</c:v>
                </c:pt>
                <c:pt idx="58">
                  <c:v>2.4793106587457125</c:v>
                </c:pt>
                <c:pt idx="59">
                  <c:v>2.5254614317873756</c:v>
                </c:pt>
                <c:pt idx="60">
                  <c:v>2.5716059787858572</c:v>
                </c:pt>
                <c:pt idx="61">
                  <c:v>2.617740713934547</c:v>
                </c:pt>
                <c:pt idx="62">
                  <c:v>2.6638620985854828</c:v>
                </c:pt>
                <c:pt idx="63">
                  <c:v>2.7099666394636768</c:v>
                </c:pt>
                <c:pt idx="64">
                  <c:v>2.7560508870091054</c:v>
                </c:pt>
                <c:pt idx="65">
                  <c:v>2.802111433836358</c:v>
                </c:pt>
                <c:pt idx="66">
                  <c:v>2.8481449133030368</c:v>
                </c:pt>
                <c:pt idx="67">
                  <c:v>2.8941479981785605</c:v>
                </c:pt>
                <c:pt idx="68">
                  <c:v>2.9401173994060268</c:v>
                </c:pt>
                <c:pt idx="69">
                  <c:v>2.9860498649500835</c:v>
                </c:pt>
                <c:pt idx="70">
                  <c:v>3.0319421787247358</c:v>
                </c:pt>
                <c:pt idx="71">
                  <c:v>3.0777911595952374</c:v>
                </c:pt>
                <c:pt idx="72">
                  <c:v>3.1235936604488423</c:v>
                </c:pt>
                <c:pt idx="73">
                  <c:v>3.1693465673295331</c:v>
                </c:pt>
                <c:pt idx="74">
                  <c:v>3.2150467986323497</c:v>
                </c:pt>
                <c:pt idx="75">
                  <c:v>3.2606913043531907</c:v>
                </c:pt>
                <c:pt idx="76">
                  <c:v>3.3062770653902636</c:v>
                </c:pt>
                <c:pt idx="77">
                  <c:v>3.3518010928937918</c:v>
                </c:pt>
                <c:pt idx="78">
                  <c:v>3.3972604276607177</c:v>
                </c:pt>
                <c:pt idx="79">
                  <c:v>3.4426521395713525</c:v>
                </c:pt>
                <c:pt idx="80">
                  <c:v>3.4879733270653834</c:v>
                </c:pt>
                <c:pt idx="81">
                  <c:v>3.5332211166544911</c:v>
                </c:pt>
                <c:pt idx="82">
                  <c:v>3.5783926624693621</c:v>
                </c:pt>
                <c:pt idx="83">
                  <c:v>3.6234851458387953</c:v>
                </c:pt>
                <c:pt idx="84">
                  <c:v>3.6684957748988918</c:v>
                </c:pt>
                <c:pt idx="85">
                  <c:v>3.7134217842304311</c:v>
                </c:pt>
                <c:pt idx="86">
                  <c:v>3.7582604345226387</c:v>
                </c:pt>
                <c:pt idx="87">
                  <c:v>3.8030090122616889</c:v>
                </c:pt>
                <c:pt idx="88">
                  <c:v>3.8476648294424085</c:v>
                </c:pt>
                <c:pt idx="89">
                  <c:v>3.8922252233017458</c:v>
                </c:pt>
                <c:pt idx="90">
                  <c:v>3.9366875560726342</c:v>
                </c:pt>
                <c:pt idx="91">
                  <c:v>3.9810492147569985</c:v>
                </c:pt>
                <c:pt idx="92">
                  <c:v>4.025307610916709</c:v>
                </c:pt>
                <c:pt idx="93">
                  <c:v>4.0694601804814319</c:v>
                </c:pt>
                <c:pt idx="94">
                  <c:v>4.1135043835722307</c:v>
                </c:pt>
                <c:pt idx="95">
                  <c:v>4.157437704340067</c:v>
                </c:pt>
                <c:pt idx="96">
                  <c:v>4.2012576508181656</c:v>
                </c:pt>
                <c:pt idx="97">
                  <c:v>4.2449617547874929</c:v>
                </c:pt>
                <c:pt idx="98">
                  <c:v>4.288547571654437</c:v>
                </c:pt>
                <c:pt idx="99">
                  <c:v>4.3320126803400063</c:v>
                </c:pt>
                <c:pt idx="100">
                  <c:v>4.3753546831797872</c:v>
                </c:pt>
                <c:pt idx="101">
                  <c:v>4.4185712058339988</c:v>
                </c:pt>
                <c:pt idx="102">
                  <c:v>4.4616598972069648</c:v>
                </c:pt>
                <c:pt idx="103">
                  <c:v>4.5046184293754878</c:v>
                </c:pt>
                <c:pt idx="104">
                  <c:v>4.5474444975254507</c:v>
                </c:pt>
                <c:pt idx="105">
                  <c:v>4.5901358198961848</c:v>
                </c:pt>
                <c:pt idx="106">
                  <c:v>4.6326901377320588</c:v>
                </c:pt>
                <c:pt idx="107">
                  <c:v>4.6751052152408183</c:v>
                </c:pt>
                <c:pt idx="108">
                  <c:v>4.7173788395582159</c:v>
                </c:pt>
                <c:pt idx="109">
                  <c:v>4.7595088207184757</c:v>
                </c:pt>
                <c:pt idx="110">
                  <c:v>4.8014929916302416</c:v>
                </c:pt>
                <c:pt idx="111">
                  <c:v>4.8433292080575701</c:v>
                </c:pt>
                <c:pt idx="112">
                  <c:v>4.8850153486056049</c:v>
                </c:pt>
                <c:pt idx="113">
                  <c:v>4.9265493147105959</c:v>
                </c:pt>
                <c:pt idx="114">
                  <c:v>4.9679290306339237</c:v>
                </c:pt>
                <c:pt idx="115">
                  <c:v>5.0091524434598211</c:v>
                </c:pt>
                <c:pt idx="116">
                  <c:v>5.0502175230964852</c:v>
                </c:pt>
                <c:pt idx="117">
                  <c:v>5.0911222622802734</c:v>
                </c:pt>
                <c:pt idx="118">
                  <c:v>5.1318646765827536</c:v>
                </c:pt>
                <c:pt idx="119">
                  <c:v>5.1724428044203252</c:v>
                </c:pt>
                <c:pt idx="120">
                  <c:v>5.2128547070661631</c:v>
                </c:pt>
                <c:pt idx="121">
                  <c:v>5.2530984686642341</c:v>
                </c:pt>
                <c:pt idx="122">
                  <c:v>5.2931721962452096</c:v>
                </c:pt>
                <c:pt idx="123">
                  <c:v>5.3330740197440303</c:v>
                </c:pt>
                <c:pt idx="124">
                  <c:v>5.3728020920188957</c:v>
                </c:pt>
                <c:pt idx="125">
                  <c:v>5.4123545888715325</c:v>
                </c:pt>
                <c:pt idx="126">
                  <c:v>5.4517297090685393</c:v>
                </c:pt>
                <c:pt idx="127">
                  <c:v>5.4909256743636012</c:v>
                </c:pt>
                <c:pt idx="128">
                  <c:v>5.5299407295204581</c:v>
                </c:pt>
                <c:pt idx="129">
                  <c:v>5.5687731423364184</c:v>
                </c:pt>
                <c:pt idx="130">
                  <c:v>5.6074212036662905</c:v>
                </c:pt>
                <c:pt idx="131">
                  <c:v>5.6458832274465882</c:v>
                </c:pt>
                <c:pt idx="132">
                  <c:v>5.6841575507198474</c:v>
                </c:pt>
                <c:pt idx="133">
                  <c:v>5.7222425336589344</c:v>
                </c:pt>
                <c:pt idx="134">
                  <c:v>5.7601365595912295</c:v>
                </c:pt>
                <c:pt idx="135">
                  <c:v>5.7978380350225311</c:v>
                </c:pt>
                <c:pt idx="136">
                  <c:v>5.8353453896606098</c:v>
                </c:pt>
                <c:pt idx="137">
                  <c:v>5.8726570764382462</c:v>
                </c:pt>
                <c:pt idx="138">
                  <c:v>5.9097715715356793</c:v>
                </c:pt>
                <c:pt idx="139">
                  <c:v>5.9466873744023916</c:v>
                </c:pt>
                <c:pt idx="140">
                  <c:v>5.9834030077780458</c:v>
                </c:pt>
                <c:pt idx="141">
                  <c:v>6.0199170177125803</c:v>
                </c:pt>
                <c:pt idx="142">
                  <c:v>6.056227973585302</c:v>
                </c:pt>
                <c:pt idx="143">
                  <c:v>6.0923344681229317</c:v>
                </c:pt>
                <c:pt idx="144">
                  <c:v>6.1282351174165086</c:v>
                </c:pt>
                <c:pt idx="145">
                  <c:v>6.1639285609370615</c:v>
                </c:pt>
                <c:pt idx="146">
                  <c:v>6.1994134615500096</c:v>
                </c:pt>
                <c:pt idx="147">
                  <c:v>6.2346885055281804</c:v>
                </c:pt>
                <c:pt idx="148">
                  <c:v>6.2697524025634195</c:v>
                </c:pt>
                <c:pt idx="149">
                  <c:v>6.3046038857766868</c:v>
                </c:pt>
                <c:pt idx="150">
                  <c:v>6.3392417117266087</c:v>
                </c:pt>
                <c:pt idx="151">
                  <c:v>6.3736646604164244</c:v>
                </c:pt>
                <c:pt idx="152">
                  <c:v>6.4078715352992548</c:v>
                </c:pt>
                <c:pt idx="153">
                  <c:v>6.4418611632816569</c:v>
                </c:pt>
                <c:pt idx="154">
                  <c:v>6.4756323947254204</c:v>
                </c:pt>
                <c:pt idx="155">
                  <c:v>6.509184103447522</c:v>
                </c:pt>
                <c:pt idx="156">
                  <c:v>6.5425151867182594</c:v>
                </c:pt>
                <c:pt idx="157">
                  <c:v>6.5756245652574394</c:v>
                </c:pt>
                <c:pt idx="158">
                  <c:v>6.6085111832286678</c:v>
                </c:pt>
                <c:pt idx="159">
                  <c:v>6.6411740082316317</c:v>
                </c:pt>
                <c:pt idx="160">
                  <c:v>6.6736120312923566</c:v>
                </c:pt>
                <c:pt idx="161">
                  <c:v>6.7058242668514643</c:v>
                </c:pt>
                <c:pt idx="162">
                  <c:v>6.7378097527502927</c:v>
                </c:pt>
                <c:pt idx="163">
                  <c:v>6.7695675502149504</c:v>
                </c:pt>
                <c:pt idx="164">
                  <c:v>6.8010967438382064</c:v>
                </c:pt>
                <c:pt idx="165">
                  <c:v>6.8323964415592355</c:v>
                </c:pt>
                <c:pt idx="166">
                  <c:v>6.8634657746411705</c:v>
                </c:pt>
                <c:pt idx="167">
                  <c:v>6.894303897646445</c:v>
                </c:pt>
                <c:pt idx="168">
                  <c:v>6.9249099884099143</c:v>
                </c:pt>
                <c:pt idx="169">
                  <c:v>6.9552832480097102</c:v>
                </c:pt>
                <c:pt idx="170">
                  <c:v>6.9854229007358652</c:v>
                </c:pt>
                <c:pt idx="171">
                  <c:v>7.0153281940566172</c:v>
                </c:pt>
                <c:pt idx="172">
                  <c:v>7.0449983985824618</c:v>
                </c:pt>
                <c:pt idx="173">
                  <c:v>7.0744328080278445</c:v>
                </c:pt>
                <c:pt idx="174">
                  <c:v>7.1036307391706011</c:v>
                </c:pt>
                <c:pt idx="175">
                  <c:v>7.1325915318089947</c:v>
                </c:pt>
                <c:pt idx="176">
                  <c:v>7.1613145487164918</c:v>
                </c:pt>
                <c:pt idx="177">
                  <c:v>7.1897991755941426</c:v>
                </c:pt>
                <c:pt idx="178">
                  <c:v>7.2180448210206247</c:v>
                </c:pt>
                <c:pt idx="179">
                  <c:v>7.2460509163999429</c:v>
                </c:pt>
                <c:pt idx="180">
                  <c:v>7.2738169159067683</c:v>
                </c:pt>
                <c:pt idx="181">
                  <c:v>7.3013422964294072</c:v>
                </c:pt>
                <c:pt idx="182">
                  <c:v>7.3286265575104217</c:v>
                </c:pt>
                <c:pt idx="183">
                  <c:v>7.3556692212848933</c:v>
                </c:pt>
                <c:pt idx="184">
                  <c:v>7.3824698324162981</c:v>
                </c:pt>
                <c:pt idx="185">
                  <c:v>7.4090279580300749</c:v>
                </c:pt>
                <c:pt idx="186">
                  <c:v>7.4353431876447997</c:v>
                </c:pt>
                <c:pt idx="187">
                  <c:v>7.4614151331010179</c:v>
                </c:pt>
                <c:pt idx="188">
                  <c:v>7.4872434284877558</c:v>
                </c:pt>
                <c:pt idx="189">
                  <c:v>7.5128277300666575</c:v>
                </c:pt>
                <c:pt idx="190">
                  <c:v>7.5381677161938425</c:v>
                </c:pt>
                <c:pt idx="191">
                  <c:v>7.5632630872393882</c:v>
                </c:pt>
                <c:pt idx="192">
                  <c:v>7.5881135655045417</c:v>
                </c:pt>
                <c:pt idx="193">
                  <c:v>7.612718895136604</c:v>
                </c:pt>
                <c:pt idx="194">
                  <c:v>7.6370788420415403</c:v>
                </c:pt>
                <c:pt idx="195">
                  <c:v>7.6611931937943067</c:v>
                </c:pt>
                <c:pt idx="196">
                  <c:v>7.6850617595468949</c:v>
                </c:pt>
                <c:pt idx="197">
                  <c:v>7.708684369934157</c:v>
                </c:pt>
                <c:pt idx="198">
                  <c:v>7.7320608769773624</c:v>
                </c:pt>
                <c:pt idx="199">
                  <c:v>7.7551911539855336</c:v>
                </c:pt>
                <c:pt idx="200">
                  <c:v>7.7780750954546036</c:v>
                </c:pt>
                <c:pt idx="201">
                  <c:v>7.8007126169643364</c:v>
                </c:pt>
                <c:pt idx="202">
                  <c:v>7.8231036550731163</c:v>
                </c:pt>
                <c:pt idx="203">
                  <c:v>7.8452481672105563</c:v>
                </c:pt>
                <c:pt idx="204">
                  <c:v>7.8671461315679734</c:v>
                </c:pt>
                <c:pt idx="205">
                  <c:v>7.8887975469867531</c:v>
                </c:pt>
                <c:pt idx="206">
                  <c:v>7.9102024328446063</c:v>
                </c:pt>
                <c:pt idx="207">
                  <c:v>7.9313608289397566</c:v>
                </c:pt>
                <c:pt idx="208">
                  <c:v>7.9522727953730632</c:v>
                </c:pt>
                <c:pt idx="209">
                  <c:v>7.9729384124281246</c:v>
                </c:pt>
                <c:pt idx="210">
                  <c:v>7.9933577804493403</c:v>
                </c:pt>
                <c:pt idx="211">
                  <c:v>8.0135310197180178</c:v>
                </c:pt>
                <c:pt idx="212">
                  <c:v>8.0334582703264896</c:v>
                </c:pt>
                <c:pt idx="213">
                  <c:v>8.0531396920503013</c:v>
                </c:pt>
                <c:pt idx="214">
                  <c:v>8.0725754642184615</c:v>
                </c:pt>
                <c:pt idx="215">
                  <c:v>8.0917657855818383</c:v>
                </c:pt>
                <c:pt idx="216">
                  <c:v>8.1107108741796399</c:v>
                </c:pt>
                <c:pt idx="217">
                  <c:v>8.1294109672040928</c:v>
                </c:pt>
                <c:pt idx="218">
                  <c:v>8.1478663208632813</c:v>
                </c:pt>
                <c:pt idx="219">
                  <c:v>8.1660772102422214</c:v>
                </c:pt>
                <c:pt idx="220">
                  <c:v>8.1840439291621365</c:v>
                </c:pt>
                <c:pt idx="221">
                  <c:v>8.201766790038052</c:v>
                </c:pt>
                <c:pt idx="222">
                  <c:v>8.2192461237346404</c:v>
                </c:pt>
                <c:pt idx="223">
                  <c:v>8.2364822794204002</c:v>
                </c:pt>
                <c:pt idx="224">
                  <c:v>8.2534756244202025</c:v>
                </c:pt>
                <c:pt idx="225">
                  <c:v>8.2702265440662117</c:v>
                </c:pt>
                <c:pt idx="226">
                  <c:v>8.2867354415472043</c:v>
                </c:pt>
                <c:pt idx="227">
                  <c:v>8.3030027377563425</c:v>
                </c:pt>
                <c:pt idx="228">
                  <c:v>8.319028871137407</c:v>
                </c:pt>
                <c:pt idx="229">
                  <c:v>8.3348142975295563</c:v>
                </c:pt>
                <c:pt idx="230">
                  <c:v>8.3503594900105806</c:v>
                </c:pt>
                <c:pt idx="231">
                  <c:v>8.3656649387387443</c:v>
                </c:pt>
                <c:pt idx="232">
                  <c:v>8.380731150793217</c:v>
                </c:pt>
                <c:pt idx="233">
                  <c:v>8.3955586500131272</c:v>
                </c:pt>
                <c:pt idx="234">
                  <c:v>8.4101479768352849</c:v>
                </c:pt>
                <c:pt idx="235">
                  <c:v>8.424499688130572</c:v>
                </c:pt>
                <c:pt idx="236">
                  <c:v>8.4386143570390786</c:v>
                </c:pt>
                <c:pt idx="237">
                  <c:v>8.4524925728039637</c:v>
                </c:pt>
                <c:pt idx="238">
                  <c:v>8.4661349406041531</c:v>
                </c:pt>
                <c:pt idx="239">
                  <c:v>8.4795420813857909</c:v>
                </c:pt>
                <c:pt idx="240">
                  <c:v>8.492714631692607</c:v>
                </c:pt>
                <c:pt idx="241">
                  <c:v>8.505653243495118</c:v>
                </c:pt>
                <c:pt idx="242">
                  <c:v>8.5183585840187863</c:v>
                </c:pt>
                <c:pt idx="243">
                  <c:v>8.5308313355711132</c:v>
                </c:pt>
                <c:pt idx="244">
                  <c:v>8.5430721953677118</c:v>
                </c:pt>
                <c:pt idx="245">
                  <c:v>8.5550818753574216</c:v>
                </c:pt>
                <c:pt idx="246">
                  <c:v>8.5668611020464454</c:v>
                </c:pt>
                <c:pt idx="247">
                  <c:v>8.5784106163216158</c:v>
                </c:pt>
                <c:pt idx="248">
                  <c:v>8.5897311732727317</c:v>
                </c:pt>
                <c:pt idx="249">
                  <c:v>8.6008235420140906</c:v>
                </c:pt>
                <c:pt idx="250">
                  <c:v>8.6116885055051995</c:v>
                </c:pt>
                <c:pt idx="251">
                  <c:v>8.6223268603706806</c:v>
                </c:pt>
                <c:pt idx="252">
                  <c:v>8.6327394167194882</c:v>
                </c:pt>
                <c:pt idx="253">
                  <c:v>8.6429269979633627</c:v>
                </c:pt>
                <c:pt idx="254">
                  <c:v>8.6528904406346481</c:v>
                </c:pt>
                <c:pt idx="255">
                  <c:v>8.6626305942034403</c:v>
                </c:pt>
                <c:pt idx="256">
                  <c:v>8.6721483208941521</c:v>
                </c:pt>
                <c:pt idx="257">
                  <c:v>8.6814444955015002</c:v>
                </c:pt>
                <c:pt idx="258">
                  <c:v>8.6905200052059328</c:v>
                </c:pt>
                <c:pt idx="259">
                  <c:v>8.6993757493885813</c:v>
                </c:pt>
                <c:pt idx="260">
                  <c:v>8.7080126394457356</c:v>
                </c:pt>
                <c:pt idx="261">
                  <c:v>8.716431598602858</c:v>
                </c:pt>
                <c:pt idx="262">
                  <c:v>8.7246335617282345</c:v>
                </c:pt>
                <c:pt idx="263">
                  <c:v>8.7326194751462172</c:v>
                </c:pt>
                <c:pt idx="264">
                  <c:v>8.7403902964501636</c:v>
                </c:pt>
                <c:pt idx="265">
                  <c:v>8.7479469943150576</c:v>
                </c:pt>
                <c:pt idx="266">
                  <c:v>8.7552905483098566</c:v>
                </c:pt>
                <c:pt idx="267">
                  <c:v>8.7624219487096244</c:v>
                </c:pt>
                <c:pt idx="268">
                  <c:v>8.7693421963074396</c:v>
                </c:pt>
                <c:pt idx="269">
                  <c:v>8.7760523022261641</c:v>
                </c:pt>
                <c:pt idx="270">
                  <c:v>8.7825532877300319</c:v>
                </c:pt>
                <c:pt idx="271">
                  <c:v>8.7888461840361831</c:v>
                </c:pt>
                <c:pt idx="272">
                  <c:v>8.7949320321260966</c:v>
                </c:pt>
                <c:pt idx="273">
                  <c:v>8.8008118825570065</c:v>
                </c:pt>
                <c:pt idx="274">
                  <c:v>8.8064867952732744</c:v>
                </c:pt>
                <c:pt idx="275">
                  <c:v>8.8119578394178486</c:v>
                </c:pt>
                <c:pt idx="276">
                  <c:v>8.8172260931437361</c:v>
                </c:pt>
                <c:pt idx="277">
                  <c:v>8.8222926434255751</c:v>
                </c:pt>
                <c:pt idx="278">
                  <c:v>8.8271585858713237</c:v>
                </c:pt>
                <c:pt idx="279">
                  <c:v>8.8318250245341492</c:v>
                </c:pt>
                <c:pt idx="280">
                  <c:v>8.8362930717244179</c:v>
                </c:pt>
                <c:pt idx="281">
                  <c:v>8.8405638478219828</c:v>
                </c:pt>
                <c:pt idx="282">
                  <c:v>8.8446384810886673</c:v>
                </c:pt>
                <c:pt idx="283">
                  <c:v>8.8485181074810448</c:v>
                </c:pt>
                <c:pt idx="284">
                  <c:v>8.8522038704635175</c:v>
                </c:pt>
                <c:pt idx="285">
                  <c:v>8.8556969208217389</c:v>
                </c:pt>
                <c:pt idx="286">
                  <c:v>8.8589984164764086</c:v>
                </c:pt>
                <c:pt idx="287">
                  <c:v>8.8621095222974393</c:v>
                </c:pt>
                <c:pt idx="288">
                  <c:v>8.8650314099185792</c:v>
                </c:pt>
                <c:pt idx="289">
                  <c:v>8.8677652575524579</c:v>
                </c:pt>
                <c:pt idx="290">
                  <c:v>8.8703122498061617</c:v>
                </c:pt>
                <c:pt idx="291">
                  <c:v>8.872673577497256</c:v>
                </c:pt>
                <c:pt idx="292">
                  <c:v>8.8748504374703963</c:v>
                </c:pt>
                <c:pt idx="293">
                  <c:v>8.8768440324145015</c:v>
                </c:pt>
                <c:pt idx="294">
                  <c:v>8.8786555706804879</c:v>
                </c:pt>
                <c:pt idx="295">
                  <c:v>8.8802862660996666</c:v>
                </c:pt>
                <c:pt idx="296">
                  <c:v>8.8817373378027682</c:v>
                </c:pt>
                <c:pt idx="297">
                  <c:v>8.8830100100396407</c:v>
                </c:pt>
                <c:pt idx="298">
                  <c:v>8.8841055119996426</c:v>
                </c:pt>
                <c:pt idx="299">
                  <c:v>8.8850250776327897</c:v>
                </c:pt>
                <c:pt idx="300">
                  <c:v>8.8857699454716421</c:v>
                </c:pt>
                <c:pt idx="301">
                  <c:v>8.8863413584539384</c:v>
                </c:pt>
                <c:pt idx="302">
                  <c:v>8.8867405637460752</c:v>
                </c:pt>
                <c:pt idx="303">
                  <c:v>8.8869688125674084</c:v>
                </c:pt>
                <c:pt idx="304">
                  <c:v>8.8870273600153507</c:v>
                </c:pt>
                <c:pt idx="305">
                  <c:v>8.8869174648914484</c:v>
                </c:pt>
                <c:pt idx="306">
                  <c:v>8.8866403895282406</c:v>
                </c:pt>
                <c:pt idx="307">
                  <c:v>8.8861973996171244</c:v>
                </c:pt>
                <c:pt idx="308">
                  <c:v>8.8855897640371211</c:v>
                </c:pt>
                <c:pt idx="309">
                  <c:v>8.8848187546846304</c:v>
                </c:pt>
                <c:pt idx="310">
                  <c:v>8.8838856463041544</c:v>
                </c:pt>
                <c:pt idx="311">
                  <c:v>8.8827917163200567</c:v>
                </c:pt>
                <c:pt idx="312">
                  <c:v>8.8815382446693185</c:v>
                </c:pt>
                <c:pt idx="313">
                  <c:v>8.8801265136353784</c:v>
                </c:pt>
                <c:pt idx="314">
                  <c:v>8.878557807683034</c:v>
                </c:pt>
                <c:pt idx="315">
                  <c:v>8.8768334132944293</c:v>
                </c:pt>
                <c:pt idx="316">
                  <c:v>8.8749546188061554</c:v>
                </c:pt>
                <c:pt idx="317">
                  <c:v>8.8729227142475047</c:v>
                </c:pt>
                <c:pt idx="318">
                  <c:v>8.8707389911798398</c:v>
                </c:pt>
                <c:pt idx="319">
                  <c:v>8.8684047425371553</c:v>
                </c:pt>
                <c:pt idx="320">
                  <c:v>8.8659212624678396</c:v>
                </c:pt>
                <c:pt idx="321">
                  <c:v>8.8632898461775973</c:v>
                </c:pt>
                <c:pt idx="322">
                  <c:v>8.8605117897736374</c:v>
                </c:pt>
                <c:pt idx="323">
                  <c:v>8.8575883901100845</c:v>
                </c:pt>
                <c:pt idx="324">
                  <c:v>8.8545209446346451</c:v>
                </c:pt>
                <c:pt idx="325">
                  <c:v>8.8513107512365448</c:v>
                </c:pt>
                <c:pt idx="326">
                  <c:v>8.847959108095754</c:v>
                </c:pt>
                <c:pt idx="327">
                  <c:v>8.8444673135335385</c:v>
                </c:pt>
                <c:pt idx="328">
                  <c:v>8.8408366658642805</c:v>
                </c:pt>
                <c:pt idx="329">
                  <c:v>8.8370684632486842</c:v>
                </c:pt>
                <c:pt idx="330">
                  <c:v>8.8331640035482906</c:v>
                </c:pt>
                <c:pt idx="331">
                  <c:v>8.8291245841813879</c:v>
                </c:pt>
                <c:pt idx="332">
                  <c:v>8.8249515019802551</c:v>
                </c:pt>
                <c:pt idx="333">
                  <c:v>8.8206460530498276</c:v>
                </c:pt>
                <c:pt idx="334">
                  <c:v>8.8162095326277488</c:v>
                </c:pt>
                <c:pt idx="335">
                  <c:v>8.8116432349458318</c:v>
                </c:pt>
                <c:pt idx="336">
                  <c:v>8.8069484530929412</c:v>
                </c:pt>
                <c:pt idx="337">
                  <c:v>8.8021264788793339</c:v>
                </c:pt>
                <c:pt idx="338">
                  <c:v>8.7971786027024095</c:v>
                </c:pt>
                <c:pt idx="339">
                  <c:v>8.7921061134139542</c:v>
                </c:pt>
                <c:pt idx="340">
                  <c:v>8.786910298188813</c:v>
                </c:pt>
                <c:pt idx="341">
                  <c:v>8.7815924423950804</c:v>
                </c:pt>
                <c:pt idx="342">
                  <c:v>8.7761538294657342</c:v>
                </c:pt>
                <c:pt idx="343">
                  <c:v>8.7705957407718085</c:v>
                </c:pt>
                <c:pt idx="344">
                  <c:v>8.7649194554970258</c:v>
                </c:pt>
                <c:pt idx="345">
                  <c:v>8.7591262505139778</c:v>
                </c:pt>
                <c:pt idx="346">
                  <c:v>8.7532174002617964</c:v>
                </c:pt>
                <c:pt idx="347">
                  <c:v>8.7471941766253849</c:v>
                </c:pt>
                <c:pt idx="348">
                  <c:v>8.7410578488161335</c:v>
                </c:pt>
                <c:pt idx="349">
                  <c:v>8.7348096832542339</c:v>
                </c:pt>
                <c:pt idx="350">
                  <c:v>8.7284509434524971</c:v>
                </c:pt>
                <c:pt idx="351">
                  <c:v>8.7219828899017333</c:v>
                </c:pt>
                <c:pt idx="352">
                  <c:v>8.7154067799577088</c:v>
                </c:pt>
                <c:pt idx="353">
                  <c:v>8.7087238677296384</c:v>
                </c:pt>
                <c:pt idx="354">
                  <c:v>8.7019354039702641</c:v>
                </c:pt>
                <c:pt idx="355">
                  <c:v>8.6950426359675053</c:v>
                </c:pt>
                <c:pt idx="356">
                  <c:v>8.6880468074376651</c:v>
                </c:pt>
                <c:pt idx="357">
                  <c:v>8.6809491584202423</c:v>
                </c:pt>
                <c:pt idx="358">
                  <c:v>8.6737509251743212</c:v>
                </c:pt>
                <c:pt idx="359">
                  <c:v>8.6664533400765276</c:v>
                </c:pt>
                <c:pt idx="360">
                  <c:v>8.6590576315205876</c:v>
                </c:pt>
                <c:pt idx="361">
                  <c:v>8.6515650238184829</c:v>
                </c:pt>
                <c:pt idx="362">
                  <c:v>8.6439767371031877</c:v>
                </c:pt>
                <c:pt idx="363">
                  <c:v>8.6362939872329978</c:v>
                </c:pt>
                <c:pt idx="364">
                  <c:v>8.6285179856974619</c:v>
                </c:pt>
                <c:pt idx="365">
                  <c:v>8.6206499395249008</c:v>
                </c:pt>
                <c:pt idx="366">
                  <c:v>8.6126910511915362</c:v>
                </c:pt>
                <c:pt idx="367">
                  <c:v>8.6046425185321898</c:v>
                </c:pt>
                <c:pt idx="368">
                  <c:v>8.5965055346526018</c:v>
                </c:pt>
                <c:pt idx="369">
                  <c:v>8.5882812878433352</c:v>
                </c:pt>
                <c:pt idx="370">
                  <c:v>8.5799709614952722</c:v>
                </c:pt>
                <c:pt idx="371">
                  <c:v>8.5715757340167009</c:v>
                </c:pt>
                <c:pt idx="372">
                  <c:v>8.5630967787519996</c:v>
                </c:pt>
                <c:pt idx="373">
                  <c:v>8.5545352639019114</c:v>
                </c:pt>
                <c:pt idx="374">
                  <c:v>8.5458923524453869</c:v>
                </c:pt>
                <c:pt idx="375">
                  <c:v>8.5371692020630423</c:v>
                </c:pt>
                <c:pt idx="376">
                  <c:v>8.5283669650621654</c:v>
                </c:pt>
                <c:pt idx="377">
                  <c:v>8.5194867883033236</c:v>
                </c:pt>
                <c:pt idx="378">
                  <c:v>8.5105298131285334</c:v>
                </c:pt>
                <c:pt idx="379">
                  <c:v>8.5014971752910089</c:v>
                </c:pt>
                <c:pt idx="380">
                  <c:v>8.4923900048864667</c:v>
                </c:pt>
                <c:pt idx="381">
                  <c:v>8.4832094262860096</c:v>
                </c:pt>
                <c:pt idx="382">
                  <c:v>8.4739565580705367</c:v>
                </c:pt>
                <c:pt idx="383">
                  <c:v>8.4646325129667535</c:v>
                </c:pt>
                <c:pt idx="384">
                  <c:v>8.4552383977846794</c:v>
                </c:pt>
                <c:pt idx="385">
                  <c:v>8.4457753133567248</c:v>
                </c:pt>
                <c:pt idx="386">
                  <c:v>8.4362443544783119</c:v>
                </c:pt>
                <c:pt idx="387">
                  <c:v>8.4266466098499908</c:v>
                </c:pt>
                <c:pt idx="388">
                  <c:v>8.416983162021122</c:v>
                </c:pt>
                <c:pt idx="389">
                  <c:v>8.4072550873350451</c:v>
                </c:pt>
                <c:pt idx="390">
                  <c:v>8.3974634558757604</c:v>
                </c:pt>
                <c:pt idx="391">
                  <c:v>8.3876093314161384</c:v>
                </c:pt>
                <c:pt idx="392">
                  <c:v>8.3776937713675927</c:v>
                </c:pt>
                <c:pt idx="393">
                  <c:v>8.367717826731262</c:v>
                </c:pt>
                <c:pt idx="394">
                  <c:v>8.357682542050668</c:v>
                </c:pt>
                <c:pt idx="395">
                  <c:v>8.3475889553658487</c:v>
                </c:pt>
                <c:pt idx="396">
                  <c:v>8.3374380981689438</c:v>
                </c:pt>
                <c:pt idx="397">
                  <c:v>8.327230995361246</c:v>
                </c:pt>
                <c:pt idx="398">
                  <c:v>8.3169686652117054</c:v>
                </c:pt>
                <c:pt idx="399">
                  <c:v>8.3066521193168654</c:v>
                </c:pt>
                <c:pt idx="400">
                  <c:v>8.2962823625622146</c:v>
                </c:pt>
                <c:pt idx="401">
                  <c:v>8.2858603930849881</c:v>
                </c:pt>
                <c:pt idx="402">
                  <c:v>8.2753872022383455</c:v>
                </c:pt>
                <c:pt idx="403">
                  <c:v>8.2648637745569928</c:v>
                </c:pt>
                <c:pt idx="404">
                  <c:v>8.2542910877241411</c:v>
                </c:pt>
                <c:pt idx="405">
                  <c:v>8.2436701125398901</c:v>
                </c:pt>
                <c:pt idx="406">
                  <c:v>8.2330018128909721</c:v>
                </c:pt>
                <c:pt idx="407">
                  <c:v>8.2222871457218361</c:v>
                </c:pt>
                <c:pt idx="408">
                  <c:v>8.2115270610071054</c:v>
                </c:pt>
                <c:pt idx="409">
                  <c:v>8.2007225017253695</c:v>
                </c:pt>
                <c:pt idx="410">
                  <c:v>8.1898744038342901</c:v>
                </c:pt>
                <c:pt idx="411">
                  <c:v>8.1789836962470375</c:v>
                </c:pt>
                <c:pt idx="412">
                  <c:v>8.1680513008100331</c:v>
                </c:pt>
                <c:pt idx="413">
                  <c:v>8.1570781322819723</c:v>
                </c:pt>
                <c:pt idx="414">
                  <c:v>8.1460650983141569</c:v>
                </c:pt>
                <c:pt idx="415">
                  <c:v>8.135013099432058</c:v>
                </c:pt>
                <c:pt idx="416">
                  <c:v>8.1239230290181812</c:v>
                </c:pt>
                <c:pt idx="417">
                  <c:v>8.1127957732961562</c:v>
                </c:pt>
                <c:pt idx="418">
                  <c:v>8.1016322113160584</c:v>
                </c:pt>
                <c:pt idx="419">
                  <c:v>8.0904332149409655</c:v>
                </c:pt>
                <c:pt idx="420">
                  <c:v>8.0791996488347202</c:v>
                </c:pt>
                <c:pt idx="421">
                  <c:v>8.0679323704508885</c:v>
                </c:pt>
                <c:pt idx="422">
                  <c:v>8.0566322300229185</c:v>
                </c:pt>
                <c:pt idx="423">
                  <c:v>8.0453000705554416</c:v>
                </c:pt>
                <c:pt idx="424">
                  <c:v>8.0339367278167675</c:v>
                </c:pt>
                <c:pt idx="425">
                  <c:v>8.0225430303325176</c:v>
                </c:pt>
                <c:pt idx="426">
                  <c:v>8.0111197993803724</c:v>
                </c:pt>
                <c:pt idx="427">
                  <c:v>7.9996678489859709</c:v>
                </c:pt>
                <c:pt idx="428">
                  <c:v>7.9881879859199065</c:v>
                </c:pt>
                <c:pt idx="429">
                  <c:v>7.9766810096958061</c:v>
                </c:pt>
                <c:pt idx="430">
                  <c:v>7.9651477125695154</c:v>
                </c:pt>
                <c:pt idx="431">
                  <c:v>7.9535888795393408</c:v>
                </c:pt>
                <c:pt idx="432">
                  <c:v>7.9420052883473371</c:v>
                </c:pt>
                <c:pt idx="433">
                  <c:v>7.9303977094816638</c:v>
                </c:pt>
                <c:pt idx="434">
                  <c:v>7.9187669061799406</c:v>
                </c:pt>
                <c:pt idx="435">
                  <c:v>7.9071136344336495</c:v>
                </c:pt>
                <c:pt idx="436">
                  <c:v>7.8954386429935042</c:v>
                </c:pt>
                <c:pt idx="437">
                  <c:v>7.883742673375842</c:v>
                </c:pt>
                <c:pt idx="438">
                  <c:v>7.8720264598699661</c:v>
                </c:pt>
                <c:pt idx="439">
                  <c:v>7.8602907295464606</c:v>
                </c:pt>
                <c:pt idx="440">
                  <c:v>7.8485362022664438</c:v>
                </c:pt>
                <c:pt idx="441">
                  <c:v>7.8367635906917741</c:v>
                </c:pt>
                <c:pt idx="442">
                  <c:v>7.8249736002961443</c:v>
                </c:pt>
                <c:pt idx="443">
                  <c:v>7.8131669293771093</c:v>
                </c:pt>
                <c:pt idx="444">
                  <c:v>7.8013442690690065</c:v>
                </c:pt>
                <c:pt idx="445">
                  <c:v>7.7895063033567222</c:v>
                </c:pt>
                <c:pt idx="446">
                  <c:v>7.7776537090903579</c:v>
                </c:pt>
                <c:pt idx="447">
                  <c:v>7.7657871560007345</c:v>
                </c:pt>
                <c:pt idx="448">
                  <c:v>7.7539073067157318</c:v>
                </c:pt>
                <c:pt idx="449">
                  <c:v>7.7420148167774441</c:v>
                </c:pt>
                <c:pt idx="450">
                  <c:v>7.7301103346601581</c:v>
                </c:pt>
                <c:pt idx="451">
                  <c:v>7.7181945017891236</c:v>
                </c:pt>
                <c:pt idx="452">
                  <c:v>7.706267952560097</c:v>
                </c:pt>
                <c:pt idx="453">
                  <c:v>7.694331314359653</c:v>
                </c:pt>
                <c:pt idx="454">
                  <c:v>7.6823852075862638</c:v>
                </c:pt>
                <c:pt idx="455">
                  <c:v>7.6704302456721027</c:v>
                </c:pt>
                <c:pt idx="456">
                  <c:v>7.6584670351055824</c:v>
                </c:pt>
                <c:pt idx="457">
                  <c:v>7.6464961754545966</c:v>
                </c:pt>
                <c:pt idx="458">
                  <c:v>7.6345182593904761</c:v>
                </c:pt>
                <c:pt idx="459">
                  <c:v>7.6225338727126148</c:v>
                </c:pt>
                <c:pt idx="460">
                  <c:v>7.6105435943737731</c:v>
                </c:pt>
                <c:pt idx="461">
                  <c:v>7.5985479965060412</c:v>
                </c:pt>
                <c:pt idx="462">
                  <c:v>7.5865476444474407</c:v>
                </c:pt>
                <c:pt idx="463">
                  <c:v>7.5745430967691618</c:v>
                </c:pt>
                <c:pt idx="464">
                  <c:v>7.5625349053034165</c:v>
                </c:pt>
                <c:pt idx="465">
                  <c:v>7.5505236151718966</c:v>
                </c:pt>
                <c:pt idx="466">
                  <c:v>7.5385097648148172</c:v>
                </c:pt>
                <c:pt idx="467">
                  <c:v>7.5264938860205444</c:v>
                </c:pt>
                <c:pt idx="468">
                  <c:v>7.5144765039557848</c:v>
                </c:pt>
                <c:pt idx="469">
                  <c:v>7.5024581371963164</c:v>
                </c:pt>
                <c:pt idx="470">
                  <c:v>7.4904392977582743</c:v>
                </c:pt>
                <c:pt idx="471">
                  <c:v>7.4784204911299472</c:v>
                </c:pt>
                <c:pt idx="472">
                  <c:v>7.4664022163040915</c:v>
                </c:pt>
                <c:pt idx="473">
                  <c:v>7.4543849658107364</c:v>
                </c:pt>
                <c:pt idx="474">
                  <c:v>7.4423692257504914</c:v>
                </c:pt>
                <c:pt idx="475">
                  <c:v>7.4303554758283079</c:v>
                </c:pt>
                <c:pt idx="476">
                  <c:v>7.4183441893877076</c:v>
                </c:pt>
                <c:pt idx="477">
                  <c:v>7.4063358334454659</c:v>
                </c:pt>
                <c:pt idx="478">
                  <c:v>7.3943308687267217</c:v>
                </c:pt>
                <c:pt idx="479">
                  <c:v>7.3823297497005145</c:v>
                </c:pt>
                <c:pt idx="480">
                  <c:v>7.3703329246157239</c:v>
                </c:pt>
                <c:pt idx="481">
                  <c:v>7.3583408355374162</c:v>
                </c:pt>
                <c:pt idx="482">
                  <c:v>7.3463539183835769</c:v>
                </c:pt>
                <c:pt idx="483">
                  <c:v>7.3343726029622083</c:v>
                </c:pt>
                <c:pt idx="484">
                  <c:v>7.3223973130087954</c:v>
                </c:pt>
                <c:pt idx="485">
                  <c:v>7.3104284662241197</c:v>
                </c:pt>
                <c:pt idx="486">
                  <c:v>7.2984664743124101</c:v>
                </c:pt>
                <c:pt idx="487">
                  <c:v>7.286511743019819</c:v>
                </c:pt>
                <c:pt idx="488">
                  <c:v>7.2745646721732227</c:v>
                </c:pt>
                <c:pt idx="489">
                  <c:v>7.2626256557193001</c:v>
                </c:pt>
                <c:pt idx="490">
                  <c:v>7.2506950817639408</c:v>
                </c:pt>
                <c:pt idx="491">
                  <c:v>7.2387733326118902</c:v>
                </c:pt>
                <c:pt idx="492">
                  <c:v>7.2268607848067052</c:v>
                </c:pt>
                <c:pt idx="493">
                  <c:v>7.2149578091709259</c:v>
                </c:pt>
                <c:pt idx="494">
                  <c:v>7.2030647708465372</c:v>
                </c:pt>
                <c:pt idx="495">
                  <c:v>7.1911820293356312</c:v>
                </c:pt>
                <c:pt idx="496">
                  <c:v>7.1793099385413148</c:v>
                </c:pt>
                <c:pt idx="497">
                  <c:v>7.1674488468088198</c:v>
                </c:pt>
                <c:pt idx="498">
                  <c:v>7.1555990969668262</c:v>
                </c:pt>
                <c:pt idx="499">
                  <c:v>7.1437610263689768</c:v>
                </c:pt>
                <c:pt idx="500">
                  <c:v>7.1319349669355683</c:v>
                </c:pt>
                <c:pt idx="501">
                  <c:v>7.1201212451954214</c:v>
                </c:pt>
                <c:pt idx="502">
                  <c:v>7.1083201823279154</c:v>
                </c:pt>
                <c:pt idx="503">
                  <c:v>7.0965320942051662</c:v>
                </c:pt>
                <c:pt idx="504">
                  <c:v>7.0847572914343599</c:v>
                </c:pt>
                <c:pt idx="505">
                  <c:v>7.0729960794002054</c:v>
                </c:pt>
                <c:pt idx="506">
                  <c:v>7.0612487583075207</c:v>
                </c:pt>
                <c:pt idx="507">
                  <c:v>7.0495156232239369</c:v>
                </c:pt>
                <c:pt idx="508">
                  <c:v>7.0377969641226805</c:v>
                </c:pt>
                <c:pt idx="509">
                  <c:v>7.0260930659254912</c:v>
                </c:pt>
                <c:pt idx="510">
                  <c:v>7.0144042085455887</c:v>
                </c:pt>
                <c:pt idx="511">
                  <c:v>7.0027306669307423</c:v>
                </c:pt>
                <c:pt idx="512">
                  <c:v>6.9910727111063915</c:v>
                </c:pt>
                <c:pt idx="513">
                  <c:v>6.9794306062188332</c:v>
                </c:pt>
                <c:pt idx="514">
                  <c:v>6.9678046125784592</c:v>
                </c:pt>
                <c:pt idx="515">
                  <c:v>6.9561949857030401</c:v>
                </c:pt>
                <c:pt idx="516">
                  <c:v>6.9446019763610245</c:v>
                </c:pt>
                <c:pt idx="517">
                  <c:v>6.9330258306148904</c:v>
                </c:pt>
                <c:pt idx="518">
                  <c:v>6.9214667898644908</c:v>
                </c:pt>
                <c:pt idx="519">
                  <c:v>6.9099250908904173</c:v>
                </c:pt>
                <c:pt idx="520">
                  <c:v>6.8984009658973724</c:v>
                </c:pt>
                <c:pt idx="521">
                  <c:v>6.8868946425575102</c:v>
                </c:pt>
                <c:pt idx="522">
                  <c:v>6.875406344053796</c:v>
                </c:pt>
                <c:pt idx="523">
                  <c:v>6.8639362891233189</c:v>
                </c:pt>
                <c:pt idx="524">
                  <c:v>6.8524846921005782</c:v>
                </c:pt>
                <c:pt idx="525">
                  <c:v>6.8410517629607481</c:v>
                </c:pt>
                <c:pt idx="526">
                  <c:v>6.8296377073628749</c:v>
                </c:pt>
                <c:pt idx="527">
                  <c:v>6.8182427266930477</c:v>
                </c:pt>
                <c:pt idx="528">
                  <c:v>6.8068670181074893</c:v>
                </c:pt>
                <c:pt idx="529">
                  <c:v>6.7955107745755914</c:v>
                </c:pt>
                <c:pt idx="530">
                  <c:v>6.784174184922886</c:v>
                </c:pt>
                <c:pt idx="531">
                  <c:v>6.7728574338739262</c:v>
                </c:pt>
                <c:pt idx="532">
                  <c:v>6.7615607020950792</c:v>
                </c:pt>
                <c:pt idx="533">
                  <c:v>6.7502841662372495</c:v>
                </c:pt>
                <c:pt idx="534">
                  <c:v>6.7390279989784778</c:v>
                </c:pt>
                <c:pt idx="535">
                  <c:v>6.7277923690664529</c:v>
                </c:pt>
                <c:pt idx="536">
                  <c:v>6.7165774413609194</c:v>
                </c:pt>
                <c:pt idx="537">
                  <c:v>6.7053833768759477</c:v>
                </c:pt>
                <c:pt idx="538">
                  <c:v>6.6942103328220997</c:v>
                </c:pt>
                <c:pt idx="539">
                  <c:v>6.6830584626484777</c:v>
                </c:pt>
                <c:pt idx="540">
                  <c:v>6.6719279160846048</c:v>
                </c:pt>
                <c:pt idx="541">
                  <c:v>6.6608188391822116</c:v>
                </c:pt>
                <c:pt idx="542">
                  <c:v>6.6497313743568442</c:v>
                </c:pt>
                <c:pt idx="543">
                  <c:v>6.6386656604293535</c:v>
                </c:pt>
                <c:pt idx="544">
                  <c:v>6.6276218326672032</c:v>
                </c:pt>
                <c:pt idx="545">
                  <c:v>6.6166000228256365</c:v>
                </c:pt>
                <c:pt idx="546">
                  <c:v>6.605600359188692</c:v>
                </c:pt>
                <c:pt idx="547">
                  <c:v>6.5946229666100153</c:v>
                </c:pt>
                <c:pt idx="548">
                  <c:v>6.5836679665535351</c:v>
                </c:pt>
                <c:pt idx="549">
                  <c:v>6.5727354771339463</c:v>
                </c:pt>
                <c:pt idx="550">
                  <c:v>6.5618256131570112</c:v>
                </c:pt>
                <c:pt idx="551">
                  <c:v>6.5509384861596782</c:v>
                </c:pt>
                <c:pt idx="552">
                  <c:v>6.5400742044500157</c:v>
                </c:pt>
                <c:pt idx="553">
                  <c:v>6.5292328731469462</c:v>
                </c:pt>
                <c:pt idx="554">
                  <c:v>6.5184145942197871</c:v>
                </c:pt>
                <c:pt idx="555">
                  <c:v>6.5076194665275873</c:v>
                </c:pt>
                <c:pt idx="556">
                  <c:v>6.4968475858582648</c:v>
                </c:pt>
                <c:pt idx="557">
                  <c:v>6.4860990449675269</c:v>
                </c:pt>
                <c:pt idx="558">
                  <c:v>6.4753739336175915</c:v>
                </c:pt>
                <c:pt idx="559">
                  <c:v>6.4646723386156788</c:v>
                </c:pt>
                <c:pt idx="560">
                  <c:v>6.453994343852294</c:v>
                </c:pt>
                <c:pt idx="561">
                  <c:v>6.443340030339292</c:v>
                </c:pt>
                <c:pt idx="562">
                  <c:v>6.4327094762477026</c:v>
                </c:pt>
                <c:pt idx="563">
                  <c:v>6.4221027569453444</c:v>
                </c:pt>
                <c:pt idx="564">
                  <c:v>6.4115199450341942</c:v>
                </c:pt>
                <c:pt idx="565">
                  <c:v>6.4009611103875388</c:v>
                </c:pt>
                <c:pt idx="566">
                  <c:v>6.3904263201868732</c:v>
                </c:pt>
                <c:pt idx="567">
                  <c:v>6.3799156389585816</c:v>
                </c:pt>
                <c:pt idx="568">
                  <c:v>6.3694291286103466</c:v>
                </c:pt>
                <c:pt idx="569">
                  <c:v>6.3589668484673494</c:v>
                </c:pt>
                <c:pt idx="570">
                  <c:v>6.3485288553082073</c:v>
                </c:pt>
                <c:pt idx="571">
                  <c:v>6.3381152034006538</c:v>
                </c:pt>
                <c:pt idx="572">
                  <c:v>6.3277259445369873</c:v>
                </c:pt>
                <c:pt idx="573">
                  <c:v>6.3173611280692654</c:v>
                </c:pt>
                <c:pt idx="574">
                  <c:v>6.307020800944227</c:v>
                </c:pt>
                <c:pt idx="575">
                  <c:v>6.2967050077379794</c:v>
                </c:pt>
                <c:pt idx="576">
                  <c:v>6.2864137906904274</c:v>
                </c:pt>
                <c:pt idx="577">
                  <c:v>6.2761471897394188</c:v>
                </c:pt>
                <c:pt idx="578">
                  <c:v>6.2659052425546609</c:v>
                </c:pt>
                <c:pt idx="579">
                  <c:v>6.2556879845713569</c:v>
                </c:pt>
                <c:pt idx="580">
                  <c:v>6.2454954490235775</c:v>
                </c:pt>
                <c:pt idx="581">
                  <c:v>6.2353276669773772</c:v>
                </c:pt>
                <c:pt idx="582">
                  <c:v>6.2251846673636368</c:v>
                </c:pt>
                <c:pt idx="583">
                  <c:v>6.2150664770106516</c:v>
                </c:pt>
                <c:pt idx="584">
                  <c:v>6.2049731206764145</c:v>
                </c:pt>
                <c:pt idx="585">
                  <c:v>6.1949046210806884</c:v>
                </c:pt>
                <c:pt idx="586">
                  <c:v>6.184860998936756</c:v>
                </c:pt>
                <c:pt idx="587">
                  <c:v>6.174842272982918</c:v>
                </c:pt>
                <c:pt idx="588">
                  <c:v>6.1648484600137303</c:v>
                </c:pt>
                <c:pt idx="589">
                  <c:v>6.154879574910944</c:v>
                </c:pt>
                <c:pt idx="590">
                  <c:v>6.1449356306742029</c:v>
                </c:pt>
                <c:pt idx="591">
                  <c:v>6.1350166384514226</c:v>
                </c:pt>
                <c:pt idx="592">
                  <c:v>6.1251226075689544</c:v>
                </c:pt>
                <c:pt idx="593">
                  <c:v>6.1152535455614148</c:v>
                </c:pt>
                <c:pt idx="594">
                  <c:v>6.1054094582012803</c:v>
                </c:pt>
                <c:pt idx="595">
                  <c:v>6.0955903495281936</c:v>
                </c:pt>
                <c:pt idx="596">
                  <c:v>6.0857962218779855</c:v>
                </c:pt>
                <c:pt idx="597">
                  <c:v>6.076027075911437</c:v>
                </c:pt>
                <c:pt idx="598">
                  <c:v>6.0662829106427463</c:v>
                </c:pt>
                <c:pt idx="599">
                  <c:v>6.0565637234677459</c:v>
                </c:pt>
                <c:pt idx="600">
                  <c:v>6.0468695101918124</c:v>
                </c:pt>
                <c:pt idx="601">
                  <c:v>6.0372002650575247</c:v>
                </c:pt>
                <c:pt idx="602">
                  <c:v>6.0275559807720356</c:v>
                </c:pt>
                <c:pt idx="603">
                  <c:v>6.0179366485341648</c:v>
                </c:pt>
                <c:pt idx="604">
                  <c:v>6.0083422580612265</c:v>
                </c:pt>
                <c:pt idx="605">
                  <c:v>5.9987727976155778</c:v>
                </c:pt>
                <c:pt idx="606">
                  <c:v>5.9892282540308788</c:v>
                </c:pt>
                <c:pt idx="607">
                  <c:v>5.9797086127380998</c:v>
                </c:pt>
                <c:pt idx="608">
                  <c:v>5.9702138577912427</c:v>
                </c:pt>
                <c:pt idx="609">
                  <c:v>5.9607439718927964</c:v>
                </c:pt>
                <c:pt idx="610">
                  <c:v>5.9512989364188922</c:v>
                </c:pt>
                <c:pt idx="611">
                  <c:v>5.9418787314442341</c:v>
                </c:pt>
                <c:pt idx="612">
                  <c:v>5.9324833357667179</c:v>
                </c:pt>
                <c:pt idx="613">
                  <c:v>5.92311272693179</c:v>
                </c:pt>
                <c:pt idx="614">
                  <c:v>5.9137668812565476</c:v>
                </c:pt>
                <c:pt idx="615">
                  <c:v>5.9044457738535536</c:v>
                </c:pt>
                <c:pt idx="616">
                  <c:v>5.8951493786543923</c:v>
                </c:pt>
                <c:pt idx="617">
                  <c:v>5.8858776684329497</c:v>
                </c:pt>
                <c:pt idx="618">
                  <c:v>5.8766306148284437</c:v>
                </c:pt>
                <c:pt idx="619">
                  <c:v>5.8674081883681568</c:v>
                </c:pt>
                <c:pt idx="620">
                  <c:v>5.8582103584899459</c:v>
                </c:pt>
                <c:pt idx="621">
                  <c:v>5.849037093564446</c:v>
                </c:pt>
                <c:pt idx="622">
                  <c:v>5.8398883609170431</c:v>
                </c:pt>
                <c:pt idx="623">
                  <c:v>5.8307641268495658</c:v>
                </c:pt>
                <c:pt idx="624">
                  <c:v>5.8216643566617252</c:v>
                </c:pt>
                <c:pt idx="625">
                  <c:v>5.8125890146722972</c:v>
                </c:pt>
                <c:pt idx="626">
                  <c:v>5.8035380642400325</c:v>
                </c:pt>
                <c:pt idx="627">
                  <c:v>5.7945114677843348</c:v>
                </c:pt>
                <c:pt idx="628">
                  <c:v>5.7855091868056521</c:v>
                </c:pt>
                <c:pt idx="629">
                  <c:v>5.7765311819056411</c:v>
                </c:pt>
                <c:pt idx="630">
                  <c:v>5.7675774128070598</c:v>
                </c:pt>
                <c:pt idx="631">
                  <c:v>5.7586478383734221</c:v>
                </c:pt>
                <c:pt idx="632">
                  <c:v>5.7497424166283873</c:v>
                </c:pt>
                <c:pt idx="633">
                  <c:v>5.740861104774913</c:v>
                </c:pt>
                <c:pt idx="634">
                  <c:v>5.7320038592141591</c:v>
                </c:pt>
                <c:pt idx="635">
                  <c:v>5.7231706355641343</c:v>
                </c:pt>
                <c:pt idx="636">
                  <c:v>5.7143613886781131</c:v>
                </c:pt>
                <c:pt idx="637">
                  <c:v>5.7055760726627982</c:v>
                </c:pt>
                <c:pt idx="638">
                  <c:v>5.6968146408962514</c:v>
                </c:pt>
                <c:pt idx="639">
                  <c:v>5.6880770460455707</c:v>
                </c:pt>
                <c:pt idx="640">
                  <c:v>5.6793632400843457</c:v>
                </c:pt>
                <c:pt idx="641">
                  <c:v>5.6706731743098615</c:v>
                </c:pt>
                <c:pt idx="642">
                  <c:v>5.6620067993600749</c:v>
                </c:pt>
                <c:pt idx="643">
                  <c:v>5.6533640652303596</c:v>
                </c:pt>
                <c:pt idx="644">
                  <c:v>5.6447449212900045</c:v>
                </c:pt>
                <c:pt idx="645">
                  <c:v>5.636149316298507</c:v>
                </c:pt>
                <c:pt idx="646">
                  <c:v>5.6275771984216076</c:v>
                </c:pt>
                <c:pt idx="647">
                  <c:v>5.6190285152471287</c:v>
                </c:pt>
                <c:pt idx="648">
                  <c:v>5.6105032138005582</c:v>
                </c:pt>
                <c:pt idx="649">
                  <c:v>5.6020012405604289</c:v>
                </c:pt>
                <c:pt idx="650">
                  <c:v>5.5935225414734777</c:v>
                </c:pt>
                <c:pt idx="651">
                  <c:v>5.5850670619695704</c:v>
                </c:pt>
                <c:pt idx="652">
                  <c:v>5.5766347469764099</c:v>
                </c:pt>
                <c:pt idx="653">
                  <c:v>5.5682255409340531</c:v>
                </c:pt>
                <c:pt idx="654">
                  <c:v>5.5598393878091734</c:v>
                </c:pt>
                <c:pt idx="655">
                  <c:v>5.5514762311091426</c:v>
                </c:pt>
                <c:pt idx="656">
                  <c:v>5.5431360138958858</c:v>
                </c:pt>
                <c:pt idx="657">
                  <c:v>5.5348186787995335</c:v>
                </c:pt>
                <c:pt idx="658">
                  <c:v>5.5265241680318553</c:v>
                </c:pt>
                <c:pt idx="659">
                  <c:v>5.5182524233995096</c:v>
                </c:pt>
                <c:pt idx="660">
                  <c:v>5.5100033863170674</c:v>
                </c:pt>
                <c:pt idx="661">
                  <c:v>5.5017769978198361</c:v>
                </c:pt>
                <c:pt idx="662">
                  <c:v>5.4935731985765095</c:v>
                </c:pt>
                <c:pt idx="663">
                  <c:v>5.4853919289015769</c:v>
                </c:pt>
                <c:pt idx="664">
                  <c:v>5.4772331287675771</c:v>
                </c:pt>
                <c:pt idx="665">
                  <c:v>5.4690967378171287</c:v>
                </c:pt>
                <c:pt idx="666">
                  <c:v>5.4609826953747778</c:v>
                </c:pt>
                <c:pt idx="667">
                  <c:v>5.4528909404586638</c:v>
                </c:pt>
                <c:pt idx="668">
                  <c:v>5.4448214117919758</c:v>
                </c:pt>
                <c:pt idx="669">
                  <c:v>5.436774047814243</c:v>
                </c:pt>
                <c:pt idx="670">
                  <c:v>5.4287487866924282</c:v>
                </c:pt>
                <c:pt idx="671">
                  <c:v>5.420745566331834</c:v>
                </c:pt>
                <c:pt idx="672">
                  <c:v>5.4127643243868375</c:v>
                </c:pt>
                <c:pt idx="673">
                  <c:v>5.4048049982714472</c:v>
                </c:pt>
                <c:pt idx="674">
                  <c:v>5.3968675251696636</c:v>
                </c:pt>
                <c:pt idx="675">
                  <c:v>5.3889518420456888</c:v>
                </c:pt>
                <c:pt idx="676">
                  <c:v>5.3810578856539362</c:v>
                </c:pt>
                <c:pt idx="677">
                  <c:v>5.3731855925488921</c:v>
                </c:pt>
                <c:pt idx="678">
                  <c:v>5.3653348990947949</c:v>
                </c:pt>
                <c:pt idx="679">
                  <c:v>5.3575057414751397</c:v>
                </c:pt>
                <c:pt idx="680">
                  <c:v>5.3496980557020244</c:v>
                </c:pt>
                <c:pt idx="681">
                  <c:v>5.3419117776253415</c:v>
                </c:pt>
                <c:pt idx="682">
                  <c:v>5.3341468429417809</c:v>
                </c:pt>
                <c:pt idx="683">
                  <c:v>5.3264031872036934</c:v>
                </c:pt>
                <c:pt idx="684">
                  <c:v>5.3186807458277823</c:v>
                </c:pt>
                <c:pt idx="685">
                  <c:v>5.3109794541036504</c:v>
                </c:pt>
                <c:pt idx="686">
                  <c:v>5.3032992472021734</c:v>
                </c:pt>
                <c:pt idx="687">
                  <c:v>5.2956400601837412</c:v>
                </c:pt>
                <c:pt idx="688">
                  <c:v>5.2880018280063243</c:v>
                </c:pt>
                <c:pt idx="689">
                  <c:v>5.2803844855334079</c:v>
                </c:pt>
                <c:pt idx="690">
                  <c:v>5.272787967541765</c:v>
                </c:pt>
                <c:pt idx="691">
                  <c:v>5.265212208729098</c:v>
                </c:pt>
                <c:pt idx="692">
                  <c:v>5.2576571437215192</c:v>
                </c:pt>
                <c:pt idx="693">
                  <c:v>5.2501227070808909</c:v>
                </c:pt>
                <c:pt idx="694">
                  <c:v>5.2426088333120378</c:v>
                </c:pt>
                <c:pt idx="695">
                  <c:v>5.2351154568698046</c:v>
                </c:pt>
                <c:pt idx="696">
                  <c:v>5.2276425121659846</c:v>
                </c:pt>
                <c:pt idx="697">
                  <c:v>5.2201899335761057</c:v>
                </c:pt>
                <c:pt idx="698">
                  <c:v>5.2127576554460884</c:v>
                </c:pt>
                <c:pt idx="699">
                  <c:v>5.205345612098764</c:v>
                </c:pt>
                <c:pt idx="700">
                  <c:v>5.1979537378402707</c:v>
                </c:pt>
                <c:pt idx="701">
                  <c:v>5.1905819669663185</c:v>
                </c:pt>
                <c:pt idx="702">
                  <c:v>5.183230233768314</c:v>
                </c:pt>
                <c:pt idx="703">
                  <c:v>5.1758984725393749</c:v>
                </c:pt>
                <c:pt idx="704">
                  <c:v>5.1685866175802193</c:v>
                </c:pt>
                <c:pt idx="705">
                  <c:v>5.1612946032049241</c:v>
                </c:pt>
                <c:pt idx="706">
                  <c:v>5.1540223637465612</c:v>
                </c:pt>
                <c:pt idx="707">
                  <c:v>5.1467698335627281</c:v>
                </c:pt>
                <c:pt idx="708">
                  <c:v>5.1395369470409484</c:v>
                </c:pt>
                <c:pt idx="709">
                  <c:v>5.1323236386039648</c:v>
                </c:pt>
                <c:pt idx="710">
                  <c:v>5.1251298427149052</c:v>
                </c:pt>
                <c:pt idx="711">
                  <c:v>5.1179554938823548</c:v>
                </c:pt>
                <c:pt idx="712">
                  <c:v>5.1108005266652965</c:v>
                </c:pt>
                <c:pt idx="713">
                  <c:v>5.1036648756779579</c:v>
                </c:pt>
                <c:pt idx="714">
                  <c:v>5.0965484755945454</c:v>
                </c:pt>
                <c:pt idx="715">
                  <c:v>5.0894512611538678</c:v>
                </c:pt>
                <c:pt idx="716">
                  <c:v>5.0823731671638557</c:v>
                </c:pt>
                <c:pt idx="717">
                  <c:v>5.0753141285059842</c:v>
                </c:pt>
                <c:pt idx="718">
                  <c:v>5.0682740801395871</c:v>
                </c:pt>
                <c:pt idx="719">
                  <c:v>5.0612529571060731</c:v>
                </c:pt>
                <c:pt idx="720">
                  <c:v>5.0542506945330423</c:v>
                </c:pt>
                <c:pt idx="721">
                  <c:v>5.0472672276383044</c:v>
                </c:pt>
                <c:pt idx="722">
                  <c:v>5.0403024917338026</c:v>
                </c:pt>
                <c:pt idx="723">
                  <c:v>5.0333564222294473</c:v>
                </c:pt>
                <c:pt idx="724">
                  <c:v>5.026428954636847</c:v>
                </c:pt>
                <c:pt idx="725">
                  <c:v>5.0195200245729499</c:v>
                </c:pt>
                <c:pt idx="726">
                  <c:v>5.0126295677636055</c:v>
                </c:pt>
                <c:pt idx="727">
                  <c:v>5.0057575200470215</c:v>
                </c:pt>
                <c:pt idx="728">
                  <c:v>4.9989038173771521</c:v>
                </c:pt>
                <c:pt idx="729">
                  <c:v>4.9920683958269763</c:v>
                </c:pt>
                <c:pt idx="730">
                  <c:v>4.985251191591713</c:v>
                </c:pt>
                <c:pt idx="731">
                  <c:v>4.9784521409919433</c:v>
                </c:pt>
                <c:pt idx="732">
                  <c:v>4.971671180476652</c:v>
                </c:pt>
                <c:pt idx="733">
                  <c:v>4.9649082466261838</c:v>
                </c:pt>
                <c:pt idx="734">
                  <c:v>4.9581632761551324</c:v>
                </c:pt>
                <c:pt idx="735">
                  <c:v>4.9514362059151305</c:v>
                </c:pt>
                <c:pt idx="736">
                  <c:v>4.9447269728975893</c:v>
                </c:pt>
                <c:pt idx="737">
                  <c:v>4.938035514236347</c:v>
                </c:pt>
                <c:pt idx="738">
                  <c:v>4.9313617672102312</c:v>
                </c:pt>
                <c:pt idx="739">
                  <c:v>4.9247056692455793</c:v>
                </c:pt>
                <c:pt idx="740">
                  <c:v>4.918067157918661</c:v>
                </c:pt>
                <c:pt idx="741">
                  <c:v>4.9114461709580315</c:v>
                </c:pt>
                <c:pt idx="742">
                  <c:v>4.9048426462468422</c:v>
                </c:pt>
                <c:pt idx="743">
                  <c:v>4.8982565218250427</c:v>
                </c:pt>
                <c:pt idx="744">
                  <c:v>4.8916877358915496</c:v>
                </c:pt>
                <c:pt idx="745">
                  <c:v>4.8851362268063241</c:v>
                </c:pt>
                <c:pt idx="746">
                  <c:v>4.8786019330924075</c:v>
                </c:pt>
                <c:pt idx="747">
                  <c:v>4.8720847934378817</c:v>
                </c:pt>
                <c:pt idx="748">
                  <c:v>4.8655847466977535</c:v>
                </c:pt>
                <c:pt idx="749">
                  <c:v>4.8591017318958096</c:v>
                </c:pt>
                <c:pt idx="750">
                  <c:v>4.8526356882263819</c:v>
                </c:pt>
                <c:pt idx="751">
                  <c:v>4.8461865550560663</c:v>
                </c:pt>
                <c:pt idx="752">
                  <c:v>4.8397542719253845</c:v>
                </c:pt>
                <c:pt idx="753">
                  <c:v>4.8333387785503819</c:v>
                </c:pt>
                <c:pt idx="754">
                  <c:v>4.8269400148241743</c:v>
                </c:pt>
                <c:pt idx="755">
                  <c:v>4.8205579208184384</c:v>
                </c:pt>
                <c:pt idx="756">
                  <c:v>4.8141924367848539</c:v>
                </c:pt>
                <c:pt idx="757">
                  <c:v>4.8078435031564739</c:v>
                </c:pt>
                <c:pt idx="758">
                  <c:v>4.8015110605490694</c:v>
                </c:pt>
                <c:pt idx="759">
                  <c:v>4.7951950497623974</c:v>
                </c:pt>
                <c:pt idx="760">
                  <c:v>4.7888954117814384</c:v>
                </c:pt>
                <c:pt idx="761">
                  <c:v>4.7826120877775793</c:v>
                </c:pt>
                <c:pt idx="762">
                  <c:v>4.7763450191097352</c:v>
                </c:pt>
                <c:pt idx="763">
                  <c:v>4.7700941473254463</c:v>
                </c:pt>
                <c:pt idx="764">
                  <c:v>4.7638594141619004</c:v>
                </c:pt>
                <c:pt idx="765">
                  <c:v>4.7576407615469467</c:v>
                </c:pt>
                <c:pt idx="766">
                  <c:v>4.7514381316000298</c:v>
                </c:pt>
                <c:pt idx="767">
                  <c:v>4.7452514666330945</c:v>
                </c:pt>
                <c:pt idx="768">
                  <c:v>4.7390807091514553</c:v>
                </c:pt>
                <c:pt idx="769">
                  <c:v>4.7329258018546057</c:v>
                </c:pt>
                <c:pt idx="770">
                  <c:v>4.7267866876370084</c:v>
                </c:pt>
                <c:pt idx="771">
                  <c:v>4.720663309588824</c:v>
                </c:pt>
                <c:pt idx="772">
                  <c:v>4.7145556109966114</c:v>
                </c:pt>
                <c:pt idx="773">
                  <c:v>4.7084635353439914</c:v>
                </c:pt>
                <c:pt idx="774">
                  <c:v>4.7023870263122642</c:v>
                </c:pt>
                <c:pt idx="775">
                  <c:v>4.6963260277809953</c:v>
                </c:pt>
                <c:pt idx="776">
                  <c:v>4.6902804838285661</c:v>
                </c:pt>
                <c:pt idx="777">
                  <c:v>4.6842503387326806</c:v>
                </c:pt>
                <c:pt idx="778">
                  <c:v>4.678235536970849</c:v>
                </c:pt>
                <c:pt idx="779">
                  <c:v>4.6722360232208304</c:v>
                </c:pt>
                <c:pt idx="780">
                  <c:v>4.6662517423610401</c:v>
                </c:pt>
                <c:pt idx="781">
                  <c:v>4.6602826394709265</c:v>
                </c:pt>
                <c:pt idx="782">
                  <c:v>4.6543286598313234</c:v>
                </c:pt>
                <c:pt idx="783">
                  <c:v>4.6483897489247559</c:v>
                </c:pt>
                <c:pt idx="784">
                  <c:v>4.6424658524357261</c:v>
                </c:pt>
                <c:pt idx="785">
                  <c:v>4.6365569162509743</c:v>
                </c:pt>
                <c:pt idx="786">
                  <c:v>4.6306628864596915</c:v>
                </c:pt>
                <c:pt idx="787">
                  <c:v>4.6247837093537205</c:v>
                </c:pt>
                <c:pt idx="788">
                  <c:v>4.6189193314277288</c:v>
                </c:pt>
                <c:pt idx="789">
                  <c:v>4.6130696993793405</c:v>
                </c:pt>
                <c:pt idx="790">
                  <c:v>4.6072347601092547</c:v>
                </c:pt>
                <c:pt idx="791">
                  <c:v>4.6014144607213323</c:v>
                </c:pt>
                <c:pt idx="792">
                  <c:v>4.5956087485226593</c:v>
                </c:pt>
                <c:pt idx="793">
                  <c:v>4.5898175710235813</c:v>
                </c:pt>
                <c:pt idx="794">
                  <c:v>4.5840408759377187</c:v>
                </c:pt>
                <c:pt idx="795">
                  <c:v>4.5782786111819576</c:v>
                </c:pt>
                <c:pt idx="796">
                  <c:v>4.5725307248764073</c:v>
                </c:pt>
                <c:pt idx="797">
                  <c:v>4.5667971653443562</c:v>
                </c:pt>
                <c:pt idx="798">
                  <c:v>4.5610778811121877</c:v>
                </c:pt>
                <c:pt idx="799">
                  <c:v>4.5553728209092732</c:v>
                </c:pt>
                <c:pt idx="800">
                  <c:v>4.5496819336678627</c:v>
                </c:pt>
                <c:pt idx="801">
                  <c:v>4.5440051685229346</c:v>
                </c:pt>
                <c:pt idx="802">
                  <c:v>4.5383424748120387</c:v>
                </c:pt>
                <c:pt idx="803">
                  <c:v>4.5326938020751131</c:v>
                </c:pt>
                <c:pt idx="804">
                  <c:v>4.5270591000542852</c:v>
                </c:pt>
                <c:pt idx="805">
                  <c:v>4.5214383186936526</c:v>
                </c:pt>
                <c:pt idx="806">
                  <c:v>4.5158314081390456</c:v>
                </c:pt>
                <c:pt idx="807">
                  <c:v>4.5102383187377759</c:v>
                </c:pt>
                <c:pt idx="808">
                  <c:v>4.5046590010383634</c:v>
                </c:pt>
                <c:pt idx="809">
                  <c:v>4.4990934057902479</c:v>
                </c:pt>
                <c:pt idx="810">
                  <c:v>4.4935414839434884</c:v>
                </c:pt>
                <c:pt idx="811">
                  <c:v>4.488003186648438</c:v>
                </c:pt>
                <c:pt idx="812">
                  <c:v>4.4824784652554168</c:v>
                </c:pt>
                <c:pt idx="813">
                  <c:v>4.4769672713143542</c:v>
                </c:pt>
                <c:pt idx="814">
                  <c:v>4.4714695565744282</c:v>
                </c:pt>
                <c:pt idx="815">
                  <c:v>4.4659852729836871</c:v>
                </c:pt>
                <c:pt idx="816">
                  <c:v>4.4605143726886567</c:v>
                </c:pt>
                <c:pt idx="817">
                  <c:v>4.4550568080339401</c:v>
                </c:pt>
                <c:pt idx="818">
                  <c:v>4.4496125315617832</c:v>
                </c:pt>
                <c:pt idx="819">
                  <c:v>4.4441814960116659</c:v>
                </c:pt>
                <c:pt idx="820">
                  <c:v>4.4387636543198452</c:v>
                </c:pt>
                <c:pt idx="821">
                  <c:v>4.4333589596189027</c:v>
                </c:pt>
                <c:pt idx="822">
                  <c:v>4.4279673652372811</c:v>
                </c:pt>
                <c:pt idx="823">
                  <c:v>4.4225888246988037</c:v>
                </c:pt>
                <c:pt idx="824">
                  <c:v>4.4172232917221903</c:v>
                </c:pt>
                <c:pt idx="825">
                  <c:v>4.4118707202205547</c:v>
                </c:pt>
                <c:pt idx="826">
                  <c:v>4.4065310643008999</c:v>
                </c:pt>
                <c:pt idx="827">
                  <c:v>4.4012042782635969</c:v>
                </c:pt>
                <c:pt idx="828">
                  <c:v>4.3958903166018599</c:v>
                </c:pt>
                <c:pt idx="829">
                  <c:v>4.3905891340012024</c:v>
                </c:pt>
                <c:pt idx="830">
                  <c:v>4.3853006853389083</c:v>
                </c:pt>
                <c:pt idx="831">
                  <c:v>4.3800249256834549</c:v>
                </c:pt>
                <c:pt idx="832">
                  <c:v>4.3747618102939683</c:v>
                </c:pt>
                <c:pt idx="833">
                  <c:v>4.3695112946196444</c:v>
                </c:pt>
                <c:pt idx="834">
                  <c:v>4.3642733342991766</c:v>
                </c:pt>
                <c:pt idx="835">
                  <c:v>4.3590478851601633</c:v>
                </c:pt>
                <c:pt idx="836">
                  <c:v>4.3538349032185231</c:v>
                </c:pt>
                <c:pt idx="837">
                  <c:v>4.3486343446778895</c:v>
                </c:pt>
                <c:pt idx="838">
                  <c:v>4.3434461659290049</c:v>
                </c:pt>
                <c:pt idx="839">
                  <c:v>4.3382703235491151</c:v>
                </c:pt>
                <c:pt idx="840">
                  <c:v>4.3331067743013447</c:v>
                </c:pt>
                <c:pt idx="841">
                  <c:v>4.3279554751340727</c:v>
                </c:pt>
                <c:pt idx="842">
                  <c:v>4.3228163831803048</c:v>
                </c:pt>
                <c:pt idx="843">
                  <c:v>4.3176894557570362</c:v>
                </c:pt>
                <c:pt idx="844">
                  <c:v>4.3125746503646187</c:v>
                </c:pt>
                <c:pt idx="845">
                  <c:v>4.3074719246861006</c:v>
                </c:pt>
                <c:pt idx="846">
                  <c:v>4.3023812365865899</c:v>
                </c:pt>
                <c:pt idx="847">
                  <c:v>4.2973025441125925</c:v>
                </c:pt>
                <c:pt idx="848">
                  <c:v>4.292235805491357</c:v>
                </c:pt>
                <c:pt idx="849">
                  <c:v>4.28718097913021</c:v>
                </c:pt>
                <c:pt idx="850">
                  <c:v>4.2821380236158904</c:v>
                </c:pt>
                <c:pt idx="851">
                  <c:v>4.277106897713872</c:v>
                </c:pt>
                <c:pt idx="852">
                  <c:v>4.2720875603677015</c:v>
                </c:pt>
                <c:pt idx="853">
                  <c:v>4.2670799706983109</c:v>
                </c:pt>
                <c:pt idx="854">
                  <c:v>4.2620840880033413</c:v>
                </c:pt>
                <c:pt idx="855">
                  <c:v>4.2570998717564592</c:v>
                </c:pt>
                <c:pt idx="856">
                  <c:v>4.2521272816066666</c:v>
                </c:pt>
                <c:pt idx="857">
                  <c:v>4.2471662773776142</c:v>
                </c:pt>
                <c:pt idx="858">
                  <c:v>4.2422168190669156</c:v>
                </c:pt>
                <c:pt idx="859">
                  <c:v>4.2372788668454424</c:v>
                </c:pt>
                <c:pt idx="860">
                  <c:v>4.2323523810566339</c:v>
                </c:pt>
                <c:pt idx="861">
                  <c:v>4.2274373222158017</c:v>
                </c:pt>
                <c:pt idx="862">
                  <c:v>4.2225336510094262</c:v>
                </c:pt>
                <c:pt idx="863">
                  <c:v>4.217641328294456</c:v>
                </c:pt>
                <c:pt idx="864">
                  <c:v>4.2127603150976052</c:v>
                </c:pt>
                <c:pt idx="865">
                  <c:v>4.2078905726146463</c:v>
                </c:pt>
                <c:pt idx="866">
                  <c:v>4.2030320622097097</c:v>
                </c:pt>
                <c:pt idx="867">
                  <c:v>4.198184745414574</c:v>
                </c:pt>
                <c:pt idx="868">
                  <c:v>4.1933485839279543</c:v>
                </c:pt>
                <c:pt idx="869">
                  <c:v>4.1885235396148035</c:v>
                </c:pt>
                <c:pt idx="870">
                  <c:v>4.1837095745055866</c:v>
                </c:pt>
                <c:pt idx="871">
                  <c:v>4.1789066507955903</c:v>
                </c:pt>
                <c:pt idx="872">
                  <c:v>4.174114730844197</c:v>
                </c:pt>
                <c:pt idx="873">
                  <c:v>4.1693337771741801</c:v>
                </c:pt>
                <c:pt idx="874">
                  <c:v>4.164563752470988</c:v>
                </c:pt>
                <c:pt idx="875">
                  <c:v>4.1598046195820411</c:v>
                </c:pt>
                <c:pt idx="876">
                  <c:v>4.155056341516012</c:v>
                </c:pt>
                <c:pt idx="877">
                  <c:v>4.1503188814421152</c:v>
                </c:pt>
                <c:pt idx="878">
                  <c:v>4.145592202689401</c:v>
                </c:pt>
                <c:pt idx="879">
                  <c:v>4.1408762687460339</c:v>
                </c:pt>
                <c:pt idx="880">
                  <c:v>4.1361710432585914</c:v>
                </c:pt>
                <c:pt idx="881">
                  <c:v>4.1314764900313499</c:v>
                </c:pt>
                <c:pt idx="882">
                  <c:v>4.1267925730255728</c:v>
                </c:pt>
                <c:pt idx="883">
                  <c:v>4.1221192563588032</c:v>
                </c:pt>
                <c:pt idx="884">
                  <c:v>4.1174565043041511</c:v>
                </c:pt>
                <c:pt idx="885">
                  <c:v>4.1128042812895913</c:v>
                </c:pt>
                <c:pt idx="886">
                  <c:v>4.1081625518972489</c:v>
                </c:pt>
                <c:pt idx="887">
                  <c:v>4.1035312808627014</c:v>
                </c:pt>
                <c:pt idx="888">
                  <c:v>4.0989104330742645</c:v>
                </c:pt>
                <c:pt idx="889">
                  <c:v>4.0942999735722916</c:v>
                </c:pt>
                <c:pt idx="890">
                  <c:v>4.0896998675484735</c:v>
                </c:pt>
                <c:pt idx="891">
                  <c:v>4.0851100803451299</c:v>
                </c:pt>
                <c:pt idx="892">
                  <c:v>4.0805305774545122</c:v>
                </c:pt>
                <c:pt idx="893">
                  <c:v>4.0759613245181026</c:v>
                </c:pt>
                <c:pt idx="894">
                  <c:v>4.0714022873259177</c:v>
                </c:pt>
                <c:pt idx="895">
                  <c:v>4.0668534318158107</c:v>
                </c:pt>
                <c:pt idx="896">
                  <c:v>4.0623147240727757</c:v>
                </c:pt>
                <c:pt idx="897">
                  <c:v>4.0577861303282523</c:v>
                </c:pt>
                <c:pt idx="898">
                  <c:v>4.0532676169594373</c:v>
                </c:pt>
                <c:pt idx="899">
                  <c:v>4.0487591504885909</c:v>
                </c:pt>
                <c:pt idx="900">
                  <c:v>4.0442606975823541</c:v>
                </c:pt>
                <c:pt idx="901">
                  <c:v>4.039772225051049</c:v>
                </c:pt>
                <c:pt idx="902">
                  <c:v>4.0352936998480073</c:v>
                </c:pt>
                <c:pt idx="903">
                  <c:v>4.0308250890688804</c:v>
                </c:pt>
                <c:pt idx="904">
                  <c:v>4.0263663599509583</c:v>
                </c:pt>
                <c:pt idx="905">
                  <c:v>4.0219174798724886</c:v>
                </c:pt>
                <c:pt idx="906">
                  <c:v>4.0174784163520059</c:v>
                </c:pt>
                <c:pt idx="907">
                  <c:v>4.0130491370476484</c:v>
                </c:pt>
                <c:pt idx="908">
                  <c:v>4.008629609756488</c:v>
                </c:pt>
                <c:pt idx="909">
                  <c:v>4.0042198024138607</c:v>
                </c:pt>
                <c:pt idx="910">
                  <c:v>3.9998196830926953</c:v>
                </c:pt>
                <c:pt idx="911">
                  <c:v>3.9954292200028463</c:v>
                </c:pt>
                <c:pt idx="912">
                  <c:v>3.9910483814904287</c:v>
                </c:pt>
                <c:pt idx="913">
                  <c:v>3.9866771360371569</c:v>
                </c:pt>
                <c:pt idx="914">
                  <c:v>3.9823154522596904</c:v>
                </c:pt>
                <c:pt idx="915">
                  <c:v>3.9779632989089602</c:v>
                </c:pt>
                <c:pt idx="916">
                  <c:v>3.9736206448695301</c:v>
                </c:pt>
                <c:pt idx="917">
                  <c:v>3.9692874591589331</c:v>
                </c:pt>
                <c:pt idx="918">
                  <c:v>3.9649637109270239</c:v>
                </c:pt>
                <c:pt idx="919">
                  <c:v>3.9606493694553331</c:v>
                </c:pt>
                <c:pt idx="920">
                  <c:v>3.9563444041564177</c:v>
                </c:pt>
                <c:pt idx="921">
                  <c:v>3.9520487845732157</c:v>
                </c:pt>
                <c:pt idx="922">
                  <c:v>3.9477624803784117</c:v>
                </c:pt>
                <c:pt idx="923">
                  <c:v>3.9434854613737942</c:v>
                </c:pt>
                <c:pt idx="924">
                  <c:v>3.9392176974896174</c:v>
                </c:pt>
                <c:pt idx="925">
                  <c:v>3.934959158783975</c:v>
                </c:pt>
                <c:pt idx="926">
                  <c:v>3.9307098154421611</c:v>
                </c:pt>
                <c:pt idx="927">
                  <c:v>3.9264696377760493</c:v>
                </c:pt>
                <c:pt idx="928">
                  <c:v>3.9222385962234596</c:v>
                </c:pt>
                <c:pt idx="929">
                  <c:v>3.9180166613475427</c:v>
                </c:pt>
                <c:pt idx="930">
                  <c:v>3.9138038038361542</c:v>
                </c:pt>
                <c:pt idx="931">
                  <c:v>3.9095999945012374</c:v>
                </c:pt>
                <c:pt idx="932">
                  <c:v>3.905405204278213</c:v>
                </c:pt>
                <c:pt idx="933">
                  <c:v>3.9012194042253605</c:v>
                </c:pt>
                <c:pt idx="934">
                  <c:v>3.8970425655232095</c:v>
                </c:pt>
                <c:pt idx="935">
                  <c:v>3.8928746594739376</c:v>
                </c:pt>
                <c:pt idx="936">
                  <c:v>3.8887156575007582</c:v>
                </c:pt>
                <c:pt idx="937">
                  <c:v>3.8845655311473246</c:v>
                </c:pt>
                <c:pt idx="938">
                  <c:v>3.880424252077129</c:v>
                </c:pt>
                <c:pt idx="939">
                  <c:v>3.8762917920729052</c:v>
                </c:pt>
                <c:pt idx="940">
                  <c:v>3.8721681230360354</c:v>
                </c:pt>
                <c:pt idx="941">
                  <c:v>3.8680532169859632</c:v>
                </c:pt>
                <c:pt idx="942">
                  <c:v>3.863947046059597</c:v>
                </c:pt>
                <c:pt idx="943">
                  <c:v>3.8598495825107331</c:v>
                </c:pt>
                <c:pt idx="944">
                  <c:v>3.8557607987094662</c:v>
                </c:pt>
                <c:pt idx="945">
                  <c:v>3.8516806671416139</c:v>
                </c:pt>
                <c:pt idx="946">
                  <c:v>3.8476091604081426</c:v>
                </c:pt>
                <c:pt idx="947">
                  <c:v>3.843546251224581</c:v>
                </c:pt>
                <c:pt idx="948">
                  <c:v>3.8394919124204603</c:v>
                </c:pt>
                <c:pt idx="949">
                  <c:v>3.8354461169387397</c:v>
                </c:pt>
                <c:pt idx="950">
                  <c:v>3.8314088378352413</c:v>
                </c:pt>
                <c:pt idx="951">
                  <c:v>3.8273800482780884</c:v>
                </c:pt>
                <c:pt idx="952">
                  <c:v>3.823359721547142</c:v>
                </c:pt>
                <c:pt idx="953">
                  <c:v>3.8193478310334421</c:v>
                </c:pt>
                <c:pt idx="954">
                  <c:v>3.8153443502386559</c:v>
                </c:pt>
                <c:pt idx="955">
                  <c:v>3.8113492527745256</c:v>
                </c:pt>
                <c:pt idx="956">
                  <c:v>3.8073625123623143</c:v>
                </c:pt>
                <c:pt idx="957">
                  <c:v>3.8033841028322617</c:v>
                </c:pt>
                <c:pt idx="958">
                  <c:v>3.7994139981230415</c:v>
                </c:pt>
                <c:pt idx="959">
                  <c:v>3.7954521722812178</c:v>
                </c:pt>
                <c:pt idx="960">
                  <c:v>3.7914985994607058</c:v>
                </c:pt>
                <c:pt idx="961">
                  <c:v>3.7875532539222379</c:v>
                </c:pt>
                <c:pt idx="962">
                  <c:v>3.7836161100328294</c:v>
                </c:pt>
                <c:pt idx="963">
                  <c:v>3.7796871422652472</c:v>
                </c:pt>
                <c:pt idx="964">
                  <c:v>3.7757663251974822</c:v>
                </c:pt>
                <c:pt idx="965">
                  <c:v>3.7718536335122286</c:v>
                </c:pt>
                <c:pt idx="966">
                  <c:v>3.7679490419963542</c:v>
                </c:pt>
                <c:pt idx="967">
                  <c:v>3.7640525255403827</c:v>
                </c:pt>
                <c:pt idx="968">
                  <c:v>3.7601640591379835</c:v>
                </c:pt>
                <c:pt idx="969">
                  <c:v>3.756283617885448</c:v>
                </c:pt>
                <c:pt idx="970">
                  <c:v>3.7524111769811839</c:v>
                </c:pt>
                <c:pt idx="971">
                  <c:v>3.7485467117252038</c:v>
                </c:pt>
                <c:pt idx="972">
                  <c:v>3.7446901975186222</c:v>
                </c:pt>
                <c:pt idx="973">
                  <c:v>3.7408416098631441</c:v>
                </c:pt>
                <c:pt idx="974">
                  <c:v>3.7370009243605762</c:v>
                </c:pt>
                <c:pt idx="975">
                  <c:v>3.733168116712319</c:v>
                </c:pt>
                <c:pt idx="976">
                  <c:v>3.7293431627188713</c:v>
                </c:pt>
                <c:pt idx="977">
                  <c:v>3.7255260382793449</c:v>
                </c:pt>
                <c:pt idx="978">
                  <c:v>3.7217167193909666</c:v>
                </c:pt>
                <c:pt idx="979">
                  <c:v>3.7179151821485941</c:v>
                </c:pt>
                <c:pt idx="980">
                  <c:v>3.71412140274423</c:v>
                </c:pt>
                <c:pt idx="981">
                  <c:v>3.7103353574665405</c:v>
                </c:pt>
                <c:pt idx="982">
                  <c:v>3.7065570227003719</c:v>
                </c:pt>
                <c:pt idx="983">
                  <c:v>3.7027863749262786</c:v>
                </c:pt>
                <c:pt idx="984">
                  <c:v>3.6990233907200443</c:v>
                </c:pt>
                <c:pt idx="985">
                  <c:v>3.6952680467522092</c:v>
                </c:pt>
                <c:pt idx="986">
                  <c:v>3.691520319787605</c:v>
                </c:pt>
                <c:pt idx="987">
                  <c:v>3.6877801866848845</c:v>
                </c:pt>
                <c:pt idx="988">
                  <c:v>3.6840476243960572</c:v>
                </c:pt>
                <c:pt idx="989">
                  <c:v>3.6803226099660264</c:v>
                </c:pt>
                <c:pt idx="990">
                  <c:v>3.6766051205321326</c:v>
                </c:pt>
                <c:pt idx="991">
                  <c:v>3.6728951333236943</c:v>
                </c:pt>
                <c:pt idx="992">
                  <c:v>3.6691926256615539</c:v>
                </c:pt>
                <c:pt idx="993">
                  <c:v>3.6654975749576253</c:v>
                </c:pt>
                <c:pt idx="994">
                  <c:v>3.6618099587144477</c:v>
                </c:pt>
                <c:pt idx="995">
                  <c:v>3.6581297545247304</c:v>
                </c:pt>
                <c:pt idx="996">
                  <c:v>3.6544569400709177</c:v>
                </c:pt>
                <c:pt idx="997">
                  <c:v>3.6507914931247432</c:v>
                </c:pt>
                <c:pt idx="998">
                  <c:v>3.6471333915467858</c:v>
                </c:pt>
                <c:pt idx="999">
                  <c:v>3.6434826132860372</c:v>
                </c:pt>
                <c:pt idx="1000">
                  <c:v>3.6398391363794671</c:v>
                </c:pt>
              </c:numCache>
            </c:numRef>
          </c:val>
          <c:smooth val="0"/>
          <c:extLst>
            <c:ext xmlns:c16="http://schemas.microsoft.com/office/drawing/2014/chart" uri="{C3380CC4-5D6E-409C-BE32-E72D297353CC}">
              <c16:uniqueId val="{00000004-B357-49F6-823B-EBD92A3968FC}"/>
            </c:ext>
          </c:extLst>
        </c:ser>
        <c:ser>
          <c:idx val="1"/>
          <c:order val="1"/>
          <c:tx>
            <c:strRef>
              <c:f>'CURVE CHART'!$I$1</c:f>
              <c:strCache>
                <c:ptCount val="1"/>
                <c:pt idx="0">
                  <c:v>Lower Response Curve</c:v>
                </c:pt>
              </c:strCache>
            </c:strRef>
          </c:tx>
          <c:spPr>
            <a:ln w="12700">
              <a:solidFill>
                <a:schemeClr val="tx1">
                  <a:lumMod val="50000"/>
                  <a:lumOff val="50000"/>
                </a:schemeClr>
              </a:solidFill>
              <a:prstDash val="dash"/>
            </a:ln>
          </c:spPr>
          <c:marker>
            <c:symbol val="none"/>
          </c:marker>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CHART'!$I$2:$I$1002</c:f>
              <c:numCache>
                <c:formatCode>General</c:formatCode>
                <c:ptCount val="1001"/>
                <c:pt idx="0">
                  <c:v>0</c:v>
                </c:pt>
                <c:pt idx="1">
                  <c:v>1.8964083672233976E-2</c:v>
                </c:pt>
                <c:pt idx="2">
                  <c:v>4.1279138675768781E-2</c:v>
                </c:pt>
                <c:pt idx="3">
                  <c:v>6.5061479412790127E-2</c:v>
                </c:pt>
                <c:pt idx="4">
                  <c:v>8.984865348738319E-2</c:v>
                </c:pt>
                <c:pt idx="5">
                  <c:v>0.11540961931081072</c:v>
                </c:pt>
                <c:pt idx="6">
                  <c:v>0.14160328380362511</c:v>
                </c:pt>
                <c:pt idx="7">
                  <c:v>0.16833364154979474</c:v>
                </c:pt>
                <c:pt idx="8">
                  <c:v>0.19553069982048268</c:v>
                </c:pt>
                <c:pt idx="9">
                  <c:v>0.22314090693843164</c:v>
                </c:pt>
                <c:pt idx="10">
                  <c:v>0.25112179500270565</c:v>
                </c:pt>
                <c:pt idx="11">
                  <c:v>0.27943873736113467</c:v>
                </c:pt>
                <c:pt idx="12">
                  <c:v>0.30806286654635801</c:v>
                </c:pt>
                <c:pt idx="13">
                  <c:v>0.33696967392439575</c:v>
                </c:pt>
                <c:pt idx="14">
                  <c:v>0.36613803196366224</c:v>
                </c:pt>
                <c:pt idx="15">
                  <c:v>0.39554949020464653</c:v>
                </c:pt>
                <c:pt idx="16">
                  <c:v>0.42518775502381373</c:v>
                </c:pt>
                <c:pt idx="17">
                  <c:v>0.45503829664597117</c:v>
                </c:pt>
                <c:pt idx="18">
                  <c:v>0.48508804658815319</c:v>
                </c:pt>
                <c:pt idx="19">
                  <c:v>0.51532516083969293</c:v>
                </c:pt>
                <c:pt idx="20">
                  <c:v>0.54573883178065075</c:v>
                </c:pt>
                <c:pt idx="21">
                  <c:v>0.57631913687184333</c:v>
                </c:pt>
                <c:pt idx="22">
                  <c:v>0.60705691552044427</c:v>
                </c:pt>
                <c:pt idx="23">
                  <c:v>0.63794366783643042</c:v>
                </c:pt>
                <c:pt idx="24">
                  <c:v>0.66897147061001772</c:v>
                </c:pt>
                <c:pt idx="25">
                  <c:v>0.7001329069905613</c:v>
                </c:pt>
                <c:pt idx="26">
                  <c:v>0.73142100717892655</c:v>
                </c:pt>
                <c:pt idx="27">
                  <c:v>0.76282919805625404</c:v>
                </c:pt>
                <c:pt idx="28">
                  <c:v>0.79435126012621637</c:v>
                </c:pt>
                <c:pt idx="29">
                  <c:v>0.82598129049016034</c:v>
                </c:pt>
                <c:pt idx="30">
                  <c:v>0.85771367083537231</c:v>
                </c:pt>
                <c:pt idx="31">
                  <c:v>0.88954303961719317</c:v>
                </c:pt>
                <c:pt idx="32">
                  <c:v>0.92146426777178125</c:v>
                </c:pt>
                <c:pt idx="33">
                  <c:v>0.95347243741870524</c:v>
                </c:pt>
                <c:pt idx="34">
                  <c:v>0.9855628231092447</c:v>
                </c:pt>
                <c:pt idx="35">
                  <c:v>1.0177308752531598</c:v>
                </c:pt>
                <c:pt idx="36">
                  <c:v>1.0499722054190421</c:v>
                </c:pt>
                <c:pt idx="37">
                  <c:v>1.0822825732528396</c:v>
                </c:pt>
                <c:pt idx="38">
                  <c:v>1.1146578748002764</c:v>
                </c:pt>
                <c:pt idx="39">
                  <c:v>1.1470941320518608</c:v>
                </c:pt>
                <c:pt idx="40">
                  <c:v>1.1795874835568707</c:v>
                </c:pt>
                <c:pt idx="41">
                  <c:v>1.2121341759751423</c:v>
                </c:pt>
                <c:pt idx="42">
                  <c:v>1.2447305564544351</c:v>
                </c:pt>
                <c:pt idx="43">
                  <c:v>1.2773730657370483</c:v>
                </c:pt>
                <c:pt idx="44">
                  <c:v>1.3100582319122913</c:v>
                </c:pt>
                <c:pt idx="45">
                  <c:v>1.3427826647429002</c:v>
                </c:pt>
                <c:pt idx="46">
                  <c:v>1.3755430505027051</c:v>
                </c:pt>
                <c:pt idx="47">
                  <c:v>1.4083361472709868</c:v>
                </c:pt>
                <c:pt idx="48">
                  <c:v>1.4411587806357782</c:v>
                </c:pt>
                <c:pt idx="49">
                  <c:v>1.4740078397642753</c:v>
                </c:pt>
                <c:pt idx="50">
                  <c:v>1.5068802738034726</c:v>
                </c:pt>
                <c:pt idx="51">
                  <c:v>1.5397730885786278</c:v>
                </c:pt>
                <c:pt idx="52">
                  <c:v>1.5726833435607279</c:v>
                </c:pt>
                <c:pt idx="53">
                  <c:v>1.6056081490775627</c:v>
                </c:pt>
                <c:pt idx="54">
                  <c:v>1.6385446637457413</c:v>
                </c:pt>
                <c:pt idx="55">
                  <c:v>1.6714900921035192</c:v>
                </c:pt>
                <c:pt idx="56">
                  <c:v>1.7044416824263724</c:v>
                </c:pt>
                <c:pt idx="57">
                  <c:v>1.7373967247092912</c:v>
                </c:pt>
                <c:pt idx="58">
                  <c:v>1.7703525488012772</c:v>
                </c:pt>
                <c:pt idx="59">
                  <c:v>1.8033065226791578</c:v>
                </c:pt>
                <c:pt idx="60">
                  <c:v>1.8362560508489638</c:v>
                </c:pt>
                <c:pt idx="61">
                  <c:v>1.8691985728643674</c:v>
                </c:pt>
                <c:pt idx="62">
                  <c:v>1.9021315619526875</c:v>
                </c:pt>
                <c:pt idx="63">
                  <c:v>1.9350525237398302</c:v>
                </c:pt>
                <c:pt idx="64">
                  <c:v>1.9679589950663856</c:v>
                </c:pt>
                <c:pt idx="65">
                  <c:v>2.0008485428877387</c:v>
                </c:pt>
                <c:pt idx="66">
                  <c:v>2.0337187632518354</c:v>
                </c:pt>
                <c:pt idx="67">
                  <c:v>2.0665672803486426</c:v>
                </c:pt>
                <c:pt idx="68">
                  <c:v>2.0993917456260536</c:v>
                </c:pt>
                <c:pt idx="69">
                  <c:v>2.1321898369672114</c:v>
                </c:pt>
                <c:pt idx="70">
                  <c:v>2.1649592579249086</c:v>
                </c:pt>
                <c:pt idx="71">
                  <c:v>2.1976977370088875</c:v>
                </c:pt>
                <c:pt idx="72">
                  <c:v>2.2304030270223119</c:v>
                </c:pt>
                <c:pt idx="73">
                  <c:v>2.2630729044439155</c:v>
                </c:pt>
                <c:pt idx="74">
                  <c:v>2.295705168852717</c:v>
                </c:pt>
                <c:pt idx="75">
                  <c:v>2.3282976423923363</c:v>
                </c:pt>
                <c:pt idx="76">
                  <c:v>2.360848169272197</c:v>
                </c:pt>
                <c:pt idx="77">
                  <c:v>2.3933546153031848</c:v>
                </c:pt>
                <c:pt idx="78">
                  <c:v>2.4258148674654341</c:v>
                </c:pt>
                <c:pt idx="79">
                  <c:v>2.4582268335060671</c:v>
                </c:pt>
                <c:pt idx="80">
                  <c:v>2.4905884415650381</c:v>
                </c:pt>
                <c:pt idx="81">
                  <c:v>2.522897639827117</c:v>
                </c:pt>
                <c:pt idx="82">
                  <c:v>2.5551523961984333</c:v>
                </c:pt>
                <c:pt idx="83">
                  <c:v>2.5873506980059373</c:v>
                </c:pt>
                <c:pt idx="84">
                  <c:v>2.6194905517183407</c:v>
                </c:pt>
                <c:pt idx="85">
                  <c:v>2.6515699826871884</c:v>
                </c:pt>
                <c:pt idx="86">
                  <c:v>2.6835870349067665</c:v>
                </c:pt>
                <c:pt idx="87">
                  <c:v>2.7155397707916831</c:v>
                </c:pt>
                <c:pt idx="88">
                  <c:v>2.7474262709710051</c:v>
                </c:pt>
                <c:pt idx="89">
                  <c:v>2.7792446340979464</c:v>
                </c:pt>
                <c:pt idx="90">
                  <c:v>2.8109929766741097</c:v>
                </c:pt>
                <c:pt idx="91">
                  <c:v>2.8426694328874058</c:v>
                </c:pt>
                <c:pt idx="92">
                  <c:v>2.8742721544627812</c:v>
                </c:pt>
                <c:pt idx="93">
                  <c:v>2.9057993105250137</c:v>
                </c:pt>
                <c:pt idx="94">
                  <c:v>2.9372490874727575</c:v>
                </c:pt>
                <c:pt idx="95">
                  <c:v>2.9686196888632224</c:v>
                </c:pt>
                <c:pt idx="96">
                  <c:v>2.9999093353067563</c:v>
                </c:pt>
                <c:pt idx="97">
                  <c:v>3.0311162643707874</c:v>
                </c:pt>
                <c:pt idx="98">
                  <c:v>3.0622387304924863</c:v>
                </c:pt>
                <c:pt idx="99">
                  <c:v>3.0932750048996436</c:v>
                </c:pt>
                <c:pt idx="100">
                  <c:v>3.1242233755392381</c:v>
                </c:pt>
                <c:pt idx="101">
                  <c:v>3.1550821470132075</c:v>
                </c:pt>
                <c:pt idx="102">
                  <c:v>3.1858496405209529</c:v>
                </c:pt>
                <c:pt idx="103">
                  <c:v>3.2165241938081883</c:v>
                </c:pt>
                <c:pt idx="104">
                  <c:v>3.2471041611216753</c:v>
                </c:pt>
                <c:pt idx="105">
                  <c:v>3.2775879131694969</c:v>
                </c:pt>
                <c:pt idx="106">
                  <c:v>3.3079738370864908</c:v>
                </c:pt>
                <c:pt idx="107">
                  <c:v>3.3382603364045011</c:v>
                </c:pt>
                <c:pt idx="108">
                  <c:v>3.3684458310271208</c:v>
                </c:pt>
                <c:pt idx="109">
                  <c:v>3.3985287572086049</c:v>
                </c:pt>
                <c:pt idx="110">
                  <c:v>3.4285075675366969</c:v>
                </c:pt>
                <c:pt idx="111">
                  <c:v>3.4583807309190506</c:v>
                </c:pt>
                <c:pt idx="112">
                  <c:v>3.4881467325730089</c:v>
                </c:pt>
                <c:pt idx="113">
                  <c:v>3.5178040740184722</c:v>
                </c:pt>
                <c:pt idx="114">
                  <c:v>3.5473512730736307</c:v>
                </c:pt>
                <c:pt idx="115">
                  <c:v>3.576786863853342</c:v>
                </c:pt>
                <c:pt idx="116">
                  <c:v>3.6061093967699205</c:v>
                </c:pt>
                <c:pt idx="117">
                  <c:v>3.6353174385361369</c:v>
                </c:pt>
                <c:pt idx="118">
                  <c:v>3.6644095721702512</c:v>
                </c:pt>
                <c:pt idx="119">
                  <c:v>3.6933843970028812</c:v>
                </c:pt>
                <c:pt idx="120">
                  <c:v>3.7222405286855329</c:v>
                </c:pt>
                <c:pt idx="121">
                  <c:v>3.7509765992006083</c:v>
                </c:pt>
                <c:pt idx="122">
                  <c:v>3.7795912568727692</c:v>
                </c:pt>
                <c:pt idx="123">
                  <c:v>3.808083166381476</c:v>
                </c:pt>
                <c:pt idx="124">
                  <c:v>3.8364510087745516</c:v>
                </c:pt>
                <c:pt idx="125">
                  <c:v>3.8646934814826484</c:v>
                </c:pt>
                <c:pt idx="126">
                  <c:v>3.892809298334496</c:v>
                </c:pt>
                <c:pt idx="127">
                  <c:v>3.9207971895727578</c:v>
                </c:pt>
                <c:pt idx="128">
                  <c:v>3.9486559018704361</c:v>
                </c:pt>
                <c:pt idx="129">
                  <c:v>3.9763841983476591</c:v>
                </c:pt>
                <c:pt idx="130">
                  <c:v>4.0039808585887684</c:v>
                </c:pt>
                <c:pt idx="131">
                  <c:v>4.0314446786596072</c:v>
                </c:pt>
                <c:pt idx="132">
                  <c:v>4.0587744711248801</c:v>
                </c:pt>
                <c:pt idx="133">
                  <c:v>4.0859690650655098</c:v>
                </c:pt>
                <c:pt idx="134">
                  <c:v>4.1130273060959093</c:v>
                </c:pt>
                <c:pt idx="135">
                  <c:v>4.1399480563810469</c:v>
                </c:pt>
                <c:pt idx="136">
                  <c:v>4.1667301946532671</c:v>
                </c:pt>
                <c:pt idx="137">
                  <c:v>4.1933726162287384</c:v>
                </c:pt>
                <c:pt idx="138">
                  <c:v>4.2198742330234866</c:v>
                </c:pt>
                <c:pt idx="139">
                  <c:v>4.2462339735689465</c:v>
                </c:pt>
                <c:pt idx="140">
                  <c:v>4.2724507830269136</c:v>
                </c:pt>
                <c:pt idx="141">
                  <c:v>4.2985236232038924</c:v>
                </c:pt>
                <c:pt idx="142">
                  <c:v>4.3244514725647329</c:v>
                </c:pt>
                <c:pt idx="143">
                  <c:v>4.3502333262455091</c:v>
                </c:pt>
                <c:pt idx="144">
                  <c:v>4.3758681960655981</c:v>
                </c:pt>
                <c:pt idx="145">
                  <c:v>4.4013551105388622</c:v>
                </c:pt>
                <c:pt idx="146">
                  <c:v>4.426693114883939</c:v>
                </c:pt>
                <c:pt idx="147">
                  <c:v>4.4518812710335292</c:v>
                </c:pt>
                <c:pt idx="148">
                  <c:v>4.4769186576426954</c:v>
                </c:pt>
                <c:pt idx="149">
                  <c:v>4.5018043700960613</c:v>
                </c:pt>
                <c:pt idx="150">
                  <c:v>4.5265375205139282</c:v>
                </c:pt>
                <c:pt idx="151">
                  <c:v>4.5511172377572295</c:v>
                </c:pt>
                <c:pt idx="152">
                  <c:v>4.5755426674312911</c:v>
                </c:pt>
                <c:pt idx="153">
                  <c:v>4.599812971888376</c:v>
                </c:pt>
                <c:pt idx="154">
                  <c:v>4.6239273302289599</c:v>
                </c:pt>
                <c:pt idx="155">
                  <c:v>4.647884938301706</c:v>
                </c:pt>
                <c:pt idx="156">
                  <c:v>4.6716850087021244</c:v>
                </c:pt>
                <c:pt idx="157">
                  <c:v>4.6953267707698592</c:v>
                </c:pt>
                <c:pt idx="158">
                  <c:v>4.7188094705846018</c:v>
                </c:pt>
                <c:pt idx="159">
                  <c:v>4.7421323709605883</c:v>
                </c:pt>
                <c:pt idx="160">
                  <c:v>4.7652947514396367</c:v>
                </c:pt>
                <c:pt idx="161">
                  <c:v>4.788295908282767</c:v>
                </c:pt>
                <c:pt idx="162">
                  <c:v>4.8111351544602847</c:v>
                </c:pt>
                <c:pt idx="163">
                  <c:v>4.8338118196404016</c:v>
                </c:pt>
                <c:pt idx="164">
                  <c:v>4.8563252501762983</c:v>
                </c:pt>
                <c:pt idx="165">
                  <c:v>4.878674809091665</c:v>
                </c:pt>
                <c:pt idx="166">
                  <c:v>4.9008598760646702</c:v>
                </c:pt>
                <c:pt idx="167">
                  <c:v>4.922879847410357</c:v>
                </c:pt>
                <c:pt idx="168">
                  <c:v>4.9447341360614461</c:v>
                </c:pt>
                <c:pt idx="169">
                  <c:v>4.9664221715475287</c:v>
                </c:pt>
                <c:pt idx="170">
                  <c:v>4.9879433999726617</c:v>
                </c:pt>
                <c:pt idx="171">
                  <c:v>5.0092972839913061</c:v>
                </c:pt>
                <c:pt idx="172">
                  <c:v>5.030483302782657</c:v>
                </c:pt>
                <c:pt idx="173">
                  <c:v>5.0515009520232956</c:v>
                </c:pt>
                <c:pt idx="174">
                  <c:v>5.0723497438582221</c:v>
                </c:pt>
                <c:pt idx="175">
                  <c:v>5.0930292068701801</c:v>
                </c:pt>
                <c:pt idx="176">
                  <c:v>5.1135388860473645</c:v>
                </c:pt>
                <c:pt idx="177">
                  <c:v>5.1338783427494201</c:v>
                </c:pt>
                <c:pt idx="178">
                  <c:v>5.1540471546717663</c:v>
                </c:pt>
                <c:pt idx="179">
                  <c:v>5.1740449158082544</c:v>
                </c:pt>
                <c:pt idx="180">
                  <c:v>5.1938712364121402</c:v>
                </c:pt>
                <c:pt idx="181">
                  <c:v>5.2135257429553548</c:v>
                </c:pt>
                <c:pt idx="182">
                  <c:v>5.233008078086109</c:v>
                </c:pt>
                <c:pt idx="183">
                  <c:v>5.2523179005848073</c:v>
                </c:pt>
                <c:pt idx="184">
                  <c:v>5.2714548853182643</c:v>
                </c:pt>
                <c:pt idx="185">
                  <c:v>5.290418723192265</c:v>
                </c:pt>
                <c:pt idx="186">
                  <c:v>5.3092091211024197</c:v>
                </c:pt>
                <c:pt idx="187">
                  <c:v>5.327825801883348</c:v>
                </c:pt>
                <c:pt idx="188">
                  <c:v>5.3462685042562068</c:v>
                </c:pt>
                <c:pt idx="189">
                  <c:v>5.3645369827745153</c:v>
                </c:pt>
                <c:pt idx="190">
                  <c:v>5.3826310077683601</c:v>
                </c:pt>
                <c:pt idx="191">
                  <c:v>5.400550365286902</c:v>
                </c:pt>
                <c:pt idx="192">
                  <c:v>5.4182948570392595</c:v>
                </c:pt>
                <c:pt idx="193">
                  <c:v>5.4358643003337335</c:v>
                </c:pt>
                <c:pt idx="194">
                  <c:v>5.4532585280154047</c:v>
                </c:pt>
                <c:pt idx="195">
                  <c:v>5.470477388402105</c:v>
                </c:pt>
                <c:pt idx="196">
                  <c:v>5.4875207452187542</c:v>
                </c:pt>
                <c:pt idx="197">
                  <c:v>5.5043884775301164</c:v>
                </c:pt>
                <c:pt idx="198">
                  <c:v>5.5210804796719319</c:v>
                </c:pt>
                <c:pt idx="199">
                  <c:v>5.5375966611804692</c:v>
                </c:pt>
                <c:pt idx="200">
                  <c:v>5.5539369467205164</c:v>
                </c:pt>
                <c:pt idx="201">
                  <c:v>5.5701012760117772</c:v>
                </c:pt>
                <c:pt idx="202">
                  <c:v>5.5860896037537477</c:v>
                </c:pt>
                <c:pt idx="203">
                  <c:v>5.6019018995490271</c:v>
                </c:pt>
                <c:pt idx="204">
                  <c:v>5.6175381478251207</c:v>
                </c:pt>
                <c:pt idx="205">
                  <c:v>5.6329983477547181</c:v>
                </c:pt>
                <c:pt idx="206">
                  <c:v>5.6482825131744816</c:v>
                </c:pt>
                <c:pt idx="207">
                  <c:v>5.6633906725023433</c:v>
                </c:pt>
                <c:pt idx="208">
                  <c:v>5.6783228686533409</c:v>
                </c:pt>
                <c:pt idx="209">
                  <c:v>5.6930791589540037</c:v>
                </c:pt>
                <c:pt idx="210">
                  <c:v>5.707659615055281</c:v>
                </c:pt>
                <c:pt idx="211">
                  <c:v>5.7220643228440782</c:v>
                </c:pt>
                <c:pt idx="212">
                  <c:v>5.7362933823533684</c:v>
                </c:pt>
                <c:pt idx="213">
                  <c:v>5.7503469076709299</c:v>
                </c:pt>
                <c:pt idx="214">
                  <c:v>5.764225026846697</c:v>
                </c:pt>
                <c:pt idx="215">
                  <c:v>5.7779278817987896</c:v>
                </c:pt>
                <c:pt idx="216">
                  <c:v>5.7914556282181717</c:v>
                </c:pt>
                <c:pt idx="217">
                  <c:v>5.8048084354720277</c:v>
                </c:pt>
                <c:pt idx="218">
                  <c:v>5.8179864865058191</c:v>
                </c:pt>
                <c:pt idx="219">
                  <c:v>5.8309899777440872</c:v>
                </c:pt>
                <c:pt idx="220">
                  <c:v>5.8438191189899689</c:v>
                </c:pt>
                <c:pt idx="221">
                  <c:v>5.85647413332351</c:v>
                </c:pt>
                <c:pt idx="222">
                  <c:v>5.8689552569987322</c:v>
                </c:pt>
                <c:pt idx="223">
                  <c:v>5.8812627393395118</c:v>
                </c:pt>
                <c:pt idx="224">
                  <c:v>5.8933968426342886</c:v>
                </c:pt>
                <c:pt idx="225">
                  <c:v>5.9053578420296127</c:v>
                </c:pt>
                <c:pt idx="226">
                  <c:v>5.9171460254225554</c:v>
                </c:pt>
                <c:pt idx="227">
                  <c:v>5.928761693352012</c:v>
                </c:pt>
                <c:pt idx="228">
                  <c:v>5.9402051588889</c:v>
                </c:pt>
                <c:pt idx="229">
                  <c:v>5.9514767475253141</c:v>
                </c:pt>
                <c:pt idx="230">
                  <c:v>5.9625767970625958</c:v>
                </c:pt>
                <c:pt idx="231">
                  <c:v>5.9735056574984062</c:v>
                </c:pt>
                <c:pt idx="232">
                  <c:v>5.9842636909127878</c:v>
                </c:pt>
                <c:pt idx="233">
                  <c:v>5.9948512713532303</c:v>
                </c:pt>
                <c:pt idx="234">
                  <c:v>6.0052687847188073</c:v>
                </c:pt>
                <c:pt idx="235">
                  <c:v>6.0155166286433461</c:v>
                </c:pt>
                <c:pt idx="236">
                  <c:v>6.0255952123777066</c:v>
                </c:pt>
                <c:pt idx="237">
                  <c:v>6.0355049566711507</c:v>
                </c:pt>
                <c:pt idx="238">
                  <c:v>6.0452462936518767</c:v>
                </c:pt>
                <c:pt idx="239">
                  <c:v>6.0548196667066749</c:v>
                </c:pt>
                <c:pt idx="240">
                  <c:v>6.0642255303597929</c:v>
                </c:pt>
                <c:pt idx="241">
                  <c:v>6.0734643501509824</c:v>
                </c:pt>
                <c:pt idx="242">
                  <c:v>6.0825366025127918</c:v>
                </c:pt>
                <c:pt idx="243">
                  <c:v>6.0914427746471054</c:v>
                </c:pt>
                <c:pt idx="244">
                  <c:v>6.100183364400948</c:v>
                </c:pt>
                <c:pt idx="245">
                  <c:v>6.1087588801416119</c:v>
                </c:pt>
                <c:pt idx="246">
                  <c:v>6.1171698406310782</c:v>
                </c:pt>
                <c:pt idx="247">
                  <c:v>6.1254167748998194</c:v>
                </c:pt>
                <c:pt idx="248">
                  <c:v>6.1335002221199417</c:v>
                </c:pt>
                <c:pt idx="249">
                  <c:v>6.1414207314777496</c:v>
                </c:pt>
                <c:pt idx="250">
                  <c:v>6.1491788620457228</c:v>
                </c:pt>
                <c:pt idx="251">
                  <c:v>6.156775182653921</c:v>
                </c:pt>
                <c:pt idx="252">
                  <c:v>6.1642102717608971</c:v>
                </c:pt>
                <c:pt idx="253">
                  <c:v>6.1714847173240592</c:v>
                </c:pt>
                <c:pt idx="254">
                  <c:v>6.1785991166695888</c:v>
                </c:pt>
                <c:pt idx="255">
                  <c:v>6.185554076361873</c:v>
                </c:pt>
                <c:pt idx="256">
                  <c:v>6.1923502120725225</c:v>
                </c:pt>
                <c:pt idx="257">
                  <c:v>6.1989881484489784</c:v>
                </c:pt>
                <c:pt idx="258">
                  <c:v>6.2054685189827126</c:v>
                </c:pt>
                <c:pt idx="259">
                  <c:v>6.211791965877107</c:v>
                </c:pt>
                <c:pt idx="260">
                  <c:v>6.2179591399149645</c:v>
                </c:pt>
                <c:pt idx="261">
                  <c:v>6.2239707003257143</c:v>
                </c:pt>
                <c:pt idx="262">
                  <c:v>6.2298273146523471</c:v>
                </c:pt>
                <c:pt idx="263">
                  <c:v>6.2355296586180629</c:v>
                </c:pt>
                <c:pt idx="264">
                  <c:v>6.2410784159926962</c:v>
                </c:pt>
                <c:pt idx="265">
                  <c:v>6.24647427845892</c:v>
                </c:pt>
                <c:pt idx="266">
                  <c:v>6.2517179454782559</c:v>
                </c:pt>
                <c:pt idx="267">
                  <c:v>6.2568101241569209</c:v>
                </c:pt>
                <c:pt idx="268">
                  <c:v>6.2617515291115247</c:v>
                </c:pt>
                <c:pt idx="269">
                  <c:v>6.2665428823346616</c:v>
                </c:pt>
                <c:pt idx="270">
                  <c:v>6.2711849130603774</c:v>
                </c:pt>
                <c:pt idx="271">
                  <c:v>6.2756783576295918</c:v>
                </c:pt>
                <c:pt idx="272">
                  <c:v>6.2800239593554554</c:v>
                </c:pt>
                <c:pt idx="273">
                  <c:v>6.2842224683886867</c:v>
                </c:pt>
                <c:pt idx="274">
                  <c:v>6.2882746415828894</c:v>
                </c:pt>
                <c:pt idx="275">
                  <c:v>6.2921812423599182</c:v>
                </c:pt>
                <c:pt idx="276">
                  <c:v>6.2959430405752634</c:v>
                </c:pt>
                <c:pt idx="277">
                  <c:v>6.2995608123835058</c:v>
                </c:pt>
                <c:pt idx="278">
                  <c:v>6.3030353401038477</c:v>
                </c:pt>
                <c:pt idx="279">
                  <c:v>6.3063674120857973</c:v>
                </c:pt>
                <c:pt idx="280">
                  <c:v>6.30955782257492</c:v>
                </c:pt>
                <c:pt idx="281">
                  <c:v>6.3126073715787996</c:v>
                </c:pt>
                <c:pt idx="282">
                  <c:v>6.3155168647331399</c:v>
                </c:pt>
                <c:pt idx="283">
                  <c:v>6.3182871131680889</c:v>
                </c:pt>
                <c:pt idx="284">
                  <c:v>6.3209189333747577</c:v>
                </c:pt>
                <c:pt idx="285">
                  <c:v>6.323413147072003</c:v>
                </c:pt>
                <c:pt idx="286">
                  <c:v>6.3257705810734599</c:v>
                </c:pt>
                <c:pt idx="287">
                  <c:v>6.3279920671548524</c:v>
                </c:pt>
                <c:pt idx="288">
                  <c:v>6.3300784419216249</c:v>
                </c:pt>
                <c:pt idx="289">
                  <c:v>6.3320305466768714</c:v>
                </c:pt>
                <c:pt idx="290">
                  <c:v>6.3338492272896518</c:v>
                </c:pt>
                <c:pt idx="291">
                  <c:v>6.3355353340636205</c:v>
                </c:pt>
                <c:pt idx="292">
                  <c:v>6.3370897216060769</c:v>
                </c:pt>
                <c:pt idx="293">
                  <c:v>6.3385132486974172</c:v>
                </c:pt>
                <c:pt idx="294">
                  <c:v>6.3398067781609901</c:v>
                </c:pt>
                <c:pt idx="295">
                  <c:v>6.3409711767334249</c:v>
                </c:pt>
                <c:pt idx="296">
                  <c:v>6.3420073149353948</c:v>
                </c:pt>
                <c:pt idx="297">
                  <c:v>6.3429160669428883</c:v>
                </c:pt>
                <c:pt idx="298">
                  <c:v>6.3436983104589499</c:v>
                </c:pt>
                <c:pt idx="299">
                  <c:v>6.3443549265859733</c:v>
                </c:pt>
                <c:pt idx="300">
                  <c:v>6.344886799698517</c:v>
                </c:pt>
                <c:pt idx="301">
                  <c:v>6.345294817316665</c:v>
                </c:pt>
                <c:pt idx="302">
                  <c:v>6.345579869979967</c:v>
                </c:pt>
                <c:pt idx="303">
                  <c:v>6.3457428511219955</c:v>
                </c:pt>
                <c:pt idx="304">
                  <c:v>6.345784656945451</c:v>
                </c:pt>
                <c:pt idx="305">
                  <c:v>6.3457061862979689</c:v>
                </c:pt>
                <c:pt idx="306">
                  <c:v>6.3455083405484922</c:v>
                </c:pt>
                <c:pt idx="307">
                  <c:v>6.3451920234643575</c:v>
                </c:pt>
                <c:pt idx="308">
                  <c:v>6.3447581410890264</c:v>
                </c:pt>
                <c:pt idx="309">
                  <c:v>6.3442076016205187</c:v>
                </c:pt>
                <c:pt idx="310">
                  <c:v>6.343541315290544</c:v>
                </c:pt>
                <c:pt idx="311">
                  <c:v>6.3427601942443665</c:v>
                </c:pt>
                <c:pt idx="312">
                  <c:v>6.3418651524213878</c:v>
                </c:pt>
                <c:pt idx="313">
                  <c:v>6.3408571054364966</c:v>
                </c:pt>
                <c:pt idx="314">
                  <c:v>6.3397369704621811</c:v>
                </c:pt>
                <c:pt idx="315">
                  <c:v>6.338505666111419</c:v>
                </c:pt>
                <c:pt idx="316">
                  <c:v>6.3371641123213536</c:v>
                </c:pt>
                <c:pt idx="317">
                  <c:v>6.3357132302378041</c:v>
                </c:pt>
                <c:pt idx="318">
                  <c:v>6.3341539421005626</c:v>
                </c:pt>
                <c:pt idx="319">
                  <c:v>6.3324871711295536</c:v>
                </c:pt>
                <c:pt idx="320">
                  <c:v>6.3307138414118347</c:v>
                </c:pt>
                <c:pt idx="321">
                  <c:v>6.3288348777894443</c:v>
                </c:pt>
                <c:pt idx="322">
                  <c:v>6.326851205748139</c:v>
                </c:pt>
                <c:pt idx="323">
                  <c:v>6.3247637513070112</c:v>
                </c:pt>
                <c:pt idx="324">
                  <c:v>6.3225734409089993</c:v>
                </c:pt>
                <c:pt idx="325">
                  <c:v>6.3202812013123086</c:v>
                </c:pt>
                <c:pt idx="326">
                  <c:v>6.3178879594827544</c:v>
                </c:pt>
                <c:pt idx="327">
                  <c:v>6.3153946424870391</c:v>
                </c:pt>
                <c:pt idx="328">
                  <c:v>6.3128021773869527</c:v>
                </c:pt>
                <c:pt idx="329">
                  <c:v>6.3101114911345508</c:v>
                </c:pt>
                <c:pt idx="330">
                  <c:v>6.3073235104682714</c:v>
                </c:pt>
                <c:pt idx="331">
                  <c:v>6.3044391618100475</c:v>
                </c:pt>
                <c:pt idx="332">
                  <c:v>6.3014593711633724</c:v>
                </c:pt>
                <c:pt idx="333">
                  <c:v>6.2983850640123791</c:v>
                </c:pt>
                <c:pt idx="334">
                  <c:v>6.2952171652219109</c:v>
                </c:pt>
                <c:pt idx="335">
                  <c:v>6.2919565989385964</c:v>
                </c:pt>
                <c:pt idx="336">
                  <c:v>6.2886042884929445</c:v>
                </c:pt>
                <c:pt idx="337">
                  <c:v>6.2851611563024692</c:v>
                </c:pt>
                <c:pt idx="338">
                  <c:v>6.2816281237758389</c:v>
                </c:pt>
                <c:pt idx="339">
                  <c:v>6.2780061112180716</c:v>
                </c:pt>
                <c:pt idx="340">
                  <c:v>6.2742960377367671</c:v>
                </c:pt>
                <c:pt idx="341">
                  <c:v>6.2704988211494124</c:v>
                </c:pt>
                <c:pt idx="342">
                  <c:v>6.2666153778917284</c:v>
                </c:pt>
                <c:pt idx="343">
                  <c:v>6.2626466229270985</c:v>
                </c:pt>
                <c:pt idx="344">
                  <c:v>6.2585934696570611</c:v>
                </c:pt>
                <c:pt idx="345">
                  <c:v>6.2544568298328871</c:v>
                </c:pt>
                <c:pt idx="346">
                  <c:v>6.2502376134682356</c:v>
                </c:pt>
                <c:pt idx="347">
                  <c:v>6.2459367287529188</c:v>
                </c:pt>
                <c:pt idx="348">
                  <c:v>6.2415550819677259</c:v>
                </c:pt>
                <c:pt idx="349">
                  <c:v>6.2370935774003886</c:v>
                </c:pt>
                <c:pt idx="350">
                  <c:v>6.2325531172626238</c:v>
                </c:pt>
                <c:pt idx="351">
                  <c:v>6.2279346016082888</c:v>
                </c:pt>
                <c:pt idx="352">
                  <c:v>6.223238928252659</c:v>
                </c:pt>
                <c:pt idx="353">
                  <c:v>6.2184669926928109</c:v>
                </c:pt>
                <c:pt idx="354">
                  <c:v>6.2136196880291292</c:v>
                </c:pt>
                <c:pt idx="355">
                  <c:v>6.2086979048879423</c:v>
                </c:pt>
                <c:pt idx="356">
                  <c:v>6.2037025313452627</c:v>
                </c:pt>
                <c:pt idx="357">
                  <c:v>6.1986344528516835</c:v>
                </c:pt>
                <c:pt idx="358">
                  <c:v>6.1934945521583877</c:v>
                </c:pt>
                <c:pt idx="359">
                  <c:v>6.1882837092442902</c:v>
                </c:pt>
                <c:pt idx="360">
                  <c:v>6.1830028012443128</c:v>
                </c:pt>
                <c:pt idx="361">
                  <c:v>6.1776527023788077</c:v>
                </c:pt>
                <c:pt idx="362">
                  <c:v>6.172234283884106</c:v>
                </c:pt>
                <c:pt idx="363">
                  <c:v>6.1667484139442044</c:v>
                </c:pt>
                <c:pt idx="364">
                  <c:v>6.1611959576235904</c:v>
                </c:pt>
                <c:pt idx="365">
                  <c:v>6.1555777768012137</c:v>
                </c:pt>
                <c:pt idx="366">
                  <c:v>6.1498947301055953</c:v>
                </c:pt>
                <c:pt idx="367">
                  <c:v>6.1441476728510622</c:v>
                </c:pt>
                <c:pt idx="368">
                  <c:v>6.1383374569751421</c:v>
                </c:pt>
                <c:pt idx="369">
                  <c:v>6.13246493097708</c:v>
                </c:pt>
                <c:pt idx="370">
                  <c:v>6.1265309398575045</c:v>
                </c:pt>
                <c:pt idx="371">
                  <c:v>6.1205363250592226</c:v>
                </c:pt>
                <c:pt idx="372">
                  <c:v>6.1144819244091533</c:v>
                </c:pt>
                <c:pt idx="373">
                  <c:v>6.1083685720613987</c:v>
                </c:pt>
                <c:pt idx="374">
                  <c:v>6.1021970984414446</c:v>
                </c:pt>
                <c:pt idx="375">
                  <c:v>6.0959683301914929</c:v>
                </c:pt>
                <c:pt idx="376">
                  <c:v>6.0896830901169245</c:v>
                </c:pt>
                <c:pt idx="377">
                  <c:v>6.0833421971338826</c:v>
                </c:pt>
                <c:pt idx="378">
                  <c:v>6.0769464662179908</c:v>
                </c:pt>
                <c:pt idx="379">
                  <c:v>6.0704967083541854</c:v>
                </c:pt>
                <c:pt idx="380">
                  <c:v>6.0639937304876659</c:v>
                </c:pt>
                <c:pt idx="381">
                  <c:v>6.0574383354759691</c:v>
                </c:pt>
                <c:pt idx="382">
                  <c:v>6.050831322042133</c:v>
                </c:pt>
                <c:pt idx="383">
                  <c:v>6.0441734847290105</c:v>
                </c:pt>
                <c:pt idx="384">
                  <c:v>6.0374656138546392</c:v>
                </c:pt>
                <c:pt idx="385">
                  <c:v>6.0307084954687467</c:v>
                </c:pt>
                <c:pt idx="386">
                  <c:v>6.0239029113103433</c:v>
                </c:pt>
                <c:pt idx="387">
                  <c:v>6.017049638766399</c:v>
                </c:pt>
                <c:pt idx="388">
                  <c:v>6.0101494508316211</c:v>
                </c:pt>
                <c:pt idx="389">
                  <c:v>6.0032031160693045</c:v>
                </c:pt>
                <c:pt idx="390">
                  <c:v>5.9962113985732657</c:v>
                </c:pt>
                <c:pt idx="391">
                  <c:v>5.9891750579308543</c:v>
                </c:pt>
                <c:pt idx="392">
                  <c:v>5.9820948491870185</c:v>
                </c:pt>
                <c:pt idx="393">
                  <c:v>5.9749715228094518</c:v>
                </c:pt>
                <c:pt idx="394">
                  <c:v>5.9678058246547785</c:v>
                </c:pt>
                <c:pt idx="395">
                  <c:v>5.9605984959358125</c:v>
                </c:pt>
                <c:pt idx="396">
                  <c:v>5.9533502731898373</c:v>
                </c:pt>
                <c:pt idx="397">
                  <c:v>5.9460618882479404</c:v>
                </c:pt>
                <c:pt idx="398">
                  <c:v>5.9387340682053855</c:v>
                </c:pt>
                <c:pt idx="399">
                  <c:v>5.9313675353929973</c:v>
                </c:pt>
                <c:pt idx="400">
                  <c:v>5.9239630073495722</c:v>
                </c:pt>
                <c:pt idx="401">
                  <c:v>5.9165211967953137</c:v>
                </c:pt>
                <c:pt idx="402">
                  <c:v>5.9090428116062572</c:v>
                </c:pt>
                <c:pt idx="403">
                  <c:v>5.9015285547897127</c:v>
                </c:pt>
                <c:pt idx="404">
                  <c:v>5.8939791244606852</c:v>
                </c:pt>
                <c:pt idx="405">
                  <c:v>5.8863952138192879</c:v>
                </c:pt>
                <c:pt idx="406">
                  <c:v>5.8787775111291394</c:v>
                </c:pt>
                <c:pt idx="407">
                  <c:v>5.8711266996967257</c:v>
                </c:pt>
                <c:pt idx="408">
                  <c:v>5.8634434578517212</c:v>
                </c:pt>
                <c:pt idx="409">
                  <c:v>5.8557284589282821</c:v>
                </c:pt>
                <c:pt idx="410">
                  <c:v>5.8479823712472667</c:v>
                </c:pt>
                <c:pt idx="411">
                  <c:v>5.8402058580994165</c:v>
                </c:pt>
                <c:pt idx="412">
                  <c:v>5.8323995777294542</c:v>
                </c:pt>
                <c:pt idx="413">
                  <c:v>5.8245641833211126</c:v>
                </c:pt>
                <c:pt idx="414">
                  <c:v>5.8167003229830865</c:v>
                </c:pt>
                <c:pt idx="415">
                  <c:v>5.8088086397358678</c:v>
                </c:pt>
                <c:pt idx="416">
                  <c:v>5.8008897714995156</c:v>
                </c:pt>
                <c:pt idx="417">
                  <c:v>5.7929443510822871</c:v>
                </c:pt>
                <c:pt idx="418">
                  <c:v>5.784973006170163</c:v>
                </c:pt>
                <c:pt idx="419">
                  <c:v>5.7769763593172456</c:v>
                </c:pt>
                <c:pt idx="420">
                  <c:v>5.7689550279370225</c:v>
                </c:pt>
                <c:pt idx="421">
                  <c:v>5.7609096242944799</c:v>
                </c:pt>
                <c:pt idx="422">
                  <c:v>5.7528407554990739</c:v>
                </c:pt>
                <c:pt idx="423">
                  <c:v>5.7447490234985272</c:v>
                </c:pt>
                <c:pt idx="424">
                  <c:v>5.7366350250734603</c:v>
                </c:pt>
                <c:pt idx="425">
                  <c:v>5.728499351832852</c:v>
                </c:pt>
                <c:pt idx="426">
                  <c:v>5.7203425902102856</c:v>
                </c:pt>
                <c:pt idx="427">
                  <c:v>5.7121653214610237</c:v>
                </c:pt>
                <c:pt idx="428">
                  <c:v>5.7039681216598579</c:v>
                </c:pt>
                <c:pt idx="429">
                  <c:v>5.6957515616997449</c:v>
                </c:pt>
                <c:pt idx="430">
                  <c:v>5.6875162072912175</c:v>
                </c:pt>
                <c:pt idx="431">
                  <c:v>5.6792626189625599</c:v>
                </c:pt>
                <c:pt idx="432">
                  <c:v>5.6709913520607316</c:v>
                </c:pt>
                <c:pt idx="433">
                  <c:v>5.6627029567530398</c:v>
                </c:pt>
                <c:pt idx="434">
                  <c:v>5.6543979780295475</c:v>
                </c:pt>
                <c:pt idx="435">
                  <c:v>5.6460769557062065</c:v>
                </c:pt>
                <c:pt idx="436">
                  <c:v>5.6377404244286975</c:v>
                </c:pt>
                <c:pt idx="437">
                  <c:v>5.6293889136769932</c:v>
                </c:pt>
                <c:pt idx="438">
                  <c:v>5.6210229477705989</c:v>
                </c:pt>
                <c:pt idx="439">
                  <c:v>5.6126430458744911</c:v>
                </c:pt>
                <c:pt idx="440">
                  <c:v>5.6042497220057266</c:v>
                </c:pt>
                <c:pt idx="441">
                  <c:v>5.5958434850407279</c:v>
                </c:pt>
                <c:pt idx="442">
                  <c:v>5.5874248387232051</c:v>
                </c:pt>
                <c:pt idx="443">
                  <c:v>5.5789942816727445</c:v>
                </c:pt>
                <c:pt idx="444">
                  <c:v>5.5705523073940348</c:v>
                </c:pt>
                <c:pt idx="445">
                  <c:v>5.5620994042866974</c:v>
                </c:pt>
                <c:pt idx="446">
                  <c:v>5.55363605565576</c:v>
                </c:pt>
                <c:pt idx="447">
                  <c:v>5.5451627397227226</c:v>
                </c:pt>
                <c:pt idx="448">
                  <c:v>5.536679929637228</c:v>
                </c:pt>
                <c:pt idx="449">
                  <c:v>5.5281880934893159</c:v>
                </c:pt>
                <c:pt idx="450">
                  <c:v>5.5196876943222515</c:v>
                </c:pt>
                <c:pt idx="451">
                  <c:v>5.5111791901459348</c:v>
                </c:pt>
                <c:pt idx="452">
                  <c:v>5.502663033950852</c:v>
                </c:pt>
                <c:pt idx="453">
                  <c:v>5.494139673722584</c:v>
                </c:pt>
                <c:pt idx="454">
                  <c:v>5.485609552456852</c:v>
                </c:pt>
                <c:pt idx="455">
                  <c:v>5.4770731081750919</c:v>
                </c:pt>
                <c:pt idx="456">
                  <c:v>5.4685307739405422</c:v>
                </c:pt>
                <c:pt idx="457">
                  <c:v>5.459982977874847</c:v>
                </c:pt>
                <c:pt idx="458">
                  <c:v>5.451430143175152</c:v>
                </c:pt>
                <c:pt idx="459">
                  <c:v>5.4428726881316978</c:v>
                </c:pt>
                <c:pt idx="460">
                  <c:v>5.4343110261458847</c:v>
                </c:pt>
                <c:pt idx="461">
                  <c:v>5.4257455657488087</c:v>
                </c:pt>
                <c:pt idx="462">
                  <c:v>5.4171767106202617</c:v>
                </c:pt>
                <c:pt idx="463">
                  <c:v>5.4086048596081744</c:v>
                </c:pt>
                <c:pt idx="464">
                  <c:v>5.4000304067485105</c:v>
                </c:pt>
                <c:pt idx="465">
                  <c:v>5.3914537412855852</c:v>
                </c:pt>
                <c:pt idx="466">
                  <c:v>5.3828752476928008</c:v>
                </c:pt>
                <c:pt idx="467">
                  <c:v>5.3742953056938063</c:v>
                </c:pt>
                <c:pt idx="468">
                  <c:v>5.3657142902840507</c:v>
                </c:pt>
                <c:pt idx="469">
                  <c:v>5.3571325717527323</c:v>
                </c:pt>
                <c:pt idx="470">
                  <c:v>5.3485505157051314</c:v>
                </c:pt>
                <c:pt idx="471">
                  <c:v>5.3399684830853174</c:v>
                </c:pt>
                <c:pt idx="472">
                  <c:v>5.3313868301992242</c:v>
                </c:pt>
                <c:pt idx="473">
                  <c:v>5.3228059087380721</c:v>
                </c:pt>
                <c:pt idx="474">
                  <c:v>5.3142260658021518</c:v>
                </c:pt>
                <c:pt idx="475">
                  <c:v>5.305647643924936</c:v>
                </c:pt>
                <c:pt idx="476">
                  <c:v>5.2970709810975132</c:v>
                </c:pt>
                <c:pt idx="477">
                  <c:v>5.2884964107933561</c:v>
                </c:pt>
                <c:pt idx="478">
                  <c:v>5.2799242619933953</c:v>
                </c:pt>
                <c:pt idx="479">
                  <c:v>5.2713548592113888</c:v>
                </c:pt>
                <c:pt idx="480">
                  <c:v>5.262788522519589</c:v>
                </c:pt>
                <c:pt idx="481">
                  <c:v>5.2542255675746956</c:v>
                </c:pt>
                <c:pt idx="482">
                  <c:v>5.2456663056440815</c:v>
                </c:pt>
                <c:pt idx="483">
                  <c:v>5.2371110436322832</c:v>
                </c:pt>
                <c:pt idx="484">
                  <c:v>5.2285600841077589</c:v>
                </c:pt>
                <c:pt idx="485">
                  <c:v>5.2200137253298786</c:v>
                </c:pt>
                <c:pt idx="486">
                  <c:v>5.2114722612761772</c:v>
                </c:pt>
                <c:pt idx="487">
                  <c:v>5.2029359816698211</c:v>
                </c:pt>
                <c:pt idx="488">
                  <c:v>5.1944051720073148</c:v>
                </c:pt>
                <c:pt idx="489">
                  <c:v>5.1858801135864088</c:v>
                </c:pt>
                <c:pt idx="490">
                  <c:v>5.1773610835342341</c:v>
                </c:pt>
                <c:pt idx="491">
                  <c:v>5.168848354835613</c:v>
                </c:pt>
                <c:pt idx="492">
                  <c:v>5.1603421963615892</c:v>
                </c:pt>
                <c:pt idx="493">
                  <c:v>5.151842872898114</c:v>
                </c:pt>
                <c:pt idx="494">
                  <c:v>5.1433506451749356</c:v>
                </c:pt>
                <c:pt idx="495">
                  <c:v>5.1348657698946338</c:v>
                </c:pt>
                <c:pt idx="496">
                  <c:v>5.1263884997618341</c:v>
                </c:pt>
                <c:pt idx="497">
                  <c:v>5.1179190835125556</c:v>
                </c:pt>
                <c:pt idx="498">
                  <c:v>5.109457765943727</c:v>
                </c:pt>
                <c:pt idx="499">
                  <c:v>5.10100478794282</c:v>
                </c:pt>
                <c:pt idx="500">
                  <c:v>5.0925603865176265</c:v>
                </c:pt>
                <c:pt idx="501">
                  <c:v>5.0841247948261525</c:v>
                </c:pt>
                <c:pt idx="502">
                  <c:v>5.0756982422066335</c:v>
                </c:pt>
                <c:pt idx="503">
                  <c:v>5.0672809542076536</c:v>
                </c:pt>
                <c:pt idx="504">
                  <c:v>5.0588731526183706</c:v>
                </c:pt>
                <c:pt idx="505">
                  <c:v>5.05047505549883</c:v>
                </c:pt>
                <c:pt idx="506">
                  <c:v>5.0420868772103775</c:v>
                </c:pt>
                <c:pt idx="507">
                  <c:v>5.0337088284461453</c:v>
                </c:pt>
                <c:pt idx="508">
                  <c:v>5.0253411162616066</c:v>
                </c:pt>
                <c:pt idx="509">
                  <c:v>5.0169839441052186</c:v>
                </c:pt>
                <c:pt idx="510">
                  <c:v>5.0086375118491038</c:v>
                </c:pt>
                <c:pt idx="511">
                  <c:v>5.0003020158198019</c:v>
                </c:pt>
                <c:pt idx="512">
                  <c:v>4.9919776488290619</c:v>
                </c:pt>
                <c:pt idx="513">
                  <c:v>4.9836646002046807</c:v>
                </c:pt>
                <c:pt idx="514">
                  <c:v>4.9753630558213731</c:v>
                </c:pt>
                <c:pt idx="515">
                  <c:v>4.9670731981316845</c:v>
                </c:pt>
                <c:pt idx="516">
                  <c:v>4.9587952061969034</c:v>
                </c:pt>
                <c:pt idx="517">
                  <c:v>4.9505292557180187</c:v>
                </c:pt>
                <c:pt idx="518">
                  <c:v>4.942275519066671</c:v>
                </c:pt>
                <c:pt idx="519">
                  <c:v>4.9340341653161142</c:v>
                </c:pt>
                <c:pt idx="520">
                  <c:v>4.9258053602721903</c:v>
                </c:pt>
                <c:pt idx="521">
                  <c:v>4.9175892665042706</c:v>
                </c:pt>
                <c:pt idx="522">
                  <c:v>4.9093860433762222</c:v>
                </c:pt>
                <c:pt idx="523">
                  <c:v>4.9011958470773314</c:v>
                </c:pt>
                <c:pt idx="524">
                  <c:v>4.8930188306532134</c:v>
                </c:pt>
                <c:pt idx="525">
                  <c:v>4.8848551440367078</c:v>
                </c:pt>
                <c:pt idx="526">
                  <c:v>4.8767049340787194</c:v>
                </c:pt>
                <c:pt idx="527">
                  <c:v>4.8685683445790495</c:v>
                </c:pt>
                <c:pt idx="528">
                  <c:v>4.86044551631716</c:v>
                </c:pt>
                <c:pt idx="529">
                  <c:v>4.8523365870829052</c:v>
                </c:pt>
                <c:pt idx="530">
                  <c:v>4.8442416917072144</c:v>
                </c:pt>
                <c:pt idx="531">
                  <c:v>4.8361609620927126</c:v>
                </c:pt>
                <c:pt idx="532">
                  <c:v>4.8280945272442768</c:v>
                </c:pt>
                <c:pt idx="533">
                  <c:v>4.8200425132995388</c:v>
                </c:pt>
                <c:pt idx="534">
                  <c:v>4.8120050435593082</c:v>
                </c:pt>
                <c:pt idx="535">
                  <c:v>4.8039822385179241</c:v>
                </c:pt>
                <c:pt idx="536">
                  <c:v>4.7959742158935397</c:v>
                </c:pt>
                <c:pt idx="537">
                  <c:v>4.7879810906583016</c:v>
                </c:pt>
                <c:pt idx="538">
                  <c:v>4.7800029750684603</c:v>
                </c:pt>
                <c:pt idx="539">
                  <c:v>4.7720399786943952</c:v>
                </c:pt>
                <c:pt idx="540">
                  <c:v>4.7640922084505188</c:v>
                </c:pt>
                <c:pt idx="541">
                  <c:v>4.7561597686251158</c:v>
                </c:pt>
                <c:pt idx="542">
                  <c:v>4.7482427609100508</c:v>
                </c:pt>
                <c:pt idx="543">
                  <c:v>4.7403412844303947</c:v>
                </c:pt>
                <c:pt idx="544">
                  <c:v>4.7324554357739235</c:v>
                </c:pt>
                <c:pt idx="545">
                  <c:v>4.7245853090205099</c:v>
                </c:pt>
                <c:pt idx="546">
                  <c:v>4.7167309957714094</c:v>
                </c:pt>
                <c:pt idx="547">
                  <c:v>4.7088925851784085</c:v>
                </c:pt>
                <c:pt idx="548">
                  <c:v>4.7010701639728625</c:v>
                </c:pt>
                <c:pt idx="549">
                  <c:v>4.693263816494607</c:v>
                </c:pt>
                <c:pt idx="550">
                  <c:v>4.685473624720732</c:v>
                </c:pt>
                <c:pt idx="551">
                  <c:v>4.6776996682942293</c:v>
                </c:pt>
                <c:pt idx="552">
                  <c:v>4.6699420245525101</c:v>
                </c:pt>
                <c:pt idx="553">
                  <c:v>4.662200768555774</c:v>
                </c:pt>
                <c:pt idx="554">
                  <c:v>4.6544759731152423</c:v>
                </c:pt>
                <c:pt idx="555">
                  <c:v>4.646767708821252</c:v>
                </c:pt>
                <c:pt idx="556">
                  <c:v>4.6390760440711931</c:v>
                </c:pt>
                <c:pt idx="557">
                  <c:v>4.6314010450973093</c:v>
                </c:pt>
                <c:pt idx="558">
                  <c:v>4.6237427759943399</c:v>
                </c:pt>
                <c:pt idx="559">
                  <c:v>4.6161012987470071</c:v>
                </c:pt>
                <c:pt idx="560">
                  <c:v>4.6084766732573526</c:v>
                </c:pt>
                <c:pt idx="561">
                  <c:v>4.6008689573719161</c:v>
                </c:pt>
                <c:pt idx="562">
                  <c:v>4.5932782069087468</c:v>
                </c:pt>
                <c:pt idx="563">
                  <c:v>4.585704475684258</c:v>
                </c:pt>
                <c:pt idx="564">
                  <c:v>4.5781478155399142</c:v>
                </c:pt>
                <c:pt idx="565">
                  <c:v>4.5706082763687581</c:v>
                </c:pt>
                <c:pt idx="566">
                  <c:v>4.5630859061417572</c:v>
                </c:pt>
                <c:pt idx="567">
                  <c:v>4.5555807509339958</c:v>
                </c:pt>
                <c:pt idx="568">
                  <c:v>4.5480928549506743</c:v>
                </c:pt>
                <c:pt idx="569">
                  <c:v>4.5406222605529569</c:v>
                </c:pt>
                <c:pt idx="570">
                  <c:v>4.5331690082836316</c:v>
                </c:pt>
                <c:pt idx="571">
                  <c:v>4.5257331368925922</c:v>
                </c:pt>
                <c:pt idx="572">
                  <c:v>4.5183146833621448</c:v>
                </c:pt>
                <c:pt idx="573">
                  <c:v>4.5109136829321415</c:v>
                </c:pt>
                <c:pt idx="574">
                  <c:v>4.5035301691249163</c:v>
                </c:pt>
                <c:pt idx="575">
                  <c:v>4.4961641737700511</c:v>
                </c:pt>
                <c:pt idx="576">
                  <c:v>4.4888157270289648</c:v>
                </c:pt>
                <c:pt idx="577">
                  <c:v>4.4814848574192894</c:v>
                </c:pt>
                <c:pt idx="578">
                  <c:v>4.4741715918390907</c:v>
                </c:pt>
                <c:pt idx="579">
                  <c:v>4.4668759555908872</c:v>
                </c:pt>
                <c:pt idx="580">
                  <c:v>4.4595979724054775</c:v>
                </c:pt>
                <c:pt idx="581">
                  <c:v>4.4523376644655865</c:v>
                </c:pt>
                <c:pt idx="582">
                  <c:v>4.4450950524293207</c:v>
                </c:pt>
                <c:pt idx="583">
                  <c:v>4.4378701554534299</c:v>
                </c:pt>
                <c:pt idx="584">
                  <c:v>4.4306629912163693</c:v>
                </c:pt>
                <c:pt idx="585">
                  <c:v>4.4234735759411912</c:v>
                </c:pt>
                <c:pt idx="586">
                  <c:v>4.4163019244182218</c:v>
                </c:pt>
                <c:pt idx="587">
                  <c:v>4.4091480500275511</c:v>
                </c:pt>
                <c:pt idx="588">
                  <c:v>4.4020119647613356</c:v>
                </c:pt>
                <c:pt idx="589">
                  <c:v>4.3948936792458966</c:v>
                </c:pt>
                <c:pt idx="590">
                  <c:v>4.3877932027636319</c:v>
                </c:pt>
                <c:pt idx="591">
                  <c:v>4.3807105432747138</c:v>
                </c:pt>
                <c:pt idx="592">
                  <c:v>4.3736457074386283</c:v>
                </c:pt>
                <c:pt idx="593">
                  <c:v>4.3665987006354694</c:v>
                </c:pt>
                <c:pt idx="594">
                  <c:v>4.3595695269870758</c:v>
                </c:pt>
                <c:pt idx="595">
                  <c:v>4.3525581893779561</c:v>
                </c:pt>
                <c:pt idx="596">
                  <c:v>4.3455646894760109</c:v>
                </c:pt>
                <c:pt idx="597">
                  <c:v>4.3385890277530699</c:v>
                </c:pt>
                <c:pt idx="598">
                  <c:v>4.3316312035052222</c:v>
                </c:pt>
                <c:pt idx="599">
                  <c:v>4.3246912148729617</c:v>
                </c:pt>
                <c:pt idx="600">
                  <c:v>4.3177690588611153</c:v>
                </c:pt>
                <c:pt idx="601">
                  <c:v>4.3108647313585946</c:v>
                </c:pt>
                <c:pt idx="602">
                  <c:v>4.3039782271579394</c:v>
                </c:pt>
                <c:pt idx="603">
                  <c:v>4.2971095399746657</c:v>
                </c:pt>
                <c:pt idx="604">
                  <c:v>4.2902586624664183</c:v>
                </c:pt>
                <c:pt idx="605">
                  <c:v>4.2834255862519273</c:v>
                </c:pt>
                <c:pt idx="606">
                  <c:v>4.2766103019297663</c:v>
                </c:pt>
                <c:pt idx="607">
                  <c:v>4.2698127990969139</c:v>
                </c:pt>
                <c:pt idx="608">
                  <c:v>4.2630330663671252</c:v>
                </c:pt>
                <c:pt idx="609">
                  <c:v>4.2562710913891069</c:v>
                </c:pt>
                <c:pt idx="610">
                  <c:v>4.2495268608644805</c:v>
                </c:pt>
                <c:pt idx="611">
                  <c:v>4.2428003605655817</c:v>
                </c:pt>
                <c:pt idx="612">
                  <c:v>4.2360915753530417</c:v>
                </c:pt>
                <c:pt idx="613">
                  <c:v>4.2294004891931785</c:v>
                </c:pt>
                <c:pt idx="614">
                  <c:v>4.222727085175209</c:v>
                </c:pt>
                <c:pt idx="615">
                  <c:v>4.2160713455282499</c:v>
                </c:pt>
                <c:pt idx="616">
                  <c:v>4.2094332516381421</c:v>
                </c:pt>
                <c:pt idx="617">
                  <c:v>4.2028127840640694</c:v>
                </c:pt>
                <c:pt idx="618">
                  <c:v>4.196209922555008</c:v>
                </c:pt>
                <c:pt idx="619">
                  <c:v>4.189624646065953</c:v>
                </c:pt>
                <c:pt idx="620">
                  <c:v>4.1830569327739973</c:v>
                </c:pt>
                <c:pt idx="621">
                  <c:v>4.1765067600941839</c:v>
                </c:pt>
                <c:pt idx="622">
                  <c:v>4.1699741046951928</c:v>
                </c:pt>
                <c:pt idx="623">
                  <c:v>4.1634589425148345</c:v>
                </c:pt>
                <c:pt idx="624">
                  <c:v>4.1569612487753584</c:v>
                </c:pt>
                <c:pt idx="625">
                  <c:v>4.1504809979985735</c:v>
                </c:pt>
                <c:pt idx="626">
                  <c:v>4.1440181640207854</c:v>
                </c:pt>
                <c:pt idx="627">
                  <c:v>4.1375727200075572</c:v>
                </c:pt>
                <c:pt idx="628">
                  <c:v>4.131144638468272</c:v>
                </c:pt>
                <c:pt idx="629">
                  <c:v>4.1247338912705311</c:v>
                </c:pt>
                <c:pt idx="630">
                  <c:v>4.1183404496543554</c:v>
                </c:pt>
                <c:pt idx="631">
                  <c:v>4.1119642842462261</c:v>
                </c:pt>
                <c:pt idx="632">
                  <c:v>4.1056053650729227</c:v>
                </c:pt>
                <c:pt idx="633">
                  <c:v>4.0992636615752049</c:v>
                </c:pt>
                <c:pt idx="634">
                  <c:v>4.0929391426213071</c:v>
                </c:pt>
                <c:pt idx="635">
                  <c:v>4.0866317765202531</c:v>
                </c:pt>
                <c:pt idx="636">
                  <c:v>4.0803415310350113</c:v>
                </c:pt>
                <c:pt idx="637">
                  <c:v>4.0740683733954581</c:v>
                </c:pt>
                <c:pt idx="638">
                  <c:v>4.0678122703111832</c:v>
                </c:pt>
                <c:pt idx="639">
                  <c:v>4.0615731879841128</c:v>
                </c:pt>
                <c:pt idx="640">
                  <c:v>4.0553510921209757</c:v>
                </c:pt>
                <c:pt idx="641">
                  <c:v>4.0491459479455818</c:v>
                </c:pt>
                <c:pt idx="642">
                  <c:v>4.0429577202109481</c:v>
                </c:pt>
                <c:pt idx="643">
                  <c:v>4.0367863732112568</c:v>
                </c:pt>
                <c:pt idx="644">
                  <c:v>4.0306318707936324</c:v>
                </c:pt>
                <c:pt idx="645">
                  <c:v>4.0244941763697781</c:v>
                </c:pt>
                <c:pt idx="646">
                  <c:v>4.0183732529274243</c:v>
                </c:pt>
                <c:pt idx="647">
                  <c:v>4.0122690630416402</c:v>
                </c:pt>
                <c:pt idx="648">
                  <c:v>4.0061815688859577</c:v>
                </c:pt>
                <c:pt idx="649">
                  <c:v>4.0001107322433569</c:v>
                </c:pt>
                <c:pt idx="650">
                  <c:v>3.9940565145170894</c:v>
                </c:pt>
                <c:pt idx="651">
                  <c:v>3.9880188767413323</c:v>
                </c:pt>
                <c:pt idx="652">
                  <c:v>3.9819977795916963</c:v>
                </c:pt>
                <c:pt idx="653">
                  <c:v>3.9759931833955853</c:v>
                </c:pt>
                <c:pt idx="654">
                  <c:v>3.9700050481423856</c:v>
                </c:pt>
                <c:pt idx="655">
                  <c:v>3.9640333334935187</c:v>
                </c:pt>
                <c:pt idx="656">
                  <c:v>3.958077998792334</c:v>
                </c:pt>
                <c:pt idx="657">
                  <c:v>3.9521390030738583</c:v>
                </c:pt>
                <c:pt idx="658">
                  <c:v>3.9462163050743881</c:v>
                </c:pt>
                <c:pt idx="659">
                  <c:v>3.9403098632409495</c:v>
                </c:pt>
                <c:pt idx="660">
                  <c:v>3.9344196357405981</c:v>
                </c:pt>
                <c:pt idx="661">
                  <c:v>3.9285455804695779</c:v>
                </c:pt>
                <c:pt idx="662">
                  <c:v>3.9226876550623495</c:v>
                </c:pt>
                <c:pt idx="663">
                  <c:v>3.9168458169004574</c:v>
                </c:pt>
                <c:pt idx="664">
                  <c:v>3.9110200231212726</c:v>
                </c:pt>
                <c:pt idx="665">
                  <c:v>3.9052102306265892</c:v>
                </c:pt>
                <c:pt idx="666">
                  <c:v>3.899416396091079</c:v>
                </c:pt>
                <c:pt idx="667">
                  <c:v>3.8936384759706275</c:v>
                </c:pt>
                <c:pt idx="668">
                  <c:v>3.8878764265105072</c:v>
                </c:pt>
                <c:pt idx="669">
                  <c:v>3.8821302037534458</c:v>
                </c:pt>
                <c:pt idx="670">
                  <c:v>3.8763997635475427</c:v>
                </c:pt>
                <c:pt idx="671">
                  <c:v>3.8706850615540596</c:v>
                </c:pt>
                <c:pt idx="672">
                  <c:v>3.8649860532550866</c:v>
                </c:pt>
                <c:pt idx="673">
                  <c:v>3.8593026939610766</c:v>
                </c:pt>
                <c:pt idx="674">
                  <c:v>3.8536349388182445</c:v>
                </c:pt>
                <c:pt idx="675">
                  <c:v>3.8479827428158595</c:v>
                </c:pt>
                <c:pt idx="676">
                  <c:v>3.8423460607933917</c:v>
                </c:pt>
                <c:pt idx="677">
                  <c:v>3.8367248474475515</c:v>
                </c:pt>
                <c:pt idx="678">
                  <c:v>3.8311190573392038</c:v>
                </c:pt>
                <c:pt idx="679">
                  <c:v>3.8255286449001527</c:v>
                </c:pt>
                <c:pt idx="680">
                  <c:v>3.819953564439817</c:v>
                </c:pt>
                <c:pt idx="681">
                  <c:v>3.8143937701517929</c:v>
                </c:pt>
                <c:pt idx="682">
                  <c:v>3.808849216120282</c:v>
                </c:pt>
                <c:pt idx="683">
                  <c:v>3.8033198563264197</c:v>
                </c:pt>
                <c:pt idx="684">
                  <c:v>3.7978056446544834</c:v>
                </c:pt>
                <c:pt idx="685">
                  <c:v>3.7923065348979925</c:v>
                </c:pt>
                <c:pt idx="686">
                  <c:v>3.7868224807656925</c:v>
                </c:pt>
                <c:pt idx="687">
                  <c:v>3.781353435887433</c:v>
                </c:pt>
                <c:pt idx="688">
                  <c:v>3.7758993538199332</c:v>
                </c:pt>
                <c:pt idx="689">
                  <c:v>3.7704601880524442</c:v>
                </c:pt>
                <c:pt idx="690">
                  <c:v>3.765035892012301</c:v>
                </c:pt>
                <c:pt idx="691">
                  <c:v>3.7596264190703774</c:v>
                </c:pt>
                <c:pt idx="692">
                  <c:v>3.7542317225464275</c:v>
                </c:pt>
                <c:pt idx="693">
                  <c:v>3.7488517557143299</c:v>
                </c:pt>
                <c:pt idx="694">
                  <c:v>3.7434864718072336</c:v>
                </c:pt>
                <c:pt idx="695">
                  <c:v>3.7381358240226006</c:v>
                </c:pt>
                <c:pt idx="696">
                  <c:v>3.7327997655271514</c:v>
                </c:pt>
                <c:pt idx="697">
                  <c:v>3.7274782494617105</c:v>
                </c:pt>
                <c:pt idx="698">
                  <c:v>3.7221712289459621</c:v>
                </c:pt>
                <c:pt idx="699">
                  <c:v>3.7168786570831043</c:v>
                </c:pt>
                <c:pt idx="700">
                  <c:v>3.7116004869644144</c:v>
                </c:pt>
                <c:pt idx="701">
                  <c:v>3.7063366716737227</c:v>
                </c:pt>
                <c:pt idx="702">
                  <c:v>3.701087164291788</c:v>
                </c:pt>
                <c:pt idx="703">
                  <c:v>3.6958519179005913</c:v>
                </c:pt>
                <c:pt idx="704">
                  <c:v>3.6906308855875389</c:v>
                </c:pt>
                <c:pt idx="705">
                  <c:v>3.6854240204495774</c:v>
                </c:pt>
                <c:pt idx="706">
                  <c:v>3.6802312755972162</c:v>
                </c:pt>
                <c:pt idx="707">
                  <c:v>3.6750526041584775</c:v>
                </c:pt>
                <c:pt idx="708">
                  <c:v>3.669887959282752</c:v>
                </c:pt>
                <c:pt idx="709">
                  <c:v>3.6647372941445782</c:v>
                </c:pt>
                <c:pt idx="710">
                  <c:v>3.6596005619473329</c:v>
                </c:pt>
                <c:pt idx="711">
                  <c:v>3.6544777159268502</c:v>
                </c:pt>
                <c:pt idx="712">
                  <c:v>3.6493687093549521</c:v>
                </c:pt>
                <c:pt idx="713">
                  <c:v>3.6442734955429072</c:v>
                </c:pt>
                <c:pt idx="714">
                  <c:v>3.6391920278448122</c:v>
                </c:pt>
                <c:pt idx="715">
                  <c:v>3.6341242596608936</c:v>
                </c:pt>
                <c:pt idx="716">
                  <c:v>3.6290701444407327</c:v>
                </c:pt>
                <c:pt idx="717">
                  <c:v>3.6240296356864277</c:v>
                </c:pt>
                <c:pt idx="718">
                  <c:v>3.6190026869556702</c:v>
                </c:pt>
                <c:pt idx="719">
                  <c:v>3.6139892518647576</c:v>
                </c:pt>
                <c:pt idx="720">
                  <c:v>3.6089892840915332</c:v>
                </c:pt>
                <c:pt idx="721">
                  <c:v>3.6040027373782531</c:v>
                </c:pt>
                <c:pt idx="722">
                  <c:v>3.5990295655343907</c:v>
                </c:pt>
                <c:pt idx="723">
                  <c:v>3.5940697224393725</c:v>
                </c:pt>
                <c:pt idx="724">
                  <c:v>3.5891231620452411</c:v>
                </c:pt>
                <c:pt idx="725">
                  <c:v>3.5841898383792601</c:v>
                </c:pt>
                <c:pt idx="726">
                  <c:v>3.5792697055464506</c:v>
                </c:pt>
                <c:pt idx="727">
                  <c:v>3.5743627177320665</c:v>
                </c:pt>
                <c:pt idx="728">
                  <c:v>3.5694688292040078</c:v>
                </c:pt>
                <c:pt idx="729">
                  <c:v>3.5645879943151653</c:v>
                </c:pt>
                <c:pt idx="730">
                  <c:v>3.5597201675057151</c:v>
                </c:pt>
                <c:pt idx="731">
                  <c:v>3.5548653033053492</c:v>
                </c:pt>
                <c:pt idx="732">
                  <c:v>3.5500233563354442</c:v>
                </c:pt>
                <c:pt idx="733">
                  <c:v>3.5451942813111761</c:v>
                </c:pt>
                <c:pt idx="734">
                  <c:v>3.5403780330435803</c:v>
                </c:pt>
                <c:pt idx="735">
                  <c:v>3.5355745664415461</c:v>
                </c:pt>
                <c:pt idx="736">
                  <c:v>3.5307838365137711</c:v>
                </c:pt>
                <c:pt idx="737">
                  <c:v>3.5260057983706514</c:v>
                </c:pt>
                <c:pt idx="738">
                  <c:v>3.5212404072261161</c:v>
                </c:pt>
                <c:pt idx="739">
                  <c:v>3.5164876183994216</c:v>
                </c:pt>
                <c:pt idx="740">
                  <c:v>3.5117473873168827</c:v>
                </c:pt>
                <c:pt idx="741">
                  <c:v>3.5070196695135558</c:v>
                </c:pt>
                <c:pt idx="742">
                  <c:v>3.5023044206348857</c:v>
                </c:pt>
                <c:pt idx="743">
                  <c:v>3.4976015964382783</c:v>
                </c:pt>
                <c:pt idx="744">
                  <c:v>3.4929111527946519</c:v>
                </c:pt>
                <c:pt idx="745">
                  <c:v>3.4882330456899169</c:v>
                </c:pt>
                <c:pt idx="746">
                  <c:v>3.4835672312264312</c:v>
                </c:pt>
                <c:pt idx="747">
                  <c:v>3.4789136656244022</c:v>
                </c:pt>
                <c:pt idx="748">
                  <c:v>3.4742723052232272</c:v>
                </c:pt>
                <c:pt idx="749">
                  <c:v>3.4696431064828226</c:v>
                </c:pt>
                <c:pt idx="750">
                  <c:v>3.4650260259848813</c:v>
                </c:pt>
                <c:pt idx="751">
                  <c:v>3.4604210204341035</c:v>
                </c:pt>
                <c:pt idx="752">
                  <c:v>3.4558280466593789</c:v>
                </c:pt>
                <c:pt idx="753">
                  <c:v>3.4512470616149313</c:v>
                </c:pt>
                <c:pt idx="754">
                  <c:v>3.4466780223814211</c:v>
                </c:pt>
                <c:pt idx="755">
                  <c:v>3.442120886167011</c:v>
                </c:pt>
                <c:pt idx="756">
                  <c:v>3.4375756103083934</c:v>
                </c:pt>
                <c:pt idx="757">
                  <c:v>3.433042152271772</c:v>
                </c:pt>
                <c:pt idx="758">
                  <c:v>3.4285204696538183</c:v>
                </c:pt>
                <c:pt idx="759">
                  <c:v>3.4240105201825819</c:v>
                </c:pt>
                <c:pt idx="760">
                  <c:v>3.4195122617183693</c:v>
                </c:pt>
                <c:pt idx="761">
                  <c:v>3.4150256522545908</c:v>
                </c:pt>
                <c:pt idx="762">
                  <c:v>3.4105506499185609</c:v>
                </c:pt>
                <c:pt idx="763">
                  <c:v>3.4060872129722828</c:v>
                </c:pt>
                <c:pt idx="764">
                  <c:v>3.401635299813178</c:v>
                </c:pt>
                <c:pt idx="765">
                  <c:v>3.3971948689748079</c:v>
                </c:pt>
                <c:pt idx="766">
                  <c:v>3.3927658791275457</c:v>
                </c:pt>
                <c:pt idx="767">
                  <c:v>3.3883482890792158</c:v>
                </c:pt>
                <c:pt idx="768">
                  <c:v>3.3839420577757204</c:v>
                </c:pt>
                <c:pt idx="769">
                  <c:v>3.3795471443016156</c:v>
                </c:pt>
                <c:pt idx="770">
                  <c:v>3.3751635078806741</c:v>
                </c:pt>
                <c:pt idx="771">
                  <c:v>3.3707911078764079</c:v>
                </c:pt>
                <c:pt idx="772">
                  <c:v>3.3664299037925667</c:v>
                </c:pt>
                <c:pt idx="773">
                  <c:v>3.3620798552736115</c:v>
                </c:pt>
                <c:pt idx="774">
                  <c:v>3.3577409221051582</c:v>
                </c:pt>
                <c:pt idx="775">
                  <c:v>3.3534130642143922</c:v>
                </c:pt>
                <c:pt idx="776">
                  <c:v>3.3490962416704648</c:v>
                </c:pt>
                <c:pt idx="777">
                  <c:v>3.3447904146848528</c:v>
                </c:pt>
                <c:pt idx="778">
                  <c:v>3.3404955436117052</c:v>
                </c:pt>
                <c:pt idx="779">
                  <c:v>3.3362115889481587</c:v>
                </c:pt>
                <c:pt idx="780">
                  <c:v>3.3319385113346294</c:v>
                </c:pt>
                <c:pt idx="781">
                  <c:v>3.3276762715550787</c:v>
                </c:pt>
                <c:pt idx="782">
                  <c:v>3.3234248305372693</c:v>
                </c:pt>
                <c:pt idx="783">
                  <c:v>3.3191841493529823</c:v>
                </c:pt>
                <c:pt idx="784">
                  <c:v>3.314954189218219</c:v>
                </c:pt>
                <c:pt idx="785">
                  <c:v>3.3107349114933893</c:v>
                </c:pt>
                <c:pt idx="786">
                  <c:v>3.3065262776834623</c:v>
                </c:pt>
                <c:pt idx="787">
                  <c:v>3.3023282494381134</c:v>
                </c:pt>
                <c:pt idx="788">
                  <c:v>3.2981407885518417</c:v>
                </c:pt>
                <c:pt idx="789">
                  <c:v>3.2939638569640701</c:v>
                </c:pt>
                <c:pt idx="790">
                  <c:v>3.2897974167592259</c:v>
                </c:pt>
                <c:pt idx="791">
                  <c:v>3.2856414301668049</c:v>
                </c:pt>
                <c:pt idx="792">
                  <c:v>3.2814958595614141</c:v>
                </c:pt>
                <c:pt idx="793">
                  <c:v>3.2773606674628009</c:v>
                </c:pt>
                <c:pt idx="794">
                  <c:v>3.2732358165358586</c:v>
                </c:pt>
                <c:pt idx="795">
                  <c:v>3.2691212695906238</c:v>
                </c:pt>
                <c:pt idx="796">
                  <c:v>3.2650169895822452</c:v>
                </c:pt>
                <c:pt idx="797">
                  <c:v>3.2609229396109494</c:v>
                </c:pt>
                <c:pt idx="798">
                  <c:v>3.2568390829219855</c:v>
                </c:pt>
                <c:pt idx="799">
                  <c:v>3.2527653829055447</c:v>
                </c:pt>
                <c:pt idx="800">
                  <c:v>3.2487018030966839</c:v>
                </c:pt>
                <c:pt idx="801">
                  <c:v>3.2446483071752192</c:v>
                </c:pt>
                <c:pt idx="802">
                  <c:v>3.2406048589656122</c:v>
                </c:pt>
                <c:pt idx="803">
                  <c:v>3.2365714224368394</c:v>
                </c:pt>
                <c:pt idx="804">
                  <c:v>3.2325479617022519</c:v>
                </c:pt>
                <c:pt idx="805">
                  <c:v>3.2285344410194163</c:v>
                </c:pt>
                <c:pt idx="806">
                  <c:v>3.2245308247899471</c:v>
                </c:pt>
                <c:pt idx="807">
                  <c:v>3.2205370775593276</c:v>
                </c:pt>
                <c:pt idx="808">
                  <c:v>3.2165531640167124</c:v>
                </c:pt>
                <c:pt idx="809">
                  <c:v>3.2125790489947241</c:v>
                </c:pt>
                <c:pt idx="810">
                  <c:v>3.2086146974692364</c:v>
                </c:pt>
                <c:pt idx="811">
                  <c:v>3.2046600745591443</c:v>
                </c:pt>
                <c:pt idx="812">
                  <c:v>3.2007151455261282</c:v>
                </c:pt>
                <c:pt idx="813">
                  <c:v>3.1967798757744008</c:v>
                </c:pt>
                <c:pt idx="814">
                  <c:v>3.1928542308504464</c:v>
                </c:pt>
                <c:pt idx="815">
                  <c:v>3.1889381764427549</c:v>
                </c:pt>
                <c:pt idx="816">
                  <c:v>3.1850316783815384</c:v>
                </c:pt>
                <c:pt idx="817">
                  <c:v>3.1811347026384444</c:v>
                </c:pt>
                <c:pt idx="818">
                  <c:v>3.1772472153262501</c:v>
                </c:pt>
                <c:pt idx="819">
                  <c:v>3.1733691826985662</c:v>
                </c:pt>
                <c:pt idx="820">
                  <c:v>3.1695005711495119</c:v>
                </c:pt>
                <c:pt idx="821">
                  <c:v>3.1656413472133931</c:v>
                </c:pt>
                <c:pt idx="822">
                  <c:v>3.1617914775643694</c:v>
                </c:pt>
                <c:pt idx="823">
                  <c:v>3.1579509290161125</c:v>
                </c:pt>
                <c:pt idx="824">
                  <c:v>3.1541196685214588</c:v>
                </c:pt>
                <c:pt idx="825">
                  <c:v>3.1502976631720547</c:v>
                </c:pt>
                <c:pt idx="826">
                  <c:v>3.1464848801979897</c:v>
                </c:pt>
                <c:pt idx="827">
                  <c:v>3.1426812869674312</c:v>
                </c:pt>
                <c:pt idx="828">
                  <c:v>3.1388868509862422</c:v>
                </c:pt>
                <c:pt idx="829">
                  <c:v>3.1351015398976023</c:v>
                </c:pt>
                <c:pt idx="830">
                  <c:v>3.1313253214816195</c:v>
                </c:pt>
                <c:pt idx="831">
                  <c:v>3.1275581636549274</c:v>
                </c:pt>
                <c:pt idx="832">
                  <c:v>3.1238000344702908</c:v>
                </c:pt>
                <c:pt idx="833">
                  <c:v>3.1200509021161937</c:v>
                </c:pt>
                <c:pt idx="834">
                  <c:v>3.1163107349164321</c:v>
                </c:pt>
                <c:pt idx="835">
                  <c:v>3.1125795013296886</c:v>
                </c:pt>
                <c:pt idx="836">
                  <c:v>3.1088571699491157</c:v>
                </c:pt>
                <c:pt idx="837">
                  <c:v>3.1051437095019048</c:v>
                </c:pt>
                <c:pt idx="838">
                  <c:v>3.1014390888488514</c:v>
                </c:pt>
                <c:pt idx="839">
                  <c:v>3.097743276983925</c:v>
                </c:pt>
                <c:pt idx="840">
                  <c:v>3.0940562430338208</c:v>
                </c:pt>
                <c:pt idx="841">
                  <c:v>3.0903779562575151</c:v>
                </c:pt>
                <c:pt idx="842">
                  <c:v>3.0867083860458178</c:v>
                </c:pt>
                <c:pt idx="843">
                  <c:v>3.0830475019209156</c:v>
                </c:pt>
                <c:pt idx="844">
                  <c:v>3.0793952735359218</c:v>
                </c:pt>
                <c:pt idx="845">
                  <c:v>3.0757516706744035</c:v>
                </c:pt>
                <c:pt idx="846">
                  <c:v>3.0721166632499282</c:v>
                </c:pt>
                <c:pt idx="847">
                  <c:v>3.0684902213055905</c:v>
                </c:pt>
                <c:pt idx="848">
                  <c:v>3.064872315013544</c:v>
                </c:pt>
                <c:pt idx="849">
                  <c:v>3.0612629146745269</c:v>
                </c:pt>
                <c:pt idx="850">
                  <c:v>3.0576619907173881</c:v>
                </c:pt>
                <c:pt idx="851">
                  <c:v>3.0540695136986016</c:v>
                </c:pt>
                <c:pt idx="852">
                  <c:v>3.0504854543017923</c:v>
                </c:pt>
                <c:pt idx="853">
                  <c:v>3.0469097833372505</c:v>
                </c:pt>
                <c:pt idx="854">
                  <c:v>3.0433424717414432</c:v>
                </c:pt>
                <c:pt idx="855">
                  <c:v>3.0397834905765295</c:v>
                </c:pt>
                <c:pt idx="856">
                  <c:v>3.0362328110298682</c:v>
                </c:pt>
                <c:pt idx="857">
                  <c:v>3.0326904044135228</c:v>
                </c:pt>
                <c:pt idx="858">
                  <c:v>3.029156242163777</c:v>
                </c:pt>
                <c:pt idx="859">
                  <c:v>3.0256302958406298</c:v>
                </c:pt>
                <c:pt idx="860">
                  <c:v>3.0221125371273012</c:v>
                </c:pt>
                <c:pt idx="861">
                  <c:v>3.0186029378297383</c:v>
                </c:pt>
                <c:pt idx="862">
                  <c:v>3.0151014698761087</c:v>
                </c:pt>
                <c:pt idx="863">
                  <c:v>3.0116081053163049</c:v>
                </c:pt>
                <c:pt idx="864">
                  <c:v>3.0081228163214395</c:v>
                </c:pt>
                <c:pt idx="865">
                  <c:v>3.0046455751833427</c:v>
                </c:pt>
                <c:pt idx="866">
                  <c:v>3.0011763543140599</c:v>
                </c:pt>
                <c:pt idx="867">
                  <c:v>2.9977151262453443</c:v>
                </c:pt>
                <c:pt idx="868">
                  <c:v>2.9942618636281528</c:v>
                </c:pt>
                <c:pt idx="869">
                  <c:v>2.9908165392321422</c:v>
                </c:pt>
                <c:pt idx="870">
                  <c:v>2.9873791259451545</c:v>
                </c:pt>
                <c:pt idx="871">
                  <c:v>2.9839495967727228</c:v>
                </c:pt>
                <c:pt idx="872">
                  <c:v>2.9805279248375518</c:v>
                </c:pt>
                <c:pt idx="873">
                  <c:v>2.977114083379016</c:v>
                </c:pt>
                <c:pt idx="874">
                  <c:v>2.9737080457526486</c:v>
                </c:pt>
                <c:pt idx="875">
                  <c:v>2.970309785429639</c:v>
                </c:pt>
                <c:pt idx="876">
                  <c:v>2.9669192759963172</c:v>
                </c:pt>
                <c:pt idx="877">
                  <c:v>2.9635364911536501</c:v>
                </c:pt>
                <c:pt idx="878">
                  <c:v>2.9601614047167351</c:v>
                </c:pt>
                <c:pt idx="879">
                  <c:v>2.9567939906142833</c:v>
                </c:pt>
                <c:pt idx="880">
                  <c:v>2.9534342228881232</c:v>
                </c:pt>
                <c:pt idx="881">
                  <c:v>2.9500820756926873</c:v>
                </c:pt>
                <c:pt idx="882">
                  <c:v>2.946737523294503</c:v>
                </c:pt>
                <c:pt idx="883">
                  <c:v>2.9434005400716923</c:v>
                </c:pt>
                <c:pt idx="884">
                  <c:v>2.9400711005134568</c:v>
                </c:pt>
                <c:pt idx="885">
                  <c:v>2.9367491792195821</c:v>
                </c:pt>
                <c:pt idx="886">
                  <c:v>2.9334347508999232</c:v>
                </c:pt>
                <c:pt idx="887">
                  <c:v>2.9301277903739082</c:v>
                </c:pt>
                <c:pt idx="888">
                  <c:v>2.9268282725700279</c:v>
                </c:pt>
                <c:pt idx="889">
                  <c:v>2.9235361725253357</c:v>
                </c:pt>
                <c:pt idx="890">
                  <c:v>2.920251465384947</c:v>
                </c:pt>
                <c:pt idx="891">
                  <c:v>2.9169741264015361</c:v>
                </c:pt>
                <c:pt idx="892">
                  <c:v>2.9137041309348324</c:v>
                </c:pt>
                <c:pt idx="893">
                  <c:v>2.9104414544511266</c:v>
                </c:pt>
                <c:pt idx="894">
                  <c:v>2.9071860725227694</c:v>
                </c:pt>
                <c:pt idx="895">
                  <c:v>2.9039379608276743</c:v>
                </c:pt>
                <c:pt idx="896">
                  <c:v>2.90069709514882</c:v>
                </c:pt>
                <c:pt idx="897">
                  <c:v>2.8974634513737558</c:v>
                </c:pt>
                <c:pt idx="898">
                  <c:v>2.8942370054941096</c:v>
                </c:pt>
                <c:pt idx="899">
                  <c:v>2.8910177336050897</c:v>
                </c:pt>
                <c:pt idx="900">
                  <c:v>2.8878056119050002</c:v>
                </c:pt>
                <c:pt idx="901">
                  <c:v>2.8846006166947431</c:v>
                </c:pt>
                <c:pt idx="902">
                  <c:v>2.8814027243773332</c:v>
                </c:pt>
                <c:pt idx="903">
                  <c:v>2.8782119114574098</c:v>
                </c:pt>
                <c:pt idx="904">
                  <c:v>2.8750281545407508</c:v>
                </c:pt>
                <c:pt idx="905">
                  <c:v>2.8718514303337832</c:v>
                </c:pt>
                <c:pt idx="906">
                  <c:v>2.8686817156431066</c:v>
                </c:pt>
                <c:pt idx="907">
                  <c:v>2.8655189873750051</c:v>
                </c:pt>
                <c:pt idx="908">
                  <c:v>2.8623632225349662</c:v>
                </c:pt>
                <c:pt idx="909">
                  <c:v>2.8592143982272082</c:v>
                </c:pt>
                <c:pt idx="910">
                  <c:v>2.8560724916541949</c:v>
                </c:pt>
                <c:pt idx="911">
                  <c:v>2.8529374801161631</c:v>
                </c:pt>
                <c:pt idx="912">
                  <c:v>2.8498093410106473</c:v>
                </c:pt>
                <c:pt idx="913">
                  <c:v>2.8466880518320048</c:v>
                </c:pt>
                <c:pt idx="914">
                  <c:v>2.8435735901709518</c:v>
                </c:pt>
                <c:pt idx="915">
                  <c:v>2.8404659337140812</c:v>
                </c:pt>
                <c:pt idx="916">
                  <c:v>2.837365060243406</c:v>
                </c:pt>
                <c:pt idx="917">
                  <c:v>2.8342709476358858</c:v>
                </c:pt>
                <c:pt idx="918">
                  <c:v>2.8311835738629645</c:v>
                </c:pt>
                <c:pt idx="919">
                  <c:v>2.8281029169901095</c:v>
                </c:pt>
                <c:pt idx="920">
                  <c:v>2.8250289551763488</c:v>
                </c:pt>
                <c:pt idx="921">
                  <c:v>2.8219616666738054</c:v>
                </c:pt>
                <c:pt idx="922">
                  <c:v>2.8189010298272525</c:v>
                </c:pt>
                <c:pt idx="923">
                  <c:v>2.8158470230736468</c:v>
                </c:pt>
                <c:pt idx="924">
                  <c:v>2.8127996249416771</c:v>
                </c:pt>
                <c:pt idx="925">
                  <c:v>2.8097588140513157</c:v>
                </c:pt>
                <c:pt idx="926">
                  <c:v>2.8067245691133631</c:v>
                </c:pt>
                <c:pt idx="927">
                  <c:v>2.8036968689290025</c:v>
                </c:pt>
                <c:pt idx="928">
                  <c:v>2.8006756923893503</c:v>
                </c:pt>
                <c:pt idx="929">
                  <c:v>2.7976610184750159</c:v>
                </c:pt>
                <c:pt idx="930">
                  <c:v>2.7946528262556529</c:v>
                </c:pt>
                <c:pt idx="931">
                  <c:v>2.7916510948895197</c:v>
                </c:pt>
                <c:pt idx="932">
                  <c:v>2.7886558036230453</c:v>
                </c:pt>
                <c:pt idx="933">
                  <c:v>2.7856669317903848</c:v>
                </c:pt>
                <c:pt idx="934">
                  <c:v>2.7826844588129869</c:v>
                </c:pt>
                <c:pt idx="935">
                  <c:v>2.7797083641991613</c:v>
                </c:pt>
                <c:pt idx="936">
                  <c:v>2.7767386275436454</c:v>
                </c:pt>
                <c:pt idx="937">
                  <c:v>2.7737752285271764</c:v>
                </c:pt>
                <c:pt idx="938">
                  <c:v>2.7708181469160618</c:v>
                </c:pt>
                <c:pt idx="939">
                  <c:v>2.7678673625617534</c:v>
                </c:pt>
                <c:pt idx="940">
                  <c:v>2.7649228554004246</c:v>
                </c:pt>
                <c:pt idx="941">
                  <c:v>2.7619846054525503</c:v>
                </c:pt>
                <c:pt idx="942">
                  <c:v>2.7590525928224818</c:v>
                </c:pt>
                <c:pt idx="943">
                  <c:v>2.7561267976980335</c:v>
                </c:pt>
                <c:pt idx="944">
                  <c:v>2.7532072003500621</c:v>
                </c:pt>
                <c:pt idx="945">
                  <c:v>2.7502937811320582</c:v>
                </c:pt>
                <c:pt idx="946">
                  <c:v>2.7473865204797328</c:v>
                </c:pt>
                <c:pt idx="947">
                  <c:v>2.7444853989106006</c:v>
                </c:pt>
                <c:pt idx="948">
                  <c:v>2.7415903970235802</c:v>
                </c:pt>
                <c:pt idx="949">
                  <c:v>2.7387014954985829</c:v>
                </c:pt>
                <c:pt idx="950">
                  <c:v>2.7358186750961102</c:v>
                </c:pt>
                <c:pt idx="951">
                  <c:v>2.732941916656852</c:v>
                </c:pt>
                <c:pt idx="952">
                  <c:v>2.7300712011012847</c:v>
                </c:pt>
                <c:pt idx="953">
                  <c:v>2.7272065094292719</c:v>
                </c:pt>
                <c:pt idx="954">
                  <c:v>2.7243478227196718</c:v>
                </c:pt>
                <c:pt idx="955">
                  <c:v>2.7214951221299399</c:v>
                </c:pt>
                <c:pt idx="956">
                  <c:v>2.718648388895736</c:v>
                </c:pt>
                <c:pt idx="957">
                  <c:v>2.7158076043305348</c:v>
                </c:pt>
                <c:pt idx="958">
                  <c:v>2.7129727498252381</c:v>
                </c:pt>
                <c:pt idx="959">
                  <c:v>2.7101438068477863</c:v>
                </c:pt>
                <c:pt idx="960">
                  <c:v>2.7073207569427753</c:v>
                </c:pt>
                <c:pt idx="961">
                  <c:v>2.7045035817310725</c:v>
                </c:pt>
                <c:pt idx="962">
                  <c:v>2.7016922629094378</c:v>
                </c:pt>
                <c:pt idx="963">
                  <c:v>2.6988867822501423</c:v>
                </c:pt>
                <c:pt idx="964">
                  <c:v>2.6960871216005917</c:v>
                </c:pt>
                <c:pt idx="965">
                  <c:v>2.6932932628829565</c:v>
                </c:pt>
                <c:pt idx="966">
                  <c:v>2.6905051880937916</c:v>
                </c:pt>
                <c:pt idx="967">
                  <c:v>2.6877228793036685</c:v>
                </c:pt>
                <c:pt idx="968">
                  <c:v>2.6849463186568077</c:v>
                </c:pt>
                <c:pt idx="969">
                  <c:v>2.6821754883707087</c:v>
                </c:pt>
                <c:pt idx="970">
                  <c:v>2.6794103707357877</c:v>
                </c:pt>
                <c:pt idx="971">
                  <c:v>2.67665094811501</c:v>
                </c:pt>
                <c:pt idx="972">
                  <c:v>2.6738972029435337</c:v>
                </c:pt>
                <c:pt idx="973">
                  <c:v>2.6711491177283442</c:v>
                </c:pt>
                <c:pt idx="974">
                  <c:v>2.6684066750479039</c:v>
                </c:pt>
                <c:pt idx="975">
                  <c:v>2.6656698575517899</c:v>
                </c:pt>
                <c:pt idx="976">
                  <c:v>2.662938647960341</c:v>
                </c:pt>
                <c:pt idx="977">
                  <c:v>2.6602130290643107</c:v>
                </c:pt>
                <c:pt idx="978">
                  <c:v>2.6574929837245107</c:v>
                </c:pt>
                <c:pt idx="979">
                  <c:v>2.6547784948714672</c:v>
                </c:pt>
                <c:pt idx="980">
                  <c:v>2.6520695455050722</c:v>
                </c:pt>
                <c:pt idx="981">
                  <c:v>2.6493661186942399</c:v>
                </c:pt>
                <c:pt idx="982">
                  <c:v>2.6466681975765636</c:v>
                </c:pt>
                <c:pt idx="983">
                  <c:v>2.6439757653579745</c:v>
                </c:pt>
                <c:pt idx="984">
                  <c:v>2.6412888053124042</c:v>
                </c:pt>
                <c:pt idx="985">
                  <c:v>2.638607300781445</c:v>
                </c:pt>
                <c:pt idx="986">
                  <c:v>2.6359312351740174</c:v>
                </c:pt>
                <c:pt idx="987">
                  <c:v>2.6332605919660352</c:v>
                </c:pt>
                <c:pt idx="988">
                  <c:v>2.6305953547000733</c:v>
                </c:pt>
                <c:pt idx="989">
                  <c:v>2.6279355069850387</c:v>
                </c:pt>
                <c:pt idx="990">
                  <c:v>2.6252810324958409</c:v>
                </c:pt>
                <c:pt idx="991">
                  <c:v>2.622631914973069</c:v>
                </c:pt>
                <c:pt idx="992">
                  <c:v>2.6199881382226624</c:v>
                </c:pt>
                <c:pt idx="993">
                  <c:v>2.6173496861155923</c:v>
                </c:pt>
                <c:pt idx="994">
                  <c:v>2.6147165425875385</c:v>
                </c:pt>
                <c:pt idx="995">
                  <c:v>2.612088691638569</c:v>
                </c:pt>
                <c:pt idx="996">
                  <c:v>2.609466117332826</c:v>
                </c:pt>
                <c:pt idx="997">
                  <c:v>2.6068488037982087</c:v>
                </c:pt>
                <c:pt idx="998">
                  <c:v>2.6042367352260567</c:v>
                </c:pt>
                <c:pt idx="999">
                  <c:v>2.6016298958708406</c:v>
                </c:pt>
                <c:pt idx="1000">
                  <c:v>2.5990282700498524</c:v>
                </c:pt>
              </c:numCache>
            </c:numRef>
          </c:val>
          <c:smooth val="0"/>
          <c:extLst>
            <c:ext xmlns:c16="http://schemas.microsoft.com/office/drawing/2014/chart" uri="{C3380CC4-5D6E-409C-BE32-E72D297353CC}">
              <c16:uniqueId val="{00000005-B357-49F6-823B-EBD92A3968FC}"/>
            </c:ext>
          </c:extLst>
        </c:ser>
        <c:ser>
          <c:idx val="2"/>
          <c:order val="2"/>
          <c:tx>
            <c:strRef>
              <c:f>'CURVE CHART'!$J$1</c:f>
              <c:strCache>
                <c:ptCount val="1"/>
                <c:pt idx="0">
                  <c:v>Upper Response Curve</c:v>
                </c:pt>
              </c:strCache>
            </c:strRef>
          </c:tx>
          <c:spPr>
            <a:ln w="12700">
              <a:solidFill>
                <a:schemeClr val="tx1">
                  <a:lumMod val="50000"/>
                  <a:lumOff val="50000"/>
                </a:schemeClr>
              </a:solidFill>
              <a:prstDash val="dash"/>
            </a:ln>
          </c:spPr>
          <c:marker>
            <c:symbol val="none"/>
          </c:marker>
          <c:cat>
            <c:numRef>
              <c:f>'CURVE CHART'!$E$2:$E$1002</c:f>
              <c:numCache>
                <c:formatCode>General</c:formatCode>
                <c:ptCount val="1001"/>
                <c:pt idx="0">
                  <c:v>0</c:v>
                </c:pt>
                <c:pt idx="1">
                  <c:v>0.45867038461538462</c:v>
                </c:pt>
                <c:pt idx="2">
                  <c:v>0.91734076923076924</c:v>
                </c:pt>
                <c:pt idx="3">
                  <c:v>1.3760111538461539</c:v>
                </c:pt>
                <c:pt idx="4">
                  <c:v>1.8346815384615385</c:v>
                </c:pt>
                <c:pt idx="5">
                  <c:v>2.2933519230769233</c:v>
                </c:pt>
                <c:pt idx="6">
                  <c:v>2.7520223076923078</c:v>
                </c:pt>
                <c:pt idx="7">
                  <c:v>3.2106926923076924</c:v>
                </c:pt>
                <c:pt idx="8">
                  <c:v>3.6693630769230769</c:v>
                </c:pt>
                <c:pt idx="9">
                  <c:v>4.128033461538462</c:v>
                </c:pt>
                <c:pt idx="10">
                  <c:v>4.5867038461538465</c:v>
                </c:pt>
                <c:pt idx="11">
                  <c:v>5.0453742307692311</c:v>
                </c:pt>
                <c:pt idx="12">
                  <c:v>5.5040446153846156</c:v>
                </c:pt>
                <c:pt idx="13">
                  <c:v>5.9627150000000002</c:v>
                </c:pt>
                <c:pt idx="14">
                  <c:v>6.4213853846153848</c:v>
                </c:pt>
                <c:pt idx="15">
                  <c:v>6.8800557692307693</c:v>
                </c:pt>
                <c:pt idx="16">
                  <c:v>7.3387261538461539</c:v>
                </c:pt>
                <c:pt idx="17">
                  <c:v>7.7973965384615385</c:v>
                </c:pt>
                <c:pt idx="18">
                  <c:v>8.2560669230769239</c:v>
                </c:pt>
                <c:pt idx="19">
                  <c:v>8.7147373076923085</c:v>
                </c:pt>
                <c:pt idx="20">
                  <c:v>9.173407692307693</c:v>
                </c:pt>
                <c:pt idx="21">
                  <c:v>9.6320780769230776</c:v>
                </c:pt>
                <c:pt idx="22">
                  <c:v>10.090748461538462</c:v>
                </c:pt>
                <c:pt idx="23">
                  <c:v>10.549418846153847</c:v>
                </c:pt>
                <c:pt idx="24">
                  <c:v>11.008089230769231</c:v>
                </c:pt>
                <c:pt idx="25">
                  <c:v>11.466759615384616</c:v>
                </c:pt>
                <c:pt idx="26">
                  <c:v>11.92543</c:v>
                </c:pt>
                <c:pt idx="27">
                  <c:v>12.384100384615385</c:v>
                </c:pt>
                <c:pt idx="28">
                  <c:v>12.84277076923077</c:v>
                </c:pt>
                <c:pt idx="29">
                  <c:v>13.301441153846154</c:v>
                </c:pt>
                <c:pt idx="30">
                  <c:v>13.760111538461539</c:v>
                </c:pt>
                <c:pt idx="31">
                  <c:v>14.218781923076923</c:v>
                </c:pt>
                <c:pt idx="32">
                  <c:v>14.677452307692308</c:v>
                </c:pt>
                <c:pt idx="33">
                  <c:v>15.136122692307692</c:v>
                </c:pt>
                <c:pt idx="34">
                  <c:v>15.594793076923077</c:v>
                </c:pt>
                <c:pt idx="35">
                  <c:v>16.053463461538463</c:v>
                </c:pt>
                <c:pt idx="36">
                  <c:v>16.512133846153848</c:v>
                </c:pt>
                <c:pt idx="37">
                  <c:v>16.970804230769232</c:v>
                </c:pt>
                <c:pt idx="38">
                  <c:v>17.429474615384617</c:v>
                </c:pt>
                <c:pt idx="39">
                  <c:v>17.888145000000002</c:v>
                </c:pt>
                <c:pt idx="40">
                  <c:v>18.346815384615386</c:v>
                </c:pt>
                <c:pt idx="41">
                  <c:v>18.805485769230771</c:v>
                </c:pt>
                <c:pt idx="42">
                  <c:v>19.264156153846155</c:v>
                </c:pt>
                <c:pt idx="43">
                  <c:v>19.72282653846154</c:v>
                </c:pt>
                <c:pt idx="44">
                  <c:v>20.181496923076924</c:v>
                </c:pt>
                <c:pt idx="45">
                  <c:v>20.640167307692309</c:v>
                </c:pt>
                <c:pt idx="46">
                  <c:v>21.098837692307693</c:v>
                </c:pt>
                <c:pt idx="47">
                  <c:v>21.557508076923078</c:v>
                </c:pt>
                <c:pt idx="48">
                  <c:v>22.016178461538463</c:v>
                </c:pt>
                <c:pt idx="49">
                  <c:v>22.474848846153847</c:v>
                </c:pt>
                <c:pt idx="50">
                  <c:v>22.933519230769232</c:v>
                </c:pt>
                <c:pt idx="51">
                  <c:v>23.392189615384616</c:v>
                </c:pt>
                <c:pt idx="52">
                  <c:v>23.850860000000001</c:v>
                </c:pt>
                <c:pt idx="53">
                  <c:v>24.309530384615385</c:v>
                </c:pt>
                <c:pt idx="54">
                  <c:v>24.76820076923077</c:v>
                </c:pt>
                <c:pt idx="55">
                  <c:v>25.226871153846155</c:v>
                </c:pt>
                <c:pt idx="56">
                  <c:v>25.685541538461539</c:v>
                </c:pt>
                <c:pt idx="57">
                  <c:v>26.144211923076924</c:v>
                </c:pt>
                <c:pt idx="58">
                  <c:v>26.602882307692308</c:v>
                </c:pt>
                <c:pt idx="59">
                  <c:v>27.061552692307693</c:v>
                </c:pt>
                <c:pt idx="60">
                  <c:v>27.520223076923077</c:v>
                </c:pt>
                <c:pt idx="61">
                  <c:v>27.978893461538462</c:v>
                </c:pt>
                <c:pt idx="62">
                  <c:v>28.437563846153846</c:v>
                </c:pt>
                <c:pt idx="63">
                  <c:v>28.896234230769231</c:v>
                </c:pt>
                <c:pt idx="64">
                  <c:v>29.354904615384616</c:v>
                </c:pt>
                <c:pt idx="65">
                  <c:v>29.813575</c:v>
                </c:pt>
                <c:pt idx="66">
                  <c:v>30.272245384615385</c:v>
                </c:pt>
                <c:pt idx="67">
                  <c:v>30.730915769230769</c:v>
                </c:pt>
                <c:pt idx="68">
                  <c:v>31.189586153846154</c:v>
                </c:pt>
                <c:pt idx="69">
                  <c:v>31.648256538461538</c:v>
                </c:pt>
                <c:pt idx="70">
                  <c:v>32.106926923076927</c:v>
                </c:pt>
                <c:pt idx="71">
                  <c:v>32.565597307692308</c:v>
                </c:pt>
                <c:pt idx="72">
                  <c:v>33.024267692307696</c:v>
                </c:pt>
                <c:pt idx="73">
                  <c:v>33.482938076923077</c:v>
                </c:pt>
                <c:pt idx="74">
                  <c:v>33.941608461538465</c:v>
                </c:pt>
                <c:pt idx="75">
                  <c:v>34.400278846153846</c:v>
                </c:pt>
                <c:pt idx="76">
                  <c:v>34.858949230769234</c:v>
                </c:pt>
                <c:pt idx="77">
                  <c:v>35.317619615384615</c:v>
                </c:pt>
                <c:pt idx="78">
                  <c:v>35.776290000000003</c:v>
                </c:pt>
                <c:pt idx="79">
                  <c:v>36.234960384615384</c:v>
                </c:pt>
                <c:pt idx="80">
                  <c:v>36.693630769230772</c:v>
                </c:pt>
                <c:pt idx="81">
                  <c:v>37.152301153846153</c:v>
                </c:pt>
                <c:pt idx="82">
                  <c:v>37.610971538461541</c:v>
                </c:pt>
                <c:pt idx="83">
                  <c:v>38.069641923076922</c:v>
                </c:pt>
                <c:pt idx="84">
                  <c:v>38.52831230769231</c:v>
                </c:pt>
                <c:pt idx="85">
                  <c:v>38.986982692307691</c:v>
                </c:pt>
                <c:pt idx="86">
                  <c:v>39.44565307692308</c:v>
                </c:pt>
                <c:pt idx="87">
                  <c:v>39.904323461538461</c:v>
                </c:pt>
                <c:pt idx="88">
                  <c:v>40.362993846153849</c:v>
                </c:pt>
                <c:pt idx="89">
                  <c:v>40.82166423076923</c:v>
                </c:pt>
                <c:pt idx="90">
                  <c:v>41.280334615384618</c:v>
                </c:pt>
                <c:pt idx="91">
                  <c:v>41.739004999999999</c:v>
                </c:pt>
                <c:pt idx="92">
                  <c:v>42.197675384615387</c:v>
                </c:pt>
                <c:pt idx="93">
                  <c:v>42.656345769230768</c:v>
                </c:pt>
                <c:pt idx="94">
                  <c:v>43.115016153846156</c:v>
                </c:pt>
                <c:pt idx="95">
                  <c:v>43.573686538461537</c:v>
                </c:pt>
                <c:pt idx="96">
                  <c:v>44.032356923076925</c:v>
                </c:pt>
                <c:pt idx="97">
                  <c:v>44.491027307692306</c:v>
                </c:pt>
                <c:pt idx="98">
                  <c:v>44.949697692307694</c:v>
                </c:pt>
                <c:pt idx="99">
                  <c:v>45.408368076923075</c:v>
                </c:pt>
                <c:pt idx="100">
                  <c:v>45.867038461538463</c:v>
                </c:pt>
                <c:pt idx="101">
                  <c:v>46.325708846153844</c:v>
                </c:pt>
                <c:pt idx="102">
                  <c:v>46.784379230769233</c:v>
                </c:pt>
                <c:pt idx="103">
                  <c:v>47.243049615384614</c:v>
                </c:pt>
                <c:pt idx="104">
                  <c:v>47.701720000000002</c:v>
                </c:pt>
                <c:pt idx="105">
                  <c:v>48.160390384615383</c:v>
                </c:pt>
                <c:pt idx="106">
                  <c:v>48.619060769230771</c:v>
                </c:pt>
                <c:pt idx="107">
                  <c:v>49.077731153846152</c:v>
                </c:pt>
                <c:pt idx="108">
                  <c:v>49.53640153846154</c:v>
                </c:pt>
                <c:pt idx="109">
                  <c:v>49.995071923076921</c:v>
                </c:pt>
                <c:pt idx="110">
                  <c:v>50.453742307692309</c:v>
                </c:pt>
                <c:pt idx="111">
                  <c:v>50.91241269230769</c:v>
                </c:pt>
                <c:pt idx="112">
                  <c:v>51.371083076923078</c:v>
                </c:pt>
                <c:pt idx="113">
                  <c:v>51.829753461538459</c:v>
                </c:pt>
                <c:pt idx="114">
                  <c:v>52.288423846153847</c:v>
                </c:pt>
                <c:pt idx="115">
                  <c:v>52.747094230769228</c:v>
                </c:pt>
                <c:pt idx="116">
                  <c:v>53.205764615384616</c:v>
                </c:pt>
                <c:pt idx="117">
                  <c:v>53.664434999999997</c:v>
                </c:pt>
                <c:pt idx="118">
                  <c:v>54.123105384615386</c:v>
                </c:pt>
                <c:pt idx="119">
                  <c:v>54.581775769230767</c:v>
                </c:pt>
                <c:pt idx="120">
                  <c:v>55.040446153846155</c:v>
                </c:pt>
                <c:pt idx="121">
                  <c:v>55.499116538461536</c:v>
                </c:pt>
                <c:pt idx="122">
                  <c:v>55.957786923076924</c:v>
                </c:pt>
                <c:pt idx="123">
                  <c:v>56.416457307692305</c:v>
                </c:pt>
                <c:pt idx="124">
                  <c:v>56.875127692307693</c:v>
                </c:pt>
                <c:pt idx="125">
                  <c:v>57.333798076923074</c:v>
                </c:pt>
                <c:pt idx="126">
                  <c:v>57.792468461538462</c:v>
                </c:pt>
                <c:pt idx="127">
                  <c:v>58.251138846153843</c:v>
                </c:pt>
                <c:pt idx="128">
                  <c:v>58.709809230769231</c:v>
                </c:pt>
                <c:pt idx="129">
                  <c:v>59.168479615384619</c:v>
                </c:pt>
                <c:pt idx="130">
                  <c:v>59.62715</c:v>
                </c:pt>
                <c:pt idx="131">
                  <c:v>60.085820384615388</c:v>
                </c:pt>
                <c:pt idx="132">
                  <c:v>60.544490769230769</c:v>
                </c:pt>
                <c:pt idx="133">
                  <c:v>61.003161153846158</c:v>
                </c:pt>
                <c:pt idx="134">
                  <c:v>61.461831538461539</c:v>
                </c:pt>
                <c:pt idx="135">
                  <c:v>61.920501923076927</c:v>
                </c:pt>
                <c:pt idx="136">
                  <c:v>62.379172307692308</c:v>
                </c:pt>
                <c:pt idx="137">
                  <c:v>62.837842692307696</c:v>
                </c:pt>
                <c:pt idx="138">
                  <c:v>63.296513076923077</c:v>
                </c:pt>
                <c:pt idx="139">
                  <c:v>63.755183461538465</c:v>
                </c:pt>
                <c:pt idx="140">
                  <c:v>64.213853846153853</c:v>
                </c:pt>
                <c:pt idx="141">
                  <c:v>64.672524230769227</c:v>
                </c:pt>
                <c:pt idx="142">
                  <c:v>65.131194615384615</c:v>
                </c:pt>
                <c:pt idx="143">
                  <c:v>65.589865000000003</c:v>
                </c:pt>
                <c:pt idx="144">
                  <c:v>66.048535384615391</c:v>
                </c:pt>
                <c:pt idx="145">
                  <c:v>66.507205769230765</c:v>
                </c:pt>
                <c:pt idx="146">
                  <c:v>66.965876153846153</c:v>
                </c:pt>
                <c:pt idx="147">
                  <c:v>67.424546538461541</c:v>
                </c:pt>
                <c:pt idx="148">
                  <c:v>67.88321692307693</c:v>
                </c:pt>
                <c:pt idx="149">
                  <c:v>68.341887307692303</c:v>
                </c:pt>
                <c:pt idx="150">
                  <c:v>68.800557692307692</c:v>
                </c:pt>
                <c:pt idx="151">
                  <c:v>69.25922807692308</c:v>
                </c:pt>
                <c:pt idx="152">
                  <c:v>69.717898461538468</c:v>
                </c:pt>
                <c:pt idx="153">
                  <c:v>70.176568846153842</c:v>
                </c:pt>
                <c:pt idx="154">
                  <c:v>70.63523923076923</c:v>
                </c:pt>
                <c:pt idx="155">
                  <c:v>71.093909615384618</c:v>
                </c:pt>
                <c:pt idx="156">
                  <c:v>71.552580000000006</c:v>
                </c:pt>
                <c:pt idx="157">
                  <c:v>72.01125038461538</c:v>
                </c:pt>
                <c:pt idx="158">
                  <c:v>72.469920769230768</c:v>
                </c:pt>
                <c:pt idx="159">
                  <c:v>72.928591153846156</c:v>
                </c:pt>
                <c:pt idx="160">
                  <c:v>73.387261538461544</c:v>
                </c:pt>
                <c:pt idx="161">
                  <c:v>73.845931923076918</c:v>
                </c:pt>
                <c:pt idx="162">
                  <c:v>74.304602307692306</c:v>
                </c:pt>
                <c:pt idx="163">
                  <c:v>74.763272692307694</c:v>
                </c:pt>
                <c:pt idx="164">
                  <c:v>75.221943076923083</c:v>
                </c:pt>
                <c:pt idx="165">
                  <c:v>75.680613461538456</c:v>
                </c:pt>
                <c:pt idx="166">
                  <c:v>76.139283846153845</c:v>
                </c:pt>
                <c:pt idx="167">
                  <c:v>76.597954230769233</c:v>
                </c:pt>
                <c:pt idx="168">
                  <c:v>77.056624615384621</c:v>
                </c:pt>
                <c:pt idx="169">
                  <c:v>77.515294999999995</c:v>
                </c:pt>
                <c:pt idx="170">
                  <c:v>77.973965384615383</c:v>
                </c:pt>
                <c:pt idx="171">
                  <c:v>78.432635769230771</c:v>
                </c:pt>
                <c:pt idx="172">
                  <c:v>78.891306153846159</c:v>
                </c:pt>
                <c:pt idx="173">
                  <c:v>79.349976538461533</c:v>
                </c:pt>
                <c:pt idx="174">
                  <c:v>79.808646923076921</c:v>
                </c:pt>
                <c:pt idx="175">
                  <c:v>80.267317307692309</c:v>
                </c:pt>
                <c:pt idx="176">
                  <c:v>80.725987692307697</c:v>
                </c:pt>
                <c:pt idx="177">
                  <c:v>81.184658076923071</c:v>
                </c:pt>
                <c:pt idx="178">
                  <c:v>81.643328461538459</c:v>
                </c:pt>
                <c:pt idx="179">
                  <c:v>82.101998846153847</c:v>
                </c:pt>
                <c:pt idx="180">
                  <c:v>82.560669230769236</c:v>
                </c:pt>
                <c:pt idx="181">
                  <c:v>83.019339615384609</c:v>
                </c:pt>
                <c:pt idx="182">
                  <c:v>83.478009999999998</c:v>
                </c:pt>
                <c:pt idx="183">
                  <c:v>83.936680384615386</c:v>
                </c:pt>
                <c:pt idx="184">
                  <c:v>84.395350769230774</c:v>
                </c:pt>
                <c:pt idx="185">
                  <c:v>84.854021153846148</c:v>
                </c:pt>
                <c:pt idx="186">
                  <c:v>85.312691538461536</c:v>
                </c:pt>
                <c:pt idx="187">
                  <c:v>85.771361923076924</c:v>
                </c:pt>
                <c:pt idx="188">
                  <c:v>86.230032307692312</c:v>
                </c:pt>
                <c:pt idx="189">
                  <c:v>86.688702692307686</c:v>
                </c:pt>
                <c:pt idx="190">
                  <c:v>87.147373076923074</c:v>
                </c:pt>
                <c:pt idx="191">
                  <c:v>87.606043461538462</c:v>
                </c:pt>
                <c:pt idx="192">
                  <c:v>88.06471384615385</c:v>
                </c:pt>
                <c:pt idx="193">
                  <c:v>88.523384230769238</c:v>
                </c:pt>
                <c:pt idx="194">
                  <c:v>88.982054615384612</c:v>
                </c:pt>
                <c:pt idx="195">
                  <c:v>89.440725</c:v>
                </c:pt>
                <c:pt idx="196">
                  <c:v>89.899395384615389</c:v>
                </c:pt>
                <c:pt idx="197">
                  <c:v>90.358065769230777</c:v>
                </c:pt>
                <c:pt idx="198">
                  <c:v>90.816736153846151</c:v>
                </c:pt>
                <c:pt idx="199">
                  <c:v>91.275406538461539</c:v>
                </c:pt>
                <c:pt idx="200">
                  <c:v>91.734076923076927</c:v>
                </c:pt>
                <c:pt idx="201">
                  <c:v>92.192747307692315</c:v>
                </c:pt>
                <c:pt idx="202">
                  <c:v>92.651417692307689</c:v>
                </c:pt>
                <c:pt idx="203">
                  <c:v>93.110088076923077</c:v>
                </c:pt>
                <c:pt idx="204">
                  <c:v>93.568758461538465</c:v>
                </c:pt>
                <c:pt idx="205">
                  <c:v>94.027428846153853</c:v>
                </c:pt>
                <c:pt idx="206">
                  <c:v>94.486099230769227</c:v>
                </c:pt>
                <c:pt idx="207">
                  <c:v>94.944769615384615</c:v>
                </c:pt>
                <c:pt idx="208">
                  <c:v>95.403440000000003</c:v>
                </c:pt>
                <c:pt idx="209">
                  <c:v>95.862110384615391</c:v>
                </c:pt>
                <c:pt idx="210">
                  <c:v>96.320780769230765</c:v>
                </c:pt>
                <c:pt idx="211">
                  <c:v>96.779451153846153</c:v>
                </c:pt>
                <c:pt idx="212">
                  <c:v>97.238121538461542</c:v>
                </c:pt>
                <c:pt idx="213">
                  <c:v>97.69679192307693</c:v>
                </c:pt>
                <c:pt idx="214">
                  <c:v>98.155462307692304</c:v>
                </c:pt>
                <c:pt idx="215">
                  <c:v>98.614132692307692</c:v>
                </c:pt>
                <c:pt idx="216">
                  <c:v>99.07280307692308</c:v>
                </c:pt>
                <c:pt idx="217">
                  <c:v>99.531473461538468</c:v>
                </c:pt>
                <c:pt idx="218">
                  <c:v>99.990143846153842</c:v>
                </c:pt>
                <c:pt idx="219">
                  <c:v>100.44881423076923</c:v>
                </c:pt>
                <c:pt idx="220">
                  <c:v>100.90748461538462</c:v>
                </c:pt>
                <c:pt idx="221">
                  <c:v>101.36615500000001</c:v>
                </c:pt>
                <c:pt idx="222">
                  <c:v>101.82482538461538</c:v>
                </c:pt>
                <c:pt idx="223">
                  <c:v>102.28349576923077</c:v>
                </c:pt>
                <c:pt idx="224">
                  <c:v>102.74216615384616</c:v>
                </c:pt>
                <c:pt idx="225">
                  <c:v>103.20083653846154</c:v>
                </c:pt>
                <c:pt idx="226">
                  <c:v>103.65950692307692</c:v>
                </c:pt>
                <c:pt idx="227">
                  <c:v>104.11817730769231</c:v>
                </c:pt>
                <c:pt idx="228">
                  <c:v>104.57684769230769</c:v>
                </c:pt>
                <c:pt idx="229">
                  <c:v>105.03551807692308</c:v>
                </c:pt>
                <c:pt idx="230">
                  <c:v>105.49418846153846</c:v>
                </c:pt>
                <c:pt idx="231">
                  <c:v>105.95285884615384</c:v>
                </c:pt>
                <c:pt idx="232">
                  <c:v>106.41152923076923</c:v>
                </c:pt>
                <c:pt idx="233">
                  <c:v>106.87019961538462</c:v>
                </c:pt>
                <c:pt idx="234">
                  <c:v>107.32886999999999</c:v>
                </c:pt>
                <c:pt idx="235">
                  <c:v>107.78754038461538</c:v>
                </c:pt>
                <c:pt idx="236">
                  <c:v>108.24621076923077</c:v>
                </c:pt>
                <c:pt idx="237">
                  <c:v>108.70488115384616</c:v>
                </c:pt>
                <c:pt idx="238">
                  <c:v>109.16355153846153</c:v>
                </c:pt>
                <c:pt idx="239">
                  <c:v>109.62222192307692</c:v>
                </c:pt>
                <c:pt idx="240">
                  <c:v>110.08089230769231</c:v>
                </c:pt>
                <c:pt idx="241">
                  <c:v>110.5395626923077</c:v>
                </c:pt>
                <c:pt idx="242">
                  <c:v>110.99823307692307</c:v>
                </c:pt>
                <c:pt idx="243">
                  <c:v>111.45690346153846</c:v>
                </c:pt>
                <c:pt idx="244">
                  <c:v>111.91557384615385</c:v>
                </c:pt>
                <c:pt idx="245">
                  <c:v>112.37424423076924</c:v>
                </c:pt>
                <c:pt idx="246">
                  <c:v>112.83291461538461</c:v>
                </c:pt>
                <c:pt idx="247">
                  <c:v>113.291585</c:v>
                </c:pt>
                <c:pt idx="248">
                  <c:v>113.75025538461539</c:v>
                </c:pt>
                <c:pt idx="249">
                  <c:v>114.20892576923077</c:v>
                </c:pt>
                <c:pt idx="250">
                  <c:v>114.66759615384615</c:v>
                </c:pt>
                <c:pt idx="251">
                  <c:v>115.12626653846154</c:v>
                </c:pt>
                <c:pt idx="252">
                  <c:v>115.58493692307692</c:v>
                </c:pt>
                <c:pt idx="253">
                  <c:v>116.04360730769231</c:v>
                </c:pt>
                <c:pt idx="254">
                  <c:v>116.50227769230769</c:v>
                </c:pt>
                <c:pt idx="255">
                  <c:v>116.96094807692307</c:v>
                </c:pt>
                <c:pt idx="256">
                  <c:v>117.41961846153846</c:v>
                </c:pt>
                <c:pt idx="257">
                  <c:v>117.87828884615385</c:v>
                </c:pt>
                <c:pt idx="258">
                  <c:v>118.33695923076924</c:v>
                </c:pt>
                <c:pt idx="259">
                  <c:v>118.79562961538461</c:v>
                </c:pt>
                <c:pt idx="260">
                  <c:v>119.2543</c:v>
                </c:pt>
                <c:pt idx="261">
                  <c:v>119.71297038461539</c:v>
                </c:pt>
                <c:pt idx="262">
                  <c:v>120.17164076923078</c:v>
                </c:pt>
                <c:pt idx="263">
                  <c:v>120.63031115384615</c:v>
                </c:pt>
                <c:pt idx="264">
                  <c:v>121.08898153846154</c:v>
                </c:pt>
                <c:pt idx="265">
                  <c:v>121.54765192307693</c:v>
                </c:pt>
                <c:pt idx="266">
                  <c:v>122.00632230769232</c:v>
                </c:pt>
                <c:pt idx="267">
                  <c:v>122.46499269230769</c:v>
                </c:pt>
                <c:pt idx="268">
                  <c:v>122.92366307692308</c:v>
                </c:pt>
                <c:pt idx="269">
                  <c:v>123.38233346153847</c:v>
                </c:pt>
                <c:pt idx="270">
                  <c:v>123.84100384615385</c:v>
                </c:pt>
                <c:pt idx="271">
                  <c:v>124.29967423076923</c:v>
                </c:pt>
                <c:pt idx="272">
                  <c:v>124.75834461538462</c:v>
                </c:pt>
                <c:pt idx="273">
                  <c:v>125.217015</c:v>
                </c:pt>
                <c:pt idx="274">
                  <c:v>125.67568538461539</c:v>
                </c:pt>
                <c:pt idx="275">
                  <c:v>126.13435576923077</c:v>
                </c:pt>
                <c:pt idx="276">
                  <c:v>126.59302615384615</c:v>
                </c:pt>
                <c:pt idx="277">
                  <c:v>127.05169653846154</c:v>
                </c:pt>
                <c:pt idx="278">
                  <c:v>127.51036692307693</c:v>
                </c:pt>
                <c:pt idx="279">
                  <c:v>127.9690373076923</c:v>
                </c:pt>
                <c:pt idx="280">
                  <c:v>128.42770769230771</c:v>
                </c:pt>
                <c:pt idx="281">
                  <c:v>128.88637807692308</c:v>
                </c:pt>
                <c:pt idx="282">
                  <c:v>129.34504846153845</c:v>
                </c:pt>
                <c:pt idx="283">
                  <c:v>129.80371884615386</c:v>
                </c:pt>
                <c:pt idx="284">
                  <c:v>130.26238923076923</c:v>
                </c:pt>
                <c:pt idx="285">
                  <c:v>130.7210596153846</c:v>
                </c:pt>
                <c:pt idx="286">
                  <c:v>131.17973000000001</c:v>
                </c:pt>
                <c:pt idx="287">
                  <c:v>131.63840038461538</c:v>
                </c:pt>
                <c:pt idx="288">
                  <c:v>132.09707076923078</c:v>
                </c:pt>
                <c:pt idx="289">
                  <c:v>132.55574115384616</c:v>
                </c:pt>
                <c:pt idx="290">
                  <c:v>133.01441153846153</c:v>
                </c:pt>
                <c:pt idx="291">
                  <c:v>133.47308192307693</c:v>
                </c:pt>
                <c:pt idx="292">
                  <c:v>133.93175230769231</c:v>
                </c:pt>
                <c:pt idx="293">
                  <c:v>134.39042269230768</c:v>
                </c:pt>
                <c:pt idx="294">
                  <c:v>134.84909307692308</c:v>
                </c:pt>
                <c:pt idx="295">
                  <c:v>135.30776346153846</c:v>
                </c:pt>
                <c:pt idx="296">
                  <c:v>135.76643384615386</c:v>
                </c:pt>
                <c:pt idx="297">
                  <c:v>136.22510423076923</c:v>
                </c:pt>
                <c:pt idx="298">
                  <c:v>136.68377461538461</c:v>
                </c:pt>
                <c:pt idx="299">
                  <c:v>137.14244500000001</c:v>
                </c:pt>
                <c:pt idx="300">
                  <c:v>137.60111538461538</c:v>
                </c:pt>
                <c:pt idx="301">
                  <c:v>138.05978576923076</c:v>
                </c:pt>
                <c:pt idx="302">
                  <c:v>138.51845615384616</c:v>
                </c:pt>
                <c:pt idx="303">
                  <c:v>138.97712653846153</c:v>
                </c:pt>
                <c:pt idx="304">
                  <c:v>139.43579692307694</c:v>
                </c:pt>
                <c:pt idx="305">
                  <c:v>139.89446730769231</c:v>
                </c:pt>
                <c:pt idx="306">
                  <c:v>140.35313769230768</c:v>
                </c:pt>
                <c:pt idx="307">
                  <c:v>140.81180807692309</c:v>
                </c:pt>
                <c:pt idx="308">
                  <c:v>141.27047846153846</c:v>
                </c:pt>
                <c:pt idx="309">
                  <c:v>141.72914884615383</c:v>
                </c:pt>
                <c:pt idx="310">
                  <c:v>142.18781923076924</c:v>
                </c:pt>
                <c:pt idx="311">
                  <c:v>142.64648961538461</c:v>
                </c:pt>
                <c:pt idx="312">
                  <c:v>143.10516000000001</c:v>
                </c:pt>
                <c:pt idx="313">
                  <c:v>143.56383038461539</c:v>
                </c:pt>
                <c:pt idx="314">
                  <c:v>144.02250076923076</c:v>
                </c:pt>
                <c:pt idx="315">
                  <c:v>144.48117115384616</c:v>
                </c:pt>
                <c:pt idx="316">
                  <c:v>144.93984153846154</c:v>
                </c:pt>
                <c:pt idx="317">
                  <c:v>145.39851192307691</c:v>
                </c:pt>
                <c:pt idx="318">
                  <c:v>145.85718230769231</c:v>
                </c:pt>
                <c:pt idx="319">
                  <c:v>146.31585269230769</c:v>
                </c:pt>
                <c:pt idx="320">
                  <c:v>146.77452307692309</c:v>
                </c:pt>
                <c:pt idx="321">
                  <c:v>147.23319346153846</c:v>
                </c:pt>
                <c:pt idx="322">
                  <c:v>147.69186384615384</c:v>
                </c:pt>
                <c:pt idx="323">
                  <c:v>148.15053423076924</c:v>
                </c:pt>
                <c:pt idx="324">
                  <c:v>148.60920461538461</c:v>
                </c:pt>
                <c:pt idx="325">
                  <c:v>149.06787500000002</c:v>
                </c:pt>
                <c:pt idx="326">
                  <c:v>149.52654538461539</c:v>
                </c:pt>
                <c:pt idx="327">
                  <c:v>149.98521576923076</c:v>
                </c:pt>
                <c:pt idx="328">
                  <c:v>150.44388615384617</c:v>
                </c:pt>
                <c:pt idx="329">
                  <c:v>150.90255653846154</c:v>
                </c:pt>
                <c:pt idx="330">
                  <c:v>151.36122692307691</c:v>
                </c:pt>
                <c:pt idx="331">
                  <c:v>151.81989730769232</c:v>
                </c:pt>
                <c:pt idx="332">
                  <c:v>152.27856769230769</c:v>
                </c:pt>
                <c:pt idx="333">
                  <c:v>152.73723807692309</c:v>
                </c:pt>
                <c:pt idx="334">
                  <c:v>153.19590846153847</c:v>
                </c:pt>
                <c:pt idx="335">
                  <c:v>153.65457884615384</c:v>
                </c:pt>
                <c:pt idx="336">
                  <c:v>154.11324923076924</c:v>
                </c:pt>
                <c:pt idx="337">
                  <c:v>154.57191961538462</c:v>
                </c:pt>
                <c:pt idx="338">
                  <c:v>155.03058999999999</c:v>
                </c:pt>
                <c:pt idx="339">
                  <c:v>155.48926038461539</c:v>
                </c:pt>
                <c:pt idx="340">
                  <c:v>155.94793076923077</c:v>
                </c:pt>
                <c:pt idx="341">
                  <c:v>156.40660115384617</c:v>
                </c:pt>
                <c:pt idx="342">
                  <c:v>156.86527153846154</c:v>
                </c:pt>
                <c:pt idx="343">
                  <c:v>157.32394192307692</c:v>
                </c:pt>
                <c:pt idx="344">
                  <c:v>157.78261230769232</c:v>
                </c:pt>
                <c:pt idx="345">
                  <c:v>158.24128269230769</c:v>
                </c:pt>
                <c:pt idx="346">
                  <c:v>158.69995307692307</c:v>
                </c:pt>
                <c:pt idx="347">
                  <c:v>159.15862346153847</c:v>
                </c:pt>
                <c:pt idx="348">
                  <c:v>159.61729384615384</c:v>
                </c:pt>
                <c:pt idx="349">
                  <c:v>160.07596423076924</c:v>
                </c:pt>
                <c:pt idx="350">
                  <c:v>160.53463461538462</c:v>
                </c:pt>
                <c:pt idx="351">
                  <c:v>160.99330499999999</c:v>
                </c:pt>
                <c:pt idx="352">
                  <c:v>161.45197538461539</c:v>
                </c:pt>
                <c:pt idx="353">
                  <c:v>161.91064576923077</c:v>
                </c:pt>
                <c:pt idx="354">
                  <c:v>162.36931615384614</c:v>
                </c:pt>
                <c:pt idx="355">
                  <c:v>162.82798653846154</c:v>
                </c:pt>
                <c:pt idx="356">
                  <c:v>163.28665692307692</c:v>
                </c:pt>
                <c:pt idx="357">
                  <c:v>163.74532730769232</c:v>
                </c:pt>
                <c:pt idx="358">
                  <c:v>164.20399769230769</c:v>
                </c:pt>
                <c:pt idx="359">
                  <c:v>164.66266807692307</c:v>
                </c:pt>
                <c:pt idx="360">
                  <c:v>165.12133846153847</c:v>
                </c:pt>
                <c:pt idx="361">
                  <c:v>165.58000884615385</c:v>
                </c:pt>
                <c:pt idx="362">
                  <c:v>166.03867923076922</c:v>
                </c:pt>
                <c:pt idx="363">
                  <c:v>166.49734961538462</c:v>
                </c:pt>
                <c:pt idx="364">
                  <c:v>166.95602</c:v>
                </c:pt>
                <c:pt idx="365">
                  <c:v>167.4146903846154</c:v>
                </c:pt>
                <c:pt idx="366">
                  <c:v>167.87336076923077</c:v>
                </c:pt>
                <c:pt idx="367">
                  <c:v>168.33203115384615</c:v>
                </c:pt>
                <c:pt idx="368">
                  <c:v>168.79070153846155</c:v>
                </c:pt>
                <c:pt idx="369">
                  <c:v>169.24937192307692</c:v>
                </c:pt>
                <c:pt idx="370">
                  <c:v>169.7080423076923</c:v>
                </c:pt>
                <c:pt idx="371">
                  <c:v>170.1667126923077</c:v>
                </c:pt>
                <c:pt idx="372">
                  <c:v>170.62538307692307</c:v>
                </c:pt>
                <c:pt idx="373">
                  <c:v>171.08405346153847</c:v>
                </c:pt>
                <c:pt idx="374">
                  <c:v>171.54272384615385</c:v>
                </c:pt>
                <c:pt idx="375">
                  <c:v>172.00139423076922</c:v>
                </c:pt>
                <c:pt idx="376">
                  <c:v>172.46006461538462</c:v>
                </c:pt>
                <c:pt idx="377">
                  <c:v>172.918735</c:v>
                </c:pt>
                <c:pt idx="378">
                  <c:v>173.37740538461537</c:v>
                </c:pt>
                <c:pt idx="379">
                  <c:v>173.83607576923077</c:v>
                </c:pt>
                <c:pt idx="380">
                  <c:v>174.29474615384615</c:v>
                </c:pt>
                <c:pt idx="381">
                  <c:v>174.75341653846155</c:v>
                </c:pt>
                <c:pt idx="382">
                  <c:v>175.21208692307692</c:v>
                </c:pt>
                <c:pt idx="383">
                  <c:v>175.6707573076923</c:v>
                </c:pt>
                <c:pt idx="384">
                  <c:v>176.1294276923077</c:v>
                </c:pt>
                <c:pt idx="385">
                  <c:v>176.58809807692307</c:v>
                </c:pt>
                <c:pt idx="386">
                  <c:v>177.04676846153848</c:v>
                </c:pt>
                <c:pt idx="387">
                  <c:v>177.50543884615385</c:v>
                </c:pt>
                <c:pt idx="388">
                  <c:v>177.96410923076922</c:v>
                </c:pt>
                <c:pt idx="389">
                  <c:v>178.42277961538463</c:v>
                </c:pt>
                <c:pt idx="390">
                  <c:v>178.88145</c:v>
                </c:pt>
                <c:pt idx="391">
                  <c:v>179.34012038461537</c:v>
                </c:pt>
                <c:pt idx="392">
                  <c:v>179.79879076923078</c:v>
                </c:pt>
                <c:pt idx="393">
                  <c:v>180.25746115384615</c:v>
                </c:pt>
                <c:pt idx="394">
                  <c:v>180.71613153846155</c:v>
                </c:pt>
                <c:pt idx="395">
                  <c:v>181.17480192307693</c:v>
                </c:pt>
                <c:pt idx="396">
                  <c:v>181.6334723076923</c:v>
                </c:pt>
                <c:pt idx="397">
                  <c:v>182.0921426923077</c:v>
                </c:pt>
                <c:pt idx="398">
                  <c:v>182.55081307692308</c:v>
                </c:pt>
                <c:pt idx="399">
                  <c:v>183.00948346153845</c:v>
                </c:pt>
                <c:pt idx="400">
                  <c:v>183.46815384615385</c:v>
                </c:pt>
                <c:pt idx="401">
                  <c:v>183.92682423076923</c:v>
                </c:pt>
                <c:pt idx="402">
                  <c:v>184.38549461538463</c:v>
                </c:pt>
                <c:pt idx="403">
                  <c:v>184.844165</c:v>
                </c:pt>
                <c:pt idx="404">
                  <c:v>185.30283538461538</c:v>
                </c:pt>
                <c:pt idx="405">
                  <c:v>185.76150576923078</c:v>
                </c:pt>
                <c:pt idx="406">
                  <c:v>186.22017615384615</c:v>
                </c:pt>
                <c:pt idx="407">
                  <c:v>186.67884653846153</c:v>
                </c:pt>
                <c:pt idx="408">
                  <c:v>187.13751692307693</c:v>
                </c:pt>
                <c:pt idx="409">
                  <c:v>187.5961873076923</c:v>
                </c:pt>
                <c:pt idx="410">
                  <c:v>188.05485769230771</c:v>
                </c:pt>
                <c:pt idx="411">
                  <c:v>188.51352807692308</c:v>
                </c:pt>
                <c:pt idx="412">
                  <c:v>188.97219846153845</c:v>
                </c:pt>
                <c:pt idx="413">
                  <c:v>189.43086884615386</c:v>
                </c:pt>
                <c:pt idx="414">
                  <c:v>189.88953923076923</c:v>
                </c:pt>
                <c:pt idx="415">
                  <c:v>190.3482096153846</c:v>
                </c:pt>
                <c:pt idx="416">
                  <c:v>190.80688000000001</c:v>
                </c:pt>
                <c:pt idx="417">
                  <c:v>191.26555038461538</c:v>
                </c:pt>
                <c:pt idx="418">
                  <c:v>191.72422076923078</c:v>
                </c:pt>
                <c:pt idx="419">
                  <c:v>192.18289115384616</c:v>
                </c:pt>
                <c:pt idx="420">
                  <c:v>192.64156153846153</c:v>
                </c:pt>
                <c:pt idx="421">
                  <c:v>193.10023192307693</c:v>
                </c:pt>
                <c:pt idx="422">
                  <c:v>193.55890230769231</c:v>
                </c:pt>
                <c:pt idx="423">
                  <c:v>194.01757269230768</c:v>
                </c:pt>
                <c:pt idx="424">
                  <c:v>194.47624307692308</c:v>
                </c:pt>
                <c:pt idx="425">
                  <c:v>194.93491346153846</c:v>
                </c:pt>
                <c:pt idx="426">
                  <c:v>195.39358384615386</c:v>
                </c:pt>
                <c:pt idx="427">
                  <c:v>195.85225423076923</c:v>
                </c:pt>
                <c:pt idx="428">
                  <c:v>196.31092461538461</c:v>
                </c:pt>
                <c:pt idx="429">
                  <c:v>196.76959500000001</c:v>
                </c:pt>
                <c:pt idx="430">
                  <c:v>197.22826538461538</c:v>
                </c:pt>
                <c:pt idx="431">
                  <c:v>197.68693576923076</c:v>
                </c:pt>
                <c:pt idx="432">
                  <c:v>198.14560615384616</c:v>
                </c:pt>
                <c:pt idx="433">
                  <c:v>198.60427653846153</c:v>
                </c:pt>
                <c:pt idx="434">
                  <c:v>199.06294692307694</c:v>
                </c:pt>
                <c:pt idx="435">
                  <c:v>199.52161730769231</c:v>
                </c:pt>
                <c:pt idx="436">
                  <c:v>199.98028769230768</c:v>
                </c:pt>
                <c:pt idx="437">
                  <c:v>200.43895807692309</c:v>
                </c:pt>
                <c:pt idx="438">
                  <c:v>200.89762846153846</c:v>
                </c:pt>
                <c:pt idx="439">
                  <c:v>201.35629884615383</c:v>
                </c:pt>
                <c:pt idx="440">
                  <c:v>201.81496923076924</c:v>
                </c:pt>
                <c:pt idx="441">
                  <c:v>202.27363961538461</c:v>
                </c:pt>
                <c:pt idx="442">
                  <c:v>202.73231000000001</c:v>
                </c:pt>
                <c:pt idx="443">
                  <c:v>203.19098038461539</c:v>
                </c:pt>
                <c:pt idx="444">
                  <c:v>203.64965076923076</c:v>
                </c:pt>
                <c:pt idx="445">
                  <c:v>204.10832115384616</c:v>
                </c:pt>
                <c:pt idx="446">
                  <c:v>204.56699153846154</c:v>
                </c:pt>
                <c:pt idx="447">
                  <c:v>205.02566192307691</c:v>
                </c:pt>
                <c:pt idx="448">
                  <c:v>205.48433230769231</c:v>
                </c:pt>
                <c:pt idx="449">
                  <c:v>205.94300269230769</c:v>
                </c:pt>
                <c:pt idx="450">
                  <c:v>206.40167307692309</c:v>
                </c:pt>
                <c:pt idx="451">
                  <c:v>206.86034346153846</c:v>
                </c:pt>
                <c:pt idx="452">
                  <c:v>207.31901384615384</c:v>
                </c:pt>
                <c:pt idx="453">
                  <c:v>207.77768423076924</c:v>
                </c:pt>
                <c:pt idx="454">
                  <c:v>208.23635461538461</c:v>
                </c:pt>
                <c:pt idx="455">
                  <c:v>208.69502500000002</c:v>
                </c:pt>
                <c:pt idx="456">
                  <c:v>209.15369538461539</c:v>
                </c:pt>
                <c:pt idx="457">
                  <c:v>209.61236576923076</c:v>
                </c:pt>
                <c:pt idx="458">
                  <c:v>210.07103615384617</c:v>
                </c:pt>
                <c:pt idx="459">
                  <c:v>210.52970653846154</c:v>
                </c:pt>
                <c:pt idx="460">
                  <c:v>210.98837692307691</c:v>
                </c:pt>
                <c:pt idx="461">
                  <c:v>211.44704730769232</c:v>
                </c:pt>
                <c:pt idx="462">
                  <c:v>211.90571769230769</c:v>
                </c:pt>
                <c:pt idx="463">
                  <c:v>212.36438807692309</c:v>
                </c:pt>
                <c:pt idx="464">
                  <c:v>212.82305846153847</c:v>
                </c:pt>
                <c:pt idx="465">
                  <c:v>213.28172884615384</c:v>
                </c:pt>
                <c:pt idx="466">
                  <c:v>213.74039923076924</c:v>
                </c:pt>
                <c:pt idx="467">
                  <c:v>214.19906961538462</c:v>
                </c:pt>
                <c:pt idx="468">
                  <c:v>214.65773999999999</c:v>
                </c:pt>
                <c:pt idx="469">
                  <c:v>215.11641038461539</c:v>
                </c:pt>
                <c:pt idx="470">
                  <c:v>215.57508076923077</c:v>
                </c:pt>
                <c:pt idx="471">
                  <c:v>216.03375115384617</c:v>
                </c:pt>
                <c:pt idx="472">
                  <c:v>216.49242153846154</c:v>
                </c:pt>
                <c:pt idx="473">
                  <c:v>216.95109192307692</c:v>
                </c:pt>
                <c:pt idx="474">
                  <c:v>217.40976230769232</c:v>
                </c:pt>
                <c:pt idx="475">
                  <c:v>217.86843269230769</c:v>
                </c:pt>
                <c:pt idx="476">
                  <c:v>218.32710307692307</c:v>
                </c:pt>
                <c:pt idx="477">
                  <c:v>218.78577346153847</c:v>
                </c:pt>
                <c:pt idx="478">
                  <c:v>219.24444384615384</c:v>
                </c:pt>
                <c:pt idx="479">
                  <c:v>219.70311423076924</c:v>
                </c:pt>
                <c:pt idx="480">
                  <c:v>220.16178461538462</c:v>
                </c:pt>
                <c:pt idx="481">
                  <c:v>220.62045499999999</c:v>
                </c:pt>
                <c:pt idx="482">
                  <c:v>221.07912538461539</c:v>
                </c:pt>
                <c:pt idx="483">
                  <c:v>221.53779576923077</c:v>
                </c:pt>
                <c:pt idx="484">
                  <c:v>221.99646615384614</c:v>
                </c:pt>
                <c:pt idx="485">
                  <c:v>222.45513653846155</c:v>
                </c:pt>
                <c:pt idx="486">
                  <c:v>222.91380692307692</c:v>
                </c:pt>
                <c:pt idx="487">
                  <c:v>223.37247730769232</c:v>
                </c:pt>
                <c:pt idx="488">
                  <c:v>223.8311476923077</c:v>
                </c:pt>
                <c:pt idx="489">
                  <c:v>224.28981807692307</c:v>
                </c:pt>
                <c:pt idx="490">
                  <c:v>224.74848846153847</c:v>
                </c:pt>
                <c:pt idx="491">
                  <c:v>225.20715884615385</c:v>
                </c:pt>
                <c:pt idx="492">
                  <c:v>225.66582923076922</c:v>
                </c:pt>
                <c:pt idx="493">
                  <c:v>226.12449961538462</c:v>
                </c:pt>
                <c:pt idx="494">
                  <c:v>226.58317</c:v>
                </c:pt>
                <c:pt idx="495">
                  <c:v>227.0418403846154</c:v>
                </c:pt>
                <c:pt idx="496">
                  <c:v>227.50051076923077</c:v>
                </c:pt>
                <c:pt idx="497">
                  <c:v>227.95918115384615</c:v>
                </c:pt>
                <c:pt idx="498">
                  <c:v>228.41785153846155</c:v>
                </c:pt>
                <c:pt idx="499">
                  <c:v>228.87652192307692</c:v>
                </c:pt>
                <c:pt idx="500">
                  <c:v>229.3351923076923</c:v>
                </c:pt>
                <c:pt idx="501">
                  <c:v>229.7938626923077</c:v>
                </c:pt>
                <c:pt idx="502">
                  <c:v>230.25253307692307</c:v>
                </c:pt>
                <c:pt idx="503">
                  <c:v>230.71120346153847</c:v>
                </c:pt>
                <c:pt idx="504">
                  <c:v>231.16987384615385</c:v>
                </c:pt>
                <c:pt idx="505">
                  <c:v>231.62854423076922</c:v>
                </c:pt>
                <c:pt idx="506">
                  <c:v>232.08721461538462</c:v>
                </c:pt>
                <c:pt idx="507">
                  <c:v>232.545885</c:v>
                </c:pt>
                <c:pt idx="508">
                  <c:v>233.00455538461537</c:v>
                </c:pt>
                <c:pt idx="509">
                  <c:v>233.46322576923077</c:v>
                </c:pt>
                <c:pt idx="510">
                  <c:v>233.92189615384615</c:v>
                </c:pt>
                <c:pt idx="511">
                  <c:v>234.38056653846155</c:v>
                </c:pt>
                <c:pt idx="512">
                  <c:v>234.83923692307692</c:v>
                </c:pt>
                <c:pt idx="513">
                  <c:v>235.2979073076923</c:v>
                </c:pt>
                <c:pt idx="514">
                  <c:v>235.7565776923077</c:v>
                </c:pt>
                <c:pt idx="515">
                  <c:v>236.21524807692307</c:v>
                </c:pt>
                <c:pt idx="516">
                  <c:v>236.67391846153848</c:v>
                </c:pt>
                <c:pt idx="517">
                  <c:v>237.13258884615385</c:v>
                </c:pt>
                <c:pt idx="518">
                  <c:v>237.59125923076923</c:v>
                </c:pt>
                <c:pt idx="519">
                  <c:v>238.04992961538463</c:v>
                </c:pt>
                <c:pt idx="520">
                  <c:v>238.5086</c:v>
                </c:pt>
                <c:pt idx="521">
                  <c:v>238.96727038461538</c:v>
                </c:pt>
                <c:pt idx="522">
                  <c:v>239.42594076923078</c:v>
                </c:pt>
                <c:pt idx="523">
                  <c:v>239.88461115384615</c:v>
                </c:pt>
                <c:pt idx="524">
                  <c:v>240.34328153846155</c:v>
                </c:pt>
                <c:pt idx="525">
                  <c:v>240.80195192307693</c:v>
                </c:pt>
                <c:pt idx="526">
                  <c:v>241.2606223076923</c:v>
                </c:pt>
                <c:pt idx="527">
                  <c:v>241.7192926923077</c:v>
                </c:pt>
                <c:pt idx="528">
                  <c:v>242.17796307692308</c:v>
                </c:pt>
                <c:pt idx="529">
                  <c:v>242.63663346153845</c:v>
                </c:pt>
                <c:pt idx="530">
                  <c:v>243.09530384615385</c:v>
                </c:pt>
                <c:pt idx="531">
                  <c:v>243.55397423076923</c:v>
                </c:pt>
                <c:pt idx="532">
                  <c:v>244.01264461538463</c:v>
                </c:pt>
                <c:pt idx="533">
                  <c:v>244.471315</c:v>
                </c:pt>
                <c:pt idx="534">
                  <c:v>244.92998538461538</c:v>
                </c:pt>
                <c:pt idx="535">
                  <c:v>245.38865576923078</c:v>
                </c:pt>
                <c:pt idx="536">
                  <c:v>245.84732615384615</c:v>
                </c:pt>
                <c:pt idx="537">
                  <c:v>246.30599653846153</c:v>
                </c:pt>
                <c:pt idx="538">
                  <c:v>246.76466692307693</c:v>
                </c:pt>
                <c:pt idx="539">
                  <c:v>247.2233373076923</c:v>
                </c:pt>
                <c:pt idx="540">
                  <c:v>247.68200769230771</c:v>
                </c:pt>
                <c:pt idx="541">
                  <c:v>248.14067807692308</c:v>
                </c:pt>
                <c:pt idx="542">
                  <c:v>248.59934846153845</c:v>
                </c:pt>
                <c:pt idx="543">
                  <c:v>249.05801884615386</c:v>
                </c:pt>
                <c:pt idx="544">
                  <c:v>249.51668923076923</c:v>
                </c:pt>
                <c:pt idx="545">
                  <c:v>249.9753596153846</c:v>
                </c:pt>
                <c:pt idx="546">
                  <c:v>250.43403000000001</c:v>
                </c:pt>
                <c:pt idx="547">
                  <c:v>250.89270038461538</c:v>
                </c:pt>
                <c:pt idx="548">
                  <c:v>251.35137076923078</c:v>
                </c:pt>
                <c:pt idx="549">
                  <c:v>251.81004115384616</c:v>
                </c:pt>
                <c:pt idx="550">
                  <c:v>252.26871153846153</c:v>
                </c:pt>
                <c:pt idx="551">
                  <c:v>252.72738192307693</c:v>
                </c:pt>
                <c:pt idx="552">
                  <c:v>253.18605230769231</c:v>
                </c:pt>
                <c:pt idx="553">
                  <c:v>253.64472269230768</c:v>
                </c:pt>
                <c:pt idx="554">
                  <c:v>254.10339307692308</c:v>
                </c:pt>
                <c:pt idx="555">
                  <c:v>254.56206346153846</c:v>
                </c:pt>
                <c:pt idx="556">
                  <c:v>255.02073384615386</c:v>
                </c:pt>
                <c:pt idx="557">
                  <c:v>255.47940423076923</c:v>
                </c:pt>
                <c:pt idx="558">
                  <c:v>255.93807461538461</c:v>
                </c:pt>
                <c:pt idx="559">
                  <c:v>256.39674500000001</c:v>
                </c:pt>
                <c:pt idx="560">
                  <c:v>256.85541538461541</c:v>
                </c:pt>
                <c:pt idx="561">
                  <c:v>257.31408576923076</c:v>
                </c:pt>
                <c:pt idx="562">
                  <c:v>257.77275615384616</c:v>
                </c:pt>
                <c:pt idx="563">
                  <c:v>258.23142653846156</c:v>
                </c:pt>
                <c:pt idx="564">
                  <c:v>258.69009692307691</c:v>
                </c:pt>
                <c:pt idx="565">
                  <c:v>259.14876730769231</c:v>
                </c:pt>
                <c:pt idx="566">
                  <c:v>259.60743769230771</c:v>
                </c:pt>
                <c:pt idx="567">
                  <c:v>260.06610807692306</c:v>
                </c:pt>
                <c:pt idx="568">
                  <c:v>260.52477846153846</c:v>
                </c:pt>
                <c:pt idx="569">
                  <c:v>260.98344884615386</c:v>
                </c:pt>
                <c:pt idx="570">
                  <c:v>261.44211923076921</c:v>
                </c:pt>
                <c:pt idx="571">
                  <c:v>261.90078961538461</c:v>
                </c:pt>
                <c:pt idx="572">
                  <c:v>262.35946000000001</c:v>
                </c:pt>
                <c:pt idx="573">
                  <c:v>262.81813038461536</c:v>
                </c:pt>
                <c:pt idx="574">
                  <c:v>263.27680076923076</c:v>
                </c:pt>
                <c:pt idx="575">
                  <c:v>263.73547115384616</c:v>
                </c:pt>
                <c:pt idx="576">
                  <c:v>264.19414153846157</c:v>
                </c:pt>
                <c:pt idx="577">
                  <c:v>264.65281192307691</c:v>
                </c:pt>
                <c:pt idx="578">
                  <c:v>265.11148230769231</c:v>
                </c:pt>
                <c:pt idx="579">
                  <c:v>265.57015269230772</c:v>
                </c:pt>
                <c:pt idx="580">
                  <c:v>266.02882307692306</c:v>
                </c:pt>
                <c:pt idx="581">
                  <c:v>266.48749346153846</c:v>
                </c:pt>
                <c:pt idx="582">
                  <c:v>266.94616384615387</c:v>
                </c:pt>
                <c:pt idx="583">
                  <c:v>267.40483423076921</c:v>
                </c:pt>
                <c:pt idx="584">
                  <c:v>267.86350461538461</c:v>
                </c:pt>
                <c:pt idx="585">
                  <c:v>268.32217500000002</c:v>
                </c:pt>
                <c:pt idx="586">
                  <c:v>268.78084538461536</c:v>
                </c:pt>
                <c:pt idx="587">
                  <c:v>269.23951576923076</c:v>
                </c:pt>
                <c:pt idx="588">
                  <c:v>269.69818615384617</c:v>
                </c:pt>
                <c:pt idx="589">
                  <c:v>270.15685653846157</c:v>
                </c:pt>
                <c:pt idx="590">
                  <c:v>270.61552692307691</c:v>
                </c:pt>
                <c:pt idx="591">
                  <c:v>271.07419730769232</c:v>
                </c:pt>
                <c:pt idx="592">
                  <c:v>271.53286769230772</c:v>
                </c:pt>
                <c:pt idx="593">
                  <c:v>271.99153807692306</c:v>
                </c:pt>
                <c:pt idx="594">
                  <c:v>272.45020846153847</c:v>
                </c:pt>
                <c:pt idx="595">
                  <c:v>272.90887884615387</c:v>
                </c:pt>
                <c:pt idx="596">
                  <c:v>273.36754923076921</c:v>
                </c:pt>
                <c:pt idx="597">
                  <c:v>273.82621961538462</c:v>
                </c:pt>
                <c:pt idx="598">
                  <c:v>274.28489000000002</c:v>
                </c:pt>
                <c:pt idx="599">
                  <c:v>274.74356038461536</c:v>
                </c:pt>
                <c:pt idx="600">
                  <c:v>275.20223076923077</c:v>
                </c:pt>
                <c:pt idx="601">
                  <c:v>275.66090115384617</c:v>
                </c:pt>
                <c:pt idx="602">
                  <c:v>276.11957153846151</c:v>
                </c:pt>
                <c:pt idx="603">
                  <c:v>276.57824192307692</c:v>
                </c:pt>
                <c:pt idx="604">
                  <c:v>277.03691230769232</c:v>
                </c:pt>
                <c:pt idx="605">
                  <c:v>277.49558269230772</c:v>
                </c:pt>
                <c:pt idx="606">
                  <c:v>277.95425307692307</c:v>
                </c:pt>
                <c:pt idx="607">
                  <c:v>278.41292346153847</c:v>
                </c:pt>
                <c:pt idx="608">
                  <c:v>278.87159384615387</c:v>
                </c:pt>
                <c:pt idx="609">
                  <c:v>279.33026423076922</c:v>
                </c:pt>
                <c:pt idx="610">
                  <c:v>279.78893461538462</c:v>
                </c:pt>
                <c:pt idx="611">
                  <c:v>280.24760500000002</c:v>
                </c:pt>
                <c:pt idx="612">
                  <c:v>280.70627538461537</c:v>
                </c:pt>
                <c:pt idx="613">
                  <c:v>281.16494576923077</c:v>
                </c:pt>
                <c:pt idx="614">
                  <c:v>281.62361615384617</c:v>
                </c:pt>
                <c:pt idx="615">
                  <c:v>282.08228653846152</c:v>
                </c:pt>
                <c:pt idx="616">
                  <c:v>282.54095692307692</c:v>
                </c:pt>
                <c:pt idx="617">
                  <c:v>282.99962730769232</c:v>
                </c:pt>
                <c:pt idx="618">
                  <c:v>283.45829769230767</c:v>
                </c:pt>
                <c:pt idx="619">
                  <c:v>283.91696807692307</c:v>
                </c:pt>
                <c:pt idx="620">
                  <c:v>284.37563846153847</c:v>
                </c:pt>
                <c:pt idx="621">
                  <c:v>284.83430884615387</c:v>
                </c:pt>
                <c:pt idx="622">
                  <c:v>285.29297923076922</c:v>
                </c:pt>
                <c:pt idx="623">
                  <c:v>285.75164961538462</c:v>
                </c:pt>
                <c:pt idx="624">
                  <c:v>286.21032000000002</c:v>
                </c:pt>
                <c:pt idx="625">
                  <c:v>286.66899038461537</c:v>
                </c:pt>
                <c:pt idx="626">
                  <c:v>287.12766076923077</c:v>
                </c:pt>
                <c:pt idx="627">
                  <c:v>287.58633115384617</c:v>
                </c:pt>
                <c:pt idx="628">
                  <c:v>288.04500153846152</c:v>
                </c:pt>
                <c:pt idx="629">
                  <c:v>288.50367192307692</c:v>
                </c:pt>
                <c:pt idx="630">
                  <c:v>288.96234230769232</c:v>
                </c:pt>
                <c:pt idx="631">
                  <c:v>289.42101269230767</c:v>
                </c:pt>
                <c:pt idx="632">
                  <c:v>289.87968307692307</c:v>
                </c:pt>
                <c:pt idx="633">
                  <c:v>290.33835346153847</c:v>
                </c:pt>
                <c:pt idx="634">
                  <c:v>290.79702384615382</c:v>
                </c:pt>
                <c:pt idx="635">
                  <c:v>291.25569423076922</c:v>
                </c:pt>
                <c:pt idx="636">
                  <c:v>291.71436461538462</c:v>
                </c:pt>
                <c:pt idx="637">
                  <c:v>292.17303500000003</c:v>
                </c:pt>
                <c:pt idx="638">
                  <c:v>292.63170538461537</c:v>
                </c:pt>
                <c:pt idx="639">
                  <c:v>293.09037576923077</c:v>
                </c:pt>
                <c:pt idx="640">
                  <c:v>293.54904615384618</c:v>
                </c:pt>
                <c:pt idx="641">
                  <c:v>294.00771653846152</c:v>
                </c:pt>
                <c:pt idx="642">
                  <c:v>294.46638692307693</c:v>
                </c:pt>
                <c:pt idx="643">
                  <c:v>294.92505730769233</c:v>
                </c:pt>
                <c:pt idx="644">
                  <c:v>295.38372769230767</c:v>
                </c:pt>
                <c:pt idx="645">
                  <c:v>295.84239807692308</c:v>
                </c:pt>
                <c:pt idx="646">
                  <c:v>296.30106846153848</c:v>
                </c:pt>
                <c:pt idx="647">
                  <c:v>296.75973884615382</c:v>
                </c:pt>
                <c:pt idx="648">
                  <c:v>297.21840923076923</c:v>
                </c:pt>
                <c:pt idx="649">
                  <c:v>297.67707961538463</c:v>
                </c:pt>
                <c:pt idx="650">
                  <c:v>298.13575000000003</c:v>
                </c:pt>
                <c:pt idx="651">
                  <c:v>298.59442038461538</c:v>
                </c:pt>
                <c:pt idx="652">
                  <c:v>299.05309076923078</c:v>
                </c:pt>
                <c:pt idx="653">
                  <c:v>299.51176115384618</c:v>
                </c:pt>
                <c:pt idx="654">
                  <c:v>299.97043153846153</c:v>
                </c:pt>
                <c:pt idx="655">
                  <c:v>300.42910192307693</c:v>
                </c:pt>
                <c:pt idx="656">
                  <c:v>300.88777230769233</c:v>
                </c:pt>
                <c:pt idx="657">
                  <c:v>301.34644269230768</c:v>
                </c:pt>
                <c:pt idx="658">
                  <c:v>301.80511307692308</c:v>
                </c:pt>
                <c:pt idx="659">
                  <c:v>302.26378346153848</c:v>
                </c:pt>
                <c:pt idx="660">
                  <c:v>302.72245384615383</c:v>
                </c:pt>
                <c:pt idx="661">
                  <c:v>303.18112423076923</c:v>
                </c:pt>
                <c:pt idx="662">
                  <c:v>303.63979461538463</c:v>
                </c:pt>
                <c:pt idx="663">
                  <c:v>304.09846499999998</c:v>
                </c:pt>
                <c:pt idx="664">
                  <c:v>304.55713538461538</c:v>
                </c:pt>
                <c:pt idx="665">
                  <c:v>305.01580576923078</c:v>
                </c:pt>
                <c:pt idx="666">
                  <c:v>305.47447615384618</c:v>
                </c:pt>
                <c:pt idx="667">
                  <c:v>305.93314653846153</c:v>
                </c:pt>
                <c:pt idx="668">
                  <c:v>306.39181692307693</c:v>
                </c:pt>
                <c:pt idx="669">
                  <c:v>306.85048730769233</c:v>
                </c:pt>
                <c:pt idx="670">
                  <c:v>307.30915769230768</c:v>
                </c:pt>
                <c:pt idx="671">
                  <c:v>307.76782807692308</c:v>
                </c:pt>
                <c:pt idx="672">
                  <c:v>308.22649846153848</c:v>
                </c:pt>
                <c:pt idx="673">
                  <c:v>308.68516884615383</c:v>
                </c:pt>
                <c:pt idx="674">
                  <c:v>309.14383923076923</c:v>
                </c:pt>
                <c:pt idx="675">
                  <c:v>309.60250961538463</c:v>
                </c:pt>
                <c:pt idx="676">
                  <c:v>310.06117999999998</c:v>
                </c:pt>
                <c:pt idx="677">
                  <c:v>310.51985038461538</c:v>
                </c:pt>
                <c:pt idx="678">
                  <c:v>310.97852076923078</c:v>
                </c:pt>
                <c:pt idx="679">
                  <c:v>311.43719115384613</c:v>
                </c:pt>
                <c:pt idx="680">
                  <c:v>311.89586153846153</c:v>
                </c:pt>
                <c:pt idx="681">
                  <c:v>312.35453192307693</c:v>
                </c:pt>
                <c:pt idx="682">
                  <c:v>312.81320230769234</c:v>
                </c:pt>
                <c:pt idx="683">
                  <c:v>313.27187269230768</c:v>
                </c:pt>
                <c:pt idx="684">
                  <c:v>313.73054307692308</c:v>
                </c:pt>
                <c:pt idx="685">
                  <c:v>314.18921346153849</c:v>
                </c:pt>
                <c:pt idx="686">
                  <c:v>314.64788384615383</c:v>
                </c:pt>
                <c:pt idx="687">
                  <c:v>315.10655423076923</c:v>
                </c:pt>
                <c:pt idx="688">
                  <c:v>315.56522461538464</c:v>
                </c:pt>
                <c:pt idx="689">
                  <c:v>316.02389499999998</c:v>
                </c:pt>
                <c:pt idx="690">
                  <c:v>316.48256538461538</c:v>
                </c:pt>
                <c:pt idx="691">
                  <c:v>316.94123576923079</c:v>
                </c:pt>
                <c:pt idx="692">
                  <c:v>317.39990615384613</c:v>
                </c:pt>
                <c:pt idx="693">
                  <c:v>317.85857653846153</c:v>
                </c:pt>
                <c:pt idx="694">
                  <c:v>318.31724692307694</c:v>
                </c:pt>
                <c:pt idx="695">
                  <c:v>318.77591730769228</c:v>
                </c:pt>
                <c:pt idx="696">
                  <c:v>319.23458769230768</c:v>
                </c:pt>
                <c:pt idx="697">
                  <c:v>319.69325807692309</c:v>
                </c:pt>
                <c:pt idx="698">
                  <c:v>320.15192846153849</c:v>
                </c:pt>
                <c:pt idx="699">
                  <c:v>320.61059884615383</c:v>
                </c:pt>
                <c:pt idx="700">
                  <c:v>321.06926923076924</c:v>
                </c:pt>
                <c:pt idx="701">
                  <c:v>321.52793961538464</c:v>
                </c:pt>
                <c:pt idx="702">
                  <c:v>321.98660999999998</c:v>
                </c:pt>
                <c:pt idx="703">
                  <c:v>322.44528038461539</c:v>
                </c:pt>
                <c:pt idx="704">
                  <c:v>322.90395076923079</c:v>
                </c:pt>
                <c:pt idx="705">
                  <c:v>323.36262115384613</c:v>
                </c:pt>
                <c:pt idx="706">
                  <c:v>323.82129153846154</c:v>
                </c:pt>
                <c:pt idx="707">
                  <c:v>324.27996192307694</c:v>
                </c:pt>
                <c:pt idx="708">
                  <c:v>324.73863230769228</c:v>
                </c:pt>
                <c:pt idx="709">
                  <c:v>325.19730269230769</c:v>
                </c:pt>
                <c:pt idx="710">
                  <c:v>325.65597307692309</c:v>
                </c:pt>
                <c:pt idx="711">
                  <c:v>326.11464346153849</c:v>
                </c:pt>
                <c:pt idx="712">
                  <c:v>326.57331384615384</c:v>
                </c:pt>
                <c:pt idx="713">
                  <c:v>327.03198423076924</c:v>
                </c:pt>
                <c:pt idx="714">
                  <c:v>327.49065461538464</c:v>
                </c:pt>
                <c:pt idx="715">
                  <c:v>327.94932499999999</c:v>
                </c:pt>
                <c:pt idx="716">
                  <c:v>328.40799538461539</c:v>
                </c:pt>
                <c:pt idx="717">
                  <c:v>328.86666576923079</c:v>
                </c:pt>
                <c:pt idx="718">
                  <c:v>329.32533615384614</c:v>
                </c:pt>
                <c:pt idx="719">
                  <c:v>329.78400653846154</c:v>
                </c:pt>
                <c:pt idx="720">
                  <c:v>330.24267692307694</c:v>
                </c:pt>
                <c:pt idx="721">
                  <c:v>330.70134730769229</c:v>
                </c:pt>
                <c:pt idx="722">
                  <c:v>331.16001769230769</c:v>
                </c:pt>
                <c:pt idx="723">
                  <c:v>331.61868807692309</c:v>
                </c:pt>
                <c:pt idx="724">
                  <c:v>332.07735846153844</c:v>
                </c:pt>
                <c:pt idx="725">
                  <c:v>332.53602884615384</c:v>
                </c:pt>
                <c:pt idx="726">
                  <c:v>332.99469923076924</c:v>
                </c:pt>
                <c:pt idx="727">
                  <c:v>333.45336961538464</c:v>
                </c:pt>
                <c:pt idx="728">
                  <c:v>333.91203999999999</c:v>
                </c:pt>
                <c:pt idx="729">
                  <c:v>334.37071038461539</c:v>
                </c:pt>
                <c:pt idx="730">
                  <c:v>334.8293807692308</c:v>
                </c:pt>
                <c:pt idx="731">
                  <c:v>335.28805115384614</c:v>
                </c:pt>
                <c:pt idx="732">
                  <c:v>335.74672153846154</c:v>
                </c:pt>
                <c:pt idx="733">
                  <c:v>336.20539192307695</c:v>
                </c:pt>
                <c:pt idx="734">
                  <c:v>336.66406230769229</c:v>
                </c:pt>
                <c:pt idx="735">
                  <c:v>337.12273269230769</c:v>
                </c:pt>
                <c:pt idx="736">
                  <c:v>337.5814030769231</c:v>
                </c:pt>
                <c:pt idx="737">
                  <c:v>338.04007346153844</c:v>
                </c:pt>
                <c:pt idx="738">
                  <c:v>338.49874384615384</c:v>
                </c:pt>
                <c:pt idx="739">
                  <c:v>338.95741423076925</c:v>
                </c:pt>
                <c:pt idx="740">
                  <c:v>339.41608461538459</c:v>
                </c:pt>
                <c:pt idx="741">
                  <c:v>339.87475499999999</c:v>
                </c:pt>
                <c:pt idx="742">
                  <c:v>340.3334253846154</c:v>
                </c:pt>
                <c:pt idx="743">
                  <c:v>340.7920957692308</c:v>
                </c:pt>
                <c:pt idx="744">
                  <c:v>341.25076615384614</c:v>
                </c:pt>
                <c:pt idx="745">
                  <c:v>341.70943653846155</c:v>
                </c:pt>
                <c:pt idx="746">
                  <c:v>342.16810692307695</c:v>
                </c:pt>
                <c:pt idx="747">
                  <c:v>342.62677730769229</c:v>
                </c:pt>
                <c:pt idx="748">
                  <c:v>343.0854476923077</c:v>
                </c:pt>
                <c:pt idx="749">
                  <c:v>343.5441180769231</c:v>
                </c:pt>
                <c:pt idx="750">
                  <c:v>344.00278846153844</c:v>
                </c:pt>
                <c:pt idx="751">
                  <c:v>344.46145884615385</c:v>
                </c:pt>
                <c:pt idx="752">
                  <c:v>344.92012923076925</c:v>
                </c:pt>
                <c:pt idx="753">
                  <c:v>345.37879961538459</c:v>
                </c:pt>
                <c:pt idx="754">
                  <c:v>345.83747</c:v>
                </c:pt>
                <c:pt idx="755">
                  <c:v>346.2961403846154</c:v>
                </c:pt>
                <c:pt idx="756">
                  <c:v>346.75481076923074</c:v>
                </c:pt>
                <c:pt idx="757">
                  <c:v>347.21348115384615</c:v>
                </c:pt>
                <c:pt idx="758">
                  <c:v>347.67215153846155</c:v>
                </c:pt>
                <c:pt idx="759">
                  <c:v>348.13082192307695</c:v>
                </c:pt>
                <c:pt idx="760">
                  <c:v>348.5894923076923</c:v>
                </c:pt>
                <c:pt idx="761">
                  <c:v>349.0481626923077</c:v>
                </c:pt>
                <c:pt idx="762">
                  <c:v>349.5068330769231</c:v>
                </c:pt>
                <c:pt idx="763">
                  <c:v>349.96550346153845</c:v>
                </c:pt>
                <c:pt idx="764">
                  <c:v>350.42417384615385</c:v>
                </c:pt>
                <c:pt idx="765">
                  <c:v>350.88284423076925</c:v>
                </c:pt>
                <c:pt idx="766">
                  <c:v>351.3415146153846</c:v>
                </c:pt>
                <c:pt idx="767">
                  <c:v>351.800185</c:v>
                </c:pt>
                <c:pt idx="768">
                  <c:v>352.2588553846154</c:v>
                </c:pt>
                <c:pt idx="769">
                  <c:v>352.71752576923075</c:v>
                </c:pt>
                <c:pt idx="770">
                  <c:v>353.17619615384615</c:v>
                </c:pt>
                <c:pt idx="771">
                  <c:v>353.63486653846155</c:v>
                </c:pt>
                <c:pt idx="772">
                  <c:v>354.09353692307695</c:v>
                </c:pt>
                <c:pt idx="773">
                  <c:v>354.5522073076923</c:v>
                </c:pt>
                <c:pt idx="774">
                  <c:v>355.0108776923077</c:v>
                </c:pt>
                <c:pt idx="775">
                  <c:v>355.4695480769231</c:v>
                </c:pt>
                <c:pt idx="776">
                  <c:v>355.92821846153845</c:v>
                </c:pt>
                <c:pt idx="777">
                  <c:v>356.38688884615385</c:v>
                </c:pt>
                <c:pt idx="778">
                  <c:v>356.84555923076925</c:v>
                </c:pt>
                <c:pt idx="779">
                  <c:v>357.3042296153846</c:v>
                </c:pt>
                <c:pt idx="780">
                  <c:v>357.7629</c:v>
                </c:pt>
                <c:pt idx="781">
                  <c:v>358.2215703846154</c:v>
                </c:pt>
                <c:pt idx="782">
                  <c:v>358.68024076923075</c:v>
                </c:pt>
                <c:pt idx="783">
                  <c:v>359.13891115384615</c:v>
                </c:pt>
                <c:pt idx="784">
                  <c:v>359.59758153846155</c:v>
                </c:pt>
                <c:pt idx="785">
                  <c:v>360.0562519230769</c:v>
                </c:pt>
                <c:pt idx="786">
                  <c:v>360.5149223076923</c:v>
                </c:pt>
                <c:pt idx="787">
                  <c:v>360.9735926923077</c:v>
                </c:pt>
                <c:pt idx="788">
                  <c:v>361.43226307692311</c:v>
                </c:pt>
                <c:pt idx="789">
                  <c:v>361.89093346153845</c:v>
                </c:pt>
                <c:pt idx="790">
                  <c:v>362.34960384615385</c:v>
                </c:pt>
                <c:pt idx="791">
                  <c:v>362.80827423076926</c:v>
                </c:pt>
                <c:pt idx="792">
                  <c:v>363.2669446153846</c:v>
                </c:pt>
                <c:pt idx="793">
                  <c:v>363.725615</c:v>
                </c:pt>
                <c:pt idx="794">
                  <c:v>364.18428538461541</c:v>
                </c:pt>
                <c:pt idx="795">
                  <c:v>364.64295576923075</c:v>
                </c:pt>
                <c:pt idx="796">
                  <c:v>365.10162615384615</c:v>
                </c:pt>
                <c:pt idx="797">
                  <c:v>365.56029653846156</c:v>
                </c:pt>
                <c:pt idx="798">
                  <c:v>366.0189669230769</c:v>
                </c:pt>
                <c:pt idx="799">
                  <c:v>366.47763730769231</c:v>
                </c:pt>
                <c:pt idx="800">
                  <c:v>366.93630769230771</c:v>
                </c:pt>
                <c:pt idx="801">
                  <c:v>367.39497807692305</c:v>
                </c:pt>
                <c:pt idx="802">
                  <c:v>367.85364846153846</c:v>
                </c:pt>
                <c:pt idx="803">
                  <c:v>368.31231884615386</c:v>
                </c:pt>
                <c:pt idx="804">
                  <c:v>368.77098923076926</c:v>
                </c:pt>
                <c:pt idx="805">
                  <c:v>369.22965961538461</c:v>
                </c:pt>
                <c:pt idx="806">
                  <c:v>369.68833000000001</c:v>
                </c:pt>
                <c:pt idx="807">
                  <c:v>370.14700038461541</c:v>
                </c:pt>
                <c:pt idx="808">
                  <c:v>370.60567076923076</c:v>
                </c:pt>
                <c:pt idx="809">
                  <c:v>371.06434115384616</c:v>
                </c:pt>
                <c:pt idx="810">
                  <c:v>371.52301153846156</c:v>
                </c:pt>
                <c:pt idx="811">
                  <c:v>371.98168192307691</c:v>
                </c:pt>
                <c:pt idx="812">
                  <c:v>372.44035230769231</c:v>
                </c:pt>
                <c:pt idx="813">
                  <c:v>372.89902269230771</c:v>
                </c:pt>
                <c:pt idx="814">
                  <c:v>373.35769307692306</c:v>
                </c:pt>
                <c:pt idx="815">
                  <c:v>373.81636346153846</c:v>
                </c:pt>
                <c:pt idx="816">
                  <c:v>374.27503384615386</c:v>
                </c:pt>
                <c:pt idx="817">
                  <c:v>374.73370423076921</c:v>
                </c:pt>
                <c:pt idx="818">
                  <c:v>375.19237461538461</c:v>
                </c:pt>
                <c:pt idx="819">
                  <c:v>375.65104500000001</c:v>
                </c:pt>
                <c:pt idx="820">
                  <c:v>376.10971538461541</c:v>
                </c:pt>
                <c:pt idx="821">
                  <c:v>376.56838576923076</c:v>
                </c:pt>
                <c:pt idx="822">
                  <c:v>377.02705615384616</c:v>
                </c:pt>
                <c:pt idx="823">
                  <c:v>377.48572653846156</c:v>
                </c:pt>
                <c:pt idx="824">
                  <c:v>377.94439692307691</c:v>
                </c:pt>
                <c:pt idx="825">
                  <c:v>378.40306730769231</c:v>
                </c:pt>
                <c:pt idx="826">
                  <c:v>378.86173769230771</c:v>
                </c:pt>
                <c:pt idx="827">
                  <c:v>379.32040807692306</c:v>
                </c:pt>
                <c:pt idx="828">
                  <c:v>379.77907846153846</c:v>
                </c:pt>
                <c:pt idx="829">
                  <c:v>380.23774884615386</c:v>
                </c:pt>
                <c:pt idx="830">
                  <c:v>380.69641923076921</c:v>
                </c:pt>
                <c:pt idx="831">
                  <c:v>381.15508961538461</c:v>
                </c:pt>
                <c:pt idx="832">
                  <c:v>381.61376000000001</c:v>
                </c:pt>
                <c:pt idx="833">
                  <c:v>382.07243038461542</c:v>
                </c:pt>
                <c:pt idx="834">
                  <c:v>382.53110076923076</c:v>
                </c:pt>
                <c:pt idx="835">
                  <c:v>382.98977115384616</c:v>
                </c:pt>
                <c:pt idx="836">
                  <c:v>383.44844153846157</c:v>
                </c:pt>
                <c:pt idx="837">
                  <c:v>383.90711192307691</c:v>
                </c:pt>
                <c:pt idx="838">
                  <c:v>384.36578230769231</c:v>
                </c:pt>
                <c:pt idx="839">
                  <c:v>384.82445269230772</c:v>
                </c:pt>
                <c:pt idx="840">
                  <c:v>385.28312307692306</c:v>
                </c:pt>
                <c:pt idx="841">
                  <c:v>385.74179346153846</c:v>
                </c:pt>
                <c:pt idx="842">
                  <c:v>386.20046384615387</c:v>
                </c:pt>
                <c:pt idx="843">
                  <c:v>386.65913423076921</c:v>
                </c:pt>
                <c:pt idx="844">
                  <c:v>387.11780461538461</c:v>
                </c:pt>
                <c:pt idx="845">
                  <c:v>387.57647500000002</c:v>
                </c:pt>
                <c:pt idx="846">
                  <c:v>388.03514538461536</c:v>
                </c:pt>
                <c:pt idx="847">
                  <c:v>388.49381576923076</c:v>
                </c:pt>
                <c:pt idx="848">
                  <c:v>388.95248615384617</c:v>
                </c:pt>
                <c:pt idx="849">
                  <c:v>389.41115653846157</c:v>
                </c:pt>
                <c:pt idx="850">
                  <c:v>389.86982692307691</c:v>
                </c:pt>
                <c:pt idx="851">
                  <c:v>390.32849730769232</c:v>
                </c:pt>
                <c:pt idx="852">
                  <c:v>390.78716769230772</c:v>
                </c:pt>
                <c:pt idx="853">
                  <c:v>391.24583807692306</c:v>
                </c:pt>
                <c:pt idx="854">
                  <c:v>391.70450846153847</c:v>
                </c:pt>
                <c:pt idx="855">
                  <c:v>392.16317884615387</c:v>
                </c:pt>
                <c:pt idx="856">
                  <c:v>392.62184923076921</c:v>
                </c:pt>
                <c:pt idx="857">
                  <c:v>393.08051961538462</c:v>
                </c:pt>
                <c:pt idx="858">
                  <c:v>393.53919000000002</c:v>
                </c:pt>
                <c:pt idx="859">
                  <c:v>393.99786038461536</c:v>
                </c:pt>
                <c:pt idx="860">
                  <c:v>394.45653076923077</c:v>
                </c:pt>
                <c:pt idx="861">
                  <c:v>394.91520115384617</c:v>
                </c:pt>
                <c:pt idx="862">
                  <c:v>395.37387153846151</c:v>
                </c:pt>
                <c:pt idx="863">
                  <c:v>395.83254192307692</c:v>
                </c:pt>
                <c:pt idx="864">
                  <c:v>396.29121230769232</c:v>
                </c:pt>
                <c:pt idx="865">
                  <c:v>396.74988269230772</c:v>
                </c:pt>
                <c:pt idx="866">
                  <c:v>397.20855307692307</c:v>
                </c:pt>
                <c:pt idx="867">
                  <c:v>397.66722346153847</c:v>
                </c:pt>
                <c:pt idx="868">
                  <c:v>398.12589384615387</c:v>
                </c:pt>
                <c:pt idx="869">
                  <c:v>398.58456423076922</c:v>
                </c:pt>
                <c:pt idx="870">
                  <c:v>399.04323461538462</c:v>
                </c:pt>
                <c:pt idx="871">
                  <c:v>399.50190500000002</c:v>
                </c:pt>
                <c:pt idx="872">
                  <c:v>399.96057538461537</c:v>
                </c:pt>
                <c:pt idx="873">
                  <c:v>400.41924576923077</c:v>
                </c:pt>
                <c:pt idx="874">
                  <c:v>400.87791615384617</c:v>
                </c:pt>
                <c:pt idx="875">
                  <c:v>401.33658653846152</c:v>
                </c:pt>
                <c:pt idx="876">
                  <c:v>401.79525692307692</c:v>
                </c:pt>
                <c:pt idx="877">
                  <c:v>402.25392730769232</c:v>
                </c:pt>
                <c:pt idx="878">
                  <c:v>402.71259769230767</c:v>
                </c:pt>
                <c:pt idx="879">
                  <c:v>403.17126807692307</c:v>
                </c:pt>
                <c:pt idx="880">
                  <c:v>403.62993846153847</c:v>
                </c:pt>
                <c:pt idx="881">
                  <c:v>404.08860884615387</c:v>
                </c:pt>
                <c:pt idx="882">
                  <c:v>404.54727923076922</c:v>
                </c:pt>
                <c:pt idx="883">
                  <c:v>405.00594961538462</c:v>
                </c:pt>
                <c:pt idx="884">
                  <c:v>405.46462000000002</c:v>
                </c:pt>
                <c:pt idx="885">
                  <c:v>405.92329038461537</c:v>
                </c:pt>
                <c:pt idx="886">
                  <c:v>406.38196076923077</c:v>
                </c:pt>
                <c:pt idx="887">
                  <c:v>406.84063115384618</c:v>
                </c:pt>
                <c:pt idx="888">
                  <c:v>407.29930153846152</c:v>
                </c:pt>
                <c:pt idx="889">
                  <c:v>407.75797192307692</c:v>
                </c:pt>
                <c:pt idx="890">
                  <c:v>408.21664230769233</c:v>
                </c:pt>
                <c:pt idx="891">
                  <c:v>408.67531269230767</c:v>
                </c:pt>
                <c:pt idx="892">
                  <c:v>409.13398307692307</c:v>
                </c:pt>
                <c:pt idx="893">
                  <c:v>409.59265346153848</c:v>
                </c:pt>
                <c:pt idx="894">
                  <c:v>410.05132384615382</c:v>
                </c:pt>
                <c:pt idx="895">
                  <c:v>410.50999423076922</c:v>
                </c:pt>
                <c:pt idx="896">
                  <c:v>410.96866461538463</c:v>
                </c:pt>
                <c:pt idx="897">
                  <c:v>411.42733500000003</c:v>
                </c:pt>
                <c:pt idx="898">
                  <c:v>411.88600538461537</c:v>
                </c:pt>
                <c:pt idx="899">
                  <c:v>412.34467576923078</c:v>
                </c:pt>
                <c:pt idx="900">
                  <c:v>412.80334615384618</c:v>
                </c:pt>
                <c:pt idx="901">
                  <c:v>413.26201653846152</c:v>
                </c:pt>
                <c:pt idx="902">
                  <c:v>413.72068692307693</c:v>
                </c:pt>
                <c:pt idx="903">
                  <c:v>414.17935730769233</c:v>
                </c:pt>
                <c:pt idx="904">
                  <c:v>414.63802769230767</c:v>
                </c:pt>
                <c:pt idx="905">
                  <c:v>415.09669807692308</c:v>
                </c:pt>
                <c:pt idx="906">
                  <c:v>415.55536846153848</c:v>
                </c:pt>
                <c:pt idx="907">
                  <c:v>416.01403884615382</c:v>
                </c:pt>
                <c:pt idx="908">
                  <c:v>416.47270923076923</c:v>
                </c:pt>
                <c:pt idx="909">
                  <c:v>416.93137961538463</c:v>
                </c:pt>
                <c:pt idx="910">
                  <c:v>417.39005000000003</c:v>
                </c:pt>
                <c:pt idx="911">
                  <c:v>417.84872038461538</c:v>
                </c:pt>
                <c:pt idx="912">
                  <c:v>418.30739076923078</c:v>
                </c:pt>
                <c:pt idx="913">
                  <c:v>418.76606115384618</c:v>
                </c:pt>
                <c:pt idx="914">
                  <c:v>419.22473153846153</c:v>
                </c:pt>
                <c:pt idx="915">
                  <c:v>419.68340192307693</c:v>
                </c:pt>
                <c:pt idx="916">
                  <c:v>420.14207230769233</c:v>
                </c:pt>
                <c:pt idx="917">
                  <c:v>420.60074269230768</c:v>
                </c:pt>
                <c:pt idx="918">
                  <c:v>421.05941307692308</c:v>
                </c:pt>
                <c:pt idx="919">
                  <c:v>421.51808346153848</c:v>
                </c:pt>
                <c:pt idx="920">
                  <c:v>421.97675384615383</c:v>
                </c:pt>
                <c:pt idx="921">
                  <c:v>422.43542423076923</c:v>
                </c:pt>
                <c:pt idx="922">
                  <c:v>422.89409461538463</c:v>
                </c:pt>
                <c:pt idx="923">
                  <c:v>423.35276499999998</c:v>
                </c:pt>
                <c:pt idx="924">
                  <c:v>423.81143538461538</c:v>
                </c:pt>
                <c:pt idx="925">
                  <c:v>424.27010576923078</c:v>
                </c:pt>
                <c:pt idx="926">
                  <c:v>424.72877615384618</c:v>
                </c:pt>
                <c:pt idx="927">
                  <c:v>425.18744653846153</c:v>
                </c:pt>
                <c:pt idx="928">
                  <c:v>425.64611692307693</c:v>
                </c:pt>
                <c:pt idx="929">
                  <c:v>426.10478730769233</c:v>
                </c:pt>
                <c:pt idx="930">
                  <c:v>426.56345769230768</c:v>
                </c:pt>
                <c:pt idx="931">
                  <c:v>427.02212807692308</c:v>
                </c:pt>
                <c:pt idx="932">
                  <c:v>427.48079846153848</c:v>
                </c:pt>
                <c:pt idx="933">
                  <c:v>427.93946884615383</c:v>
                </c:pt>
                <c:pt idx="934">
                  <c:v>428.39813923076923</c:v>
                </c:pt>
                <c:pt idx="935">
                  <c:v>428.85680961538463</c:v>
                </c:pt>
                <c:pt idx="936">
                  <c:v>429.31547999999998</c:v>
                </c:pt>
                <c:pt idx="937">
                  <c:v>429.77415038461538</c:v>
                </c:pt>
                <c:pt idx="938">
                  <c:v>430.23282076923078</c:v>
                </c:pt>
                <c:pt idx="939">
                  <c:v>430.69149115384613</c:v>
                </c:pt>
                <c:pt idx="940">
                  <c:v>431.15016153846153</c:v>
                </c:pt>
                <c:pt idx="941">
                  <c:v>431.60883192307693</c:v>
                </c:pt>
                <c:pt idx="942">
                  <c:v>432.06750230769234</c:v>
                </c:pt>
                <c:pt idx="943">
                  <c:v>432.52617269230768</c:v>
                </c:pt>
                <c:pt idx="944">
                  <c:v>432.98484307692308</c:v>
                </c:pt>
                <c:pt idx="945">
                  <c:v>433.44351346153849</c:v>
                </c:pt>
                <c:pt idx="946">
                  <c:v>433.90218384615383</c:v>
                </c:pt>
                <c:pt idx="947">
                  <c:v>434.36085423076923</c:v>
                </c:pt>
                <c:pt idx="948">
                  <c:v>434.81952461538464</c:v>
                </c:pt>
                <c:pt idx="949">
                  <c:v>435.27819499999998</c:v>
                </c:pt>
                <c:pt idx="950">
                  <c:v>435.73686538461538</c:v>
                </c:pt>
                <c:pt idx="951">
                  <c:v>436.19553576923079</c:v>
                </c:pt>
                <c:pt idx="952">
                  <c:v>436.65420615384613</c:v>
                </c:pt>
                <c:pt idx="953">
                  <c:v>437.11287653846153</c:v>
                </c:pt>
                <c:pt idx="954">
                  <c:v>437.57154692307694</c:v>
                </c:pt>
                <c:pt idx="955">
                  <c:v>438.03021730769228</c:v>
                </c:pt>
                <c:pt idx="956">
                  <c:v>438.48888769230769</c:v>
                </c:pt>
                <c:pt idx="957">
                  <c:v>438.94755807692309</c:v>
                </c:pt>
                <c:pt idx="958">
                  <c:v>439.40622846153849</c:v>
                </c:pt>
                <c:pt idx="959">
                  <c:v>439.86489884615384</c:v>
                </c:pt>
                <c:pt idx="960">
                  <c:v>440.32356923076924</c:v>
                </c:pt>
                <c:pt idx="961">
                  <c:v>440.78223961538464</c:v>
                </c:pt>
                <c:pt idx="962">
                  <c:v>441.24090999999999</c:v>
                </c:pt>
                <c:pt idx="963">
                  <c:v>441.69958038461539</c:v>
                </c:pt>
                <c:pt idx="964">
                  <c:v>442.15825076923079</c:v>
                </c:pt>
                <c:pt idx="965">
                  <c:v>442.61692115384614</c:v>
                </c:pt>
                <c:pt idx="966">
                  <c:v>443.07559153846154</c:v>
                </c:pt>
                <c:pt idx="967">
                  <c:v>443.53426192307694</c:v>
                </c:pt>
                <c:pt idx="968">
                  <c:v>443.99293230769229</c:v>
                </c:pt>
                <c:pt idx="969">
                  <c:v>444.45160269230769</c:v>
                </c:pt>
                <c:pt idx="970">
                  <c:v>444.91027307692309</c:v>
                </c:pt>
                <c:pt idx="971">
                  <c:v>445.36894346153849</c:v>
                </c:pt>
                <c:pt idx="972">
                  <c:v>445.82761384615384</c:v>
                </c:pt>
                <c:pt idx="973">
                  <c:v>446.28628423076924</c:v>
                </c:pt>
                <c:pt idx="974">
                  <c:v>446.74495461538464</c:v>
                </c:pt>
                <c:pt idx="975">
                  <c:v>447.20362499999999</c:v>
                </c:pt>
                <c:pt idx="976">
                  <c:v>447.66229538461539</c:v>
                </c:pt>
                <c:pt idx="977">
                  <c:v>448.12096576923079</c:v>
                </c:pt>
                <c:pt idx="978">
                  <c:v>448.57963615384614</c:v>
                </c:pt>
                <c:pt idx="979">
                  <c:v>449.03830653846154</c:v>
                </c:pt>
                <c:pt idx="980">
                  <c:v>449.49697692307694</c:v>
                </c:pt>
                <c:pt idx="981">
                  <c:v>449.95564730769229</c:v>
                </c:pt>
                <c:pt idx="982">
                  <c:v>450.41431769230769</c:v>
                </c:pt>
                <c:pt idx="983">
                  <c:v>450.87298807692309</c:v>
                </c:pt>
                <c:pt idx="984">
                  <c:v>451.33165846153844</c:v>
                </c:pt>
                <c:pt idx="985">
                  <c:v>451.79032884615384</c:v>
                </c:pt>
                <c:pt idx="986">
                  <c:v>452.24899923076924</c:v>
                </c:pt>
                <c:pt idx="987">
                  <c:v>452.70766961538465</c:v>
                </c:pt>
                <c:pt idx="988">
                  <c:v>453.16633999999999</c:v>
                </c:pt>
                <c:pt idx="989">
                  <c:v>453.62501038461539</c:v>
                </c:pt>
                <c:pt idx="990">
                  <c:v>454.0836807692308</c:v>
                </c:pt>
                <c:pt idx="991">
                  <c:v>454.54235115384614</c:v>
                </c:pt>
                <c:pt idx="992">
                  <c:v>455.00102153846154</c:v>
                </c:pt>
                <c:pt idx="993">
                  <c:v>455.45969192307695</c:v>
                </c:pt>
                <c:pt idx="994">
                  <c:v>455.91836230769229</c:v>
                </c:pt>
                <c:pt idx="995">
                  <c:v>456.37703269230769</c:v>
                </c:pt>
                <c:pt idx="996">
                  <c:v>456.8357030769231</c:v>
                </c:pt>
                <c:pt idx="997">
                  <c:v>457.29437346153844</c:v>
                </c:pt>
                <c:pt idx="998">
                  <c:v>457.75304384615384</c:v>
                </c:pt>
                <c:pt idx="999">
                  <c:v>458.21171423076925</c:v>
                </c:pt>
                <c:pt idx="1000">
                  <c:v>458.67038461538459</c:v>
                </c:pt>
              </c:numCache>
            </c:numRef>
          </c:cat>
          <c:val>
            <c:numRef>
              <c:f>'CURVE CHART'!$J$2:$J$1002</c:f>
              <c:numCache>
                <c:formatCode>General</c:formatCode>
                <c:ptCount val="1001"/>
                <c:pt idx="0">
                  <c:v>0</c:v>
                </c:pt>
                <c:pt idx="1">
                  <c:v>3.415285601726626E-2</c:v>
                </c:pt>
                <c:pt idx="2">
                  <c:v>7.4340553652715621E-2</c:v>
                </c:pt>
                <c:pt idx="3">
                  <c:v>0.1171707200337193</c:v>
                </c:pt>
                <c:pt idx="4">
                  <c:v>0.16181051396607582</c:v>
                </c:pt>
                <c:pt idx="5">
                  <c:v>0.2078438473196903</c:v>
                </c:pt>
                <c:pt idx="6">
                  <c:v>0.25501662231105304</c:v>
                </c:pt>
                <c:pt idx="7">
                  <c:v>0.30315594057042072</c:v>
                </c:pt>
                <c:pt idx="8">
                  <c:v>0.35213575057684782</c:v>
                </c:pt>
                <c:pt idx="9">
                  <c:v>0.40185960987867342</c:v>
                </c:pt>
                <c:pt idx="10">
                  <c:v>0.4522510370528513</c:v>
                </c:pt>
                <c:pt idx="11">
                  <c:v>0.50324767216223054</c:v>
                </c:pt>
                <c:pt idx="12">
                  <c:v>0.55479752711851815</c:v>
                </c:pt>
                <c:pt idx="13">
                  <c:v>0.60685646375706725</c:v>
                </c:pt>
                <c:pt idx="14">
                  <c:v>0.65938643301857647</c:v>
                </c:pt>
                <c:pt idx="15">
                  <c:v>0.71235420704463603</c:v>
                </c:pt>
                <c:pt idx="16">
                  <c:v>0.76573044227253007</c:v>
                </c:pt>
                <c:pt idx="17">
                  <c:v>0.81948897169473567</c:v>
                </c:pt>
                <c:pt idx="18">
                  <c:v>0.87360625997863084</c:v>
                </c:pt>
                <c:pt idx="19">
                  <c:v>0.92806097697202072</c:v>
                </c:pt>
                <c:pt idx="20">
                  <c:v>0.9828336589826927</c:v>
                </c:pt>
                <c:pt idx="21">
                  <c:v>1.0379064362807979</c:v>
                </c:pt>
                <c:pt idx="22">
                  <c:v>1.093262811343269</c:v>
                </c:pt>
                <c:pt idx="23">
                  <c:v>1.1488874765219677</c:v>
                </c:pt>
                <c:pt idx="24">
                  <c:v>1.2047661627255088</c:v>
                </c:pt>
                <c:pt idx="25">
                  <c:v>1.2608855127763694</c:v>
                </c:pt>
                <c:pt idx="26">
                  <c:v>1.3172329746024096</c:v>
                </c:pt>
                <c:pt idx="27">
                  <c:v>1.3737967105221542</c:v>
                </c:pt>
                <c:pt idx="28">
                  <c:v>1.4305655197011076</c:v>
                </c:pt>
                <c:pt idx="29">
                  <c:v>1.4875287714728334</c:v>
                </c:pt>
                <c:pt idx="30">
                  <c:v>1.544676347688283</c:v>
                </c:pt>
                <c:pt idx="31">
                  <c:v>1.6019985926179237</c:v>
                </c:pt>
                <c:pt idx="32">
                  <c:v>1.6594862692122934</c:v>
                </c:pt>
                <c:pt idx="33">
                  <c:v>1.7171305207470078</c:v>
                </c:pt>
                <c:pt idx="34">
                  <c:v>1.7749228370523931</c:v>
                </c:pt>
                <c:pt idx="35">
                  <c:v>1.8328550246663713</c:v>
                </c:pt>
                <c:pt idx="36">
                  <c:v>1.8909191803615255</c:v>
                </c:pt>
                <c:pt idx="37">
                  <c:v>1.9491076675863663</c:v>
                </c:pt>
                <c:pt idx="38">
                  <c:v>2.0074130954349103</c:v>
                </c:pt>
                <c:pt idx="39">
                  <c:v>2.0658282998180426</c:v>
                </c:pt>
                <c:pt idx="40">
                  <c:v>2.1243463265600271</c:v>
                </c:pt>
                <c:pt idx="41">
                  <c:v>2.1829604161839282</c:v>
                </c:pt>
                <c:pt idx="42">
                  <c:v>2.24166399018383</c:v>
                </c:pt>
                <c:pt idx="43">
                  <c:v>2.3004506386103838</c:v>
                </c:pt>
                <c:pt idx="44">
                  <c:v>2.3593141088194876</c:v>
                </c:pt>
                <c:pt idx="45">
                  <c:v>2.4182482952545987</c:v>
                </c:pt>
                <c:pt idx="46">
                  <c:v>2.4772472301497701</c:v>
                </c:pt>
                <c:pt idx="47">
                  <c:v>2.5363050750551479</c:v>
                </c:pt>
                <c:pt idx="48">
                  <c:v>2.5954161130989486</c:v>
                </c:pt>
                <c:pt idx="49">
                  <c:v>2.6545747419105705</c:v>
                </c:pt>
                <c:pt idx="50">
                  <c:v>2.7137754671384156</c:v>
                </c:pt>
                <c:pt idx="51">
                  <c:v>2.773012896504079</c:v>
                </c:pt>
                <c:pt idx="52">
                  <c:v>2.8322817343409867</c:v>
                </c:pt>
                <c:pt idx="53">
                  <c:v>2.8915767765717555</c:v>
                </c:pt>
                <c:pt idx="54">
                  <c:v>2.9508929060834519</c:v>
                </c:pt>
                <c:pt idx="55">
                  <c:v>3.0102250884644954</c:v>
                </c:pt>
                <c:pt idx="56">
                  <c:v>3.0695683680706738</c:v>
                </c:pt>
                <c:pt idx="57">
                  <c:v>3.1289178643914135</c:v>
                </c:pt>
                <c:pt idx="58">
                  <c:v>3.1882687686901483</c:v>
                </c:pt>
                <c:pt idx="59">
                  <c:v>3.2476163408955934</c:v>
                </c:pt>
                <c:pt idx="60">
                  <c:v>3.3069559067227505</c:v>
                </c:pt>
                <c:pt idx="61">
                  <c:v>3.366282855004727</c:v>
                </c:pt>
                <c:pt idx="62">
                  <c:v>3.4255926352182788</c:v>
                </c:pt>
                <c:pt idx="63">
                  <c:v>3.4848807551875236</c:v>
                </c:pt>
                <c:pt idx="64">
                  <c:v>3.5441427789518256</c:v>
                </c:pt>
                <c:pt idx="65">
                  <c:v>3.6033743247849781</c:v>
                </c:pt>
                <c:pt idx="66">
                  <c:v>3.6625710633542381</c:v>
                </c:pt>
                <c:pt idx="67">
                  <c:v>3.7217287160084789</c:v>
                </c:pt>
                <c:pt idx="68">
                  <c:v>3.7808430531860004</c:v>
                </c:pt>
                <c:pt idx="69">
                  <c:v>3.8399098929329565</c:v>
                </c:pt>
                <c:pt idx="70">
                  <c:v>3.8989250995245639</c:v>
                </c:pt>
                <c:pt idx="71">
                  <c:v>3.9578845821815873</c:v>
                </c:pt>
                <c:pt idx="72">
                  <c:v>4.0167842938753733</c:v>
                </c:pt>
                <c:pt idx="73">
                  <c:v>4.0756202302151507</c:v>
                </c:pt>
                <c:pt idx="74">
                  <c:v>4.1343884284119827</c:v>
                </c:pt>
                <c:pt idx="75">
                  <c:v>4.1930849663140455</c:v>
                </c:pt>
                <c:pt idx="76">
                  <c:v>4.2517059615083301</c:v>
                </c:pt>
                <c:pt idx="77">
                  <c:v>4.3102475704843988</c:v>
                </c:pt>
                <c:pt idx="78">
                  <c:v>4.3687059878560017</c:v>
                </c:pt>
                <c:pt idx="79">
                  <c:v>4.4270774456366384</c:v>
                </c:pt>
                <c:pt idx="80">
                  <c:v>4.4853582125657292</c:v>
                </c:pt>
                <c:pt idx="81">
                  <c:v>4.5435445934818652</c:v>
                </c:pt>
                <c:pt idx="82">
                  <c:v>4.6016329287402913</c:v>
                </c:pt>
                <c:pt idx="83">
                  <c:v>4.6596195936716542</c:v>
                </c:pt>
                <c:pt idx="84">
                  <c:v>4.7175009980794433</c:v>
                </c:pt>
                <c:pt idx="85">
                  <c:v>4.7752735857736743</c:v>
                </c:pt>
                <c:pt idx="86">
                  <c:v>4.8329338341385109</c:v>
                </c:pt>
                <c:pt idx="87">
                  <c:v>4.8904782537316951</c:v>
                </c:pt>
                <c:pt idx="88">
                  <c:v>4.9479033879138123</c:v>
                </c:pt>
                <c:pt idx="89">
                  <c:v>5.0052058125055456</c:v>
                </c:pt>
                <c:pt idx="90">
                  <c:v>5.0623821354711591</c:v>
                </c:pt>
                <c:pt idx="91">
                  <c:v>5.1194289966265911</c:v>
                </c:pt>
                <c:pt idx="92">
                  <c:v>5.1763430673706381</c:v>
                </c:pt>
                <c:pt idx="93">
                  <c:v>5.2331210504378509</c:v>
                </c:pt>
                <c:pt idx="94">
                  <c:v>5.2897596796717048</c:v>
                </c:pt>
                <c:pt idx="95">
                  <c:v>5.3462557198169121</c:v>
                </c:pt>
                <c:pt idx="96">
                  <c:v>5.4026059663295758</c:v>
                </c:pt>
                <c:pt idx="97">
                  <c:v>5.4588072452041994</c:v>
                </c:pt>
                <c:pt idx="98">
                  <c:v>5.5148564128163882</c:v>
                </c:pt>
                <c:pt idx="99">
                  <c:v>5.570750355780369</c:v>
                </c:pt>
                <c:pt idx="100">
                  <c:v>5.6264859908203375</c:v>
                </c:pt>
                <c:pt idx="101">
                  <c:v>5.6820602646547904</c:v>
                </c:pt>
                <c:pt idx="102">
                  <c:v>5.7374701538929775</c:v>
                </c:pt>
                <c:pt idx="103">
                  <c:v>5.7927126649427887</c:v>
                </c:pt>
                <c:pt idx="104">
                  <c:v>5.8477848339292269</c:v>
                </c:pt>
                <c:pt idx="105">
                  <c:v>5.9026837266228727</c:v>
                </c:pt>
                <c:pt idx="106">
                  <c:v>5.9574064383776273</c:v>
                </c:pt>
                <c:pt idx="107">
                  <c:v>6.0119500940771369</c:v>
                </c:pt>
                <c:pt idx="108">
                  <c:v>6.0663118480893123</c:v>
                </c:pt>
                <c:pt idx="109">
                  <c:v>6.1204888842283465</c:v>
                </c:pt>
                <c:pt idx="110">
                  <c:v>6.1744784157237875</c:v>
                </c:pt>
                <c:pt idx="111">
                  <c:v>6.2282776851960895</c:v>
                </c:pt>
                <c:pt idx="112">
                  <c:v>6.281883964638201</c:v>
                </c:pt>
                <c:pt idx="113">
                  <c:v>6.3352945554027205</c:v>
                </c:pt>
                <c:pt idx="114">
                  <c:v>6.3885067881942179</c:v>
                </c:pt>
                <c:pt idx="115">
                  <c:v>6.4415180230663012</c:v>
                </c:pt>
                <c:pt idx="116">
                  <c:v>6.4943256494230504</c:v>
                </c:pt>
                <c:pt idx="117">
                  <c:v>6.54692708602441</c:v>
                </c:pt>
                <c:pt idx="118">
                  <c:v>6.5993197809952564</c:v>
                </c:pt>
                <c:pt idx="119">
                  <c:v>6.651501211837771</c:v>
                </c:pt>
                <c:pt idx="120">
                  <c:v>6.7034688854467941</c:v>
                </c:pt>
                <c:pt idx="121">
                  <c:v>6.7552203381278604</c:v>
                </c:pt>
                <c:pt idx="122">
                  <c:v>6.8067531356176501</c:v>
                </c:pt>
                <c:pt idx="123">
                  <c:v>6.8580648731065841</c:v>
                </c:pt>
                <c:pt idx="124">
                  <c:v>6.9091531752632411</c:v>
                </c:pt>
                <c:pt idx="125">
                  <c:v>6.9600156962604167</c:v>
                </c:pt>
                <c:pt idx="126">
                  <c:v>7.0106501198025839</c:v>
                </c:pt>
                <c:pt idx="127">
                  <c:v>7.0610541591544447</c:v>
                </c:pt>
                <c:pt idx="128">
                  <c:v>7.1112255571704797</c:v>
                </c:pt>
                <c:pt idx="129">
                  <c:v>7.161162086325179</c:v>
                </c:pt>
                <c:pt idx="130">
                  <c:v>7.2108615487438135</c:v>
                </c:pt>
                <c:pt idx="131">
                  <c:v>7.2603217762335701</c:v>
                </c:pt>
                <c:pt idx="132">
                  <c:v>7.3095406303148156</c:v>
                </c:pt>
                <c:pt idx="133">
                  <c:v>7.358516002252359</c:v>
                </c:pt>
                <c:pt idx="134">
                  <c:v>7.4072458130865497</c:v>
                </c:pt>
                <c:pt idx="135">
                  <c:v>7.4557280136640154</c:v>
                </c:pt>
                <c:pt idx="136">
                  <c:v>7.5039605846679533</c:v>
                </c:pt>
                <c:pt idx="137">
                  <c:v>7.551941536647754</c:v>
                </c:pt>
                <c:pt idx="138">
                  <c:v>7.5996689100478729</c:v>
                </c:pt>
                <c:pt idx="139">
                  <c:v>7.6471407752358376</c:v>
                </c:pt>
                <c:pt idx="140">
                  <c:v>7.6943552325291797</c:v>
                </c:pt>
                <c:pt idx="141">
                  <c:v>7.7413104122212681</c:v>
                </c:pt>
                <c:pt idx="142">
                  <c:v>7.7880044746058719</c:v>
                </c:pt>
                <c:pt idx="143">
                  <c:v>7.8344356100003552</c:v>
                </c:pt>
                <c:pt idx="144">
                  <c:v>7.8806020387674209</c:v>
                </c:pt>
                <c:pt idx="145">
                  <c:v>7.9265020113352609</c:v>
                </c:pt>
                <c:pt idx="146">
                  <c:v>7.9721338082160811</c:v>
                </c:pt>
                <c:pt idx="147">
                  <c:v>8.0174957400228326</c:v>
                </c:pt>
                <c:pt idx="148">
                  <c:v>8.0625861474841454</c:v>
                </c:pt>
                <c:pt idx="149">
                  <c:v>8.1074034014573133</c:v>
                </c:pt>
                <c:pt idx="150">
                  <c:v>8.1519459029392891</c:v>
                </c:pt>
                <c:pt idx="151">
                  <c:v>8.1962120830756202</c:v>
                </c:pt>
                <c:pt idx="152">
                  <c:v>8.2402004031672202</c:v>
                </c:pt>
                <c:pt idx="153">
                  <c:v>8.2839093546749396</c:v>
                </c:pt>
                <c:pt idx="154">
                  <c:v>8.3273374592218818</c:v>
                </c:pt>
                <c:pt idx="155">
                  <c:v>8.3704832685933397</c:v>
                </c:pt>
                <c:pt idx="156">
                  <c:v>8.4133453647343952</c:v>
                </c:pt>
                <c:pt idx="157">
                  <c:v>8.4559223597450206</c:v>
                </c:pt>
                <c:pt idx="158">
                  <c:v>8.4982128958727348</c:v>
                </c:pt>
                <c:pt idx="159">
                  <c:v>8.5402156455026752</c:v>
                </c:pt>
                <c:pt idx="160">
                  <c:v>8.5819293111450783</c:v>
                </c:pt>
                <c:pt idx="161">
                  <c:v>8.6233526254201625</c:v>
                </c:pt>
                <c:pt idx="162">
                  <c:v>8.6644843510403007</c:v>
                </c:pt>
                <c:pt idx="163">
                  <c:v>8.7053232807895</c:v>
                </c:pt>
                <c:pt idx="164">
                  <c:v>8.7458682375001153</c:v>
                </c:pt>
                <c:pt idx="165">
                  <c:v>8.7861180740268079</c:v>
                </c:pt>
                <c:pt idx="166">
                  <c:v>8.8260716732176707</c:v>
                </c:pt>
                <c:pt idx="167">
                  <c:v>8.8657279478825348</c:v>
                </c:pt>
                <c:pt idx="168">
                  <c:v>8.9050858407583835</c:v>
                </c:pt>
                <c:pt idx="169">
                  <c:v>8.9441443244718926</c:v>
                </c:pt>
                <c:pt idx="170">
                  <c:v>8.9829024014990679</c:v>
                </c:pt>
                <c:pt idx="171">
                  <c:v>9.0213591041219292</c:v>
                </c:pt>
                <c:pt idx="172">
                  <c:v>9.0595134943822675</c:v>
                </c:pt>
                <c:pt idx="173">
                  <c:v>9.0973646640323942</c:v>
                </c:pt>
                <c:pt idx="174">
                  <c:v>9.13491173448298</c:v>
                </c:pt>
                <c:pt idx="175">
                  <c:v>9.1721538567478103</c:v>
                </c:pt>
                <c:pt idx="176">
                  <c:v>9.2090902113856199</c:v>
                </c:pt>
                <c:pt idx="177">
                  <c:v>9.245720008438866</c:v>
                </c:pt>
                <c:pt idx="178">
                  <c:v>9.282042487369484</c:v>
                </c:pt>
                <c:pt idx="179">
                  <c:v>9.3180569169916314</c:v>
                </c:pt>
                <c:pt idx="180">
                  <c:v>9.3537625954013972</c:v>
                </c:pt>
                <c:pt idx="181">
                  <c:v>9.3891588499034597</c:v>
                </c:pt>
                <c:pt idx="182">
                  <c:v>9.4242450369347353</c:v>
                </c:pt>
                <c:pt idx="183">
                  <c:v>9.4590205419849802</c:v>
                </c:pt>
                <c:pt idx="184">
                  <c:v>9.4934847795143327</c:v>
                </c:pt>
                <c:pt idx="185">
                  <c:v>9.5276371928678856</c:v>
                </c:pt>
                <c:pt idx="186">
                  <c:v>9.5614772541871815</c:v>
                </c:pt>
                <c:pt idx="187">
                  <c:v>9.5950044643186878</c:v>
                </c:pt>
                <c:pt idx="188">
                  <c:v>9.6282183527193048</c:v>
                </c:pt>
                <c:pt idx="189">
                  <c:v>9.6611184773587997</c:v>
                </c:pt>
                <c:pt idx="190">
                  <c:v>9.6937044246193267</c:v>
                </c:pt>
                <c:pt idx="191">
                  <c:v>9.7259758091918744</c:v>
                </c:pt>
                <c:pt idx="192">
                  <c:v>9.7579322739698249</c:v>
                </c:pt>
                <c:pt idx="193">
                  <c:v>9.7895734899394746</c:v>
                </c:pt>
                <c:pt idx="194">
                  <c:v>9.8208991560676768</c:v>
                </c:pt>
                <c:pt idx="195">
                  <c:v>9.8519089991865094</c:v>
                </c:pt>
                <c:pt idx="196">
                  <c:v>9.8826027738750355</c:v>
                </c:pt>
                <c:pt idx="197">
                  <c:v>9.9129802623381984</c:v>
                </c:pt>
                <c:pt idx="198">
                  <c:v>9.9430412742827929</c:v>
                </c:pt>
                <c:pt idx="199">
                  <c:v>9.9727856467905998</c:v>
                </c:pt>
                <c:pt idx="200">
                  <c:v>10.002213244188692</c:v>
                </c:pt>
                <c:pt idx="201">
                  <c:v>10.031323957916895</c:v>
                </c:pt>
                <c:pt idx="202">
                  <c:v>10.060117706392486</c:v>
                </c:pt>
                <c:pt idx="203">
                  <c:v>10.088594434872086</c:v>
                </c:pt>
                <c:pt idx="204">
                  <c:v>10.116754115310826</c:v>
                </c:pt>
                <c:pt idx="205">
                  <c:v>10.144596746218788</c:v>
                </c:pt>
                <c:pt idx="206">
                  <c:v>10.172122352514732</c:v>
                </c:pt>
                <c:pt idx="207">
                  <c:v>10.19933098537717</c:v>
                </c:pt>
                <c:pt idx="208">
                  <c:v>10.226222722092785</c:v>
                </c:pt>
                <c:pt idx="209">
                  <c:v>10.252797665902246</c:v>
                </c:pt>
                <c:pt idx="210">
                  <c:v>10.2790559458434</c:v>
                </c:pt>
                <c:pt idx="211">
                  <c:v>10.304997716591959</c:v>
                </c:pt>
                <c:pt idx="212">
                  <c:v>10.330623158299613</c:v>
                </c:pt>
                <c:pt idx="213">
                  <c:v>10.355932476429674</c:v>
                </c:pt>
                <c:pt idx="214">
                  <c:v>10.380925901590226</c:v>
                </c:pt>
                <c:pt idx="215">
                  <c:v>10.405603689364888</c:v>
                </c:pt>
                <c:pt idx="216">
                  <c:v>10.429966120141108</c:v>
                </c:pt>
                <c:pt idx="217">
                  <c:v>10.454013498936158</c:v>
                </c:pt>
                <c:pt idx="218">
                  <c:v>10.477746155220746</c:v>
                </c:pt>
                <c:pt idx="219">
                  <c:v>10.501164442740357</c:v>
                </c:pt>
                <c:pt idx="220">
                  <c:v>10.524268739334307</c:v>
                </c:pt>
                <c:pt idx="221">
                  <c:v>10.547059446752597</c:v>
                </c:pt>
                <c:pt idx="222">
                  <c:v>10.569536990470549</c:v>
                </c:pt>
                <c:pt idx="223">
                  <c:v>10.591701819501289</c:v>
                </c:pt>
                <c:pt idx="224">
                  <c:v>10.613554406206118</c:v>
                </c:pt>
                <c:pt idx="225">
                  <c:v>10.635095246102814</c:v>
                </c:pt>
                <c:pt idx="226">
                  <c:v>10.656324857671855</c:v>
                </c:pt>
                <c:pt idx="227">
                  <c:v>10.677243782160673</c:v>
                </c:pt>
                <c:pt idx="228">
                  <c:v>10.697852583385913</c:v>
                </c:pt>
                <c:pt idx="229">
                  <c:v>10.7181518475338</c:v>
                </c:pt>
                <c:pt idx="230">
                  <c:v>10.738142182958567</c:v>
                </c:pt>
                <c:pt idx="231">
                  <c:v>10.757824219979081</c:v>
                </c:pt>
                <c:pt idx="232">
                  <c:v>10.777198610673647</c:v>
                </c:pt>
                <c:pt idx="233">
                  <c:v>10.796266028673024</c:v>
                </c:pt>
                <c:pt idx="234">
                  <c:v>10.815027168951763</c:v>
                </c:pt>
                <c:pt idx="235">
                  <c:v>10.833482747617797</c:v>
                </c:pt>
                <c:pt idx="236">
                  <c:v>10.851633501700451</c:v>
                </c:pt>
                <c:pt idx="237">
                  <c:v>10.869480188936778</c:v>
                </c:pt>
                <c:pt idx="238">
                  <c:v>10.887023587556429</c:v>
                </c:pt>
                <c:pt idx="239">
                  <c:v>10.904264496064906</c:v>
                </c:pt>
                <c:pt idx="240">
                  <c:v>10.921203733025422</c:v>
                </c:pt>
                <c:pt idx="241">
                  <c:v>10.937842136839254</c:v>
                </c:pt>
                <c:pt idx="242">
                  <c:v>10.954180565524783</c:v>
                </c:pt>
                <c:pt idx="243">
                  <c:v>10.970219896495124</c:v>
                </c:pt>
                <c:pt idx="244">
                  <c:v>10.985961026334477</c:v>
                </c:pt>
                <c:pt idx="245">
                  <c:v>11.00140487057323</c:v>
                </c:pt>
                <c:pt idx="246">
                  <c:v>11.016552363461814</c:v>
                </c:pt>
                <c:pt idx="247">
                  <c:v>11.031404457743415</c:v>
                </c:pt>
                <c:pt idx="248">
                  <c:v>11.045962124425523</c:v>
                </c:pt>
                <c:pt idx="249">
                  <c:v>11.060226352550433</c:v>
                </c:pt>
                <c:pt idx="250">
                  <c:v>11.074198148964676</c:v>
                </c:pt>
                <c:pt idx="251">
                  <c:v>11.087878538087439</c:v>
                </c:pt>
                <c:pt idx="252">
                  <c:v>11.101268561678081</c:v>
                </c:pt>
                <c:pt idx="253">
                  <c:v>11.114369278602668</c:v>
                </c:pt>
                <c:pt idx="254">
                  <c:v>11.127181764599708</c:v>
                </c:pt>
                <c:pt idx="255">
                  <c:v>11.139707112045009</c:v>
                </c:pt>
                <c:pt idx="256">
                  <c:v>11.151946429715784</c:v>
                </c:pt>
                <c:pt idx="257">
                  <c:v>11.163900842554025</c:v>
                </c:pt>
                <c:pt idx="258">
                  <c:v>11.175571491429153</c:v>
                </c:pt>
                <c:pt idx="259">
                  <c:v>11.186959532900056</c:v>
                </c:pt>
                <c:pt idx="260">
                  <c:v>11.198066138976507</c:v>
                </c:pt>
                <c:pt idx="261">
                  <c:v>11.208892496880003</c:v>
                </c:pt>
                <c:pt idx="262">
                  <c:v>11.219439808804122</c:v>
                </c:pt>
                <c:pt idx="263">
                  <c:v>11.229709291674373</c:v>
                </c:pt>
                <c:pt idx="264">
                  <c:v>11.239702176907635</c:v>
                </c:pt>
                <c:pt idx="265">
                  <c:v>11.249419710171196</c:v>
                </c:pt>
                <c:pt idx="266">
                  <c:v>11.258863151141458</c:v>
                </c:pt>
                <c:pt idx="267">
                  <c:v>11.26803377326233</c:v>
                </c:pt>
                <c:pt idx="268">
                  <c:v>11.276932863503356</c:v>
                </c:pt>
                <c:pt idx="269">
                  <c:v>11.285561722117667</c:v>
                </c:pt>
                <c:pt idx="270">
                  <c:v>11.293921662399686</c:v>
                </c:pt>
                <c:pt idx="271">
                  <c:v>11.302014010442775</c:v>
                </c:pt>
                <c:pt idx="272">
                  <c:v>11.309840104896738</c:v>
                </c:pt>
                <c:pt idx="273">
                  <c:v>11.317401296725327</c:v>
                </c:pt>
                <c:pt idx="274">
                  <c:v>11.324698948963659</c:v>
                </c:pt>
                <c:pt idx="275">
                  <c:v>11.331734436475781</c:v>
                </c:pt>
                <c:pt idx="276">
                  <c:v>11.33850914571221</c:v>
                </c:pt>
                <c:pt idx="277">
                  <c:v>11.345024474467646</c:v>
                </c:pt>
                <c:pt idx="278">
                  <c:v>11.351281831638802</c:v>
                </c:pt>
                <c:pt idx="279">
                  <c:v>11.3572826369825</c:v>
                </c:pt>
                <c:pt idx="280">
                  <c:v>11.363028320873916</c:v>
                </c:pt>
                <c:pt idx="281">
                  <c:v>11.368520324065168</c:v>
                </c:pt>
                <c:pt idx="282">
                  <c:v>11.373760097444196</c:v>
                </c:pt>
                <c:pt idx="283">
                  <c:v>11.378749101794</c:v>
                </c:pt>
                <c:pt idx="284">
                  <c:v>11.383488807552276</c:v>
                </c:pt>
                <c:pt idx="285">
                  <c:v>11.387980694571475</c:v>
                </c:pt>
                <c:pt idx="286">
                  <c:v>11.392226251879357</c:v>
                </c:pt>
                <c:pt idx="287">
                  <c:v>11.396226977440026</c:v>
                </c:pt>
                <c:pt idx="288">
                  <c:v>11.399984377915535</c:v>
                </c:pt>
                <c:pt idx="289">
                  <c:v>11.403499968428045</c:v>
                </c:pt>
                <c:pt idx="290">
                  <c:v>11.406775272322673</c:v>
                </c:pt>
                <c:pt idx="291">
                  <c:v>11.409811820930893</c:v>
                </c:pt>
                <c:pt idx="292">
                  <c:v>11.412611153334717</c:v>
                </c:pt>
                <c:pt idx="293">
                  <c:v>11.415174816131588</c:v>
                </c:pt>
                <c:pt idx="294">
                  <c:v>11.417504363199985</c:v>
                </c:pt>
                <c:pt idx="295">
                  <c:v>11.419601355465911</c:v>
                </c:pt>
                <c:pt idx="296">
                  <c:v>11.421467360670144</c:v>
                </c:pt>
                <c:pt idx="297">
                  <c:v>11.423103953136392</c:v>
                </c:pt>
                <c:pt idx="298">
                  <c:v>11.424512713540336</c:v>
                </c:pt>
                <c:pt idx="299">
                  <c:v>11.425695228679608</c:v>
                </c:pt>
                <c:pt idx="300">
                  <c:v>11.426653091244766</c:v>
                </c:pt>
                <c:pt idx="301">
                  <c:v>11.427387899591215</c:v>
                </c:pt>
                <c:pt idx="302">
                  <c:v>11.427901257512186</c:v>
                </c:pt>
                <c:pt idx="303">
                  <c:v>11.428194774012821</c:v>
                </c:pt>
                <c:pt idx="304">
                  <c:v>11.428270063085252</c:v>
                </c:pt>
                <c:pt idx="305">
                  <c:v>11.428128743484928</c:v>
                </c:pt>
                <c:pt idx="306">
                  <c:v>11.42777243850799</c:v>
                </c:pt>
                <c:pt idx="307">
                  <c:v>11.42720277576989</c:v>
                </c:pt>
                <c:pt idx="308">
                  <c:v>11.426421386985217</c:v>
                </c:pt>
                <c:pt idx="309">
                  <c:v>11.425429907748743</c:v>
                </c:pt>
                <c:pt idx="310">
                  <c:v>11.424229977317767</c:v>
                </c:pt>
                <c:pt idx="311">
                  <c:v>11.422823238395749</c:v>
                </c:pt>
                <c:pt idx="312">
                  <c:v>11.421211336917249</c:v>
                </c:pt>
                <c:pt idx="313">
                  <c:v>11.419395921834262</c:v>
                </c:pt>
                <c:pt idx="314">
                  <c:v>11.417378644903888</c:v>
                </c:pt>
                <c:pt idx="315">
                  <c:v>11.415161160477439</c:v>
                </c:pt>
                <c:pt idx="316">
                  <c:v>11.412745125290957</c:v>
                </c:pt>
                <c:pt idx="317">
                  <c:v>11.410132198257207</c:v>
                </c:pt>
                <c:pt idx="318">
                  <c:v>11.407324040259116</c:v>
                </c:pt>
                <c:pt idx="319">
                  <c:v>11.404322313944757</c:v>
                </c:pt>
                <c:pt idx="320">
                  <c:v>11.401128683523845</c:v>
                </c:pt>
                <c:pt idx="321">
                  <c:v>11.397744814565751</c:v>
                </c:pt>
                <c:pt idx="322">
                  <c:v>11.394172373799135</c:v>
                </c:pt>
                <c:pt idx="323">
                  <c:v>11.390413028913159</c:v>
                </c:pt>
                <c:pt idx="324">
                  <c:v>11.386468448360292</c:v>
                </c:pt>
                <c:pt idx="325">
                  <c:v>11.382340301160781</c:v>
                </c:pt>
                <c:pt idx="326">
                  <c:v>11.378030256708755</c:v>
                </c:pt>
                <c:pt idx="327">
                  <c:v>11.373539984580038</c:v>
                </c:pt>
                <c:pt idx="328">
                  <c:v>11.368871154341608</c:v>
                </c:pt>
                <c:pt idx="329">
                  <c:v>11.364025435362818</c:v>
                </c:pt>
                <c:pt idx="330">
                  <c:v>11.359004496628311</c:v>
                </c:pt>
                <c:pt idx="331">
                  <c:v>11.353810006552729</c:v>
                </c:pt>
                <c:pt idx="332">
                  <c:v>11.348443632797139</c:v>
                </c:pt>
                <c:pt idx="333">
                  <c:v>11.342907042087278</c:v>
                </c:pt>
                <c:pt idx="334">
                  <c:v>11.337201900033589</c:v>
                </c:pt>
                <c:pt idx="335">
                  <c:v>11.331329870953068</c:v>
                </c:pt>
                <c:pt idx="336">
                  <c:v>11.32529261769294</c:v>
                </c:pt>
                <c:pt idx="337">
                  <c:v>11.319091801456199</c:v>
                </c:pt>
                <c:pt idx="338">
                  <c:v>11.312729081628982</c:v>
                </c:pt>
                <c:pt idx="339">
                  <c:v>11.306206115609839</c:v>
                </c:pt>
                <c:pt idx="340">
                  <c:v>11.299524558640861</c:v>
                </c:pt>
                <c:pt idx="341">
                  <c:v>11.292686063640749</c:v>
                </c:pt>
                <c:pt idx="342">
                  <c:v>11.285692281039744</c:v>
                </c:pt>
                <c:pt idx="343">
                  <c:v>11.278544858616518</c:v>
                </c:pt>
                <c:pt idx="344">
                  <c:v>11.271245441336992</c:v>
                </c:pt>
                <c:pt idx="345">
                  <c:v>11.263795671195071</c:v>
                </c:pt>
                <c:pt idx="346">
                  <c:v>11.25619718705536</c:v>
                </c:pt>
                <c:pt idx="347">
                  <c:v>11.248451624497854</c:v>
                </c:pt>
                <c:pt idx="348">
                  <c:v>11.240560615664544</c:v>
                </c:pt>
                <c:pt idx="349">
                  <c:v>11.232525789108079</c:v>
                </c:pt>
                <c:pt idx="350">
                  <c:v>11.22434876964237</c:v>
                </c:pt>
                <c:pt idx="351">
                  <c:v>11.216031178195179</c:v>
                </c:pt>
                <c:pt idx="352">
                  <c:v>11.20757463166276</c:v>
                </c:pt>
                <c:pt idx="353">
                  <c:v>11.198980742766468</c:v>
                </c:pt>
                <c:pt idx="354">
                  <c:v>11.190251119911402</c:v>
                </c:pt>
                <c:pt idx="355">
                  <c:v>11.181387367047069</c:v>
                </c:pt>
                <c:pt idx="356">
                  <c:v>11.172391083530067</c:v>
                </c:pt>
                <c:pt idx="357">
                  <c:v>11.163263863988801</c:v>
                </c:pt>
                <c:pt idx="358">
                  <c:v>11.154007298190255</c:v>
                </c:pt>
                <c:pt idx="359">
                  <c:v>11.144622970908765</c:v>
                </c:pt>
                <c:pt idx="360">
                  <c:v>11.135112461796865</c:v>
                </c:pt>
                <c:pt idx="361">
                  <c:v>11.125477345258158</c:v>
                </c:pt>
                <c:pt idx="362">
                  <c:v>11.115719190322269</c:v>
                </c:pt>
                <c:pt idx="363">
                  <c:v>11.105839560521792</c:v>
                </c:pt>
                <c:pt idx="364">
                  <c:v>11.095840013771335</c:v>
                </c:pt>
                <c:pt idx="365">
                  <c:v>11.085722102248591</c:v>
                </c:pt>
                <c:pt idx="366">
                  <c:v>11.075487372277481</c:v>
                </c:pt>
                <c:pt idx="367">
                  <c:v>11.065137364213319</c:v>
                </c:pt>
                <c:pt idx="368">
                  <c:v>11.054673612330063</c:v>
                </c:pt>
                <c:pt idx="369">
                  <c:v>11.044097644709593</c:v>
                </c:pt>
                <c:pt idx="370">
                  <c:v>11.03341098313304</c:v>
                </c:pt>
                <c:pt idx="371">
                  <c:v>11.02261514297418</c:v>
                </c:pt>
                <c:pt idx="372">
                  <c:v>11.011711633094848</c:v>
                </c:pt>
                <c:pt idx="373">
                  <c:v>11.000701955742423</c:v>
                </c:pt>
                <c:pt idx="374">
                  <c:v>10.98958760644933</c:v>
                </c:pt>
                <c:pt idx="375">
                  <c:v>10.978370073934592</c:v>
                </c:pt>
                <c:pt idx="376">
                  <c:v>10.967050840007408</c:v>
                </c:pt>
                <c:pt idx="377">
                  <c:v>10.955631379472766</c:v>
                </c:pt>
                <c:pt idx="378">
                  <c:v>10.944113160039077</c:v>
                </c:pt>
                <c:pt idx="379">
                  <c:v>10.932497642227833</c:v>
                </c:pt>
                <c:pt idx="380">
                  <c:v>10.920786279285267</c:v>
                </c:pt>
                <c:pt idx="381">
                  <c:v>10.908980517096051</c:v>
                </c:pt>
                <c:pt idx="382">
                  <c:v>10.897081794098941</c:v>
                </c:pt>
                <c:pt idx="383">
                  <c:v>10.885091541204497</c:v>
                </c:pt>
                <c:pt idx="384">
                  <c:v>10.87301118171472</c:v>
                </c:pt>
                <c:pt idx="385">
                  <c:v>10.860842131244704</c:v>
                </c:pt>
                <c:pt idx="386">
                  <c:v>10.84858579764628</c:v>
                </c:pt>
                <c:pt idx="387">
                  <c:v>10.836243580933584</c:v>
                </c:pt>
                <c:pt idx="388">
                  <c:v>10.823816873210626</c:v>
                </c:pt>
                <c:pt idx="389">
                  <c:v>10.811307058600788</c:v>
                </c:pt>
                <c:pt idx="390">
                  <c:v>10.798715513178255</c:v>
                </c:pt>
                <c:pt idx="391">
                  <c:v>10.786043604901424</c:v>
                </c:pt>
                <c:pt idx="392">
                  <c:v>10.773292693548166</c:v>
                </c:pt>
                <c:pt idx="393">
                  <c:v>10.760464130653075</c:v>
                </c:pt>
                <c:pt idx="394">
                  <c:v>10.747559259446559</c:v>
                </c:pt>
                <c:pt idx="395">
                  <c:v>10.734579414795887</c:v>
                </c:pt>
                <c:pt idx="396">
                  <c:v>10.721525923148052</c:v>
                </c:pt>
                <c:pt idx="397">
                  <c:v>10.708400102474551</c:v>
                </c:pt>
                <c:pt idx="398">
                  <c:v>10.695203262218028</c:v>
                </c:pt>
                <c:pt idx="399">
                  <c:v>10.681936703240735</c:v>
                </c:pt>
                <c:pt idx="400">
                  <c:v>10.668601717774859</c:v>
                </c:pt>
                <c:pt idx="401">
                  <c:v>10.655199589374662</c:v>
                </c:pt>
                <c:pt idx="402">
                  <c:v>10.641731592870435</c:v>
                </c:pt>
                <c:pt idx="403">
                  <c:v>10.628198994324274</c:v>
                </c:pt>
                <c:pt idx="404">
                  <c:v>10.614603050987597</c:v>
                </c:pt>
                <c:pt idx="405">
                  <c:v>10.600945011260494</c:v>
                </c:pt>
                <c:pt idx="406">
                  <c:v>10.587226114652804</c:v>
                </c:pt>
                <c:pt idx="407">
                  <c:v>10.573447591746946</c:v>
                </c:pt>
                <c:pt idx="408">
                  <c:v>10.55961066416249</c:v>
                </c:pt>
                <c:pt idx="409">
                  <c:v>10.54571654452246</c:v>
                </c:pt>
                <c:pt idx="410">
                  <c:v>10.531766436421313</c:v>
                </c:pt>
                <c:pt idx="411">
                  <c:v>10.517761534394658</c:v>
                </c:pt>
                <c:pt idx="412">
                  <c:v>10.503703023890612</c:v>
                </c:pt>
                <c:pt idx="413">
                  <c:v>10.489592081242833</c:v>
                </c:pt>
                <c:pt idx="414">
                  <c:v>10.475429873645229</c:v>
                </c:pt>
                <c:pt idx="415">
                  <c:v>10.461217559128247</c:v>
                </c:pt>
                <c:pt idx="416">
                  <c:v>10.446956286536849</c:v>
                </c:pt>
                <c:pt idx="417">
                  <c:v>10.432647195510027</c:v>
                </c:pt>
                <c:pt idx="418">
                  <c:v>10.418291416461955</c:v>
                </c:pt>
                <c:pt idx="419">
                  <c:v>10.403890070564685</c:v>
                </c:pt>
                <c:pt idx="420">
                  <c:v>10.389444269732419</c:v>
                </c:pt>
                <c:pt idx="421">
                  <c:v>10.3749551166073</c:v>
                </c:pt>
                <c:pt idx="422">
                  <c:v>10.360423704546765</c:v>
                </c:pt>
                <c:pt idx="423">
                  <c:v>10.345851117612357</c:v>
                </c:pt>
                <c:pt idx="424">
                  <c:v>10.331238430560076</c:v>
                </c:pt>
                <c:pt idx="425">
                  <c:v>10.316586708832185</c:v>
                </c:pt>
                <c:pt idx="426">
                  <c:v>10.30189700855046</c:v>
                </c:pt>
                <c:pt idx="427">
                  <c:v>10.28717037651092</c:v>
                </c:pt>
                <c:pt idx="428">
                  <c:v>10.272407850179956</c:v>
                </c:pt>
                <c:pt idx="429">
                  <c:v>10.257610457691868</c:v>
                </c:pt>
                <c:pt idx="430">
                  <c:v>10.242779217847815</c:v>
                </c:pt>
                <c:pt idx="431">
                  <c:v>10.227915140116121</c:v>
                </c:pt>
                <c:pt idx="432">
                  <c:v>10.213019224633944</c:v>
                </c:pt>
                <c:pt idx="433">
                  <c:v>10.198092462210289</c:v>
                </c:pt>
                <c:pt idx="434">
                  <c:v>10.183135834330335</c:v>
                </c:pt>
                <c:pt idx="435">
                  <c:v>10.168150313161094</c:v>
                </c:pt>
                <c:pt idx="436">
                  <c:v>10.153136861558311</c:v>
                </c:pt>
                <c:pt idx="437">
                  <c:v>10.138096433074692</c:v>
                </c:pt>
                <c:pt idx="438">
                  <c:v>10.123029971969334</c:v>
                </c:pt>
                <c:pt idx="439">
                  <c:v>10.107938413218431</c:v>
                </c:pt>
                <c:pt idx="440">
                  <c:v>10.092822682527162</c:v>
                </c:pt>
                <c:pt idx="441">
                  <c:v>10.07768369634282</c:v>
                </c:pt>
                <c:pt idx="442">
                  <c:v>10.062522361869084</c:v>
                </c:pt>
                <c:pt idx="443">
                  <c:v>10.047339577081477</c:v>
                </c:pt>
                <c:pt idx="444">
                  <c:v>10.03213623074398</c:v>
                </c:pt>
                <c:pt idx="445">
                  <c:v>10.016913202426748</c:v>
                </c:pt>
                <c:pt idx="446">
                  <c:v>10.001671362524956</c:v>
                </c:pt>
                <c:pt idx="447">
                  <c:v>9.9864115722787474</c:v>
                </c:pt>
                <c:pt idx="448">
                  <c:v>9.9711346837942347</c:v>
                </c:pt>
                <c:pt idx="449">
                  <c:v>9.9558415400655722</c:v>
                </c:pt>
                <c:pt idx="450">
                  <c:v>9.9405329749980655</c:v>
                </c:pt>
                <c:pt idx="451">
                  <c:v>9.9252098134323141</c:v>
                </c:pt>
                <c:pt idx="452">
                  <c:v>9.9098728711693429</c:v>
                </c:pt>
                <c:pt idx="453">
                  <c:v>9.8945229549967237</c:v>
                </c:pt>
                <c:pt idx="454">
                  <c:v>9.8791608627156755</c:v>
                </c:pt>
                <c:pt idx="455">
                  <c:v>9.8637873831691145</c:v>
                </c:pt>
                <c:pt idx="456">
                  <c:v>9.8484032962706234</c:v>
                </c:pt>
                <c:pt idx="457">
                  <c:v>9.8330093730343471</c:v>
                </c:pt>
                <c:pt idx="458">
                  <c:v>9.8176063756058003</c:v>
                </c:pt>
                <c:pt idx="459">
                  <c:v>9.802195057293531</c:v>
                </c:pt>
                <c:pt idx="460">
                  <c:v>9.7867761626016616</c:v>
                </c:pt>
                <c:pt idx="461">
                  <c:v>9.7713504272632736</c:v>
                </c:pt>
                <c:pt idx="462">
                  <c:v>9.7559185782746205</c:v>
                </c:pt>
                <c:pt idx="463">
                  <c:v>9.7404813339301501</c:v>
                </c:pt>
                <c:pt idx="464">
                  <c:v>9.7250394038583217</c:v>
                </c:pt>
                <c:pt idx="465">
                  <c:v>9.709593489058209</c:v>
                </c:pt>
                <c:pt idx="466">
                  <c:v>9.6941442819368344</c:v>
                </c:pt>
                <c:pt idx="467">
                  <c:v>9.6786924663472842</c:v>
                </c:pt>
                <c:pt idx="468">
                  <c:v>9.6632387176275198</c:v>
                </c:pt>
                <c:pt idx="469">
                  <c:v>9.6477837026399005</c:v>
                </c:pt>
                <c:pt idx="470">
                  <c:v>9.6323280798114173</c:v>
                </c:pt>
                <c:pt idx="471">
                  <c:v>9.616872499174578</c:v>
                </c:pt>
                <c:pt idx="472">
                  <c:v>9.6014176024089597</c:v>
                </c:pt>
                <c:pt idx="473">
                  <c:v>9.5859640228834024</c:v>
                </c:pt>
                <c:pt idx="474">
                  <c:v>9.5705123856988301</c:v>
                </c:pt>
                <c:pt idx="475">
                  <c:v>9.5550633077316807</c:v>
                </c:pt>
                <c:pt idx="476">
                  <c:v>9.5396173976779028</c:v>
                </c:pt>
                <c:pt idx="477">
                  <c:v>9.5241752560975765</c:v>
                </c:pt>
                <c:pt idx="478">
                  <c:v>9.50873747546005</c:v>
                </c:pt>
                <c:pt idx="479">
                  <c:v>9.4933046401896419</c:v>
                </c:pt>
                <c:pt idx="480">
                  <c:v>9.4778773267118588</c:v>
                </c:pt>
                <c:pt idx="481">
                  <c:v>9.4624561035001378</c:v>
                </c:pt>
                <c:pt idx="482">
                  <c:v>9.4470415311230731</c:v>
                </c:pt>
                <c:pt idx="483">
                  <c:v>9.4316341622921342</c:v>
                </c:pt>
                <c:pt idx="484">
                  <c:v>9.4162345419098337</c:v>
                </c:pt>
                <c:pt idx="485">
                  <c:v>9.4008432071183616</c:v>
                </c:pt>
                <c:pt idx="486">
                  <c:v>9.3854606873486439</c:v>
                </c:pt>
                <c:pt idx="487">
                  <c:v>9.3700875043698186</c:v>
                </c:pt>
                <c:pt idx="488">
                  <c:v>9.3547241723391306</c:v>
                </c:pt>
                <c:pt idx="489">
                  <c:v>9.3393711978521914</c:v>
                </c:pt>
                <c:pt idx="490">
                  <c:v>9.3240290799936485</c:v>
                </c:pt>
                <c:pt idx="491">
                  <c:v>9.3086983103881682</c:v>
                </c:pt>
                <c:pt idx="492">
                  <c:v>9.2933793732518222</c:v>
                </c:pt>
                <c:pt idx="493">
                  <c:v>9.2780727454437386</c:v>
                </c:pt>
                <c:pt idx="494">
                  <c:v>9.2627788965181406</c:v>
                </c:pt>
                <c:pt idx="495">
                  <c:v>9.2474982887766295</c:v>
                </c:pt>
                <c:pt idx="496">
                  <c:v>9.2322313773207973</c:v>
                </c:pt>
                <c:pt idx="497">
                  <c:v>9.2169786101050839</c:v>
                </c:pt>
                <c:pt idx="498">
                  <c:v>9.2017404279899253</c:v>
                </c:pt>
                <c:pt idx="499">
                  <c:v>9.1865172647951354</c:v>
                </c:pt>
                <c:pt idx="500">
                  <c:v>9.1713095473535109</c:v>
                </c:pt>
                <c:pt idx="501">
                  <c:v>9.1561176955646921</c:v>
                </c:pt>
                <c:pt idx="502">
                  <c:v>9.1409421224491982</c:v>
                </c:pt>
                <c:pt idx="503">
                  <c:v>9.1257832342026788</c:v>
                </c:pt>
                <c:pt idx="504">
                  <c:v>9.1106414302503502</c:v>
                </c:pt>
                <c:pt idx="505">
                  <c:v>9.0955171033015816</c:v>
                </c:pt>
                <c:pt idx="506">
                  <c:v>9.0804106394046649</c:v>
                </c:pt>
                <c:pt idx="507">
                  <c:v>9.0653224180017293</c:v>
                </c:pt>
                <c:pt idx="508">
                  <c:v>9.0502528119837553</c:v>
                </c:pt>
                <c:pt idx="509">
                  <c:v>9.0352021877457638</c:v>
                </c:pt>
                <c:pt idx="510">
                  <c:v>9.0201709052420735</c:v>
                </c:pt>
                <c:pt idx="511">
                  <c:v>9.0051593180416827</c:v>
                </c:pt>
                <c:pt idx="512">
                  <c:v>8.9901677733837211</c:v>
                </c:pt>
                <c:pt idx="513">
                  <c:v>8.9751966122329865</c:v>
                </c:pt>
                <c:pt idx="514">
                  <c:v>8.9602461693355444</c:v>
                </c:pt>
                <c:pt idx="515">
                  <c:v>8.9453167732743957</c:v>
                </c:pt>
                <c:pt idx="516">
                  <c:v>8.9304087465251456</c:v>
                </c:pt>
                <c:pt idx="517">
                  <c:v>8.9155224055117639</c:v>
                </c:pt>
                <c:pt idx="518">
                  <c:v>8.9006580606623125</c:v>
                </c:pt>
                <c:pt idx="519">
                  <c:v>8.8858160164647213</c:v>
                </c:pt>
                <c:pt idx="520">
                  <c:v>8.8709965715225554</c:v>
                </c:pt>
                <c:pt idx="521">
                  <c:v>8.8562000186107497</c:v>
                </c:pt>
                <c:pt idx="522">
                  <c:v>8.8414266447313707</c:v>
                </c:pt>
                <c:pt idx="523">
                  <c:v>8.8266767311693073</c:v>
                </c:pt>
                <c:pt idx="524">
                  <c:v>8.8119505535479448</c:v>
                </c:pt>
                <c:pt idx="525">
                  <c:v>8.7972483818847902</c:v>
                </c:pt>
                <c:pt idx="526">
                  <c:v>8.7825704806470313</c:v>
                </c:pt>
                <c:pt idx="527">
                  <c:v>8.7679171088070458</c:v>
                </c:pt>
                <c:pt idx="528">
                  <c:v>8.7532885198978185</c:v>
                </c:pt>
                <c:pt idx="529">
                  <c:v>8.7386849620682785</c:v>
                </c:pt>
                <c:pt idx="530">
                  <c:v>8.7241066781385577</c:v>
                </c:pt>
                <c:pt idx="531">
                  <c:v>8.7095539056551399</c:v>
                </c:pt>
                <c:pt idx="532">
                  <c:v>8.6950268769458834</c:v>
                </c:pt>
                <c:pt idx="533">
                  <c:v>8.6805258191749601</c:v>
                </c:pt>
                <c:pt idx="534">
                  <c:v>8.6660509543976474</c:v>
                </c:pt>
                <c:pt idx="535">
                  <c:v>8.651602499614981</c:v>
                </c:pt>
                <c:pt idx="536">
                  <c:v>8.6371806668283</c:v>
                </c:pt>
                <c:pt idx="537">
                  <c:v>8.6227856630935946</c:v>
                </c:pt>
                <c:pt idx="538">
                  <c:v>8.6084176905757399</c:v>
                </c:pt>
                <c:pt idx="539">
                  <c:v>8.5940769466025611</c:v>
                </c:pt>
                <c:pt idx="540">
                  <c:v>8.5797636237186907</c:v>
                </c:pt>
                <c:pt idx="541">
                  <c:v>8.5654779097393074</c:v>
                </c:pt>
                <c:pt idx="542">
                  <c:v>8.5512199878036395</c:v>
                </c:pt>
                <c:pt idx="543">
                  <c:v>8.5369900364283122</c:v>
                </c:pt>
                <c:pt idx="544">
                  <c:v>8.5227882295604829</c:v>
                </c:pt>
                <c:pt idx="545">
                  <c:v>8.508614736630765</c:v>
                </c:pt>
                <c:pt idx="546">
                  <c:v>8.4944697226059755</c:v>
                </c:pt>
                <c:pt idx="547">
                  <c:v>8.4803533480416231</c:v>
                </c:pt>
                <c:pt idx="548">
                  <c:v>8.4662657691342087</c:v>
                </c:pt>
                <c:pt idx="549">
                  <c:v>8.4522071377732875</c:v>
                </c:pt>
                <c:pt idx="550">
                  <c:v>8.4381776015932921</c:v>
                </c:pt>
                <c:pt idx="551">
                  <c:v>8.4241773040251271</c:v>
                </c:pt>
                <c:pt idx="552">
                  <c:v>8.4102063843475214</c:v>
                </c:pt>
                <c:pt idx="553">
                  <c:v>8.3962649777381202</c:v>
                </c:pt>
                <c:pt idx="554">
                  <c:v>8.3823532153243328</c:v>
                </c:pt>
                <c:pt idx="555">
                  <c:v>8.3684712242339252</c:v>
                </c:pt>
                <c:pt idx="556">
                  <c:v>8.3546191276453374</c:v>
                </c:pt>
                <c:pt idx="557">
                  <c:v>8.3407970448377462</c:v>
                </c:pt>
                <c:pt idx="558">
                  <c:v>8.327005091240844</c:v>
                </c:pt>
                <c:pt idx="559">
                  <c:v>8.3132433784843514</c:v>
                </c:pt>
                <c:pt idx="560">
                  <c:v>8.2995120144472363</c:v>
                </c:pt>
                <c:pt idx="561">
                  <c:v>8.2858111033066688</c:v>
                </c:pt>
                <c:pt idx="562">
                  <c:v>8.2721407455866593</c:v>
                </c:pt>
                <c:pt idx="563">
                  <c:v>8.2585010382064308</c:v>
                </c:pt>
                <c:pt idx="564">
                  <c:v>8.2448920745284742</c:v>
                </c:pt>
                <c:pt idx="565">
                  <c:v>8.2313139444063186</c:v>
                </c:pt>
                <c:pt idx="566">
                  <c:v>8.2177667342319882</c:v>
                </c:pt>
                <c:pt idx="567">
                  <c:v>8.2042505269831683</c:v>
                </c:pt>
                <c:pt idx="568">
                  <c:v>8.1907654022700189</c:v>
                </c:pt>
                <c:pt idx="569">
                  <c:v>8.1773114363817427</c:v>
                </c:pt>
                <c:pt idx="570">
                  <c:v>8.163888702332784</c:v>
                </c:pt>
                <c:pt idx="571">
                  <c:v>8.1504972699087155</c:v>
                </c:pt>
                <c:pt idx="572">
                  <c:v>8.1371372057118307</c:v>
                </c:pt>
                <c:pt idx="573">
                  <c:v>8.1238085732063894</c:v>
                </c:pt>
                <c:pt idx="574">
                  <c:v>8.1105114327635395</c:v>
                </c:pt>
                <c:pt idx="575">
                  <c:v>8.0972458417059077</c:v>
                </c:pt>
                <c:pt idx="576">
                  <c:v>8.0840118543518908</c:v>
                </c:pt>
                <c:pt idx="577">
                  <c:v>8.0708095220595482</c:v>
                </c:pt>
                <c:pt idx="578">
                  <c:v>8.0576388932702319</c:v>
                </c:pt>
                <c:pt idx="579">
                  <c:v>8.0445000135518274</c:v>
                </c:pt>
                <c:pt idx="580">
                  <c:v>8.0313929256416792</c:v>
                </c:pt>
                <c:pt idx="581">
                  <c:v>8.0183176694891678</c:v>
                </c:pt>
                <c:pt idx="582">
                  <c:v>8.0052742822979539</c:v>
                </c:pt>
                <c:pt idx="583">
                  <c:v>7.9922627985678734</c:v>
                </c:pt>
                <c:pt idx="584">
                  <c:v>7.9792832501364606</c:v>
                </c:pt>
                <c:pt idx="585">
                  <c:v>7.9663356662201865</c:v>
                </c:pt>
                <c:pt idx="586">
                  <c:v>7.9534200734552911</c:v>
                </c:pt>
                <c:pt idx="587">
                  <c:v>7.9405364959382867</c:v>
                </c:pt>
                <c:pt idx="588">
                  <c:v>7.927684955266125</c:v>
                </c:pt>
                <c:pt idx="589">
                  <c:v>7.9148654705759931</c:v>
                </c:pt>
                <c:pt idx="590">
                  <c:v>7.9020780585847756</c:v>
                </c:pt>
                <c:pt idx="591">
                  <c:v>7.8893227336281315</c:v>
                </c:pt>
                <c:pt idx="592">
                  <c:v>7.8765995076992805</c:v>
                </c:pt>
                <c:pt idx="593">
                  <c:v>7.863908390487361</c:v>
                </c:pt>
                <c:pt idx="594">
                  <c:v>7.8512493894154849</c:v>
                </c:pt>
                <c:pt idx="595">
                  <c:v>7.8386225096784319</c:v>
                </c:pt>
                <c:pt idx="596">
                  <c:v>7.8260277542799619</c:v>
                </c:pt>
                <c:pt idx="597">
                  <c:v>7.8134651240698041</c:v>
                </c:pt>
                <c:pt idx="598">
                  <c:v>7.8009346177802712</c:v>
                </c:pt>
                <c:pt idx="599">
                  <c:v>7.7884362320625318</c:v>
                </c:pt>
                <c:pt idx="600">
                  <c:v>7.7759699615225113</c:v>
                </c:pt>
                <c:pt idx="601">
                  <c:v>7.7635357987564566</c:v>
                </c:pt>
                <c:pt idx="602">
                  <c:v>7.7511337343861326</c:v>
                </c:pt>
                <c:pt idx="603">
                  <c:v>7.7387637570936647</c:v>
                </c:pt>
                <c:pt idx="604">
                  <c:v>7.7264258536560364</c:v>
                </c:pt>
                <c:pt idx="605">
                  <c:v>7.7141200089792292</c:v>
                </c:pt>
                <c:pt idx="606">
                  <c:v>7.7018462061319912</c:v>
                </c:pt>
                <c:pt idx="607">
                  <c:v>7.6896044263792858</c:v>
                </c:pt>
                <c:pt idx="608">
                  <c:v>7.6773946492153611</c:v>
                </c:pt>
                <c:pt idx="609">
                  <c:v>7.6652168523964859</c:v>
                </c:pt>
                <c:pt idx="610">
                  <c:v>7.6530710119733039</c:v>
                </c:pt>
                <c:pt idx="611">
                  <c:v>7.6409571023228873</c:v>
                </c:pt>
                <c:pt idx="612">
                  <c:v>7.6288750961803951</c:v>
                </c:pt>
                <c:pt idx="613">
                  <c:v>7.6168249646704025</c:v>
                </c:pt>
                <c:pt idx="614">
                  <c:v>7.604806677337888</c:v>
                </c:pt>
                <c:pt idx="615">
                  <c:v>7.5928202021788582</c:v>
                </c:pt>
                <c:pt idx="616">
                  <c:v>7.5808655056706424</c:v>
                </c:pt>
                <c:pt idx="617">
                  <c:v>7.5689425528018299</c:v>
                </c:pt>
                <c:pt idx="618">
                  <c:v>7.5570513071018803</c:v>
                </c:pt>
                <c:pt idx="619">
                  <c:v>7.5451917306703615</c:v>
                </c:pt>
                <c:pt idx="620">
                  <c:v>7.5333637842058945</c:v>
                </c:pt>
                <c:pt idx="621">
                  <c:v>7.5215674270347099</c:v>
                </c:pt>
                <c:pt idx="622">
                  <c:v>7.5098026171388952</c:v>
                </c:pt>
                <c:pt idx="623">
                  <c:v>7.498069311184298</c:v>
                </c:pt>
                <c:pt idx="624">
                  <c:v>7.4863674645480929</c:v>
                </c:pt>
                <c:pt idx="625">
                  <c:v>7.4746970313460217</c:v>
                </c:pt>
                <c:pt idx="626">
                  <c:v>7.4630579644592805</c:v>
                </c:pt>
                <c:pt idx="627">
                  <c:v>7.4514502155611124</c:v>
                </c:pt>
                <c:pt idx="628">
                  <c:v>7.4398737351430322</c:v>
                </c:pt>
                <c:pt idx="629">
                  <c:v>7.4283284725407519</c:v>
                </c:pt>
                <c:pt idx="630">
                  <c:v>7.4168143759597642</c:v>
                </c:pt>
                <c:pt idx="631">
                  <c:v>7.4053313925006181</c:v>
                </c:pt>
                <c:pt idx="632">
                  <c:v>7.3938794681838518</c:v>
                </c:pt>
                <c:pt idx="633">
                  <c:v>7.382458547974621</c:v>
                </c:pt>
                <c:pt idx="634">
                  <c:v>7.3710685758070129</c:v>
                </c:pt>
                <c:pt idx="635">
                  <c:v>7.3597094946080155</c:v>
                </c:pt>
                <c:pt idx="636">
                  <c:v>7.3483812463212157</c:v>
                </c:pt>
                <c:pt idx="637">
                  <c:v>7.3370837719301392</c:v>
                </c:pt>
                <c:pt idx="638">
                  <c:v>7.3258170114813206</c:v>
                </c:pt>
                <c:pt idx="639">
                  <c:v>7.3145809041070287</c:v>
                </c:pt>
                <c:pt idx="640">
                  <c:v>7.3033753880477157</c:v>
                </c:pt>
                <c:pt idx="641">
                  <c:v>7.2922004006741421</c:v>
                </c:pt>
                <c:pt idx="642">
                  <c:v>7.2810558785092026</c:v>
                </c:pt>
                <c:pt idx="643">
                  <c:v>7.2699417572494625</c:v>
                </c:pt>
                <c:pt idx="644">
                  <c:v>7.2588579717863775</c:v>
                </c:pt>
                <c:pt idx="645">
                  <c:v>7.2478044562272368</c:v>
                </c:pt>
                <c:pt idx="646">
                  <c:v>7.2367811439157919</c:v>
                </c:pt>
                <c:pt idx="647">
                  <c:v>7.2257879674526189</c:v>
                </c:pt>
                <c:pt idx="648">
                  <c:v>7.2148248587151596</c:v>
                </c:pt>
                <c:pt idx="649">
                  <c:v>7.2038917488775009</c:v>
                </c:pt>
                <c:pt idx="650">
                  <c:v>7.1929885684298664</c:v>
                </c:pt>
                <c:pt idx="651">
                  <c:v>7.1821152471978085</c:v>
                </c:pt>
                <c:pt idx="652">
                  <c:v>7.171271714361124</c:v>
                </c:pt>
                <c:pt idx="653">
                  <c:v>7.1604578984725213</c:v>
                </c:pt>
                <c:pt idx="654">
                  <c:v>7.1496737274759612</c:v>
                </c:pt>
                <c:pt idx="655">
                  <c:v>7.1389191287247664</c:v>
                </c:pt>
                <c:pt idx="656">
                  <c:v>7.1281940289994381</c:v>
                </c:pt>
                <c:pt idx="657">
                  <c:v>7.1174983545252086</c:v>
                </c:pt>
                <c:pt idx="658">
                  <c:v>7.1068320309893238</c:v>
                </c:pt>
                <c:pt idx="659">
                  <c:v>7.0961949835580711</c:v>
                </c:pt>
                <c:pt idx="660">
                  <c:v>7.0855871368935368</c:v>
                </c:pt>
                <c:pt idx="661">
                  <c:v>7.075008415170096</c:v>
                </c:pt>
                <c:pt idx="662">
                  <c:v>7.0644587420906699</c:v>
                </c:pt>
                <c:pt idx="663">
                  <c:v>7.0539380409026977</c:v>
                </c:pt>
                <c:pt idx="664">
                  <c:v>7.0434462344138824</c:v>
                </c:pt>
                <c:pt idx="665">
                  <c:v>7.032983245007669</c:v>
                </c:pt>
                <c:pt idx="666">
                  <c:v>7.022548994658476</c:v>
                </c:pt>
                <c:pt idx="667">
                  <c:v>7.0121434049467002</c:v>
                </c:pt>
                <c:pt idx="668">
                  <c:v>7.0017663970734443</c:v>
                </c:pt>
                <c:pt idx="669">
                  <c:v>6.9914178918750416</c:v>
                </c:pt>
                <c:pt idx="670">
                  <c:v>6.9810978098373146</c:v>
                </c:pt>
                <c:pt idx="671">
                  <c:v>6.9708060711096085</c:v>
                </c:pt>
                <c:pt idx="672">
                  <c:v>6.9605425955185884</c:v>
                </c:pt>
                <c:pt idx="673">
                  <c:v>6.9503073025818196</c:v>
                </c:pt>
                <c:pt idx="674">
                  <c:v>6.9401001115210841</c:v>
                </c:pt>
                <c:pt idx="675">
                  <c:v>6.9299209412755181</c:v>
                </c:pt>
                <c:pt idx="676">
                  <c:v>6.9197697105144815</c:v>
                </c:pt>
                <c:pt idx="677">
                  <c:v>6.9096463376502335</c:v>
                </c:pt>
                <c:pt idx="678">
                  <c:v>6.8995507408503878</c:v>
                </c:pt>
                <c:pt idx="679">
                  <c:v>6.8894828380501281</c:v>
                </c:pt>
                <c:pt idx="680">
                  <c:v>6.8794425469642322</c:v>
                </c:pt>
                <c:pt idx="681">
                  <c:v>6.8694297850988901</c:v>
                </c:pt>
                <c:pt idx="682">
                  <c:v>6.8594444697632797</c:v>
                </c:pt>
                <c:pt idx="683">
                  <c:v>6.8494865180809672</c:v>
                </c:pt>
                <c:pt idx="684">
                  <c:v>6.8395558470010824</c:v>
                </c:pt>
                <c:pt idx="685">
                  <c:v>6.8296523733093082</c:v>
                </c:pt>
                <c:pt idx="686">
                  <c:v>6.8197760136386556</c:v>
                </c:pt>
                <c:pt idx="687">
                  <c:v>6.8099266844800495</c:v>
                </c:pt>
                <c:pt idx="688">
                  <c:v>6.8001043021927154</c:v>
                </c:pt>
                <c:pt idx="689">
                  <c:v>6.7903087830143711</c:v>
                </c:pt>
                <c:pt idx="690">
                  <c:v>6.7805400430712295</c:v>
                </c:pt>
                <c:pt idx="691">
                  <c:v>6.7707979983878195</c:v>
                </c:pt>
                <c:pt idx="692">
                  <c:v>6.7610825648966113</c:v>
                </c:pt>
                <c:pt idx="693">
                  <c:v>6.7513936584474523</c:v>
                </c:pt>
                <c:pt idx="694">
                  <c:v>6.7417311948168415</c:v>
                </c:pt>
                <c:pt idx="695">
                  <c:v>6.7320950897170091</c:v>
                </c:pt>
                <c:pt idx="696">
                  <c:v>6.7224852588048192</c:v>
                </c:pt>
                <c:pt idx="697">
                  <c:v>6.7129016176905019</c:v>
                </c:pt>
                <c:pt idx="698">
                  <c:v>6.7033440819462147</c:v>
                </c:pt>
                <c:pt idx="699">
                  <c:v>6.6938125671144242</c:v>
                </c:pt>
                <c:pt idx="700">
                  <c:v>6.6843069887161279</c:v>
                </c:pt>
                <c:pt idx="701">
                  <c:v>6.6748272622589147</c:v>
                </c:pt>
                <c:pt idx="702">
                  <c:v>6.6653733032448397</c:v>
                </c:pt>
                <c:pt idx="703">
                  <c:v>6.6559450271781593</c:v>
                </c:pt>
                <c:pt idx="704">
                  <c:v>6.6465423495728997</c:v>
                </c:pt>
                <c:pt idx="705">
                  <c:v>6.6371651859602707</c:v>
                </c:pt>
                <c:pt idx="706">
                  <c:v>6.6278134518959062</c:v>
                </c:pt>
                <c:pt idx="707">
                  <c:v>6.6184870629669792</c:v>
                </c:pt>
                <c:pt idx="708">
                  <c:v>6.6091859347991457</c:v>
                </c:pt>
                <c:pt idx="709">
                  <c:v>6.5999099830633519</c:v>
                </c:pt>
                <c:pt idx="710">
                  <c:v>6.5906591234824781</c:v>
                </c:pt>
                <c:pt idx="711">
                  <c:v>6.5814332718378594</c:v>
                </c:pt>
                <c:pt idx="712">
                  <c:v>6.5722323439756405</c:v>
                </c:pt>
                <c:pt idx="713">
                  <c:v>6.5630562558130086</c:v>
                </c:pt>
                <c:pt idx="714">
                  <c:v>6.5539049233442785</c:v>
                </c:pt>
                <c:pt idx="715">
                  <c:v>6.5447782626468429</c:v>
                </c:pt>
                <c:pt idx="716">
                  <c:v>6.5356761898869786</c:v>
                </c:pt>
                <c:pt idx="717">
                  <c:v>6.5265986213255411</c:v>
                </c:pt>
                <c:pt idx="718">
                  <c:v>6.5175454733235041</c:v>
                </c:pt>
                <c:pt idx="719">
                  <c:v>6.5085166623473887</c:v>
                </c:pt>
                <c:pt idx="720">
                  <c:v>6.499512104974551</c:v>
                </c:pt>
                <c:pt idx="721">
                  <c:v>6.4905317178983557</c:v>
                </c:pt>
                <c:pt idx="722">
                  <c:v>6.4815754179332155</c:v>
                </c:pt>
                <c:pt idx="723">
                  <c:v>6.472643122019524</c:v>
                </c:pt>
                <c:pt idx="724">
                  <c:v>6.4637347472284539</c:v>
                </c:pt>
                <c:pt idx="725">
                  <c:v>6.454850210766641</c:v>
                </c:pt>
                <c:pt idx="726">
                  <c:v>6.4459894299807603</c:v>
                </c:pt>
                <c:pt idx="727">
                  <c:v>6.4371523223619773</c:v>
                </c:pt>
                <c:pt idx="728">
                  <c:v>6.4283388055502968</c:v>
                </c:pt>
                <c:pt idx="729">
                  <c:v>6.4195487973387877</c:v>
                </c:pt>
                <c:pt idx="730">
                  <c:v>6.4107822156777106</c:v>
                </c:pt>
                <c:pt idx="731">
                  <c:v>6.4020389786785383</c:v>
                </c:pt>
                <c:pt idx="732">
                  <c:v>6.3933190046178607</c:v>
                </c:pt>
                <c:pt idx="733">
                  <c:v>6.3846222119411928</c:v>
                </c:pt>
                <c:pt idx="734">
                  <c:v>6.375948519266684</c:v>
                </c:pt>
                <c:pt idx="735">
                  <c:v>6.3672978453887144</c:v>
                </c:pt>
                <c:pt idx="736">
                  <c:v>6.3586701092814089</c:v>
                </c:pt>
                <c:pt idx="737">
                  <c:v>6.3500652301020422</c:v>
                </c:pt>
                <c:pt idx="738">
                  <c:v>6.3414831271943468</c:v>
                </c:pt>
                <c:pt idx="739">
                  <c:v>6.3329237200917383</c:v>
                </c:pt>
                <c:pt idx="740">
                  <c:v>6.3243869285204397</c:v>
                </c:pt>
                <c:pt idx="741">
                  <c:v>6.3158726724025085</c:v>
                </c:pt>
                <c:pt idx="742">
                  <c:v>6.3073808718588005</c:v>
                </c:pt>
                <c:pt idx="743">
                  <c:v>6.2989114472118075</c:v>
                </c:pt>
                <c:pt idx="744">
                  <c:v>6.290464318988449</c:v>
                </c:pt>
                <c:pt idx="745">
                  <c:v>6.2820394079227322</c:v>
                </c:pt>
                <c:pt idx="746">
                  <c:v>6.2736366349583843</c:v>
                </c:pt>
                <c:pt idx="747">
                  <c:v>6.2652559212513621</c:v>
                </c:pt>
                <c:pt idx="748">
                  <c:v>6.2568971881722808</c:v>
                </c:pt>
                <c:pt idx="749">
                  <c:v>6.248560357308798</c:v>
                </c:pt>
                <c:pt idx="750">
                  <c:v>6.240245350467883</c:v>
                </c:pt>
                <c:pt idx="751">
                  <c:v>6.23195208967803</c:v>
                </c:pt>
                <c:pt idx="752">
                  <c:v>6.2236804971913902</c:v>
                </c:pt>
                <c:pt idx="753">
                  <c:v>6.2154304954858333</c:v>
                </c:pt>
                <c:pt idx="754">
                  <c:v>6.2072020072669272</c:v>
                </c:pt>
                <c:pt idx="755">
                  <c:v>6.1989949554698667</c:v>
                </c:pt>
                <c:pt idx="756">
                  <c:v>6.1908092632613148</c:v>
                </c:pt>
                <c:pt idx="757">
                  <c:v>6.1826448540411771</c:v>
                </c:pt>
                <c:pt idx="758">
                  <c:v>6.1745016514443201</c:v>
                </c:pt>
                <c:pt idx="759">
                  <c:v>6.1663795793422125</c:v>
                </c:pt>
                <c:pt idx="760">
                  <c:v>6.1582785618445088</c:v>
                </c:pt>
                <c:pt idx="761">
                  <c:v>6.1501985233005687</c:v>
                </c:pt>
                <c:pt idx="762">
                  <c:v>6.1421393883009108</c:v>
                </c:pt>
                <c:pt idx="763">
                  <c:v>6.1341010816786099</c:v>
                </c:pt>
                <c:pt idx="764">
                  <c:v>6.1260835285106232</c:v>
                </c:pt>
                <c:pt idx="765">
                  <c:v>6.118086654119085</c:v>
                </c:pt>
                <c:pt idx="766">
                  <c:v>6.1101103840725148</c:v>
                </c:pt>
                <c:pt idx="767">
                  <c:v>6.1021546441869745</c:v>
                </c:pt>
                <c:pt idx="768">
                  <c:v>6.094219360527191</c:v>
                </c:pt>
                <c:pt idx="769">
                  <c:v>6.0863044594075966</c:v>
                </c:pt>
                <c:pt idx="770">
                  <c:v>6.0784098673933427</c:v>
                </c:pt>
                <c:pt idx="771">
                  <c:v>6.0705355113012409</c:v>
                </c:pt>
                <c:pt idx="772">
                  <c:v>6.0626813182006574</c:v>
                </c:pt>
                <c:pt idx="773">
                  <c:v>6.0548472154143713</c:v>
                </c:pt>
                <c:pt idx="774">
                  <c:v>6.0470331305193712</c:v>
                </c:pt>
                <c:pt idx="775">
                  <c:v>6.0392389913475988</c:v>
                </c:pt>
                <c:pt idx="776">
                  <c:v>6.0314647259866687</c:v>
                </c:pt>
                <c:pt idx="777">
                  <c:v>6.0237102627805088</c:v>
                </c:pt>
                <c:pt idx="778">
                  <c:v>6.0159755303299933</c:v>
                </c:pt>
                <c:pt idx="779">
                  <c:v>6.0082604574935017</c:v>
                </c:pt>
                <c:pt idx="780">
                  <c:v>6.0005649733874522</c:v>
                </c:pt>
                <c:pt idx="781">
                  <c:v>5.9928890073867747</c:v>
                </c:pt>
                <c:pt idx="782">
                  <c:v>5.9852324891253774</c:v>
                </c:pt>
                <c:pt idx="783">
                  <c:v>5.9775953484965294</c:v>
                </c:pt>
                <c:pt idx="784">
                  <c:v>5.969977515653234</c:v>
                </c:pt>
                <c:pt idx="785">
                  <c:v>5.9623789210085603</c:v>
                </c:pt>
                <c:pt idx="786">
                  <c:v>5.9547994952359202</c:v>
                </c:pt>
                <c:pt idx="787">
                  <c:v>5.9472391692693289</c:v>
                </c:pt>
                <c:pt idx="788">
                  <c:v>5.939697874303616</c:v>
                </c:pt>
                <c:pt idx="789">
                  <c:v>5.9321755417946109</c:v>
                </c:pt>
                <c:pt idx="790">
                  <c:v>5.924672103459284</c:v>
                </c:pt>
                <c:pt idx="791">
                  <c:v>5.9171874912758611</c:v>
                </c:pt>
                <c:pt idx="792">
                  <c:v>5.909721637483905</c:v>
                </c:pt>
                <c:pt idx="793">
                  <c:v>5.9022744745843623</c:v>
                </c:pt>
                <c:pt idx="794">
                  <c:v>5.8948459353395792</c:v>
                </c:pt>
                <c:pt idx="795">
                  <c:v>5.8874359527732913</c:v>
                </c:pt>
                <c:pt idx="796">
                  <c:v>5.8800444601705699</c:v>
                </c:pt>
                <c:pt idx="797">
                  <c:v>5.8726713910777635</c:v>
                </c:pt>
                <c:pt idx="798">
                  <c:v>5.8653166793023903</c:v>
                </c:pt>
                <c:pt idx="799">
                  <c:v>5.8579802589130017</c:v>
                </c:pt>
                <c:pt idx="800">
                  <c:v>5.8506620642390414</c:v>
                </c:pt>
                <c:pt idx="801">
                  <c:v>5.8433620298706499</c:v>
                </c:pt>
                <c:pt idx="802">
                  <c:v>5.8360800906584656</c:v>
                </c:pt>
                <c:pt idx="803">
                  <c:v>5.8288161817133872</c:v>
                </c:pt>
                <c:pt idx="804">
                  <c:v>5.821570238406319</c:v>
                </c:pt>
                <c:pt idx="805">
                  <c:v>5.8143421963678898</c:v>
                </c:pt>
                <c:pt idx="806">
                  <c:v>5.8071319914881441</c:v>
                </c:pt>
                <c:pt idx="807">
                  <c:v>5.7999395599162238</c:v>
                </c:pt>
                <c:pt idx="808">
                  <c:v>5.7927648380600143</c:v>
                </c:pt>
                <c:pt idx="809">
                  <c:v>5.785607762585772</c:v>
                </c:pt>
                <c:pt idx="810">
                  <c:v>5.7784682704177399</c:v>
                </c:pt>
                <c:pt idx="811">
                  <c:v>5.7713462987377318</c:v>
                </c:pt>
                <c:pt idx="812">
                  <c:v>5.7642417849847059</c:v>
                </c:pt>
                <c:pt idx="813">
                  <c:v>5.7571546668543085</c:v>
                </c:pt>
                <c:pt idx="814">
                  <c:v>5.7500848822984105</c:v>
                </c:pt>
                <c:pt idx="815">
                  <c:v>5.7430323695246193</c:v>
                </c:pt>
                <c:pt idx="816">
                  <c:v>5.7359970669957763</c:v>
                </c:pt>
                <c:pt idx="817">
                  <c:v>5.7289789134294358</c:v>
                </c:pt>
                <c:pt idx="818">
                  <c:v>5.7219778477973167</c:v>
                </c:pt>
                <c:pt idx="819">
                  <c:v>5.7149938093247661</c:v>
                </c:pt>
                <c:pt idx="820">
                  <c:v>5.7080267374901785</c:v>
                </c:pt>
                <c:pt idx="821">
                  <c:v>5.7010765720244123</c:v>
                </c:pt>
                <c:pt idx="822">
                  <c:v>5.6941432529101927</c:v>
                </c:pt>
                <c:pt idx="823">
                  <c:v>5.6872267203814966</c:v>
                </c:pt>
                <c:pt idx="824">
                  <c:v>5.6803269149229214</c:v>
                </c:pt>
                <c:pt idx="825">
                  <c:v>5.6734437772690551</c:v>
                </c:pt>
                <c:pt idx="826">
                  <c:v>5.6665772484038097</c:v>
                </c:pt>
                <c:pt idx="827">
                  <c:v>5.659727269559764</c:v>
                </c:pt>
                <c:pt idx="828">
                  <c:v>5.6528937822174772</c:v>
                </c:pt>
                <c:pt idx="829">
                  <c:v>5.6460767281048039</c:v>
                </c:pt>
                <c:pt idx="830">
                  <c:v>5.639276049196198</c:v>
                </c:pt>
                <c:pt idx="831">
                  <c:v>5.6324916877119824</c:v>
                </c:pt>
                <c:pt idx="832">
                  <c:v>5.6257235861176458</c:v>
                </c:pt>
                <c:pt idx="833">
                  <c:v>5.6189716871230946</c:v>
                </c:pt>
                <c:pt idx="834">
                  <c:v>5.6122359336819203</c:v>
                </c:pt>
                <c:pt idx="835">
                  <c:v>5.6055162689906384</c:v>
                </c:pt>
                <c:pt idx="836">
                  <c:v>5.5988126364879305</c:v>
                </c:pt>
                <c:pt idx="837">
                  <c:v>5.5921249798538746</c:v>
                </c:pt>
                <c:pt idx="838">
                  <c:v>5.5854532430091588</c:v>
                </c:pt>
                <c:pt idx="839">
                  <c:v>5.5787973701143052</c:v>
                </c:pt>
                <c:pt idx="840">
                  <c:v>5.5721573055688696</c:v>
                </c:pt>
                <c:pt idx="841">
                  <c:v>5.5655329940106313</c:v>
                </c:pt>
                <c:pt idx="842">
                  <c:v>5.5589243803147923</c:v>
                </c:pt>
                <c:pt idx="843">
                  <c:v>5.5523314095931582</c:v>
                </c:pt>
                <c:pt idx="844">
                  <c:v>5.5457540271933166</c:v>
                </c:pt>
                <c:pt idx="845">
                  <c:v>5.5391921786977987</c:v>
                </c:pt>
                <c:pt idx="846">
                  <c:v>5.5326458099232516</c:v>
                </c:pt>
                <c:pt idx="847">
                  <c:v>5.5261148669195945</c:v>
                </c:pt>
                <c:pt idx="848">
                  <c:v>5.5195992959691704</c:v>
                </c:pt>
                <c:pt idx="849">
                  <c:v>5.5130990435858926</c:v>
                </c:pt>
                <c:pt idx="850">
                  <c:v>5.5066140565143922</c:v>
                </c:pt>
                <c:pt idx="851">
                  <c:v>5.5001442817291437</c:v>
                </c:pt>
                <c:pt idx="852">
                  <c:v>5.4936896664336112</c:v>
                </c:pt>
                <c:pt idx="853">
                  <c:v>5.4872501580593722</c:v>
                </c:pt>
                <c:pt idx="854">
                  <c:v>5.4808257042652402</c:v>
                </c:pt>
                <c:pt idx="855">
                  <c:v>5.4744162529363889</c:v>
                </c:pt>
                <c:pt idx="856">
                  <c:v>5.468021752183466</c:v>
                </c:pt>
                <c:pt idx="857">
                  <c:v>5.4616421503417065</c:v>
                </c:pt>
                <c:pt idx="858">
                  <c:v>5.4552773959700547</c:v>
                </c:pt>
                <c:pt idx="859">
                  <c:v>5.4489274378502559</c:v>
                </c:pt>
                <c:pt idx="860">
                  <c:v>5.4425922249859671</c:v>
                </c:pt>
                <c:pt idx="861">
                  <c:v>5.4362717066018664</c:v>
                </c:pt>
                <c:pt idx="862">
                  <c:v>5.4299658321427451</c:v>
                </c:pt>
                <c:pt idx="863">
                  <c:v>5.4236745512726081</c:v>
                </c:pt>
                <c:pt idx="864">
                  <c:v>5.4173978138737704</c:v>
                </c:pt>
                <c:pt idx="865">
                  <c:v>5.4111355700459489</c:v>
                </c:pt>
                <c:pt idx="866">
                  <c:v>5.4048877701053595</c:v>
                </c:pt>
                <c:pt idx="867">
                  <c:v>5.3986543645838037</c:v>
                </c:pt>
                <c:pt idx="868">
                  <c:v>5.3924353042277566</c:v>
                </c:pt>
                <c:pt idx="869">
                  <c:v>5.3862305399974648</c:v>
                </c:pt>
                <c:pt idx="870">
                  <c:v>5.3800400230660195</c:v>
                </c:pt>
                <c:pt idx="871">
                  <c:v>5.3738637048184588</c:v>
                </c:pt>
                <c:pt idx="872">
                  <c:v>5.3677015368508432</c:v>
                </c:pt>
                <c:pt idx="873">
                  <c:v>5.3615534709693442</c:v>
                </c:pt>
                <c:pt idx="874">
                  <c:v>5.3554194591893278</c:v>
                </c:pt>
                <c:pt idx="875">
                  <c:v>5.349299453734444</c:v>
                </c:pt>
                <c:pt idx="876">
                  <c:v>5.3431934070357077</c:v>
                </c:pt>
                <c:pt idx="877">
                  <c:v>5.3371012717305799</c:v>
                </c:pt>
                <c:pt idx="878">
                  <c:v>5.3310230006620669</c:v>
                </c:pt>
                <c:pt idx="879">
                  <c:v>5.3249585468777845</c:v>
                </c:pt>
                <c:pt idx="880">
                  <c:v>5.3189078636290592</c:v>
                </c:pt>
                <c:pt idx="881">
                  <c:v>5.3128709043700137</c:v>
                </c:pt>
                <c:pt idx="882">
                  <c:v>5.306847622756643</c:v>
                </c:pt>
                <c:pt idx="883">
                  <c:v>5.3008379726459154</c:v>
                </c:pt>
                <c:pt idx="884">
                  <c:v>5.2948419080948455</c:v>
                </c:pt>
                <c:pt idx="885">
                  <c:v>5.2888593833596005</c:v>
                </c:pt>
                <c:pt idx="886">
                  <c:v>5.282890352894575</c:v>
                </c:pt>
                <c:pt idx="887">
                  <c:v>5.2769347713514954</c:v>
                </c:pt>
                <c:pt idx="888">
                  <c:v>5.2709925935785016</c:v>
                </c:pt>
                <c:pt idx="889">
                  <c:v>5.2650637746192483</c:v>
                </c:pt>
                <c:pt idx="890">
                  <c:v>5.259148269712</c:v>
                </c:pt>
                <c:pt idx="891">
                  <c:v>5.2532460342887246</c:v>
                </c:pt>
                <c:pt idx="892">
                  <c:v>5.2473570239741925</c:v>
                </c:pt>
                <c:pt idx="893">
                  <c:v>5.2414811945850781</c:v>
                </c:pt>
                <c:pt idx="894">
                  <c:v>5.235618502129066</c:v>
                </c:pt>
                <c:pt idx="895">
                  <c:v>5.229768902803948</c:v>
                </c:pt>
                <c:pt idx="896">
                  <c:v>5.2239323529967319</c:v>
                </c:pt>
                <c:pt idx="897">
                  <c:v>5.2181088092827483</c:v>
                </c:pt>
                <c:pt idx="898">
                  <c:v>5.2122982284247659</c:v>
                </c:pt>
                <c:pt idx="899">
                  <c:v>5.2065005673720934</c:v>
                </c:pt>
                <c:pt idx="900">
                  <c:v>5.2007157832597075</c:v>
                </c:pt>
                <c:pt idx="901">
                  <c:v>5.1949438334073559</c:v>
                </c:pt>
                <c:pt idx="902">
                  <c:v>5.1891846753186828</c:v>
                </c:pt>
                <c:pt idx="903">
                  <c:v>5.1834382666803513</c:v>
                </c:pt>
                <c:pt idx="904">
                  <c:v>5.1777045653611653</c:v>
                </c:pt>
                <c:pt idx="905">
                  <c:v>5.171983529411194</c:v>
                </c:pt>
                <c:pt idx="906">
                  <c:v>5.1662751170609047</c:v>
                </c:pt>
                <c:pt idx="907">
                  <c:v>5.1605792867202931</c:v>
                </c:pt>
                <c:pt idx="908">
                  <c:v>5.1548959969780102</c:v>
                </c:pt>
                <c:pt idx="909">
                  <c:v>5.149225206600514</c:v>
                </c:pt>
                <c:pt idx="910">
                  <c:v>5.1435668745311967</c:v>
                </c:pt>
                <c:pt idx="911">
                  <c:v>5.1379209598895299</c:v>
                </c:pt>
                <c:pt idx="912">
                  <c:v>5.1322874219702106</c:v>
                </c:pt>
                <c:pt idx="913">
                  <c:v>5.1266662202423099</c:v>
                </c:pt>
                <c:pt idx="914">
                  <c:v>5.1210573143484286</c:v>
                </c:pt>
                <c:pt idx="915">
                  <c:v>5.1154606641038392</c:v>
                </c:pt>
                <c:pt idx="916">
                  <c:v>5.1098762294956543</c:v>
                </c:pt>
                <c:pt idx="917">
                  <c:v>5.1043039706819808</c:v>
                </c:pt>
                <c:pt idx="918">
                  <c:v>5.0987438479910843</c:v>
                </c:pt>
                <c:pt idx="919">
                  <c:v>5.0931958219205562</c:v>
                </c:pt>
                <c:pt idx="920">
                  <c:v>5.0876598531364881</c:v>
                </c:pt>
                <c:pt idx="921">
                  <c:v>5.0821359024726256</c:v>
                </c:pt>
                <c:pt idx="922">
                  <c:v>5.0766239309295713</c:v>
                </c:pt>
                <c:pt idx="923">
                  <c:v>5.0711238996739416</c:v>
                </c:pt>
                <c:pt idx="924">
                  <c:v>5.0656357700375576</c:v>
                </c:pt>
                <c:pt idx="925">
                  <c:v>5.0601595035166351</c:v>
                </c:pt>
                <c:pt idx="926">
                  <c:v>5.0546950617709596</c:v>
                </c:pt>
                <c:pt idx="927">
                  <c:v>5.0492424066230965</c:v>
                </c:pt>
                <c:pt idx="928">
                  <c:v>5.0438015000575689</c:v>
                </c:pt>
                <c:pt idx="929">
                  <c:v>5.0383723042200703</c:v>
                </c:pt>
                <c:pt idx="930">
                  <c:v>5.032954781416656</c:v>
                </c:pt>
                <c:pt idx="931">
                  <c:v>5.0275488941129556</c:v>
                </c:pt>
                <c:pt idx="932">
                  <c:v>5.0221546049333812</c:v>
                </c:pt>
                <c:pt idx="933">
                  <c:v>5.0167718766603366</c:v>
                </c:pt>
                <c:pt idx="934">
                  <c:v>5.0114006722334334</c:v>
                </c:pt>
                <c:pt idx="935">
                  <c:v>5.0060409547487144</c:v>
                </c:pt>
                <c:pt idx="936">
                  <c:v>5.000692687457871</c:v>
                </c:pt>
                <c:pt idx="937">
                  <c:v>4.9953558337674728</c:v>
                </c:pt>
                <c:pt idx="938">
                  <c:v>4.9900303572381972</c:v>
                </c:pt>
                <c:pt idx="939">
                  <c:v>4.9847162215840575</c:v>
                </c:pt>
                <c:pt idx="940">
                  <c:v>4.9794133906716471</c:v>
                </c:pt>
                <c:pt idx="941">
                  <c:v>4.974121828519376</c:v>
                </c:pt>
                <c:pt idx="942">
                  <c:v>4.9688414992967127</c:v>
                </c:pt>
                <c:pt idx="943">
                  <c:v>4.9635723673234331</c:v>
                </c:pt>
                <c:pt idx="944">
                  <c:v>4.9583143970688708</c:v>
                </c:pt>
                <c:pt idx="945">
                  <c:v>4.9530675531511701</c:v>
                </c:pt>
                <c:pt idx="946">
                  <c:v>4.9478318003365525</c:v>
                </c:pt>
                <c:pt idx="947">
                  <c:v>4.9426071035385615</c:v>
                </c:pt>
                <c:pt idx="948">
                  <c:v>4.9373934278173408</c:v>
                </c:pt>
                <c:pt idx="949">
                  <c:v>4.932190738378897</c:v>
                </c:pt>
                <c:pt idx="950">
                  <c:v>4.9269990005743729</c:v>
                </c:pt>
                <c:pt idx="951">
                  <c:v>4.9218181798993257</c:v>
                </c:pt>
                <c:pt idx="952">
                  <c:v>4.9166482419930002</c:v>
                </c:pt>
                <c:pt idx="953">
                  <c:v>4.9114891526376123</c:v>
                </c:pt>
                <c:pt idx="954">
                  <c:v>4.9063408777576401</c:v>
                </c:pt>
                <c:pt idx="955">
                  <c:v>4.9012033834191113</c:v>
                </c:pt>
                <c:pt idx="956">
                  <c:v>4.8960766358288925</c:v>
                </c:pt>
                <c:pt idx="957">
                  <c:v>4.8909606013339895</c:v>
                </c:pt>
                <c:pt idx="958">
                  <c:v>4.8858552464208458</c:v>
                </c:pt>
                <c:pt idx="959">
                  <c:v>4.8807605377146492</c:v>
                </c:pt>
                <c:pt idx="960">
                  <c:v>4.8756764419786363</c:v>
                </c:pt>
                <c:pt idx="961">
                  <c:v>4.8706029261134036</c:v>
                </c:pt>
                <c:pt idx="962">
                  <c:v>4.865539957156221</c:v>
                </c:pt>
                <c:pt idx="963">
                  <c:v>4.8604875022803533</c:v>
                </c:pt>
                <c:pt idx="964">
                  <c:v>4.8554455287943732</c:v>
                </c:pt>
                <c:pt idx="965">
                  <c:v>4.8504140041415011</c:v>
                </c:pt>
                <c:pt idx="966">
                  <c:v>4.8453928958989163</c:v>
                </c:pt>
                <c:pt idx="967">
                  <c:v>4.8403821717770974</c:v>
                </c:pt>
                <c:pt idx="968">
                  <c:v>4.8353817996191593</c:v>
                </c:pt>
                <c:pt idx="969">
                  <c:v>4.8303917474001876</c:v>
                </c:pt>
                <c:pt idx="970">
                  <c:v>4.8254119832265809</c:v>
                </c:pt>
                <c:pt idx="971">
                  <c:v>4.8204424753353985</c:v>
                </c:pt>
                <c:pt idx="972">
                  <c:v>4.8154831920937111</c:v>
                </c:pt>
                <c:pt idx="973">
                  <c:v>4.810534101997944</c:v>
                </c:pt>
                <c:pt idx="974">
                  <c:v>4.8055951736732494</c:v>
                </c:pt>
                <c:pt idx="975">
                  <c:v>4.8006663758728481</c:v>
                </c:pt>
                <c:pt idx="976">
                  <c:v>4.7957476774774017</c:v>
                </c:pt>
                <c:pt idx="977">
                  <c:v>4.7908390474943801</c:v>
                </c:pt>
                <c:pt idx="978">
                  <c:v>4.7859404550574229</c:v>
                </c:pt>
                <c:pt idx="979">
                  <c:v>4.7810518694257214</c:v>
                </c:pt>
                <c:pt idx="980">
                  <c:v>4.7761732599833886</c:v>
                </c:pt>
                <c:pt idx="981">
                  <c:v>4.7713045962388412</c:v>
                </c:pt>
                <c:pt idx="982">
                  <c:v>4.7664458478241807</c:v>
                </c:pt>
                <c:pt idx="983">
                  <c:v>4.7615969844945836</c:v>
                </c:pt>
                <c:pt idx="984">
                  <c:v>4.7567579761276848</c:v>
                </c:pt>
                <c:pt idx="985">
                  <c:v>4.7519287927229739</c:v>
                </c:pt>
                <c:pt idx="986">
                  <c:v>4.7471094044011934</c:v>
                </c:pt>
                <c:pt idx="987">
                  <c:v>4.7422997814037346</c:v>
                </c:pt>
                <c:pt idx="988">
                  <c:v>4.737499894092041</c:v>
                </c:pt>
                <c:pt idx="989">
                  <c:v>4.732709712947015</c:v>
                </c:pt>
                <c:pt idx="990">
                  <c:v>4.7279292085684244</c:v>
                </c:pt>
                <c:pt idx="991">
                  <c:v>4.7231583516743196</c:v>
                </c:pt>
                <c:pt idx="992">
                  <c:v>4.7183971131004458</c:v>
                </c:pt>
                <c:pt idx="993">
                  <c:v>4.7136454637996588</c:v>
                </c:pt>
                <c:pt idx="994">
                  <c:v>4.7089033748413573</c:v>
                </c:pt>
                <c:pt idx="995">
                  <c:v>4.7041708174108923</c:v>
                </c:pt>
                <c:pt idx="996">
                  <c:v>4.6994477628090099</c:v>
                </c:pt>
                <c:pt idx="997">
                  <c:v>4.6947341824512785</c:v>
                </c:pt>
                <c:pt idx="998">
                  <c:v>4.6900300478675154</c:v>
                </c:pt>
                <c:pt idx="999">
                  <c:v>4.6853353307012338</c:v>
                </c:pt>
                <c:pt idx="1000">
                  <c:v>4.6806500027090818</c:v>
                </c:pt>
              </c:numCache>
            </c:numRef>
          </c:val>
          <c:smooth val="0"/>
          <c:extLst>
            <c:ext xmlns:c16="http://schemas.microsoft.com/office/drawing/2014/chart" uri="{C3380CC4-5D6E-409C-BE32-E72D297353CC}">
              <c16:uniqueId val="{00000006-B357-49F6-823B-EBD92A3968FC}"/>
            </c:ext>
          </c:extLst>
        </c:ser>
        <c:dLbls>
          <c:showLegendKey val="0"/>
          <c:showVal val="0"/>
          <c:showCatName val="0"/>
          <c:showSerName val="0"/>
          <c:showPercent val="0"/>
          <c:showBubbleSize val="0"/>
        </c:dLbls>
        <c:marker val="1"/>
        <c:smooth val="0"/>
        <c:axId val="479113600"/>
        <c:axId val="495143168"/>
      </c:lineChart>
      <c:catAx>
        <c:axId val="479113600"/>
        <c:scaling>
          <c:orientation val="minMax"/>
        </c:scaling>
        <c:delete val="0"/>
        <c:axPos val="b"/>
        <c:title>
          <c:tx>
            <c:rich>
              <a:bodyPr/>
              <a:lstStyle/>
              <a:p>
                <a:pPr>
                  <a:defRPr/>
                </a:pPr>
                <a:r>
                  <a:rPr lang="en-US" sz="1100" b="0">
                    <a:latin typeface="Arial" panose="020B0604020202020204" pitchFamily="34" charset="0"/>
                    <a:cs typeface="Arial" panose="020B0604020202020204" pitchFamily="34" charset="0"/>
                  </a:rPr>
                  <a:t>WEEKLY</a:t>
                </a:r>
                <a:r>
                  <a:rPr lang="en-US" sz="1100" b="0" baseline="0">
                    <a:latin typeface="Arial" panose="020B0604020202020204" pitchFamily="34" charset="0"/>
                    <a:cs typeface="Arial" panose="020B0604020202020204" pitchFamily="34" charset="0"/>
                  </a:rPr>
                  <a:t> SUPPORT</a:t>
                </a:r>
                <a:endParaRPr lang="en-US" sz="1100" b="0">
                  <a:latin typeface="Arial" panose="020B0604020202020204" pitchFamily="34" charset="0"/>
                  <a:cs typeface="Arial" panose="020B0604020202020204" pitchFamily="34" charset="0"/>
                </a:endParaRPr>
              </a:p>
            </c:rich>
          </c:tx>
          <c:overlay val="0"/>
        </c:title>
        <c:numFmt formatCode="#,##0" sourceLinked="0"/>
        <c:majorTickMark val="none"/>
        <c:minorTickMark val="none"/>
        <c:tickLblPos val="nextTo"/>
        <c:spPr>
          <a:noFill/>
          <a:ln>
            <a:solidFill>
              <a:srgbClr val="D9D9D9"/>
            </a:solidFill>
          </a:ln>
        </c:spPr>
        <c:txPr>
          <a:bodyPr/>
          <a:lstStyle/>
          <a:p>
            <a:pPr>
              <a:defRPr>
                <a:latin typeface="Arial" panose="020B0604020202020204" pitchFamily="34" charset="0"/>
                <a:cs typeface="Arial" panose="020B0604020202020204" pitchFamily="34" charset="0"/>
              </a:defRPr>
            </a:pPr>
            <a:endParaRPr lang="en-US"/>
          </a:p>
        </c:txPr>
        <c:crossAx val="495143168"/>
        <c:crosses val="autoZero"/>
        <c:auto val="1"/>
        <c:lblAlgn val="ctr"/>
        <c:lblOffset val="100"/>
        <c:noMultiLvlLbl val="0"/>
      </c:catAx>
      <c:valAx>
        <c:axId val="495143168"/>
        <c:scaling>
          <c:orientation val="minMax"/>
          <c:min val="0"/>
        </c:scaling>
        <c:delete val="0"/>
        <c:axPos val="l"/>
        <c:majorGridlines>
          <c:spPr>
            <a:ln>
              <a:solidFill>
                <a:srgbClr val="D9D9D9"/>
              </a:solidFill>
            </a:ln>
          </c:spPr>
        </c:majorGridlines>
        <c:title>
          <c:tx>
            <c:rich>
              <a:bodyPr rot="-5400000" vert="horz"/>
              <a:lstStyle/>
              <a:p>
                <a:pPr>
                  <a:defRPr sz="1200" b="0">
                    <a:latin typeface="Arial" panose="020B0604020202020204" pitchFamily="34" charset="0"/>
                    <a:cs typeface="Arial" panose="020B0604020202020204" pitchFamily="34" charset="0"/>
                  </a:defRPr>
                </a:pPr>
                <a:r>
                  <a:rPr lang="en-US" sz="1100" b="0">
                    <a:latin typeface="Arial" panose="020B0604020202020204" pitchFamily="34" charset="0"/>
                    <a:cs typeface="Arial" panose="020B0604020202020204" pitchFamily="34" charset="0"/>
                  </a:rPr>
                  <a:t>RESPONSE</a:t>
                </a:r>
              </a:p>
            </c:rich>
          </c:tx>
          <c:overlay val="0"/>
        </c:title>
        <c:numFmt formatCode="#,##0" sourceLinked="0"/>
        <c:majorTickMark val="none"/>
        <c:minorTickMark val="none"/>
        <c:tickLblPos val="nextTo"/>
        <c:spPr>
          <a:noFill/>
          <a:ln>
            <a:noFill/>
          </a:ln>
        </c:spPr>
        <c:txPr>
          <a:bodyPr/>
          <a:lstStyle/>
          <a:p>
            <a:pPr>
              <a:defRPr>
                <a:latin typeface="Arial" panose="020B0604020202020204" pitchFamily="34" charset="0"/>
                <a:cs typeface="Arial" panose="020B0604020202020204" pitchFamily="34" charset="0"/>
              </a:defRPr>
            </a:pPr>
            <a:endParaRPr lang="en-US"/>
          </a:p>
        </c:txPr>
        <c:crossAx val="479113600"/>
        <c:crosses val="autoZero"/>
        <c:crossBetween val="between"/>
      </c:valAx>
      <c:spPr>
        <a:noFill/>
        <a:ln>
          <a:noFill/>
        </a:ln>
      </c:spPr>
    </c:plotArea>
    <c:legend>
      <c:legendPos val="b"/>
      <c:legendEntry>
        <c:idx val="3"/>
        <c:delete val="1"/>
      </c:legendEntry>
      <c:legendEntry>
        <c:idx val="4"/>
        <c:delete val="1"/>
      </c:legendEntry>
      <c:legendEntry>
        <c:idx val="5"/>
        <c:delete val="1"/>
      </c:legendEntry>
      <c:legendEntry>
        <c:idx val="6"/>
        <c:delete val="1"/>
      </c:legendEntry>
      <c:layout>
        <c:manualLayout>
          <c:xMode val="edge"/>
          <c:yMode val="edge"/>
          <c:x val="0.29343571727602674"/>
          <c:y val="0.88397633579908674"/>
          <c:w val="0.42841199538423841"/>
          <c:h val="7.0545635427677403E-2"/>
        </c:manualLayout>
      </c:layout>
      <c:overlay val="0"/>
      <c:txPr>
        <a:bodyPr/>
        <a:lstStyle/>
        <a:p>
          <a:pPr>
            <a:defRPr>
              <a:latin typeface="Arial" panose="020B0604020202020204" pitchFamily="34" charset="0"/>
              <a:cs typeface="Arial" panose="020B0604020202020204" pitchFamily="34" charset="0"/>
            </a:defRPr>
          </a:pPr>
          <a:endParaRPr lang="en-US"/>
        </a:p>
      </c:txPr>
    </c:legend>
    <c:plotVisOnly val="0"/>
    <c:dispBlanksAs val="gap"/>
    <c:showDLblsOverMax val="0"/>
  </c:chart>
  <c:spPr>
    <a:no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Arial" panose="020B0604020202020204" pitchFamily="34" charset="0"/>
              </a:defRPr>
            </a:pPr>
            <a:r>
              <a:rPr lang="en-US" sz="1400">
                <a:latin typeface="Arial Narrow" panose="020B0606020202030204" pitchFamily="34" charset="0"/>
                <a:cs typeface="Arial" panose="020B0604020202020204" pitchFamily="34" charset="0"/>
              </a:rPr>
              <a:t>ROI OVERVIEW</a:t>
            </a:r>
          </a:p>
        </c:rich>
      </c:tx>
      <c:layout>
        <c:manualLayout>
          <c:xMode val="edge"/>
          <c:yMode val="edge"/>
          <c:x val="0.42498736187388342"/>
          <c:y val="6.2487280014134561E-2"/>
        </c:manualLayout>
      </c:layout>
      <c:overlay val="0"/>
      <c:spPr>
        <a:noFill/>
        <a:ln>
          <a:noFill/>
        </a:ln>
        <a:effectLst/>
      </c:spPr>
    </c:title>
    <c:autoTitleDeleted val="0"/>
    <c:plotArea>
      <c:layout>
        <c:manualLayout>
          <c:layoutTarget val="inner"/>
          <c:xMode val="edge"/>
          <c:yMode val="edge"/>
          <c:x val="1.792260462528927E-2"/>
          <c:y val="0.23745564655932078"/>
          <c:w val="0.96415479074942145"/>
          <c:h val="0.47026306843775517"/>
        </c:manualLayout>
      </c:layout>
      <c:barChart>
        <c:barDir val="col"/>
        <c:grouping val="clustered"/>
        <c:varyColors val="0"/>
        <c:ser>
          <c:idx val="0"/>
          <c:order val="0"/>
          <c:tx>
            <c:strRef>
              <c:f>SIMULATOR!$O$18</c:f>
              <c:strCache>
                <c:ptCount val="1"/>
                <c:pt idx="0">
                  <c:v>BASE</c:v>
                </c:pt>
              </c:strCache>
            </c:strRef>
          </c:tx>
          <c:spPr>
            <a:solidFill>
              <a:schemeClr val="bg1">
                <a:lumMod val="65000"/>
              </a:schemeClr>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SIMULATOR!$N$19:$N$23</c:f>
              <c:strCache>
                <c:ptCount val="5"/>
                <c:pt idx="0">
                  <c:v>TOTAL PLAN</c:v>
                </c:pt>
                <c:pt idx="1">
                  <c:v>LINEAR TV</c:v>
                </c:pt>
                <c:pt idx="2">
                  <c:v>SOCIAL</c:v>
                </c:pt>
                <c:pt idx="3">
                  <c:v>YOUTUBE</c:v>
                </c:pt>
                <c:pt idx="4">
                  <c:v>PROGRAMMATIC VIDEO</c:v>
                </c:pt>
              </c:strCache>
            </c:strRef>
          </c:cat>
          <c:val>
            <c:numRef>
              <c:f>SIMULATOR!$O$19:$O$23</c:f>
              <c:numCache>
                <c:formatCode>_(* #,##0.00_);_(* \(#,##0.00\);_(* "-"??_);_(@_)</c:formatCode>
                <c:ptCount val="5"/>
                <c:pt idx="0">
                  <c:v>0.71069700897327559</c:v>
                </c:pt>
                <c:pt idx="1">
                  <c:v>0.65406543309422072</c:v>
                </c:pt>
                <c:pt idx="2">
                  <c:v>1.3040108169967919</c:v>
                </c:pt>
                <c:pt idx="3">
                  <c:v>1.219050443075379</c:v>
                </c:pt>
                <c:pt idx="4">
                  <c:v>9.2952407648863117E-2</c:v>
                </c:pt>
              </c:numCache>
            </c:numRef>
          </c:val>
          <c:extLst>
            <c:ext xmlns:c16="http://schemas.microsoft.com/office/drawing/2014/chart" uri="{C3380CC4-5D6E-409C-BE32-E72D297353CC}">
              <c16:uniqueId val="{00000000-D97B-487C-93B5-9C3F212076F8}"/>
            </c:ext>
          </c:extLst>
        </c:ser>
        <c:ser>
          <c:idx val="1"/>
          <c:order val="1"/>
          <c:tx>
            <c:strRef>
              <c:f>SIMULATOR!$P$18</c:f>
              <c:strCache>
                <c:ptCount val="1"/>
                <c:pt idx="0">
                  <c:v>ADJUSTED</c:v>
                </c:pt>
              </c:strCache>
            </c:strRef>
          </c:tx>
          <c:spPr>
            <a:solidFill>
              <a:srgbClr val="AC72D8"/>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Arial Narrow" panose="020B060602020203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SIMULATOR!$N$19:$N$23</c:f>
              <c:strCache>
                <c:ptCount val="5"/>
                <c:pt idx="0">
                  <c:v>TOTAL PLAN</c:v>
                </c:pt>
                <c:pt idx="1">
                  <c:v>LINEAR TV</c:v>
                </c:pt>
                <c:pt idx="2">
                  <c:v>SOCIAL</c:v>
                </c:pt>
                <c:pt idx="3">
                  <c:v>YOUTUBE</c:v>
                </c:pt>
                <c:pt idx="4">
                  <c:v>PROGRAMMATIC VIDEO</c:v>
                </c:pt>
              </c:strCache>
            </c:strRef>
          </c:cat>
          <c:val>
            <c:numRef>
              <c:f>SIMULATOR!$P$19:$P$23</c:f>
              <c:numCache>
                <c:formatCode>_(* #,##0.00_);_(* \(#,##0.00\);_(* "-"??_);_(@_)</c:formatCode>
                <c:ptCount val="5"/>
                <c:pt idx="0">
                  <c:v>1.1310185605320848</c:v>
                </c:pt>
                <c:pt idx="1">
                  <c:v>0.75211527554660418</c:v>
                </c:pt>
                <c:pt idx="2">
                  <c:v>1.639090262631878</c:v>
                </c:pt>
                <c:pt idx="3">
                  <c:v>1.8351644653698576</c:v>
                </c:pt>
                <c:pt idx="4">
                  <c:v>0.14496968392579165</c:v>
                </c:pt>
              </c:numCache>
            </c:numRef>
          </c:val>
          <c:extLst>
            <c:ext xmlns:c16="http://schemas.microsoft.com/office/drawing/2014/chart" uri="{C3380CC4-5D6E-409C-BE32-E72D297353CC}">
              <c16:uniqueId val="{00000001-D97B-487C-93B5-9C3F212076F8}"/>
            </c:ext>
          </c:extLst>
        </c:ser>
        <c:dLbls>
          <c:showLegendKey val="0"/>
          <c:showVal val="0"/>
          <c:showCatName val="0"/>
          <c:showSerName val="0"/>
          <c:showPercent val="0"/>
          <c:showBubbleSize val="0"/>
        </c:dLbls>
        <c:gapWidth val="90"/>
        <c:overlap val="-27"/>
        <c:axId val="72628096"/>
        <c:axId val="72629632"/>
      </c:barChart>
      <c:catAx>
        <c:axId val="726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crossAx val="72629632"/>
        <c:crosses val="autoZero"/>
        <c:auto val="1"/>
        <c:lblAlgn val="ctr"/>
        <c:lblOffset val="100"/>
        <c:noMultiLvlLbl val="0"/>
      </c:catAx>
      <c:valAx>
        <c:axId val="72629632"/>
        <c:scaling>
          <c:orientation val="minMax"/>
        </c:scaling>
        <c:delete val="1"/>
        <c:axPos val="l"/>
        <c:numFmt formatCode="_(* #,##0.00_);_(* \(#,##0.00\);_(* &quot;-&quot;??_);_(@_)" sourceLinked="1"/>
        <c:majorTickMark val="none"/>
        <c:minorTickMark val="none"/>
        <c:tickLblPos val="nextTo"/>
        <c:crossAx val="72628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Narrow" panose="020B0606020202030204" pitchFamily="34" charset="0"/>
              <a:ea typeface="+mn-ea"/>
              <a:cs typeface="+mn-cs"/>
            </a:defRPr>
          </a:pPr>
          <a:endParaRPr lang="en-US"/>
        </a:p>
      </c:txPr>
    </c:legend>
    <c:plotVisOnly val="0"/>
    <c:dispBlanksAs val="gap"/>
    <c:showDLblsOverMax val="0"/>
  </c:chart>
  <c:spPr>
    <a:solidFill>
      <a:schemeClr val="bg1"/>
    </a:solidFill>
    <a:ln w="9525" cap="flat" cmpd="sng" algn="ctr">
      <a:noFill/>
      <a:round/>
    </a:ln>
    <a:effectLst/>
  </c:spPr>
  <c:txPr>
    <a:bodyPr/>
    <a:lstStyle/>
    <a:p>
      <a:pPr>
        <a:defRPr sz="1400">
          <a:latin typeface="Archivo Narrow" panose="02000000000000000000" pitchFamily="50" charset="0"/>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chart" Target="../charts/chart1.xml"/><Relationship Id="rId5" Type="http://schemas.microsoft.com/office/2007/relationships/hdphoto" Target="../media/hdphoto2.wdp"/><Relationship Id="rId4" Type="http://schemas.openxmlformats.org/officeDocument/2006/relationships/image" Target="../media/image6.png"/><Relationship Id="rId9" Type="http://schemas.openxmlformats.org/officeDocument/2006/relationships/image" Target="../media/image7.emf"/></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jpeg"/><Relationship Id="rId1" Type="http://schemas.openxmlformats.org/officeDocument/2006/relationships/chart" Target="../charts/chart4.xml"/><Relationship Id="rId4" Type="http://schemas.microsoft.com/office/2007/relationships/hdphoto" Target="../media/hdphoto3.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jpeg"/><Relationship Id="rId1" Type="http://schemas.openxmlformats.org/officeDocument/2006/relationships/chart" Target="../charts/chart5.xml"/><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0</xdr:colOff>
      <xdr:row>4</xdr:row>
      <xdr:rowOff>6350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a:srcRect l="9357"/>
        <a:stretch/>
      </xdr:blipFill>
      <xdr:spPr>
        <a:xfrm>
          <a:off x="0" y="0"/>
          <a:ext cx="10461625" cy="736600"/>
        </a:xfrm>
        <a:prstGeom prst="rect">
          <a:avLst/>
        </a:prstGeom>
      </xdr:spPr>
    </xdr:pic>
    <xdr:clientData/>
  </xdr:twoCellAnchor>
  <xdr:twoCellAnchor editAs="absolute">
    <xdr:from>
      <xdr:col>0</xdr:col>
      <xdr:colOff>100332</xdr:colOff>
      <xdr:row>0</xdr:row>
      <xdr:rowOff>10160</xdr:rowOff>
    </xdr:from>
    <xdr:to>
      <xdr:col>1</xdr:col>
      <xdr:colOff>543641</xdr:colOff>
      <xdr:row>3</xdr:row>
      <xdr:rowOff>136842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2" cstate="print">
          <a:duotone>
            <a:srgbClr val="707276">
              <a:shade val="45000"/>
              <a:satMod val="135000"/>
            </a:srgbClr>
            <a:prstClr val="white"/>
          </a:duotone>
          <a:extLst>
            <a:ext uri="{BEBA8EAE-BF5A-486C-A8C5-ECC9F3942E4B}">
              <a14:imgProps xmlns:a14="http://schemas.microsoft.com/office/drawing/2010/main">
                <a14:imgLayer r:embed="rId3">
                  <a14:imgEffect>
                    <a14:backgroundRemoval t="32240" b="92471" l="10000" r="90000">
                      <a14:foregroundMark x1="30314" y1="65233" x2="30314" y2="65233"/>
                    </a14:backgroundRemoval>
                  </a14:imgEffect>
                </a14:imgLayer>
              </a14:imgProps>
            </a:ext>
            <a:ext uri="{28A0092B-C50C-407E-A947-70E740481C1C}">
              <a14:useLocalDpi xmlns:a14="http://schemas.microsoft.com/office/drawing/2010/main" val="0"/>
            </a:ext>
          </a:extLst>
        </a:blip>
        <a:srcRect t="24711"/>
        <a:stretch/>
      </xdr:blipFill>
      <xdr:spPr>
        <a:xfrm>
          <a:off x="101602" y="6350"/>
          <a:ext cx="620792" cy="673100"/>
        </a:xfrm>
        <a:prstGeom prst="rect">
          <a:avLst/>
        </a:prstGeom>
      </xdr:spPr>
    </xdr:pic>
    <xdr:clientData/>
  </xdr:twoCellAnchor>
  <xdr:twoCellAnchor editAs="absolute">
    <xdr:from>
      <xdr:col>1</xdr:col>
      <xdr:colOff>647734</xdr:colOff>
      <xdr:row>0</xdr:row>
      <xdr:rowOff>46672</xdr:rowOff>
    </xdr:from>
    <xdr:to>
      <xdr:col>1</xdr:col>
      <xdr:colOff>711550</xdr:colOff>
      <xdr:row>3</xdr:row>
      <xdr:rowOff>135095</xdr:rowOff>
    </xdr:to>
    <xdr:grpSp>
      <xdr:nvGrpSpPr>
        <xdr:cNvPr id="6" name="Group 5">
          <a:extLst>
            <a:ext uri="{FF2B5EF4-FFF2-40B4-BE49-F238E27FC236}">
              <a16:creationId xmlns:a16="http://schemas.microsoft.com/office/drawing/2014/main" id="{00000000-0008-0000-0000-000006000000}"/>
            </a:ext>
          </a:extLst>
        </xdr:cNvPr>
        <xdr:cNvGrpSpPr>
          <a:grpSpLocks/>
        </xdr:cNvGrpSpPr>
      </xdr:nvGrpSpPr>
      <xdr:grpSpPr bwMode="auto">
        <a:xfrm>
          <a:off x="819184" y="46672"/>
          <a:ext cx="63816" cy="717073"/>
          <a:chOff x="2995440" y="1581873"/>
          <a:chExt cx="239058" cy="2943414"/>
        </a:xfrm>
      </xdr:grpSpPr>
      <xdr:cxnSp macro="">
        <xdr:nvCxnSpPr>
          <xdr:cNvPr id="7" name="Straight Connector 6">
            <a:extLst>
              <a:ext uri="{FF2B5EF4-FFF2-40B4-BE49-F238E27FC236}">
                <a16:creationId xmlns:a16="http://schemas.microsoft.com/office/drawing/2014/main" id="{00000000-0008-0000-0000-000007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cxnSp macro="">
        <xdr:nvCxnSpPr>
          <xdr:cNvPr id="8" name="Straight Connector 7">
            <a:extLst>
              <a:ext uri="{FF2B5EF4-FFF2-40B4-BE49-F238E27FC236}">
                <a16:creationId xmlns:a16="http://schemas.microsoft.com/office/drawing/2014/main" id="{00000000-0008-0000-0000-000008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sp macro="" textlink="">
        <xdr:nvSpPr>
          <xdr:cNvPr id="9" name="Isosceles Triangle 8">
            <a:extLst>
              <a:ext uri="{FF2B5EF4-FFF2-40B4-BE49-F238E27FC236}">
                <a16:creationId xmlns:a16="http://schemas.microsoft.com/office/drawing/2014/main" id="{00000000-0008-0000-0000-000009000000}"/>
              </a:ext>
            </a:extLst>
          </xdr:cNvPr>
          <xdr:cNvSpPr/>
        </xdr:nvSpPr>
        <xdr:spPr>
          <a:xfrm rot="5400000">
            <a:off x="2975990" y="2934052"/>
            <a:ext cx="277957" cy="239058"/>
          </a:xfrm>
          <a:prstGeom prst="triangle">
            <a:avLst/>
          </a:prstGeom>
          <a:solidFill>
            <a:srgbClr val="00AEEF"/>
          </a:solidFill>
          <a:ln w="9525" cap="flat" cmpd="sng" algn="ctr">
            <a:solidFill>
              <a:schemeClr val="bg1"/>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editAs="absolute">
    <xdr:from>
      <xdr:col>1</xdr:col>
      <xdr:colOff>790001</xdr:colOff>
      <xdr:row>0</xdr:row>
      <xdr:rowOff>67626</xdr:rowOff>
    </xdr:from>
    <xdr:to>
      <xdr:col>6</xdr:col>
      <xdr:colOff>1416685</xdr:colOff>
      <xdr:row>3</xdr:row>
      <xdr:rowOff>153985</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206561" y="71436"/>
          <a:ext cx="3013014" cy="634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Arial Narrow" panose="020B0606020202030204" pitchFamily="34" charset="0"/>
              <a:cs typeface="Segoe UI" panose="020B0502040204020203" pitchFamily="34" charset="0"/>
            </a:rPr>
            <a:t>PREDICTIVE</a:t>
          </a:r>
          <a:r>
            <a:rPr lang="en-US" sz="1600" b="1" baseline="0">
              <a:solidFill>
                <a:schemeClr val="bg1"/>
              </a:solidFill>
              <a:latin typeface="Arial Narrow" panose="020B0606020202030204" pitchFamily="34" charset="0"/>
              <a:cs typeface="Segoe UI" panose="020B0502040204020203" pitchFamily="34" charset="0"/>
            </a:rPr>
            <a:t> ROI INPUT SUMMARY</a:t>
          </a:r>
          <a:endParaRPr lang="en-US" sz="2000" b="1">
            <a:solidFill>
              <a:schemeClr val="bg1"/>
            </a:solidFill>
            <a:latin typeface="Arial Narrow" panose="020B0606020202030204" pitchFamily="34" charset="0"/>
            <a:cs typeface="Segoe UI" panose="020B0502040204020203" pitchFamily="34" charset="0"/>
          </a:endParaRPr>
        </a:p>
        <a:p>
          <a:r>
            <a:rPr lang="en-US" sz="2000" b="0">
              <a:solidFill>
                <a:schemeClr val="bg1"/>
              </a:solidFill>
              <a:latin typeface="Arial Narrow" panose="020B0606020202030204" pitchFamily="34" charset="0"/>
              <a:cs typeface="Segoe UI" panose="020B0502040204020203" pitchFamily="34" charset="0"/>
            </a:rPr>
            <a:t>PANTENE - PERU - FY2021</a:t>
          </a:r>
        </a:p>
      </xdr:txBody>
    </xdr:sp>
    <xdr:clientData/>
  </xdr:twoCellAnchor>
  <xdr:twoCellAnchor>
    <xdr:from>
      <xdr:col>0</xdr:col>
      <xdr:colOff>6350</xdr:colOff>
      <xdr:row>32</xdr:row>
      <xdr:rowOff>1</xdr:rowOff>
    </xdr:from>
    <xdr:to>
      <xdr:col>5</xdr:col>
      <xdr:colOff>228600</xdr:colOff>
      <xdr:row>33</xdr:row>
      <xdr:rowOff>44450</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6350" y="5842001"/>
          <a:ext cx="7326313" cy="227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1">
              <a:solidFill>
                <a:schemeClr val="bg1"/>
              </a:solidFill>
              <a:latin typeface="Arial" panose="020B0604020202020204" pitchFamily="34" charset="0"/>
              <a:cs typeface="Arial" panose="020B0604020202020204" pitchFamily="34" charset="0"/>
            </a:rPr>
            <a:t>POWERED BY NIELSEN'S GLOBAL ANALYTICS INCUBATOR</a:t>
          </a:r>
        </a:p>
      </xdr:txBody>
    </xdr:sp>
    <xdr:clientData/>
  </xdr:twoCellAnchor>
  <xdr:twoCellAnchor>
    <xdr:from>
      <xdr:col>0</xdr:col>
      <xdr:colOff>31750</xdr:colOff>
      <xdr:row>33</xdr:row>
      <xdr:rowOff>6349</xdr:rowOff>
    </xdr:from>
    <xdr:to>
      <xdr:col>5</xdr:col>
      <xdr:colOff>133350</xdr:colOff>
      <xdr:row>34</xdr:row>
      <xdr:rowOff>46037</xdr:rowOff>
    </xdr:to>
    <xdr:sp macro="" textlink="">
      <xdr:nvSpPr>
        <xdr:cNvPr id="14" name="Shape 15">
          <a:extLst>
            <a:ext uri="{FF2B5EF4-FFF2-40B4-BE49-F238E27FC236}">
              <a16:creationId xmlns:a16="http://schemas.microsoft.com/office/drawing/2014/main" id="{00000000-0008-0000-0000-00000E000000}"/>
            </a:ext>
          </a:extLst>
        </xdr:cNvPr>
        <xdr:cNvSpPr/>
      </xdr:nvSpPr>
      <xdr:spPr>
        <a:xfrm>
          <a:off x="31750" y="6030912"/>
          <a:ext cx="7205663" cy="222250"/>
        </a:xfrm>
        <a:prstGeom prst="rect">
          <a:avLst/>
        </a:prstGeom>
        <a:noFill/>
        <a:ln>
          <a:noFill/>
        </a:ln>
      </xdr:spPr>
      <xdr:txBody>
        <a:bodyPr wrap="square" lIns="91425" tIns="45700" rIns="91425" bIns="45700" anchor="b"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800">
              <a:solidFill>
                <a:schemeClr val="tx1">
                  <a:lumMod val="50000"/>
                  <a:lumOff val="50000"/>
                </a:schemeClr>
              </a:solidFill>
              <a:latin typeface="Arial" panose="020B0604020202020204" pitchFamily="34" charset="0"/>
              <a:ea typeface="Open Sans"/>
              <a:cs typeface="Arial" panose="020B0604020202020204" pitchFamily="34" charset="0"/>
              <a:sym typeface="Open Sans"/>
            </a:rPr>
            <a:t>Copyright © 2021 The Nielsen Company. Confidential and proprietary.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355600</xdr:colOff>
      <xdr:row>39</xdr:row>
      <xdr:rowOff>127000</xdr:rowOff>
    </xdr:from>
    <xdr:to>
      <xdr:col>4</xdr:col>
      <xdr:colOff>747268</xdr:colOff>
      <xdr:row>51</xdr:row>
      <xdr:rowOff>177800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8140" y="7261860"/>
          <a:ext cx="3373628"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393700</xdr:colOff>
      <xdr:row>11</xdr:row>
      <xdr:rowOff>114302</xdr:rowOff>
    </xdr:from>
    <xdr:to>
      <xdr:col>4</xdr:col>
      <xdr:colOff>785368</xdr:colOff>
      <xdr:row>15</xdr:row>
      <xdr:rowOff>436794</xdr:rowOff>
    </xdr:to>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7193"/>
        <a:stretch/>
      </xdr:blipFill>
      <xdr:spPr bwMode="auto">
        <a:xfrm>
          <a:off x="396240" y="2125982"/>
          <a:ext cx="3373628" cy="79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xdr:colOff>
      <xdr:row>0</xdr:row>
      <xdr:rowOff>0</xdr:rowOff>
    </xdr:from>
    <xdr:to>
      <xdr:col>25</xdr:col>
      <xdr:colOff>0</xdr:colOff>
      <xdr:row>6</xdr:row>
      <xdr:rowOff>139327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3"/>
        <a:srcRect l="9357"/>
        <a:stretch/>
      </xdr:blipFill>
      <xdr:spPr>
        <a:xfrm>
          <a:off x="1" y="0"/>
          <a:ext cx="23240999" cy="1234067"/>
        </a:xfrm>
        <a:prstGeom prst="rect">
          <a:avLst/>
        </a:prstGeom>
      </xdr:spPr>
    </xdr:pic>
    <xdr:clientData/>
  </xdr:twoCellAnchor>
  <xdr:absoluteAnchor>
    <xdr:pos x="1395335" y="185204"/>
    <xdr:ext cx="12665554" cy="988276"/>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1395335" y="185204"/>
          <a:ext cx="12665554" cy="98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Arial Narrow" panose="020B0606020202030204" pitchFamily="34" charset="0"/>
              <a:cs typeface="Segoe UI" panose="020B0502040204020203" pitchFamily="34" charset="0"/>
            </a:rPr>
            <a:t>PREDICTIVE ROI</a:t>
          </a:r>
          <a:r>
            <a:rPr lang="en-US" sz="2400" b="1" baseline="0">
              <a:solidFill>
                <a:schemeClr val="bg1"/>
              </a:solidFill>
              <a:latin typeface="Arial Narrow" panose="020B0606020202030204" pitchFamily="34" charset="0"/>
              <a:cs typeface="Segoe UI" panose="020B0502040204020203" pitchFamily="34" charset="0"/>
            </a:rPr>
            <a:t> RESULTS OVERVIEW</a:t>
          </a:r>
          <a:endParaRPr lang="en-US" sz="3200" b="0">
            <a:solidFill>
              <a:schemeClr val="bg1"/>
            </a:solidFill>
            <a:latin typeface="Arial Narrow" panose="020B0606020202030204" pitchFamily="34" charset="0"/>
            <a:cs typeface="Segoe UI" panose="020B0502040204020203" pitchFamily="34" charset="0"/>
          </a:endParaRPr>
        </a:p>
        <a:p>
          <a:r>
            <a:rPr lang="en-US" sz="3200" b="0" baseline="0">
              <a:solidFill>
                <a:schemeClr val="bg1"/>
              </a:solidFill>
              <a:latin typeface="Arial Narrow" panose="020B0606020202030204" pitchFamily="34" charset="0"/>
              <a:cs typeface="Segoe UI" panose="020B0502040204020203" pitchFamily="34" charset="0"/>
            </a:rPr>
            <a:t>PANTENE - PERU - FY2021</a:t>
          </a:r>
        </a:p>
      </xdr:txBody>
    </xdr:sp>
    <xdr:clientData/>
  </xdr:absoluteAnchor>
  <xdr:absoluteAnchor>
    <xdr:pos x="108456" y="8047"/>
    <xdr:ext cx="1124934" cy="1190097"/>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4" cstate="print">
          <a:duotone>
            <a:srgbClr val="707276">
              <a:shade val="45000"/>
              <a:satMod val="135000"/>
            </a:srgbClr>
            <a:prstClr val="white"/>
          </a:duotone>
          <a:extLst>
            <a:ext uri="{BEBA8EAE-BF5A-486C-A8C5-ECC9F3942E4B}">
              <a14:imgProps xmlns:a14="http://schemas.microsoft.com/office/drawing/2010/main">
                <a14:imgLayer r:embed="rId5">
                  <a14:imgEffect>
                    <a14:backgroundRemoval t="32240" b="92471" l="10000" r="90000">
                      <a14:foregroundMark x1="30314" y1="65233" x2="30314" y2="65233"/>
                    </a14:backgroundRemoval>
                  </a14:imgEffect>
                </a14:imgLayer>
              </a14:imgProps>
            </a:ext>
            <a:ext uri="{28A0092B-C50C-407E-A947-70E740481C1C}">
              <a14:useLocalDpi xmlns:a14="http://schemas.microsoft.com/office/drawing/2010/main" val="0"/>
            </a:ext>
          </a:extLst>
        </a:blip>
        <a:srcRect t="24711"/>
        <a:stretch/>
      </xdr:blipFill>
      <xdr:spPr>
        <a:xfrm>
          <a:off x="108456" y="8047"/>
          <a:ext cx="1124934" cy="1190097"/>
        </a:xfrm>
        <a:prstGeom prst="rect">
          <a:avLst/>
        </a:prstGeom>
      </xdr:spPr>
    </xdr:pic>
    <xdr:clientData/>
  </xdr:absoluteAnchor>
  <xdr:absoluteAnchor>
    <xdr:pos x="1248244" y="153530"/>
    <xdr:ext cx="64221" cy="953466"/>
    <xdr:grpSp>
      <xdr:nvGrpSpPr>
        <xdr:cNvPr id="7" name="Group 6">
          <a:extLst>
            <a:ext uri="{FF2B5EF4-FFF2-40B4-BE49-F238E27FC236}">
              <a16:creationId xmlns:a16="http://schemas.microsoft.com/office/drawing/2014/main" id="{00000000-0008-0000-0100-000007000000}"/>
            </a:ext>
          </a:extLst>
        </xdr:cNvPr>
        <xdr:cNvGrpSpPr>
          <a:grpSpLocks/>
        </xdr:cNvGrpSpPr>
      </xdr:nvGrpSpPr>
      <xdr:grpSpPr bwMode="auto">
        <a:xfrm>
          <a:off x="1248244" y="153530"/>
          <a:ext cx="64221" cy="953466"/>
          <a:chOff x="2995440" y="1581873"/>
          <a:chExt cx="239058" cy="2943414"/>
        </a:xfrm>
      </xdr:grpSpPr>
      <xdr:cxnSp macro="">
        <xdr:nvCxnSpPr>
          <xdr:cNvPr id="8" name="Straight Connector 7">
            <a:extLst>
              <a:ext uri="{FF2B5EF4-FFF2-40B4-BE49-F238E27FC236}">
                <a16:creationId xmlns:a16="http://schemas.microsoft.com/office/drawing/2014/main" id="{00000000-0008-0000-0100-000008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cxnSp macro="">
        <xdr:nvCxnSpPr>
          <xdr:cNvPr id="9" name="Straight Connector 8">
            <a:extLst>
              <a:ext uri="{FF2B5EF4-FFF2-40B4-BE49-F238E27FC236}">
                <a16:creationId xmlns:a16="http://schemas.microsoft.com/office/drawing/2014/main" id="{00000000-0008-0000-0100-000009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sp macro="" textlink="">
        <xdr:nvSpPr>
          <xdr:cNvPr id="10" name="Isosceles Triangle 9">
            <a:extLst>
              <a:ext uri="{FF2B5EF4-FFF2-40B4-BE49-F238E27FC236}">
                <a16:creationId xmlns:a16="http://schemas.microsoft.com/office/drawing/2014/main" id="{00000000-0008-0000-0100-00000A000000}"/>
              </a:ext>
            </a:extLst>
          </xdr:cNvPr>
          <xdr:cNvSpPr/>
        </xdr:nvSpPr>
        <xdr:spPr>
          <a:xfrm rot="5400000">
            <a:off x="2975990" y="2934052"/>
            <a:ext cx="277957" cy="239058"/>
          </a:xfrm>
          <a:prstGeom prst="triangle">
            <a:avLst/>
          </a:prstGeom>
          <a:solidFill>
            <a:srgbClr val="00AEEF"/>
          </a:solidFill>
          <a:ln w="9525" cap="flat" cmpd="sng" algn="ctr">
            <a:solidFill>
              <a:schemeClr val="bg1"/>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absoluteAnchor>
  <xdr:twoCellAnchor>
    <xdr:from>
      <xdr:col>0</xdr:col>
      <xdr:colOff>392206</xdr:colOff>
      <xdr:row>9</xdr:row>
      <xdr:rowOff>381000</xdr:rowOff>
    </xdr:from>
    <xdr:to>
      <xdr:col>4</xdr:col>
      <xdr:colOff>784411</xdr:colOff>
      <xdr:row>11</xdr:row>
      <xdr:rowOff>110828</xdr:rowOff>
    </xdr:to>
    <xdr:sp macro="" textlink="">
      <xdr:nvSpPr>
        <xdr:cNvPr id="11" name="Rectangle 10">
          <a:extLst>
            <a:ext uri="{FF2B5EF4-FFF2-40B4-BE49-F238E27FC236}">
              <a16:creationId xmlns:a16="http://schemas.microsoft.com/office/drawing/2014/main" id="{00000000-0008-0000-0100-00000B000000}"/>
            </a:ext>
          </a:extLst>
        </xdr:cNvPr>
        <xdr:cNvSpPr/>
      </xdr:nvSpPr>
      <xdr:spPr>
        <a:xfrm>
          <a:off x="394746" y="1828800"/>
          <a:ext cx="3374165" cy="292438"/>
        </a:xfrm>
        <a:prstGeom prst="rect">
          <a:avLst/>
        </a:prstGeom>
        <a:solidFill>
          <a:srgbClr val="00B0F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Arial Narrow" panose="020B0606020202030204" pitchFamily="34" charset="0"/>
            </a:rPr>
            <a:t>PLAN OVERVIEW</a:t>
          </a:r>
        </a:p>
      </xdr:txBody>
    </xdr:sp>
    <xdr:clientData/>
  </xdr:twoCellAnchor>
  <xdr:twoCellAnchor>
    <xdr:from>
      <xdr:col>0</xdr:col>
      <xdr:colOff>392206</xdr:colOff>
      <xdr:row>17</xdr:row>
      <xdr:rowOff>149955</xdr:rowOff>
    </xdr:from>
    <xdr:to>
      <xdr:col>4</xdr:col>
      <xdr:colOff>784411</xdr:colOff>
      <xdr:row>20</xdr:row>
      <xdr:rowOff>14720</xdr:rowOff>
    </xdr:to>
    <xdr:sp macro="" textlink="">
      <xdr:nvSpPr>
        <xdr:cNvPr id="12" name="Rectangle 11">
          <a:extLst>
            <a:ext uri="{FF2B5EF4-FFF2-40B4-BE49-F238E27FC236}">
              <a16:creationId xmlns:a16="http://schemas.microsoft.com/office/drawing/2014/main" id="{00000000-0008-0000-0100-00000C000000}"/>
            </a:ext>
          </a:extLst>
        </xdr:cNvPr>
        <xdr:cNvSpPr/>
      </xdr:nvSpPr>
      <xdr:spPr>
        <a:xfrm>
          <a:off x="394746" y="3258915"/>
          <a:ext cx="3374165" cy="415945"/>
        </a:xfrm>
        <a:prstGeom prst="rect">
          <a:avLst/>
        </a:prstGeom>
        <a:solidFill>
          <a:srgbClr val="00B0F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Arial Narrow" panose="020B0606020202030204" pitchFamily="34" charset="0"/>
            </a:rPr>
            <a:t>PREDICTED</a:t>
          </a:r>
          <a:r>
            <a:rPr lang="en-US" sz="2400" b="1" baseline="0">
              <a:latin typeface="Arial Narrow" panose="020B0606020202030204" pitchFamily="34" charset="0"/>
            </a:rPr>
            <a:t> </a:t>
          </a:r>
          <a:r>
            <a:rPr lang="en-US" sz="2400" b="1">
              <a:latin typeface="Arial Narrow" panose="020B0606020202030204" pitchFamily="34" charset="0"/>
            </a:rPr>
            <a:t>ROI</a:t>
          </a:r>
        </a:p>
      </xdr:txBody>
    </xdr:sp>
    <xdr:clientData/>
  </xdr:twoCellAnchor>
  <xdr:twoCellAnchor>
    <xdr:from>
      <xdr:col>6</xdr:col>
      <xdr:colOff>79788</xdr:colOff>
      <xdr:row>9</xdr:row>
      <xdr:rowOff>12700</xdr:rowOff>
    </xdr:from>
    <xdr:to>
      <xdr:col>7</xdr:col>
      <xdr:colOff>872713</xdr:colOff>
      <xdr:row>12</xdr:row>
      <xdr:rowOff>15625</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331238" y="1661160"/>
          <a:ext cx="2200085" cy="55156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B0F0"/>
              </a:solidFill>
              <a:latin typeface="Arial Narrow" panose="020B0606020202030204" pitchFamily="34" charset="0"/>
            </a:rPr>
            <a:t>LINEAR TV</a:t>
          </a:r>
        </a:p>
      </xdr:txBody>
    </xdr:sp>
    <xdr:clientData/>
  </xdr:twoCellAnchor>
  <xdr:twoCellAnchor>
    <xdr:from>
      <xdr:col>9</xdr:col>
      <xdr:colOff>140192</xdr:colOff>
      <xdr:row>12</xdr:row>
      <xdr:rowOff>58116</xdr:rowOff>
    </xdr:from>
    <xdr:to>
      <xdr:col>10</xdr:col>
      <xdr:colOff>858242</xdr:colOff>
      <xdr:row>12</xdr:row>
      <xdr:rowOff>156960</xdr:rowOff>
    </xdr:to>
    <xdr:grpSp>
      <xdr:nvGrpSpPr>
        <xdr:cNvPr id="14" name="Group 13">
          <a:extLst>
            <a:ext uri="{FF2B5EF4-FFF2-40B4-BE49-F238E27FC236}">
              <a16:creationId xmlns:a16="http://schemas.microsoft.com/office/drawing/2014/main" id="{00000000-0008-0000-0100-00000E000000}"/>
            </a:ext>
          </a:extLst>
        </xdr:cNvPr>
        <xdr:cNvGrpSpPr>
          <a:grpSpLocks/>
        </xdr:cNvGrpSpPr>
      </xdr:nvGrpSpPr>
      <xdr:grpSpPr bwMode="auto">
        <a:xfrm rot="5400000">
          <a:off x="8879420" y="1624938"/>
          <a:ext cx="98844" cy="2051550"/>
          <a:chOff x="2995440" y="1581873"/>
          <a:chExt cx="239058" cy="2943414"/>
        </a:xfrm>
      </xdr:grpSpPr>
      <xdr:cxnSp macro="">
        <xdr:nvCxnSpPr>
          <xdr:cNvPr id="15" name="Straight Connector 14">
            <a:extLst>
              <a:ext uri="{FF2B5EF4-FFF2-40B4-BE49-F238E27FC236}">
                <a16:creationId xmlns:a16="http://schemas.microsoft.com/office/drawing/2014/main" id="{00000000-0008-0000-0100-00000F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16" name="Straight Connector 15">
            <a:extLst>
              <a:ext uri="{FF2B5EF4-FFF2-40B4-BE49-F238E27FC236}">
                <a16:creationId xmlns:a16="http://schemas.microsoft.com/office/drawing/2014/main" id="{00000000-0008-0000-0100-000010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17" name="Isosceles Triangle 16">
            <a:extLst>
              <a:ext uri="{FF2B5EF4-FFF2-40B4-BE49-F238E27FC236}">
                <a16:creationId xmlns:a16="http://schemas.microsoft.com/office/drawing/2014/main" id="{00000000-0008-0000-0100-000011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12</xdr:col>
      <xdr:colOff>111885</xdr:colOff>
      <xdr:row>12</xdr:row>
      <xdr:rowOff>44692</xdr:rowOff>
    </xdr:from>
    <xdr:to>
      <xdr:col>13</xdr:col>
      <xdr:colOff>824220</xdr:colOff>
      <xdr:row>12</xdr:row>
      <xdr:rowOff>143536</xdr:rowOff>
    </xdr:to>
    <xdr:grpSp>
      <xdr:nvGrpSpPr>
        <xdr:cNvPr id="18" name="Group 17">
          <a:extLst>
            <a:ext uri="{FF2B5EF4-FFF2-40B4-BE49-F238E27FC236}">
              <a16:creationId xmlns:a16="http://schemas.microsoft.com/office/drawing/2014/main" id="{00000000-0008-0000-0100-000012000000}"/>
            </a:ext>
          </a:extLst>
        </xdr:cNvPr>
        <xdr:cNvGrpSpPr>
          <a:grpSpLocks/>
        </xdr:cNvGrpSpPr>
      </xdr:nvGrpSpPr>
      <xdr:grpSpPr bwMode="auto">
        <a:xfrm rot="5400000">
          <a:off x="11477156" y="1614371"/>
          <a:ext cx="98844" cy="2045835"/>
          <a:chOff x="2995440" y="1581873"/>
          <a:chExt cx="239058" cy="2943414"/>
        </a:xfrm>
      </xdr:grpSpPr>
      <xdr:cxnSp macro="">
        <xdr:nvCxnSpPr>
          <xdr:cNvPr id="19" name="Straight Connector 18">
            <a:extLst>
              <a:ext uri="{FF2B5EF4-FFF2-40B4-BE49-F238E27FC236}">
                <a16:creationId xmlns:a16="http://schemas.microsoft.com/office/drawing/2014/main" id="{00000000-0008-0000-0100-000013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20" name="Straight Connector 19">
            <a:extLst>
              <a:ext uri="{FF2B5EF4-FFF2-40B4-BE49-F238E27FC236}">
                <a16:creationId xmlns:a16="http://schemas.microsoft.com/office/drawing/2014/main" id="{00000000-0008-0000-0100-000014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21" name="Isosceles Triangle 20">
            <a:extLst>
              <a:ext uri="{FF2B5EF4-FFF2-40B4-BE49-F238E27FC236}">
                <a16:creationId xmlns:a16="http://schemas.microsoft.com/office/drawing/2014/main" id="{00000000-0008-0000-0100-000015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15</xdr:col>
      <xdr:colOff>89929</xdr:colOff>
      <xdr:row>12</xdr:row>
      <xdr:rowOff>47415</xdr:rowOff>
    </xdr:from>
    <xdr:to>
      <xdr:col>16</xdr:col>
      <xdr:colOff>786117</xdr:colOff>
      <xdr:row>12</xdr:row>
      <xdr:rowOff>146259</xdr:rowOff>
    </xdr:to>
    <xdr:grpSp>
      <xdr:nvGrpSpPr>
        <xdr:cNvPr id="22" name="Group 21">
          <a:extLst>
            <a:ext uri="{FF2B5EF4-FFF2-40B4-BE49-F238E27FC236}">
              <a16:creationId xmlns:a16="http://schemas.microsoft.com/office/drawing/2014/main" id="{00000000-0008-0000-0100-000016000000}"/>
            </a:ext>
          </a:extLst>
        </xdr:cNvPr>
        <xdr:cNvGrpSpPr>
          <a:grpSpLocks/>
        </xdr:cNvGrpSpPr>
      </xdr:nvGrpSpPr>
      <xdr:grpSpPr bwMode="auto">
        <a:xfrm rot="5400000">
          <a:off x="14199851" y="1615643"/>
          <a:ext cx="98844" cy="2048738"/>
          <a:chOff x="2995440" y="1581873"/>
          <a:chExt cx="239058" cy="2943414"/>
        </a:xfrm>
      </xdr:grpSpPr>
      <xdr:cxnSp macro="">
        <xdr:nvCxnSpPr>
          <xdr:cNvPr id="23" name="Straight Connector 22">
            <a:extLst>
              <a:ext uri="{FF2B5EF4-FFF2-40B4-BE49-F238E27FC236}">
                <a16:creationId xmlns:a16="http://schemas.microsoft.com/office/drawing/2014/main" id="{00000000-0008-0000-0100-000017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24" name="Straight Connector 23">
            <a:extLst>
              <a:ext uri="{FF2B5EF4-FFF2-40B4-BE49-F238E27FC236}">
                <a16:creationId xmlns:a16="http://schemas.microsoft.com/office/drawing/2014/main" id="{00000000-0008-0000-0100-000018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25" name="Isosceles Triangle 24">
            <a:extLst>
              <a:ext uri="{FF2B5EF4-FFF2-40B4-BE49-F238E27FC236}">
                <a16:creationId xmlns:a16="http://schemas.microsoft.com/office/drawing/2014/main" id="{00000000-0008-0000-0100-000019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8</xdr:col>
      <xdr:colOff>292100</xdr:colOff>
      <xdr:row>9</xdr:row>
      <xdr:rowOff>12700</xdr:rowOff>
    </xdr:from>
    <xdr:to>
      <xdr:col>10</xdr:col>
      <xdr:colOff>1016000</xdr:colOff>
      <xdr:row>11</xdr:row>
      <xdr:rowOff>181633</xdr:rowOff>
    </xdr:to>
    <xdr:sp macro="" textlink="">
      <xdr:nvSpPr>
        <xdr:cNvPr id="30" name="Rectangle 29">
          <a:extLst>
            <a:ext uri="{FF2B5EF4-FFF2-40B4-BE49-F238E27FC236}">
              <a16:creationId xmlns:a16="http://schemas.microsoft.com/office/drawing/2014/main" id="{00000000-0008-0000-0100-00001E000000}"/>
            </a:ext>
          </a:extLst>
        </xdr:cNvPr>
        <xdr:cNvSpPr/>
      </xdr:nvSpPr>
      <xdr:spPr>
        <a:xfrm>
          <a:off x="8084820" y="1661160"/>
          <a:ext cx="2453640" cy="53088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B0F0"/>
              </a:solidFill>
              <a:latin typeface="Arial Narrow" panose="020B0606020202030204" pitchFamily="34" charset="0"/>
            </a:rPr>
            <a:t>SOCIAL </a:t>
          </a:r>
        </a:p>
      </xdr:txBody>
    </xdr:sp>
    <xdr:clientData/>
  </xdr:twoCellAnchor>
  <xdr:twoCellAnchor>
    <xdr:from>
      <xdr:col>12</xdr:col>
      <xdr:colOff>71620</xdr:colOff>
      <xdr:row>9</xdr:row>
      <xdr:rowOff>12700</xdr:rowOff>
    </xdr:from>
    <xdr:to>
      <xdr:col>13</xdr:col>
      <xdr:colOff>878152</xdr:colOff>
      <xdr:row>11</xdr:row>
      <xdr:rowOff>184357</xdr:rowOff>
    </xdr:to>
    <xdr:sp macro="" textlink="">
      <xdr:nvSpPr>
        <xdr:cNvPr id="31" name="Rectangle 30">
          <a:extLst>
            <a:ext uri="{FF2B5EF4-FFF2-40B4-BE49-F238E27FC236}">
              <a16:creationId xmlns:a16="http://schemas.microsoft.com/office/drawing/2014/main" id="{00000000-0008-0000-0100-00001F000000}"/>
            </a:ext>
          </a:extLst>
        </xdr:cNvPr>
        <xdr:cNvSpPr/>
      </xdr:nvSpPr>
      <xdr:spPr>
        <a:xfrm>
          <a:off x="10959330" y="1661160"/>
          <a:ext cx="2202262" cy="53360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baseline="0">
              <a:solidFill>
                <a:srgbClr val="00B0F0"/>
              </a:solidFill>
              <a:latin typeface="Arial Narrow" panose="020B0606020202030204" pitchFamily="34" charset="0"/>
            </a:rPr>
            <a:t>YOUTUBE</a:t>
          </a:r>
        </a:p>
      </xdr:txBody>
    </xdr:sp>
    <xdr:clientData/>
  </xdr:twoCellAnchor>
  <xdr:twoCellAnchor>
    <xdr:from>
      <xdr:col>13</xdr:col>
      <xdr:colOff>1047750</xdr:colOff>
      <xdr:row>9</xdr:row>
      <xdr:rowOff>76200</xdr:rowOff>
    </xdr:from>
    <xdr:to>
      <xdr:col>18</xdr:col>
      <xdr:colOff>0</xdr:colOff>
      <xdr:row>12</xdr:row>
      <xdr:rowOff>4743</xdr:rowOff>
    </xdr:to>
    <xdr:sp macro="" textlink="">
      <xdr:nvSpPr>
        <xdr:cNvPr id="32" name="Rectangle 31">
          <a:extLst>
            <a:ext uri="{FF2B5EF4-FFF2-40B4-BE49-F238E27FC236}">
              <a16:creationId xmlns:a16="http://schemas.microsoft.com/office/drawing/2014/main" id="{00000000-0008-0000-0100-000020000000}"/>
            </a:ext>
          </a:extLst>
        </xdr:cNvPr>
        <xdr:cNvSpPr/>
      </xdr:nvSpPr>
      <xdr:spPr>
        <a:xfrm>
          <a:off x="12820650" y="1752600"/>
          <a:ext cx="2990850" cy="80484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B0F0"/>
              </a:solidFill>
              <a:latin typeface="Arial Narrow" panose="020B0606020202030204" pitchFamily="34" charset="0"/>
            </a:rPr>
            <a:t>PROGRAMMATIC</a:t>
          </a:r>
          <a:r>
            <a:rPr lang="en-US" sz="2000" b="1" baseline="0">
              <a:solidFill>
                <a:srgbClr val="00B0F0"/>
              </a:solidFill>
              <a:latin typeface="Arial Narrow" panose="020B0606020202030204" pitchFamily="34" charset="0"/>
            </a:rPr>
            <a:t> VIDEO</a:t>
          </a:r>
        </a:p>
      </xdr:txBody>
    </xdr:sp>
    <xdr:clientData/>
  </xdr:twoCellAnchor>
  <xdr:twoCellAnchor>
    <xdr:from>
      <xdr:col>4</xdr:col>
      <xdr:colOff>1090387</xdr:colOff>
      <xdr:row>17</xdr:row>
      <xdr:rowOff>157843</xdr:rowOff>
    </xdr:from>
    <xdr:to>
      <xdr:col>24</xdr:col>
      <xdr:colOff>393700</xdr:colOff>
      <xdr:row>30</xdr:row>
      <xdr:rowOff>152401</xdr:rowOff>
    </xdr:to>
    <xdr:graphicFrame macro="">
      <xdr:nvGraphicFramePr>
        <xdr:cNvPr id="34" name="Chart 33">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367715</xdr:colOff>
      <xdr:row>31</xdr:row>
      <xdr:rowOff>150121</xdr:rowOff>
    </xdr:from>
    <xdr:to>
      <xdr:col>4</xdr:col>
      <xdr:colOff>759920</xdr:colOff>
      <xdr:row>32</xdr:row>
      <xdr:rowOff>321162</xdr:rowOff>
    </xdr:to>
    <xdr:sp macro="" textlink="">
      <xdr:nvSpPr>
        <xdr:cNvPr id="35" name="Rectangle 34">
          <a:extLst>
            <a:ext uri="{FF2B5EF4-FFF2-40B4-BE49-F238E27FC236}">
              <a16:creationId xmlns:a16="http://schemas.microsoft.com/office/drawing/2014/main" id="{00000000-0008-0000-0100-000023000000}"/>
            </a:ext>
          </a:extLst>
        </xdr:cNvPr>
        <xdr:cNvSpPr/>
      </xdr:nvSpPr>
      <xdr:spPr>
        <a:xfrm>
          <a:off x="365175" y="5819401"/>
          <a:ext cx="3381785" cy="212951"/>
        </a:xfrm>
        <a:prstGeom prst="rect">
          <a:avLst/>
        </a:prstGeom>
        <a:solidFill>
          <a:srgbClr val="00B0F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Narrow" panose="020B0606020202030204" pitchFamily="34" charset="0"/>
            </a:rPr>
            <a:t>UPPER</a:t>
          </a:r>
        </a:p>
      </xdr:txBody>
    </xdr:sp>
    <xdr:clientData/>
  </xdr:twoCellAnchor>
  <xdr:twoCellAnchor>
    <xdr:from>
      <xdr:col>0</xdr:col>
      <xdr:colOff>336017</xdr:colOff>
      <xdr:row>34</xdr:row>
      <xdr:rowOff>290372</xdr:rowOff>
    </xdr:from>
    <xdr:to>
      <xdr:col>4</xdr:col>
      <xdr:colOff>728222</xdr:colOff>
      <xdr:row>36</xdr:row>
      <xdr:rowOff>31140</xdr:rowOff>
    </xdr:to>
    <xdr:sp macro="" textlink="">
      <xdr:nvSpPr>
        <xdr:cNvPr id="36" name="Rectangle 35">
          <a:extLst>
            <a:ext uri="{FF2B5EF4-FFF2-40B4-BE49-F238E27FC236}">
              <a16:creationId xmlns:a16="http://schemas.microsoft.com/office/drawing/2014/main" id="{00000000-0008-0000-0100-000024000000}"/>
            </a:ext>
          </a:extLst>
        </xdr:cNvPr>
        <xdr:cNvSpPr/>
      </xdr:nvSpPr>
      <xdr:spPr>
        <a:xfrm>
          <a:off x="334747" y="6399072"/>
          <a:ext cx="3381785" cy="214478"/>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Narrow" panose="020B0606020202030204" pitchFamily="34" charset="0"/>
            </a:rPr>
            <a:t>LOWER</a:t>
          </a:r>
        </a:p>
      </xdr:txBody>
    </xdr:sp>
    <xdr:clientData/>
  </xdr:twoCellAnchor>
  <xdr:twoCellAnchor>
    <xdr:from>
      <xdr:col>0</xdr:col>
      <xdr:colOff>381002</xdr:colOff>
      <xdr:row>20</xdr:row>
      <xdr:rowOff>29029</xdr:rowOff>
    </xdr:from>
    <xdr:to>
      <xdr:col>4</xdr:col>
      <xdr:colOff>775608</xdr:colOff>
      <xdr:row>30</xdr:row>
      <xdr:rowOff>178709</xdr:rowOff>
    </xdr:to>
    <xdr:graphicFrame macro="">
      <xdr:nvGraphicFramePr>
        <xdr:cNvPr id="37" name="Chart 36">
          <a:extLst>
            <a:ext uri="{FF2B5EF4-FFF2-40B4-BE49-F238E27FC236}">
              <a16:creationId xmlns:a16="http://schemas.microsoft.com/office/drawing/2014/main" id="{00000000-0008-0000-01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871838</xdr:colOff>
      <xdr:row>33</xdr:row>
      <xdr:rowOff>76900</xdr:rowOff>
    </xdr:from>
    <xdr:to>
      <xdr:col>6</xdr:col>
      <xdr:colOff>1208422</xdr:colOff>
      <xdr:row>34</xdr:row>
      <xdr:rowOff>206007</xdr:rowOff>
    </xdr:to>
    <xdr:grpSp>
      <xdr:nvGrpSpPr>
        <xdr:cNvPr id="38" name="Group 37">
          <a:extLst>
            <a:ext uri="{FF2B5EF4-FFF2-40B4-BE49-F238E27FC236}">
              <a16:creationId xmlns:a16="http://schemas.microsoft.com/office/drawing/2014/main" id="{00000000-0008-0000-0100-000026000000}"/>
            </a:ext>
          </a:extLst>
        </xdr:cNvPr>
        <xdr:cNvGrpSpPr/>
      </xdr:nvGrpSpPr>
      <xdr:grpSpPr>
        <a:xfrm>
          <a:off x="5881988" y="7639750"/>
          <a:ext cx="336584" cy="462482"/>
          <a:chOff x="7351719" y="1606635"/>
          <a:chExt cx="407265" cy="598404"/>
        </a:xfrm>
      </xdr:grpSpPr>
      <xdr:grpSp>
        <xdr:nvGrpSpPr>
          <xdr:cNvPr id="39" name="Group 38">
            <a:extLst>
              <a:ext uri="{FF2B5EF4-FFF2-40B4-BE49-F238E27FC236}">
                <a16:creationId xmlns:a16="http://schemas.microsoft.com/office/drawing/2014/main" id="{00000000-0008-0000-0100-000027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42" name="Freeform 5">
              <a:extLst>
                <a:ext uri="{FF2B5EF4-FFF2-40B4-BE49-F238E27FC236}">
                  <a16:creationId xmlns:a16="http://schemas.microsoft.com/office/drawing/2014/main" id="{00000000-0008-0000-0100-00002A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43" name="Rectangle 42">
              <a:extLst>
                <a:ext uri="{FF2B5EF4-FFF2-40B4-BE49-F238E27FC236}">
                  <a16:creationId xmlns:a16="http://schemas.microsoft.com/office/drawing/2014/main" id="{00000000-0008-0000-0100-00002B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40" name="Freeform 12">
            <a:extLst>
              <a:ext uri="{FF2B5EF4-FFF2-40B4-BE49-F238E27FC236}">
                <a16:creationId xmlns:a16="http://schemas.microsoft.com/office/drawing/2014/main" id="{00000000-0008-0000-0100-000028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41" name="Rectangle 40">
            <a:extLst>
              <a:ext uri="{FF2B5EF4-FFF2-40B4-BE49-F238E27FC236}">
                <a16:creationId xmlns:a16="http://schemas.microsoft.com/office/drawing/2014/main" id="{00000000-0008-0000-0100-000029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9</xdr:col>
      <xdr:colOff>783912</xdr:colOff>
      <xdr:row>33</xdr:row>
      <xdr:rowOff>76900</xdr:rowOff>
    </xdr:from>
    <xdr:to>
      <xdr:col>9</xdr:col>
      <xdr:colOff>1126846</xdr:colOff>
      <xdr:row>34</xdr:row>
      <xdr:rowOff>206007</xdr:rowOff>
    </xdr:to>
    <xdr:grpSp>
      <xdr:nvGrpSpPr>
        <xdr:cNvPr id="44" name="Group 43">
          <a:extLst>
            <a:ext uri="{FF2B5EF4-FFF2-40B4-BE49-F238E27FC236}">
              <a16:creationId xmlns:a16="http://schemas.microsoft.com/office/drawing/2014/main" id="{00000000-0008-0000-0100-00002C000000}"/>
            </a:ext>
          </a:extLst>
        </xdr:cNvPr>
        <xdr:cNvGrpSpPr/>
      </xdr:nvGrpSpPr>
      <xdr:grpSpPr>
        <a:xfrm>
          <a:off x="8546787" y="7639750"/>
          <a:ext cx="342934" cy="462482"/>
          <a:chOff x="7351719" y="1606635"/>
          <a:chExt cx="407265" cy="598404"/>
        </a:xfrm>
      </xdr:grpSpPr>
      <xdr:grpSp>
        <xdr:nvGrpSpPr>
          <xdr:cNvPr id="45" name="Group 44">
            <a:extLst>
              <a:ext uri="{FF2B5EF4-FFF2-40B4-BE49-F238E27FC236}">
                <a16:creationId xmlns:a16="http://schemas.microsoft.com/office/drawing/2014/main" id="{00000000-0008-0000-0100-00002D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48" name="Freeform 5">
              <a:extLst>
                <a:ext uri="{FF2B5EF4-FFF2-40B4-BE49-F238E27FC236}">
                  <a16:creationId xmlns:a16="http://schemas.microsoft.com/office/drawing/2014/main" id="{00000000-0008-0000-0100-000030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49" name="Rectangle 48">
              <a:extLst>
                <a:ext uri="{FF2B5EF4-FFF2-40B4-BE49-F238E27FC236}">
                  <a16:creationId xmlns:a16="http://schemas.microsoft.com/office/drawing/2014/main" id="{00000000-0008-0000-0100-000031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46" name="Freeform 12">
            <a:extLst>
              <a:ext uri="{FF2B5EF4-FFF2-40B4-BE49-F238E27FC236}">
                <a16:creationId xmlns:a16="http://schemas.microsoft.com/office/drawing/2014/main" id="{00000000-0008-0000-0100-00002E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47" name="Rectangle 46">
            <a:extLst>
              <a:ext uri="{FF2B5EF4-FFF2-40B4-BE49-F238E27FC236}">
                <a16:creationId xmlns:a16="http://schemas.microsoft.com/office/drawing/2014/main" id="{00000000-0008-0000-0100-00002F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12</xdr:col>
      <xdr:colOff>782792</xdr:colOff>
      <xdr:row>33</xdr:row>
      <xdr:rowOff>76900</xdr:rowOff>
    </xdr:from>
    <xdr:to>
      <xdr:col>12</xdr:col>
      <xdr:colOff>1118106</xdr:colOff>
      <xdr:row>34</xdr:row>
      <xdr:rowOff>206007</xdr:rowOff>
    </xdr:to>
    <xdr:grpSp>
      <xdr:nvGrpSpPr>
        <xdr:cNvPr id="50" name="Group 49">
          <a:extLst>
            <a:ext uri="{FF2B5EF4-FFF2-40B4-BE49-F238E27FC236}">
              <a16:creationId xmlns:a16="http://schemas.microsoft.com/office/drawing/2014/main" id="{00000000-0008-0000-0100-000032000000}"/>
            </a:ext>
          </a:extLst>
        </xdr:cNvPr>
        <xdr:cNvGrpSpPr/>
      </xdr:nvGrpSpPr>
      <xdr:grpSpPr>
        <a:xfrm>
          <a:off x="11174567" y="7639750"/>
          <a:ext cx="335314" cy="462482"/>
          <a:chOff x="7351719" y="1606635"/>
          <a:chExt cx="407265" cy="598404"/>
        </a:xfrm>
      </xdr:grpSpPr>
      <xdr:grpSp>
        <xdr:nvGrpSpPr>
          <xdr:cNvPr id="51" name="Group 50">
            <a:extLst>
              <a:ext uri="{FF2B5EF4-FFF2-40B4-BE49-F238E27FC236}">
                <a16:creationId xmlns:a16="http://schemas.microsoft.com/office/drawing/2014/main" id="{00000000-0008-0000-0100-000033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54" name="Freeform 5">
              <a:extLst>
                <a:ext uri="{FF2B5EF4-FFF2-40B4-BE49-F238E27FC236}">
                  <a16:creationId xmlns:a16="http://schemas.microsoft.com/office/drawing/2014/main" id="{00000000-0008-0000-0100-000036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55" name="Rectangle 54">
              <a:extLst>
                <a:ext uri="{FF2B5EF4-FFF2-40B4-BE49-F238E27FC236}">
                  <a16:creationId xmlns:a16="http://schemas.microsoft.com/office/drawing/2014/main" id="{00000000-0008-0000-0100-000037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52" name="Freeform 12">
            <a:extLst>
              <a:ext uri="{FF2B5EF4-FFF2-40B4-BE49-F238E27FC236}">
                <a16:creationId xmlns:a16="http://schemas.microsoft.com/office/drawing/2014/main" id="{00000000-0008-0000-0100-000034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53" name="Rectangle 52">
            <a:extLst>
              <a:ext uri="{FF2B5EF4-FFF2-40B4-BE49-F238E27FC236}">
                <a16:creationId xmlns:a16="http://schemas.microsoft.com/office/drawing/2014/main" id="{00000000-0008-0000-0100-000035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15</xdr:col>
      <xdr:colOff>738940</xdr:colOff>
      <xdr:row>33</xdr:row>
      <xdr:rowOff>76900</xdr:rowOff>
    </xdr:from>
    <xdr:to>
      <xdr:col>15</xdr:col>
      <xdr:colOff>1074254</xdr:colOff>
      <xdr:row>34</xdr:row>
      <xdr:rowOff>206007</xdr:rowOff>
    </xdr:to>
    <xdr:grpSp>
      <xdr:nvGrpSpPr>
        <xdr:cNvPr id="56" name="Group 55">
          <a:extLst>
            <a:ext uri="{FF2B5EF4-FFF2-40B4-BE49-F238E27FC236}">
              <a16:creationId xmlns:a16="http://schemas.microsoft.com/office/drawing/2014/main" id="{00000000-0008-0000-0100-000038000000}"/>
            </a:ext>
          </a:extLst>
        </xdr:cNvPr>
        <xdr:cNvGrpSpPr/>
      </xdr:nvGrpSpPr>
      <xdr:grpSpPr>
        <a:xfrm>
          <a:off x="13873915" y="7639750"/>
          <a:ext cx="335314" cy="462482"/>
          <a:chOff x="7351719" y="1606635"/>
          <a:chExt cx="407265" cy="598404"/>
        </a:xfrm>
      </xdr:grpSpPr>
      <xdr:grpSp>
        <xdr:nvGrpSpPr>
          <xdr:cNvPr id="57" name="Group 56">
            <a:extLst>
              <a:ext uri="{FF2B5EF4-FFF2-40B4-BE49-F238E27FC236}">
                <a16:creationId xmlns:a16="http://schemas.microsoft.com/office/drawing/2014/main" id="{00000000-0008-0000-0100-000039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60" name="Freeform 5">
              <a:extLst>
                <a:ext uri="{FF2B5EF4-FFF2-40B4-BE49-F238E27FC236}">
                  <a16:creationId xmlns:a16="http://schemas.microsoft.com/office/drawing/2014/main" id="{00000000-0008-0000-0100-00003C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61" name="Rectangle 60">
              <a:extLst>
                <a:ext uri="{FF2B5EF4-FFF2-40B4-BE49-F238E27FC236}">
                  <a16:creationId xmlns:a16="http://schemas.microsoft.com/office/drawing/2014/main" id="{00000000-0008-0000-0100-00003D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58" name="Freeform 12">
            <a:extLst>
              <a:ext uri="{FF2B5EF4-FFF2-40B4-BE49-F238E27FC236}">
                <a16:creationId xmlns:a16="http://schemas.microsoft.com/office/drawing/2014/main" id="{00000000-0008-0000-0100-00003A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59" name="Rectangle 58">
            <a:extLst>
              <a:ext uri="{FF2B5EF4-FFF2-40B4-BE49-F238E27FC236}">
                <a16:creationId xmlns:a16="http://schemas.microsoft.com/office/drawing/2014/main" id="{00000000-0008-0000-0100-00003B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0</xdr:col>
      <xdr:colOff>356509</xdr:colOff>
      <xdr:row>33</xdr:row>
      <xdr:rowOff>123712</xdr:rowOff>
    </xdr:from>
    <xdr:to>
      <xdr:col>4</xdr:col>
      <xdr:colOff>748714</xdr:colOff>
      <xdr:row>34</xdr:row>
      <xdr:rowOff>160282</xdr:rowOff>
    </xdr:to>
    <xdr:sp macro="" textlink="">
      <xdr:nvSpPr>
        <xdr:cNvPr id="68" name="Rectangle 67">
          <a:extLst>
            <a:ext uri="{FF2B5EF4-FFF2-40B4-BE49-F238E27FC236}">
              <a16:creationId xmlns:a16="http://schemas.microsoft.com/office/drawing/2014/main" id="{00000000-0008-0000-0100-000044000000}"/>
            </a:ext>
          </a:extLst>
        </xdr:cNvPr>
        <xdr:cNvSpPr/>
      </xdr:nvSpPr>
      <xdr:spPr>
        <a:xfrm>
          <a:off x="359049" y="6160022"/>
          <a:ext cx="3374165" cy="219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tx1"/>
              </a:solidFill>
              <a:latin typeface="Arial Narrow" panose="020B0606020202030204" pitchFamily="34" charset="0"/>
            </a:rPr>
            <a:t>ROI ZONE</a:t>
          </a:r>
        </a:p>
      </xdr:txBody>
    </xdr:sp>
    <xdr:clientData/>
  </xdr:twoCellAnchor>
  <xdr:twoCellAnchor>
    <xdr:from>
      <xdr:col>4</xdr:col>
      <xdr:colOff>1082040</xdr:colOff>
      <xdr:row>38</xdr:row>
      <xdr:rowOff>157134</xdr:rowOff>
    </xdr:from>
    <xdr:to>
      <xdr:col>24</xdr:col>
      <xdr:colOff>381000</xdr:colOff>
      <xdr:row>51</xdr:row>
      <xdr:rowOff>153146</xdr:rowOff>
    </xdr:to>
    <xdr:graphicFrame macro="">
      <xdr:nvGraphicFramePr>
        <xdr:cNvPr id="69" name="Chart 68">
          <a:extLst>
            <a:ext uri="{FF2B5EF4-FFF2-40B4-BE49-F238E27FC236}">
              <a16:creationId xmlns:a16="http://schemas.microsoft.com/office/drawing/2014/main" id="{00000000-0008-0000-01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143756</xdr:colOff>
      <xdr:row>55</xdr:row>
      <xdr:rowOff>809</xdr:rowOff>
    </xdr:from>
    <xdr:to>
      <xdr:col>4</xdr:col>
      <xdr:colOff>860932</xdr:colOff>
      <xdr:row>56</xdr:row>
      <xdr:rowOff>173450</xdr:rowOff>
    </xdr:to>
    <xdr:sp macro="" textlink="">
      <xdr:nvSpPr>
        <xdr:cNvPr id="70" name="Rectangle 69">
          <a:extLst>
            <a:ext uri="{FF2B5EF4-FFF2-40B4-BE49-F238E27FC236}">
              <a16:creationId xmlns:a16="http://schemas.microsoft.com/office/drawing/2014/main" id="{00000000-0008-0000-0100-000046000000}"/>
            </a:ext>
          </a:extLst>
        </xdr:cNvPr>
        <xdr:cNvSpPr/>
      </xdr:nvSpPr>
      <xdr:spPr>
        <a:xfrm>
          <a:off x="142486" y="10059209"/>
          <a:ext cx="3702946" cy="3593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tx1"/>
              </a:solidFill>
              <a:latin typeface="Arial Narrow" panose="020B0606020202030204" pitchFamily="34" charset="0"/>
            </a:rPr>
            <a:t>RESPONSE ZONE</a:t>
          </a:r>
        </a:p>
      </xdr:txBody>
    </xdr:sp>
    <xdr:clientData/>
  </xdr:twoCellAnchor>
  <xdr:twoCellAnchor>
    <xdr:from>
      <xdr:col>0</xdr:col>
      <xdr:colOff>340178</xdr:colOff>
      <xdr:row>38</xdr:row>
      <xdr:rowOff>95250</xdr:rowOff>
    </xdr:from>
    <xdr:to>
      <xdr:col>4</xdr:col>
      <xdr:colOff>732383</xdr:colOff>
      <xdr:row>40</xdr:row>
      <xdr:rowOff>150515</xdr:rowOff>
    </xdr:to>
    <xdr:sp macro="" textlink="">
      <xdr:nvSpPr>
        <xdr:cNvPr id="71" name="Rectangle 70">
          <a:extLst>
            <a:ext uri="{FF2B5EF4-FFF2-40B4-BE49-F238E27FC236}">
              <a16:creationId xmlns:a16="http://schemas.microsoft.com/office/drawing/2014/main" id="{00000000-0008-0000-0100-000047000000}"/>
            </a:ext>
          </a:extLst>
        </xdr:cNvPr>
        <xdr:cNvSpPr/>
      </xdr:nvSpPr>
      <xdr:spPr>
        <a:xfrm>
          <a:off x="340178" y="7048500"/>
          <a:ext cx="3380515" cy="417215"/>
        </a:xfrm>
        <a:prstGeom prst="rect">
          <a:avLst/>
        </a:prstGeom>
        <a:solidFill>
          <a:srgbClr val="00B0F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Arial Narrow" panose="020B0606020202030204" pitchFamily="34" charset="0"/>
            </a:rPr>
            <a:t>PREDICTED RESPONSE</a:t>
          </a:r>
        </a:p>
      </xdr:txBody>
    </xdr:sp>
    <xdr:clientData/>
  </xdr:twoCellAnchor>
  <xdr:twoCellAnchor>
    <xdr:from>
      <xdr:col>1</xdr:col>
      <xdr:colOff>431154</xdr:colOff>
      <xdr:row>41</xdr:row>
      <xdr:rowOff>158427</xdr:rowOff>
    </xdr:from>
    <xdr:to>
      <xdr:col>4</xdr:col>
      <xdr:colOff>27959</xdr:colOff>
      <xdr:row>50</xdr:row>
      <xdr:rowOff>82574</xdr:rowOff>
    </xdr:to>
    <xdr:pic>
      <xdr:nvPicPr>
        <xdr:cNvPr id="72" name="Picture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4" y="7657777"/>
          <a:ext cx="1938685" cy="1570067"/>
        </a:xfrm>
        <a:prstGeom prst="rect">
          <a:avLst/>
        </a:prstGeom>
      </xdr:spPr>
    </xdr:pic>
    <xdr:clientData/>
  </xdr:twoCellAnchor>
  <xdr:twoCellAnchor>
    <xdr:from>
      <xdr:col>6</xdr:col>
      <xdr:colOff>902320</xdr:colOff>
      <xdr:row>55</xdr:row>
      <xdr:rowOff>76900</xdr:rowOff>
    </xdr:from>
    <xdr:to>
      <xdr:col>6</xdr:col>
      <xdr:colOff>1238904</xdr:colOff>
      <xdr:row>56</xdr:row>
      <xdr:rowOff>206007</xdr:rowOff>
    </xdr:to>
    <xdr:grpSp>
      <xdr:nvGrpSpPr>
        <xdr:cNvPr id="73" name="Group 72">
          <a:extLst>
            <a:ext uri="{FF2B5EF4-FFF2-40B4-BE49-F238E27FC236}">
              <a16:creationId xmlns:a16="http://schemas.microsoft.com/office/drawing/2014/main" id="{00000000-0008-0000-0100-000049000000}"/>
            </a:ext>
          </a:extLst>
        </xdr:cNvPr>
        <xdr:cNvGrpSpPr/>
      </xdr:nvGrpSpPr>
      <xdr:grpSpPr>
        <a:xfrm>
          <a:off x="5912470" y="12602275"/>
          <a:ext cx="336584" cy="452957"/>
          <a:chOff x="7351719" y="1606635"/>
          <a:chExt cx="407265" cy="598404"/>
        </a:xfrm>
      </xdr:grpSpPr>
      <xdr:grpSp>
        <xdr:nvGrpSpPr>
          <xdr:cNvPr id="74" name="Group 73">
            <a:extLst>
              <a:ext uri="{FF2B5EF4-FFF2-40B4-BE49-F238E27FC236}">
                <a16:creationId xmlns:a16="http://schemas.microsoft.com/office/drawing/2014/main" id="{00000000-0008-0000-0100-00004A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77" name="Freeform 5">
              <a:extLst>
                <a:ext uri="{FF2B5EF4-FFF2-40B4-BE49-F238E27FC236}">
                  <a16:creationId xmlns:a16="http://schemas.microsoft.com/office/drawing/2014/main" id="{00000000-0008-0000-0100-00004D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78" name="Rectangle 77">
              <a:extLst>
                <a:ext uri="{FF2B5EF4-FFF2-40B4-BE49-F238E27FC236}">
                  <a16:creationId xmlns:a16="http://schemas.microsoft.com/office/drawing/2014/main" id="{00000000-0008-0000-0100-00004E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75" name="Freeform 12">
            <a:extLst>
              <a:ext uri="{FF2B5EF4-FFF2-40B4-BE49-F238E27FC236}">
                <a16:creationId xmlns:a16="http://schemas.microsoft.com/office/drawing/2014/main" id="{00000000-0008-0000-0100-00004B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76" name="Rectangle 75">
            <a:extLst>
              <a:ext uri="{FF2B5EF4-FFF2-40B4-BE49-F238E27FC236}">
                <a16:creationId xmlns:a16="http://schemas.microsoft.com/office/drawing/2014/main" id="{00000000-0008-0000-0100-00004C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oneCellAnchor>
    <xdr:from>
      <xdr:col>6</xdr:col>
      <xdr:colOff>695325</xdr:colOff>
      <xdr:row>55</xdr:row>
      <xdr:rowOff>85725</xdr:rowOff>
    </xdr:from>
    <xdr:ext cx="381000" cy="527050"/>
    <xdr:sp macro="" textlink="">
      <xdr:nvSpPr>
        <xdr:cNvPr id="79" name="AutoShape 27">
          <a:extLst>
            <a:ext uri="{FF2B5EF4-FFF2-40B4-BE49-F238E27FC236}">
              <a16:creationId xmlns:a16="http://schemas.microsoft.com/office/drawing/2014/main" id="{00000000-0008-0000-0100-00004F000000}"/>
            </a:ext>
          </a:extLst>
        </xdr:cNvPr>
        <xdr:cNvSpPr>
          <a:spLocks noChangeAspect="1" noChangeArrowheads="1"/>
        </xdr:cNvSpPr>
      </xdr:nvSpPr>
      <xdr:spPr bwMode="auto">
        <a:xfrm>
          <a:off x="5948045" y="10146665"/>
          <a:ext cx="381000" cy="5270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852492</xdr:colOff>
      <xdr:row>55</xdr:row>
      <xdr:rowOff>76900</xdr:rowOff>
    </xdr:from>
    <xdr:to>
      <xdr:col>9</xdr:col>
      <xdr:colOff>1187806</xdr:colOff>
      <xdr:row>56</xdr:row>
      <xdr:rowOff>206007</xdr:rowOff>
    </xdr:to>
    <xdr:grpSp>
      <xdr:nvGrpSpPr>
        <xdr:cNvPr id="80" name="Group 79">
          <a:extLst>
            <a:ext uri="{FF2B5EF4-FFF2-40B4-BE49-F238E27FC236}">
              <a16:creationId xmlns:a16="http://schemas.microsoft.com/office/drawing/2014/main" id="{00000000-0008-0000-0100-000050000000}"/>
            </a:ext>
          </a:extLst>
        </xdr:cNvPr>
        <xdr:cNvGrpSpPr/>
      </xdr:nvGrpSpPr>
      <xdr:grpSpPr>
        <a:xfrm>
          <a:off x="8615367" y="12602275"/>
          <a:ext cx="335314" cy="452957"/>
          <a:chOff x="7351719" y="1606635"/>
          <a:chExt cx="407265" cy="598404"/>
        </a:xfrm>
      </xdr:grpSpPr>
      <xdr:grpSp>
        <xdr:nvGrpSpPr>
          <xdr:cNvPr id="81" name="Group 80">
            <a:extLst>
              <a:ext uri="{FF2B5EF4-FFF2-40B4-BE49-F238E27FC236}">
                <a16:creationId xmlns:a16="http://schemas.microsoft.com/office/drawing/2014/main" id="{00000000-0008-0000-0100-000051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84" name="Freeform 5">
              <a:extLst>
                <a:ext uri="{FF2B5EF4-FFF2-40B4-BE49-F238E27FC236}">
                  <a16:creationId xmlns:a16="http://schemas.microsoft.com/office/drawing/2014/main" id="{00000000-0008-0000-0100-000054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85" name="Rectangle 84">
              <a:extLst>
                <a:ext uri="{FF2B5EF4-FFF2-40B4-BE49-F238E27FC236}">
                  <a16:creationId xmlns:a16="http://schemas.microsoft.com/office/drawing/2014/main" id="{00000000-0008-0000-0100-000055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82" name="Freeform 12">
            <a:extLst>
              <a:ext uri="{FF2B5EF4-FFF2-40B4-BE49-F238E27FC236}">
                <a16:creationId xmlns:a16="http://schemas.microsoft.com/office/drawing/2014/main" id="{00000000-0008-0000-0100-000052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83" name="Rectangle 82">
            <a:extLst>
              <a:ext uri="{FF2B5EF4-FFF2-40B4-BE49-F238E27FC236}">
                <a16:creationId xmlns:a16="http://schemas.microsoft.com/office/drawing/2014/main" id="{00000000-0008-0000-0100-000053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12</xdr:col>
      <xdr:colOff>805652</xdr:colOff>
      <xdr:row>55</xdr:row>
      <xdr:rowOff>76900</xdr:rowOff>
    </xdr:from>
    <xdr:to>
      <xdr:col>12</xdr:col>
      <xdr:colOff>1140966</xdr:colOff>
      <xdr:row>56</xdr:row>
      <xdr:rowOff>206007</xdr:rowOff>
    </xdr:to>
    <xdr:grpSp>
      <xdr:nvGrpSpPr>
        <xdr:cNvPr id="86" name="Group 85">
          <a:extLst>
            <a:ext uri="{FF2B5EF4-FFF2-40B4-BE49-F238E27FC236}">
              <a16:creationId xmlns:a16="http://schemas.microsoft.com/office/drawing/2014/main" id="{00000000-0008-0000-0100-000056000000}"/>
            </a:ext>
          </a:extLst>
        </xdr:cNvPr>
        <xdr:cNvGrpSpPr/>
      </xdr:nvGrpSpPr>
      <xdr:grpSpPr>
        <a:xfrm>
          <a:off x="11197427" y="12602275"/>
          <a:ext cx="335314" cy="452957"/>
          <a:chOff x="7351719" y="1606635"/>
          <a:chExt cx="407265" cy="598404"/>
        </a:xfrm>
      </xdr:grpSpPr>
      <xdr:grpSp>
        <xdr:nvGrpSpPr>
          <xdr:cNvPr id="87" name="Group 86">
            <a:extLst>
              <a:ext uri="{FF2B5EF4-FFF2-40B4-BE49-F238E27FC236}">
                <a16:creationId xmlns:a16="http://schemas.microsoft.com/office/drawing/2014/main" id="{00000000-0008-0000-0100-000057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90" name="Freeform 5">
              <a:extLst>
                <a:ext uri="{FF2B5EF4-FFF2-40B4-BE49-F238E27FC236}">
                  <a16:creationId xmlns:a16="http://schemas.microsoft.com/office/drawing/2014/main" id="{00000000-0008-0000-0100-00005A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91" name="Rectangle 90">
              <a:extLst>
                <a:ext uri="{FF2B5EF4-FFF2-40B4-BE49-F238E27FC236}">
                  <a16:creationId xmlns:a16="http://schemas.microsoft.com/office/drawing/2014/main" id="{00000000-0008-0000-0100-00005B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88" name="Freeform 12">
            <a:extLst>
              <a:ext uri="{FF2B5EF4-FFF2-40B4-BE49-F238E27FC236}">
                <a16:creationId xmlns:a16="http://schemas.microsoft.com/office/drawing/2014/main" id="{00000000-0008-0000-0100-000058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89" name="Rectangle 88">
            <a:extLst>
              <a:ext uri="{FF2B5EF4-FFF2-40B4-BE49-F238E27FC236}">
                <a16:creationId xmlns:a16="http://schemas.microsoft.com/office/drawing/2014/main" id="{00000000-0008-0000-0100-000059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15</xdr:col>
      <xdr:colOff>853240</xdr:colOff>
      <xdr:row>55</xdr:row>
      <xdr:rowOff>76900</xdr:rowOff>
    </xdr:from>
    <xdr:to>
      <xdr:col>15</xdr:col>
      <xdr:colOff>1188554</xdr:colOff>
      <xdr:row>56</xdr:row>
      <xdr:rowOff>206007</xdr:rowOff>
    </xdr:to>
    <xdr:grpSp>
      <xdr:nvGrpSpPr>
        <xdr:cNvPr id="92" name="Group 91">
          <a:extLst>
            <a:ext uri="{FF2B5EF4-FFF2-40B4-BE49-F238E27FC236}">
              <a16:creationId xmlns:a16="http://schemas.microsoft.com/office/drawing/2014/main" id="{00000000-0008-0000-0100-00005C000000}"/>
            </a:ext>
          </a:extLst>
        </xdr:cNvPr>
        <xdr:cNvGrpSpPr/>
      </xdr:nvGrpSpPr>
      <xdr:grpSpPr>
        <a:xfrm>
          <a:off x="13988215" y="12602275"/>
          <a:ext cx="335314" cy="452957"/>
          <a:chOff x="7351719" y="1606635"/>
          <a:chExt cx="407265" cy="598404"/>
        </a:xfrm>
      </xdr:grpSpPr>
      <xdr:grpSp>
        <xdr:nvGrpSpPr>
          <xdr:cNvPr id="93" name="Group 92">
            <a:extLst>
              <a:ext uri="{FF2B5EF4-FFF2-40B4-BE49-F238E27FC236}">
                <a16:creationId xmlns:a16="http://schemas.microsoft.com/office/drawing/2014/main" id="{00000000-0008-0000-0100-00005D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96" name="Freeform 5">
              <a:extLst>
                <a:ext uri="{FF2B5EF4-FFF2-40B4-BE49-F238E27FC236}">
                  <a16:creationId xmlns:a16="http://schemas.microsoft.com/office/drawing/2014/main" id="{00000000-0008-0000-0100-000060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97" name="Rectangle 96">
              <a:extLst>
                <a:ext uri="{FF2B5EF4-FFF2-40B4-BE49-F238E27FC236}">
                  <a16:creationId xmlns:a16="http://schemas.microsoft.com/office/drawing/2014/main" id="{00000000-0008-0000-0100-000061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94" name="Freeform 12">
            <a:extLst>
              <a:ext uri="{FF2B5EF4-FFF2-40B4-BE49-F238E27FC236}">
                <a16:creationId xmlns:a16="http://schemas.microsoft.com/office/drawing/2014/main" id="{00000000-0008-0000-0100-00005E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95" name="Rectangle 94">
            <a:extLst>
              <a:ext uri="{FF2B5EF4-FFF2-40B4-BE49-F238E27FC236}">
                <a16:creationId xmlns:a16="http://schemas.microsoft.com/office/drawing/2014/main" id="{00000000-0008-0000-0100-00005F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0</xdr:col>
      <xdr:colOff>384045</xdr:colOff>
      <xdr:row>53</xdr:row>
      <xdr:rowOff>98404</xdr:rowOff>
    </xdr:from>
    <xdr:to>
      <xdr:col>4</xdr:col>
      <xdr:colOff>776250</xdr:colOff>
      <xdr:row>54</xdr:row>
      <xdr:rowOff>269445</xdr:rowOff>
    </xdr:to>
    <xdr:sp macro="" textlink="">
      <xdr:nvSpPr>
        <xdr:cNvPr id="104" name="Rectangle 103">
          <a:extLst>
            <a:ext uri="{FF2B5EF4-FFF2-40B4-BE49-F238E27FC236}">
              <a16:creationId xmlns:a16="http://schemas.microsoft.com/office/drawing/2014/main" id="{00000000-0008-0000-0100-000068000000}"/>
            </a:ext>
          </a:extLst>
        </xdr:cNvPr>
        <xdr:cNvSpPr/>
      </xdr:nvSpPr>
      <xdr:spPr>
        <a:xfrm>
          <a:off x="384045" y="9794854"/>
          <a:ext cx="3381785" cy="266291"/>
        </a:xfrm>
        <a:prstGeom prst="rect">
          <a:avLst/>
        </a:prstGeom>
        <a:solidFill>
          <a:srgbClr val="00B0F0"/>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Narrow" panose="020B0606020202030204" pitchFamily="34" charset="0"/>
            </a:rPr>
            <a:t>UPPER</a:t>
          </a:r>
        </a:p>
      </xdr:txBody>
    </xdr:sp>
    <xdr:clientData/>
  </xdr:twoCellAnchor>
  <xdr:twoCellAnchor>
    <xdr:from>
      <xdr:col>0</xdr:col>
      <xdr:colOff>352347</xdr:colOff>
      <xdr:row>56</xdr:row>
      <xdr:rowOff>238655</xdr:rowOff>
    </xdr:from>
    <xdr:to>
      <xdr:col>4</xdr:col>
      <xdr:colOff>744552</xdr:colOff>
      <xdr:row>57</xdr:row>
      <xdr:rowOff>305995</xdr:rowOff>
    </xdr:to>
    <xdr:sp macro="" textlink="">
      <xdr:nvSpPr>
        <xdr:cNvPr id="105" name="Rectangle 104">
          <a:extLst>
            <a:ext uri="{FF2B5EF4-FFF2-40B4-BE49-F238E27FC236}">
              <a16:creationId xmlns:a16="http://schemas.microsoft.com/office/drawing/2014/main" id="{00000000-0008-0000-0100-000069000000}"/>
            </a:ext>
          </a:extLst>
        </xdr:cNvPr>
        <xdr:cNvSpPr/>
      </xdr:nvSpPr>
      <xdr:spPr>
        <a:xfrm>
          <a:off x="353617" y="10421515"/>
          <a:ext cx="3381785" cy="186720"/>
        </a:xfrm>
        <a:prstGeom prst="rect">
          <a:avLst/>
        </a:prstGeom>
        <a:solidFill>
          <a:schemeClr val="bg1">
            <a:lumMod val="9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latin typeface="Arial Narrow" panose="020B0606020202030204" pitchFamily="34" charset="0"/>
            </a:rPr>
            <a:t>LOWER</a:t>
          </a:r>
        </a:p>
      </xdr:txBody>
    </xdr:sp>
    <xdr:clientData/>
  </xdr:twoCellAnchor>
  <xdr:oneCellAnchor>
    <xdr:from>
      <xdr:col>6</xdr:col>
      <xdr:colOff>695325</xdr:colOff>
      <xdr:row>33</xdr:row>
      <xdr:rowOff>85725</xdr:rowOff>
    </xdr:from>
    <xdr:ext cx="381000" cy="552450"/>
    <xdr:sp macro="" textlink="">
      <xdr:nvSpPr>
        <xdr:cNvPr id="106" name="AutoShape 1">
          <a:extLst>
            <a:ext uri="{FF2B5EF4-FFF2-40B4-BE49-F238E27FC236}">
              <a16:creationId xmlns:a16="http://schemas.microsoft.com/office/drawing/2014/main" id="{00000000-0008-0000-0100-00006A000000}"/>
            </a:ext>
          </a:extLst>
        </xdr:cNvPr>
        <xdr:cNvSpPr>
          <a:spLocks noChangeAspect="1" noChangeArrowheads="1"/>
        </xdr:cNvSpPr>
      </xdr:nvSpPr>
      <xdr:spPr bwMode="auto">
        <a:xfrm>
          <a:off x="5948045" y="6123305"/>
          <a:ext cx="381000" cy="552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0</xdr:col>
      <xdr:colOff>203200</xdr:colOff>
      <xdr:row>64</xdr:row>
      <xdr:rowOff>99483</xdr:rowOff>
    </xdr:from>
    <xdr:to>
      <xdr:col>12</xdr:col>
      <xdr:colOff>889000</xdr:colOff>
      <xdr:row>66</xdr:row>
      <xdr:rowOff>137583</xdr:rowOff>
    </xdr:to>
    <xdr:sp macro="" textlink="">
      <xdr:nvSpPr>
        <xdr:cNvPr id="107" name="Shape 15">
          <a:extLst>
            <a:ext uri="{FF2B5EF4-FFF2-40B4-BE49-F238E27FC236}">
              <a16:creationId xmlns:a16="http://schemas.microsoft.com/office/drawing/2014/main" id="{00000000-0008-0000-0100-00006B000000}"/>
            </a:ext>
          </a:extLst>
        </xdr:cNvPr>
        <xdr:cNvSpPr/>
      </xdr:nvSpPr>
      <xdr:spPr>
        <a:xfrm>
          <a:off x="205740" y="11801263"/>
          <a:ext cx="11574780" cy="403860"/>
        </a:xfrm>
        <a:prstGeom prst="rect">
          <a:avLst/>
        </a:prstGeom>
        <a:noFill/>
        <a:ln>
          <a:noFill/>
        </a:ln>
      </xdr:spPr>
      <xdr:txBody>
        <a:bodyPr wrap="square" lIns="91425" tIns="45700" rIns="91425" bIns="45700" anchor="b"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1200">
              <a:solidFill>
                <a:schemeClr val="tx1">
                  <a:lumMod val="50000"/>
                  <a:lumOff val="50000"/>
                </a:schemeClr>
              </a:solidFill>
              <a:latin typeface="Arial" panose="020B0604020202020204" pitchFamily="34" charset="0"/>
              <a:ea typeface="Open Sans"/>
              <a:cs typeface="Arial" panose="020B0604020202020204" pitchFamily="34" charset="0"/>
              <a:sym typeface="Open Sans"/>
            </a:rPr>
            <a:t>Copyright © 2021 The Nielsen Company. Confidential and proprietary.</a:t>
          </a:r>
        </a:p>
      </xdr:txBody>
    </xdr:sp>
    <xdr:clientData/>
  </xdr:twoCellAnchor>
  <xdr:twoCellAnchor>
    <xdr:from>
      <xdr:col>0</xdr:col>
      <xdr:colOff>215900</xdr:colOff>
      <xdr:row>63</xdr:row>
      <xdr:rowOff>25400</xdr:rowOff>
    </xdr:from>
    <xdr:to>
      <xdr:col>20</xdr:col>
      <xdr:colOff>241300</xdr:colOff>
      <xdr:row>65</xdr:row>
      <xdr:rowOff>63500</xdr:rowOff>
    </xdr:to>
    <xdr:sp macro="" textlink="">
      <xdr:nvSpPr>
        <xdr:cNvPr id="108" name="Shape 15">
          <a:extLst>
            <a:ext uri="{FF2B5EF4-FFF2-40B4-BE49-F238E27FC236}">
              <a16:creationId xmlns:a16="http://schemas.microsoft.com/office/drawing/2014/main" id="{00000000-0008-0000-0100-00006C000000}"/>
            </a:ext>
          </a:extLst>
        </xdr:cNvPr>
        <xdr:cNvSpPr/>
      </xdr:nvSpPr>
      <xdr:spPr>
        <a:xfrm>
          <a:off x="213360" y="11544300"/>
          <a:ext cx="18897600" cy="403860"/>
        </a:xfrm>
        <a:prstGeom prst="rect">
          <a:avLst/>
        </a:prstGeom>
        <a:noFill/>
        <a:ln>
          <a:noFill/>
        </a:ln>
      </xdr:spPr>
      <xdr:txBody>
        <a:bodyPr wrap="square" lIns="91425" tIns="45700" rIns="91425" bIns="45700" anchor="b"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1400" i="1">
              <a:solidFill>
                <a:sysClr val="windowText" lastClr="000000"/>
              </a:solidFill>
              <a:latin typeface="Arial" panose="020B0604020202020204" pitchFamily="34" charset="0"/>
              <a:ea typeface="Open Sans"/>
              <a:cs typeface="Arial" panose="020B0604020202020204" pitchFamily="34" charset="0"/>
              <a:sym typeface="Open Sans"/>
            </a:rPr>
            <a:t>Lower</a:t>
          </a:r>
          <a:r>
            <a:rPr lang="en-US" sz="1400">
              <a:solidFill>
                <a:sysClr val="windowText" lastClr="000000"/>
              </a:solidFill>
              <a:latin typeface="Arial" panose="020B0604020202020204" pitchFamily="34" charset="0"/>
              <a:ea typeface="Open Sans"/>
              <a:cs typeface="Arial" panose="020B0604020202020204" pitchFamily="34" charset="0"/>
              <a:sym typeface="Open Sans"/>
            </a:rPr>
            <a:t> and </a:t>
          </a:r>
          <a:r>
            <a:rPr lang="en-US" sz="1400" i="1">
              <a:solidFill>
                <a:sysClr val="windowText" lastClr="000000"/>
              </a:solidFill>
              <a:latin typeface="Arial" panose="020B0604020202020204" pitchFamily="34" charset="0"/>
              <a:ea typeface="Open Sans"/>
              <a:cs typeface="Arial" panose="020B0604020202020204" pitchFamily="34" charset="0"/>
              <a:sym typeface="Open Sans"/>
            </a:rPr>
            <a:t>Upper</a:t>
          </a:r>
          <a:r>
            <a:rPr lang="en-US" sz="1400">
              <a:solidFill>
                <a:sysClr val="windowText" lastClr="000000"/>
              </a:solidFill>
              <a:latin typeface="Arial" panose="020B0604020202020204" pitchFamily="34" charset="0"/>
              <a:ea typeface="Open Sans"/>
              <a:cs typeface="Arial" panose="020B0604020202020204" pitchFamily="34" charset="0"/>
              <a:sym typeface="Open Sans"/>
            </a:rPr>
            <a:t> bounds of the ROI and Response</a:t>
          </a:r>
          <a:r>
            <a:rPr lang="en-US" sz="1400" baseline="0">
              <a:solidFill>
                <a:sysClr val="windowText" lastClr="000000"/>
              </a:solidFill>
              <a:latin typeface="Arial" panose="020B0604020202020204" pitchFamily="34" charset="0"/>
              <a:ea typeface="Open Sans"/>
              <a:cs typeface="Arial" panose="020B0604020202020204" pitchFamily="34" charset="0"/>
              <a:sym typeface="Open Sans"/>
            </a:rPr>
            <a:t> zones </a:t>
          </a:r>
          <a:r>
            <a:rPr lang="en-US" sz="1400">
              <a:solidFill>
                <a:sysClr val="windowText" lastClr="000000"/>
              </a:solidFill>
              <a:latin typeface="Arial" panose="020B0604020202020204" pitchFamily="34" charset="0"/>
              <a:ea typeface="Open Sans"/>
              <a:cs typeface="Arial" panose="020B0604020202020204" pitchFamily="34" charset="0"/>
              <a:sym typeface="Open Sans"/>
            </a:rPr>
            <a:t>above represent the prediction interval associated with the point prediction, and give an indication of the uncertainty around where a future observation will fall.</a:t>
          </a:r>
        </a:p>
      </xdr:txBody>
    </xdr:sp>
    <xdr:clientData/>
  </xdr:twoCellAnchor>
  <xdr:twoCellAnchor>
    <xdr:from>
      <xdr:col>1</xdr:col>
      <xdr:colOff>696385</xdr:colOff>
      <xdr:row>36</xdr:row>
      <xdr:rowOff>167217</xdr:rowOff>
    </xdr:from>
    <xdr:to>
      <xdr:col>5</xdr:col>
      <xdr:colOff>880161</xdr:colOff>
      <xdr:row>38</xdr:row>
      <xdr:rowOff>9658</xdr:rowOff>
    </xdr:to>
    <xdr:sp macro="" textlink="">
      <xdr:nvSpPr>
        <xdr:cNvPr id="109" name="Rectangle 108">
          <a:extLst>
            <a:ext uri="{FF2B5EF4-FFF2-40B4-BE49-F238E27FC236}">
              <a16:creationId xmlns:a16="http://schemas.microsoft.com/office/drawing/2014/main" id="{00000000-0008-0000-0100-00006D000000}"/>
            </a:ext>
          </a:extLst>
        </xdr:cNvPr>
        <xdr:cNvSpPr/>
      </xdr:nvSpPr>
      <xdr:spPr>
        <a:xfrm>
          <a:off x="1339005" y="6753437"/>
          <a:ext cx="3702946" cy="2082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b="1" i="0">
              <a:solidFill>
                <a:schemeClr val="tx1">
                  <a:lumMod val="50000"/>
                  <a:lumOff val="50000"/>
                </a:schemeClr>
              </a:solidFill>
              <a:latin typeface="Arial Narrow" panose="020B0606020202030204" pitchFamily="34" charset="0"/>
            </a:rPr>
            <a:t>ROI DEFINITION</a:t>
          </a:r>
        </a:p>
      </xdr:txBody>
    </xdr:sp>
    <xdr:clientData/>
  </xdr:twoCellAnchor>
  <xdr:twoCellAnchor>
    <xdr:from>
      <xdr:col>1</xdr:col>
      <xdr:colOff>535519</xdr:colOff>
      <xdr:row>58</xdr:row>
      <xdr:rowOff>177800</xdr:rowOff>
    </xdr:from>
    <xdr:to>
      <xdr:col>5</xdr:col>
      <xdr:colOff>719295</xdr:colOff>
      <xdr:row>60</xdr:row>
      <xdr:rowOff>20241</xdr:rowOff>
    </xdr:to>
    <xdr:sp macro="" textlink="">
      <xdr:nvSpPr>
        <xdr:cNvPr id="110" name="Rectangle 109">
          <a:extLst>
            <a:ext uri="{FF2B5EF4-FFF2-40B4-BE49-F238E27FC236}">
              <a16:creationId xmlns:a16="http://schemas.microsoft.com/office/drawing/2014/main" id="{00000000-0008-0000-0100-00006E000000}"/>
            </a:ext>
          </a:extLst>
        </xdr:cNvPr>
        <xdr:cNvSpPr/>
      </xdr:nvSpPr>
      <xdr:spPr>
        <a:xfrm>
          <a:off x="1175599" y="10782300"/>
          <a:ext cx="3702946" cy="2145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b="1" i="0">
              <a:solidFill>
                <a:schemeClr val="tx1">
                  <a:lumMod val="50000"/>
                  <a:lumOff val="50000"/>
                </a:schemeClr>
              </a:solidFill>
              <a:latin typeface="Arial Narrow" panose="020B0606020202030204" pitchFamily="34" charset="0"/>
              <a:cs typeface="Arial" panose="020B0604020202020204" pitchFamily="34" charset="0"/>
            </a:rPr>
            <a:t>RESPONSE DEFINITION</a:t>
          </a:r>
        </a:p>
      </xdr:txBody>
    </xdr:sp>
    <xdr:clientData/>
  </xdr:twoCellAnchor>
  <xdr:twoCellAnchor>
    <xdr:from>
      <xdr:col>6</xdr:col>
      <xdr:colOff>109712</xdr:colOff>
      <xdr:row>12</xdr:row>
      <xdr:rowOff>58116</xdr:rowOff>
    </xdr:from>
    <xdr:to>
      <xdr:col>7</xdr:col>
      <xdr:colOff>820142</xdr:colOff>
      <xdr:row>12</xdr:row>
      <xdr:rowOff>156960</xdr:rowOff>
    </xdr:to>
    <xdr:grpSp>
      <xdr:nvGrpSpPr>
        <xdr:cNvPr id="128" name="Group 127">
          <a:extLst>
            <a:ext uri="{FF2B5EF4-FFF2-40B4-BE49-F238E27FC236}">
              <a16:creationId xmlns:a16="http://schemas.microsoft.com/office/drawing/2014/main" id="{00000000-0008-0000-0100-000080000000}"/>
            </a:ext>
          </a:extLst>
        </xdr:cNvPr>
        <xdr:cNvGrpSpPr>
          <a:grpSpLocks/>
        </xdr:cNvGrpSpPr>
      </xdr:nvGrpSpPr>
      <xdr:grpSpPr bwMode="auto">
        <a:xfrm rot="5400000">
          <a:off x="6097168" y="1623985"/>
          <a:ext cx="98844" cy="2053455"/>
          <a:chOff x="2995440" y="1581873"/>
          <a:chExt cx="239058" cy="2943414"/>
        </a:xfrm>
      </xdr:grpSpPr>
      <xdr:cxnSp macro="">
        <xdr:nvCxnSpPr>
          <xdr:cNvPr id="129" name="Straight Connector 128">
            <a:extLst>
              <a:ext uri="{FF2B5EF4-FFF2-40B4-BE49-F238E27FC236}">
                <a16:creationId xmlns:a16="http://schemas.microsoft.com/office/drawing/2014/main" id="{00000000-0008-0000-0100-000081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130" name="Straight Connector 129">
            <a:extLst>
              <a:ext uri="{FF2B5EF4-FFF2-40B4-BE49-F238E27FC236}">
                <a16:creationId xmlns:a16="http://schemas.microsoft.com/office/drawing/2014/main" id="{00000000-0008-0000-0100-000082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131" name="Isosceles Triangle 130">
            <a:extLst>
              <a:ext uri="{FF2B5EF4-FFF2-40B4-BE49-F238E27FC236}">
                <a16:creationId xmlns:a16="http://schemas.microsoft.com/office/drawing/2014/main" id="{00000000-0008-0000-0100-000083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18</xdr:col>
      <xdr:colOff>242329</xdr:colOff>
      <xdr:row>12</xdr:row>
      <xdr:rowOff>47415</xdr:rowOff>
    </xdr:from>
    <xdr:to>
      <xdr:col>20</xdr:col>
      <xdr:colOff>24117</xdr:colOff>
      <xdr:row>12</xdr:row>
      <xdr:rowOff>146259</xdr:rowOff>
    </xdr:to>
    <xdr:grpSp>
      <xdr:nvGrpSpPr>
        <xdr:cNvPr id="98" name="Group 97">
          <a:extLst>
            <a:ext uri="{FF2B5EF4-FFF2-40B4-BE49-F238E27FC236}">
              <a16:creationId xmlns:a16="http://schemas.microsoft.com/office/drawing/2014/main" id="{00000000-0008-0000-0100-000062000000}"/>
            </a:ext>
          </a:extLst>
        </xdr:cNvPr>
        <xdr:cNvGrpSpPr>
          <a:grpSpLocks/>
        </xdr:cNvGrpSpPr>
      </xdr:nvGrpSpPr>
      <xdr:grpSpPr bwMode="auto">
        <a:xfrm rot="5400000">
          <a:off x="16966864" y="1620405"/>
          <a:ext cx="98844" cy="2039213"/>
          <a:chOff x="2995440" y="1581873"/>
          <a:chExt cx="239058" cy="2943414"/>
        </a:xfrm>
      </xdr:grpSpPr>
      <xdr:cxnSp macro="">
        <xdr:nvCxnSpPr>
          <xdr:cNvPr id="99" name="Straight Connector 98">
            <a:extLst>
              <a:ext uri="{FF2B5EF4-FFF2-40B4-BE49-F238E27FC236}">
                <a16:creationId xmlns:a16="http://schemas.microsoft.com/office/drawing/2014/main" id="{00000000-0008-0000-0100-000063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100" name="Straight Connector 99">
            <a:extLst>
              <a:ext uri="{FF2B5EF4-FFF2-40B4-BE49-F238E27FC236}">
                <a16:creationId xmlns:a16="http://schemas.microsoft.com/office/drawing/2014/main" id="{00000000-0008-0000-0100-000064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101" name="Isosceles Triangle 100">
            <a:extLst>
              <a:ext uri="{FF2B5EF4-FFF2-40B4-BE49-F238E27FC236}">
                <a16:creationId xmlns:a16="http://schemas.microsoft.com/office/drawing/2014/main" id="{00000000-0008-0000-0100-000065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17</xdr:col>
      <xdr:colOff>152400</xdr:colOff>
      <xdr:row>9</xdr:row>
      <xdr:rowOff>76200</xdr:rowOff>
    </xdr:from>
    <xdr:to>
      <xdr:col>21</xdr:col>
      <xdr:colOff>152400</xdr:colOff>
      <xdr:row>12</xdr:row>
      <xdr:rowOff>4743</xdr:rowOff>
    </xdr:to>
    <xdr:sp macro="" textlink="">
      <xdr:nvSpPr>
        <xdr:cNvPr id="102" name="Rectangle 101">
          <a:extLst>
            <a:ext uri="{FF2B5EF4-FFF2-40B4-BE49-F238E27FC236}">
              <a16:creationId xmlns:a16="http://schemas.microsoft.com/office/drawing/2014/main" id="{00000000-0008-0000-0100-000066000000}"/>
            </a:ext>
          </a:extLst>
        </xdr:cNvPr>
        <xdr:cNvSpPr/>
      </xdr:nvSpPr>
      <xdr:spPr>
        <a:xfrm>
          <a:off x="15601950" y="1752600"/>
          <a:ext cx="2990850" cy="80484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B0F0"/>
              </a:solidFill>
              <a:latin typeface="Arial Narrow" panose="020B0606020202030204" pitchFamily="34" charset="0"/>
            </a:rPr>
            <a:t>DIGITAL</a:t>
          </a:r>
          <a:r>
            <a:rPr lang="en-US" sz="2000" b="1" baseline="0">
              <a:solidFill>
                <a:srgbClr val="00B0F0"/>
              </a:solidFill>
              <a:latin typeface="Arial Narrow" panose="020B0606020202030204" pitchFamily="34" charset="0"/>
            </a:rPr>
            <a:t> DISPLAY</a:t>
          </a:r>
        </a:p>
      </xdr:txBody>
    </xdr:sp>
    <xdr:clientData/>
  </xdr:twoCellAnchor>
  <xdr:twoCellAnchor>
    <xdr:from>
      <xdr:col>21</xdr:col>
      <xdr:colOff>242329</xdr:colOff>
      <xdr:row>12</xdr:row>
      <xdr:rowOff>47415</xdr:rowOff>
    </xdr:from>
    <xdr:to>
      <xdr:col>23</xdr:col>
      <xdr:colOff>157467</xdr:colOff>
      <xdr:row>12</xdr:row>
      <xdr:rowOff>146259</xdr:rowOff>
    </xdr:to>
    <xdr:grpSp>
      <xdr:nvGrpSpPr>
        <xdr:cNvPr id="103" name="Group 102">
          <a:extLst>
            <a:ext uri="{FF2B5EF4-FFF2-40B4-BE49-F238E27FC236}">
              <a16:creationId xmlns:a16="http://schemas.microsoft.com/office/drawing/2014/main" id="{00000000-0008-0000-0100-000067000000}"/>
            </a:ext>
          </a:extLst>
        </xdr:cNvPr>
        <xdr:cNvGrpSpPr>
          <a:grpSpLocks/>
        </xdr:cNvGrpSpPr>
      </xdr:nvGrpSpPr>
      <xdr:grpSpPr bwMode="auto">
        <a:xfrm rot="5400000">
          <a:off x="19581476" y="1625168"/>
          <a:ext cx="98844" cy="2029688"/>
          <a:chOff x="2995440" y="1581873"/>
          <a:chExt cx="239058" cy="2943414"/>
        </a:xfrm>
      </xdr:grpSpPr>
      <xdr:cxnSp macro="">
        <xdr:nvCxnSpPr>
          <xdr:cNvPr id="111" name="Straight Connector 110">
            <a:extLst>
              <a:ext uri="{FF2B5EF4-FFF2-40B4-BE49-F238E27FC236}">
                <a16:creationId xmlns:a16="http://schemas.microsoft.com/office/drawing/2014/main" id="{00000000-0008-0000-0100-00006F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cxnSp macro="">
        <xdr:nvCxnSpPr>
          <xdr:cNvPr id="112" name="Straight Connector 111">
            <a:extLst>
              <a:ext uri="{FF2B5EF4-FFF2-40B4-BE49-F238E27FC236}">
                <a16:creationId xmlns:a16="http://schemas.microsoft.com/office/drawing/2014/main" id="{00000000-0008-0000-0100-000070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lumMod val="85000"/>
              </a:schemeClr>
            </a:solidFill>
            <a:round/>
            <a:headEnd/>
            <a:tailEnd/>
          </a:ln>
          <a:extLst>
            <a:ext uri="{909E8E84-426E-40DD-AFC4-6F175D3DCCD1}">
              <a14:hiddenFill xmlns:a14="http://schemas.microsoft.com/office/drawing/2010/main">
                <a:noFill/>
              </a14:hiddenFill>
            </a:ext>
          </a:extLst>
        </xdr:spPr>
      </xdr:cxnSp>
      <xdr:sp macro="" textlink="">
        <xdr:nvSpPr>
          <xdr:cNvPr id="113" name="Isosceles Triangle 112">
            <a:extLst>
              <a:ext uri="{FF2B5EF4-FFF2-40B4-BE49-F238E27FC236}">
                <a16:creationId xmlns:a16="http://schemas.microsoft.com/office/drawing/2014/main" id="{00000000-0008-0000-0100-000071000000}"/>
              </a:ext>
            </a:extLst>
          </xdr:cNvPr>
          <xdr:cNvSpPr/>
        </xdr:nvSpPr>
        <xdr:spPr>
          <a:xfrm rot="5400000">
            <a:off x="2975990" y="2934052"/>
            <a:ext cx="277957" cy="239058"/>
          </a:xfrm>
          <a:prstGeom prst="triangle">
            <a:avLst/>
          </a:prstGeom>
          <a:solidFill>
            <a:srgbClr val="00AEEF"/>
          </a:solidFill>
          <a:ln w="9525" cap="flat" cmpd="sng" algn="ctr">
            <a:solidFill>
              <a:schemeClr val="bg1">
                <a:lumMod val="85000"/>
              </a:schemeClr>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xdr:from>
      <xdr:col>20</xdr:col>
      <xdr:colOff>152400</xdr:colOff>
      <xdr:row>9</xdr:row>
      <xdr:rowOff>76200</xdr:rowOff>
    </xdr:from>
    <xdr:to>
      <xdr:col>24</xdr:col>
      <xdr:colOff>285750</xdr:colOff>
      <xdr:row>12</xdr:row>
      <xdr:rowOff>4743</xdr:rowOff>
    </xdr:to>
    <xdr:sp macro="" textlink="">
      <xdr:nvSpPr>
        <xdr:cNvPr id="114" name="Rectangle 113">
          <a:extLst>
            <a:ext uri="{FF2B5EF4-FFF2-40B4-BE49-F238E27FC236}">
              <a16:creationId xmlns:a16="http://schemas.microsoft.com/office/drawing/2014/main" id="{00000000-0008-0000-0100-000072000000}"/>
            </a:ext>
          </a:extLst>
        </xdr:cNvPr>
        <xdr:cNvSpPr/>
      </xdr:nvSpPr>
      <xdr:spPr>
        <a:xfrm>
          <a:off x="18230850" y="1752600"/>
          <a:ext cx="2990850" cy="80484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00B0F0"/>
              </a:solidFill>
              <a:latin typeface="Arial Narrow" panose="020B0606020202030204" pitchFamily="34" charset="0"/>
            </a:rPr>
            <a:t>PAID SEARCH</a:t>
          </a:r>
          <a:endParaRPr lang="en-US" sz="2000" b="1" baseline="0">
            <a:solidFill>
              <a:srgbClr val="00B0F0"/>
            </a:solidFill>
            <a:latin typeface="Arial Narrow" panose="020B0606020202030204" pitchFamily="34" charset="0"/>
          </a:endParaRPr>
        </a:p>
      </xdr:txBody>
    </xdr:sp>
    <xdr:clientData/>
  </xdr:twoCellAnchor>
  <xdr:oneCellAnchor>
    <xdr:from>
      <xdr:col>21</xdr:col>
      <xdr:colOff>231857</xdr:colOff>
      <xdr:row>13</xdr:row>
      <xdr:rowOff>381000</xdr:rowOff>
    </xdr:from>
    <xdr:ext cx="2067169" cy="593239"/>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18672257" y="3124200"/>
          <a:ext cx="2067169"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600">
              <a:solidFill>
                <a:srgbClr val="FF0000"/>
              </a:solidFill>
            </a:rPr>
            <a:t>Not executed </a:t>
          </a:r>
        </a:p>
        <a:p>
          <a:pPr algn="ctr"/>
          <a:r>
            <a:rPr lang="en-US" sz="1600">
              <a:solidFill>
                <a:srgbClr val="FF0000"/>
              </a:solidFill>
            </a:rPr>
            <a:t>during the time period</a:t>
          </a:r>
          <a:endParaRPr lang="en-US" sz="1100">
            <a:solidFill>
              <a:srgbClr val="FF0000"/>
            </a:solidFill>
          </a:endParaRPr>
        </a:p>
      </xdr:txBody>
    </xdr:sp>
    <xdr:clientData/>
  </xdr:oneCellAnchor>
  <xdr:oneCellAnchor>
    <xdr:from>
      <xdr:col>18</xdr:col>
      <xdr:colOff>250907</xdr:colOff>
      <xdr:row>13</xdr:row>
      <xdr:rowOff>381000</xdr:rowOff>
    </xdr:from>
    <xdr:ext cx="2067169" cy="593239"/>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16062407" y="3124200"/>
          <a:ext cx="2067169"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600">
              <a:solidFill>
                <a:srgbClr val="FF0000"/>
              </a:solidFill>
            </a:rPr>
            <a:t>Not executed </a:t>
          </a:r>
        </a:p>
        <a:p>
          <a:pPr algn="ctr"/>
          <a:r>
            <a:rPr lang="en-US" sz="1600">
              <a:solidFill>
                <a:srgbClr val="FF0000"/>
              </a:solidFill>
            </a:rPr>
            <a:t>during the time period</a:t>
          </a:r>
          <a:endParaRPr lang="en-US" sz="1100">
            <a:solidFill>
              <a:srgbClr val="FF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96843</xdr:colOff>
      <xdr:row>3</xdr:row>
      <xdr:rowOff>166686</xdr:rowOff>
    </xdr:from>
    <xdr:to>
      <xdr:col>14</xdr:col>
      <xdr:colOff>79376</xdr:colOff>
      <xdr:row>7</xdr:row>
      <xdr:rowOff>23811</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7161218" y="984249"/>
          <a:ext cx="1816096"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RESPONSE ZONE</a:t>
          </a:r>
        </a:p>
      </xdr:txBody>
    </xdr:sp>
    <xdr:clientData/>
  </xdr:twoCellAnchor>
  <xdr:twoCellAnchor>
    <xdr:from>
      <xdr:col>0</xdr:col>
      <xdr:colOff>150813</xdr:colOff>
      <xdr:row>16</xdr:row>
      <xdr:rowOff>206378</xdr:rowOff>
    </xdr:from>
    <xdr:to>
      <xdr:col>3</xdr:col>
      <xdr:colOff>111125</xdr:colOff>
      <xdr:row>20</xdr:row>
      <xdr:rowOff>71440</xdr:rowOff>
    </xdr:to>
    <xdr:sp macro="" textlink="">
      <xdr:nvSpPr>
        <xdr:cNvPr id="11" name="TextBox 10">
          <a:extLst>
            <a:ext uri="{FF2B5EF4-FFF2-40B4-BE49-F238E27FC236}">
              <a16:creationId xmlns:a16="http://schemas.microsoft.com/office/drawing/2014/main" id="{00000000-0008-0000-0400-00000B000000}"/>
            </a:ext>
          </a:extLst>
        </xdr:cNvPr>
        <xdr:cNvSpPr txBox="1"/>
      </xdr:nvSpPr>
      <xdr:spPr>
        <a:xfrm>
          <a:off x="150813" y="3111503"/>
          <a:ext cx="1873250" cy="642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cs typeface="Arial" panose="020B0604020202020204" pitchFamily="34" charset="0"/>
            </a:rPr>
            <a:t>ROI ZONE</a:t>
          </a:r>
        </a:p>
      </xdr:txBody>
    </xdr:sp>
    <xdr:clientData/>
  </xdr:twoCellAnchor>
  <xdr:twoCellAnchor>
    <xdr:from>
      <xdr:col>5</xdr:col>
      <xdr:colOff>408772</xdr:colOff>
      <xdr:row>10</xdr:row>
      <xdr:rowOff>134952</xdr:rowOff>
    </xdr:from>
    <xdr:to>
      <xdr:col>15</xdr:col>
      <xdr:colOff>579429</xdr:colOff>
      <xdr:row>27</xdr:row>
      <xdr:rowOff>7952</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587364</xdr:colOff>
      <xdr:row>26</xdr:row>
      <xdr:rowOff>150822</xdr:rowOff>
    </xdr:from>
    <xdr:to>
      <xdr:col>16</xdr:col>
      <xdr:colOff>182554</xdr:colOff>
      <xdr:row>28</xdr:row>
      <xdr:rowOff>79383</xdr:rowOff>
    </xdr:to>
    <xdr:sp macro="" textlink="">
      <xdr:nvSpPr>
        <xdr:cNvPr id="4" name="Shape 15">
          <a:extLst>
            <a:ext uri="{FF2B5EF4-FFF2-40B4-BE49-F238E27FC236}">
              <a16:creationId xmlns:a16="http://schemas.microsoft.com/office/drawing/2014/main" id="{00000000-0008-0000-0400-000004000000}"/>
            </a:ext>
          </a:extLst>
        </xdr:cNvPr>
        <xdr:cNvSpPr/>
      </xdr:nvSpPr>
      <xdr:spPr>
        <a:xfrm>
          <a:off x="3619489" y="6056322"/>
          <a:ext cx="6683378" cy="293686"/>
        </a:xfrm>
        <a:prstGeom prst="rect">
          <a:avLst/>
        </a:prstGeom>
        <a:noFill/>
        <a:ln>
          <a:noFill/>
        </a:ln>
      </xdr:spPr>
      <xdr:txBody>
        <a:bodyPr wrap="square" lIns="91425" tIns="45700" rIns="91425" bIns="45700" anchor="b"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800">
              <a:solidFill>
                <a:sysClr val="windowText" lastClr="000000"/>
              </a:solidFill>
              <a:latin typeface="Arial" panose="020B0604020202020204" pitchFamily="34" charset="0"/>
              <a:ea typeface="Open Sans"/>
              <a:cs typeface="Arial" panose="020B0604020202020204" pitchFamily="34" charset="0"/>
              <a:sym typeface="Open Sans"/>
            </a:rPr>
            <a:t>*The</a:t>
          </a:r>
          <a:r>
            <a:rPr lang="en-US" sz="800" baseline="0">
              <a:solidFill>
                <a:sysClr val="windowText" lastClr="000000"/>
              </a:solidFill>
              <a:latin typeface="Arial" panose="020B0604020202020204" pitchFamily="34" charset="0"/>
              <a:ea typeface="Open Sans"/>
              <a:cs typeface="Arial" panose="020B0604020202020204" pitchFamily="34" charset="0"/>
              <a:sym typeface="Open Sans"/>
            </a:rPr>
            <a:t> 'dotted lines' above represent the </a:t>
          </a:r>
          <a:r>
            <a:rPr lang="en-US" sz="800" i="1">
              <a:solidFill>
                <a:sysClr val="windowText" lastClr="000000"/>
              </a:solidFill>
              <a:latin typeface="Arial" panose="020B0604020202020204" pitchFamily="34" charset="0"/>
              <a:ea typeface="Open Sans"/>
              <a:cs typeface="Arial" panose="020B0604020202020204" pitchFamily="34" charset="0"/>
              <a:sym typeface="Open Sans"/>
            </a:rPr>
            <a:t>Lower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and </a:t>
          </a:r>
          <a:r>
            <a:rPr lang="en-US" sz="800" i="1">
              <a:solidFill>
                <a:sysClr val="windowText" lastClr="000000"/>
              </a:solidFill>
              <a:latin typeface="Arial" panose="020B0604020202020204" pitchFamily="34" charset="0"/>
              <a:ea typeface="Open Sans"/>
              <a:cs typeface="Arial" panose="020B0604020202020204" pitchFamily="34" charset="0"/>
              <a:sym typeface="Open Sans"/>
            </a:rPr>
            <a:t>Upper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bounds of the</a:t>
          </a:r>
          <a:r>
            <a:rPr lang="en-US" sz="800" baseline="0">
              <a:solidFill>
                <a:sysClr val="windowText" lastClr="000000"/>
              </a:solidFill>
              <a:latin typeface="Arial" panose="020B0604020202020204" pitchFamily="34" charset="0"/>
              <a:ea typeface="Open Sans"/>
              <a:cs typeface="Arial" panose="020B0604020202020204" pitchFamily="34" charset="0"/>
              <a:sym typeface="Open Sans"/>
            </a:rPr>
            <a:t> response curve, and are the same as the bounds of the corresponding predicted result in the </a:t>
          </a:r>
          <a:r>
            <a:rPr lang="en-US" sz="800" b="1" baseline="0">
              <a:solidFill>
                <a:sysClr val="windowText" lastClr="000000"/>
              </a:solidFill>
              <a:latin typeface="Arial" panose="020B0604020202020204" pitchFamily="34" charset="0"/>
              <a:ea typeface="Open Sans"/>
              <a:cs typeface="Arial" panose="020B0604020202020204" pitchFamily="34" charset="0"/>
              <a:sym typeface="Open Sans"/>
            </a:rPr>
            <a:t>Results Overview</a:t>
          </a:r>
          <a:r>
            <a:rPr lang="en-US" sz="800" baseline="0">
              <a:solidFill>
                <a:sysClr val="windowText" lastClr="000000"/>
              </a:solidFill>
              <a:latin typeface="Arial" panose="020B0604020202020204" pitchFamily="34" charset="0"/>
              <a:ea typeface="Open Sans"/>
              <a:cs typeface="Arial" panose="020B0604020202020204" pitchFamily="34" charset="0"/>
              <a:sym typeface="Open Sans"/>
            </a:rPr>
            <a:t>.</a:t>
          </a:r>
          <a:endParaRPr lang="en-US" sz="800">
            <a:solidFill>
              <a:sysClr val="windowText" lastClr="000000"/>
            </a:solidFill>
            <a:latin typeface="Arial" panose="020B0604020202020204" pitchFamily="34" charset="0"/>
            <a:ea typeface="Open Sans"/>
            <a:cs typeface="Arial" panose="020B0604020202020204" pitchFamily="34" charset="0"/>
            <a:sym typeface="Open Sans"/>
          </a:endParaRPr>
        </a:p>
      </xdr:txBody>
    </xdr:sp>
    <xdr:clientData/>
  </xdr:twoCellAnchor>
  <xdr:twoCellAnchor>
    <xdr:from>
      <xdr:col>1</xdr:col>
      <xdr:colOff>31750</xdr:colOff>
      <xdr:row>2</xdr:row>
      <xdr:rowOff>365122</xdr:rowOff>
    </xdr:from>
    <xdr:to>
      <xdr:col>4</xdr:col>
      <xdr:colOff>506413</xdr:colOff>
      <xdr:row>4</xdr:row>
      <xdr:rowOff>31747</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222250" y="801685"/>
          <a:ext cx="2808288" cy="230187"/>
        </a:xfrm>
        <a:prstGeom prst="rect">
          <a:avLst/>
        </a:prstGeom>
        <a:solidFill>
          <a:srgbClr val="00B0F0"/>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panose="020B0604020202020204" pitchFamily="34" charset="0"/>
              <a:cs typeface="Arial" panose="020B0604020202020204" pitchFamily="34" charset="0"/>
            </a:rPr>
            <a:t>PLAN OVERVIEW</a:t>
          </a:r>
        </a:p>
      </xdr:txBody>
    </xdr:sp>
    <xdr:clientData/>
  </xdr:twoCellAnchor>
  <xdr:twoCellAnchor>
    <xdr:from>
      <xdr:col>1</xdr:col>
      <xdr:colOff>1577</xdr:colOff>
      <xdr:row>11</xdr:row>
      <xdr:rowOff>81037</xdr:rowOff>
    </xdr:from>
    <xdr:to>
      <xdr:col>4</xdr:col>
      <xdr:colOff>475160</xdr:colOff>
      <xdr:row>12</xdr:row>
      <xdr:rowOff>117931</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a:off x="192077" y="2073350"/>
          <a:ext cx="2807208" cy="219456"/>
        </a:xfrm>
        <a:prstGeom prst="rect">
          <a:avLst/>
        </a:prstGeom>
        <a:solidFill>
          <a:srgbClr val="00B0F0"/>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panose="020B0604020202020204" pitchFamily="34" charset="0"/>
              <a:cs typeface="Arial" panose="020B0604020202020204" pitchFamily="34" charset="0"/>
            </a:rPr>
            <a:t>PREDICTED ROI</a:t>
          </a:r>
        </a:p>
      </xdr:txBody>
    </xdr:sp>
    <xdr:clientData/>
  </xdr:twoCellAnchor>
  <xdr:twoCellAnchor>
    <xdr:from>
      <xdr:col>6</xdr:col>
      <xdr:colOff>9737</xdr:colOff>
      <xdr:row>2</xdr:row>
      <xdr:rowOff>358762</xdr:rowOff>
    </xdr:from>
    <xdr:to>
      <xdr:col>10</xdr:col>
      <xdr:colOff>7070</xdr:colOff>
      <xdr:row>4</xdr:row>
      <xdr:rowOff>25387</xdr:rowOff>
    </xdr:to>
    <xdr:sp macro="" textlink="">
      <xdr:nvSpPr>
        <xdr:cNvPr id="7" name="Rectangle 6">
          <a:extLst>
            <a:ext uri="{FF2B5EF4-FFF2-40B4-BE49-F238E27FC236}">
              <a16:creationId xmlns:a16="http://schemas.microsoft.com/office/drawing/2014/main" id="{00000000-0008-0000-0400-000007000000}"/>
            </a:ext>
          </a:extLst>
        </xdr:cNvPr>
        <xdr:cNvSpPr/>
      </xdr:nvSpPr>
      <xdr:spPr>
        <a:xfrm>
          <a:off x="3653050" y="795325"/>
          <a:ext cx="2807208" cy="230187"/>
        </a:xfrm>
        <a:prstGeom prst="rect">
          <a:avLst/>
        </a:prstGeom>
        <a:solidFill>
          <a:srgbClr val="00B0F0"/>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panose="020B0604020202020204" pitchFamily="34" charset="0"/>
              <a:cs typeface="Arial" panose="020B0604020202020204" pitchFamily="34" charset="0"/>
            </a:rPr>
            <a:t>PREDICTED RESPONSE</a:t>
          </a:r>
        </a:p>
      </xdr:txBody>
    </xdr:sp>
    <xdr:clientData/>
  </xdr:twoCellAnchor>
  <xdr:twoCellAnchor>
    <xdr:from>
      <xdr:col>0</xdr:col>
      <xdr:colOff>161903</xdr:colOff>
      <xdr:row>16</xdr:row>
      <xdr:rowOff>11232</xdr:rowOff>
    </xdr:from>
    <xdr:to>
      <xdr:col>3</xdr:col>
      <xdr:colOff>103187</xdr:colOff>
      <xdr:row>16</xdr:row>
      <xdr:rowOff>222252</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161903" y="3019545"/>
          <a:ext cx="1854222" cy="211020"/>
        </a:xfrm>
        <a:prstGeom prst="rect">
          <a:avLst/>
        </a:prstGeom>
        <a:solidFill>
          <a:srgbClr val="FFC000"/>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latin typeface="Arial" panose="020B0604020202020204" pitchFamily="34" charset="0"/>
              <a:cs typeface="Arial" panose="020B0604020202020204" pitchFamily="34" charset="0"/>
            </a:rPr>
            <a:t>MAX MARGINAL</a:t>
          </a:r>
        </a:p>
      </xdr:txBody>
    </xdr:sp>
    <xdr:clientData/>
  </xdr:twoCellAnchor>
  <xdr:twoCellAnchor>
    <xdr:from>
      <xdr:col>0</xdr:col>
      <xdr:colOff>155543</xdr:colOff>
      <xdr:row>20</xdr:row>
      <xdr:rowOff>4917</xdr:rowOff>
    </xdr:from>
    <xdr:to>
      <xdr:col>3</xdr:col>
      <xdr:colOff>98837</xdr:colOff>
      <xdr:row>20</xdr:row>
      <xdr:rowOff>215229</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155543" y="3791105"/>
          <a:ext cx="1856232" cy="210312"/>
        </a:xfrm>
        <a:prstGeom prst="rect">
          <a:avLst/>
        </a:prstGeom>
        <a:solidFill>
          <a:srgbClr val="4472C4"/>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latin typeface="Arial" panose="020B0604020202020204" pitchFamily="34" charset="0"/>
              <a:cs typeface="Arial" panose="020B0604020202020204" pitchFamily="34" charset="0"/>
            </a:rPr>
            <a:t>MAX TOTAL</a:t>
          </a:r>
        </a:p>
      </xdr:txBody>
    </xdr:sp>
    <xdr:clientData/>
  </xdr:twoCellAnchor>
  <xdr:twoCellAnchor>
    <xdr:from>
      <xdr:col>11</xdr:col>
      <xdr:colOff>99994</xdr:colOff>
      <xdr:row>2</xdr:row>
      <xdr:rowOff>362063</xdr:rowOff>
    </xdr:from>
    <xdr:to>
      <xdr:col>14</xdr:col>
      <xdr:colOff>55562</xdr:colOff>
      <xdr:row>4</xdr:row>
      <xdr:rowOff>16750</xdr:rowOff>
    </xdr:to>
    <xdr:sp macro="" textlink="">
      <xdr:nvSpPr>
        <xdr:cNvPr id="26" name="Rectangle 25">
          <a:extLst>
            <a:ext uri="{FF2B5EF4-FFF2-40B4-BE49-F238E27FC236}">
              <a16:creationId xmlns:a16="http://schemas.microsoft.com/office/drawing/2014/main" id="{00000000-0008-0000-0400-00001A000000}"/>
            </a:ext>
          </a:extLst>
        </xdr:cNvPr>
        <xdr:cNvSpPr/>
      </xdr:nvSpPr>
      <xdr:spPr>
        <a:xfrm>
          <a:off x="7164369" y="798626"/>
          <a:ext cx="1789131" cy="210312"/>
        </a:xfrm>
        <a:prstGeom prst="rect">
          <a:avLst/>
        </a:prstGeom>
        <a:solidFill>
          <a:srgbClr val="FFC000"/>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ysClr val="windowText" lastClr="000000"/>
              </a:solidFill>
              <a:latin typeface="Arial" panose="020B0604020202020204" pitchFamily="34" charset="0"/>
              <a:cs typeface="Arial" panose="020B0604020202020204" pitchFamily="34" charset="0"/>
            </a:rPr>
            <a:t>MAX MARGINAL</a:t>
          </a:r>
        </a:p>
      </xdr:txBody>
    </xdr:sp>
    <xdr:clientData/>
  </xdr:twoCellAnchor>
  <xdr:twoCellAnchor>
    <xdr:from>
      <xdr:col>11</xdr:col>
      <xdr:colOff>101572</xdr:colOff>
      <xdr:row>6</xdr:row>
      <xdr:rowOff>173189</xdr:rowOff>
    </xdr:from>
    <xdr:to>
      <xdr:col>14</xdr:col>
      <xdr:colOff>60233</xdr:colOff>
      <xdr:row>8</xdr:row>
      <xdr:rowOff>26313</xdr:rowOff>
    </xdr:to>
    <xdr:sp macro="" textlink="">
      <xdr:nvSpPr>
        <xdr:cNvPr id="27" name="Rectangle 26">
          <a:extLst>
            <a:ext uri="{FF2B5EF4-FFF2-40B4-BE49-F238E27FC236}">
              <a16:creationId xmlns:a16="http://schemas.microsoft.com/office/drawing/2014/main" id="{00000000-0008-0000-0400-00001B000000}"/>
            </a:ext>
          </a:extLst>
        </xdr:cNvPr>
        <xdr:cNvSpPr/>
      </xdr:nvSpPr>
      <xdr:spPr>
        <a:xfrm>
          <a:off x="7165947" y="1443189"/>
          <a:ext cx="1792224" cy="210312"/>
        </a:xfrm>
        <a:prstGeom prst="rect">
          <a:avLst/>
        </a:prstGeom>
        <a:solidFill>
          <a:srgbClr val="4472C4"/>
        </a:solidFill>
        <a:ln w="1270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bg1"/>
              </a:solidFill>
              <a:latin typeface="Arial" panose="020B0604020202020204" pitchFamily="34" charset="0"/>
              <a:cs typeface="Arial" panose="020B0604020202020204" pitchFamily="34" charset="0"/>
            </a:rPr>
            <a:t>MAX TOTAL</a:t>
          </a:r>
        </a:p>
      </xdr:txBody>
    </xdr:sp>
    <xdr:clientData/>
  </xdr:twoCellAnchor>
  <xdr:twoCellAnchor>
    <xdr:from>
      <xdr:col>14</xdr:col>
      <xdr:colOff>509638</xdr:colOff>
      <xdr:row>4</xdr:row>
      <xdr:rowOff>73027</xdr:rowOff>
    </xdr:from>
    <xdr:to>
      <xdr:col>15</xdr:col>
      <xdr:colOff>111126</xdr:colOff>
      <xdr:row>6</xdr:row>
      <xdr:rowOff>101772</xdr:rowOff>
    </xdr:to>
    <xdr:grpSp>
      <xdr:nvGrpSpPr>
        <xdr:cNvPr id="29" name="Group 28">
          <a:extLst>
            <a:ext uri="{FF2B5EF4-FFF2-40B4-BE49-F238E27FC236}">
              <a16:creationId xmlns:a16="http://schemas.microsoft.com/office/drawing/2014/main" id="{00000000-0008-0000-0400-00001D000000}"/>
            </a:ext>
          </a:extLst>
        </xdr:cNvPr>
        <xdr:cNvGrpSpPr/>
      </xdr:nvGrpSpPr>
      <xdr:grpSpPr>
        <a:xfrm>
          <a:off x="8977363" y="1949452"/>
          <a:ext cx="182513" cy="314495"/>
          <a:chOff x="7351719" y="1606635"/>
          <a:chExt cx="407265" cy="598404"/>
        </a:xfrm>
      </xdr:grpSpPr>
      <xdr:grpSp>
        <xdr:nvGrpSpPr>
          <xdr:cNvPr id="30" name="Group 29">
            <a:extLst>
              <a:ext uri="{FF2B5EF4-FFF2-40B4-BE49-F238E27FC236}">
                <a16:creationId xmlns:a16="http://schemas.microsoft.com/office/drawing/2014/main" id="{00000000-0008-0000-0400-00001E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33" name="Freeform 5">
              <a:extLst>
                <a:ext uri="{FF2B5EF4-FFF2-40B4-BE49-F238E27FC236}">
                  <a16:creationId xmlns:a16="http://schemas.microsoft.com/office/drawing/2014/main" id="{00000000-0008-0000-0400-000021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34" name="Rectangle 33">
              <a:extLst>
                <a:ext uri="{FF2B5EF4-FFF2-40B4-BE49-F238E27FC236}">
                  <a16:creationId xmlns:a16="http://schemas.microsoft.com/office/drawing/2014/main" id="{00000000-0008-0000-0400-000022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31" name="Freeform 12">
            <a:extLst>
              <a:ext uri="{FF2B5EF4-FFF2-40B4-BE49-F238E27FC236}">
                <a16:creationId xmlns:a16="http://schemas.microsoft.com/office/drawing/2014/main" id="{00000000-0008-0000-0400-00001F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32" name="Rectangle 31">
            <a:extLst>
              <a:ext uri="{FF2B5EF4-FFF2-40B4-BE49-F238E27FC236}">
                <a16:creationId xmlns:a16="http://schemas.microsoft.com/office/drawing/2014/main" id="{00000000-0008-0000-0400-000020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3</xdr:col>
      <xdr:colOff>471540</xdr:colOff>
      <xdr:row>17</xdr:row>
      <xdr:rowOff>138114</xdr:rowOff>
    </xdr:from>
    <xdr:to>
      <xdr:col>4</xdr:col>
      <xdr:colOff>73028</xdr:colOff>
      <xdr:row>19</xdr:row>
      <xdr:rowOff>79546</xdr:rowOff>
    </xdr:to>
    <xdr:grpSp>
      <xdr:nvGrpSpPr>
        <xdr:cNvPr id="35" name="Group 34">
          <a:extLst>
            <a:ext uri="{FF2B5EF4-FFF2-40B4-BE49-F238E27FC236}">
              <a16:creationId xmlns:a16="http://schemas.microsoft.com/office/drawing/2014/main" id="{00000000-0008-0000-0400-000023000000}"/>
            </a:ext>
          </a:extLst>
        </xdr:cNvPr>
        <xdr:cNvGrpSpPr/>
      </xdr:nvGrpSpPr>
      <xdr:grpSpPr>
        <a:xfrm>
          <a:off x="2290815" y="4414839"/>
          <a:ext cx="182513" cy="322432"/>
          <a:chOff x="7351719" y="1606635"/>
          <a:chExt cx="407265" cy="598404"/>
        </a:xfrm>
      </xdr:grpSpPr>
      <xdr:grpSp>
        <xdr:nvGrpSpPr>
          <xdr:cNvPr id="36" name="Group 35">
            <a:extLst>
              <a:ext uri="{FF2B5EF4-FFF2-40B4-BE49-F238E27FC236}">
                <a16:creationId xmlns:a16="http://schemas.microsoft.com/office/drawing/2014/main" id="{00000000-0008-0000-0400-000024000000}"/>
              </a:ext>
            </a:extLst>
          </xdr:cNvPr>
          <xdr:cNvGrpSpPr>
            <a:grpSpLocks noChangeAspect="1"/>
          </xdr:cNvGrpSpPr>
        </xdr:nvGrpSpPr>
        <xdr:grpSpPr bwMode="auto">
          <a:xfrm rot="10800000">
            <a:off x="7471646" y="1606635"/>
            <a:ext cx="287338" cy="344488"/>
            <a:chOff x="2331" y="1083"/>
            <a:chExt cx="181" cy="217"/>
          </a:xfrm>
        </xdr:grpSpPr>
        <xdr:sp macro="" textlink="">
          <xdr:nvSpPr>
            <xdr:cNvPr id="39" name="Freeform 5">
              <a:extLst>
                <a:ext uri="{FF2B5EF4-FFF2-40B4-BE49-F238E27FC236}">
                  <a16:creationId xmlns:a16="http://schemas.microsoft.com/office/drawing/2014/main" id="{00000000-0008-0000-0400-000027000000}"/>
                </a:ext>
              </a:extLst>
            </xdr:cNvPr>
            <xdr:cNvSpPr>
              <a:spLocks/>
            </xdr:cNvSpPr>
          </xdr:nvSpPr>
          <xdr:spPr bwMode="auto">
            <a:xfrm>
              <a:off x="2331" y="1200"/>
              <a:ext cx="181" cy="10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85C63F"/>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40" name="Rectangle 39">
              <a:extLst>
                <a:ext uri="{FF2B5EF4-FFF2-40B4-BE49-F238E27FC236}">
                  <a16:creationId xmlns:a16="http://schemas.microsoft.com/office/drawing/2014/main" id="{00000000-0008-0000-0400-000028000000}"/>
                </a:ext>
              </a:extLst>
            </xdr:cNvPr>
            <xdr:cNvSpPr>
              <a:spLocks noChangeArrowheads="1"/>
            </xdr:cNvSpPr>
          </xdr:nvSpPr>
          <xdr:spPr bwMode="auto">
            <a:xfrm>
              <a:off x="2416" y="1083"/>
              <a:ext cx="10" cy="203"/>
            </a:xfrm>
            <a:prstGeom prst="rect">
              <a:avLst/>
            </a:prstGeom>
            <a:solidFill>
              <a:srgbClr val="85C63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37" name="Freeform 12">
            <a:extLst>
              <a:ext uri="{FF2B5EF4-FFF2-40B4-BE49-F238E27FC236}">
                <a16:creationId xmlns:a16="http://schemas.microsoft.com/office/drawing/2014/main" id="{00000000-0008-0000-0400-000025000000}"/>
              </a:ext>
            </a:extLst>
          </xdr:cNvPr>
          <xdr:cNvSpPr>
            <a:spLocks/>
          </xdr:cNvSpPr>
        </xdr:nvSpPr>
        <xdr:spPr bwMode="auto">
          <a:xfrm>
            <a:off x="7351719" y="2046289"/>
            <a:ext cx="287338" cy="158750"/>
          </a:xfrm>
          <a:custGeom>
            <a:avLst/>
            <a:gdLst>
              <a:gd name="T0" fmla="*/ 89 w 181"/>
              <a:gd name="T1" fmla="*/ 100 h 100"/>
              <a:gd name="T2" fmla="*/ 0 w 181"/>
              <a:gd name="T3" fmla="*/ 7 h 100"/>
              <a:gd name="T4" fmla="*/ 8 w 181"/>
              <a:gd name="T5" fmla="*/ 0 h 100"/>
              <a:gd name="T6" fmla="*/ 89 w 181"/>
              <a:gd name="T7" fmla="*/ 85 h 100"/>
              <a:gd name="T8" fmla="*/ 173 w 181"/>
              <a:gd name="T9" fmla="*/ 0 h 100"/>
              <a:gd name="T10" fmla="*/ 181 w 181"/>
              <a:gd name="T11" fmla="*/ 8 h 100"/>
              <a:gd name="T12" fmla="*/ 89 w 181"/>
              <a:gd name="T13" fmla="*/ 100 h 100"/>
            </a:gdLst>
            <a:ahLst/>
            <a:cxnLst>
              <a:cxn ang="0">
                <a:pos x="T0" y="T1"/>
              </a:cxn>
              <a:cxn ang="0">
                <a:pos x="T2" y="T3"/>
              </a:cxn>
              <a:cxn ang="0">
                <a:pos x="T4" y="T5"/>
              </a:cxn>
              <a:cxn ang="0">
                <a:pos x="T6" y="T7"/>
              </a:cxn>
              <a:cxn ang="0">
                <a:pos x="T8" y="T9"/>
              </a:cxn>
              <a:cxn ang="0">
                <a:pos x="T10" y="T11"/>
              </a:cxn>
              <a:cxn ang="0">
                <a:pos x="T12" y="T13"/>
              </a:cxn>
            </a:cxnLst>
            <a:rect l="0" t="0" r="r" b="b"/>
            <a:pathLst>
              <a:path w="181" h="100">
                <a:moveTo>
                  <a:pt x="89" y="100"/>
                </a:moveTo>
                <a:lnTo>
                  <a:pt x="0" y="7"/>
                </a:lnTo>
                <a:lnTo>
                  <a:pt x="8" y="0"/>
                </a:lnTo>
                <a:lnTo>
                  <a:pt x="89" y="85"/>
                </a:lnTo>
                <a:lnTo>
                  <a:pt x="173" y="0"/>
                </a:lnTo>
                <a:lnTo>
                  <a:pt x="181" y="8"/>
                </a:lnTo>
                <a:lnTo>
                  <a:pt x="89" y="100"/>
                </a:lnTo>
                <a:close/>
              </a:path>
            </a:pathLst>
          </a:custGeom>
          <a:solidFill>
            <a:srgbClr val="DD0014"/>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sp macro="" textlink="">
        <xdr:nvSpPr>
          <xdr:cNvPr id="38" name="Rectangle 37">
            <a:extLst>
              <a:ext uri="{FF2B5EF4-FFF2-40B4-BE49-F238E27FC236}">
                <a16:creationId xmlns:a16="http://schemas.microsoft.com/office/drawing/2014/main" id="{00000000-0008-0000-0400-000026000000}"/>
              </a:ext>
            </a:extLst>
          </xdr:cNvPr>
          <xdr:cNvSpPr>
            <a:spLocks noChangeArrowheads="1"/>
          </xdr:cNvSpPr>
        </xdr:nvSpPr>
        <xdr:spPr bwMode="auto">
          <a:xfrm>
            <a:off x="7486657" y="1860552"/>
            <a:ext cx="15875" cy="322263"/>
          </a:xfrm>
          <a:prstGeom prst="rect">
            <a:avLst/>
          </a:prstGeom>
          <a:solidFill>
            <a:srgbClr val="DD0014"/>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0</xdr:col>
      <xdr:colOff>0</xdr:colOff>
      <xdr:row>0</xdr:row>
      <xdr:rowOff>7935</xdr:rowOff>
    </xdr:from>
    <xdr:to>
      <xdr:col>19</xdr:col>
      <xdr:colOff>0</xdr:colOff>
      <xdr:row>0</xdr:row>
      <xdr:rowOff>898749</xdr:rowOff>
    </xdr:to>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8352" b="60412"/>
        <a:stretch/>
      </xdr:blipFill>
      <xdr:spPr>
        <a:xfrm>
          <a:off x="0" y="7935"/>
          <a:ext cx="12033250" cy="890814"/>
        </a:xfrm>
        <a:prstGeom prst="rect">
          <a:avLst/>
        </a:prstGeom>
      </xdr:spPr>
    </xdr:pic>
    <xdr:clientData/>
  </xdr:twoCellAnchor>
  <xdr:twoCellAnchor editAs="absolute">
    <xdr:from>
      <xdr:col>0</xdr:col>
      <xdr:colOff>89852</xdr:colOff>
      <xdr:row>0</xdr:row>
      <xdr:rowOff>80645</xdr:rowOff>
    </xdr:from>
    <xdr:to>
      <xdr:col>1</xdr:col>
      <xdr:colOff>622576</xdr:colOff>
      <xdr:row>0</xdr:row>
      <xdr:rowOff>821373</xdr:rowOff>
    </xdr:to>
    <xdr:pic>
      <xdr:nvPicPr>
        <xdr:cNvPr id="44" name="Picture 43">
          <a:extLst>
            <a:ext uri="{FF2B5EF4-FFF2-40B4-BE49-F238E27FC236}">
              <a16:creationId xmlns:a16="http://schemas.microsoft.com/office/drawing/2014/main" id="{00000000-0008-0000-0400-00002C000000}"/>
            </a:ext>
          </a:extLst>
        </xdr:cNvPr>
        <xdr:cNvPicPr>
          <a:picLocks noChangeAspect="1"/>
        </xdr:cNvPicPr>
      </xdr:nvPicPr>
      <xdr:blipFill rotWithShape="1">
        <a:blip xmlns:r="http://schemas.openxmlformats.org/officeDocument/2006/relationships" r:embed="rId3" cstate="print">
          <a:duotone>
            <a:srgbClr val="707276">
              <a:shade val="45000"/>
              <a:satMod val="135000"/>
            </a:srgbClr>
            <a:prstClr val="white"/>
          </a:duotone>
          <a:extLst>
            <a:ext uri="{BEBA8EAE-BF5A-486C-A8C5-ECC9F3942E4B}">
              <a14:imgProps xmlns:a14="http://schemas.microsoft.com/office/drawing/2010/main">
                <a14:imgLayer r:embed="rId4">
                  <a14:imgEffect>
                    <a14:backgroundRemoval t="32240" b="92471" l="10000" r="90000">
                      <a14:foregroundMark x1="30314" y1="65233" x2="30314" y2="65233"/>
                    </a14:backgroundRemoval>
                  </a14:imgEffect>
                </a14:imgLayer>
              </a14:imgProps>
            </a:ext>
            <a:ext uri="{28A0092B-C50C-407E-A947-70E740481C1C}">
              <a14:useLocalDpi xmlns:a14="http://schemas.microsoft.com/office/drawing/2010/main" val="0"/>
            </a:ext>
          </a:extLst>
        </a:blip>
        <a:srcRect t="24711"/>
        <a:stretch/>
      </xdr:blipFill>
      <xdr:spPr>
        <a:xfrm>
          <a:off x="87312" y="79375"/>
          <a:ext cx="723224" cy="738188"/>
        </a:xfrm>
        <a:prstGeom prst="rect">
          <a:avLst/>
        </a:prstGeom>
      </xdr:spPr>
    </xdr:pic>
    <xdr:clientData/>
  </xdr:twoCellAnchor>
  <xdr:twoCellAnchor editAs="absolute">
    <xdr:from>
      <xdr:col>1</xdr:col>
      <xdr:colOff>661343</xdr:colOff>
      <xdr:row>0</xdr:row>
      <xdr:rowOff>70165</xdr:rowOff>
    </xdr:from>
    <xdr:to>
      <xdr:col>1</xdr:col>
      <xdr:colOff>707668</xdr:colOff>
      <xdr:row>0</xdr:row>
      <xdr:rowOff>832165</xdr:rowOff>
    </xdr:to>
    <xdr:grpSp>
      <xdr:nvGrpSpPr>
        <xdr:cNvPr id="45" name="Group 44">
          <a:extLst>
            <a:ext uri="{FF2B5EF4-FFF2-40B4-BE49-F238E27FC236}">
              <a16:creationId xmlns:a16="http://schemas.microsoft.com/office/drawing/2014/main" id="{00000000-0008-0000-0400-00002D000000}"/>
            </a:ext>
          </a:extLst>
        </xdr:cNvPr>
        <xdr:cNvGrpSpPr>
          <a:grpSpLocks/>
        </xdr:cNvGrpSpPr>
      </xdr:nvGrpSpPr>
      <xdr:grpSpPr bwMode="auto">
        <a:xfrm>
          <a:off x="842318" y="70165"/>
          <a:ext cx="46325" cy="762000"/>
          <a:chOff x="2995440" y="1581873"/>
          <a:chExt cx="239058" cy="2943414"/>
        </a:xfrm>
      </xdr:grpSpPr>
      <xdr:cxnSp macro="">
        <xdr:nvCxnSpPr>
          <xdr:cNvPr id="46" name="Straight Connector 45">
            <a:extLst>
              <a:ext uri="{FF2B5EF4-FFF2-40B4-BE49-F238E27FC236}">
                <a16:creationId xmlns:a16="http://schemas.microsoft.com/office/drawing/2014/main" id="{00000000-0008-0000-0400-00002E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cxnSp macro="">
        <xdr:nvCxnSpPr>
          <xdr:cNvPr id="47" name="Straight Connector 46">
            <a:extLst>
              <a:ext uri="{FF2B5EF4-FFF2-40B4-BE49-F238E27FC236}">
                <a16:creationId xmlns:a16="http://schemas.microsoft.com/office/drawing/2014/main" id="{00000000-0008-0000-0400-00002F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sp macro="" textlink="">
        <xdr:nvSpPr>
          <xdr:cNvPr id="48" name="Isosceles Triangle 47">
            <a:extLst>
              <a:ext uri="{FF2B5EF4-FFF2-40B4-BE49-F238E27FC236}">
                <a16:creationId xmlns:a16="http://schemas.microsoft.com/office/drawing/2014/main" id="{00000000-0008-0000-0400-000030000000}"/>
              </a:ext>
            </a:extLst>
          </xdr:cNvPr>
          <xdr:cNvSpPr/>
        </xdr:nvSpPr>
        <xdr:spPr>
          <a:xfrm rot="5400000">
            <a:off x="2975990" y="2934052"/>
            <a:ext cx="277957" cy="239058"/>
          </a:xfrm>
          <a:prstGeom prst="triangle">
            <a:avLst/>
          </a:prstGeom>
          <a:solidFill>
            <a:srgbClr val="00AEEF"/>
          </a:solidFill>
          <a:ln w="9525" cap="flat" cmpd="sng" algn="ctr">
            <a:solidFill>
              <a:schemeClr val="bg1"/>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twoCellAnchor>
  <xdr:twoCellAnchor editAs="absolute">
    <xdr:from>
      <xdr:col>1</xdr:col>
      <xdr:colOff>713105</xdr:colOff>
      <xdr:row>0</xdr:row>
      <xdr:rowOff>30479</xdr:rowOff>
    </xdr:from>
    <xdr:to>
      <xdr:col>19</xdr:col>
      <xdr:colOff>0</xdr:colOff>
      <xdr:row>0</xdr:row>
      <xdr:rowOff>873125</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904875" y="31749"/>
          <a:ext cx="11128375" cy="84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baseline="0">
              <a:solidFill>
                <a:schemeClr val="bg1"/>
              </a:solidFill>
              <a:latin typeface="Arial Narrow" panose="020B0606020202030204" pitchFamily="34" charset="0"/>
              <a:cs typeface="Arial" panose="020B0604020202020204" pitchFamily="34" charset="0"/>
            </a:rPr>
            <a:t>PREDICTIVE ROI RESPONSE CURVES</a:t>
          </a:r>
          <a:endParaRPr lang="en-US" sz="2000" b="0">
            <a:solidFill>
              <a:schemeClr val="bg1"/>
            </a:solidFill>
            <a:latin typeface="Arial Narrow" panose="020B0606020202030204" pitchFamily="34" charset="0"/>
            <a:cs typeface="Arial" panose="020B0604020202020204" pitchFamily="34" charset="0"/>
          </a:endParaRPr>
        </a:p>
        <a:p>
          <a:r>
            <a:rPr lang="en-US" sz="2000" b="0" baseline="0">
              <a:solidFill>
                <a:schemeClr val="bg1"/>
              </a:solidFill>
              <a:latin typeface="Arial Narrow" panose="020B0606020202030204" pitchFamily="34" charset="0"/>
              <a:cs typeface="Arial" panose="020B0604020202020204" pitchFamily="34" charset="0"/>
            </a:rPr>
            <a:t>PANTENE - PERU - FY2021</a:t>
          </a:r>
        </a:p>
      </xdr:txBody>
    </xdr:sp>
    <xdr:clientData/>
  </xdr:twoCellAnchor>
  <xdr:twoCellAnchor>
    <xdr:from>
      <xdr:col>0</xdr:col>
      <xdr:colOff>15874</xdr:colOff>
      <xdr:row>29</xdr:row>
      <xdr:rowOff>103187</xdr:rowOff>
    </xdr:from>
    <xdr:to>
      <xdr:col>7</xdr:col>
      <xdr:colOff>103187</xdr:colOff>
      <xdr:row>31</xdr:row>
      <xdr:rowOff>0</xdr:rowOff>
    </xdr:to>
    <xdr:sp macro="" textlink="">
      <xdr:nvSpPr>
        <xdr:cNvPr id="50" name="Shape 15">
          <a:extLst>
            <a:ext uri="{FF2B5EF4-FFF2-40B4-BE49-F238E27FC236}">
              <a16:creationId xmlns:a16="http://schemas.microsoft.com/office/drawing/2014/main" id="{00000000-0008-0000-0400-000032000000}"/>
            </a:ext>
          </a:extLst>
        </xdr:cNvPr>
        <xdr:cNvSpPr/>
      </xdr:nvSpPr>
      <xdr:spPr>
        <a:xfrm>
          <a:off x="15874" y="6619875"/>
          <a:ext cx="4341813" cy="261938"/>
        </a:xfrm>
        <a:prstGeom prst="rect">
          <a:avLst/>
        </a:prstGeom>
        <a:noFill/>
        <a:ln>
          <a:noFill/>
        </a:ln>
      </xdr:spPr>
      <xdr:txBody>
        <a:bodyPr wrap="square" lIns="91425" tIns="45700" rIns="91425" bIns="45700" anchor="b"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800">
              <a:solidFill>
                <a:schemeClr val="tx1">
                  <a:lumMod val="50000"/>
                  <a:lumOff val="50000"/>
                </a:schemeClr>
              </a:solidFill>
              <a:latin typeface="Arial" panose="020B0604020202020204" pitchFamily="34" charset="0"/>
              <a:ea typeface="Open Sans"/>
              <a:cs typeface="Arial" panose="020B0604020202020204" pitchFamily="34" charset="0"/>
              <a:sym typeface="Open Sans"/>
            </a:rPr>
            <a:t>Copyright © 2021 The Nielsen Company. Confidential and proprietary.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320991</xdr:colOff>
      <xdr:row>12</xdr:row>
      <xdr:rowOff>208916</xdr:rowOff>
    </xdr:from>
    <xdr:to>
      <xdr:col>18</xdr:col>
      <xdr:colOff>323532</xdr:colOff>
      <xdr:row>26</xdr:row>
      <xdr:rowOff>173038</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20</xdr:col>
      <xdr:colOff>0</xdr:colOff>
      <xdr:row>4</xdr:row>
      <xdr:rowOff>166688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8352" b="60412"/>
        <a:stretch/>
      </xdr:blipFill>
      <xdr:spPr>
        <a:xfrm>
          <a:off x="0" y="0"/>
          <a:ext cx="17062450" cy="903288"/>
        </a:xfrm>
        <a:prstGeom prst="rect">
          <a:avLst/>
        </a:prstGeom>
      </xdr:spPr>
    </xdr:pic>
    <xdr:clientData/>
  </xdr:twoCellAnchor>
  <xdr:absoluteAnchor>
    <xdr:pos x="63505" y="95257"/>
    <xdr:ext cx="769938" cy="704880"/>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duotone>
            <a:srgbClr val="707276">
              <a:shade val="45000"/>
              <a:satMod val="135000"/>
            </a:srgbClr>
            <a:prstClr val="white"/>
          </a:duotone>
          <a:extLst>
            <a:ext uri="{BEBA8EAE-BF5A-486C-A8C5-ECC9F3942E4B}">
              <a14:imgProps xmlns:a14="http://schemas.microsoft.com/office/drawing/2010/main">
                <a14:imgLayer r:embed="rId4">
                  <a14:imgEffect>
                    <a14:backgroundRemoval t="32240" b="92471" l="10000" r="90000">
                      <a14:foregroundMark x1="30314" y1="65233" x2="30314" y2="65233"/>
                    </a14:backgroundRemoval>
                  </a14:imgEffect>
                </a14:imgLayer>
              </a14:imgProps>
            </a:ext>
            <a:ext uri="{28A0092B-C50C-407E-A947-70E740481C1C}">
              <a14:useLocalDpi xmlns:a14="http://schemas.microsoft.com/office/drawing/2010/main" val="0"/>
            </a:ext>
          </a:extLst>
        </a:blip>
        <a:srcRect t="35278"/>
        <a:stretch/>
      </xdr:blipFill>
      <xdr:spPr>
        <a:xfrm>
          <a:off x="63505" y="95257"/>
          <a:ext cx="769938" cy="704880"/>
        </a:xfrm>
        <a:prstGeom prst="rect">
          <a:avLst/>
        </a:prstGeom>
      </xdr:spPr>
    </xdr:pic>
    <xdr:clientData/>
  </xdr:absoluteAnchor>
  <xdr:absoluteAnchor>
    <xdr:pos x="957405" y="112256"/>
    <xdr:ext cx="57499" cy="660845"/>
    <xdr:grpSp>
      <xdr:nvGrpSpPr>
        <xdr:cNvPr id="5" name="Group 4">
          <a:extLst>
            <a:ext uri="{FF2B5EF4-FFF2-40B4-BE49-F238E27FC236}">
              <a16:creationId xmlns:a16="http://schemas.microsoft.com/office/drawing/2014/main" id="{00000000-0008-0000-0700-000005000000}"/>
            </a:ext>
          </a:extLst>
        </xdr:cNvPr>
        <xdr:cNvGrpSpPr>
          <a:grpSpLocks/>
        </xdr:cNvGrpSpPr>
      </xdr:nvGrpSpPr>
      <xdr:grpSpPr bwMode="auto">
        <a:xfrm>
          <a:off x="957405" y="112256"/>
          <a:ext cx="57499" cy="660845"/>
          <a:chOff x="2995440" y="1581873"/>
          <a:chExt cx="239058" cy="2943414"/>
        </a:xfrm>
      </xdr:grpSpPr>
      <xdr:cxnSp macro="">
        <xdr:nvCxnSpPr>
          <xdr:cNvPr id="6" name="Straight Connector 5">
            <a:extLst>
              <a:ext uri="{FF2B5EF4-FFF2-40B4-BE49-F238E27FC236}">
                <a16:creationId xmlns:a16="http://schemas.microsoft.com/office/drawing/2014/main" id="{00000000-0008-0000-0700-000006000000}"/>
              </a:ext>
            </a:extLst>
          </xdr:cNvPr>
          <xdr:cNvCxnSpPr>
            <a:cxnSpLocks noChangeShapeType="1"/>
          </xdr:cNvCxnSpPr>
        </xdr:nvCxnSpPr>
        <xdr:spPr bwMode="auto">
          <a:xfrm rot="16200000" flipH="1">
            <a:off x="2435215" y="2157109"/>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cxnSp macro="">
        <xdr:nvCxnSpPr>
          <xdr:cNvPr id="7" name="Straight Connector 6">
            <a:extLst>
              <a:ext uri="{FF2B5EF4-FFF2-40B4-BE49-F238E27FC236}">
                <a16:creationId xmlns:a16="http://schemas.microsoft.com/office/drawing/2014/main" id="{00000000-0008-0000-0700-000007000000}"/>
              </a:ext>
            </a:extLst>
          </xdr:cNvPr>
          <xdr:cNvCxnSpPr>
            <a:cxnSpLocks noChangeShapeType="1"/>
          </xdr:cNvCxnSpPr>
        </xdr:nvCxnSpPr>
        <xdr:spPr bwMode="auto">
          <a:xfrm rot="16200000" flipH="1">
            <a:off x="2435215" y="3950051"/>
            <a:ext cx="1150472" cy="0"/>
          </a:xfrm>
          <a:prstGeom prst="line">
            <a:avLst/>
          </a:prstGeom>
          <a:noFill/>
          <a:ln w="3175" algn="ctr">
            <a:solidFill>
              <a:schemeClr val="bg1"/>
            </a:solidFill>
            <a:round/>
            <a:headEnd/>
            <a:tailEnd/>
          </a:ln>
          <a:extLst>
            <a:ext uri="{909E8E84-426E-40DD-AFC4-6F175D3DCCD1}">
              <a14:hiddenFill xmlns:a14="http://schemas.microsoft.com/office/drawing/2010/main">
                <a:noFill/>
              </a14:hiddenFill>
            </a:ext>
          </a:extLst>
        </xdr:spPr>
      </xdr:cxnSp>
      <xdr:sp macro="" textlink="">
        <xdr:nvSpPr>
          <xdr:cNvPr id="8" name="Isosceles Triangle 7">
            <a:extLst>
              <a:ext uri="{FF2B5EF4-FFF2-40B4-BE49-F238E27FC236}">
                <a16:creationId xmlns:a16="http://schemas.microsoft.com/office/drawing/2014/main" id="{00000000-0008-0000-0700-000008000000}"/>
              </a:ext>
            </a:extLst>
          </xdr:cNvPr>
          <xdr:cNvSpPr/>
        </xdr:nvSpPr>
        <xdr:spPr>
          <a:xfrm rot="5400000">
            <a:off x="2975990" y="2934052"/>
            <a:ext cx="277957" cy="239058"/>
          </a:xfrm>
          <a:prstGeom prst="triangle">
            <a:avLst/>
          </a:prstGeom>
          <a:solidFill>
            <a:srgbClr val="00AEEF"/>
          </a:solidFill>
          <a:ln w="9525" cap="flat" cmpd="sng" algn="ctr">
            <a:solidFill>
              <a:schemeClr val="bg1"/>
            </a:solidFill>
            <a:prstDash val="solid"/>
          </a:ln>
          <a:effectLst/>
        </xdr:spPr>
        <xdr:txBody>
          <a:bodyPr wrap="square"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defTabSz="457189">
              <a:defRPr/>
            </a:pPr>
            <a:endParaRPr lang="en-US" kern="0">
              <a:solidFill>
                <a:srgbClr val="FFFFFF"/>
              </a:solidFill>
              <a:latin typeface="+mj-lt"/>
              <a:sym typeface="Arial"/>
            </a:endParaRPr>
          </a:p>
        </xdr:txBody>
      </xdr:sp>
    </xdr:grpSp>
    <xdr:clientData/>
  </xdr:absoluteAnchor>
  <xdr:absoluteAnchor>
    <xdr:pos x="1142991" y="31749"/>
    <xdr:ext cx="9913937" cy="833438"/>
    <xdr:sp macro="" textlink="">
      <xdr:nvSpPr>
        <xdr:cNvPr id="9" name="TextBox 8">
          <a:extLst>
            <a:ext uri="{FF2B5EF4-FFF2-40B4-BE49-F238E27FC236}">
              <a16:creationId xmlns:a16="http://schemas.microsoft.com/office/drawing/2014/main" id="{00000000-0008-0000-0700-000009000000}"/>
            </a:ext>
          </a:extLst>
        </xdr:cNvPr>
        <xdr:cNvSpPr txBox="1"/>
      </xdr:nvSpPr>
      <xdr:spPr>
        <a:xfrm>
          <a:off x="1142991" y="31749"/>
          <a:ext cx="9913937" cy="833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bg1"/>
              </a:solidFill>
              <a:latin typeface="Arial Narrow" panose="020B0606020202030204" pitchFamily="34" charset="0"/>
              <a:cs typeface="Segoe UI" panose="020B0502040204020203" pitchFamily="34" charset="0"/>
            </a:rPr>
            <a:t>PREDICTIVE</a:t>
          </a:r>
          <a:r>
            <a:rPr lang="en-US" sz="1600" b="1" baseline="0">
              <a:solidFill>
                <a:schemeClr val="bg1"/>
              </a:solidFill>
              <a:latin typeface="Arial Narrow" panose="020B0606020202030204" pitchFamily="34" charset="0"/>
              <a:cs typeface="Segoe UI" panose="020B0502040204020203" pitchFamily="34" charset="0"/>
            </a:rPr>
            <a:t> ROI SIMULATOR</a:t>
          </a:r>
          <a:endParaRPr lang="en-US" sz="2000" b="0">
            <a:solidFill>
              <a:schemeClr val="bg1"/>
            </a:solidFill>
            <a:latin typeface="Arial Narrow" panose="020B0606020202030204" pitchFamily="34" charset="0"/>
            <a:cs typeface="Segoe UI" panose="020B0502040204020203" pitchFamily="34" charset="0"/>
          </a:endParaRPr>
        </a:p>
        <a:p>
          <a:r>
            <a:rPr lang="en-US" sz="2000" b="0" baseline="0">
              <a:solidFill>
                <a:schemeClr val="bg1"/>
              </a:solidFill>
              <a:latin typeface="Arial Narrow" panose="020B0606020202030204" pitchFamily="34" charset="0"/>
              <a:cs typeface="Segoe UI" panose="020B0502040204020203" pitchFamily="34" charset="0"/>
            </a:rPr>
            <a:t>PANTENE - PERU - FY2021</a:t>
          </a:r>
        </a:p>
      </xdr:txBody>
    </xdr:sp>
    <xdr:clientData/>
  </xdr:absoluteAnchor>
  <xdr:twoCellAnchor>
    <xdr:from>
      <xdr:col>0</xdr:col>
      <xdr:colOff>39687</xdr:colOff>
      <xdr:row>5</xdr:row>
      <xdr:rowOff>55562</xdr:rowOff>
    </xdr:from>
    <xdr:to>
      <xdr:col>18</xdr:col>
      <xdr:colOff>261937</xdr:colOff>
      <xdr:row>6</xdr:row>
      <xdr:rowOff>103187</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39687" y="976312"/>
          <a:ext cx="16065500" cy="23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INSTRUCTIONS:</a:t>
          </a:r>
          <a:r>
            <a:rPr lang="en-US" sz="1000" baseline="0">
              <a:latin typeface="Arial" panose="020B0604020202020204" pitchFamily="34" charset="0"/>
              <a:cs typeface="Arial" panose="020B0604020202020204" pitchFamily="34" charset="0"/>
            </a:rPr>
            <a:t> To simulate different media scenarios, </a:t>
          </a:r>
          <a:r>
            <a:rPr lang="en-US" sz="1000">
              <a:latin typeface="Arial" panose="020B0604020202020204" pitchFamily="34" charset="0"/>
              <a:cs typeface="Arial" panose="020B0604020202020204" pitchFamily="34" charset="0"/>
            </a:rPr>
            <a:t>edit the corresponding Spend</a:t>
          </a:r>
          <a:r>
            <a:rPr lang="en-US" sz="1000" baseline="0">
              <a:latin typeface="Arial" panose="020B0604020202020204" pitchFamily="34" charset="0"/>
              <a:cs typeface="Arial" panose="020B0604020202020204" pitchFamily="34" charset="0"/>
            </a:rPr>
            <a:t> and</a:t>
          </a:r>
          <a:r>
            <a:rPr lang="en-US" sz="1000">
              <a:latin typeface="Arial" panose="020B0604020202020204" pitchFamily="34" charset="0"/>
              <a:cs typeface="Arial" panose="020B0604020202020204" pitchFamily="34" charset="0"/>
            </a:rPr>
            <a:t> Weeks on Air inputs in the </a:t>
          </a:r>
          <a:r>
            <a:rPr lang="en-US" sz="1000" b="1">
              <a:solidFill>
                <a:srgbClr val="896FA9"/>
              </a:solidFill>
              <a:latin typeface="Arial" panose="020B0604020202020204" pitchFamily="34" charset="0"/>
              <a:cs typeface="Arial" panose="020B0604020202020204" pitchFamily="34" charset="0"/>
            </a:rPr>
            <a:t>light purple cells</a:t>
          </a:r>
          <a:r>
            <a:rPr lang="en-US" sz="1000">
              <a:latin typeface="Arial" panose="020B0604020202020204" pitchFamily="34" charset="0"/>
              <a:cs typeface="Arial" panose="020B0604020202020204" pitchFamily="34" charset="0"/>
            </a:rPr>
            <a:t> of the </a:t>
          </a:r>
          <a:r>
            <a:rPr lang="en-US" sz="1000" b="1" u="none">
              <a:solidFill>
                <a:srgbClr val="7030A0"/>
              </a:solidFill>
              <a:latin typeface="Arial" panose="020B0604020202020204" pitchFamily="34" charset="0"/>
              <a:cs typeface="Arial" panose="020B0604020202020204" pitchFamily="34" charset="0"/>
            </a:rPr>
            <a:t>ADJUSTED PLAN</a:t>
          </a:r>
          <a:r>
            <a:rPr lang="en-US" sz="1000" u="none">
              <a:latin typeface="Arial" panose="020B0604020202020204" pitchFamily="34" charset="0"/>
              <a:cs typeface="Arial" panose="020B0604020202020204" pitchFamily="34" charset="0"/>
            </a:rPr>
            <a:t> section.</a:t>
          </a:r>
          <a:r>
            <a:rPr lang="en-US" sz="1000">
              <a:latin typeface="Arial" panose="020B0604020202020204" pitchFamily="34" charset="0"/>
              <a:cs typeface="Arial" panose="020B0604020202020204" pitchFamily="34" charset="0"/>
            </a:rPr>
            <a:t> Results will automatically update in</a:t>
          </a:r>
          <a:r>
            <a:rPr lang="en-US" sz="1000" baseline="0">
              <a:latin typeface="Arial" panose="020B0604020202020204" pitchFamily="34" charset="0"/>
              <a:cs typeface="Arial" panose="020B0604020202020204" pitchFamily="34" charset="0"/>
            </a:rPr>
            <a:t> the outputs to the right as Adjusted Plan inputs are changed. Note that you can also overwrite the </a:t>
          </a:r>
          <a:r>
            <a:rPr lang="en-US" sz="1000" b="1" baseline="0">
              <a:solidFill>
                <a:schemeClr val="tx1">
                  <a:lumMod val="50000"/>
                  <a:lumOff val="50000"/>
                </a:schemeClr>
              </a:solidFill>
              <a:latin typeface="Arial" panose="020B0604020202020204" pitchFamily="34" charset="0"/>
              <a:cs typeface="Arial" panose="020B0604020202020204" pitchFamily="34" charset="0"/>
            </a:rPr>
            <a:t>BASE PLAN</a:t>
          </a:r>
          <a:r>
            <a:rPr lang="en-US" sz="1000" baseline="0">
              <a:latin typeface="Arial" panose="020B0604020202020204" pitchFamily="34" charset="0"/>
              <a:cs typeface="Arial" panose="020B0604020202020204" pitchFamily="34" charset="0"/>
            </a:rPr>
            <a:t> inputs in the </a:t>
          </a:r>
          <a:r>
            <a:rPr lang="en-US" sz="1000" b="1" baseline="0">
              <a:solidFill>
                <a:schemeClr val="bg1">
                  <a:lumMod val="50000"/>
                </a:schemeClr>
              </a:solidFill>
              <a:latin typeface="Arial" panose="020B0604020202020204" pitchFamily="34" charset="0"/>
              <a:cs typeface="Arial" panose="020B0604020202020204" pitchFamily="34" charset="0"/>
            </a:rPr>
            <a:t>light grey cells</a:t>
          </a:r>
          <a:r>
            <a:rPr lang="en-US" sz="1000" baseline="0">
              <a:latin typeface="Arial" panose="020B0604020202020204" pitchFamily="34" charset="0"/>
              <a:cs typeface="Arial" panose="020B0604020202020204" pitchFamily="34" charset="0"/>
            </a:rPr>
            <a:t>, if you wish, to reset the 'base' scenario to compare against.</a:t>
          </a:r>
          <a:endParaRPr lang="en-US" sz="1000">
            <a:latin typeface="Arial" panose="020B0604020202020204" pitchFamily="34" charset="0"/>
            <a:cs typeface="Arial" panose="020B0604020202020204" pitchFamily="34" charset="0"/>
          </a:endParaRPr>
        </a:p>
      </xdr:txBody>
    </xdr:sp>
    <xdr:clientData/>
  </xdr:twoCellAnchor>
  <xdr:twoCellAnchor>
    <xdr:from>
      <xdr:col>15</xdr:col>
      <xdr:colOff>460379</xdr:colOff>
      <xdr:row>0</xdr:row>
      <xdr:rowOff>7923</xdr:rowOff>
    </xdr:from>
    <xdr:to>
      <xdr:col>19</xdr:col>
      <xdr:colOff>603254</xdr:colOff>
      <xdr:row>1</xdr:row>
      <xdr:rowOff>87298</xdr:rowOff>
    </xdr:to>
    <xdr:sp macro="" textlink="">
      <xdr:nvSpPr>
        <xdr:cNvPr id="11" name="Shape 15">
          <a:extLst>
            <a:ext uri="{FF2B5EF4-FFF2-40B4-BE49-F238E27FC236}">
              <a16:creationId xmlns:a16="http://schemas.microsoft.com/office/drawing/2014/main" id="{00000000-0008-0000-0700-00000B000000}"/>
            </a:ext>
          </a:extLst>
        </xdr:cNvPr>
        <xdr:cNvSpPr/>
      </xdr:nvSpPr>
      <xdr:spPr>
        <a:xfrm>
          <a:off x="13503279" y="7923"/>
          <a:ext cx="3552825" cy="263525"/>
        </a:xfrm>
        <a:prstGeom prst="rect">
          <a:avLst/>
        </a:prstGeom>
        <a:noFill/>
        <a:ln>
          <a:noFill/>
        </a:ln>
      </xdr:spPr>
      <xdr:txBody>
        <a:bodyPr wrap="square" lIns="91425" tIns="45700" rIns="91425" bIns="45700" anchor="t"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r" rtl="0">
            <a:spcBef>
              <a:spcPts val="0"/>
            </a:spcBef>
            <a:buSzPct val="25000"/>
            <a:buNone/>
          </a:pPr>
          <a:r>
            <a:rPr lang="en-US" sz="600">
              <a:solidFill>
                <a:schemeClr val="bg1"/>
              </a:solidFill>
              <a:latin typeface="Arial" panose="020B0604020202020204" pitchFamily="34" charset="0"/>
              <a:ea typeface="Open Sans"/>
              <a:cs typeface="Arial" panose="020B0604020202020204" pitchFamily="34" charset="0"/>
              <a:sym typeface="Open Sans"/>
            </a:rPr>
            <a:t>Copyright © 2021 The Nielsen Company. Confidential and proprietary.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198120</xdr:colOff>
      <xdr:row>9</xdr:row>
      <xdr:rowOff>59366</xdr:rowOff>
    </xdr:from>
    <xdr:to>
      <xdr:col>28</xdr:col>
      <xdr:colOff>83508</xdr:colOff>
      <xdr:row>11</xdr:row>
      <xdr:rowOff>129851</xdr:rowOff>
    </xdr:to>
    <xdr:sp macro="" textlink="">
      <xdr:nvSpPr>
        <xdr:cNvPr id="2" name="Shape 15">
          <a:extLst>
            <a:ext uri="{FF2B5EF4-FFF2-40B4-BE49-F238E27FC236}">
              <a16:creationId xmlns:a16="http://schemas.microsoft.com/office/drawing/2014/main" id="{00000000-0008-0000-0900-000002000000}"/>
            </a:ext>
          </a:extLst>
        </xdr:cNvPr>
        <xdr:cNvSpPr/>
      </xdr:nvSpPr>
      <xdr:spPr>
        <a:xfrm>
          <a:off x="19952970" y="1640516"/>
          <a:ext cx="8057838" cy="432435"/>
        </a:xfrm>
        <a:prstGeom prst="rect">
          <a:avLst/>
        </a:prstGeom>
        <a:noFill/>
        <a:ln>
          <a:noFill/>
        </a:ln>
      </xdr:spPr>
      <xdr:txBody>
        <a:bodyPr wrap="square" lIns="91425" tIns="45700" rIns="91425" bIns="45700" anchor="t"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800" i="1">
              <a:solidFill>
                <a:sysClr val="windowText" lastClr="000000"/>
              </a:solidFill>
              <a:latin typeface="Arial" panose="020B0604020202020204" pitchFamily="34" charset="0"/>
              <a:ea typeface="Open Sans"/>
              <a:cs typeface="Arial" panose="020B0604020202020204" pitchFamily="34" charset="0"/>
              <a:sym typeface="Open Sans"/>
            </a:rPr>
            <a:t>Lower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and </a:t>
          </a:r>
          <a:r>
            <a:rPr lang="en-US" sz="800" i="1">
              <a:solidFill>
                <a:sysClr val="windowText" lastClr="000000"/>
              </a:solidFill>
              <a:latin typeface="Arial" panose="020B0604020202020204" pitchFamily="34" charset="0"/>
              <a:ea typeface="Open Sans"/>
              <a:cs typeface="Arial" panose="020B0604020202020204" pitchFamily="34" charset="0"/>
              <a:sym typeface="Open Sans"/>
            </a:rPr>
            <a:t>Upper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bounds of the ROI and Response</a:t>
          </a:r>
          <a:r>
            <a:rPr lang="en-US" sz="800" baseline="0">
              <a:solidFill>
                <a:sysClr val="windowText" lastClr="000000"/>
              </a:solidFill>
              <a:latin typeface="Arial" panose="020B0604020202020204" pitchFamily="34" charset="0"/>
              <a:ea typeface="Open Sans"/>
              <a:cs typeface="Arial" panose="020B0604020202020204" pitchFamily="34" charset="0"/>
              <a:sym typeface="Open Sans"/>
            </a:rPr>
            <a:t> zones </a:t>
          </a:r>
          <a:r>
            <a:rPr lang="en-US" sz="800">
              <a:solidFill>
                <a:sysClr val="windowText" lastClr="000000"/>
              </a:solidFill>
              <a:latin typeface="Arial" panose="020B0604020202020204" pitchFamily="34" charset="0"/>
              <a:ea typeface="Open Sans"/>
              <a:cs typeface="Arial" panose="020B0604020202020204" pitchFamily="34" charset="0"/>
              <a:sym typeface="Open Sans"/>
            </a:rPr>
            <a:t>above represent the prediction interval associated with the point prediction, and give an indication of the uncertainty around where a future observation will fall.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213360</xdr:colOff>
      <xdr:row>9</xdr:row>
      <xdr:rowOff>35871</xdr:rowOff>
    </xdr:from>
    <xdr:to>
      <xdr:col>28</xdr:col>
      <xdr:colOff>100018</xdr:colOff>
      <xdr:row>11</xdr:row>
      <xdr:rowOff>98736</xdr:rowOff>
    </xdr:to>
    <xdr:sp macro="" textlink="">
      <xdr:nvSpPr>
        <xdr:cNvPr id="2" name="Shape 15">
          <a:extLst>
            <a:ext uri="{FF2B5EF4-FFF2-40B4-BE49-F238E27FC236}">
              <a16:creationId xmlns:a16="http://schemas.microsoft.com/office/drawing/2014/main" id="{00000000-0008-0000-0E00-000002000000}"/>
            </a:ext>
          </a:extLst>
        </xdr:cNvPr>
        <xdr:cNvSpPr/>
      </xdr:nvSpPr>
      <xdr:spPr>
        <a:xfrm>
          <a:off x="20977860" y="1617021"/>
          <a:ext cx="8059108" cy="424815"/>
        </a:xfrm>
        <a:prstGeom prst="rect">
          <a:avLst/>
        </a:prstGeom>
        <a:noFill/>
        <a:ln>
          <a:noFill/>
        </a:ln>
      </xdr:spPr>
      <xdr:txBody>
        <a:bodyPr wrap="square" lIns="91425" tIns="45700" rIns="91425" bIns="45700" anchor="t" anchorCtr="0">
          <a:noAutofit/>
        </a:bodyPr>
        <a:lstStyle>
          <a:defPPr marR="0" lvl="0" algn="l" rtl="0">
            <a:lnSpc>
              <a:spcPct val="100000"/>
            </a:lnSpc>
            <a:spcBef>
              <a:spcPts val="0"/>
            </a:spcBef>
            <a:spcAft>
              <a:spcPts val="0"/>
            </a:spcAft>
          </a:defPPr>
          <a:lvl1pPr marR="0" lvl="0"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None/>
            <a:defRPr sz="1400" b="0" i="0" u="none" strike="noStrike" cap="none">
              <a:solidFill>
                <a:srgbClr val="000000"/>
              </a:solidFill>
              <a:latin typeface="Arial"/>
              <a:ea typeface="Arial"/>
              <a:cs typeface="Arial"/>
              <a:sym typeface="Arial"/>
            </a:defRPr>
          </a:lvl9pPr>
        </a:lstStyle>
        <a:p>
          <a:pPr marL="0" marR="0" lvl="0" indent="0" algn="l" rtl="0">
            <a:spcBef>
              <a:spcPts val="0"/>
            </a:spcBef>
            <a:buSzPct val="25000"/>
            <a:buNone/>
          </a:pPr>
          <a:r>
            <a:rPr lang="en-US" sz="800" i="1">
              <a:solidFill>
                <a:sysClr val="windowText" lastClr="000000"/>
              </a:solidFill>
              <a:latin typeface="Arial" panose="020B0604020202020204" pitchFamily="34" charset="0"/>
              <a:ea typeface="Open Sans"/>
              <a:cs typeface="Arial" panose="020B0604020202020204" pitchFamily="34" charset="0"/>
              <a:sym typeface="Open Sans"/>
            </a:rPr>
            <a:t>Lower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and </a:t>
          </a:r>
          <a:r>
            <a:rPr lang="en-US" sz="800" i="1">
              <a:solidFill>
                <a:sysClr val="windowText" lastClr="000000"/>
              </a:solidFill>
              <a:latin typeface="Arial" panose="020B0604020202020204" pitchFamily="34" charset="0"/>
              <a:ea typeface="Open Sans"/>
              <a:cs typeface="Arial" panose="020B0604020202020204" pitchFamily="34" charset="0"/>
              <a:sym typeface="Open Sans"/>
            </a:rPr>
            <a:t>Upper</a:t>
          </a:r>
          <a:r>
            <a:rPr lang="en-US" sz="800">
              <a:solidFill>
                <a:sysClr val="windowText" lastClr="000000"/>
              </a:solidFill>
              <a:latin typeface="Arial" panose="020B0604020202020204" pitchFamily="34" charset="0"/>
              <a:ea typeface="Open Sans"/>
              <a:cs typeface="Arial" panose="020B0604020202020204" pitchFamily="34" charset="0"/>
              <a:sym typeface="Open Sans"/>
            </a:rPr>
            <a:t> bounds of the ROI and Response</a:t>
          </a:r>
          <a:r>
            <a:rPr lang="en-US" sz="800" baseline="0">
              <a:solidFill>
                <a:sysClr val="windowText" lastClr="000000"/>
              </a:solidFill>
              <a:latin typeface="Arial" panose="020B0604020202020204" pitchFamily="34" charset="0"/>
              <a:ea typeface="Open Sans"/>
              <a:cs typeface="Arial" panose="020B0604020202020204" pitchFamily="34" charset="0"/>
              <a:sym typeface="Open Sans"/>
            </a:rPr>
            <a:t> zones </a:t>
          </a:r>
          <a:r>
            <a:rPr lang="en-US" sz="800">
              <a:solidFill>
                <a:sysClr val="windowText" lastClr="000000"/>
              </a:solidFill>
              <a:latin typeface="Arial" panose="020B0604020202020204" pitchFamily="34" charset="0"/>
              <a:ea typeface="Open Sans"/>
              <a:cs typeface="Arial" panose="020B0604020202020204" pitchFamily="34" charset="0"/>
              <a:sym typeface="Open Sans"/>
            </a:rPr>
            <a:t>above represent the prediction interval associated with the point prediction, and give an indication of the uncertainty around where a future observation will fall.</a:t>
          </a:r>
        </a:p>
      </xdr:txBody>
    </xdr:sp>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I86"/>
  <sheetViews>
    <sheetView showGridLines="0" tabSelected="1" topLeftCell="A7" zoomScale="130" zoomScaleNormal="130" workbookViewId="0">
      <selection activeCell="G16" sqref="G16"/>
    </sheetView>
  </sheetViews>
  <sheetFormatPr defaultColWidth="0" defaultRowHeight="15" zeroHeight="1"/>
  <cols>
    <col min="1" max="1" width="2.5703125" customWidth="1"/>
    <col min="2" max="2" width="30.85546875" customWidth="1"/>
    <col min="3" max="8" width="22.7109375" customWidth="1"/>
    <col min="9" max="9" width="2.5703125" customWidth="1"/>
    <col min="10" max="16384" width="8.5703125" hidden="1"/>
  </cols>
  <sheetData>
    <row r="1" spans="1:9" ht="16.5">
      <c r="A1" s="78"/>
      <c r="B1" s="78"/>
      <c r="C1" s="78"/>
      <c r="D1" s="78"/>
      <c r="E1" s="78"/>
      <c r="F1" s="78"/>
      <c r="G1" s="78"/>
      <c r="H1" s="78"/>
      <c r="I1" s="78"/>
    </row>
    <row r="2" spans="1:9" ht="16.5">
      <c r="A2" s="78"/>
      <c r="B2" s="78"/>
      <c r="C2" s="78"/>
      <c r="D2" s="78"/>
      <c r="E2" s="78"/>
      <c r="F2" s="78"/>
      <c r="G2" s="78"/>
      <c r="H2" s="78"/>
      <c r="I2" s="78"/>
    </row>
    <row r="3" spans="1:9" ht="16.5">
      <c r="A3" s="78"/>
      <c r="B3" s="78"/>
      <c r="C3" s="78"/>
      <c r="D3" s="78"/>
      <c r="E3" s="78"/>
      <c r="F3" s="78"/>
      <c r="G3" s="78"/>
      <c r="H3" s="78"/>
      <c r="I3" s="78"/>
    </row>
    <row r="4" spans="1:9" ht="16.5">
      <c r="A4" s="78"/>
      <c r="B4" s="78"/>
      <c r="C4" s="78"/>
      <c r="D4" s="78"/>
      <c r="E4" s="78"/>
      <c r="F4" s="78"/>
      <c r="G4" s="78"/>
      <c r="H4" s="78"/>
      <c r="I4" s="78"/>
    </row>
    <row r="5" spans="1:9"/>
    <row r="6" spans="1:9"/>
    <row r="7" spans="1:9" ht="16.5">
      <c r="B7" s="290" t="s">
        <v>0</v>
      </c>
      <c r="C7" s="290"/>
    </row>
    <row r="8" spans="1:9" ht="16.5">
      <c r="B8" s="86" t="s">
        <v>1</v>
      </c>
      <c r="C8" s="85" t="s">
        <v>2</v>
      </c>
    </row>
    <row r="9" spans="1:9" ht="16.5">
      <c r="B9" s="86" t="s">
        <v>3</v>
      </c>
      <c r="C9" s="85" t="s">
        <v>4</v>
      </c>
    </row>
    <row r="10" spans="1:9" ht="16.5">
      <c r="B10" s="86" t="s">
        <v>5</v>
      </c>
      <c r="C10" s="85" t="s">
        <v>6</v>
      </c>
    </row>
    <row r="11" spans="1:9" ht="16.5">
      <c r="B11" s="86" t="s">
        <v>7</v>
      </c>
      <c r="C11" s="85" t="s">
        <v>8</v>
      </c>
    </row>
    <row r="12" spans="1:9" ht="16.5">
      <c r="B12" s="86" t="s">
        <v>9</v>
      </c>
      <c r="C12" s="85" t="s">
        <v>10</v>
      </c>
    </row>
    <row r="13" spans="1:9" ht="16.5">
      <c r="B13" s="86" t="s">
        <v>11</v>
      </c>
      <c r="C13" s="85" t="s">
        <v>12</v>
      </c>
    </row>
    <row r="14" spans="1:9" ht="16.5">
      <c r="B14" s="80" t="s">
        <v>13</v>
      </c>
      <c r="C14" s="85" t="s">
        <v>14</v>
      </c>
    </row>
    <row r="15" spans="1:9" ht="16.5">
      <c r="B15" s="80" t="str">
        <f>"Annual Shipments"&amp;" (in "&amp;$C$13&amp;" "&amp;$C$14&amp;")"</f>
        <v>Annual Shipments (in PEN NOS)</v>
      </c>
      <c r="C15" s="289">
        <f>84915.6147978809*1000</f>
        <v>84915614.797880903</v>
      </c>
    </row>
    <row r="16" spans="1:9" ht="16.5">
      <c r="B16" s="80" t="s">
        <v>15</v>
      </c>
      <c r="C16" s="85" t="s">
        <v>16</v>
      </c>
    </row>
    <row r="17" spans="1:9" ht="16.5">
      <c r="B17" s="80" t="str">
        <f>"Annual Shipments"&amp;" (in "&amp;$C$16&amp;")"</f>
        <v>Annual Shipments (in SU)</v>
      </c>
      <c r="C17" s="289">
        <f>1569.838251*1000</f>
        <v>1569838.2509999999</v>
      </c>
    </row>
    <row r="18" spans="1:9" ht="16.5">
      <c r="B18" s="86" t="str">
        <f>"Annual Retail Sales"&amp;" (in "&amp;$C$13&amp;")"</f>
        <v>Annual Retail Sales (in PEN)</v>
      </c>
      <c r="C18" s="81">
        <v>78213420.459999993</v>
      </c>
    </row>
    <row r="19" spans="1:9"/>
    <row r="20" spans="1:9" ht="16.5">
      <c r="B20" s="291" t="s">
        <v>17</v>
      </c>
      <c r="C20" s="292"/>
      <c r="D20" s="292"/>
      <c r="E20" s="292"/>
      <c r="F20" s="292"/>
      <c r="G20" s="292"/>
      <c r="H20" s="293"/>
    </row>
    <row r="21" spans="1:9" ht="16.5">
      <c r="B21" s="80" t="s">
        <v>18</v>
      </c>
      <c r="C21" s="85" t="s">
        <v>19</v>
      </c>
      <c r="D21" s="85" t="s">
        <v>20</v>
      </c>
      <c r="E21" s="85" t="s">
        <v>21</v>
      </c>
      <c r="F21" s="85" t="s">
        <v>21</v>
      </c>
      <c r="G21" s="85"/>
      <c r="H21" s="85"/>
    </row>
    <row r="22" spans="1:9" ht="16.5">
      <c r="A22" s="88"/>
      <c r="B22" s="80" t="s">
        <v>22</v>
      </c>
      <c r="C22" s="85" t="s">
        <v>23</v>
      </c>
      <c r="D22" s="85" t="s">
        <v>24</v>
      </c>
      <c r="E22" s="85" t="s">
        <v>25</v>
      </c>
      <c r="F22" s="85" t="s">
        <v>26</v>
      </c>
      <c r="G22" s="154"/>
      <c r="H22" s="85"/>
      <c r="I22" s="88"/>
    </row>
    <row r="23" spans="1:9" ht="16.5">
      <c r="B23" s="80" t="str">
        <f>"SPEND"&amp;" (in "&amp;$C$13&amp;")"</f>
        <v>SPEND (in PEN)</v>
      </c>
      <c r="C23" s="81">
        <v>6882087.1103707533</v>
      </c>
      <c r="D23" s="81">
        <v>638935</v>
      </c>
      <c r="E23" s="81">
        <v>321138</v>
      </c>
      <c r="F23" s="81">
        <v>247023</v>
      </c>
      <c r="G23" s="81"/>
      <c r="H23" s="81"/>
    </row>
    <row r="24" spans="1:9" ht="16.5">
      <c r="B24" s="148" t="s">
        <v>27</v>
      </c>
      <c r="C24" s="149">
        <v>52</v>
      </c>
      <c r="D24" s="149">
        <v>52</v>
      </c>
      <c r="E24" s="149">
        <v>50</v>
      </c>
      <c r="F24" s="149">
        <v>48</v>
      </c>
      <c r="G24" s="149"/>
      <c r="H24" s="150"/>
    </row>
    <row r="25" spans="1:9" ht="16.5">
      <c r="B25" s="80" t="s">
        <v>28</v>
      </c>
      <c r="C25" s="83">
        <v>10841.3</v>
      </c>
      <c r="D25" s="83">
        <v>150486475</v>
      </c>
      <c r="E25" s="84">
        <v>79472120</v>
      </c>
      <c r="F25" s="83">
        <v>16204631</v>
      </c>
      <c r="G25" s="83"/>
      <c r="H25" s="82"/>
    </row>
    <row r="26" spans="1:9" ht="16.5">
      <c r="B26" s="80" t="s">
        <v>29</v>
      </c>
      <c r="C26" s="85" t="s">
        <v>30</v>
      </c>
      <c r="D26" s="85" t="s">
        <v>31</v>
      </c>
      <c r="E26" s="85" t="s">
        <v>31</v>
      </c>
      <c r="F26" s="85" t="s">
        <v>31</v>
      </c>
      <c r="G26" s="85"/>
      <c r="H26" s="85"/>
    </row>
    <row r="27" spans="1:9" ht="16.5">
      <c r="B27" s="80" t="s">
        <v>32</v>
      </c>
      <c r="C27" s="85" t="s">
        <v>33</v>
      </c>
      <c r="D27" s="85" t="s">
        <v>33</v>
      </c>
      <c r="E27" s="85" t="s">
        <v>34</v>
      </c>
      <c r="F27" s="85" t="s">
        <v>33</v>
      </c>
      <c r="G27" s="85"/>
      <c r="H27" s="85"/>
    </row>
    <row r="28" spans="1:9" ht="16.5">
      <c r="A28" s="87"/>
      <c r="B28" s="80" t="s">
        <v>35</v>
      </c>
      <c r="C28" s="82">
        <v>7360445</v>
      </c>
      <c r="D28" s="82">
        <v>9800000</v>
      </c>
      <c r="E28" s="82">
        <v>8750000</v>
      </c>
      <c r="F28" s="82">
        <v>7360445</v>
      </c>
      <c r="G28" s="82"/>
      <c r="H28" s="81"/>
      <c r="I28" s="87"/>
    </row>
    <row r="29" spans="1:9" ht="16.5">
      <c r="B29" s="80" t="s">
        <v>36</v>
      </c>
      <c r="C29" s="79" t="s">
        <v>37</v>
      </c>
      <c r="D29" s="79" t="s">
        <v>38</v>
      </c>
      <c r="E29" s="79" t="s">
        <v>38</v>
      </c>
      <c r="F29" s="79" t="s">
        <v>38</v>
      </c>
      <c r="G29" s="79"/>
      <c r="H29" s="79"/>
    </row>
    <row r="30" spans="1:9" ht="16.5">
      <c r="B30" s="80" t="str">
        <f>"COST PER POINT"&amp;" (in "&amp;$C$13&amp;")"</f>
        <v>COST PER POINT (in PEN)</v>
      </c>
      <c r="C30" s="151">
        <v>634.80275523883245</v>
      </c>
      <c r="D30" s="151">
        <f>(D23/D25)*1000</f>
        <v>4.2457968398821224</v>
      </c>
      <c r="E30" s="151">
        <v>4.04088880477833</v>
      </c>
      <c r="F30" s="151">
        <v>15.243975626473691</v>
      </c>
      <c r="G30" s="151"/>
      <c r="H30" s="151"/>
    </row>
    <row r="31" spans="1:9" ht="16.5">
      <c r="B31" s="80" t="s">
        <v>39</v>
      </c>
      <c r="C31" s="79" t="s">
        <v>37</v>
      </c>
      <c r="D31" s="79" t="s">
        <v>38</v>
      </c>
      <c r="E31" s="79" t="s">
        <v>40</v>
      </c>
      <c r="F31" s="79" t="s">
        <v>40</v>
      </c>
      <c r="G31" s="79"/>
      <c r="H31" s="79"/>
    </row>
    <row r="32" spans="1:9"/>
    <row r="33"/>
    <row r="34"/>
    <row r="35"/>
    <row r="36"/>
    <row r="58" ht="37.5" hidden="1" customHeight="1"/>
    <row r="86" ht="37.5" hidden="1" customHeight="1"/>
  </sheetData>
  <mergeCells count="2">
    <mergeCell ref="B7:C7"/>
    <mergeCell ref="B20:H20"/>
  </mergeCells>
  <dataValidations count="1">
    <dataValidation allowBlank="1" sqref="C14" xr:uid="{00000000-0002-0000-0000-000000000000}"/>
  </dataValidations>
  <pageMargins left="0.7" right="0.7" top="0.75" bottom="0.75" header="0.3" footer="0.3"/>
  <pageSetup orientation="portrait" r:id="rId1"/>
  <drawing r:id="rId2"/>
  <legacy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AA67"/>
  <sheetViews>
    <sheetView showGridLines="0" zoomScale="50" zoomScaleNormal="50" workbookViewId="0"/>
  </sheetViews>
  <sheetFormatPr defaultColWidth="0" defaultRowHeight="0" customHeight="1" zeroHeight="1"/>
  <cols>
    <col min="1" max="1" width="9.140625" customWidth="1"/>
    <col min="2" max="2" width="15.28515625" customWidth="1"/>
    <col min="3" max="4" width="9.140625" customWidth="1"/>
    <col min="5" max="5" width="16.85546875" bestFit="1" customWidth="1"/>
    <col min="6" max="6" width="15.5703125" customWidth="1"/>
    <col min="7" max="7" width="20.140625" customWidth="1"/>
    <col min="8" max="8" width="16.28515625" customWidth="1"/>
    <col min="9" max="9" width="4.85546875" customWidth="1"/>
    <col min="10" max="10" width="20" customWidth="1"/>
    <col min="11" max="11" width="15" customWidth="1"/>
    <col min="12" max="12" width="4.42578125" customWidth="1"/>
    <col min="13" max="13" width="20" customWidth="1"/>
    <col min="14" max="14" width="16.28515625" customWidth="1"/>
    <col min="15" max="15" width="4.85546875" customWidth="1"/>
    <col min="16" max="16" width="20.28515625" customWidth="1"/>
    <col min="17" max="17" width="13.5703125" customWidth="1"/>
    <col min="18" max="18" width="5.42578125" customWidth="1"/>
    <col min="19" max="19" width="20.42578125" customWidth="1"/>
    <col min="20" max="20" width="13.42578125" customWidth="1"/>
    <col min="21" max="21" width="5.42578125" customWidth="1"/>
    <col min="22" max="22" width="20.140625" customWidth="1"/>
    <col min="23" max="23" width="11.5703125" customWidth="1"/>
    <col min="24" max="24" width="5.42578125" customWidth="1"/>
    <col min="25" max="25" width="20.140625" customWidth="1"/>
    <col min="26" max="26" width="11.5703125" hidden="1" customWidth="1"/>
    <col min="27" max="27" width="14.5703125" hidden="1" customWidth="1"/>
    <col min="28" max="16384" width="9.140625" hidden="1"/>
  </cols>
  <sheetData>
    <row r="1" spans="1:24" ht="15">
      <c r="A1" s="89"/>
      <c r="B1" s="89"/>
      <c r="C1" s="89"/>
      <c r="D1" s="89"/>
      <c r="E1" s="89"/>
      <c r="F1" s="89"/>
      <c r="G1" s="89"/>
      <c r="H1" s="89"/>
      <c r="I1" s="89"/>
      <c r="J1" s="89"/>
      <c r="K1" s="89"/>
      <c r="L1" s="89"/>
      <c r="M1" s="89"/>
      <c r="N1" s="89"/>
      <c r="O1" s="89"/>
      <c r="P1" s="89"/>
      <c r="Q1" s="89"/>
      <c r="R1" s="89"/>
      <c r="S1" s="89"/>
      <c r="T1" s="89"/>
      <c r="U1" s="89"/>
      <c r="V1" s="89"/>
      <c r="X1" s="89"/>
    </row>
    <row r="2" spans="1:24" ht="15">
      <c r="A2" s="89"/>
      <c r="B2" s="89"/>
      <c r="C2" s="89"/>
      <c r="D2" s="89"/>
      <c r="E2" s="89"/>
      <c r="F2" s="89"/>
      <c r="G2" s="89"/>
      <c r="H2" s="89"/>
      <c r="I2" s="89"/>
      <c r="J2" s="89"/>
      <c r="K2" s="89"/>
      <c r="L2" s="89"/>
      <c r="M2" s="89"/>
      <c r="N2" s="89"/>
      <c r="O2" s="89"/>
      <c r="P2" s="89"/>
      <c r="Q2" s="89"/>
      <c r="R2" s="89"/>
      <c r="S2" s="89"/>
      <c r="T2" s="89"/>
      <c r="U2" s="89"/>
      <c r="V2" s="89"/>
      <c r="X2" s="89"/>
    </row>
    <row r="3" spans="1:24" ht="15">
      <c r="A3" s="89"/>
      <c r="B3" s="89"/>
      <c r="C3" s="89"/>
      <c r="D3" s="89"/>
      <c r="E3" s="89"/>
      <c r="F3" s="89"/>
      <c r="G3" s="89"/>
      <c r="H3" s="89"/>
      <c r="I3" s="89"/>
      <c r="J3" s="89"/>
      <c r="K3" s="89"/>
      <c r="L3" s="89"/>
      <c r="M3" s="89"/>
      <c r="N3" s="89"/>
      <c r="O3" s="89"/>
      <c r="P3" s="89"/>
      <c r="Q3" s="89"/>
      <c r="R3" s="89"/>
      <c r="S3" s="89"/>
      <c r="T3" s="89"/>
      <c r="U3" s="89"/>
      <c r="V3" s="89"/>
      <c r="X3" s="89"/>
    </row>
    <row r="4" spans="1:24" ht="15">
      <c r="A4" s="89"/>
      <c r="B4" s="89"/>
      <c r="C4" s="89"/>
      <c r="D4" s="89"/>
      <c r="E4" s="89"/>
      <c r="F4" s="89"/>
      <c r="G4" s="89"/>
      <c r="H4" s="89"/>
      <c r="I4" s="89"/>
      <c r="J4" s="89"/>
      <c r="K4" s="89"/>
      <c r="L4" s="89"/>
      <c r="M4" s="89"/>
      <c r="N4" s="89"/>
      <c r="O4" s="89"/>
      <c r="P4" s="89"/>
      <c r="Q4" s="89"/>
      <c r="R4" s="89"/>
      <c r="S4" s="89"/>
      <c r="T4" s="89"/>
      <c r="U4" s="89"/>
      <c r="V4" s="89"/>
      <c r="X4" s="89"/>
    </row>
    <row r="5" spans="1:24" ht="15">
      <c r="A5" s="89"/>
      <c r="B5" s="89"/>
      <c r="C5" s="89"/>
      <c r="D5" s="89"/>
      <c r="E5" s="89"/>
      <c r="F5" s="89"/>
      <c r="G5" s="89"/>
      <c r="H5" s="89"/>
      <c r="I5" s="89"/>
      <c r="J5" s="89"/>
      <c r="K5" s="89"/>
      <c r="L5" s="89"/>
      <c r="M5" s="89"/>
      <c r="N5" s="89"/>
      <c r="O5" s="89"/>
      <c r="P5" s="89"/>
      <c r="Q5" s="89"/>
      <c r="R5" s="89"/>
      <c r="S5" s="89"/>
      <c r="T5" s="89"/>
      <c r="U5" s="89"/>
      <c r="V5" s="89"/>
      <c r="X5" s="89"/>
    </row>
    <row r="6" spans="1:24" ht="15">
      <c r="A6" s="89"/>
      <c r="B6" s="89"/>
      <c r="C6" s="89"/>
      <c r="D6" s="89"/>
      <c r="E6" s="89"/>
      <c r="F6" s="89"/>
      <c r="G6" s="89"/>
      <c r="H6" s="89"/>
      <c r="I6" s="89"/>
      <c r="J6" s="89"/>
      <c r="K6" s="89"/>
      <c r="L6" s="89"/>
      <c r="M6" s="89"/>
      <c r="N6" s="89"/>
      <c r="O6" s="89"/>
      <c r="P6" s="89"/>
      <c r="Q6" s="89"/>
      <c r="R6" s="89"/>
      <c r="S6" s="89"/>
      <c r="T6" s="89"/>
      <c r="U6" s="89"/>
      <c r="V6" s="89"/>
      <c r="X6" s="89"/>
    </row>
    <row r="7" spans="1:24" ht="15">
      <c r="A7" s="89"/>
      <c r="B7" s="89"/>
      <c r="C7" s="89"/>
      <c r="D7" s="89"/>
      <c r="E7" s="89"/>
      <c r="F7" s="89"/>
      <c r="G7" s="89"/>
      <c r="H7" s="89"/>
      <c r="I7" s="89"/>
      <c r="J7" s="89"/>
      <c r="K7" s="89"/>
      <c r="L7" s="89"/>
      <c r="M7" s="89"/>
      <c r="N7" s="89"/>
      <c r="O7" s="89"/>
      <c r="P7" s="89"/>
      <c r="Q7" s="89"/>
      <c r="R7" s="89"/>
      <c r="S7" s="89"/>
      <c r="T7" s="89"/>
      <c r="U7" s="89"/>
      <c r="V7" s="89"/>
      <c r="X7" s="89"/>
    </row>
    <row r="8" spans="1:24" ht="27" customHeight="1">
      <c r="A8" s="89"/>
      <c r="B8" s="89"/>
      <c r="C8" s="89"/>
      <c r="D8" s="89"/>
      <c r="E8" s="89"/>
      <c r="F8" s="89"/>
      <c r="G8" s="89"/>
      <c r="H8" s="89"/>
      <c r="I8" s="89"/>
      <c r="J8" s="89"/>
      <c r="K8" s="89"/>
      <c r="L8" s="89"/>
      <c r="M8" s="89"/>
      <c r="N8" s="89"/>
      <c r="O8" s="89"/>
      <c r="P8" s="89"/>
      <c r="Q8" s="89"/>
      <c r="R8" s="89"/>
      <c r="S8" s="89"/>
      <c r="T8" s="89"/>
      <c r="U8" s="89"/>
      <c r="V8" s="89"/>
      <c r="X8" s="89"/>
    </row>
    <row r="9" spans="1:24" ht="29.45" hidden="1" customHeight="1">
      <c r="A9" s="89"/>
      <c r="B9" s="294" t="s">
        <v>41</v>
      </c>
      <c r="C9" s="294"/>
      <c r="D9" s="294"/>
      <c r="E9" s="294"/>
      <c r="F9" s="295" t="str">
        <f>'RESULTS OVERVIEW LISTS'!A1</f>
        <v>PERU</v>
      </c>
      <c r="G9" s="295"/>
      <c r="H9" s="295"/>
    </row>
    <row r="10" spans="1:24" ht="38.450000000000003" customHeight="1">
      <c r="A10" s="89"/>
      <c r="B10" s="89"/>
      <c r="C10" s="89"/>
      <c r="D10" s="89"/>
      <c r="E10" s="89"/>
      <c r="F10" s="89"/>
      <c r="G10" s="90"/>
      <c r="H10" s="90"/>
      <c r="I10" s="90"/>
      <c r="J10" s="90"/>
      <c r="K10" s="90"/>
      <c r="L10" s="90"/>
      <c r="M10" s="90"/>
      <c r="N10" s="90"/>
      <c r="O10" s="90"/>
      <c r="P10" s="90"/>
      <c r="Q10" s="90"/>
      <c r="R10" s="90"/>
      <c r="S10" s="90"/>
      <c r="T10" s="90"/>
      <c r="U10" s="89"/>
      <c r="V10" s="89"/>
      <c r="X10" s="89"/>
    </row>
    <row r="11" spans="1:24" ht="15">
      <c r="A11" s="89"/>
      <c r="B11" s="89"/>
      <c r="C11" s="89"/>
      <c r="D11" s="89"/>
      <c r="E11" s="89"/>
      <c r="F11" s="89"/>
      <c r="G11" s="98"/>
      <c r="H11" s="89"/>
      <c r="I11" s="89"/>
      <c r="J11" s="98"/>
      <c r="K11" s="89"/>
      <c r="L11" s="89"/>
      <c r="M11" s="98"/>
      <c r="N11" s="89"/>
      <c r="O11" s="89"/>
      <c r="P11" s="98"/>
      <c r="Q11" s="89"/>
      <c r="R11" s="89"/>
      <c r="S11" s="98"/>
      <c r="T11" s="89"/>
      <c r="U11" s="89"/>
      <c r="V11" s="89"/>
      <c r="X11" s="89"/>
    </row>
    <row r="12" spans="1:24" ht="15">
      <c r="A12" s="89"/>
      <c r="B12" s="89"/>
      <c r="C12" s="89"/>
      <c r="D12" s="89"/>
      <c r="E12" s="89"/>
      <c r="F12" s="89"/>
      <c r="G12" s="89"/>
      <c r="H12" s="89"/>
      <c r="I12" s="89"/>
      <c r="J12" s="89"/>
      <c r="K12" s="89"/>
      <c r="L12" s="89"/>
      <c r="M12" s="89"/>
      <c r="N12" s="89"/>
      <c r="O12" s="89"/>
      <c r="P12" s="89"/>
      <c r="Q12" s="89"/>
      <c r="R12" s="89"/>
      <c r="S12" s="89"/>
      <c r="T12" s="89"/>
      <c r="U12" s="89"/>
      <c r="V12" s="89"/>
      <c r="X12" s="89"/>
    </row>
    <row r="13" spans="1:24" ht="15">
      <c r="A13" s="89"/>
      <c r="B13" s="89"/>
      <c r="C13" s="89"/>
      <c r="D13" s="89"/>
      <c r="E13" s="89"/>
      <c r="F13" s="89"/>
      <c r="G13" s="89"/>
      <c r="H13" s="89"/>
      <c r="I13" s="89"/>
      <c r="J13" s="89"/>
      <c r="K13" s="89"/>
      <c r="L13" s="89"/>
      <c r="M13" s="89"/>
      <c r="N13" s="89"/>
      <c r="O13" s="89"/>
      <c r="P13" s="89"/>
      <c r="Q13" s="89"/>
      <c r="R13" s="89"/>
      <c r="S13" s="89"/>
      <c r="T13" s="89"/>
      <c r="U13" s="89"/>
      <c r="V13" s="89"/>
      <c r="X13" s="89"/>
    </row>
    <row r="14" spans="1:24" ht="38.25" customHeight="1">
      <c r="A14" s="89"/>
      <c r="B14" s="89"/>
      <c r="C14" s="89"/>
      <c r="D14" s="89"/>
      <c r="E14" s="89"/>
      <c r="F14" s="91" t="s">
        <v>42</v>
      </c>
      <c r="G14" s="153">
        <f>IFERROR(VLOOKUP($F$9&amp;"_"&amp;'RESULTS OVERVIEW LISTS'!$D1,'RESULTS OVERVIEW DATA'!$A:$J,10,FALSE),"")</f>
        <v>6882087.1103707533</v>
      </c>
      <c r="H14" s="92" t="str">
        <f>IFERROR(VLOOKUP($F$9&amp;"_"&amp;'RESULTS OVERVIEW LISTS'!$D1,'RESULTS OVERVIEW DATA'!$A:$K,11,FALSE),"")</f>
        <v>PEN</v>
      </c>
      <c r="I14" s="89"/>
      <c r="J14" s="153">
        <f>IFERROR(VLOOKUP($F$9&amp;"_"&amp;'RESULTS OVERVIEW LISTS'!$D2,'RESULTS OVERVIEW DATA'!$A:$J,10,FALSE),"")</f>
        <v>638935</v>
      </c>
      <c r="K14" s="92" t="str">
        <f>IFERROR(VLOOKUP($F$9&amp;"_"&amp;'RESULTS OVERVIEW LISTS'!$D2,'RESULTS OVERVIEW DATA'!$A:$K,11,FALSE),"")</f>
        <v>PEN</v>
      </c>
      <c r="L14" s="89"/>
      <c r="M14" s="153">
        <f>IFERROR(VLOOKUP($F$9&amp;"_"&amp;'RESULTS OVERVIEW LISTS'!$D3,'RESULTS OVERVIEW DATA'!$A:$J,10,FALSE),"")</f>
        <v>321138</v>
      </c>
      <c r="N14" s="92" t="str">
        <f>IFERROR(VLOOKUP($F$9&amp;"_"&amp;'RESULTS OVERVIEW LISTS'!$D3,'RESULTS OVERVIEW DATA'!$A:$K,11,FALSE),"")</f>
        <v>PEN</v>
      </c>
      <c r="O14" s="89"/>
      <c r="P14" s="153">
        <f>IFERROR(VLOOKUP($F$9&amp;"_"&amp;'RESULTS OVERVIEW LISTS'!$D4,'RESULTS OVERVIEW DATA'!$A:$J,10,FALSE),"")</f>
        <v>247023</v>
      </c>
      <c r="Q14" s="92" t="str">
        <f>IFERROR(VLOOKUP($F$9&amp;"_"&amp;'RESULTS OVERVIEW LISTS'!$D4,'RESULTS OVERVIEW DATA'!$A:$K,11,FALSE),"")</f>
        <v>PEN</v>
      </c>
      <c r="R14" s="89"/>
      <c r="S14" s="153" t="str">
        <f>IFERROR(VLOOKUP($F$9&amp;"_"&amp;'RESULTS OVERVIEW LISTS'!$D5,'RESULTS OVERVIEW DATA'!$A:$J,10,FALSE),"")</f>
        <v/>
      </c>
      <c r="T14" s="92" t="str">
        <f>IFERROR(VLOOKUP($F$9&amp;"_"&amp;'RESULTS OVERVIEW LISTS'!$D5,'RESULTS OVERVIEW DATA'!$A:$K,11,FALSE),"")</f>
        <v/>
      </c>
      <c r="U14" s="89"/>
      <c r="V14" s="153" t="str">
        <f>IFERROR(VLOOKUP($F$9&amp;"_"&amp;'RESULTS OVERVIEW LISTS'!$D6,'RESULTS OVERVIEW DATA'!$A:$J,10,FALSE),"")</f>
        <v/>
      </c>
      <c r="W14" s="92" t="str">
        <f>IFERROR(VLOOKUP($F$9&amp;"_"&amp;'RESULTS OVERVIEW LISTS'!$D6,'RESULTS OVERVIEW DATA'!$A:$K,11,FALSE),"")</f>
        <v/>
      </c>
      <c r="X14" s="89"/>
    </row>
    <row r="15" spans="1:24" ht="38.25" customHeight="1">
      <c r="A15" s="89"/>
      <c r="B15" s="89"/>
      <c r="C15" s="89"/>
      <c r="D15" s="89"/>
      <c r="E15" s="89"/>
      <c r="F15" s="93" t="s">
        <v>43</v>
      </c>
      <c r="G15" s="153">
        <f>IFERROR(VLOOKUP($F$9&amp;"_"&amp;'RESULTS OVERVIEW LISTS'!$D1,'RESULTS OVERVIEW DATA'!$A:$L,12,FALSE),"")</f>
        <v>634.80275523883245</v>
      </c>
      <c r="H15" s="92" t="str">
        <f>IFERROR(VLOOKUP($F$9&amp;"_"&amp;'RESULTS OVERVIEW LISTS'!$D1,'RESULTS OVERVIEW DATA'!$A:$M,13,FALSE),"")</f>
        <v>PER GRP</v>
      </c>
      <c r="I15" s="89"/>
      <c r="J15" s="153">
        <f>IFERROR(VLOOKUP($F$9&amp;"_"&amp;'RESULTS OVERVIEW LISTS'!$D2,'RESULTS OVERVIEW DATA'!$A:$L,12,FALSE),"")</f>
        <v>4.2457968398821224</v>
      </c>
      <c r="K15" s="92" t="str">
        <f>IFERROR(VLOOKUP($F$9&amp;"_"&amp;'RESULTS OVERVIEW LISTS'!$D2,'RESULTS OVERVIEW DATA'!$A:$M,13,FALSE),"")</f>
        <v>PER M IMPs</v>
      </c>
      <c r="L15" s="89"/>
      <c r="M15" s="136">
        <f>IFERROR(VLOOKUP($F$9&amp;"_"&amp;'RESULTS OVERVIEW LISTS'!$D3,'RESULTS OVERVIEW DATA'!$A:$L,12,FALSE),"")</f>
        <v>4.04088880477833</v>
      </c>
      <c r="N15" s="92" t="str">
        <f>IFERROR(VLOOKUP($F$9&amp;"_"&amp;'RESULTS OVERVIEW LISTS'!$D3,'RESULTS OVERVIEW DATA'!$A:$M,13,FALSE),"")</f>
        <v>PER M IMPs</v>
      </c>
      <c r="O15" s="89"/>
      <c r="P15" s="136">
        <f>IFERROR(VLOOKUP($F$9&amp;"_"&amp;'RESULTS OVERVIEW LISTS'!$D4,'RESULTS OVERVIEW DATA'!$A:$L,12,FALSE),"")</f>
        <v>15.243975626473691</v>
      </c>
      <c r="Q15" s="92" t="str">
        <f>IFERROR(VLOOKUP($F$9&amp;"_"&amp;'RESULTS OVERVIEW LISTS'!$D4,'RESULTS OVERVIEW DATA'!$A:$M,13,FALSE),"")</f>
        <v>PER M IMPs</v>
      </c>
      <c r="R15" s="89"/>
      <c r="S15" s="136" t="str">
        <f>IFERROR(VLOOKUP($F$9&amp;"_"&amp;'RESULTS OVERVIEW LISTS'!$D5,'RESULTS OVERVIEW DATA'!$A:$L,12,FALSE),"")</f>
        <v/>
      </c>
      <c r="T15" s="92" t="str">
        <f>IFERROR(VLOOKUP($F$9&amp;"_"&amp;'RESULTS OVERVIEW LISTS'!$D5,'RESULTS OVERVIEW DATA'!$A:$M,13,FALSE),"")</f>
        <v/>
      </c>
      <c r="U15" s="89"/>
      <c r="V15" s="136" t="str">
        <f>IFERROR(VLOOKUP($F$9&amp;"_"&amp;'RESULTS OVERVIEW LISTS'!$D6,'RESULTS OVERVIEW DATA'!$A:$L,12,FALSE),"")</f>
        <v/>
      </c>
      <c r="W15" s="92" t="str">
        <f>IFERROR(VLOOKUP($F$9&amp;"_"&amp;'RESULTS OVERVIEW LISTS'!$D6,'RESULTS OVERVIEW DATA'!$A:$M,13,FALSE),"")</f>
        <v/>
      </c>
      <c r="X15" s="89"/>
    </row>
    <row r="16" spans="1:24" ht="38.25" customHeight="1">
      <c r="A16" s="89"/>
      <c r="B16" s="89"/>
      <c r="C16" s="89"/>
      <c r="D16" s="89"/>
      <c r="E16" s="89"/>
      <c r="F16" s="91" t="s">
        <v>44</v>
      </c>
      <c r="G16" s="153">
        <f>IFERROR(VLOOKUP($F$9&amp;"_"&amp;'RESULTS OVERVIEW LISTS'!$D1,'RESULTS OVERVIEW DATA'!$A:$H,8,FALSE),"")</f>
        <v>10841.3</v>
      </c>
      <c r="H16" s="92" t="str">
        <f>IFERROR(VLOOKUP($F$9&amp;"_"&amp;'RESULTS OVERVIEW LISTS'!$D1,'RESULTS OVERVIEW DATA'!$A:$I,9,FALSE),"")</f>
        <v>GRPs</v>
      </c>
      <c r="I16" s="89"/>
      <c r="J16" s="153">
        <f>IFERROR(VLOOKUP($F$9&amp;"_"&amp;'RESULTS OVERVIEW LISTS'!$D2,'RESULTS OVERVIEW DATA'!$A:$H,8,FALSE),"")</f>
        <v>150.48647500000001</v>
      </c>
      <c r="K16" s="92" t="str">
        <f>IFERROR(VLOOKUP($F$9&amp;"_"&amp;'RESULTS OVERVIEW LISTS'!$D2,'RESULTS OVERVIEW DATA'!$A:$I,9,FALSE),"")</f>
        <v>MM IMPs</v>
      </c>
      <c r="L16" s="89"/>
      <c r="M16" s="136">
        <f>IFERROR(VLOOKUP($F$9&amp;"_"&amp;'RESULTS OVERVIEW LISTS'!$D3,'RESULTS OVERVIEW DATA'!$A:$H,8,FALSE),"")</f>
        <v>79.472120000000004</v>
      </c>
      <c r="N16" s="92" t="str">
        <f>IFERROR(VLOOKUP($F$9&amp;"_"&amp;'RESULTS OVERVIEW LISTS'!$D3,'RESULTS OVERVIEW DATA'!$A:$I,9,FALSE),"")</f>
        <v>MM IMPs</v>
      </c>
      <c r="O16" s="89"/>
      <c r="P16" s="94">
        <f>IFERROR(VLOOKUP($F$9&amp;"_"&amp;'RESULTS OVERVIEW LISTS'!$D4,'RESULTS OVERVIEW DATA'!$A:$H,8,FALSE),"")</f>
        <v>16.204630999999999</v>
      </c>
      <c r="Q16" s="92" t="str">
        <f>IFERROR(VLOOKUP($F$9&amp;"_"&amp;'RESULTS OVERVIEW LISTS'!$D4,'RESULTS OVERVIEW DATA'!$A:$I,9,FALSE),"")</f>
        <v>MM IMPs</v>
      </c>
      <c r="R16" s="89"/>
      <c r="S16" s="94" t="str">
        <f>IFERROR(VLOOKUP($F$9&amp;"_"&amp;'RESULTS OVERVIEW LISTS'!$D5,'RESULTS OVERVIEW DATA'!$A:$H,8,FALSE),"")</f>
        <v/>
      </c>
      <c r="T16" s="92" t="str">
        <f>IFERROR(VLOOKUP($F$9&amp;"_"&amp;'RESULTS OVERVIEW LISTS'!$D5,'RESULTS OVERVIEW DATA'!$A:$I,9,FALSE),"")</f>
        <v/>
      </c>
      <c r="U16" s="89"/>
      <c r="V16" s="136" t="str">
        <f>IFERROR(VLOOKUP($F$9&amp;"_"&amp;'RESULTS OVERVIEW LISTS'!$D6,'RESULTS OVERVIEW DATA'!$A:$H,8,FALSE),"")</f>
        <v/>
      </c>
      <c r="W16" s="92" t="str">
        <f>IFERROR(VLOOKUP($F$9&amp;"_"&amp;'RESULTS OVERVIEW LISTS'!$D6,'RESULTS OVERVIEW DATA'!$A:$I,9,FALSE),"")</f>
        <v/>
      </c>
      <c r="X16" s="89"/>
    </row>
    <row r="17" spans="1:24" ht="15">
      <c r="A17" s="89"/>
      <c r="B17" s="89"/>
      <c r="C17" s="89"/>
      <c r="D17" s="89"/>
      <c r="E17" s="89"/>
      <c r="F17" s="89"/>
      <c r="G17" s="95"/>
      <c r="H17" s="89"/>
      <c r="I17" s="89"/>
      <c r="J17" s="96"/>
      <c r="K17" s="89"/>
      <c r="L17" s="89"/>
      <c r="M17" s="96"/>
      <c r="N17" s="89"/>
      <c r="O17" s="89"/>
      <c r="P17" s="96"/>
      <c r="Q17" s="89"/>
      <c r="R17" s="89"/>
      <c r="S17" s="96"/>
      <c r="T17" s="89"/>
      <c r="U17" s="89"/>
      <c r="V17" s="89"/>
      <c r="X17" s="89"/>
    </row>
    <row r="18" spans="1:24" ht="15">
      <c r="A18" s="89"/>
      <c r="B18" s="89"/>
      <c r="C18" s="89"/>
      <c r="D18" s="89"/>
      <c r="E18" s="89"/>
      <c r="F18" s="89"/>
      <c r="G18" s="89"/>
      <c r="H18" s="89"/>
      <c r="I18" s="89"/>
      <c r="J18" s="89"/>
      <c r="K18" s="89"/>
      <c r="L18" s="89"/>
      <c r="M18" s="89"/>
      <c r="N18" s="89"/>
      <c r="O18" s="89"/>
      <c r="P18" s="89"/>
      <c r="Q18" s="89"/>
      <c r="R18" s="89"/>
      <c r="S18" s="89"/>
      <c r="T18" s="89"/>
      <c r="U18" s="89"/>
      <c r="V18" s="89"/>
      <c r="X18" s="89"/>
    </row>
    <row r="19" spans="1:24" ht="15">
      <c r="A19" s="89"/>
      <c r="B19" s="89"/>
      <c r="C19" s="89"/>
      <c r="D19" s="89"/>
      <c r="E19" s="89"/>
      <c r="F19" s="89"/>
      <c r="G19" s="89"/>
      <c r="H19" s="89"/>
      <c r="I19" s="89"/>
      <c r="J19" s="89"/>
      <c r="K19" s="89"/>
      <c r="L19" s="89"/>
      <c r="M19" s="89"/>
      <c r="N19" s="89"/>
      <c r="O19" s="89"/>
      <c r="P19" s="89"/>
      <c r="Q19" s="89"/>
      <c r="R19" s="89"/>
      <c r="S19" s="89"/>
      <c r="T19" s="89"/>
      <c r="U19" s="89"/>
      <c r="V19" s="89"/>
      <c r="X19" s="89"/>
    </row>
    <row r="20" spans="1:24" ht="15">
      <c r="A20" s="89"/>
      <c r="B20" s="89"/>
      <c r="C20" s="89"/>
      <c r="D20" s="89"/>
      <c r="E20" s="89"/>
      <c r="F20" s="89"/>
      <c r="G20" s="89"/>
      <c r="H20" s="89"/>
      <c r="I20" s="89"/>
      <c r="J20" s="89"/>
      <c r="K20" s="89"/>
      <c r="L20" s="89"/>
      <c r="M20" s="89"/>
      <c r="N20" s="89"/>
      <c r="O20" s="89"/>
      <c r="P20" s="89"/>
      <c r="Q20" s="89"/>
      <c r="R20" s="89"/>
      <c r="S20" s="89"/>
      <c r="T20" s="89"/>
      <c r="U20" s="89"/>
      <c r="V20" s="89"/>
      <c r="X20" s="89"/>
    </row>
    <row r="21" spans="1:24" ht="15">
      <c r="A21" s="89"/>
      <c r="B21" s="89"/>
      <c r="C21" s="89"/>
      <c r="D21" s="89"/>
      <c r="E21" s="89"/>
      <c r="F21" s="89"/>
      <c r="G21" s="89"/>
      <c r="H21" s="89"/>
      <c r="I21" s="89"/>
      <c r="J21" s="89"/>
      <c r="K21" s="89"/>
      <c r="L21" s="89"/>
      <c r="M21" s="89"/>
      <c r="N21" s="89"/>
      <c r="O21" s="89"/>
      <c r="P21" s="89"/>
      <c r="Q21" s="89"/>
      <c r="R21" s="89"/>
      <c r="S21" s="89"/>
      <c r="T21" s="89"/>
      <c r="U21" s="89"/>
      <c r="V21" s="89"/>
      <c r="X21" s="89"/>
    </row>
    <row r="22" spans="1:24" ht="15">
      <c r="A22" s="89"/>
      <c r="B22" s="89"/>
      <c r="C22" s="89"/>
      <c r="D22" s="89"/>
      <c r="E22" s="89"/>
      <c r="F22" s="89"/>
      <c r="G22" s="89"/>
      <c r="H22" s="89"/>
      <c r="I22" s="89"/>
      <c r="J22" s="89"/>
      <c r="K22" s="89"/>
      <c r="L22" s="89"/>
      <c r="M22" s="89"/>
      <c r="N22" s="89"/>
      <c r="O22" s="89"/>
      <c r="P22" s="89"/>
      <c r="Q22" s="89"/>
      <c r="R22" s="89"/>
      <c r="S22" s="89"/>
      <c r="T22" s="89"/>
      <c r="U22" s="89"/>
      <c r="V22" s="89"/>
      <c r="X22" s="89"/>
    </row>
    <row r="23" spans="1:24" ht="15">
      <c r="A23" s="89"/>
      <c r="B23" s="89"/>
      <c r="C23" s="89"/>
      <c r="D23" s="89"/>
      <c r="E23" s="89"/>
      <c r="F23" s="89"/>
      <c r="G23" s="89"/>
      <c r="H23" s="89"/>
      <c r="I23" s="89"/>
      <c r="J23" s="89"/>
      <c r="K23" s="89"/>
      <c r="L23" s="89"/>
      <c r="M23" s="89"/>
      <c r="N23" s="89"/>
      <c r="O23" s="89"/>
      <c r="P23" s="89"/>
      <c r="Q23" s="89"/>
      <c r="R23" s="89"/>
      <c r="S23" s="89"/>
      <c r="T23" s="89"/>
      <c r="U23" s="89"/>
      <c r="V23" s="89"/>
      <c r="X23" s="89"/>
    </row>
    <row r="24" spans="1:24" ht="15">
      <c r="A24" s="89"/>
      <c r="B24" s="89"/>
      <c r="C24" s="89"/>
      <c r="D24" s="89"/>
      <c r="E24" s="89"/>
      <c r="F24" s="89"/>
      <c r="G24" s="89"/>
      <c r="H24" s="89"/>
      <c r="I24" s="89"/>
      <c r="J24" s="89"/>
      <c r="K24" s="89"/>
      <c r="L24" s="89"/>
      <c r="M24" s="89"/>
      <c r="N24" s="89"/>
      <c r="O24" s="89"/>
      <c r="P24" s="89"/>
      <c r="Q24" s="89"/>
      <c r="R24" s="89"/>
      <c r="S24" s="89"/>
      <c r="T24" s="89"/>
      <c r="U24" s="89"/>
      <c r="V24" s="89"/>
      <c r="X24" s="89"/>
    </row>
    <row r="25" spans="1:24" ht="15">
      <c r="A25" s="89"/>
      <c r="B25" s="89"/>
      <c r="C25" s="89"/>
      <c r="D25" s="89"/>
      <c r="E25" s="89"/>
      <c r="F25" s="89"/>
      <c r="G25" s="89"/>
      <c r="H25" s="89"/>
      <c r="I25" s="89"/>
      <c r="J25" s="89"/>
      <c r="K25" s="89"/>
      <c r="L25" s="89"/>
      <c r="M25" s="89"/>
      <c r="N25" s="89"/>
      <c r="O25" s="89"/>
      <c r="P25" s="89"/>
      <c r="Q25" s="89"/>
      <c r="R25" s="89"/>
      <c r="S25" s="89"/>
      <c r="T25" s="89"/>
      <c r="U25" s="89"/>
      <c r="V25" s="89"/>
      <c r="X25" s="89"/>
    </row>
    <row r="26" spans="1:24" ht="15">
      <c r="A26" s="89"/>
      <c r="B26" s="89"/>
      <c r="C26" s="89"/>
      <c r="D26" s="89"/>
      <c r="E26" s="89"/>
      <c r="F26" s="89"/>
      <c r="G26" s="89"/>
      <c r="H26" s="89"/>
      <c r="I26" s="89"/>
      <c r="J26" s="89"/>
      <c r="K26" s="89"/>
      <c r="L26" s="89"/>
      <c r="M26" s="89"/>
      <c r="N26" s="89"/>
      <c r="O26" s="89"/>
      <c r="P26" s="89"/>
      <c r="Q26" s="89"/>
      <c r="R26" s="89"/>
      <c r="S26" s="89"/>
      <c r="T26" s="89"/>
      <c r="U26" s="89"/>
      <c r="V26" s="89"/>
      <c r="X26" s="89"/>
    </row>
    <row r="27" spans="1:24" ht="15">
      <c r="A27" s="89"/>
      <c r="B27" s="89"/>
      <c r="C27" s="89"/>
      <c r="D27" s="89"/>
      <c r="E27" s="89"/>
      <c r="F27" s="89"/>
      <c r="G27" s="89"/>
      <c r="H27" s="89"/>
      <c r="I27" s="89"/>
      <c r="J27" s="89"/>
      <c r="K27" s="89"/>
      <c r="L27" s="89"/>
      <c r="M27" s="89"/>
      <c r="N27" s="89"/>
      <c r="O27" s="89"/>
      <c r="P27" s="89"/>
      <c r="Q27" s="89"/>
      <c r="R27" s="89"/>
      <c r="S27" s="89"/>
      <c r="T27" s="89"/>
      <c r="U27" s="89"/>
      <c r="V27" s="89"/>
      <c r="X27" s="89"/>
    </row>
    <row r="28" spans="1:24" ht="15">
      <c r="A28" s="89"/>
      <c r="B28" s="89"/>
      <c r="C28" s="89"/>
      <c r="D28" s="89"/>
      <c r="E28" s="89"/>
      <c r="F28" s="89"/>
      <c r="G28" s="89"/>
      <c r="H28" s="89"/>
      <c r="I28" s="89"/>
      <c r="J28" s="89"/>
      <c r="K28" s="89"/>
      <c r="L28" s="89"/>
      <c r="M28" s="89"/>
      <c r="N28" s="89"/>
      <c r="O28" s="89"/>
      <c r="P28" s="89"/>
      <c r="Q28" s="89"/>
      <c r="R28" s="89"/>
      <c r="S28" s="89"/>
      <c r="T28" s="89"/>
      <c r="U28" s="89"/>
      <c r="V28" s="89"/>
      <c r="X28" s="89"/>
    </row>
    <row r="29" spans="1:24" ht="15">
      <c r="A29" s="89"/>
      <c r="B29" s="89"/>
      <c r="C29" s="89"/>
      <c r="D29" s="89"/>
      <c r="E29" s="89"/>
      <c r="F29" s="89"/>
      <c r="G29" s="89"/>
      <c r="H29" s="89"/>
      <c r="I29" s="89"/>
      <c r="J29" s="89"/>
      <c r="K29" s="89"/>
      <c r="L29" s="89"/>
      <c r="M29" s="89"/>
      <c r="N29" s="89"/>
      <c r="O29" s="89"/>
      <c r="P29" s="89"/>
      <c r="Q29" s="89"/>
      <c r="R29" s="89"/>
      <c r="S29" s="89"/>
      <c r="T29" s="89"/>
      <c r="U29" s="89"/>
      <c r="V29" s="89"/>
      <c r="X29" s="89"/>
    </row>
    <row r="30" spans="1:24" ht="15">
      <c r="A30" s="89"/>
      <c r="B30" s="89"/>
      <c r="C30" s="89"/>
      <c r="D30" s="89"/>
      <c r="E30" s="89"/>
      <c r="F30" s="89"/>
      <c r="G30" s="89"/>
      <c r="H30" s="89"/>
      <c r="I30" s="89"/>
      <c r="J30" s="89"/>
      <c r="K30" s="89"/>
      <c r="L30" s="89"/>
      <c r="M30" s="89"/>
      <c r="N30" s="89"/>
      <c r="O30" s="89"/>
      <c r="P30" s="89"/>
      <c r="Q30" s="89"/>
      <c r="R30" s="89"/>
      <c r="S30" s="89"/>
      <c r="T30" s="89"/>
      <c r="U30" s="89"/>
      <c r="V30" s="89"/>
      <c r="X30" s="89"/>
    </row>
    <row r="31" spans="1:24" ht="15">
      <c r="A31" s="89"/>
      <c r="B31" s="89"/>
      <c r="C31" s="89"/>
      <c r="D31" s="89"/>
      <c r="E31" s="89"/>
      <c r="F31" s="89"/>
      <c r="G31" s="89"/>
      <c r="H31" s="89"/>
      <c r="I31" s="89"/>
      <c r="J31" s="89"/>
      <c r="K31" s="89"/>
      <c r="L31" s="89"/>
      <c r="M31" s="89"/>
      <c r="N31" s="89"/>
      <c r="O31" s="89"/>
      <c r="P31" s="89"/>
      <c r="Q31" s="89"/>
      <c r="R31" s="89"/>
      <c r="S31" s="89"/>
      <c r="T31" s="89"/>
      <c r="U31" s="89"/>
      <c r="V31" s="89"/>
      <c r="X31" s="89"/>
    </row>
    <row r="32" spans="1:24" ht="15">
      <c r="A32" s="89"/>
      <c r="B32" s="89"/>
      <c r="C32" s="89"/>
      <c r="D32" s="89"/>
      <c r="E32" s="89"/>
      <c r="F32" s="89"/>
      <c r="G32" s="89"/>
      <c r="H32" s="89"/>
      <c r="I32" s="89"/>
      <c r="J32" s="89"/>
      <c r="K32" s="89"/>
      <c r="L32" s="89"/>
      <c r="M32" s="89"/>
      <c r="N32" s="89"/>
      <c r="O32" s="89"/>
      <c r="P32" s="89"/>
      <c r="Q32" s="89"/>
      <c r="R32" s="89"/>
      <c r="S32" s="89"/>
      <c r="T32" s="89"/>
      <c r="U32" s="89"/>
      <c r="V32" s="89"/>
      <c r="X32" s="89"/>
    </row>
    <row r="33" spans="1:24" ht="25.5" customHeight="1">
      <c r="A33" s="89"/>
      <c r="B33" s="89"/>
      <c r="C33" s="89"/>
      <c r="D33" s="89"/>
      <c r="E33" s="89"/>
      <c r="F33" s="281"/>
      <c r="G33" s="279">
        <f>IFERROR(VLOOKUP($F$9&amp;"_"&amp;'RESULTS OVERVIEW LISTS'!$D1,'RESULTS OVERVIEW DATA'!$A:$V,16,FALSE),"")</f>
        <v>0.84109523978292999</v>
      </c>
      <c r="H33" s="280"/>
      <c r="I33" s="280"/>
      <c r="J33" s="279">
        <f>IFERROR(VLOOKUP($F$9&amp;"_"&amp;'RESULTS OVERVIEW LISTS'!$D2,'RESULTS OVERVIEW DATA'!$A:$V,16,FALSE),"")</f>
        <v>1.6916783590761202</v>
      </c>
      <c r="K33" s="280"/>
      <c r="L33" s="280"/>
      <c r="M33" s="279">
        <f>IFERROR(VLOOKUP($F$9&amp;"_"&amp;'RESULTS OVERVIEW LISTS'!$D3,'RESULTS OVERVIEW DATA'!$A:$V,16,FALSE),"")</f>
        <v>1.6910274910276228</v>
      </c>
      <c r="N33" s="280"/>
      <c r="O33" s="280"/>
      <c r="P33" s="279">
        <f>IFERROR(VLOOKUP($F$9&amp;"_"&amp;'RESULTS OVERVIEW LISTS'!$D4,'RESULTS OVERVIEW DATA'!$A:$V,16,FALSE),"")</f>
        <v>0.13071787605592219</v>
      </c>
      <c r="Q33" s="280"/>
      <c r="R33" s="280"/>
      <c r="S33" s="279" t="str">
        <f>IFERROR(VLOOKUP($F$9&amp;"_"&amp;'RESULTS OVERVIEW LISTS'!$D5,'RESULTS OVERVIEW DATA'!$A:$V,16,FALSE),"")</f>
        <v/>
      </c>
      <c r="T33" s="152"/>
      <c r="U33" s="152"/>
      <c r="V33" s="279" t="str">
        <f>IFERROR(VLOOKUP($F$9&amp;"_"&amp;'RESULTS OVERVIEW LISTS'!$D6,'RESULTS OVERVIEW DATA'!$A:$V,16,FALSE),"")</f>
        <v/>
      </c>
      <c r="W33" s="278"/>
      <c r="X33" s="277"/>
    </row>
    <row r="34" spans="1:24" ht="26.25">
      <c r="A34" s="89"/>
      <c r="B34" s="89"/>
      <c r="C34" s="89"/>
      <c r="D34" s="89"/>
      <c r="E34" s="89"/>
      <c r="F34" s="281"/>
      <c r="G34" s="282"/>
      <c r="H34" s="280"/>
      <c r="I34" s="280"/>
      <c r="J34" s="282"/>
      <c r="K34" s="280"/>
      <c r="L34" s="280"/>
      <c r="M34" s="282"/>
      <c r="N34" s="280"/>
      <c r="O34" s="280"/>
      <c r="P34" s="282"/>
      <c r="Q34" s="280"/>
      <c r="R34" s="280"/>
      <c r="S34" s="282"/>
      <c r="T34" s="152"/>
      <c r="U34" s="152"/>
      <c r="V34" s="282"/>
      <c r="W34" s="278"/>
      <c r="X34" s="277"/>
    </row>
    <row r="35" spans="1:24" ht="26.25">
      <c r="A35" s="89"/>
      <c r="B35" s="89"/>
      <c r="C35" s="89"/>
      <c r="D35" s="89"/>
      <c r="E35" s="89"/>
      <c r="F35" s="277"/>
      <c r="G35" s="280"/>
      <c r="H35" s="280"/>
      <c r="I35" s="280"/>
      <c r="J35" s="280"/>
      <c r="K35" s="280"/>
      <c r="L35" s="280"/>
      <c r="M35" s="280"/>
      <c r="N35" s="280"/>
      <c r="O35" s="280"/>
      <c r="P35" s="282"/>
      <c r="Q35" s="280"/>
      <c r="R35" s="280"/>
      <c r="S35" s="280"/>
      <c r="T35" s="152"/>
      <c r="U35" s="152"/>
      <c r="V35" s="280"/>
      <c r="W35" s="278"/>
      <c r="X35" s="277"/>
    </row>
    <row r="36" spans="1:24" ht="26.25">
      <c r="A36" s="89"/>
      <c r="B36" s="89"/>
      <c r="C36" s="89"/>
      <c r="D36" s="89"/>
      <c r="E36" s="89"/>
      <c r="F36" s="281"/>
      <c r="G36" s="279">
        <f>IFERROR(VLOOKUP($F$9&amp;"_"&amp;'RESULTS OVERVIEW LISTS'!$D1,'RESULTS OVERVIEW DATA'!$A:$V,15,FALSE),"")</f>
        <v>0.46703562640551122</v>
      </c>
      <c r="H36" s="280"/>
      <c r="I36" s="280"/>
      <c r="J36" s="279">
        <f>IFERROR(VLOOKUP($F$9&amp;"_"&amp;'RESULTS OVERVIEW LISTS'!$D2,'RESULTS OVERVIEW DATA'!$A:$V,15,FALSE),"")</f>
        <v>0.91634327491746326</v>
      </c>
      <c r="K36" s="280"/>
      <c r="L36" s="280"/>
      <c r="M36" s="279">
        <f>IFERROR(VLOOKUP($F$9&amp;"_"&amp;'RESULTS OVERVIEW LISTS'!$D3,'RESULTS OVERVIEW DATA'!$A:$V,15,FALSE),"")</f>
        <v>0.74707339512313542</v>
      </c>
      <c r="N36" s="280"/>
      <c r="O36" s="280"/>
      <c r="P36" s="279">
        <f>IFERROR(VLOOKUP($F$9&amp;"_"&amp;'RESULTS OVERVIEW LISTS'!$D4,'RESULTS OVERVIEW DATA'!$A:$V,15,FALSE),"")</f>
        <v>5.5186939241803998E-2</v>
      </c>
      <c r="Q36" s="280"/>
      <c r="R36" s="280"/>
      <c r="S36" s="279" t="str">
        <f>IFERROR(VLOOKUP($F$9&amp;"_"&amp;'RESULTS OVERVIEW LISTS'!$D5,'RESULTS OVERVIEW DATA'!$A:$V,15,FALSE),"")</f>
        <v/>
      </c>
      <c r="T36" s="152"/>
      <c r="U36" s="152"/>
      <c r="V36" s="279" t="str">
        <f>IFERROR(VLOOKUP($F$9&amp;"_"&amp;'RESULTS OVERVIEW LISTS'!$D6,'RESULTS OVERVIEW DATA'!$A:$V,15,FALSE),"")</f>
        <v/>
      </c>
      <c r="W36" s="278"/>
      <c r="X36" s="277"/>
    </row>
    <row r="37" spans="1:24" ht="15">
      <c r="A37" s="89"/>
      <c r="B37" s="89"/>
      <c r="C37" s="89"/>
      <c r="D37" s="89"/>
      <c r="E37" s="89"/>
      <c r="F37" s="89"/>
      <c r="G37" s="89"/>
      <c r="H37" s="89"/>
      <c r="I37" s="89"/>
      <c r="J37" s="89"/>
      <c r="K37" s="89"/>
      <c r="L37" s="89"/>
      <c r="M37" s="89"/>
      <c r="N37" s="89"/>
      <c r="O37" s="89"/>
      <c r="P37" s="89"/>
      <c r="Q37" s="89"/>
      <c r="R37" s="89"/>
      <c r="S37" s="89"/>
      <c r="T37" s="89"/>
      <c r="U37" s="89"/>
      <c r="V37" s="89"/>
      <c r="X37" s="89"/>
    </row>
    <row r="38" spans="1:24" ht="31.5" customHeight="1">
      <c r="A38" s="89"/>
      <c r="B38" s="89"/>
      <c r="C38" s="89"/>
      <c r="D38" s="89"/>
      <c r="E38" s="89"/>
      <c r="F38" s="89"/>
      <c r="G38" s="132" t="str">
        <f>IFERROR(VLOOKUP($F$9&amp;"_"&amp;'RESULTS OVERVIEW LISTS'!$D1,'RESULTS OVERVIEW DATA'!$A:$V,17,FALSE),"")</f>
        <v>NOS PER S/.1 SPENT</v>
      </c>
      <c r="H38" s="89"/>
      <c r="I38" s="89"/>
      <c r="J38" s="132" t="str">
        <f>IFERROR(VLOOKUP($F$9&amp;"_"&amp;'RESULTS OVERVIEW LISTS'!$D2,'RESULTS OVERVIEW DATA'!$A:$V,17,FALSE),"")</f>
        <v>NOS PER S/.1 SPENT</v>
      </c>
      <c r="K38" s="89"/>
      <c r="L38" s="89"/>
      <c r="M38" s="132" t="str">
        <f>IFERROR(VLOOKUP($F$9&amp;"_"&amp;'RESULTS OVERVIEW LISTS'!$D3,'RESULTS OVERVIEW DATA'!$A:$V,17,FALSE),"")</f>
        <v>NOS PER S/.1 SPENT</v>
      </c>
      <c r="N38" s="89"/>
      <c r="O38" s="89"/>
      <c r="P38" s="132" t="str">
        <f>IFERROR(VLOOKUP($F$9&amp;"_"&amp;'RESULTS OVERVIEW LISTS'!$D4,'RESULTS OVERVIEW DATA'!$A:$V,17,FALSE),"")</f>
        <v>NOS PER S/.1 SPENT</v>
      </c>
      <c r="Q38" s="89"/>
      <c r="R38" s="89"/>
      <c r="S38" s="132" t="str">
        <f>IFERROR(VLOOKUP($F$9&amp;"_"&amp;'RESULTS OVERVIEW LISTS'!$D5,'RESULTS OVERVIEW DATA'!$A:$V,17,FALSE),"")</f>
        <v/>
      </c>
      <c r="T38" s="89"/>
      <c r="U38" s="89"/>
      <c r="V38" s="132" t="str">
        <f>IFERROR(VLOOKUP($F$9&amp;"_"&amp;'RESULTS OVERVIEW LISTS'!$D6,'RESULTS OVERVIEW DATA'!$A:$V,17,FALSE),"")</f>
        <v/>
      </c>
      <c r="X38" s="89"/>
    </row>
    <row r="39" spans="1:24" ht="15">
      <c r="A39" s="89"/>
      <c r="B39" s="89"/>
      <c r="C39" s="89"/>
      <c r="D39" s="89"/>
      <c r="E39" s="89"/>
      <c r="F39" s="89"/>
      <c r="G39" s="89"/>
      <c r="H39" s="89"/>
      <c r="I39" s="89"/>
      <c r="J39" s="89"/>
      <c r="K39" s="89"/>
      <c r="L39" s="89"/>
      <c r="M39" s="89"/>
      <c r="N39" s="89"/>
      <c r="O39" s="89"/>
      <c r="P39" s="89"/>
      <c r="Q39" s="89"/>
      <c r="R39" s="89"/>
      <c r="S39" s="89"/>
      <c r="T39" s="89"/>
      <c r="U39" s="89"/>
      <c r="V39" s="89"/>
      <c r="X39" s="89"/>
    </row>
    <row r="40" spans="1:24" ht="15">
      <c r="A40" s="89"/>
      <c r="B40" s="89"/>
      <c r="C40" s="89"/>
      <c r="D40" s="89"/>
      <c r="E40" s="89"/>
      <c r="F40" s="89"/>
      <c r="G40" s="89"/>
      <c r="H40" s="89"/>
      <c r="I40" s="89"/>
      <c r="J40" s="89"/>
      <c r="K40" s="89"/>
      <c r="L40" s="89"/>
      <c r="M40" s="89"/>
      <c r="N40" s="89"/>
      <c r="O40" s="89"/>
      <c r="P40" s="89"/>
      <c r="Q40" s="89"/>
      <c r="R40" s="89"/>
      <c r="S40" s="89"/>
      <c r="T40" s="89"/>
      <c r="U40" s="89"/>
      <c r="V40" s="89"/>
      <c r="X40" s="89"/>
    </row>
    <row r="41" spans="1:24" ht="15">
      <c r="A41" s="89"/>
      <c r="B41" s="89"/>
      <c r="C41" s="89"/>
      <c r="D41" s="89"/>
      <c r="E41" s="89"/>
      <c r="F41" s="89"/>
      <c r="G41" s="89"/>
      <c r="H41" s="89"/>
      <c r="I41" s="89"/>
      <c r="J41" s="89"/>
      <c r="K41" s="89"/>
      <c r="L41" s="89"/>
      <c r="M41" s="89"/>
      <c r="N41" s="89"/>
      <c r="O41" s="89"/>
      <c r="P41" s="89"/>
      <c r="Q41" s="89"/>
      <c r="R41" s="89"/>
      <c r="S41" s="89"/>
      <c r="T41" s="89"/>
      <c r="U41" s="89"/>
      <c r="V41" s="89"/>
      <c r="X41" s="89"/>
    </row>
    <row r="42" spans="1:24" ht="15">
      <c r="A42" s="89"/>
      <c r="B42" s="89"/>
      <c r="C42" s="89"/>
      <c r="D42" s="89"/>
      <c r="E42" s="89"/>
      <c r="F42" s="89"/>
      <c r="G42" s="89"/>
      <c r="H42" s="89"/>
      <c r="I42" s="89"/>
      <c r="J42" s="89"/>
      <c r="K42" s="89"/>
      <c r="L42" s="89"/>
      <c r="M42" s="89"/>
      <c r="N42" s="89"/>
      <c r="O42" s="89"/>
      <c r="P42" s="89"/>
      <c r="Q42" s="89"/>
      <c r="R42" s="89"/>
      <c r="S42" s="89"/>
      <c r="T42" s="89"/>
      <c r="U42" s="89"/>
      <c r="V42" s="89"/>
      <c r="X42" s="89"/>
    </row>
    <row r="43" spans="1:24" ht="15">
      <c r="A43" s="89"/>
      <c r="B43" s="89"/>
      <c r="C43" s="89"/>
      <c r="D43" s="89"/>
      <c r="E43" s="89"/>
      <c r="F43" s="89"/>
      <c r="G43" s="89"/>
      <c r="H43" s="89"/>
      <c r="I43" s="89"/>
      <c r="J43" s="89"/>
      <c r="K43" s="89"/>
      <c r="L43" s="89"/>
      <c r="M43" s="89"/>
      <c r="N43" s="89"/>
      <c r="O43" s="89"/>
      <c r="P43" s="89"/>
      <c r="Q43" s="89"/>
      <c r="R43" s="89"/>
      <c r="S43" s="89"/>
      <c r="T43" s="89"/>
      <c r="U43" s="89"/>
      <c r="V43" s="89"/>
      <c r="X43" s="89"/>
    </row>
    <row r="44" spans="1:24" ht="15">
      <c r="A44" s="89"/>
      <c r="B44" s="89"/>
      <c r="C44" s="89"/>
      <c r="D44" s="89"/>
      <c r="E44" s="89"/>
      <c r="F44" s="89"/>
      <c r="G44" s="89"/>
      <c r="H44" s="89"/>
      <c r="I44" s="89"/>
      <c r="J44" s="89"/>
      <c r="K44" s="89"/>
      <c r="L44" s="89"/>
      <c r="M44" s="89"/>
      <c r="N44" s="89"/>
      <c r="O44" s="89"/>
      <c r="P44" s="89"/>
      <c r="Q44" s="89"/>
      <c r="R44" s="89"/>
      <c r="S44" s="89"/>
      <c r="T44" s="89"/>
      <c r="U44" s="89"/>
      <c r="V44" s="89"/>
      <c r="X44" s="89"/>
    </row>
    <row r="45" spans="1:24" ht="15">
      <c r="A45" s="89"/>
      <c r="B45" s="89"/>
      <c r="C45" s="89"/>
      <c r="D45" s="89"/>
      <c r="E45" s="89"/>
      <c r="F45" s="89"/>
      <c r="G45" s="89"/>
      <c r="H45" s="89"/>
      <c r="I45" s="89"/>
      <c r="J45" s="89"/>
      <c r="K45" s="89"/>
      <c r="L45" s="89"/>
      <c r="M45" s="89"/>
      <c r="N45" s="89"/>
      <c r="O45" s="89"/>
      <c r="P45" s="89"/>
      <c r="Q45" s="89"/>
      <c r="R45" s="89"/>
      <c r="S45" s="89"/>
      <c r="T45" s="89"/>
      <c r="U45" s="89"/>
      <c r="V45" s="89"/>
      <c r="X45" s="89"/>
    </row>
    <row r="46" spans="1:24" ht="15">
      <c r="A46" s="89"/>
      <c r="B46" s="89"/>
      <c r="C46" s="89"/>
      <c r="D46" s="89"/>
      <c r="E46" s="89"/>
      <c r="F46" s="89"/>
      <c r="G46" s="89"/>
      <c r="H46" s="89"/>
      <c r="I46" s="89"/>
      <c r="J46" s="89"/>
      <c r="K46" s="89"/>
      <c r="L46" s="89"/>
      <c r="M46" s="89"/>
      <c r="N46" s="89"/>
      <c r="O46" s="89"/>
      <c r="P46" s="89"/>
      <c r="Q46" s="89"/>
      <c r="R46" s="89"/>
      <c r="S46" s="89"/>
      <c r="T46" s="89"/>
      <c r="U46" s="89"/>
      <c r="V46" s="89"/>
      <c r="X46" s="89"/>
    </row>
    <row r="47" spans="1:24" ht="15">
      <c r="A47" s="89"/>
      <c r="B47" s="89"/>
      <c r="C47" s="89"/>
      <c r="D47" s="89"/>
      <c r="E47" s="89"/>
      <c r="F47" s="89"/>
      <c r="G47" s="89"/>
      <c r="H47" s="89"/>
      <c r="I47" s="89"/>
      <c r="J47" s="89"/>
      <c r="K47" s="89"/>
      <c r="L47" s="89"/>
      <c r="M47" s="89"/>
      <c r="N47" s="89"/>
      <c r="O47" s="89"/>
      <c r="P47" s="89"/>
      <c r="Q47" s="89"/>
      <c r="R47" s="89"/>
      <c r="S47" s="89"/>
      <c r="T47" s="89"/>
      <c r="U47" s="89"/>
      <c r="V47" s="89"/>
      <c r="X47" s="89"/>
    </row>
    <row r="48" spans="1:24" ht="15">
      <c r="A48" s="89"/>
      <c r="B48" s="89"/>
      <c r="C48" s="89"/>
      <c r="D48" s="89"/>
      <c r="E48" s="89"/>
      <c r="F48" s="89"/>
      <c r="G48" s="89"/>
      <c r="H48" s="89"/>
      <c r="I48" s="89"/>
      <c r="J48" s="89"/>
      <c r="K48" s="89"/>
      <c r="L48" s="89"/>
      <c r="M48" s="89"/>
      <c r="N48" s="89"/>
      <c r="O48" s="89"/>
      <c r="P48" s="89"/>
      <c r="Q48" s="89"/>
      <c r="R48" s="89"/>
      <c r="S48" s="89"/>
      <c r="T48" s="89"/>
      <c r="U48" s="89"/>
      <c r="V48" s="89"/>
      <c r="X48" s="89"/>
    </row>
    <row r="49" spans="1:24" ht="15">
      <c r="A49" s="89"/>
      <c r="B49" s="89"/>
      <c r="C49" s="89"/>
      <c r="D49" s="89"/>
      <c r="E49" s="89"/>
      <c r="F49" s="89"/>
      <c r="G49" s="89"/>
      <c r="H49" s="89"/>
      <c r="I49" s="89"/>
      <c r="J49" s="89"/>
      <c r="K49" s="89"/>
      <c r="L49" s="89"/>
      <c r="M49" s="89"/>
      <c r="N49" s="89"/>
      <c r="O49" s="89"/>
      <c r="P49" s="89"/>
      <c r="Q49" s="89"/>
      <c r="R49" s="89"/>
      <c r="S49" s="89"/>
      <c r="T49" s="89"/>
      <c r="U49" s="89"/>
      <c r="V49" s="89"/>
      <c r="X49" s="89"/>
    </row>
    <row r="50" spans="1:24" ht="15">
      <c r="A50" s="89"/>
      <c r="B50" s="89"/>
      <c r="C50" s="89"/>
      <c r="D50" s="89"/>
      <c r="E50" s="89"/>
      <c r="F50" s="89"/>
      <c r="G50" s="89"/>
      <c r="H50" s="89"/>
      <c r="I50" s="89"/>
      <c r="J50" s="89"/>
      <c r="K50" s="89"/>
      <c r="L50" s="89"/>
      <c r="M50" s="89"/>
      <c r="N50" s="89"/>
      <c r="O50" s="89"/>
      <c r="P50" s="89"/>
      <c r="Q50" s="89"/>
      <c r="R50" s="89"/>
      <c r="S50" s="89"/>
      <c r="T50" s="89"/>
      <c r="U50" s="89"/>
      <c r="V50" s="89"/>
      <c r="X50" s="89"/>
    </row>
    <row r="51" spans="1:24" ht="15">
      <c r="A51" s="89"/>
      <c r="B51" s="89"/>
      <c r="C51" s="89"/>
      <c r="D51" s="89"/>
      <c r="E51" s="89"/>
      <c r="F51" s="89"/>
      <c r="G51" s="89"/>
      <c r="H51" s="89"/>
      <c r="I51" s="89"/>
      <c r="J51" s="89"/>
      <c r="K51" s="89"/>
      <c r="L51" s="89"/>
      <c r="M51" s="89"/>
      <c r="N51" s="89"/>
      <c r="O51" s="89"/>
      <c r="P51" s="89"/>
      <c r="Q51" s="89"/>
      <c r="R51" s="89"/>
      <c r="S51" s="89"/>
      <c r="T51" s="89"/>
      <c r="U51" s="89"/>
      <c r="V51" s="89"/>
      <c r="X51" s="89"/>
    </row>
    <row r="52" spans="1:24" ht="15">
      <c r="A52" s="89"/>
      <c r="B52" s="89"/>
      <c r="C52" s="89"/>
      <c r="D52" s="89"/>
      <c r="E52" s="89"/>
      <c r="F52" s="89"/>
      <c r="G52" s="89"/>
      <c r="H52" s="89"/>
      <c r="I52" s="89"/>
      <c r="J52" s="89"/>
      <c r="K52" s="89"/>
      <c r="L52" s="89"/>
      <c r="M52" s="89"/>
      <c r="N52" s="89"/>
      <c r="O52" s="89"/>
      <c r="P52" s="89"/>
      <c r="Q52" s="89"/>
      <c r="R52" s="89"/>
      <c r="S52" s="89"/>
      <c r="T52" s="89"/>
      <c r="U52" s="89"/>
      <c r="V52" s="89"/>
      <c r="X52" s="89"/>
    </row>
    <row r="53" spans="1:24" ht="15">
      <c r="A53" s="89"/>
      <c r="B53" s="89"/>
      <c r="C53" s="89"/>
      <c r="D53" s="89"/>
      <c r="E53" s="89"/>
      <c r="F53" s="89"/>
      <c r="G53" s="89"/>
      <c r="H53" s="89"/>
      <c r="I53" s="89"/>
      <c r="J53" s="89"/>
      <c r="K53" s="89"/>
      <c r="L53" s="89"/>
      <c r="M53" s="89"/>
      <c r="N53" s="89"/>
      <c r="O53" s="89"/>
      <c r="P53" s="89"/>
      <c r="Q53" s="89"/>
      <c r="R53" s="89"/>
      <c r="S53" s="89"/>
      <c r="T53" s="89"/>
      <c r="U53" s="89"/>
      <c r="V53" s="89"/>
      <c r="X53" s="89"/>
    </row>
    <row r="54" spans="1:24" ht="15">
      <c r="A54" s="89"/>
      <c r="B54" s="89"/>
      <c r="C54" s="89"/>
      <c r="D54" s="89"/>
      <c r="E54" s="89"/>
      <c r="F54" s="89"/>
      <c r="G54" s="89"/>
      <c r="H54" s="89"/>
      <c r="I54" s="89"/>
      <c r="J54" s="89"/>
      <c r="K54" s="89"/>
      <c r="L54" s="89"/>
      <c r="M54" s="89"/>
      <c r="N54" s="89"/>
      <c r="O54" s="89"/>
      <c r="P54" s="89"/>
      <c r="Q54" s="89"/>
      <c r="R54" s="89"/>
      <c r="S54" s="89"/>
      <c r="T54" s="89"/>
      <c r="U54" s="89"/>
      <c r="V54" s="89"/>
      <c r="X54" s="89"/>
    </row>
    <row r="55" spans="1:24" ht="25.5" customHeight="1">
      <c r="A55" s="89"/>
      <c r="B55" s="89"/>
      <c r="C55" s="89"/>
      <c r="D55" s="89"/>
      <c r="E55" s="89"/>
      <c r="F55" s="89"/>
      <c r="G55" s="273">
        <f>IFERROR(VLOOKUP($F$9&amp;"_"&amp;'RESULTS OVERVIEW LISTS'!$D1,'RESULTS OVERVIEW DATA'!$A:$V,20,FALSE),"")</f>
        <v>9.8707766900483733</v>
      </c>
      <c r="H55" s="272"/>
      <c r="I55" s="272"/>
      <c r="J55" s="273">
        <f>IFERROR(VLOOKUP($F$9&amp;"_"&amp;'RESULTS OVERVIEW LISTS'!$D2,'RESULTS OVERVIEW DATA'!$A:$V,20,FALSE),"")</f>
        <v>132.78357333634051</v>
      </c>
      <c r="K55" s="272"/>
      <c r="L55" s="272"/>
      <c r="M55" s="273">
        <f>IFERROR(VLOOKUP($F$9&amp;"_"&amp;'RESULTS OVERVIEW LISTS'!$D3,'RESULTS OVERVIEW DATA'!$A:$V,20,FALSE),"")</f>
        <v>126.32663171686416</v>
      </c>
      <c r="N55" s="272"/>
      <c r="O55" s="272"/>
      <c r="P55" s="273">
        <f>IFERROR(VLOOKUP($F$9&amp;"_"&amp;'RESULTS OVERVIEW LISTS'!$D4,'RESULTS OVERVIEW DATA'!$A:$V,20,FALSE),"")</f>
        <v>36.838384549575984</v>
      </c>
      <c r="Q55" s="272"/>
      <c r="R55" s="272"/>
      <c r="S55" s="273" t="str">
        <f>IFERROR(VLOOKUP($F$9&amp;"_"&amp;'RESULTS OVERVIEW LISTS'!$D5,'RESULTS OVERVIEW DATA'!$A:$V,20,FALSE),"")</f>
        <v/>
      </c>
      <c r="T55" s="272"/>
      <c r="U55" s="272"/>
      <c r="V55" s="273" t="str">
        <f>IFERROR(VLOOKUP($F$9&amp;"_"&amp;'RESULTS OVERVIEW LISTS'!$D6,'RESULTS OVERVIEW DATA'!$A:$V,20,FALSE),"")</f>
        <v/>
      </c>
      <c r="W55" s="276"/>
      <c r="X55" s="89"/>
    </row>
    <row r="56" spans="1:24" ht="25.5" customHeight="1">
      <c r="A56" s="89"/>
      <c r="B56" s="89"/>
      <c r="C56" s="89"/>
      <c r="D56" s="89"/>
      <c r="E56" s="89"/>
      <c r="F56" s="89"/>
      <c r="G56" s="275"/>
      <c r="H56" s="89"/>
      <c r="I56" s="89"/>
      <c r="J56" s="275"/>
      <c r="K56" s="89"/>
      <c r="L56" s="89"/>
      <c r="M56" s="275"/>
      <c r="N56" s="89"/>
      <c r="O56" s="89"/>
      <c r="P56" s="275"/>
      <c r="Q56" s="89"/>
      <c r="R56" s="89"/>
      <c r="S56" s="275"/>
      <c r="T56" s="89"/>
      <c r="U56" s="89"/>
      <c r="V56" s="275"/>
      <c r="X56" s="89"/>
    </row>
    <row r="57" spans="1:24" ht="25.5" customHeight="1">
      <c r="A57" s="89"/>
      <c r="B57" s="89"/>
      <c r="C57" s="89"/>
      <c r="D57" s="89"/>
      <c r="E57" s="89"/>
      <c r="F57" s="89"/>
      <c r="G57" s="274"/>
      <c r="H57" s="89"/>
      <c r="I57" s="89"/>
      <c r="J57" s="274"/>
      <c r="K57" s="89"/>
      <c r="L57" s="89"/>
      <c r="M57" s="274"/>
      <c r="N57" s="89"/>
      <c r="O57" s="89"/>
      <c r="P57" s="275"/>
      <c r="Q57" s="89"/>
      <c r="R57" s="89"/>
      <c r="S57" s="274"/>
      <c r="T57" s="89"/>
      <c r="U57" s="89"/>
      <c r="V57" s="274"/>
      <c r="X57" s="89"/>
    </row>
    <row r="58" spans="1:24" ht="26.25">
      <c r="A58" s="89"/>
      <c r="B58" s="89"/>
      <c r="C58" s="89"/>
      <c r="D58" s="89"/>
      <c r="E58" s="89"/>
      <c r="F58" s="89"/>
      <c r="G58" s="273">
        <f>IFERROR(VLOOKUP($F$9&amp;"_"&amp;'RESULTS OVERVIEW LISTS'!$D1,'RESULTS OVERVIEW DATA'!$A:$V,19,FALSE),"")</f>
        <v>5.4809540661951806</v>
      </c>
      <c r="H58" s="272"/>
      <c r="I58" s="272"/>
      <c r="J58" s="273">
        <f>IFERROR(VLOOKUP($F$9&amp;"_"&amp;'RESULTS OVERVIEW LISTS'!$D2,'RESULTS OVERVIEW DATA'!$A:$V,19,FALSE),"")</f>
        <v>71.925808942023835</v>
      </c>
      <c r="K58" s="272"/>
      <c r="L58" s="272"/>
      <c r="M58" s="273">
        <f>IFERROR(VLOOKUP($F$9&amp;"_"&amp;'RESULTS OVERVIEW LISTS'!$D3,'RESULTS OVERVIEW DATA'!$A:$V,19,FALSE),"")</f>
        <v>55.809421284947064</v>
      </c>
      <c r="N58" s="272"/>
      <c r="O58" s="272"/>
      <c r="P58" s="273">
        <f>IFERROR(VLOOKUP($F$9&amp;"_"&amp;'RESULTS OVERVIEW LISTS'!$D4,'RESULTS OVERVIEW DATA'!$A:$V,19,FALSE),"")</f>
        <v>15.552560607960981</v>
      </c>
      <c r="Q58" s="272"/>
      <c r="R58" s="272"/>
      <c r="S58" s="273" t="str">
        <f>IFERROR(VLOOKUP($F$9&amp;"_"&amp;'RESULTS OVERVIEW LISTS'!$D5,'RESULTS OVERVIEW DATA'!$A:$V,19,FALSE),"")</f>
        <v/>
      </c>
      <c r="T58" s="272"/>
      <c r="U58" s="272"/>
      <c r="V58" s="273" t="str">
        <f>IFERROR(VLOOKUP($F$9&amp;"_"&amp;'RESULTS OVERVIEW LISTS'!$D6,'RESULTS OVERVIEW DATA'!$A:$V,19,FALSE),"")</f>
        <v/>
      </c>
      <c r="X58" s="89"/>
    </row>
    <row r="59" spans="1:24" ht="15">
      <c r="A59" s="89"/>
      <c r="B59" s="89"/>
      <c r="C59" s="89"/>
      <c r="D59" s="89"/>
      <c r="E59" s="89"/>
      <c r="F59" s="89"/>
      <c r="G59" s="89"/>
      <c r="H59" s="89"/>
      <c r="I59" s="89"/>
      <c r="J59" s="89"/>
      <c r="K59" s="89"/>
      <c r="L59" s="89"/>
      <c r="M59" s="89"/>
      <c r="N59" s="89"/>
      <c r="O59" s="89"/>
      <c r="P59" s="89"/>
      <c r="Q59" s="89"/>
      <c r="R59" s="89"/>
      <c r="S59" s="89"/>
      <c r="T59" s="89"/>
      <c r="U59" s="89"/>
      <c r="V59" s="89"/>
      <c r="X59" s="89"/>
    </row>
    <row r="60" spans="1:24" ht="31.5" customHeight="1">
      <c r="A60" s="89"/>
      <c r="B60" s="89"/>
      <c r="C60" s="89"/>
      <c r="D60" s="89"/>
      <c r="E60" s="89"/>
      <c r="F60" s="89"/>
      <c r="G60" s="97" t="str">
        <f>IFERROR(VLOOKUP($F$9&amp;"_"&amp;'RESULTS OVERVIEW LISTS'!$D1,'RESULTS OVERVIEW DATA'!$A:$V,21,FALSE),"")</f>
        <v>SU PER GRP</v>
      </c>
      <c r="H60" s="89"/>
      <c r="I60" s="89"/>
      <c r="J60" s="97" t="str">
        <f>IFERROR(VLOOKUP($F$9&amp;"_"&amp;'RESULTS OVERVIEW LISTS'!$D2,'RESULTS OVERVIEW DATA'!$A:$V,21,FALSE),"")</f>
        <v>SU PER MM IMPs</v>
      </c>
      <c r="K60" s="89"/>
      <c r="L60" s="89"/>
      <c r="M60" s="97" t="str">
        <f>IFERROR(VLOOKUP($F$9&amp;"_"&amp;'RESULTS OVERVIEW LISTS'!$D3,'RESULTS OVERVIEW DATA'!$A:$V,21,FALSE),"")</f>
        <v>SU PER MM IMPs</v>
      </c>
      <c r="N60" s="89"/>
      <c r="O60" s="89"/>
      <c r="P60" s="97" t="str">
        <f>IFERROR(VLOOKUP($F$9&amp;"_"&amp;'RESULTS OVERVIEW LISTS'!$D4,'RESULTS OVERVIEW DATA'!$A:$V,21,FALSE),"")</f>
        <v>SU PER MM IMPs</v>
      </c>
      <c r="Q60" s="89"/>
      <c r="R60" s="89"/>
      <c r="S60" s="97" t="str">
        <f>IFERROR(VLOOKUP($F$9&amp;"_"&amp;'RESULTS OVERVIEW LISTS'!$D5,'RESULTS OVERVIEW DATA'!$A:$V,21,FALSE),"")</f>
        <v/>
      </c>
      <c r="T60" s="89"/>
      <c r="U60" s="89"/>
      <c r="V60" s="97" t="str">
        <f>IFERROR(VLOOKUP($F$9&amp;"_"&amp;'RESULTS OVERVIEW LISTS'!$D6,'RESULTS OVERVIEW DATA'!$A:$V,21,FALSE),"")</f>
        <v/>
      </c>
      <c r="X60" s="89"/>
    </row>
    <row r="61" spans="1:24" ht="15">
      <c r="A61" s="89"/>
      <c r="B61" s="89"/>
      <c r="C61" s="89"/>
      <c r="D61" s="89"/>
      <c r="E61" s="89"/>
      <c r="F61" s="89"/>
      <c r="G61" s="89"/>
      <c r="H61" s="89"/>
      <c r="I61" s="89"/>
      <c r="J61" s="89"/>
      <c r="K61" s="89"/>
      <c r="L61" s="89"/>
      <c r="M61" s="89"/>
      <c r="N61" s="89"/>
      <c r="O61" s="89"/>
      <c r="P61" s="89"/>
      <c r="Q61" s="89"/>
      <c r="R61" s="89"/>
      <c r="S61" s="89"/>
      <c r="T61" s="89"/>
      <c r="U61" s="89"/>
      <c r="V61" s="89"/>
      <c r="X61" s="89"/>
    </row>
    <row r="62" spans="1:24" ht="15">
      <c r="A62" s="89"/>
      <c r="B62" s="89"/>
      <c r="C62" s="89"/>
      <c r="D62" s="89"/>
      <c r="E62" s="89"/>
      <c r="F62" s="89"/>
      <c r="G62" s="272"/>
      <c r="H62" s="89"/>
      <c r="I62" s="89"/>
      <c r="J62" s="272"/>
      <c r="K62" s="89"/>
      <c r="L62" s="89"/>
      <c r="M62" s="272"/>
      <c r="N62" s="89"/>
      <c r="O62" s="89"/>
      <c r="P62" s="272"/>
      <c r="Q62" s="89"/>
      <c r="R62" s="89"/>
      <c r="S62" s="272"/>
      <c r="T62" s="89"/>
      <c r="U62" s="89"/>
      <c r="V62" s="272"/>
      <c r="X62" s="89"/>
    </row>
    <row r="63" spans="1:24" ht="15">
      <c r="A63" s="89"/>
      <c r="B63" s="89"/>
      <c r="C63" s="89"/>
      <c r="D63" s="89"/>
      <c r="E63" s="89"/>
      <c r="F63" s="89"/>
      <c r="G63" s="89"/>
      <c r="H63" s="89"/>
      <c r="I63" s="89"/>
      <c r="J63" s="89"/>
      <c r="K63" s="89"/>
      <c r="L63" s="89"/>
      <c r="M63" s="89"/>
      <c r="N63" s="89"/>
      <c r="O63" s="89"/>
      <c r="P63" s="89"/>
      <c r="Q63" s="89"/>
      <c r="R63" s="89"/>
      <c r="S63" s="89"/>
      <c r="T63" s="89"/>
      <c r="U63" s="89"/>
      <c r="V63" s="89"/>
      <c r="X63" s="89"/>
    </row>
    <row r="64" spans="1:24" ht="15">
      <c r="A64" s="89"/>
      <c r="B64" s="89"/>
      <c r="C64" s="89"/>
      <c r="D64" s="89"/>
      <c r="E64" s="89"/>
      <c r="F64" s="89"/>
      <c r="G64" s="89"/>
      <c r="H64" s="89"/>
      <c r="I64" s="89"/>
      <c r="J64" s="89"/>
      <c r="K64" s="89"/>
      <c r="L64" s="89"/>
      <c r="M64" s="89"/>
      <c r="N64" s="89"/>
      <c r="O64" s="89"/>
      <c r="P64" s="89"/>
      <c r="Q64" s="89"/>
      <c r="R64" s="89"/>
      <c r="S64" s="89"/>
      <c r="T64" s="89"/>
      <c r="U64" s="89"/>
      <c r="V64" s="89"/>
      <c r="X64" s="89"/>
    </row>
    <row r="65" spans="1:24" ht="15">
      <c r="A65" s="89"/>
      <c r="B65" s="89"/>
      <c r="C65" s="89"/>
      <c r="D65" s="89"/>
      <c r="E65" s="89"/>
      <c r="F65" s="89"/>
      <c r="G65" s="89"/>
      <c r="H65" s="89"/>
      <c r="I65" s="89"/>
      <c r="J65" s="89"/>
      <c r="K65" s="89"/>
      <c r="L65" s="89"/>
      <c r="M65" s="89"/>
      <c r="N65" s="89"/>
      <c r="O65" s="89"/>
      <c r="P65" s="89"/>
      <c r="Q65" s="89"/>
      <c r="R65" s="89"/>
      <c r="S65" s="89"/>
      <c r="T65" s="89"/>
      <c r="U65" s="89"/>
      <c r="V65" s="89"/>
      <c r="X65" s="89"/>
    </row>
    <row r="66" spans="1:24" ht="15">
      <c r="A66" s="89"/>
      <c r="B66" s="89"/>
      <c r="C66" s="89"/>
      <c r="D66" s="89"/>
      <c r="E66" s="89"/>
      <c r="F66" s="89"/>
      <c r="G66" s="89"/>
      <c r="H66" s="89"/>
      <c r="I66" s="89"/>
      <c r="J66" s="89"/>
      <c r="K66" s="89"/>
      <c r="L66" s="89"/>
      <c r="M66" s="89"/>
      <c r="N66" s="89"/>
      <c r="O66" s="89"/>
      <c r="P66" s="89"/>
      <c r="Q66" s="89"/>
      <c r="R66" s="89"/>
      <c r="S66" s="89"/>
      <c r="T66" s="89"/>
      <c r="U66" s="89"/>
      <c r="V66" s="89"/>
      <c r="X66" s="89"/>
    </row>
    <row r="67" spans="1:24" ht="15">
      <c r="A67" s="89"/>
      <c r="B67" s="89"/>
      <c r="C67" s="89"/>
      <c r="D67" s="89"/>
      <c r="E67" s="89"/>
      <c r="F67" s="89"/>
      <c r="G67" s="89"/>
      <c r="H67" s="89"/>
      <c r="I67" s="89"/>
      <c r="J67" s="89"/>
      <c r="K67" s="89"/>
      <c r="L67" s="89"/>
      <c r="M67" s="89"/>
      <c r="N67" s="89"/>
      <c r="O67" s="89"/>
      <c r="P67" s="89"/>
      <c r="Q67" s="89"/>
      <c r="R67" s="89"/>
      <c r="S67" s="89"/>
      <c r="T67" s="89"/>
      <c r="U67" s="89"/>
      <c r="V67" s="89"/>
      <c r="X67" s="89"/>
    </row>
  </sheetData>
  <mergeCells count="2">
    <mergeCell ref="B9:E9"/>
    <mergeCell ref="F9:H9"/>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ErrorMessage="1" errorTitle="Invalid Entry" error="Please select an option from the drop-down list." xr:uid="{00000000-0002-0000-0100-000000000000}">
          <x14:formula1>
            <xm:f>'RESULTS OVERVIEW LISTS'!$A$1</xm:f>
          </x14:formula1>
          <xm:sqref>F9:H9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J6"/>
  <sheetViews>
    <sheetView zoomScale="80" zoomScaleNormal="80" workbookViewId="0">
      <selection activeCell="E1" sqref="E1"/>
    </sheetView>
  </sheetViews>
  <sheetFormatPr defaultRowHeight="15"/>
  <cols>
    <col min="1" max="1" width="15.5703125" customWidth="1"/>
    <col min="4" max="4" width="24.5703125" bestFit="1" customWidth="1"/>
    <col min="5" max="5" width="15.140625" customWidth="1"/>
    <col min="7" max="7" width="10.42578125" bestFit="1" customWidth="1"/>
  </cols>
  <sheetData>
    <row r="1" spans="1:10">
      <c r="A1" t="str">
        <f>RESULTS!B4</f>
        <v>PERU</v>
      </c>
      <c r="D1" t="str">
        <f>RESULTS!G4</f>
        <v>LINEAR TV</v>
      </c>
      <c r="E1" s="285" t="s">
        <v>45</v>
      </c>
      <c r="F1" s="284">
        <f>IFERROR(VLOOKUP('RESULTS OVERVIEW'!$F$9&amp;"_"&amp;'RESULTS OVERVIEW LISTS'!$D1,'RESULTS OVERVIEW DATA'!$A:$V,14,FALSE),NA())</f>
        <v>0.65406543309422072</v>
      </c>
      <c r="G1" s="283">
        <f>IFERROR(VLOOKUP('RESULTS OVERVIEW'!$F$9&amp;"_"&amp;'RESULTS OVERVIEW LISTS'!$D1,'RESULTS OVERVIEW DATA'!$A:$V,18,FALSE),NA())</f>
        <v>7.6758653781217774</v>
      </c>
      <c r="H1" s="286">
        <f>IFERROR(VLOOKUP('RESULTS OVERVIEW'!$F$9&amp;"_"&amp;'RESULTS OVERVIEW LISTS'!$D1,'RESULTS OVERVIEW DATA'!$A:$V,22,FALSE),NA())</f>
        <v>0.71069700897327559</v>
      </c>
      <c r="J1" s="286">
        <f>IFERROR(H1,NA())</f>
        <v>0.71069700897327559</v>
      </c>
    </row>
    <row r="2" spans="1:10">
      <c r="D2" t="str">
        <f>RESULTS!G5</f>
        <v>SOCIAL</v>
      </c>
      <c r="E2" s="285" t="str">
        <f>IFERROR(VLOOKUP('RESULTS OVERVIEW'!$F$9&amp;"_"&amp;'RESULTS OVERVIEW LISTS'!$D2,'RESULTS OVERVIEW DATA'!$A:$V,2,FALSE),"")</f>
        <v>SOCIAL</v>
      </c>
      <c r="F2" s="284">
        <f>IFERROR(VLOOKUP('RESULTS OVERVIEW'!$F$9&amp;"_"&amp;'RESULTS OVERVIEW LISTS'!$D2,'RESULTS OVERVIEW DATA'!$A:$V,14,FALSE),NA())</f>
        <v>1.3040108169967919</v>
      </c>
      <c r="G2" s="283">
        <f>IFERROR(VLOOKUP('RESULTS OVERVIEW'!$F$9&amp;"_"&amp;'RESULTS OVERVIEW LISTS'!$D2,'RESULTS OVERVIEW DATA'!$A:$V,18,FALSE),NA())</f>
        <v>102.35469113918218</v>
      </c>
      <c r="H2" s="286">
        <f>IFERROR(VLOOKUP('RESULTS OVERVIEW'!$F$9&amp;"_"&amp;'RESULTS OVERVIEW LISTS'!$D2,'RESULTS OVERVIEW DATA'!$A:$V,22,FALSE),NA())</f>
        <v>0.71069700897327559</v>
      </c>
    </row>
    <row r="3" spans="1:10">
      <c r="D3" t="str">
        <f>RESULTS!G6</f>
        <v>YOUTUBE</v>
      </c>
      <c r="E3" s="285" t="str">
        <f>IFERROR(VLOOKUP('RESULTS OVERVIEW'!$F$9&amp;"_"&amp;'RESULTS OVERVIEW LISTS'!$D3,'RESULTS OVERVIEW DATA'!$A:$V,2,FALSE),"")</f>
        <v>YOUTUBE</v>
      </c>
      <c r="F3" s="284">
        <f>IFERROR(VLOOKUP('RESULTS OVERVIEW'!$F$9&amp;"_"&amp;'RESULTS OVERVIEW LISTS'!$D3,'RESULTS OVERVIEW DATA'!$A:$V,14,FALSE),NA())</f>
        <v>1.219050443075379</v>
      </c>
      <c r="G3" s="283">
        <f>IFERROR(VLOOKUP('RESULTS OVERVIEW'!$F$9&amp;"_"&amp;'RESULTS OVERVIEW LISTS'!$D3,'RESULTS OVERVIEW DATA'!$A:$V,18,FALSE),NA())</f>
        <v>91.068026500905589</v>
      </c>
      <c r="H3" s="286">
        <f>IFERROR(VLOOKUP('RESULTS OVERVIEW'!$F$9&amp;"_"&amp;'RESULTS OVERVIEW LISTS'!$D3,'RESULTS OVERVIEW DATA'!$A:$V,22,FALSE),NA())</f>
        <v>0.71069700897327559</v>
      </c>
    </row>
    <row r="4" spans="1:10">
      <c r="D4" t="str">
        <f>RESULTS!G7</f>
        <v>PROGRAMMATIC VIDEO</v>
      </c>
      <c r="E4" s="285" t="str">
        <f>IFERROR(VLOOKUP('RESULTS OVERVIEW'!$F$9&amp;"_"&amp;'RESULTS OVERVIEW LISTS'!$D4,'RESULTS OVERVIEW DATA'!$A:$V,2,FALSE),"")</f>
        <v>PROGRAMMATIC VIDEO</v>
      </c>
      <c r="F4" s="284">
        <f>IFERROR(VLOOKUP('RESULTS OVERVIEW'!$F$9&amp;"_"&amp;'RESULTS OVERVIEW LISTS'!$D4,'RESULTS OVERVIEW DATA'!$A:$V,14,FALSE),NA())</f>
        <v>9.2952407648863103E-2</v>
      </c>
      <c r="G4" s="283">
        <f>IFERROR(VLOOKUP('RESULTS OVERVIEW'!$F$9&amp;"_"&amp;'RESULTS OVERVIEW LISTS'!$D4,'RESULTS OVERVIEW DATA'!$A:$V,18,FALSE),NA())</f>
        <v>26.195472578768484</v>
      </c>
      <c r="H4" s="286">
        <f>IFERROR(VLOOKUP('RESULTS OVERVIEW'!$F$9&amp;"_"&amp;'RESULTS OVERVIEW LISTS'!$D4,'RESULTS OVERVIEW DATA'!$A:$V,22,FALSE),NA())</f>
        <v>0.71069700897327559</v>
      </c>
    </row>
    <row r="5" spans="1:10">
      <c r="E5" s="285"/>
      <c r="F5" s="284"/>
      <c r="G5" s="283"/>
      <c r="H5" s="286"/>
    </row>
    <row r="6" spans="1:10">
      <c r="E6" s="285"/>
      <c r="F6" s="284"/>
      <c r="G6" s="283"/>
      <c r="H6" s="286"/>
    </row>
  </sheetData>
  <pageMargins left="0.7" right="0.7" top="0.75" bottom="0.75" header="0.3" footer="0.3"/>
  <pageSetup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V7"/>
  <sheetViews>
    <sheetView showGridLines="0" zoomScale="80" zoomScaleNormal="80" workbookViewId="0">
      <selection activeCell="A2" sqref="A2"/>
    </sheetView>
  </sheetViews>
  <sheetFormatPr defaultRowHeight="14.45" customHeight="1"/>
  <cols>
    <col min="1" max="1" width="28.42578125" customWidth="1"/>
    <col min="2" max="2" width="16.140625" bestFit="1" customWidth="1"/>
    <col min="3" max="3" width="14.5703125" bestFit="1" customWidth="1"/>
    <col min="4" max="4" width="14.5703125" customWidth="1"/>
    <col min="5" max="5" width="18.5703125" bestFit="1" customWidth="1"/>
    <col min="6" max="6" width="22.28515625" bestFit="1" customWidth="1"/>
    <col min="7" max="7" width="15.140625" bestFit="1" customWidth="1"/>
    <col min="8" max="8" width="18.42578125" customWidth="1"/>
    <col min="9" max="9" width="19.5703125" customWidth="1"/>
    <col min="10" max="10" width="10.5703125" bestFit="1" customWidth="1"/>
    <col min="11" max="11" width="11.5703125" bestFit="1" customWidth="1"/>
    <col min="12" max="12" width="7.7109375" bestFit="1" customWidth="1"/>
    <col min="13" max="13" width="11.42578125" bestFit="1" customWidth="1"/>
    <col min="14" max="14" width="6" bestFit="1" customWidth="1"/>
    <col min="15" max="15" width="7.140625" bestFit="1" customWidth="1"/>
    <col min="16" max="16" width="6.85546875" bestFit="1" customWidth="1"/>
    <col min="17" max="17" width="27.42578125" bestFit="1" customWidth="1"/>
    <col min="18" max="18" width="11.42578125" bestFit="1" customWidth="1"/>
    <col min="19" max="20" width="7.42578125" bestFit="1" customWidth="1"/>
    <col min="21" max="21" width="24.140625" customWidth="1"/>
    <col min="22" max="22" width="16.28515625" bestFit="1" customWidth="1"/>
  </cols>
  <sheetData>
    <row r="1" spans="1:22" ht="14.45" customHeight="1">
      <c r="A1" s="68" t="str">
        <f>"UNIQUE ID"</f>
        <v>UNIQUE ID</v>
      </c>
      <c r="B1" s="68" t="str">
        <f>RESULTS!G3</f>
        <v>TACTIC</v>
      </c>
      <c r="C1" s="68" t="str">
        <f>RESULTS!I3</f>
        <v>WEEKS ON AIR</v>
      </c>
      <c r="D1" s="68" t="str">
        <f>RESULTS!J3</f>
        <v>EXECUTION</v>
      </c>
      <c r="E1" s="68" t="str">
        <f>RESULTS!K3</f>
        <v>EXECUTION LABEL</v>
      </c>
      <c r="F1" s="68" t="str">
        <f>RESULTS!L3</f>
        <v>EXECUTION UNIVERSE</v>
      </c>
      <c r="G1" s="68" t="str">
        <f>RESULTS!M3</f>
        <v>UNIVERSE SIZE</v>
      </c>
      <c r="H1" s="68" t="str">
        <f>RESULTS!N3</f>
        <v>NORMALIZED EXECUTION</v>
      </c>
      <c r="I1" s="68" t="str">
        <f>RESULTS!O3</f>
        <v>NORMALIZED EXECUTION LABEL</v>
      </c>
      <c r="J1" s="68" t="str">
        <f>RESULTS!P3</f>
        <v>SPEND</v>
      </c>
      <c r="K1" s="68" t="str">
        <f>RESULTS!Q3</f>
        <v>CURRENCY</v>
      </c>
      <c r="L1" s="68" t="str">
        <f>RESULTS!R3</f>
        <v>CPP</v>
      </c>
      <c r="M1" s="68" t="str">
        <f>RESULTS!S3</f>
        <v>CPP LABEL</v>
      </c>
      <c r="N1" s="70" t="str">
        <f>RESULTS!U3</f>
        <v>ROI</v>
      </c>
      <c r="O1" s="71" t="str">
        <f>RESULTS!V3</f>
        <v>Lower</v>
      </c>
      <c r="P1" s="71" t="str">
        <f>RESULTS!W3</f>
        <v>Upper</v>
      </c>
      <c r="Q1" s="70" t="str">
        <f>RESULTS!X3</f>
        <v>ROI DEFINITION</v>
      </c>
      <c r="R1" s="70" t="str">
        <f>RESULTS!Y3</f>
        <v>RESPONSE</v>
      </c>
      <c r="S1" s="71" t="str">
        <f>RESULTS!Z3</f>
        <v>Lower</v>
      </c>
      <c r="T1" s="71" t="str">
        <f>RESULTS!AA3</f>
        <v>Upper</v>
      </c>
      <c r="U1" s="70" t="str">
        <f>RESULTS!AB3</f>
        <v>RESPONSE DEFINITION</v>
      </c>
      <c r="V1" s="133" t="str">
        <f>RESULTS!AC3</f>
        <v>TOTAL PLAN ROI</v>
      </c>
    </row>
    <row r="2" spans="1:22" ht="14.45" customHeight="1">
      <c r="A2" s="100" t="str">
        <f>RESULTS!B4&amp;"_"&amp;RESULTS!G4</f>
        <v>PERU_LINEAR TV</v>
      </c>
      <c r="B2" s="73" t="s">
        <v>46</v>
      </c>
      <c r="C2" s="73">
        <f>RESULTS!I4</f>
        <v>52</v>
      </c>
      <c r="D2" s="75">
        <f>RESULTS!J4</f>
        <v>10841.3</v>
      </c>
      <c r="E2" s="73" t="str">
        <f>RESULTS!K4</f>
        <v>GRPs</v>
      </c>
      <c r="F2" s="73" t="str">
        <f>RESULTS!L4</f>
        <v>Women 18-49</v>
      </c>
      <c r="G2" s="75">
        <f>RESULTS!M4</f>
        <v>7360445</v>
      </c>
      <c r="H2" s="74">
        <f>RESULTS!N4</f>
        <v>10841.3</v>
      </c>
      <c r="I2" s="73" t="str">
        <f>RESULTS!O4</f>
        <v>GRPs</v>
      </c>
      <c r="J2" s="75">
        <f>RESULTS!P4</f>
        <v>6882087.1103707533</v>
      </c>
      <c r="K2" s="73" t="str">
        <f>RESULTS!Q4</f>
        <v>PEN</v>
      </c>
      <c r="L2" s="75">
        <f>RESULTS!R4</f>
        <v>634.80275523883245</v>
      </c>
      <c r="M2" s="73" t="str">
        <f>RESULTS!S4</f>
        <v>PER GRP</v>
      </c>
      <c r="N2" s="157">
        <f>RESULTS!U4</f>
        <v>0.65406543309422072</v>
      </c>
      <c r="O2" s="158">
        <f>RESULTS!V4</f>
        <v>0.46703562640551122</v>
      </c>
      <c r="P2" s="158">
        <f>RESULTS!W4</f>
        <v>0.84109523978292999</v>
      </c>
      <c r="Q2" s="67" t="str">
        <f>RESULTS!X4</f>
        <v>NOS PER S/.1 SPENT</v>
      </c>
      <c r="R2" s="247">
        <f>RESULTS!Y4</f>
        <v>7.6758653781217774</v>
      </c>
      <c r="S2" s="248">
        <f>RESULTS!Z4</f>
        <v>5.4809540661951806</v>
      </c>
      <c r="T2" s="248">
        <f>RESULTS!AA4</f>
        <v>9.8707766900483733</v>
      </c>
      <c r="U2" s="67" t="str">
        <f>RESULTS!AB4</f>
        <v>SU PER GRP</v>
      </c>
      <c r="V2" s="249">
        <f>RESULTS!AC4</f>
        <v>0.71069700897327559</v>
      </c>
    </row>
    <row r="3" spans="1:22" ht="14.45" customHeight="1">
      <c r="A3" s="100" t="str">
        <f>RESULTS!B5&amp;"_"&amp;RESULTS!G5</f>
        <v>PERU_SOCIAL</v>
      </c>
      <c r="B3" s="73" t="str">
        <f>RESULTS!G5</f>
        <v>SOCIAL</v>
      </c>
      <c r="C3" s="73">
        <f>RESULTS!I5</f>
        <v>52</v>
      </c>
      <c r="D3" s="75">
        <f>RESULTS!J5</f>
        <v>150486475</v>
      </c>
      <c r="E3" s="73" t="str">
        <f>RESULTS!K5</f>
        <v>IMPs</v>
      </c>
      <c r="F3" s="73" t="str">
        <f>RESULTS!L5</f>
        <v>Women 18-49</v>
      </c>
      <c r="G3" s="75">
        <f>RESULTS!M5</f>
        <v>9800000</v>
      </c>
      <c r="H3" s="74">
        <f>RESULTS!N5</f>
        <v>150.48647500000001</v>
      </c>
      <c r="I3" s="73" t="str">
        <f>RESULTS!O5</f>
        <v>MM IMPs</v>
      </c>
      <c r="J3" s="75">
        <f>RESULTS!P5</f>
        <v>638935</v>
      </c>
      <c r="K3" s="73" t="str">
        <f>RESULTS!Q5</f>
        <v>PEN</v>
      </c>
      <c r="L3" s="75">
        <f>RESULTS!R5</f>
        <v>4.2457968398821224</v>
      </c>
      <c r="M3" s="73" t="str">
        <f>RESULTS!S5</f>
        <v>PER M IMPs</v>
      </c>
      <c r="N3" s="157">
        <f>RESULTS!U5</f>
        <v>1.3040108169967919</v>
      </c>
      <c r="O3" s="158">
        <f>RESULTS!V5</f>
        <v>0.91634327491746326</v>
      </c>
      <c r="P3" s="158">
        <f>RESULTS!W5</f>
        <v>1.6916783590761202</v>
      </c>
      <c r="Q3" s="67" t="str">
        <f>RESULTS!X5</f>
        <v>NOS PER S/.1 SPENT</v>
      </c>
      <c r="R3" s="247">
        <f>RESULTS!Y5</f>
        <v>102.35469113918218</v>
      </c>
      <c r="S3" s="248">
        <f>RESULTS!Z5</f>
        <v>71.925808942023835</v>
      </c>
      <c r="T3" s="248">
        <f>RESULTS!AA5</f>
        <v>132.78357333634051</v>
      </c>
      <c r="U3" s="67" t="str">
        <f>RESULTS!AB5</f>
        <v>SU PER MM IMPs</v>
      </c>
      <c r="V3" s="134">
        <f>RESULTS!AC5</f>
        <v>0.71069700897327559</v>
      </c>
    </row>
    <row r="4" spans="1:22" ht="14.45" customHeight="1">
      <c r="A4" s="100" t="str">
        <f>RESULTS!B6&amp;"_"&amp;RESULTS!G6</f>
        <v>PERU_YOUTUBE</v>
      </c>
      <c r="B4" s="73" t="str">
        <f>RESULTS!G6</f>
        <v>YOUTUBE</v>
      </c>
      <c r="C4" s="73">
        <f>RESULTS!I6</f>
        <v>50</v>
      </c>
      <c r="D4" s="75">
        <f>RESULTS!J6</f>
        <v>79472120</v>
      </c>
      <c r="E4" s="73" t="str">
        <f>RESULTS!K6</f>
        <v>IMPs</v>
      </c>
      <c r="F4" s="73" t="str">
        <f>RESULTS!L6</f>
        <v>Women 18-54</v>
      </c>
      <c r="G4" s="75">
        <f>RESULTS!M6</f>
        <v>8750000</v>
      </c>
      <c r="H4" s="74">
        <f>RESULTS!N6</f>
        <v>79.472120000000004</v>
      </c>
      <c r="I4" s="73" t="str">
        <f>RESULTS!O6</f>
        <v>MM IMPs</v>
      </c>
      <c r="J4" s="75">
        <f>RESULTS!P6</f>
        <v>321138</v>
      </c>
      <c r="K4" s="73" t="str">
        <f>RESULTS!Q6</f>
        <v>PEN</v>
      </c>
      <c r="L4" s="250">
        <f>RESULTS!R6</f>
        <v>4.04088880477833</v>
      </c>
      <c r="M4" s="73" t="str">
        <f>RESULTS!S6</f>
        <v>PER M IMPs</v>
      </c>
      <c r="N4" s="157">
        <f>RESULTS!U6</f>
        <v>1.219050443075379</v>
      </c>
      <c r="O4" s="158">
        <f>RESULTS!V6</f>
        <v>0.74707339512313542</v>
      </c>
      <c r="P4" s="158">
        <f>RESULTS!W6</f>
        <v>1.6910274910276228</v>
      </c>
      <c r="Q4" s="67" t="str">
        <f>RESULTS!X6</f>
        <v>NOS PER S/.1 SPENT</v>
      </c>
      <c r="R4" s="247">
        <f>RESULTS!Y6</f>
        <v>91.068026500905589</v>
      </c>
      <c r="S4" s="248">
        <f>RESULTS!Z6</f>
        <v>55.809421284947064</v>
      </c>
      <c r="T4" s="248">
        <f>RESULTS!AA6</f>
        <v>126.32663171686416</v>
      </c>
      <c r="U4" s="67" t="str">
        <f>RESULTS!AB6</f>
        <v>SU PER MM IMPs</v>
      </c>
      <c r="V4" s="134">
        <f>RESULTS!AC6</f>
        <v>0.71069700897327559</v>
      </c>
    </row>
    <row r="5" spans="1:22" ht="14.45" customHeight="1">
      <c r="A5" s="100" t="str">
        <f>RESULTS!B7&amp;"_"&amp;RESULTS!G7</f>
        <v>PERU_PROGRAMMATIC VIDEO</v>
      </c>
      <c r="B5" s="73" t="str">
        <f>RESULTS!G7</f>
        <v>PROGRAMMATIC VIDEO</v>
      </c>
      <c r="C5" s="73">
        <f>RESULTS!I7</f>
        <v>48</v>
      </c>
      <c r="D5" s="75">
        <f>RESULTS!J7</f>
        <v>16204631</v>
      </c>
      <c r="E5" s="73" t="str">
        <f>RESULTS!K7</f>
        <v>IMPs</v>
      </c>
      <c r="F5" s="73" t="str">
        <f>RESULTS!L7</f>
        <v>Women 18-49</v>
      </c>
      <c r="G5" s="75">
        <f>RESULTS!M7</f>
        <v>7360445</v>
      </c>
      <c r="H5" s="74">
        <f>RESULTS!N7</f>
        <v>16.204630999999999</v>
      </c>
      <c r="I5" s="73" t="str">
        <f>RESULTS!O7</f>
        <v>MM IMPs</v>
      </c>
      <c r="J5" s="75">
        <f>RESULTS!P7</f>
        <v>247023</v>
      </c>
      <c r="K5" s="73" t="str">
        <f>RESULTS!Q7</f>
        <v>PEN</v>
      </c>
      <c r="L5" s="250">
        <f>RESULTS!R7</f>
        <v>15.243975626473691</v>
      </c>
      <c r="M5" s="73" t="str">
        <f>RESULTS!S7</f>
        <v>PER M IMPs</v>
      </c>
      <c r="N5" s="157">
        <f>RESULTS!U7</f>
        <v>9.2952407648863103E-2</v>
      </c>
      <c r="O5" s="158">
        <f>RESULTS!V7</f>
        <v>5.5186939241803998E-2</v>
      </c>
      <c r="P5" s="158">
        <f>RESULTS!W7</f>
        <v>0.13071787605592219</v>
      </c>
      <c r="Q5" s="67" t="str">
        <f>RESULTS!X7</f>
        <v>NOS PER S/.1 SPENT</v>
      </c>
      <c r="R5" s="247">
        <f>RESULTS!Y7</f>
        <v>26.195472578768484</v>
      </c>
      <c r="S5" s="248">
        <f>RESULTS!Z7</f>
        <v>15.552560607960981</v>
      </c>
      <c r="T5" s="248">
        <f>RESULTS!AA7</f>
        <v>36.838384549575984</v>
      </c>
      <c r="U5" s="67" t="str">
        <f>RESULTS!AB7</f>
        <v>SU PER MM IMPs</v>
      </c>
      <c r="V5" s="134">
        <f>RESULTS!AC7</f>
        <v>0.71069700897327559</v>
      </c>
    </row>
    <row r="6" spans="1:22" ht="14.45" customHeight="1">
      <c r="A6" s="100" t="str">
        <f>RESULTS!B8&amp;"_"&amp;RESULTS!G8</f>
        <v>_</v>
      </c>
      <c r="B6" s="73">
        <f>RESULTS!G8</f>
        <v>0</v>
      </c>
      <c r="C6" s="73">
        <f>RESULTS!I8</f>
        <v>0</v>
      </c>
      <c r="D6" s="75">
        <f>RESULTS!J8</f>
        <v>0</v>
      </c>
      <c r="E6" s="73">
        <f>RESULTS!K8</f>
        <v>0</v>
      </c>
      <c r="F6" s="73">
        <f>RESULTS!L8</f>
        <v>0</v>
      </c>
      <c r="G6" s="75">
        <f>RESULTS!M8</f>
        <v>0</v>
      </c>
      <c r="H6" s="74">
        <f>RESULTS!N8</f>
        <v>0</v>
      </c>
      <c r="I6" s="73">
        <f>RESULTS!O8</f>
        <v>0</v>
      </c>
      <c r="J6" s="75">
        <f>RESULTS!P8</f>
        <v>0</v>
      </c>
      <c r="K6" s="73">
        <f>RESULTS!Q8</f>
        <v>0</v>
      </c>
      <c r="L6" s="250">
        <f>RESULTS!R8</f>
        <v>0</v>
      </c>
      <c r="M6" s="73">
        <f>RESULTS!S8</f>
        <v>0</v>
      </c>
      <c r="N6" s="157">
        <f>RESULTS!U8</f>
        <v>0</v>
      </c>
      <c r="O6" s="158">
        <f>RESULTS!V8</f>
        <v>0</v>
      </c>
      <c r="P6" s="158">
        <f>RESULTS!W8</f>
        <v>0</v>
      </c>
      <c r="Q6" s="67">
        <f>RESULTS!X8</f>
        <v>0</v>
      </c>
      <c r="R6" s="247">
        <f>RESULTS!Y8</f>
        <v>0</v>
      </c>
      <c r="S6" s="248">
        <f>RESULTS!Z8</f>
        <v>0</v>
      </c>
      <c r="T6" s="248">
        <f>RESULTS!AA8</f>
        <v>0</v>
      </c>
      <c r="U6" s="67">
        <f>RESULTS!AB8</f>
        <v>0</v>
      </c>
      <c r="V6" s="134">
        <f>RESULTS!AC8</f>
        <v>0</v>
      </c>
    </row>
    <row r="7" spans="1:22" ht="14.45" customHeight="1">
      <c r="A7" s="100" t="str">
        <f>RESULTS!B9&amp;"_"&amp;RESULTS!G9</f>
        <v>_</v>
      </c>
      <c r="B7" s="73">
        <f>RESULTS!G9</f>
        <v>0</v>
      </c>
      <c r="C7" s="73">
        <f>RESULTS!I9</f>
        <v>0</v>
      </c>
      <c r="D7" s="75">
        <f>RESULTS!J9</f>
        <v>0</v>
      </c>
      <c r="E7" s="73">
        <f>RESULTS!K9</f>
        <v>0</v>
      </c>
      <c r="F7" s="73">
        <f>RESULTS!L9</f>
        <v>0</v>
      </c>
      <c r="G7" s="75">
        <f>RESULTS!M9</f>
        <v>0</v>
      </c>
      <c r="H7" s="74">
        <f>RESULTS!N9</f>
        <v>0</v>
      </c>
      <c r="I7" s="73">
        <f>RESULTS!O9</f>
        <v>0</v>
      </c>
      <c r="J7" s="75">
        <f>RESULTS!P9</f>
        <v>0</v>
      </c>
      <c r="K7" s="73">
        <f>RESULTS!Q9</f>
        <v>0</v>
      </c>
      <c r="L7" s="250">
        <f>RESULTS!R9</f>
        <v>0</v>
      </c>
      <c r="M7" s="73">
        <f>RESULTS!S9</f>
        <v>0</v>
      </c>
      <c r="N7" s="157">
        <f>RESULTS!U9</f>
        <v>0</v>
      </c>
      <c r="O7" s="158">
        <f>RESULTS!V9</f>
        <v>0</v>
      </c>
      <c r="P7" s="158">
        <f>RESULTS!W9</f>
        <v>0</v>
      </c>
      <c r="Q7" s="67">
        <f>RESULTS!X9</f>
        <v>0</v>
      </c>
      <c r="R7" s="247">
        <f>RESULTS!Y9</f>
        <v>0</v>
      </c>
      <c r="S7" s="248">
        <f>RESULTS!Z9</f>
        <v>0</v>
      </c>
      <c r="T7" s="248">
        <f>RESULTS!AA9</f>
        <v>0</v>
      </c>
      <c r="U7" s="67">
        <f>RESULTS!AB9</f>
        <v>0</v>
      </c>
      <c r="V7" s="134">
        <f>RESULTS!AC9</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00B0F0"/>
  </sheetPr>
  <dimension ref="A1:S31"/>
  <sheetViews>
    <sheetView showGridLines="0" topLeftCell="F1" zoomScale="110" zoomScaleNormal="110" workbookViewId="0">
      <selection activeCell="C2" sqref="C2:Q2"/>
    </sheetView>
  </sheetViews>
  <sheetFormatPr defaultColWidth="0" defaultRowHeight="15" zeroHeight="1"/>
  <cols>
    <col min="1" max="1" width="2.7109375" customWidth="1"/>
    <col min="2" max="2" width="15.85546875" customWidth="1"/>
    <col min="3" max="4" width="8.7109375" customWidth="1"/>
    <col min="5" max="5" width="7.28515625" customWidth="1"/>
    <col min="6" max="9" width="8.7109375" customWidth="1"/>
    <col min="10" max="10" width="14" customWidth="1"/>
    <col min="11" max="17" width="8.7109375" customWidth="1"/>
    <col min="18" max="18" width="15.85546875" customWidth="1"/>
    <col min="19" max="19" width="2.7109375" customWidth="1"/>
    <col min="20" max="16384" width="8.7109375" hidden="1"/>
  </cols>
  <sheetData>
    <row r="1" spans="2:17" ht="84.95" customHeight="1"/>
    <row r="2" spans="2:17" ht="20.100000000000001" customHeight="1">
      <c r="B2" s="66" t="s">
        <v>47</v>
      </c>
      <c r="C2" s="296" t="s">
        <v>45</v>
      </c>
      <c r="D2" s="297"/>
      <c r="E2" s="297"/>
      <c r="F2" s="297"/>
      <c r="G2" s="297"/>
      <c r="H2" s="297"/>
      <c r="I2" s="297"/>
      <c r="J2" s="297"/>
      <c r="K2" s="297"/>
      <c r="L2" s="297"/>
      <c r="M2" s="297"/>
      <c r="N2" s="297"/>
      <c r="O2" s="297"/>
      <c r="P2" s="297"/>
      <c r="Q2" s="298"/>
    </row>
    <row r="3" spans="2:17" ht="30" customHeight="1"/>
    <row r="4" spans="2:17" ht="14.1" customHeight="1">
      <c r="O4" s="304">
        <f>'CURVE CHART'!V29</f>
        <v>7.6850617595468949</v>
      </c>
      <c r="P4" s="304"/>
    </row>
    <row r="5" spans="2:17" ht="7.5" customHeight="1"/>
    <row r="6" spans="2:17">
      <c r="B6" s="62" t="s">
        <v>42</v>
      </c>
      <c r="C6" s="299" t="str">
        <f>IFERROR(IF('CURVE CHART'!V17="","",'CURVE CHART'!V19&amp;" ")&amp;TEXT('CURVE CHART'!V17,"#,##0"),"")</f>
        <v>S/. 6882087,110</v>
      </c>
      <c r="D6" s="299"/>
      <c r="E6" s="63" t="str">
        <f>IF(C6="","",'CURVE CHART'!V18)</f>
        <v>PEN</v>
      </c>
      <c r="G6" s="307">
        <f>'CURVE CHART'!V31</f>
        <v>7.6758653781217774</v>
      </c>
      <c r="H6" s="307"/>
      <c r="I6" s="307"/>
      <c r="J6" s="307"/>
    </row>
    <row r="7" spans="2:17">
      <c r="B7" s="62" t="s">
        <v>43</v>
      </c>
      <c r="C7" s="300" t="str">
        <f>IFERROR(IF('CURVE CHART'!V20="","",'CURVE CHART'!V19&amp;" ")&amp;TEXT('CURVE CHART'!V20,"#,##0.00"),"")</f>
        <v>S/. 634,80276</v>
      </c>
      <c r="D7" s="300"/>
      <c r="E7" s="63" t="str">
        <f>IF(C7="","",'CURVE CHART'!V21)</f>
        <v>PER GRP</v>
      </c>
      <c r="G7" s="307"/>
      <c r="H7" s="307"/>
      <c r="I7" s="307"/>
      <c r="J7" s="307"/>
    </row>
    <row r="8" spans="2:17" ht="14.1" customHeight="1">
      <c r="B8" s="62" t="s">
        <v>44</v>
      </c>
      <c r="C8" s="301">
        <f>IFERROR('CURVE CHART'!V11,"")</f>
        <v>10841.3</v>
      </c>
      <c r="D8" s="301"/>
      <c r="E8" s="63" t="str">
        <f>IF(C8="","",'CURVE CHART'!V12)</f>
        <v>GRPs</v>
      </c>
      <c r="G8" s="307"/>
      <c r="H8" s="307"/>
      <c r="I8" s="307"/>
      <c r="J8" s="307"/>
      <c r="O8" s="304">
        <f>'CURVE CHART'!V30</f>
        <v>8.8870273600153507</v>
      </c>
      <c r="P8" s="304"/>
    </row>
    <row r="9" spans="2:17">
      <c r="B9" s="62" t="s">
        <v>27</v>
      </c>
      <c r="C9" s="302">
        <f>IF(C8="","",'CURVE CHART'!V10)</f>
        <v>52</v>
      </c>
      <c r="D9" s="302"/>
      <c r="E9" s="63"/>
      <c r="G9" s="303" t="str">
        <f>IF(G6="","",'CURVE CHART'!V26)</f>
        <v>SU PER GRP</v>
      </c>
      <c r="H9" s="303"/>
      <c r="I9" s="303"/>
      <c r="J9" s="303"/>
    </row>
    <row r="10" spans="2:17">
      <c r="B10" s="62" t="s">
        <v>48</v>
      </c>
      <c r="C10" s="301">
        <f>IFERROR('CURVE CHART'!V14,"")</f>
        <v>7360445</v>
      </c>
      <c r="D10" s="301"/>
      <c r="E10" s="63" t="str">
        <f>IF(C10="","",'CURVE CHART'!V13)</f>
        <v>Women 18-49</v>
      </c>
      <c r="G10" s="65"/>
      <c r="H10" s="65"/>
      <c r="I10" s="65"/>
      <c r="J10" s="65"/>
    </row>
    <row r="11" spans="2:17">
      <c r="K11" s="64" t="str">
        <f>IFERROR(IF(G6="","NO CURVE RESULT TO DISPLAY",""),"")</f>
        <v/>
      </c>
    </row>
    <row r="12" spans="2:17"/>
    <row r="13" spans="2:17">
      <c r="B13" s="305">
        <f>'CURVE CHART'!V34</f>
        <v>0.65406543309422072</v>
      </c>
      <c r="C13" s="305"/>
      <c r="D13" s="305"/>
      <c r="E13" s="305"/>
    </row>
    <row r="14" spans="2:17">
      <c r="B14" s="305"/>
      <c r="C14" s="305"/>
      <c r="D14" s="305"/>
      <c r="E14" s="305"/>
    </row>
    <row r="15" spans="2:17">
      <c r="B15" s="305"/>
      <c r="C15" s="305"/>
      <c r="D15" s="305"/>
      <c r="E15" s="305"/>
    </row>
    <row r="16" spans="2:17">
      <c r="B16" s="305"/>
      <c r="C16" s="305"/>
      <c r="D16" s="305"/>
      <c r="E16" s="305"/>
    </row>
    <row r="17" spans="2:5" ht="18">
      <c r="D17" s="306">
        <f>'CURVE CHART'!V32</f>
        <v>0.65484906267908338</v>
      </c>
      <c r="E17" s="306"/>
    </row>
    <row r="18" spans="2:5"/>
    <row r="19" spans="2:5"/>
    <row r="20" spans="2:5"/>
    <row r="21" spans="2:5" ht="18">
      <c r="D21" s="306">
        <f>'CURVE CHART'!V33</f>
        <v>0.7572693257122951</v>
      </c>
      <c r="E21" s="306"/>
    </row>
    <row r="22" spans="2:5"/>
    <row r="23" spans="2:5">
      <c r="B23" s="303" t="str">
        <f>IF(B13="","",IF('CURVE CHART'!V24="","","ROI= "&amp;'CURVE CHART'!V24))</f>
        <v>ROI= NOS PER S/.1 SPENT</v>
      </c>
      <c r="C23" s="303"/>
      <c r="D23" s="303"/>
      <c r="E23" s="303"/>
    </row>
    <row r="24" spans="2:5"/>
    <row r="25" spans="2:5"/>
    <row r="26" spans="2:5"/>
    <row r="27" spans="2:5"/>
    <row r="28" spans="2:5"/>
    <row r="29" spans="2:5"/>
    <row r="30" spans="2:5"/>
    <row r="31" spans="2:5"/>
  </sheetData>
  <mergeCells count="14">
    <mergeCell ref="B23:E23"/>
    <mergeCell ref="O4:P4"/>
    <mergeCell ref="O8:P8"/>
    <mergeCell ref="B13:E16"/>
    <mergeCell ref="D17:E17"/>
    <mergeCell ref="D21:E21"/>
    <mergeCell ref="G6:J8"/>
    <mergeCell ref="G9:J9"/>
    <mergeCell ref="C10:D10"/>
    <mergeCell ref="C2:Q2"/>
    <mergeCell ref="C6:D6"/>
    <mergeCell ref="C7:D7"/>
    <mergeCell ref="C8:D8"/>
    <mergeCell ref="C9:D9"/>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ErrorMessage="1" errorTitle="Invalid Entry" error="Please select an option from the drop-down list." xr:uid="{00000000-0002-0000-0400-000000000000}">
          <x14:formula1>
            <xm:f>'CURVE LIST'!$A$1:$A$6</xm:f>
          </x14:formula1>
          <xm:sqref>C2:Q2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FFC000"/>
  </sheetPr>
  <dimension ref="A1:C4"/>
  <sheetViews>
    <sheetView zoomScale="80" zoomScaleNormal="80" workbookViewId="0"/>
  </sheetViews>
  <sheetFormatPr defaultRowHeight="15"/>
  <cols>
    <col min="1" max="1" width="24.140625" customWidth="1"/>
    <col min="3" max="3" width="84.140625" bestFit="1" customWidth="1"/>
  </cols>
  <sheetData>
    <row r="1" spans="1:3">
      <c r="A1" t="str">
        <f>'CURVE FACTS'!I2</f>
        <v>LINEAR TV</v>
      </c>
      <c r="B1">
        <f>'CURVE FACTS'!A2</f>
        <v>5</v>
      </c>
      <c r="C1" t="str">
        <f>'CURVE FACTS'!B2</f>
        <v>PERU_BEAUTY &amp; PERSONAL CARE_HAIR CARE_PANTENE_FY2021_LINEAR TV</v>
      </c>
    </row>
    <row r="2" spans="1:3">
      <c r="A2" t="str">
        <f>'CURVE FACTS'!I3</f>
        <v>SOCIAL</v>
      </c>
      <c r="B2">
        <f>'CURVE FACTS'!A3</f>
        <v>6</v>
      </c>
      <c r="C2" t="str">
        <f>'CURVE FACTS'!B3</f>
        <v>PERU_BEAUTY &amp; PERSONAL CARE_HAIR CARE_PANTENE_FY2021_SOCIAL</v>
      </c>
    </row>
    <row r="3" spans="1:3">
      <c r="A3" t="str">
        <f>'CURVE FACTS'!I4</f>
        <v>YOUTUBE</v>
      </c>
      <c r="B3">
        <f>'CURVE FACTS'!A4</f>
        <v>7</v>
      </c>
      <c r="C3" t="str">
        <f>'CURVE FACTS'!B4</f>
        <v>PERU_BEAUTY &amp; PERSONAL CARE_HAIR CARE_PANTENE_FY2021_YOUTUBE</v>
      </c>
    </row>
    <row r="4" spans="1:3">
      <c r="A4" t="str">
        <f>'CURVE FACTS'!I5</f>
        <v>PROGRAMMATIC VIDEO</v>
      </c>
      <c r="B4">
        <f>'CURVE FACTS'!A5</f>
        <v>8</v>
      </c>
      <c r="C4" t="str">
        <f>'CURVE FACTS'!B5</f>
        <v>PERU_BEAUTY &amp; PERSONAL CARE_HAIR CARE_PANTENE_FY2021_PROGRAMMATIC VIDEO</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C000"/>
  </sheetPr>
  <dimension ref="A1:V1002"/>
  <sheetViews>
    <sheetView zoomScale="80" zoomScaleNormal="80" workbookViewId="0"/>
  </sheetViews>
  <sheetFormatPr defaultRowHeight="15"/>
  <cols>
    <col min="5" max="7" width="8.7109375" customWidth="1"/>
    <col min="18" max="20" width="5.7109375" customWidth="1"/>
    <col min="21" max="21" width="18.140625" customWidth="1"/>
    <col min="22" max="22" width="12.7109375" customWidth="1"/>
  </cols>
  <sheetData>
    <row r="1" spans="1:22">
      <c r="A1" s="40" t="s">
        <v>49</v>
      </c>
      <c r="B1" s="54" t="s">
        <v>50</v>
      </c>
      <c r="C1" s="54" t="s">
        <v>51</v>
      </c>
      <c r="D1" s="39" t="s">
        <v>52</v>
      </c>
      <c r="E1" s="61" t="str">
        <f>IF($E$2="","","Weekly Support")</f>
        <v>Weekly Support</v>
      </c>
      <c r="F1" s="39" t="s">
        <v>53</v>
      </c>
      <c r="G1" s="39" t="s">
        <v>54</v>
      </c>
      <c r="H1" s="39" t="s">
        <v>55</v>
      </c>
      <c r="I1" s="39" t="s">
        <v>56</v>
      </c>
      <c r="J1" s="39" t="s">
        <v>57</v>
      </c>
      <c r="K1" s="58" t="s">
        <v>58</v>
      </c>
      <c r="L1" s="58" t="s">
        <v>59</v>
      </c>
      <c r="M1" s="58" t="s">
        <v>60</v>
      </c>
      <c r="N1" s="58" t="s">
        <v>61</v>
      </c>
      <c r="O1" s="58" t="s">
        <v>62</v>
      </c>
      <c r="P1" s="58" t="s">
        <v>63</v>
      </c>
      <c r="Q1" s="58" t="s">
        <v>64</v>
      </c>
      <c r="U1" s="59" t="s">
        <v>51</v>
      </c>
      <c r="V1" s="60">
        <f>IFERROR(VLOOKUP('RESPONSE CURVES'!$C$2,'CURVE LIST'!A:C,2,FALSE),"NA")</f>
        <v>5</v>
      </c>
    </row>
    <row r="2" spans="1:22">
      <c r="A2" s="41">
        <f>ROW()-2</f>
        <v>0</v>
      </c>
      <c r="B2" t="str">
        <f>C2&amp;"_"&amp;D2</f>
        <v>5_1</v>
      </c>
      <c r="C2">
        <f t="shared" ref="C2:C65" si="0">$V$1</f>
        <v>5</v>
      </c>
      <c r="D2">
        <f>A2+1</f>
        <v>1</v>
      </c>
      <c r="E2">
        <f>IFERROR(VLOOKUP($B2,'CURVE DATA'!$A:$AM,15,FALSE),"")</f>
        <v>0</v>
      </c>
      <c r="F2">
        <f>IFERROR(VLOOKUP($B2,'CURVE DATA'!$A:$AM,34,FALSE),NA())</f>
        <v>0</v>
      </c>
      <c r="G2">
        <f>IFERROR(VLOOKUP($B2,'CURVE DATA'!$A:$AM,35,FALSE),NA())</f>
        <v>0</v>
      </c>
      <c r="H2">
        <f>IFERROR(VLOOKUP($B2,'CURVE DATA'!$A:$AM,37,FALSE),NA())</f>
        <v>0</v>
      </c>
      <c r="I2">
        <f>IFERROR(VLOOKUP($B2,'CURVE DATA'!$A:$AM,38,FALSE),NA())</f>
        <v>0</v>
      </c>
      <c r="J2">
        <f>IFERROR(VLOOKUP($B2,'CURVE DATA'!$A:$AM,39,FALSE),NA())</f>
        <v>0</v>
      </c>
      <c r="K2" t="str">
        <f>IFERROR(IF(F2=MAX(F:F),H2,""),NA())</f>
        <v/>
      </c>
      <c r="L2" t="str">
        <f>IFERROR(IF(G2=MAX(G:G),H2,""),NA())</f>
        <v/>
      </c>
      <c r="M2">
        <f>IFERROR(ABS(E2-IFERROR($V$11/$V$10,"NA")),NA())</f>
        <v>208.48653846153846</v>
      </c>
      <c r="N2" t="str">
        <f>IFERROR(IF(M2=MIN(M:M),H2,""),NA())</f>
        <v/>
      </c>
      <c r="O2" t="str">
        <f>IFERROR(IF(F2=MAX(F:F),E2,""),NA())</f>
        <v/>
      </c>
      <c r="P2" t="str">
        <f>IFERROR(IF(G2=MAX(G:G),E2,""),NA())</f>
        <v/>
      </c>
      <c r="Q2" t="str">
        <f>IFERROR(IF(AND(E2&gt;=IFERROR(AVERAGE(O:O),NA()),E2&lt;=IFERROR(AVERAGE(P:P),NA())),H2,""),NA())</f>
        <v/>
      </c>
    </row>
    <row r="3" spans="1:22">
      <c r="A3" s="41">
        <f t="shared" ref="A3:A66" si="1">ROW()-2</f>
        <v>1</v>
      </c>
      <c r="B3" t="str">
        <f t="shared" ref="B3:B66" si="2">C3&amp;"_"&amp;D3</f>
        <v>5_2</v>
      </c>
      <c r="C3">
        <f t="shared" si="0"/>
        <v>5</v>
      </c>
      <c r="D3">
        <f t="shared" ref="D3:D66" si="3">A3+1</f>
        <v>2</v>
      </c>
      <c r="E3">
        <f>IFERROR(VLOOKUP($B3,'CURVE DATA'!$A:$AM,15,FALSE),"")</f>
        <v>0.45867038461538462</v>
      </c>
      <c r="F3">
        <f>IFERROR(VLOOKUP($B3,'CURVE DATA'!$A:$AM,34,FALSE),NA())</f>
        <v>4.3102293387280871E-4</v>
      </c>
      <c r="G3">
        <f>IFERROR(VLOOKUP($B3,'CURVE DATA'!$A:$AM,35,FALSE),NA())</f>
        <v>4.3102293387280871E-4</v>
      </c>
      <c r="H3">
        <f>IFERROR(VLOOKUP($B3,'CURVE DATA'!$A:$AM,37,FALSE),NA())</f>
        <v>2.6558469844750118E-2</v>
      </c>
      <c r="I3">
        <f>IFERROR(VLOOKUP($B3,'CURVE DATA'!$A:$AM,38,FALSE),NA())</f>
        <v>1.8964083672233976E-2</v>
      </c>
      <c r="J3">
        <f>IFERROR(VLOOKUP($B3,'CURVE DATA'!$A:$AM,39,FALSE),NA())</f>
        <v>3.415285601726626E-2</v>
      </c>
      <c r="K3" t="str">
        <f t="shared" ref="K3:K66" si="4">IFERROR(IF(F3=MAX(F:F),H3,""),NA())</f>
        <v/>
      </c>
      <c r="L3" t="str">
        <f t="shared" ref="L3:L66" si="5">IFERROR(IF(G3=MAX(G:G),H3,""),NA())</f>
        <v/>
      </c>
      <c r="M3">
        <f t="shared" ref="M3:M66" si="6">IFERROR(ABS(E3-IFERROR($V$11/$V$10,"NA")),NA())</f>
        <v>208.02786807692308</v>
      </c>
      <c r="N3" t="str">
        <f t="shared" ref="N3:N66" si="7">IFERROR(IF(M3=MIN(M:M),H3,""),NA())</f>
        <v/>
      </c>
      <c r="O3" t="str">
        <f t="shared" ref="O3:O66" si="8">IFERROR(IF(F3=MAX(F:F),E3,""),NA())</f>
        <v/>
      </c>
      <c r="P3" t="str">
        <f t="shared" ref="P3:P66" si="9">IFERROR(IF(G3=MAX(G:G),E3,""),NA())</f>
        <v/>
      </c>
      <c r="Q3" t="str">
        <f t="shared" ref="Q3:Q66" si="10">IFERROR(IF(AND(E3&gt;=IFERROR(AVERAGE(O:O),NA()),E3&lt;=IFERROR(AVERAGE(P:P),NA())),H3,""),NA())</f>
        <v/>
      </c>
      <c r="U3" s="26" t="s">
        <v>1</v>
      </c>
      <c r="V3" s="28" t="str">
        <f>IFERROR(VLOOKUP($V$1,'CURVE FACTS'!$A:$BQ,MATCH($U3,'CURVE FACTS'!$1:$1,0),FALSE),"")</f>
        <v>PERU</v>
      </c>
    </row>
    <row r="4" spans="1:22">
      <c r="A4" s="41">
        <f t="shared" si="1"/>
        <v>2</v>
      </c>
      <c r="B4" t="str">
        <f t="shared" si="2"/>
        <v>5_3</v>
      </c>
      <c r="C4">
        <f t="shared" si="0"/>
        <v>5</v>
      </c>
      <c r="D4">
        <f t="shared" si="3"/>
        <v>3</v>
      </c>
      <c r="E4">
        <f>IFERROR(VLOOKUP($B4,'CURVE DATA'!$A:$AM,15,FALSE),"")</f>
        <v>0.91734076923076924</v>
      </c>
      <c r="F4">
        <f>IFERROR(VLOOKUP($B4,'CURVE DATA'!$A:$AM,34,FALSE),NA())</f>
        <v>1.4453931131437623E-3</v>
      </c>
      <c r="G4">
        <f>IFERROR(VLOOKUP($B4,'CURVE DATA'!$A:$AM,35,FALSE),NA())</f>
        <v>9.3820802350828543E-4</v>
      </c>
      <c r="H4">
        <f>IFERROR(VLOOKUP($B4,'CURVE DATA'!$A:$AM,37,FALSE),NA())</f>
        <v>5.7809846164242194E-2</v>
      </c>
      <c r="I4">
        <f>IFERROR(VLOOKUP($B4,'CURVE DATA'!$A:$AM,38,FALSE),NA())</f>
        <v>4.1279138675768781E-2</v>
      </c>
      <c r="J4">
        <f>IFERROR(VLOOKUP($B4,'CURVE DATA'!$A:$AM,39,FALSE),NA())</f>
        <v>7.4340553652715621E-2</v>
      </c>
      <c r="K4" t="str">
        <f t="shared" si="4"/>
        <v/>
      </c>
      <c r="L4" t="str">
        <f t="shared" si="5"/>
        <v/>
      </c>
      <c r="M4">
        <f t="shared" si="6"/>
        <v>207.56919769230768</v>
      </c>
      <c r="N4" t="str">
        <f t="shared" si="7"/>
        <v/>
      </c>
      <c r="O4" t="str">
        <f t="shared" si="8"/>
        <v/>
      </c>
      <c r="P4" t="str">
        <f t="shared" si="9"/>
        <v/>
      </c>
      <c r="Q4" t="str">
        <f t="shared" si="10"/>
        <v/>
      </c>
      <c r="U4" s="26" t="s">
        <v>3</v>
      </c>
      <c r="V4" s="28" t="str">
        <f>IFERROR(VLOOKUP($V$1,'CURVE FACTS'!$A:$BQ,MATCH($U4,'CURVE FACTS'!$1:$1,0),FALSE),"")</f>
        <v>BEAUTY &amp; PERSONAL CARE</v>
      </c>
    </row>
    <row r="5" spans="1:22">
      <c r="A5" s="41">
        <f t="shared" si="1"/>
        <v>3</v>
      </c>
      <c r="B5" t="str">
        <f t="shared" si="2"/>
        <v>5_4</v>
      </c>
      <c r="C5">
        <f t="shared" si="0"/>
        <v>5</v>
      </c>
      <c r="D5">
        <f t="shared" si="3"/>
        <v>4</v>
      </c>
      <c r="E5">
        <f>IFERROR(VLOOKUP($B5,'CURVE DATA'!$A:$AM,15,FALSE),"")</f>
        <v>1.3760111538461539</v>
      </c>
      <c r="F5">
        <f>IFERROR(VLOOKUP($B5,'CURVE DATA'!$A:$AM,34,FALSE),NA())</f>
        <v>2.5598103834222918E-3</v>
      </c>
      <c r="G5">
        <f>IFERROR(VLOOKUP($B5,'CURVE DATA'!$A:$AM,35,FALSE),NA())</f>
        <v>1.4787421434796207E-3</v>
      </c>
      <c r="H5">
        <f>IFERROR(VLOOKUP($B5,'CURVE DATA'!$A:$AM,37,FALSE),NA())</f>
        <v>9.1116099723254712E-2</v>
      </c>
      <c r="I5">
        <f>IFERROR(VLOOKUP($B5,'CURVE DATA'!$A:$AM,38,FALSE),NA())</f>
        <v>6.5061479412790127E-2</v>
      </c>
      <c r="J5">
        <f>IFERROR(VLOOKUP($B5,'CURVE DATA'!$A:$AM,39,FALSE),NA())</f>
        <v>0.1171707200337193</v>
      </c>
      <c r="K5" t="str">
        <f t="shared" si="4"/>
        <v/>
      </c>
      <c r="L5" t="str">
        <f t="shared" si="5"/>
        <v/>
      </c>
      <c r="M5">
        <f t="shared" si="6"/>
        <v>207.11052730769231</v>
      </c>
      <c r="N5" t="str">
        <f t="shared" si="7"/>
        <v/>
      </c>
      <c r="O5" t="str">
        <f t="shared" si="8"/>
        <v/>
      </c>
      <c r="P5" t="str">
        <f t="shared" si="9"/>
        <v/>
      </c>
      <c r="Q5" t="str">
        <f t="shared" si="10"/>
        <v/>
      </c>
      <c r="U5" s="26" t="s">
        <v>5</v>
      </c>
      <c r="V5" s="28" t="str">
        <f>IFERROR(VLOOKUP($V$1,'CURVE FACTS'!$A:$BQ,MATCH($U5,'CURVE FACTS'!$1:$1,0),FALSE),"")</f>
        <v>HAIR CARE</v>
      </c>
    </row>
    <row r="6" spans="1:22">
      <c r="A6" s="41">
        <f t="shared" si="1"/>
        <v>4</v>
      </c>
      <c r="B6" t="str">
        <f t="shared" si="2"/>
        <v>5_5</v>
      </c>
      <c r="C6">
        <f t="shared" si="0"/>
        <v>5</v>
      </c>
      <c r="D6">
        <f t="shared" si="3"/>
        <v>5</v>
      </c>
      <c r="E6">
        <f>IFERROR(VLOOKUP($B6,'CURVE DATA'!$A:$AM,15,FALSE),"")</f>
        <v>1.8346815384615385</v>
      </c>
      <c r="F6">
        <f>IFERROR(VLOOKUP($B6,'CURVE DATA'!$A:$AM,34,FALSE),NA())</f>
        <v>3.7322315662645929E-3</v>
      </c>
      <c r="G6">
        <f>IFERROR(VLOOKUP($B6,'CURVE DATA'!$A:$AM,35,FALSE),NA())</f>
        <v>2.0421144991758641E-3</v>
      </c>
      <c r="H6">
        <f>IFERROR(VLOOKUP($B6,'CURVE DATA'!$A:$AM,37,FALSE),NA())</f>
        <v>0.1258295837267295</v>
      </c>
      <c r="I6">
        <f>IFERROR(VLOOKUP($B6,'CURVE DATA'!$A:$AM,38,FALSE),NA())</f>
        <v>8.984865348738319E-2</v>
      </c>
      <c r="J6">
        <f>IFERROR(VLOOKUP($B6,'CURVE DATA'!$A:$AM,39,FALSE),NA())</f>
        <v>0.16181051396607582</v>
      </c>
      <c r="K6" t="str">
        <f t="shared" si="4"/>
        <v/>
      </c>
      <c r="L6" t="str">
        <f t="shared" si="5"/>
        <v/>
      </c>
      <c r="M6">
        <f t="shared" si="6"/>
        <v>206.65185692307691</v>
      </c>
      <c r="N6" t="str">
        <f t="shared" si="7"/>
        <v/>
      </c>
      <c r="O6" t="str">
        <f t="shared" si="8"/>
        <v/>
      </c>
      <c r="P6" t="str">
        <f t="shared" si="9"/>
        <v/>
      </c>
      <c r="Q6" t="str">
        <f t="shared" si="10"/>
        <v/>
      </c>
      <c r="U6" s="26" t="s">
        <v>7</v>
      </c>
      <c r="V6" s="28" t="str">
        <f>IFERROR(VLOOKUP($V$1,'CURVE FACTS'!$A:$BQ,MATCH($U6,'CURVE FACTS'!$1:$1,0),FALSE),"")</f>
        <v>PANTENE</v>
      </c>
    </row>
    <row r="7" spans="1:22">
      <c r="A7" s="41">
        <f t="shared" si="1"/>
        <v>5</v>
      </c>
      <c r="B7" t="str">
        <f t="shared" si="2"/>
        <v>5_6</v>
      </c>
      <c r="C7">
        <f t="shared" si="0"/>
        <v>5</v>
      </c>
      <c r="D7">
        <f t="shared" si="3"/>
        <v>6</v>
      </c>
      <c r="E7">
        <f>IFERROR(VLOOKUP($B7,'CURVE DATA'!$A:$AM,15,FALSE),"")</f>
        <v>2.2933519230769233</v>
      </c>
      <c r="F7">
        <f>IFERROR(VLOOKUP($B7,'CURVE DATA'!$A:$AM,34,FALSE),NA())</f>
        <v>4.9469114490984329E-3</v>
      </c>
      <c r="G7">
        <f>IFERROR(VLOOKUP($B7,'CURVE DATA'!$A:$AM,35,FALSE),NA())</f>
        <v>2.6230738891603778E-3</v>
      </c>
      <c r="H7">
        <f>IFERROR(VLOOKUP($B7,'CURVE DATA'!$A:$AM,37,FALSE),NA())</f>
        <v>0.16162673331525051</v>
      </c>
      <c r="I7">
        <f>IFERROR(VLOOKUP($B7,'CURVE DATA'!$A:$AM,38,FALSE),NA())</f>
        <v>0.11540961931081072</v>
      </c>
      <c r="J7">
        <f>IFERROR(VLOOKUP($B7,'CURVE DATA'!$A:$AM,39,FALSE),NA())</f>
        <v>0.2078438473196903</v>
      </c>
      <c r="K7" t="str">
        <f t="shared" si="4"/>
        <v/>
      </c>
      <c r="L7" t="str">
        <f t="shared" si="5"/>
        <v/>
      </c>
      <c r="M7">
        <f t="shared" si="6"/>
        <v>206.19318653846153</v>
      </c>
      <c r="N7" t="str">
        <f t="shared" si="7"/>
        <v/>
      </c>
      <c r="O7" t="str">
        <f t="shared" si="8"/>
        <v/>
      </c>
      <c r="P7" t="str">
        <f t="shared" si="9"/>
        <v/>
      </c>
      <c r="Q7" t="str">
        <f t="shared" si="10"/>
        <v/>
      </c>
      <c r="U7" s="26" t="s">
        <v>9</v>
      </c>
      <c r="V7" s="28" t="str">
        <f>IFERROR(VLOOKUP($V$1,'CURVE FACTS'!$A:$BQ,MATCH($U7,'CURVE FACTS'!$1:$1,0),FALSE),"")</f>
        <v>FY2021</v>
      </c>
    </row>
    <row r="8" spans="1:22">
      <c r="A8" s="41">
        <f t="shared" si="1"/>
        <v>6</v>
      </c>
      <c r="B8" t="str">
        <f t="shared" si="2"/>
        <v>5_7</v>
      </c>
      <c r="C8">
        <f t="shared" si="0"/>
        <v>5</v>
      </c>
      <c r="D8">
        <f t="shared" si="3"/>
        <v>7</v>
      </c>
      <c r="E8">
        <f>IFERROR(VLOOKUP($B8,'CURVE DATA'!$A:$AM,15,FALSE),"")</f>
        <v>2.7520223076923078</v>
      </c>
      <c r="F8">
        <f>IFERROR(VLOOKUP($B8,'CURVE DATA'!$A:$AM,34,FALSE),NA())</f>
        <v>6.1951115305370905E-3</v>
      </c>
      <c r="G8">
        <f>IFERROR(VLOOKUP($B8,'CURVE DATA'!$A:$AM,35,FALSE),NA())</f>
        <v>3.2184134960564961E-3</v>
      </c>
      <c r="H8">
        <f>IFERROR(VLOOKUP($B8,'CURVE DATA'!$A:$AM,37,FALSE),NA())</f>
        <v>0.19830995305733906</v>
      </c>
      <c r="I8">
        <f>IFERROR(VLOOKUP($B8,'CURVE DATA'!$A:$AM,38,FALSE),NA())</f>
        <v>0.14160328380362511</v>
      </c>
      <c r="J8">
        <f>IFERROR(VLOOKUP($B8,'CURVE DATA'!$A:$AM,39,FALSE),NA())</f>
        <v>0.25501662231105304</v>
      </c>
      <c r="K8" t="str">
        <f t="shared" si="4"/>
        <v/>
      </c>
      <c r="L8" t="str">
        <f t="shared" si="5"/>
        <v/>
      </c>
      <c r="M8">
        <f t="shared" si="6"/>
        <v>205.73451615384616</v>
      </c>
      <c r="N8" t="str">
        <f t="shared" si="7"/>
        <v/>
      </c>
      <c r="O8" t="str">
        <f t="shared" si="8"/>
        <v/>
      </c>
      <c r="P8" t="str">
        <f t="shared" si="9"/>
        <v/>
      </c>
      <c r="Q8" t="str">
        <f t="shared" si="10"/>
        <v/>
      </c>
      <c r="U8" s="26" t="s">
        <v>18</v>
      </c>
      <c r="V8" s="28" t="str">
        <f>IFERROR(VLOOKUP($V$1,'CURVE FACTS'!$A:$BQ,MATCH($U8,'CURVE FACTS'!$1:$1,0),FALSE),"")</f>
        <v>LINEAR TV</v>
      </c>
    </row>
    <row r="9" spans="1:22">
      <c r="A9" s="41">
        <f t="shared" si="1"/>
        <v>7</v>
      </c>
      <c r="B9" t="str">
        <f t="shared" si="2"/>
        <v>5_8</v>
      </c>
      <c r="C9">
        <f t="shared" si="0"/>
        <v>5</v>
      </c>
      <c r="D9">
        <f t="shared" si="3"/>
        <v>8</v>
      </c>
      <c r="E9">
        <f>IFERROR(VLOOKUP($B9,'CURVE DATA'!$A:$AM,15,FALSE),"")</f>
        <v>3.2106926923076924</v>
      </c>
      <c r="F9">
        <f>IFERROR(VLOOKUP($B9,'CURVE DATA'!$A:$AM,34,FALSE),NA())</f>
        <v>7.4711779284687436E-3</v>
      </c>
      <c r="G9">
        <f>IFERROR(VLOOKUP($B9,'CURVE DATA'!$A:$AM,35,FALSE),NA())</f>
        <v>3.825951272115389E-3</v>
      </c>
      <c r="H9">
        <f>IFERROR(VLOOKUP($B9,'CURVE DATA'!$A:$AM,37,FALSE),NA())</f>
        <v>0.23574479106010771</v>
      </c>
      <c r="I9">
        <f>IFERROR(VLOOKUP($B9,'CURVE DATA'!$A:$AM,38,FALSE),NA())</f>
        <v>0.16833364154979474</v>
      </c>
      <c r="J9">
        <f>IFERROR(VLOOKUP($B9,'CURVE DATA'!$A:$AM,39,FALSE),NA())</f>
        <v>0.30315594057042072</v>
      </c>
      <c r="K9" t="str">
        <f t="shared" si="4"/>
        <v/>
      </c>
      <c r="L9" t="str">
        <f t="shared" si="5"/>
        <v/>
      </c>
      <c r="M9">
        <f t="shared" si="6"/>
        <v>205.27584576923076</v>
      </c>
      <c r="N9" t="str">
        <f t="shared" si="7"/>
        <v/>
      </c>
      <c r="O9" t="str">
        <f t="shared" si="8"/>
        <v/>
      </c>
      <c r="P9" t="str">
        <f t="shared" si="9"/>
        <v/>
      </c>
      <c r="Q9" t="str">
        <f t="shared" si="10"/>
        <v/>
      </c>
      <c r="U9" s="27" t="s">
        <v>65</v>
      </c>
      <c r="V9" s="28" t="str">
        <f>IFERROR(VLOOKUP($V$1,'CURVE FACTS'!$A:$BQ,MATCH($U9,'CURVE FACTS'!$1:$1,0),FALSE),"")</f>
        <v>49% copy 20s, 24%% copy 15", 26% BE (52% EEG, 48% soap opera)</v>
      </c>
    </row>
    <row r="10" spans="1:22">
      <c r="A10" s="41">
        <f t="shared" si="1"/>
        <v>8</v>
      </c>
      <c r="B10" t="str">
        <f t="shared" si="2"/>
        <v>5_9</v>
      </c>
      <c r="C10">
        <f t="shared" si="0"/>
        <v>5</v>
      </c>
      <c r="D10">
        <f t="shared" si="3"/>
        <v>9</v>
      </c>
      <c r="E10">
        <f>IFERROR(VLOOKUP($B10,'CURVE DATA'!$A:$AM,15,FALSE),"")</f>
        <v>3.6693630769230769</v>
      </c>
      <c r="F10">
        <f>IFERROR(VLOOKUP($B10,'CURVE DATA'!$A:$AM,34,FALSE),NA())</f>
        <v>8.7711122621842511E-3</v>
      </c>
      <c r="G10">
        <f>IFERROR(VLOOKUP($B10,'CURVE DATA'!$A:$AM,35,FALSE),NA())</f>
        <v>4.4440963958739966E-3</v>
      </c>
      <c r="H10">
        <f>IFERROR(VLOOKUP($B10,'CURVE DATA'!$A:$AM,37,FALSE),NA())</f>
        <v>0.27383322519866521</v>
      </c>
      <c r="I10">
        <f>IFERROR(VLOOKUP($B10,'CURVE DATA'!$A:$AM,38,FALSE),NA())</f>
        <v>0.19553069982048268</v>
      </c>
      <c r="J10">
        <f>IFERROR(VLOOKUP($B10,'CURVE DATA'!$A:$AM,39,FALSE),NA())</f>
        <v>0.35213575057684782</v>
      </c>
      <c r="K10" t="str">
        <f t="shared" si="4"/>
        <v/>
      </c>
      <c r="L10" t="str">
        <f t="shared" si="5"/>
        <v/>
      </c>
      <c r="M10">
        <f t="shared" si="6"/>
        <v>204.81717538461538</v>
      </c>
      <c r="N10" t="str">
        <f t="shared" si="7"/>
        <v/>
      </c>
      <c r="O10" t="str">
        <f t="shared" si="8"/>
        <v/>
      </c>
      <c r="P10" t="str">
        <f t="shared" si="9"/>
        <v/>
      </c>
      <c r="Q10" t="str">
        <f t="shared" si="10"/>
        <v/>
      </c>
      <c r="U10" s="27" t="s">
        <v>27</v>
      </c>
      <c r="V10" s="28">
        <f>IFERROR(VLOOKUP($V$1,'CURVE FACTS'!$A:$BQ,MATCH($U10,'CURVE FACTS'!$1:$1,0),FALSE),"")</f>
        <v>52</v>
      </c>
    </row>
    <row r="11" spans="1:22">
      <c r="A11" s="41">
        <f t="shared" si="1"/>
        <v>9</v>
      </c>
      <c r="B11" t="str">
        <f t="shared" si="2"/>
        <v>5_10</v>
      </c>
      <c r="C11">
        <f t="shared" si="0"/>
        <v>5</v>
      </c>
      <c r="D11">
        <f t="shared" si="3"/>
        <v>10</v>
      </c>
      <c r="E11">
        <f>IFERROR(VLOOKUP($B11,'CURVE DATA'!$A:$AM,15,FALSE),"")</f>
        <v>4.128033461538462</v>
      </c>
      <c r="F11">
        <f>IFERROR(VLOOKUP($B11,'CURVE DATA'!$A:$AM,34,FALSE),NA())</f>
        <v>1.0091914352306329E-2</v>
      </c>
      <c r="G11">
        <f>IFERROR(VLOOKUP($B11,'CURVE DATA'!$A:$AM,35,FALSE),NA())</f>
        <v>5.0716317243664783E-3</v>
      </c>
      <c r="H11">
        <f>IFERROR(VLOOKUP($B11,'CURVE DATA'!$A:$AM,37,FALSE),NA())</f>
        <v>0.3125002584085525</v>
      </c>
      <c r="I11">
        <f>IFERROR(VLOOKUP($B11,'CURVE DATA'!$A:$AM,38,FALSE),NA())</f>
        <v>0.22314090693843164</v>
      </c>
      <c r="J11">
        <f>IFERROR(VLOOKUP($B11,'CURVE DATA'!$A:$AM,39,FALSE),NA())</f>
        <v>0.40185960987867342</v>
      </c>
      <c r="K11" t="str">
        <f t="shared" si="4"/>
        <v/>
      </c>
      <c r="L11" t="str">
        <f t="shared" si="5"/>
        <v/>
      </c>
      <c r="M11">
        <f t="shared" si="6"/>
        <v>204.35850500000001</v>
      </c>
      <c r="N11" t="str">
        <f t="shared" si="7"/>
        <v/>
      </c>
      <c r="O11" t="str">
        <f t="shared" si="8"/>
        <v/>
      </c>
      <c r="P11" t="str">
        <f t="shared" si="9"/>
        <v/>
      </c>
      <c r="Q11" t="str">
        <f t="shared" si="10"/>
        <v/>
      </c>
      <c r="U11" s="26" t="s">
        <v>44</v>
      </c>
      <c r="V11" s="29">
        <f>IFERROR(VLOOKUP($V$1,'CURVE FACTS'!$A:$BQ,MATCH($U11,'CURVE FACTS'!$1:$1,0),FALSE),"")</f>
        <v>10841.3</v>
      </c>
    </row>
    <row r="12" spans="1:22">
      <c r="A12" s="41">
        <f t="shared" si="1"/>
        <v>10</v>
      </c>
      <c r="B12" t="str">
        <f t="shared" si="2"/>
        <v>5_11</v>
      </c>
      <c r="C12">
        <f t="shared" si="0"/>
        <v>5</v>
      </c>
      <c r="D12">
        <f t="shared" si="3"/>
        <v>11</v>
      </c>
      <c r="E12">
        <f>IFERROR(VLOOKUP($B12,'CURVE DATA'!$A:$AM,15,FALSE),"")</f>
        <v>4.5867038461538465</v>
      </c>
      <c r="F12">
        <f>IFERROR(VLOOKUP($B12,'CURVE DATA'!$A:$AM,34,FALSE),NA())</f>
        <v>1.1431234789969973E-2</v>
      </c>
      <c r="G12">
        <f>IFERROR(VLOOKUP($B12,'CURVE DATA'!$A:$AM,35,FALSE),NA())</f>
        <v>5.707592030926828E-3</v>
      </c>
      <c r="H12">
        <f>IFERROR(VLOOKUP($B12,'CURVE DATA'!$A:$AM,37,FALSE),NA())</f>
        <v>0.35168641602777845</v>
      </c>
      <c r="I12">
        <f>IFERROR(VLOOKUP($B12,'CURVE DATA'!$A:$AM,38,FALSE),NA())</f>
        <v>0.25112179500270565</v>
      </c>
      <c r="J12">
        <f>IFERROR(VLOOKUP($B12,'CURVE DATA'!$A:$AM,39,FALSE),NA())</f>
        <v>0.4522510370528513</v>
      </c>
      <c r="K12" t="str">
        <f t="shared" si="4"/>
        <v/>
      </c>
      <c r="L12" t="str">
        <f t="shared" si="5"/>
        <v/>
      </c>
      <c r="M12">
        <f t="shared" si="6"/>
        <v>203.89983461538461</v>
      </c>
      <c r="N12" t="str">
        <f t="shared" si="7"/>
        <v/>
      </c>
      <c r="O12" t="str">
        <f t="shared" si="8"/>
        <v/>
      </c>
      <c r="P12" t="str">
        <f t="shared" si="9"/>
        <v/>
      </c>
      <c r="Q12" t="str">
        <f t="shared" si="10"/>
        <v/>
      </c>
      <c r="U12" s="26" t="s">
        <v>66</v>
      </c>
      <c r="V12" s="28" t="str">
        <f>IFERROR(VLOOKUP($V$1,'CURVE FACTS'!$A:$BQ,MATCH($U12,'CURVE FACTS'!$1:$1,0),FALSE),"")</f>
        <v>GRPs</v>
      </c>
    </row>
    <row r="13" spans="1:22">
      <c r="A13" s="41">
        <f t="shared" si="1"/>
        <v>11</v>
      </c>
      <c r="B13" t="str">
        <f t="shared" si="2"/>
        <v>5_12</v>
      </c>
      <c r="C13">
        <f t="shared" si="0"/>
        <v>5</v>
      </c>
      <c r="D13">
        <f t="shared" si="3"/>
        <v>12</v>
      </c>
      <c r="E13">
        <f>IFERROR(VLOOKUP($B13,'CURVE DATA'!$A:$AM,15,FALSE),"")</f>
        <v>5.0453742307692311</v>
      </c>
      <c r="F13">
        <f>IFERROR(VLOOKUP($B13,'CURVE DATA'!$A:$AM,34,FALSE),NA())</f>
        <v>1.2787173076362825E-2</v>
      </c>
      <c r="G13">
        <f>IFERROR(VLOOKUP($B13,'CURVE DATA'!$A:$AM,35,FALSE),NA())</f>
        <v>6.3511903077846463E-3</v>
      </c>
      <c r="H13">
        <f>IFERROR(VLOOKUP($B13,'CURVE DATA'!$A:$AM,37,FALSE),NA())</f>
        <v>0.39134320476168261</v>
      </c>
      <c r="I13">
        <f>IFERROR(VLOOKUP($B13,'CURVE DATA'!$A:$AM,38,FALSE),NA())</f>
        <v>0.27943873736113467</v>
      </c>
      <c r="J13">
        <f>IFERROR(VLOOKUP($B13,'CURVE DATA'!$A:$AM,39,FALSE),NA())</f>
        <v>0.50324767216223054</v>
      </c>
      <c r="K13" t="str">
        <f t="shared" si="4"/>
        <v/>
      </c>
      <c r="L13" t="str">
        <f t="shared" si="5"/>
        <v/>
      </c>
      <c r="M13">
        <f t="shared" si="6"/>
        <v>203.44116423076923</v>
      </c>
      <c r="N13" t="str">
        <f t="shared" si="7"/>
        <v/>
      </c>
      <c r="O13" t="str">
        <f t="shared" si="8"/>
        <v/>
      </c>
      <c r="P13" t="str">
        <f t="shared" si="9"/>
        <v/>
      </c>
      <c r="Q13" t="str">
        <f t="shared" si="10"/>
        <v/>
      </c>
      <c r="U13" s="26" t="s">
        <v>32</v>
      </c>
      <c r="V13" s="28" t="str">
        <f>IFERROR(VLOOKUP($V$1,'CURVE FACTS'!$A:$BQ,MATCH($U13,'CURVE FACTS'!$1:$1,0),FALSE),"")</f>
        <v>Women 18-49</v>
      </c>
    </row>
    <row r="14" spans="1:22">
      <c r="A14" s="41">
        <f t="shared" si="1"/>
        <v>12</v>
      </c>
      <c r="B14" t="str">
        <f t="shared" si="2"/>
        <v>5_13</v>
      </c>
      <c r="C14">
        <f t="shared" si="0"/>
        <v>5</v>
      </c>
      <c r="D14">
        <f t="shared" si="3"/>
        <v>13</v>
      </c>
      <c r="E14">
        <f>IFERROR(VLOOKUP($B14,'CURVE DATA'!$A:$AM,15,FALSE),"")</f>
        <v>5.5040446153846156</v>
      </c>
      <c r="F14">
        <f>IFERROR(VLOOKUP($B14,'CURVE DATA'!$A:$AM,34,FALSE),NA())</f>
        <v>1.4158151943816649E-2</v>
      </c>
      <c r="G14">
        <f>IFERROR(VLOOKUP($B14,'CURVE DATA'!$A:$AM,35,FALSE),NA())</f>
        <v>7.0017704441206448E-3</v>
      </c>
      <c r="H14">
        <f>IFERROR(VLOOKUP($B14,'CURVE DATA'!$A:$AM,37,FALSE),NA())</f>
        <v>0.43143019683243805</v>
      </c>
      <c r="I14">
        <f>IFERROR(VLOOKUP($B14,'CURVE DATA'!$A:$AM,38,FALSE),NA())</f>
        <v>0.30806286654635801</v>
      </c>
      <c r="J14">
        <f>IFERROR(VLOOKUP($B14,'CURVE DATA'!$A:$AM,39,FALSE),NA())</f>
        <v>0.55479752711851815</v>
      </c>
      <c r="K14" t="str">
        <f t="shared" si="4"/>
        <v/>
      </c>
      <c r="L14" t="str">
        <f t="shared" si="5"/>
        <v/>
      </c>
      <c r="M14">
        <f t="shared" si="6"/>
        <v>202.98249384615383</v>
      </c>
      <c r="N14" t="str">
        <f t="shared" si="7"/>
        <v/>
      </c>
      <c r="O14" t="str">
        <f t="shared" si="8"/>
        <v/>
      </c>
      <c r="P14" t="str">
        <f t="shared" si="9"/>
        <v/>
      </c>
      <c r="Q14" t="str">
        <f t="shared" si="10"/>
        <v/>
      </c>
      <c r="U14" s="27" t="s">
        <v>35</v>
      </c>
      <c r="V14" s="29">
        <f>IFERROR(VLOOKUP($V$1,'CURVE FACTS'!$A:$BQ,MATCH($U14,'CURVE FACTS'!$1:$1,0),FALSE),"")</f>
        <v>7360445</v>
      </c>
    </row>
    <row r="15" spans="1:22">
      <c r="A15" s="41">
        <f t="shared" si="1"/>
        <v>13</v>
      </c>
      <c r="B15" t="str">
        <f t="shared" si="2"/>
        <v>5_14</v>
      </c>
      <c r="C15">
        <f t="shared" si="0"/>
        <v>5</v>
      </c>
      <c r="D15">
        <f t="shared" si="3"/>
        <v>14</v>
      </c>
      <c r="E15">
        <f>IFERROR(VLOOKUP($B15,'CURVE DATA'!$A:$AM,15,FALSE),"")</f>
        <v>5.9627150000000002</v>
      </c>
      <c r="F15">
        <f>IFERROR(VLOOKUP($B15,'CURVE DATA'!$A:$AM,34,FALSE),NA())</f>
        <v>1.5542834849033857E-2</v>
      </c>
      <c r="G15">
        <f>IFERROR(VLOOKUP($B15,'CURVE DATA'!$A:$AM,35,FALSE),NA())</f>
        <v>7.6587753983447387E-3</v>
      </c>
      <c r="H15">
        <f>IFERROR(VLOOKUP($B15,'CURVE DATA'!$A:$AM,37,FALSE),NA())</f>
        <v>0.47191306884073148</v>
      </c>
      <c r="I15">
        <f>IFERROR(VLOOKUP($B15,'CURVE DATA'!$A:$AM,38,FALSE),NA())</f>
        <v>0.33696967392439575</v>
      </c>
      <c r="J15">
        <f>IFERROR(VLOOKUP($B15,'CURVE DATA'!$A:$AM,39,FALSE),NA())</f>
        <v>0.60685646375706725</v>
      </c>
      <c r="K15" t="str">
        <f t="shared" si="4"/>
        <v/>
      </c>
      <c r="L15" t="str">
        <f t="shared" si="5"/>
        <v/>
      </c>
      <c r="M15">
        <f t="shared" si="6"/>
        <v>202.52382346153846</v>
      </c>
      <c r="N15" t="str">
        <f t="shared" si="7"/>
        <v/>
      </c>
      <c r="O15" t="str">
        <f t="shared" si="8"/>
        <v/>
      </c>
      <c r="P15" t="str">
        <f t="shared" si="9"/>
        <v/>
      </c>
      <c r="Q15" t="str">
        <f t="shared" si="10"/>
        <v/>
      </c>
      <c r="U15" s="26" t="s">
        <v>67</v>
      </c>
      <c r="V15" s="30">
        <f>IFERROR(VLOOKUP($V$1,'CURVE FACTS'!$A:$BQ,MATCH($U15,'CURVE FACTS'!$1:$1,0),FALSE),"")</f>
        <v>10841.3</v>
      </c>
    </row>
    <row r="16" spans="1:22">
      <c r="A16" s="41">
        <f t="shared" si="1"/>
        <v>14</v>
      </c>
      <c r="B16" t="str">
        <f t="shared" si="2"/>
        <v>5_15</v>
      </c>
      <c r="C16">
        <f t="shared" si="0"/>
        <v>5</v>
      </c>
      <c r="D16">
        <f t="shared" si="3"/>
        <v>15</v>
      </c>
      <c r="E16">
        <f>IFERROR(VLOOKUP($B16,'CURVE DATA'!$A:$AM,15,FALSE),"")</f>
        <v>6.4213853846153848</v>
      </c>
      <c r="F16">
        <f>IFERROR(VLOOKUP($B16,'CURVE DATA'!$A:$AM,34,FALSE),NA())</f>
        <v>1.6940069483459178E-2</v>
      </c>
      <c r="G16">
        <f>IFERROR(VLOOKUP($B16,'CURVE DATA'!$A:$AM,35,FALSE),NA())</f>
        <v>8.3217249758529132E-3</v>
      </c>
      <c r="H16">
        <f>IFERROR(VLOOKUP($B16,'CURVE DATA'!$A:$AM,37,FALSE),NA())</f>
        <v>0.5127622324911193</v>
      </c>
      <c r="I16">
        <f>IFERROR(VLOOKUP($B16,'CURVE DATA'!$A:$AM,38,FALSE),NA())</f>
        <v>0.36613803196366224</v>
      </c>
      <c r="J16">
        <f>IFERROR(VLOOKUP($B16,'CURVE DATA'!$A:$AM,39,FALSE),NA())</f>
        <v>0.65938643301857647</v>
      </c>
      <c r="K16" t="str">
        <f t="shared" si="4"/>
        <v/>
      </c>
      <c r="L16" t="str">
        <f t="shared" si="5"/>
        <v/>
      </c>
      <c r="M16">
        <f t="shared" si="6"/>
        <v>202.06515307692308</v>
      </c>
      <c r="N16" t="str">
        <f t="shared" si="7"/>
        <v/>
      </c>
      <c r="O16" t="str">
        <f t="shared" si="8"/>
        <v/>
      </c>
      <c r="P16" t="str">
        <f t="shared" si="9"/>
        <v/>
      </c>
      <c r="Q16" t="str">
        <f t="shared" si="10"/>
        <v/>
      </c>
      <c r="U16" s="26" t="s">
        <v>68</v>
      </c>
      <c r="V16" s="28" t="str">
        <f>IFERROR(VLOOKUP($V$1,'CURVE FACTS'!$A:$BQ,MATCH($U16,'CURVE FACTS'!$1:$1,0),FALSE),"")</f>
        <v>GRPs</v>
      </c>
    </row>
    <row r="17" spans="1:22">
      <c r="A17" s="41">
        <f t="shared" si="1"/>
        <v>15</v>
      </c>
      <c r="B17" t="str">
        <f t="shared" si="2"/>
        <v>5_16</v>
      </c>
      <c r="C17">
        <f t="shared" si="0"/>
        <v>5</v>
      </c>
      <c r="D17">
        <f t="shared" si="3"/>
        <v>16</v>
      </c>
      <c r="E17">
        <f>IFERROR(VLOOKUP($B17,'CURVE DATA'!$A:$AM,15,FALSE),"")</f>
        <v>6.8800557692307693</v>
      </c>
      <c r="F17">
        <f>IFERROR(VLOOKUP($B17,'CURVE DATA'!$A:$AM,34,FALSE),NA())</f>
        <v>1.8348847751419078E-2</v>
      </c>
      <c r="G17">
        <f>IFERROR(VLOOKUP($B17,'CURVE DATA'!$A:$AM,35,FALSE),NA())</f>
        <v>8.9901998275573238E-3</v>
      </c>
      <c r="H17">
        <f>IFERROR(VLOOKUP($B17,'CURVE DATA'!$A:$AM,37,FALSE),NA())</f>
        <v>0.55395184862464131</v>
      </c>
      <c r="I17">
        <f>IFERROR(VLOOKUP($B17,'CURVE DATA'!$A:$AM,38,FALSE),NA())</f>
        <v>0.39554949020464653</v>
      </c>
      <c r="J17">
        <f>IFERROR(VLOOKUP($B17,'CURVE DATA'!$A:$AM,39,FALSE),NA())</f>
        <v>0.71235420704463603</v>
      </c>
      <c r="K17" t="str">
        <f t="shared" si="4"/>
        <v/>
      </c>
      <c r="L17" t="str">
        <f t="shared" si="5"/>
        <v/>
      </c>
      <c r="M17">
        <f t="shared" si="6"/>
        <v>201.60648269230768</v>
      </c>
      <c r="N17" t="str">
        <f t="shared" si="7"/>
        <v/>
      </c>
      <c r="O17" t="str">
        <f t="shared" si="8"/>
        <v/>
      </c>
      <c r="P17" t="str">
        <f t="shared" si="9"/>
        <v/>
      </c>
      <c r="Q17" t="str">
        <f t="shared" si="10"/>
        <v/>
      </c>
      <c r="U17" s="26" t="s">
        <v>42</v>
      </c>
      <c r="V17" s="29">
        <f>IFERROR(VLOOKUP($V$1,'CURVE FACTS'!$A:$BQ,MATCH($U17,'CURVE FACTS'!$1:$1,0),FALSE),"")</f>
        <v>6882087.1103707533</v>
      </c>
    </row>
    <row r="18" spans="1:22">
      <c r="A18" s="41">
        <f t="shared" si="1"/>
        <v>16</v>
      </c>
      <c r="B18" t="str">
        <f t="shared" si="2"/>
        <v>5_17</v>
      </c>
      <c r="C18">
        <f t="shared" si="0"/>
        <v>5</v>
      </c>
      <c r="D18">
        <f t="shared" si="3"/>
        <v>17</v>
      </c>
      <c r="E18">
        <f>IFERROR(VLOOKUP($B18,'CURVE DATA'!$A:$AM,15,FALSE),"")</f>
        <v>7.3387261538461539</v>
      </c>
      <c r="F18">
        <f>IFERROR(VLOOKUP($B18,'CURVE DATA'!$A:$AM,34,FALSE),NA())</f>
        <v>1.9768276598826344E-2</v>
      </c>
      <c r="G18">
        <f>IFERROR(VLOOKUP($B18,'CURVE DATA'!$A:$AM,35,FALSE),NA())</f>
        <v>9.6638296257616375E-3</v>
      </c>
      <c r="H18">
        <f>IFERROR(VLOOKUP($B18,'CURVE DATA'!$A:$AM,37,FALSE),NA())</f>
        <v>0.59545909864817193</v>
      </c>
      <c r="I18">
        <f>IFERROR(VLOOKUP($B18,'CURVE DATA'!$A:$AM,38,FALSE),NA())</f>
        <v>0.42518775502381373</v>
      </c>
      <c r="J18">
        <f>IFERROR(VLOOKUP($B18,'CURVE DATA'!$A:$AM,39,FALSE),NA())</f>
        <v>0.76573044227253007</v>
      </c>
      <c r="K18" t="str">
        <f t="shared" si="4"/>
        <v/>
      </c>
      <c r="L18" t="str">
        <f t="shared" si="5"/>
        <v/>
      </c>
      <c r="M18">
        <f t="shared" si="6"/>
        <v>201.14781230769231</v>
      </c>
      <c r="N18" t="str">
        <f t="shared" si="7"/>
        <v/>
      </c>
      <c r="O18" t="str">
        <f t="shared" si="8"/>
        <v/>
      </c>
      <c r="P18" t="str">
        <f t="shared" si="9"/>
        <v/>
      </c>
      <c r="Q18" t="str">
        <f t="shared" si="10"/>
        <v/>
      </c>
      <c r="U18" s="26" t="s">
        <v>69</v>
      </c>
      <c r="V18" s="28" t="str">
        <f>IFERROR(VLOOKUP($V$1,'CURVE FACTS'!$A:$BQ,MATCH($U18,'CURVE FACTS'!$1:$1,0),FALSE),"")</f>
        <v>PEN</v>
      </c>
    </row>
    <row r="19" spans="1:22">
      <c r="A19" s="41">
        <f t="shared" si="1"/>
        <v>17</v>
      </c>
      <c r="B19" t="str">
        <f t="shared" si="2"/>
        <v>5_18</v>
      </c>
      <c r="C19">
        <f t="shared" si="0"/>
        <v>5</v>
      </c>
      <c r="D19">
        <f t="shared" si="3"/>
        <v>18</v>
      </c>
      <c r="E19">
        <f>IFERROR(VLOOKUP($B19,'CURVE DATA'!$A:$AM,15,FALSE),"")</f>
        <v>7.7973965384615385</v>
      </c>
      <c r="F19">
        <f>IFERROR(VLOOKUP($B19,'CURVE DATA'!$A:$AM,34,FALSE),NA())</f>
        <v>2.119755623501068E-2</v>
      </c>
      <c r="G19">
        <f>IFERROR(VLOOKUP($B19,'CURVE DATA'!$A:$AM,35,FALSE),NA())</f>
        <v>1.0342284132188051E-2</v>
      </c>
      <c r="H19">
        <f>IFERROR(VLOOKUP($B19,'CURVE DATA'!$A:$AM,37,FALSE),NA())</f>
        <v>0.63726363417035337</v>
      </c>
      <c r="I19">
        <f>IFERROR(VLOOKUP($B19,'CURVE DATA'!$A:$AM,38,FALSE),NA())</f>
        <v>0.45503829664597117</v>
      </c>
      <c r="J19">
        <f>IFERROR(VLOOKUP($B19,'CURVE DATA'!$A:$AM,39,FALSE),NA())</f>
        <v>0.81948897169473567</v>
      </c>
      <c r="K19" t="str">
        <f t="shared" si="4"/>
        <v/>
      </c>
      <c r="L19" t="str">
        <f t="shared" si="5"/>
        <v/>
      </c>
      <c r="M19">
        <f t="shared" si="6"/>
        <v>200.68914192307693</v>
      </c>
      <c r="N19" t="str">
        <f t="shared" si="7"/>
        <v/>
      </c>
      <c r="O19" t="str">
        <f t="shared" si="8"/>
        <v/>
      </c>
      <c r="P19" t="str">
        <f t="shared" si="9"/>
        <v/>
      </c>
      <c r="Q19" t="str">
        <f t="shared" si="10"/>
        <v/>
      </c>
      <c r="U19" s="27" t="s">
        <v>70</v>
      </c>
      <c r="V19" s="31" t="str">
        <f>IFERROR(VLOOKUP($V$1,'CURVE FACTS'!$A:$BQ,MATCH($U19,'CURVE FACTS'!$1:$1,0),FALSE),"")</f>
        <v>S/.</v>
      </c>
    </row>
    <row r="20" spans="1:22">
      <c r="A20" s="41">
        <f t="shared" si="1"/>
        <v>18</v>
      </c>
      <c r="B20" t="str">
        <f t="shared" si="2"/>
        <v>5_19</v>
      </c>
      <c r="C20">
        <f t="shared" si="0"/>
        <v>5</v>
      </c>
      <c r="D20">
        <f t="shared" si="3"/>
        <v>19</v>
      </c>
      <c r="E20">
        <f>IFERROR(VLOOKUP($B20,'CURVE DATA'!$A:$AM,15,FALSE),"")</f>
        <v>8.2560669230769239</v>
      </c>
      <c r="F20">
        <f>IFERROR(VLOOKUP($B20,'CURVE DATA'!$A:$AM,34,FALSE),NA())</f>
        <v>2.2635963537398086E-2</v>
      </c>
      <c r="G20">
        <f>IFERROR(VLOOKUP($B20,'CURVE DATA'!$A:$AM,35,FALSE),NA())</f>
        <v>1.1025266321366389E-2</v>
      </c>
      <c r="H20">
        <f>IFERROR(VLOOKUP($B20,'CURVE DATA'!$A:$AM,37,FALSE),NA())</f>
        <v>0.67934715328339201</v>
      </c>
      <c r="I20">
        <f>IFERROR(VLOOKUP($B20,'CURVE DATA'!$A:$AM,38,FALSE),NA())</f>
        <v>0.48508804658815319</v>
      </c>
      <c r="J20">
        <f>IFERROR(VLOOKUP($B20,'CURVE DATA'!$A:$AM,39,FALSE),NA())</f>
        <v>0.87360625997863084</v>
      </c>
      <c r="K20" t="str">
        <f t="shared" si="4"/>
        <v/>
      </c>
      <c r="L20" t="str">
        <f t="shared" si="5"/>
        <v/>
      </c>
      <c r="M20">
        <f t="shared" si="6"/>
        <v>200.23047153846153</v>
      </c>
      <c r="N20" t="str">
        <f t="shared" si="7"/>
        <v/>
      </c>
      <c r="O20" t="str">
        <f t="shared" si="8"/>
        <v/>
      </c>
      <c r="P20" t="str">
        <f t="shared" si="9"/>
        <v/>
      </c>
      <c r="Q20" t="str">
        <f t="shared" si="10"/>
        <v/>
      </c>
      <c r="U20" s="26" t="s">
        <v>43</v>
      </c>
      <c r="V20" s="32">
        <f>IFERROR(VLOOKUP($V$1,'CURVE FACTS'!$A:$BQ,MATCH($U20,'CURVE FACTS'!$1:$1,0),FALSE),"")</f>
        <v>634.80275523883245</v>
      </c>
    </row>
    <row r="21" spans="1:22">
      <c r="A21" s="41">
        <f t="shared" si="1"/>
        <v>19</v>
      </c>
      <c r="B21" t="str">
        <f t="shared" si="2"/>
        <v>5_20</v>
      </c>
      <c r="C21">
        <f t="shared" si="0"/>
        <v>5</v>
      </c>
      <c r="D21">
        <f t="shared" si="3"/>
        <v>20</v>
      </c>
      <c r="E21">
        <f>IFERROR(VLOOKUP($B21,'CURVE DATA'!$A:$AM,15,FALSE),"")</f>
        <v>8.7147373076923085</v>
      </c>
      <c r="F21">
        <f>IFERROR(VLOOKUP($B21,'CURVE DATA'!$A:$AM,34,FALSE),NA())</f>
        <v>2.4082839179312091E-2</v>
      </c>
      <c r="G21">
        <f>IFERROR(VLOOKUP($B21,'CURVE DATA'!$A:$AM,35,FALSE),NA())</f>
        <v>1.1712506998100372E-2</v>
      </c>
      <c r="H21">
        <f>IFERROR(VLOOKUP($B21,'CURVE DATA'!$A:$AM,37,FALSE),NA())</f>
        <v>0.72169306890585672</v>
      </c>
      <c r="I21">
        <f>IFERROR(VLOOKUP($B21,'CURVE DATA'!$A:$AM,38,FALSE),NA())</f>
        <v>0.51532516083969293</v>
      </c>
      <c r="J21">
        <f>IFERROR(VLOOKUP($B21,'CURVE DATA'!$A:$AM,39,FALSE),NA())</f>
        <v>0.92806097697202072</v>
      </c>
      <c r="K21" t="str">
        <f t="shared" si="4"/>
        <v/>
      </c>
      <c r="L21" t="str">
        <f t="shared" si="5"/>
        <v/>
      </c>
      <c r="M21">
        <f t="shared" si="6"/>
        <v>199.77180115384616</v>
      </c>
      <c r="N21" t="str">
        <f t="shared" si="7"/>
        <v/>
      </c>
      <c r="O21" t="str">
        <f t="shared" si="8"/>
        <v/>
      </c>
      <c r="P21" t="str">
        <f t="shared" si="9"/>
        <v/>
      </c>
      <c r="Q21" t="str">
        <f t="shared" si="10"/>
        <v/>
      </c>
      <c r="U21" s="26" t="s">
        <v>71</v>
      </c>
      <c r="V21" s="28" t="str">
        <f>IFERROR(VLOOKUP($V$1,'CURVE FACTS'!$A:$BQ,MATCH($U21,'CURVE FACTS'!$1:$1,0),FALSE),"")</f>
        <v>PER GRP</v>
      </c>
    </row>
    <row r="22" spans="1:22">
      <c r="A22" s="41">
        <f t="shared" si="1"/>
        <v>20</v>
      </c>
      <c r="B22" t="str">
        <f t="shared" si="2"/>
        <v>5_21</v>
      </c>
      <c r="C22">
        <f t="shared" si="0"/>
        <v>5</v>
      </c>
      <c r="D22">
        <f t="shared" si="3"/>
        <v>21</v>
      </c>
      <c r="E22">
        <f>IFERROR(VLOOKUP($B22,'CURVE DATA'!$A:$AM,15,FALSE),"")</f>
        <v>9.173407692307693</v>
      </c>
      <c r="F22">
        <f>IFERROR(VLOOKUP($B22,'CURVE DATA'!$A:$AM,34,FALSE),NA())</f>
        <v>2.5537577489649819E-2</v>
      </c>
      <c r="G22">
        <f>IFERROR(VLOOKUP($B22,'CURVE DATA'!$A:$AM,35,FALSE),NA())</f>
        <v>1.2403760522677845E-2</v>
      </c>
      <c r="H22">
        <f>IFERROR(VLOOKUP($B22,'CURVE DATA'!$A:$AM,37,FALSE),NA())</f>
        <v>0.76428624538167167</v>
      </c>
      <c r="I22">
        <f>IFERROR(VLOOKUP($B22,'CURVE DATA'!$A:$AM,38,FALSE),NA())</f>
        <v>0.54573883178065075</v>
      </c>
      <c r="J22">
        <f>IFERROR(VLOOKUP($B22,'CURVE DATA'!$A:$AM,39,FALSE),NA())</f>
        <v>0.9828336589826927</v>
      </c>
      <c r="K22" t="str">
        <f t="shared" si="4"/>
        <v/>
      </c>
      <c r="L22" t="str">
        <f t="shared" si="5"/>
        <v/>
      </c>
      <c r="M22">
        <f t="shared" si="6"/>
        <v>199.31313076923075</v>
      </c>
      <c r="N22" t="str">
        <f t="shared" si="7"/>
        <v/>
      </c>
      <c r="O22" t="str">
        <f t="shared" si="8"/>
        <v/>
      </c>
      <c r="P22" t="str">
        <f t="shared" si="9"/>
        <v/>
      </c>
      <c r="Q22" t="str">
        <f t="shared" si="10"/>
        <v/>
      </c>
      <c r="U22" s="2" t="s">
        <v>72</v>
      </c>
      <c r="V22" s="13">
        <f>IFERROR(VLOOKUP($V$1,'CURVE FACTS'!$A:$BQ,MATCH($U22,'CURVE FACTS'!$1:$1,0),FALSE),"")</f>
        <v>5.3009511821247898E-2</v>
      </c>
    </row>
    <row r="23" spans="1:22">
      <c r="A23" s="41">
        <f t="shared" si="1"/>
        <v>21</v>
      </c>
      <c r="B23" t="str">
        <f t="shared" si="2"/>
        <v>5_22</v>
      </c>
      <c r="C23">
        <f t="shared" si="0"/>
        <v>5</v>
      </c>
      <c r="D23">
        <f t="shared" si="3"/>
        <v>22</v>
      </c>
      <c r="E23">
        <f>IFERROR(VLOOKUP($B23,'CURVE DATA'!$A:$AM,15,FALSE),"")</f>
        <v>9.6320780769230776</v>
      </c>
      <c r="F23">
        <f>IFERROR(VLOOKUP($B23,'CURVE DATA'!$A:$AM,34,FALSE),NA())</f>
        <v>2.6999618355082883E-2</v>
      </c>
      <c r="G23">
        <f>IFERROR(VLOOKUP($B23,'CURVE DATA'!$A:$AM,35,FALSE),NA())</f>
        <v>1.3098801371839988E-2</v>
      </c>
      <c r="H23">
        <f>IFERROR(VLOOKUP($B23,'CURVE DATA'!$A:$AM,37,FALSE),NA())</f>
        <v>0.80711278657632057</v>
      </c>
      <c r="I23">
        <f>IFERROR(VLOOKUP($B23,'CURVE DATA'!$A:$AM,38,FALSE),NA())</f>
        <v>0.57631913687184333</v>
      </c>
      <c r="J23">
        <f>IFERROR(VLOOKUP($B23,'CURVE DATA'!$A:$AM,39,FALSE),NA())</f>
        <v>1.0379064362807979</v>
      </c>
      <c r="K23" t="str">
        <f t="shared" si="4"/>
        <v/>
      </c>
      <c r="L23" t="str">
        <f t="shared" si="5"/>
        <v/>
      </c>
      <c r="M23">
        <f t="shared" si="6"/>
        <v>198.85446038461538</v>
      </c>
      <c r="N23" t="str">
        <f t="shared" si="7"/>
        <v/>
      </c>
      <c r="O23" t="str">
        <f t="shared" si="8"/>
        <v/>
      </c>
      <c r="P23" t="str">
        <f t="shared" si="9"/>
        <v/>
      </c>
      <c r="Q23" t="str">
        <f t="shared" si="10"/>
        <v/>
      </c>
      <c r="U23" s="3" t="s">
        <v>73</v>
      </c>
      <c r="V23" s="15">
        <f>IFERROR(VLOOKUP($V$1,'CURVE FACTS'!$A:$BQ,MATCH($U23,'CURVE FACTS'!$1:$1,0),FALSE),"")</f>
        <v>0.65406543309422072</v>
      </c>
    </row>
    <row r="24" spans="1:22">
      <c r="A24" s="41">
        <f t="shared" si="1"/>
        <v>22</v>
      </c>
      <c r="B24" t="str">
        <f t="shared" si="2"/>
        <v>5_23</v>
      </c>
      <c r="C24">
        <f t="shared" si="0"/>
        <v>5</v>
      </c>
      <c r="D24">
        <f t="shared" si="3"/>
        <v>23</v>
      </c>
      <c r="E24">
        <f>IFERROR(VLOOKUP($B24,'CURVE DATA'!$A:$AM,15,FALSE),"")</f>
        <v>10.090748461538462</v>
      </c>
      <c r="F24">
        <f>IFERROR(VLOOKUP($B24,'CURVE DATA'!$A:$AM,34,FALSE),NA())</f>
        <v>2.8468440674345147E-2</v>
      </c>
      <c r="G24">
        <f>IFERROR(VLOOKUP($B24,'CURVE DATA'!$A:$AM,35,FALSE),NA())</f>
        <v>1.3797421340135679E-2</v>
      </c>
      <c r="H24">
        <f>IFERROR(VLOOKUP($B24,'CURVE DATA'!$A:$AM,37,FALSE),NA())</f>
        <v>0.85015986343185657</v>
      </c>
      <c r="I24">
        <f>IFERROR(VLOOKUP($B24,'CURVE DATA'!$A:$AM,38,FALSE),NA())</f>
        <v>0.60705691552044427</v>
      </c>
      <c r="J24">
        <f>IFERROR(VLOOKUP($B24,'CURVE DATA'!$A:$AM,39,FALSE),NA())</f>
        <v>1.093262811343269</v>
      </c>
      <c r="K24" t="str">
        <f t="shared" si="4"/>
        <v/>
      </c>
      <c r="L24" t="str">
        <f t="shared" si="5"/>
        <v/>
      </c>
      <c r="M24">
        <f t="shared" si="6"/>
        <v>198.39579000000001</v>
      </c>
      <c r="N24" t="str">
        <f t="shared" si="7"/>
        <v/>
      </c>
      <c r="O24" t="str">
        <f t="shared" si="8"/>
        <v/>
      </c>
      <c r="P24" t="str">
        <f t="shared" si="9"/>
        <v/>
      </c>
      <c r="Q24" t="str">
        <f t="shared" si="10"/>
        <v/>
      </c>
      <c r="U24" s="3" t="s">
        <v>74</v>
      </c>
      <c r="V24" s="17" t="str">
        <f>IFERROR(VLOOKUP($V$1,'CURVE FACTS'!$A:$BQ,MATCH($U24,'CURVE FACTS'!$1:$1,0),FALSE),"")</f>
        <v>NOS PER S/.1 SPENT</v>
      </c>
    </row>
    <row r="25" spans="1:22">
      <c r="A25" s="41">
        <f t="shared" si="1"/>
        <v>23</v>
      </c>
      <c r="B25" t="str">
        <f t="shared" si="2"/>
        <v>5_24</v>
      </c>
      <c r="C25">
        <f t="shared" si="0"/>
        <v>5</v>
      </c>
      <c r="D25">
        <f t="shared" si="3"/>
        <v>24</v>
      </c>
      <c r="E25">
        <f>IFERROR(VLOOKUP($B25,'CURVE DATA'!$A:$AM,15,FALSE),"")</f>
        <v>10.549418846153847</v>
      </c>
      <c r="F25">
        <f>IFERROR(VLOOKUP($B25,'CURVE DATA'!$A:$AM,34,FALSE),NA())</f>
        <v>2.9943557009860351E-2</v>
      </c>
      <c r="G25">
        <f>IFERROR(VLOOKUP($B25,'CURVE DATA'!$A:$AM,35,FALSE),NA())</f>
        <v>1.4499427238819361E-2</v>
      </c>
      <c r="H25">
        <f>IFERROR(VLOOKUP($B25,'CURVE DATA'!$A:$AM,37,FALSE),NA())</f>
        <v>0.89341557217919898</v>
      </c>
      <c r="I25">
        <f>IFERROR(VLOOKUP($B25,'CURVE DATA'!$A:$AM,38,FALSE),NA())</f>
        <v>0.63794366783643042</v>
      </c>
      <c r="J25">
        <f>IFERROR(VLOOKUP($B25,'CURVE DATA'!$A:$AM,39,FALSE),NA())</f>
        <v>1.1488874765219677</v>
      </c>
      <c r="K25" t="str">
        <f t="shared" si="4"/>
        <v/>
      </c>
      <c r="L25" t="str">
        <f t="shared" si="5"/>
        <v/>
      </c>
      <c r="M25">
        <f t="shared" si="6"/>
        <v>197.9371196153846</v>
      </c>
      <c r="N25" t="str">
        <f t="shared" si="7"/>
        <v/>
      </c>
      <c r="O25" t="str">
        <f t="shared" si="8"/>
        <v/>
      </c>
      <c r="P25" t="str">
        <f t="shared" si="9"/>
        <v/>
      </c>
      <c r="Q25" t="str">
        <f t="shared" si="10"/>
        <v/>
      </c>
      <c r="U25" s="4" t="s">
        <v>75</v>
      </c>
      <c r="V25" s="6">
        <f>IFERROR(VLOOKUP($V$1,'CURVE FACTS'!$A:$BQ,MATCH($U25,'CURVE FACTS'!$1:$1,0),FALSE),"")</f>
        <v>7.6758653781217774</v>
      </c>
    </row>
    <row r="26" spans="1:22">
      <c r="A26" s="41">
        <f t="shared" si="1"/>
        <v>24</v>
      </c>
      <c r="B26" t="str">
        <f t="shared" si="2"/>
        <v>5_25</v>
      </c>
      <c r="C26">
        <f t="shared" si="0"/>
        <v>5</v>
      </c>
      <c r="D26">
        <f t="shared" si="3"/>
        <v>25</v>
      </c>
      <c r="E26">
        <f>IFERROR(VLOOKUP($B26,'CURVE DATA'!$A:$AM,15,FALSE),"")</f>
        <v>11.008089230769231</v>
      </c>
      <c r="F26">
        <f>IFERROR(VLOOKUP($B26,'CURVE DATA'!$A:$AM,34,FALSE),NA())</f>
        <v>3.1424509174853323E-2</v>
      </c>
      <c r="G26">
        <f>IFERROR(VLOOKUP($B26,'CURVE DATA'!$A:$AM,35,FALSE),NA())</f>
        <v>1.5204638986154106E-2</v>
      </c>
      <c r="H26">
        <f>IFERROR(VLOOKUP($B26,'CURVE DATA'!$A:$AM,37,FALSE),NA())</f>
        <v>0.93686881666776312</v>
      </c>
      <c r="I26">
        <f>IFERROR(VLOOKUP($B26,'CURVE DATA'!$A:$AM,38,FALSE),NA())</f>
        <v>0.66897147061001772</v>
      </c>
      <c r="J26">
        <f>IFERROR(VLOOKUP($B26,'CURVE DATA'!$A:$AM,39,FALSE),NA())</f>
        <v>1.2047661627255088</v>
      </c>
      <c r="K26" t="str">
        <f t="shared" si="4"/>
        <v/>
      </c>
      <c r="L26" t="str">
        <f t="shared" si="5"/>
        <v/>
      </c>
      <c r="M26">
        <f t="shared" si="6"/>
        <v>197.47844923076923</v>
      </c>
      <c r="N26" t="str">
        <f t="shared" si="7"/>
        <v/>
      </c>
      <c r="O26" t="str">
        <f t="shared" si="8"/>
        <v/>
      </c>
      <c r="P26" t="str">
        <f t="shared" si="9"/>
        <v/>
      </c>
      <c r="Q26" t="str">
        <f t="shared" si="10"/>
        <v/>
      </c>
      <c r="U26" s="4" t="s">
        <v>76</v>
      </c>
      <c r="V26" s="19" t="str">
        <f>IFERROR(VLOOKUP($V$1,'CURVE FACTS'!$A:$BQ,MATCH($U26,'CURVE FACTS'!$1:$1,0),FALSE),"")</f>
        <v>SU PER GRP</v>
      </c>
    </row>
    <row r="27" spans="1:22">
      <c r="A27" s="41">
        <f t="shared" si="1"/>
        <v>25</v>
      </c>
      <c r="B27" t="str">
        <f t="shared" si="2"/>
        <v>5_26</v>
      </c>
      <c r="C27">
        <f t="shared" si="0"/>
        <v>5</v>
      </c>
      <c r="D27">
        <f t="shared" si="3"/>
        <v>26</v>
      </c>
      <c r="E27">
        <f>IFERROR(VLOOKUP($B27,'CURVE DATA'!$A:$AM,15,FALSE),"")</f>
        <v>11.466759615384616</v>
      </c>
      <c r="F27">
        <f>IFERROR(VLOOKUP($B27,'CURVE DATA'!$A:$AM,34,FALSE),NA())</f>
        <v>3.2910864560472319E-2</v>
      </c>
      <c r="G27">
        <f>IFERROR(VLOOKUP($B27,'CURVE DATA'!$A:$AM,35,FALSE),NA())</f>
        <v>1.5912888009126835E-2</v>
      </c>
      <c r="H27">
        <f>IFERROR(VLOOKUP($B27,'CURVE DATA'!$A:$AM,37,FALSE),NA())</f>
        <v>0.98050920988346535</v>
      </c>
      <c r="I27">
        <f>IFERROR(VLOOKUP($B27,'CURVE DATA'!$A:$AM,38,FALSE),NA())</f>
        <v>0.7001329069905613</v>
      </c>
      <c r="J27">
        <f>IFERROR(VLOOKUP($B27,'CURVE DATA'!$A:$AM,39,FALSE),NA())</f>
        <v>1.2608855127763694</v>
      </c>
      <c r="K27" t="str">
        <f t="shared" si="4"/>
        <v/>
      </c>
      <c r="L27" t="str">
        <f t="shared" si="5"/>
        <v/>
      </c>
      <c r="M27">
        <f t="shared" si="6"/>
        <v>197.01977884615386</v>
      </c>
      <c r="N27" t="str">
        <f t="shared" si="7"/>
        <v/>
      </c>
      <c r="O27" t="str">
        <f t="shared" si="8"/>
        <v/>
      </c>
      <c r="P27" t="str">
        <f t="shared" si="9"/>
        <v/>
      </c>
      <c r="Q27" t="str">
        <f t="shared" si="10"/>
        <v/>
      </c>
      <c r="U27" s="12" t="s">
        <v>77</v>
      </c>
      <c r="V27" s="22">
        <f>IFERROR(VLOOKUP($V$1,'CURVE FACTS'!$A:$BQ,MATCH($U27,'CURVE FACTS'!$1:$1,0),FALSE),"")</f>
        <v>0.28594968825048261</v>
      </c>
    </row>
    <row r="28" spans="1:22">
      <c r="A28" s="41">
        <f t="shared" si="1"/>
        <v>26</v>
      </c>
      <c r="B28" t="str">
        <f t="shared" si="2"/>
        <v>5_27</v>
      </c>
      <c r="C28">
        <f t="shared" si="0"/>
        <v>5</v>
      </c>
      <c r="D28">
        <f t="shared" si="3"/>
        <v>27</v>
      </c>
      <c r="E28">
        <f>IFERROR(VLOOKUP($B28,'CURVE DATA'!$A:$AM,15,FALSE),"")</f>
        <v>11.92543</v>
      </c>
      <c r="F28">
        <f>IFERROR(VLOOKUP($B28,'CURVE DATA'!$A:$AM,34,FALSE),NA())</f>
        <v>3.4402213054357374E-2</v>
      </c>
      <c r="G28">
        <f>IFERROR(VLOOKUP($B28,'CURVE DATA'!$A:$AM,35,FALSE),NA())</f>
        <v>1.6624015895481858E-2</v>
      </c>
      <c r="H28">
        <f>IFERROR(VLOOKUP($B28,'CURVE DATA'!$A:$AM,37,FALSE),NA())</f>
        <v>1.024326990890668</v>
      </c>
      <c r="I28">
        <f>IFERROR(VLOOKUP($B28,'CURVE DATA'!$A:$AM,38,FALSE),NA())</f>
        <v>0.73142100717892655</v>
      </c>
      <c r="J28">
        <f>IFERROR(VLOOKUP($B28,'CURVE DATA'!$A:$AM,39,FALSE),NA())</f>
        <v>1.3172329746024096</v>
      </c>
      <c r="K28" t="str">
        <f t="shared" si="4"/>
        <v/>
      </c>
      <c r="L28" t="str">
        <f t="shared" si="5"/>
        <v/>
      </c>
      <c r="M28">
        <f t="shared" si="6"/>
        <v>196.56110846153845</v>
      </c>
      <c r="N28" t="str">
        <f t="shared" si="7"/>
        <v/>
      </c>
      <c r="O28" t="str">
        <f t="shared" si="8"/>
        <v/>
      </c>
      <c r="P28" t="str">
        <f t="shared" si="9"/>
        <v/>
      </c>
      <c r="Q28" t="str">
        <f t="shared" si="10"/>
        <v/>
      </c>
    </row>
    <row r="29" spans="1:22">
      <c r="A29" s="41">
        <f t="shared" si="1"/>
        <v>27</v>
      </c>
      <c r="B29" t="str">
        <f t="shared" si="2"/>
        <v>5_28</v>
      </c>
      <c r="C29">
        <f t="shared" si="0"/>
        <v>5</v>
      </c>
      <c r="D29">
        <f t="shared" si="3"/>
        <v>28</v>
      </c>
      <c r="E29">
        <f>IFERROR(VLOOKUP($B29,'CURVE DATA'!$A:$AM,15,FALSE),"")</f>
        <v>12.384100384615385</v>
      </c>
      <c r="F29">
        <f>IFERROR(VLOOKUP($B29,'CURVE DATA'!$A:$AM,34,FALSE),NA())</f>
        <v>3.5898164436806074E-2</v>
      </c>
      <c r="G29">
        <f>IFERROR(VLOOKUP($B29,'CURVE DATA'!$A:$AM,35,FALSE),NA())</f>
        <v>1.7337873248864235E-2</v>
      </c>
      <c r="H29">
        <f>IFERROR(VLOOKUP($B29,'CURVE DATA'!$A:$AM,37,FALSE),NA())</f>
        <v>1.068312954289204</v>
      </c>
      <c r="I29">
        <f>IFERROR(VLOOKUP($B29,'CURVE DATA'!$A:$AM,38,FALSE),NA())</f>
        <v>0.76282919805625404</v>
      </c>
      <c r="J29">
        <f>IFERROR(VLOOKUP($B29,'CURVE DATA'!$A:$AM,39,FALSE),NA())</f>
        <v>1.3737967105221542</v>
      </c>
      <c r="K29" t="str">
        <f t="shared" si="4"/>
        <v/>
      </c>
      <c r="L29" t="str">
        <f t="shared" si="5"/>
        <v/>
      </c>
      <c r="M29">
        <f t="shared" si="6"/>
        <v>196.10243807692308</v>
      </c>
      <c r="N29" t="str">
        <f t="shared" si="7"/>
        <v/>
      </c>
      <c r="O29" t="str">
        <f t="shared" si="8"/>
        <v/>
      </c>
      <c r="P29" t="str">
        <f t="shared" si="9"/>
        <v/>
      </c>
      <c r="Q29" t="str">
        <f t="shared" si="10"/>
        <v/>
      </c>
      <c r="U29" s="57" t="s">
        <v>78</v>
      </c>
      <c r="V29" s="55">
        <f>IFERROR(SUM(K:K),"")</f>
        <v>7.6850617595468949</v>
      </c>
    </row>
    <row r="30" spans="1:22">
      <c r="A30" s="41">
        <f t="shared" si="1"/>
        <v>28</v>
      </c>
      <c r="B30" t="str">
        <f t="shared" si="2"/>
        <v>5_29</v>
      </c>
      <c r="C30">
        <f t="shared" si="0"/>
        <v>5</v>
      </c>
      <c r="D30">
        <f t="shared" si="3"/>
        <v>29</v>
      </c>
      <c r="E30">
        <f>IFERROR(VLOOKUP($B30,'CURVE DATA'!$A:$AM,15,FALSE),"")</f>
        <v>12.84277076923077</v>
      </c>
      <c r="F30">
        <f>IFERROR(VLOOKUP($B30,'CURVE DATA'!$A:$AM,34,FALSE),NA())</f>
        <v>3.7398346165899828E-2</v>
      </c>
      <c r="G30">
        <f>IFERROR(VLOOKUP($B30,'CURVE DATA'!$A:$AM,35,FALSE),NA())</f>
        <v>1.8054318710186933E-2</v>
      </c>
      <c r="H30">
        <f>IFERROR(VLOOKUP($B30,'CURVE DATA'!$A:$AM,37,FALSE),NA())</f>
        <v>1.1124583899136617</v>
      </c>
      <c r="I30">
        <f>IFERROR(VLOOKUP($B30,'CURVE DATA'!$A:$AM,38,FALSE),NA())</f>
        <v>0.79435126012621637</v>
      </c>
      <c r="J30">
        <f>IFERROR(VLOOKUP($B30,'CURVE DATA'!$A:$AM,39,FALSE),NA())</f>
        <v>1.4305655197011076</v>
      </c>
      <c r="K30" t="str">
        <f t="shared" si="4"/>
        <v/>
      </c>
      <c r="L30" t="str">
        <f t="shared" si="5"/>
        <v/>
      </c>
      <c r="M30">
        <f t="shared" si="6"/>
        <v>195.64376769230768</v>
      </c>
      <c r="N30" t="str">
        <f t="shared" si="7"/>
        <v/>
      </c>
      <c r="O30" t="str">
        <f t="shared" si="8"/>
        <v/>
      </c>
      <c r="P30" t="str">
        <f t="shared" si="9"/>
        <v/>
      </c>
      <c r="Q30" t="str">
        <f t="shared" si="10"/>
        <v/>
      </c>
      <c r="U30" s="57" t="s">
        <v>79</v>
      </c>
      <c r="V30" s="55">
        <f>IFERROR(SUM(L:L),"")</f>
        <v>8.8870273600153507</v>
      </c>
    </row>
    <row r="31" spans="1:22">
      <c r="A31" s="41">
        <f t="shared" si="1"/>
        <v>29</v>
      </c>
      <c r="B31" t="str">
        <f t="shared" si="2"/>
        <v>5_30</v>
      </c>
      <c r="C31">
        <f t="shared" si="0"/>
        <v>5</v>
      </c>
      <c r="D31">
        <f t="shared" si="3"/>
        <v>30</v>
      </c>
      <c r="E31">
        <f>IFERROR(VLOOKUP($B31,'CURVE DATA'!$A:$AM,15,FALSE),"")</f>
        <v>13.301441153846154</v>
      </c>
      <c r="F31">
        <f>IFERROR(VLOOKUP($B31,'CURVE DATA'!$A:$AM,34,FALSE),NA())</f>
        <v>3.8902401482122255E-2</v>
      </c>
      <c r="G31">
        <f>IFERROR(VLOOKUP($B31,'CURVE DATA'!$A:$AM,35,FALSE),NA())</f>
        <v>1.877321811611574E-2</v>
      </c>
      <c r="H31">
        <f>IFERROR(VLOOKUP($B31,'CURVE DATA'!$A:$AM,37,FALSE),NA())</f>
        <v>1.1567550309814969</v>
      </c>
      <c r="I31">
        <f>IFERROR(VLOOKUP($B31,'CURVE DATA'!$A:$AM,38,FALSE),NA())</f>
        <v>0.82598129049016034</v>
      </c>
      <c r="J31">
        <f>IFERROR(VLOOKUP($B31,'CURVE DATA'!$A:$AM,39,FALSE),NA())</f>
        <v>1.4875287714728334</v>
      </c>
      <c r="K31" t="str">
        <f t="shared" si="4"/>
        <v/>
      </c>
      <c r="L31" t="str">
        <f t="shared" si="5"/>
        <v/>
      </c>
      <c r="M31">
        <f t="shared" si="6"/>
        <v>195.1850973076923</v>
      </c>
      <c r="N31" t="str">
        <f t="shared" si="7"/>
        <v/>
      </c>
      <c r="O31" t="str">
        <f t="shared" si="8"/>
        <v/>
      </c>
      <c r="P31" t="str">
        <f t="shared" si="9"/>
        <v/>
      </c>
      <c r="Q31" t="str">
        <f t="shared" si="10"/>
        <v/>
      </c>
      <c r="U31" s="57" t="s">
        <v>80</v>
      </c>
      <c r="V31" s="55">
        <f>IF(V30="","",IFERROR(V25,""))</f>
        <v>7.6758653781217774</v>
      </c>
    </row>
    <row r="32" spans="1:22">
      <c r="A32" s="41">
        <f t="shared" si="1"/>
        <v>30</v>
      </c>
      <c r="B32" t="str">
        <f t="shared" si="2"/>
        <v>5_31</v>
      </c>
      <c r="C32">
        <f t="shared" si="0"/>
        <v>5</v>
      </c>
      <c r="D32">
        <f t="shared" si="3"/>
        <v>31</v>
      </c>
      <c r="E32">
        <f>IFERROR(VLOOKUP($B32,'CURVE DATA'!$A:$AM,15,FALSE),"")</f>
        <v>13.760111538461539</v>
      </c>
      <c r="F32">
        <f>IFERROR(VLOOKUP($B32,'CURVE DATA'!$A:$AM,34,FALSE),NA())</f>
        <v>4.040998777747306E-2</v>
      </c>
      <c r="G32">
        <f>IFERROR(VLOOKUP($B32,'CURVE DATA'!$A:$AM,35,FALSE),NA())</f>
        <v>1.9494443771494317E-2</v>
      </c>
      <c r="H32">
        <f>IFERROR(VLOOKUP($B32,'CURVE DATA'!$A:$AM,37,FALSE),NA())</f>
        <v>1.2011950092618275</v>
      </c>
      <c r="I32">
        <f>IFERROR(VLOOKUP($B32,'CURVE DATA'!$A:$AM,38,FALSE),NA())</f>
        <v>0.85771367083537231</v>
      </c>
      <c r="J32">
        <f>IFERROR(VLOOKUP($B32,'CURVE DATA'!$A:$AM,39,FALSE),NA())</f>
        <v>1.544676347688283</v>
      </c>
      <c r="K32" t="str">
        <f t="shared" si="4"/>
        <v/>
      </c>
      <c r="L32" t="str">
        <f t="shared" si="5"/>
        <v/>
      </c>
      <c r="M32">
        <f t="shared" si="6"/>
        <v>194.72642692307693</v>
      </c>
      <c r="N32" t="str">
        <f t="shared" si="7"/>
        <v/>
      </c>
      <c r="O32" t="str">
        <f t="shared" si="8"/>
        <v/>
      </c>
      <c r="P32" t="str">
        <f t="shared" si="9"/>
        <v/>
      </c>
      <c r="Q32" t="str">
        <f t="shared" si="10"/>
        <v/>
      </c>
      <c r="U32" s="57" t="s">
        <v>81</v>
      </c>
      <c r="V32" s="55">
        <f>IFERROR((V29/V31)*V34,"")</f>
        <v>0.65484906267908338</v>
      </c>
    </row>
    <row r="33" spans="1:22">
      <c r="A33" s="41">
        <f t="shared" si="1"/>
        <v>31</v>
      </c>
      <c r="B33" t="str">
        <f t="shared" si="2"/>
        <v>5_32</v>
      </c>
      <c r="C33">
        <f t="shared" si="0"/>
        <v>5</v>
      </c>
      <c r="D33">
        <f t="shared" si="3"/>
        <v>32</v>
      </c>
      <c r="E33">
        <f>IFERROR(VLOOKUP($B33,'CURVE DATA'!$A:$AM,15,FALSE),"")</f>
        <v>14.218781923076923</v>
      </c>
      <c r="F33">
        <f>IFERROR(VLOOKUP($B33,'CURVE DATA'!$A:$AM,34,FALSE),NA())</f>
        <v>4.1920775184920309E-2</v>
      </c>
      <c r="G33">
        <f>IFERROR(VLOOKUP($B33,'CURVE DATA'!$A:$AM,35,FALSE),NA())</f>
        <v>2.0217873817088703E-2</v>
      </c>
      <c r="H33">
        <f>IFERROR(VLOOKUP($B33,'CURVE DATA'!$A:$AM,37,FALSE),NA())</f>
        <v>1.2457708161175582</v>
      </c>
      <c r="I33">
        <f>IFERROR(VLOOKUP($B33,'CURVE DATA'!$A:$AM,38,FALSE),NA())</f>
        <v>0.88954303961719317</v>
      </c>
      <c r="J33">
        <f>IFERROR(VLOOKUP($B33,'CURVE DATA'!$A:$AM,39,FALSE),NA())</f>
        <v>1.6019985926179237</v>
      </c>
      <c r="K33" t="str">
        <f t="shared" si="4"/>
        <v/>
      </c>
      <c r="L33" t="str">
        <f t="shared" si="5"/>
        <v/>
      </c>
      <c r="M33">
        <f t="shared" si="6"/>
        <v>194.26775653846153</v>
      </c>
      <c r="N33" t="str">
        <f t="shared" si="7"/>
        <v/>
      </c>
      <c r="O33" t="str">
        <f t="shared" si="8"/>
        <v/>
      </c>
      <c r="P33" t="str">
        <f t="shared" si="9"/>
        <v/>
      </c>
      <c r="Q33" t="str">
        <f t="shared" si="10"/>
        <v/>
      </c>
      <c r="U33" s="57" t="s">
        <v>82</v>
      </c>
      <c r="V33" s="55">
        <f>IFERROR((V30/V31)*V34,"")</f>
        <v>0.7572693257122951</v>
      </c>
    </row>
    <row r="34" spans="1:22">
      <c r="A34" s="41">
        <f t="shared" si="1"/>
        <v>32</v>
      </c>
      <c r="B34" t="str">
        <f t="shared" si="2"/>
        <v>5_33</v>
      </c>
      <c r="C34">
        <f t="shared" si="0"/>
        <v>5</v>
      </c>
      <c r="D34">
        <f t="shared" si="3"/>
        <v>33</v>
      </c>
      <c r="E34">
        <f>IFERROR(VLOOKUP($B34,'CURVE DATA'!$A:$AM,15,FALSE),"")</f>
        <v>14.677452307692308</v>
      </c>
      <c r="F34">
        <f>IFERROR(VLOOKUP($B34,'CURVE DATA'!$A:$AM,34,FALSE),NA())</f>
        <v>4.3434445352737175E-2</v>
      </c>
      <c r="G34">
        <f>IFERROR(VLOOKUP($B34,'CURVE DATA'!$A:$AM,35,FALSE),NA())</f>
        <v>2.0943391677577718E-2</v>
      </c>
      <c r="H34">
        <f>IFERROR(VLOOKUP($B34,'CURVE DATA'!$A:$AM,37,FALSE),NA())</f>
        <v>1.2904752684920373</v>
      </c>
      <c r="I34">
        <f>IFERROR(VLOOKUP($B34,'CURVE DATA'!$A:$AM,38,FALSE),NA())</f>
        <v>0.92146426777178125</v>
      </c>
      <c r="J34">
        <f>IFERROR(VLOOKUP($B34,'CURVE DATA'!$A:$AM,39,FALSE),NA())</f>
        <v>1.6594862692122934</v>
      </c>
      <c r="K34" t="str">
        <f t="shared" si="4"/>
        <v/>
      </c>
      <c r="L34" t="str">
        <f t="shared" si="5"/>
        <v/>
      </c>
      <c r="M34">
        <f t="shared" si="6"/>
        <v>193.80908615384615</v>
      </c>
      <c r="N34" t="str">
        <f t="shared" si="7"/>
        <v/>
      </c>
      <c r="O34" t="str">
        <f t="shared" si="8"/>
        <v/>
      </c>
      <c r="P34" t="str">
        <f t="shared" si="9"/>
        <v/>
      </c>
      <c r="Q34" t="str">
        <f t="shared" si="10"/>
        <v/>
      </c>
      <c r="U34" s="57" t="s">
        <v>83</v>
      </c>
      <c r="V34" s="55">
        <f>IF(V31="","",IFERROR(V23,""))</f>
        <v>0.65406543309422072</v>
      </c>
    </row>
    <row r="35" spans="1:22">
      <c r="A35" s="41">
        <f t="shared" si="1"/>
        <v>33</v>
      </c>
      <c r="B35" t="str">
        <f t="shared" si="2"/>
        <v>5_34</v>
      </c>
      <c r="C35">
        <f t="shared" si="0"/>
        <v>5</v>
      </c>
      <c r="D35">
        <f t="shared" si="3"/>
        <v>34</v>
      </c>
      <c r="E35">
        <f>IFERROR(VLOOKUP($B35,'CURVE DATA'!$A:$AM,15,FALSE),"")</f>
        <v>15.136122692307692</v>
      </c>
      <c r="F35">
        <f>IFERROR(VLOOKUP($B35,'CURVE DATA'!$A:$AM,34,FALSE),NA())</f>
        <v>4.4950690374925779E-2</v>
      </c>
      <c r="G35">
        <f>IFERROR(VLOOKUP($B35,'CURVE DATA'!$A:$AM,35,FALSE),NA())</f>
        <v>2.1670885577497353E-2</v>
      </c>
      <c r="H35">
        <f>IFERROR(VLOOKUP($B35,'CURVE DATA'!$A:$AM,37,FALSE),NA())</f>
        <v>1.3353014790828563</v>
      </c>
      <c r="I35">
        <f>IFERROR(VLOOKUP($B35,'CURVE DATA'!$A:$AM,38,FALSE),NA())</f>
        <v>0.95347243741870524</v>
      </c>
      <c r="J35">
        <f>IFERROR(VLOOKUP($B35,'CURVE DATA'!$A:$AM,39,FALSE),NA())</f>
        <v>1.7171305207470078</v>
      </c>
      <c r="K35" t="str">
        <f t="shared" si="4"/>
        <v/>
      </c>
      <c r="L35" t="str">
        <f t="shared" si="5"/>
        <v/>
      </c>
      <c r="M35">
        <f t="shared" si="6"/>
        <v>193.35041576923078</v>
      </c>
      <c r="N35" t="str">
        <f t="shared" si="7"/>
        <v/>
      </c>
      <c r="O35" t="str">
        <f t="shared" si="8"/>
        <v/>
      </c>
      <c r="P35" t="str">
        <f t="shared" si="9"/>
        <v/>
      </c>
      <c r="Q35" t="str">
        <f t="shared" si="10"/>
        <v/>
      </c>
    </row>
    <row r="36" spans="1:22">
      <c r="A36" s="41">
        <f t="shared" si="1"/>
        <v>34</v>
      </c>
      <c r="B36" t="str">
        <f t="shared" si="2"/>
        <v>5_35</v>
      </c>
      <c r="C36">
        <f t="shared" si="0"/>
        <v>5</v>
      </c>
      <c r="D36">
        <f t="shared" si="3"/>
        <v>35</v>
      </c>
      <c r="E36">
        <f>IFERROR(VLOOKUP($B36,'CURVE DATA'!$A:$AM,15,FALSE),"")</f>
        <v>15.594793076923077</v>
      </c>
      <c r="F36">
        <f>IFERROR(VLOOKUP($B36,'CURVE DATA'!$A:$AM,34,FALSE),NA())</f>
        <v>4.6469211854117086E-2</v>
      </c>
      <c r="G36">
        <f>IFERROR(VLOOKUP($B36,'CURVE DATA'!$A:$AM,35,FALSE),NA())</f>
        <v>2.2400248115044992E-2</v>
      </c>
      <c r="H36">
        <f>IFERROR(VLOOKUP($B36,'CURVE DATA'!$A:$AM,37,FALSE),NA())</f>
        <v>1.3802428300808187</v>
      </c>
      <c r="I36">
        <f>IFERROR(VLOOKUP($B36,'CURVE DATA'!$A:$AM,38,FALSE),NA())</f>
        <v>0.9855628231092447</v>
      </c>
      <c r="J36">
        <f>IFERROR(VLOOKUP($B36,'CURVE DATA'!$A:$AM,39,FALSE),NA())</f>
        <v>1.7749228370523931</v>
      </c>
      <c r="K36" t="str">
        <f t="shared" si="4"/>
        <v/>
      </c>
      <c r="L36" t="str">
        <f t="shared" si="5"/>
        <v/>
      </c>
      <c r="M36">
        <f t="shared" si="6"/>
        <v>192.89174538461538</v>
      </c>
      <c r="N36" t="str">
        <f t="shared" si="7"/>
        <v/>
      </c>
      <c r="O36" t="str">
        <f t="shared" si="8"/>
        <v/>
      </c>
      <c r="P36" t="str">
        <f t="shared" si="9"/>
        <v/>
      </c>
      <c r="Q36" t="str">
        <f t="shared" si="10"/>
        <v/>
      </c>
      <c r="U36" s="56" t="s">
        <v>84</v>
      </c>
      <c r="V36" s="55" t="str">
        <f>IF($E$1="","","Response")</f>
        <v>Response</v>
      </c>
    </row>
    <row r="37" spans="1:22">
      <c r="A37" s="41">
        <f t="shared" si="1"/>
        <v>35</v>
      </c>
      <c r="B37" t="str">
        <f t="shared" si="2"/>
        <v>5_36</v>
      </c>
      <c r="C37">
        <f t="shared" si="0"/>
        <v>5</v>
      </c>
      <c r="D37">
        <f t="shared" si="3"/>
        <v>36</v>
      </c>
      <c r="E37">
        <f>IFERROR(VLOOKUP($B37,'CURVE DATA'!$A:$AM,15,FALSE),"")</f>
        <v>16.053463461538463</v>
      </c>
      <c r="F37">
        <f>IFERROR(VLOOKUP($B37,'CURVE DATA'!$A:$AM,34,FALSE),NA())</f>
        <v>4.7989720077354692E-2</v>
      </c>
      <c r="G37">
        <f>IFERROR(VLOOKUP($B37,'CURVE DATA'!$A:$AM,35,FALSE),NA())</f>
        <v>2.3131375885396703E-2</v>
      </c>
      <c r="H37">
        <f>IFERROR(VLOOKUP($B37,'CURVE DATA'!$A:$AM,37,FALSE),NA())</f>
        <v>1.4252929499597653</v>
      </c>
      <c r="I37">
        <f>IFERROR(VLOOKUP($B37,'CURVE DATA'!$A:$AM,38,FALSE),NA())</f>
        <v>1.0177308752531598</v>
      </c>
      <c r="J37">
        <f>IFERROR(VLOOKUP($B37,'CURVE DATA'!$A:$AM,39,FALSE),NA())</f>
        <v>1.8328550246663713</v>
      </c>
      <c r="K37" t="str">
        <f t="shared" si="4"/>
        <v/>
      </c>
      <c r="L37" t="str">
        <f t="shared" si="5"/>
        <v/>
      </c>
      <c r="M37">
        <f t="shared" si="6"/>
        <v>192.433075</v>
      </c>
      <c r="N37" t="str">
        <f t="shared" si="7"/>
        <v/>
      </c>
      <c r="O37" t="str">
        <f t="shared" si="8"/>
        <v/>
      </c>
      <c r="P37" t="str">
        <f t="shared" si="9"/>
        <v/>
      </c>
      <c r="Q37" t="str">
        <f t="shared" si="10"/>
        <v/>
      </c>
    </row>
    <row r="38" spans="1:22">
      <c r="A38" s="41">
        <f t="shared" si="1"/>
        <v>36</v>
      </c>
      <c r="B38" t="str">
        <f t="shared" si="2"/>
        <v>5_37</v>
      </c>
      <c r="C38">
        <f t="shared" si="0"/>
        <v>5</v>
      </c>
      <c r="D38">
        <f t="shared" si="3"/>
        <v>37</v>
      </c>
      <c r="E38">
        <f>IFERROR(VLOOKUP($B38,'CURVE DATA'!$A:$AM,15,FALSE),"")</f>
        <v>16.512133846153848</v>
      </c>
      <c r="F38">
        <f>IFERROR(VLOOKUP($B38,'CURVE DATA'!$A:$AM,34,FALSE),NA())</f>
        <v>4.9511933289003912E-2</v>
      </c>
      <c r="G38">
        <f>IFERROR(VLOOKUP($B38,'CURVE DATA'!$A:$AM,35,FALSE),NA())</f>
        <v>2.3864169146608015E-2</v>
      </c>
      <c r="H38">
        <f>IFERROR(VLOOKUP($B38,'CURVE DATA'!$A:$AM,37,FALSE),NA())</f>
        <v>1.4704456928902836</v>
      </c>
      <c r="I38">
        <f>IFERROR(VLOOKUP($B38,'CURVE DATA'!$A:$AM,38,FALSE),NA())</f>
        <v>1.0499722054190421</v>
      </c>
      <c r="J38">
        <f>IFERROR(VLOOKUP($B38,'CURVE DATA'!$A:$AM,39,FALSE),NA())</f>
        <v>1.8909191803615255</v>
      </c>
      <c r="K38" t="str">
        <f t="shared" si="4"/>
        <v/>
      </c>
      <c r="L38" t="str">
        <f t="shared" si="5"/>
        <v/>
      </c>
      <c r="M38">
        <f t="shared" si="6"/>
        <v>191.9744046153846</v>
      </c>
      <c r="N38" t="str">
        <f t="shared" si="7"/>
        <v/>
      </c>
      <c r="O38" t="str">
        <f t="shared" si="8"/>
        <v/>
      </c>
      <c r="P38" t="str">
        <f t="shared" si="9"/>
        <v/>
      </c>
      <c r="Q38" t="str">
        <f t="shared" si="10"/>
        <v/>
      </c>
    </row>
    <row r="39" spans="1:22">
      <c r="A39" s="41">
        <f t="shared" si="1"/>
        <v>37</v>
      </c>
      <c r="B39" t="str">
        <f t="shared" si="2"/>
        <v>5_38</v>
      </c>
      <c r="C39">
        <f t="shared" si="0"/>
        <v>5</v>
      </c>
      <c r="D39">
        <f t="shared" si="3"/>
        <v>38</v>
      </c>
      <c r="E39">
        <f>IFERROR(VLOOKUP($B39,'CURVE DATA'!$A:$AM,15,FALSE),"")</f>
        <v>16.970804230769232</v>
      </c>
      <c r="F39">
        <f>IFERROR(VLOOKUP($B39,'CURVE DATA'!$A:$AM,34,FALSE),NA())</f>
        <v>5.1035577046957312E-2</v>
      </c>
      <c r="G39">
        <f>IFERROR(VLOOKUP($B39,'CURVE DATA'!$A:$AM,35,FALSE),NA())</f>
        <v>2.4598531522293132E-2</v>
      </c>
      <c r="H39">
        <f>IFERROR(VLOOKUP($B39,'CURVE DATA'!$A:$AM,37,FALSE),NA())</f>
        <v>1.515695120419603</v>
      </c>
      <c r="I39">
        <f>IFERROR(VLOOKUP($B39,'CURVE DATA'!$A:$AM,38,FALSE),NA())</f>
        <v>1.0822825732528396</v>
      </c>
      <c r="J39">
        <f>IFERROR(VLOOKUP($B39,'CURVE DATA'!$A:$AM,39,FALSE),NA())</f>
        <v>1.9491076675863663</v>
      </c>
      <c r="K39" t="str">
        <f t="shared" si="4"/>
        <v/>
      </c>
      <c r="L39" t="str">
        <f t="shared" si="5"/>
        <v/>
      </c>
      <c r="M39">
        <f t="shared" si="6"/>
        <v>191.51573423076923</v>
      </c>
      <c r="N39" t="str">
        <f t="shared" si="7"/>
        <v/>
      </c>
      <c r="O39" t="str">
        <f t="shared" si="8"/>
        <v/>
      </c>
      <c r="P39" t="str">
        <f t="shared" si="9"/>
        <v/>
      </c>
      <c r="Q39" t="str">
        <f t="shared" si="10"/>
        <v/>
      </c>
    </row>
    <row r="40" spans="1:22">
      <c r="A40" s="41">
        <f t="shared" si="1"/>
        <v>38</v>
      </c>
      <c r="B40" t="str">
        <f t="shared" si="2"/>
        <v>5_39</v>
      </c>
      <c r="C40">
        <f t="shared" si="0"/>
        <v>5</v>
      </c>
      <c r="D40">
        <f t="shared" si="3"/>
        <v>39</v>
      </c>
      <c r="E40">
        <f>IFERROR(VLOOKUP($B40,'CURVE DATA'!$A:$AM,15,FALSE),"")</f>
        <v>17.429474615384617</v>
      </c>
      <c r="F40">
        <f>IFERROR(VLOOKUP($B40,'CURVE DATA'!$A:$AM,34,FALSE),NA())</f>
        <v>5.2560383651227158E-2</v>
      </c>
      <c r="G40">
        <f>IFERROR(VLOOKUP($B40,'CURVE DATA'!$A:$AM,35,FALSE),NA())</f>
        <v>2.5334369736212448E-2</v>
      </c>
      <c r="H40">
        <f>IFERROR(VLOOKUP($B40,'CURVE DATA'!$A:$AM,37,FALSE),NA())</f>
        <v>1.5610354851175934</v>
      </c>
      <c r="I40">
        <f>IFERROR(VLOOKUP($B40,'CURVE DATA'!$A:$AM,38,FALSE),NA())</f>
        <v>1.1146578748002764</v>
      </c>
      <c r="J40">
        <f>IFERROR(VLOOKUP($B40,'CURVE DATA'!$A:$AM,39,FALSE),NA())</f>
        <v>2.0074130954349103</v>
      </c>
      <c r="K40" t="str">
        <f t="shared" si="4"/>
        <v/>
      </c>
      <c r="L40" t="str">
        <f t="shared" si="5"/>
        <v/>
      </c>
      <c r="M40">
        <f t="shared" si="6"/>
        <v>191.05706384615385</v>
      </c>
      <c r="N40" t="str">
        <f t="shared" si="7"/>
        <v/>
      </c>
      <c r="O40" t="str">
        <f t="shared" si="8"/>
        <v/>
      </c>
      <c r="P40" t="str">
        <f t="shared" si="9"/>
        <v/>
      </c>
      <c r="Q40" t="str">
        <f t="shared" si="10"/>
        <v/>
      </c>
    </row>
    <row r="41" spans="1:22">
      <c r="A41" s="41">
        <f t="shared" si="1"/>
        <v>39</v>
      </c>
      <c r="B41" t="str">
        <f t="shared" si="2"/>
        <v>5_40</v>
      </c>
      <c r="C41">
        <f t="shared" si="0"/>
        <v>5</v>
      </c>
      <c r="D41">
        <f t="shared" si="3"/>
        <v>40</v>
      </c>
      <c r="E41">
        <f>IFERROR(VLOOKUP($B41,'CURVE DATA'!$A:$AM,15,FALSE),"")</f>
        <v>17.888145000000002</v>
      </c>
      <c r="F41">
        <f>IFERROR(VLOOKUP($B41,'CURVE DATA'!$A:$AM,34,FALSE),NA())</f>
        <v>5.408609163517937E-2</v>
      </c>
      <c r="G41">
        <f>IFERROR(VLOOKUP($B41,'CURVE DATA'!$A:$AM,35,FALSE),NA())</f>
        <v>2.6071593374647498E-2</v>
      </c>
      <c r="H41">
        <f>IFERROR(VLOOKUP($B41,'CURVE DATA'!$A:$AM,37,FALSE),NA())</f>
        <v>1.6064612159349516</v>
      </c>
      <c r="I41">
        <f>IFERROR(VLOOKUP($B41,'CURVE DATA'!$A:$AM,38,FALSE),NA())</f>
        <v>1.1470941320518608</v>
      </c>
      <c r="J41">
        <f>IFERROR(VLOOKUP($B41,'CURVE DATA'!$A:$AM,39,FALSE),NA())</f>
        <v>2.0658282998180426</v>
      </c>
      <c r="K41" t="str">
        <f t="shared" si="4"/>
        <v/>
      </c>
      <c r="L41" t="str">
        <f t="shared" si="5"/>
        <v/>
      </c>
      <c r="M41">
        <f t="shared" si="6"/>
        <v>190.59839346153845</v>
      </c>
      <c r="N41" t="str">
        <f t="shared" si="7"/>
        <v/>
      </c>
      <c r="O41" t="str">
        <f t="shared" si="8"/>
        <v/>
      </c>
      <c r="P41" t="str">
        <f t="shared" si="9"/>
        <v/>
      </c>
      <c r="Q41" t="str">
        <f t="shared" si="10"/>
        <v/>
      </c>
    </row>
    <row r="42" spans="1:22">
      <c r="A42" s="41">
        <f t="shared" si="1"/>
        <v>40</v>
      </c>
      <c r="B42" t="str">
        <f t="shared" si="2"/>
        <v>5_41</v>
      </c>
      <c r="C42">
        <f t="shared" si="0"/>
        <v>5</v>
      </c>
      <c r="D42">
        <f t="shared" si="3"/>
        <v>41</v>
      </c>
      <c r="E42">
        <f>IFERROR(VLOOKUP($B42,'CURVE DATA'!$A:$AM,15,FALSE),"")</f>
        <v>18.346815384615386</v>
      </c>
      <c r="F42">
        <f>IFERROR(VLOOKUP($B42,'CURVE DATA'!$A:$AM,34,FALSE),NA())</f>
        <v>5.5612445311628858E-2</v>
      </c>
      <c r="G42">
        <f>IFERROR(VLOOKUP($B42,'CURVE DATA'!$A:$AM,35,FALSE),NA())</f>
        <v>2.6810114673072032E-2</v>
      </c>
      <c r="H42">
        <f>IFERROR(VLOOKUP($B42,'CURVE DATA'!$A:$AM,37,FALSE),NA())</f>
        <v>1.6519669050584487</v>
      </c>
      <c r="I42">
        <f>IFERROR(VLOOKUP($B42,'CURVE DATA'!$A:$AM,38,FALSE),NA())</f>
        <v>1.1795874835568707</v>
      </c>
      <c r="J42">
        <f>IFERROR(VLOOKUP($B42,'CURVE DATA'!$A:$AM,39,FALSE),NA())</f>
        <v>2.1243463265600271</v>
      </c>
      <c r="K42" t="str">
        <f t="shared" si="4"/>
        <v/>
      </c>
      <c r="L42" t="str">
        <f t="shared" si="5"/>
        <v/>
      </c>
      <c r="M42">
        <f t="shared" si="6"/>
        <v>190.13972307692308</v>
      </c>
      <c r="N42" t="str">
        <f t="shared" si="7"/>
        <v/>
      </c>
      <c r="O42" t="str">
        <f t="shared" si="8"/>
        <v/>
      </c>
      <c r="P42" t="str">
        <f t="shared" si="9"/>
        <v/>
      </c>
      <c r="Q42" t="str">
        <f t="shared" si="10"/>
        <v/>
      </c>
    </row>
    <row r="43" spans="1:22">
      <c r="A43" s="41">
        <f t="shared" si="1"/>
        <v>41</v>
      </c>
      <c r="B43" t="str">
        <f t="shared" si="2"/>
        <v>5_42</v>
      </c>
      <c r="C43">
        <f t="shared" si="0"/>
        <v>5</v>
      </c>
      <c r="D43">
        <f t="shared" si="3"/>
        <v>42</v>
      </c>
      <c r="E43">
        <f>IFERROR(VLOOKUP($B43,'CURVE DATA'!$A:$AM,15,FALSE),"")</f>
        <v>18.805485769230771</v>
      </c>
      <c r="F43">
        <f>IFERROR(VLOOKUP($B43,'CURVE DATA'!$A:$AM,34,FALSE),NA())</f>
        <v>5.713919436677066E-2</v>
      </c>
      <c r="G43">
        <f>IFERROR(VLOOKUP($B43,'CURVE DATA'!$A:$AM,35,FALSE),NA())</f>
        <v>2.754984832413785E-2</v>
      </c>
      <c r="H43">
        <f>IFERROR(VLOOKUP($B43,'CURVE DATA'!$A:$AM,37,FALSE),NA())</f>
        <v>1.697547296079535</v>
      </c>
      <c r="I43">
        <f>IFERROR(VLOOKUP($B43,'CURVE DATA'!$A:$AM,38,FALSE),NA())</f>
        <v>1.2121341759751423</v>
      </c>
      <c r="J43">
        <f>IFERROR(VLOOKUP($B43,'CURVE DATA'!$A:$AM,39,FALSE),NA())</f>
        <v>2.1829604161839282</v>
      </c>
      <c r="K43" t="str">
        <f t="shared" si="4"/>
        <v/>
      </c>
      <c r="L43" t="str">
        <f t="shared" si="5"/>
        <v/>
      </c>
      <c r="M43">
        <f t="shared" si="6"/>
        <v>189.68105269230767</v>
      </c>
      <c r="N43" t="str">
        <f t="shared" si="7"/>
        <v/>
      </c>
      <c r="O43" t="str">
        <f t="shared" si="8"/>
        <v/>
      </c>
      <c r="P43" t="str">
        <f t="shared" si="9"/>
        <v/>
      </c>
      <c r="Q43" t="str">
        <f t="shared" si="10"/>
        <v/>
      </c>
    </row>
    <row r="44" spans="1:22">
      <c r="A44" s="41">
        <f t="shared" si="1"/>
        <v>42</v>
      </c>
      <c r="B44" t="str">
        <f t="shared" si="2"/>
        <v>5_43</v>
      </c>
      <c r="C44">
        <f t="shared" si="0"/>
        <v>5</v>
      </c>
      <c r="D44">
        <f t="shared" si="3"/>
        <v>43</v>
      </c>
      <c r="E44">
        <f>IFERROR(VLOOKUP($B44,'CURVE DATA'!$A:$AM,15,FALSE),"")</f>
        <v>19.264156153846155</v>
      </c>
      <c r="F44">
        <f>IFERROR(VLOOKUP($B44,'CURVE DATA'!$A:$AM,34,FALSE),NA())</f>
        <v>5.8666093496182688E-2</v>
      </c>
      <c r="G44">
        <f>IFERROR(VLOOKUP($B44,'CURVE DATA'!$A:$AM,35,FALSE),NA())</f>
        <v>2.8290711304424631E-2</v>
      </c>
      <c r="H44">
        <f>IFERROR(VLOOKUP($B44,'CURVE DATA'!$A:$AM,37,FALSE),NA())</f>
        <v>1.7431972733191323</v>
      </c>
      <c r="I44">
        <f>IFERROR(VLOOKUP($B44,'CURVE DATA'!$A:$AM,38,FALSE),NA())</f>
        <v>1.2447305564544351</v>
      </c>
      <c r="J44">
        <f>IFERROR(VLOOKUP($B44,'CURVE DATA'!$A:$AM,39,FALSE),NA())</f>
        <v>2.24166399018383</v>
      </c>
      <c r="K44" t="str">
        <f t="shared" si="4"/>
        <v/>
      </c>
      <c r="L44" t="str">
        <f t="shared" si="5"/>
        <v/>
      </c>
      <c r="M44">
        <f t="shared" si="6"/>
        <v>189.2223823076923</v>
      </c>
      <c r="N44" t="str">
        <f t="shared" si="7"/>
        <v/>
      </c>
      <c r="O44" t="str">
        <f t="shared" si="8"/>
        <v/>
      </c>
      <c r="P44" t="str">
        <f t="shared" si="9"/>
        <v/>
      </c>
      <c r="Q44" t="str">
        <f t="shared" si="10"/>
        <v/>
      </c>
    </row>
    <row r="45" spans="1:22">
      <c r="A45" s="41">
        <f t="shared" si="1"/>
        <v>43</v>
      </c>
      <c r="B45" t="str">
        <f t="shared" si="2"/>
        <v>5_44</v>
      </c>
      <c r="C45">
        <f t="shared" si="0"/>
        <v>5</v>
      </c>
      <c r="D45">
        <f t="shared" si="3"/>
        <v>44</v>
      </c>
      <c r="E45">
        <f>IFERROR(VLOOKUP($B45,'CURVE DATA'!$A:$AM,15,FALSE),"")</f>
        <v>19.72282653846154</v>
      </c>
      <c r="F45">
        <f>IFERROR(VLOOKUP($B45,'CURVE DATA'!$A:$AM,34,FALSE),NA())</f>
        <v>6.0192902078038568E-2</v>
      </c>
      <c r="G45">
        <f>IFERROR(VLOOKUP($B45,'CURVE DATA'!$A:$AM,35,FALSE),NA())</f>
        <v>2.9032622717764488E-2</v>
      </c>
      <c r="H45">
        <f>IFERROR(VLOOKUP($B45,'CURVE DATA'!$A:$AM,37,FALSE),NA())</f>
        <v>1.788911852173716</v>
      </c>
      <c r="I45">
        <f>IFERROR(VLOOKUP($B45,'CURVE DATA'!$A:$AM,38,FALSE),NA())</f>
        <v>1.2773730657370483</v>
      </c>
      <c r="J45">
        <f>IFERROR(VLOOKUP($B45,'CURVE DATA'!$A:$AM,39,FALSE),NA())</f>
        <v>2.3004506386103838</v>
      </c>
      <c r="K45" t="str">
        <f t="shared" si="4"/>
        <v/>
      </c>
      <c r="L45" t="str">
        <f t="shared" si="5"/>
        <v/>
      </c>
      <c r="M45">
        <f t="shared" si="6"/>
        <v>188.76371192307693</v>
      </c>
      <c r="N45" t="str">
        <f t="shared" si="7"/>
        <v/>
      </c>
      <c r="O45" t="str">
        <f t="shared" si="8"/>
        <v/>
      </c>
      <c r="P45" t="str">
        <f t="shared" si="9"/>
        <v/>
      </c>
      <c r="Q45" t="str">
        <f t="shared" si="10"/>
        <v/>
      </c>
    </row>
    <row r="46" spans="1:22">
      <c r="A46" s="41">
        <f t="shared" si="1"/>
        <v>44</v>
      </c>
      <c r="B46" t="str">
        <f t="shared" si="2"/>
        <v>5_45</v>
      </c>
      <c r="C46">
        <f t="shared" si="0"/>
        <v>5</v>
      </c>
      <c r="D46">
        <f t="shared" si="3"/>
        <v>45</v>
      </c>
      <c r="E46">
        <f>IFERROR(VLOOKUP($B46,'CURVE DATA'!$A:$AM,15,FALSE),"")</f>
        <v>20.181496923076924</v>
      </c>
      <c r="F46">
        <f>IFERROR(VLOOKUP($B46,'CURVE DATA'!$A:$AM,34,FALSE),NA())</f>
        <v>6.1719383878938536E-2</v>
      </c>
      <c r="G46">
        <f>IFERROR(VLOOKUP($B46,'CURVE DATA'!$A:$AM,35,FALSE),NA())</f>
        <v>2.977550365324572E-2</v>
      </c>
      <c r="H46">
        <f>IFERROR(VLOOKUP($B46,'CURVE DATA'!$A:$AM,37,FALSE),NA())</f>
        <v>1.8346861703658894</v>
      </c>
      <c r="I46">
        <f>IFERROR(VLOOKUP($B46,'CURVE DATA'!$A:$AM,38,FALSE),NA())</f>
        <v>1.3100582319122913</v>
      </c>
      <c r="J46">
        <f>IFERROR(VLOOKUP($B46,'CURVE DATA'!$A:$AM,39,FALSE),NA())</f>
        <v>2.3593141088194876</v>
      </c>
      <c r="K46" t="str">
        <f t="shared" si="4"/>
        <v/>
      </c>
      <c r="L46" t="str">
        <f t="shared" si="5"/>
        <v/>
      </c>
      <c r="M46">
        <f t="shared" si="6"/>
        <v>188.30504153846152</v>
      </c>
      <c r="N46" t="str">
        <f t="shared" si="7"/>
        <v/>
      </c>
      <c r="O46" t="str">
        <f t="shared" si="8"/>
        <v/>
      </c>
      <c r="P46" t="str">
        <f t="shared" si="9"/>
        <v/>
      </c>
      <c r="Q46" t="str">
        <f t="shared" si="10"/>
        <v/>
      </c>
    </row>
    <row r="47" spans="1:22">
      <c r="A47" s="41">
        <f t="shared" si="1"/>
        <v>45</v>
      </c>
      <c r="B47" t="str">
        <f t="shared" si="2"/>
        <v>5_46</v>
      </c>
      <c r="C47">
        <f t="shared" si="0"/>
        <v>5</v>
      </c>
      <c r="D47">
        <f t="shared" si="3"/>
        <v>46</v>
      </c>
      <c r="E47">
        <f>IFERROR(VLOOKUP($B47,'CURVE DATA'!$A:$AM,15,FALSE),"")</f>
        <v>20.640167307692309</v>
      </c>
      <c r="F47">
        <f>IFERROR(VLOOKUP($B47,'CURVE DATA'!$A:$AM,34,FALSE),NA())</f>
        <v>6.3245306788954056E-2</v>
      </c>
      <c r="G47">
        <f>IFERROR(VLOOKUP($B47,'CURVE DATA'!$A:$AM,35,FALSE),NA())</f>
        <v>3.0519277056261458E-2</v>
      </c>
      <c r="H47">
        <f>IFERROR(VLOOKUP($B47,'CURVE DATA'!$A:$AM,37,FALSE),NA())</f>
        <v>1.8805154799987494</v>
      </c>
      <c r="I47">
        <f>IFERROR(VLOOKUP($B47,'CURVE DATA'!$A:$AM,38,FALSE),NA())</f>
        <v>1.3427826647429002</v>
      </c>
      <c r="J47">
        <f>IFERROR(VLOOKUP($B47,'CURVE DATA'!$A:$AM,39,FALSE),NA())</f>
        <v>2.4182482952545987</v>
      </c>
      <c r="K47" t="str">
        <f t="shared" si="4"/>
        <v/>
      </c>
      <c r="L47" t="str">
        <f t="shared" si="5"/>
        <v/>
      </c>
      <c r="M47">
        <f t="shared" si="6"/>
        <v>187.84637115384615</v>
      </c>
      <c r="N47" t="str">
        <f t="shared" si="7"/>
        <v/>
      </c>
      <c r="O47" t="str">
        <f t="shared" si="8"/>
        <v/>
      </c>
      <c r="P47" t="str">
        <f t="shared" si="9"/>
        <v/>
      </c>
      <c r="Q47" t="str">
        <f t="shared" si="10"/>
        <v/>
      </c>
    </row>
    <row r="48" spans="1:22">
      <c r="A48" s="41">
        <f t="shared" si="1"/>
        <v>46</v>
      </c>
      <c r="B48" t="str">
        <f t="shared" si="2"/>
        <v>5_47</v>
      </c>
      <c r="C48">
        <f t="shared" si="0"/>
        <v>5</v>
      </c>
      <c r="D48">
        <f t="shared" si="3"/>
        <v>47</v>
      </c>
      <c r="E48">
        <f>IFERROR(VLOOKUP($B48,'CURVE DATA'!$A:$AM,15,FALSE),"")</f>
        <v>21.098837692307693</v>
      </c>
      <c r="F48">
        <f>IFERROR(VLOOKUP($B48,'CURVE DATA'!$A:$AM,34,FALSE),NA())</f>
        <v>6.4770442582430893E-2</v>
      </c>
      <c r="G48">
        <f>IFERROR(VLOOKUP($B48,'CURVE DATA'!$A:$AM,35,FALSE),NA())</f>
        <v>3.1263867611178192E-2</v>
      </c>
      <c r="H48">
        <f>IFERROR(VLOOKUP($B48,'CURVE DATA'!$A:$AM,37,FALSE),NA())</f>
        <v>1.9263951403262376</v>
      </c>
      <c r="I48">
        <f>IFERROR(VLOOKUP($B48,'CURVE DATA'!$A:$AM,38,FALSE),NA())</f>
        <v>1.3755430505027051</v>
      </c>
      <c r="J48">
        <f>IFERROR(VLOOKUP($B48,'CURVE DATA'!$A:$AM,39,FALSE),NA())</f>
        <v>2.4772472301497701</v>
      </c>
      <c r="K48" t="str">
        <f t="shared" si="4"/>
        <v/>
      </c>
      <c r="L48" t="str">
        <f t="shared" si="5"/>
        <v/>
      </c>
      <c r="M48">
        <f t="shared" si="6"/>
        <v>187.38770076923078</v>
      </c>
      <c r="N48" t="str">
        <f t="shared" si="7"/>
        <v/>
      </c>
      <c r="O48" t="str">
        <f t="shared" si="8"/>
        <v/>
      </c>
      <c r="P48" t="str">
        <f t="shared" si="9"/>
        <v/>
      </c>
      <c r="Q48" t="str">
        <f t="shared" si="10"/>
        <v/>
      </c>
    </row>
    <row r="49" spans="1:17">
      <c r="A49" s="41">
        <f t="shared" si="1"/>
        <v>47</v>
      </c>
      <c r="B49" t="str">
        <f t="shared" si="2"/>
        <v>5_48</v>
      </c>
      <c r="C49">
        <f t="shared" si="0"/>
        <v>5</v>
      </c>
      <c r="D49">
        <f t="shared" si="3"/>
        <v>48</v>
      </c>
      <c r="E49">
        <f>IFERROR(VLOOKUP($B49,'CURVE DATA'!$A:$AM,15,FALSE),"")</f>
        <v>21.557508076923078</v>
      </c>
      <c r="F49">
        <f>IFERROR(VLOOKUP($B49,'CURVE DATA'!$A:$AM,34,FALSE),NA())</f>
        <v>6.6294566701856225E-2</v>
      </c>
      <c r="G49">
        <f>IFERROR(VLOOKUP($B49,'CURVE DATA'!$A:$AM,35,FALSE),NA())</f>
        <v>3.2009201634384102E-2</v>
      </c>
      <c r="H49">
        <f>IFERROR(VLOOKUP($B49,'CURVE DATA'!$A:$AM,37,FALSE),NA())</f>
        <v>1.9723206111630671</v>
      </c>
      <c r="I49">
        <f>IFERROR(VLOOKUP($B49,'CURVE DATA'!$A:$AM,38,FALSE),NA())</f>
        <v>1.4083361472709868</v>
      </c>
      <c r="J49">
        <f>IFERROR(VLOOKUP($B49,'CURVE DATA'!$A:$AM,39,FALSE),NA())</f>
        <v>2.5363050750551479</v>
      </c>
      <c r="K49" t="str">
        <f t="shared" si="4"/>
        <v/>
      </c>
      <c r="L49" t="str">
        <f t="shared" si="5"/>
        <v/>
      </c>
      <c r="M49">
        <f t="shared" si="6"/>
        <v>186.92903038461537</v>
      </c>
      <c r="N49" t="str">
        <f t="shared" si="7"/>
        <v/>
      </c>
      <c r="O49" t="str">
        <f t="shared" si="8"/>
        <v/>
      </c>
      <c r="P49" t="str">
        <f t="shared" si="9"/>
        <v/>
      </c>
      <c r="Q49" t="str">
        <f t="shared" si="10"/>
        <v/>
      </c>
    </row>
    <row r="50" spans="1:17">
      <c r="A50" s="41">
        <f t="shared" si="1"/>
        <v>48</v>
      </c>
      <c r="B50" t="str">
        <f t="shared" si="2"/>
        <v>5_49</v>
      </c>
      <c r="C50">
        <f t="shared" si="0"/>
        <v>5</v>
      </c>
      <c r="D50">
        <f t="shared" si="3"/>
        <v>49</v>
      </c>
      <c r="E50">
        <f>IFERROR(VLOOKUP($B50,'CURVE DATA'!$A:$AM,15,FALSE),"")</f>
        <v>22.016178461538463</v>
      </c>
      <c r="F50">
        <f>IFERROR(VLOOKUP($B50,'CURVE DATA'!$A:$AM,34,FALSE),NA())</f>
        <v>6.7817458062286673E-2</v>
      </c>
      <c r="G50">
        <f>IFERROR(VLOOKUP($B50,'CURVE DATA'!$A:$AM,35,FALSE),NA())</f>
        <v>3.2755206976632069E-2</v>
      </c>
      <c r="H50">
        <f>IFERROR(VLOOKUP($B50,'CURVE DATA'!$A:$AM,37,FALSE),NA())</f>
        <v>2.0182874468673635</v>
      </c>
      <c r="I50">
        <f>IFERROR(VLOOKUP($B50,'CURVE DATA'!$A:$AM,38,FALSE),NA())</f>
        <v>1.4411587806357782</v>
      </c>
      <c r="J50">
        <f>IFERROR(VLOOKUP($B50,'CURVE DATA'!$A:$AM,39,FALSE),NA())</f>
        <v>2.5954161130989486</v>
      </c>
      <c r="K50" t="str">
        <f t="shared" si="4"/>
        <v/>
      </c>
      <c r="L50" t="str">
        <f t="shared" si="5"/>
        <v/>
      </c>
      <c r="M50">
        <f t="shared" si="6"/>
        <v>186.47036</v>
      </c>
      <c r="N50" t="str">
        <f t="shared" si="7"/>
        <v/>
      </c>
      <c r="O50" t="str">
        <f t="shared" si="8"/>
        <v/>
      </c>
      <c r="P50" t="str">
        <f t="shared" si="9"/>
        <v/>
      </c>
      <c r="Q50" t="str">
        <f t="shared" si="10"/>
        <v/>
      </c>
    </row>
    <row r="51" spans="1:17">
      <c r="A51" s="41">
        <f t="shared" si="1"/>
        <v>49</v>
      </c>
      <c r="B51" t="str">
        <f t="shared" si="2"/>
        <v>5_50</v>
      </c>
      <c r="C51">
        <f t="shared" si="0"/>
        <v>5</v>
      </c>
      <c r="D51">
        <f t="shared" si="3"/>
        <v>50</v>
      </c>
      <c r="E51">
        <f>IFERROR(VLOOKUP($B51,'CURVE DATA'!$A:$AM,15,FALSE),"")</f>
        <v>22.474848846153847</v>
      </c>
      <c r="F51">
        <f>IFERROR(VLOOKUP($B51,'CURVE DATA'!$A:$AM,34,FALSE),NA())</f>
        <v>6.9338898874256483E-2</v>
      </c>
      <c r="G51">
        <f>IFERROR(VLOOKUP($B51,'CURVE DATA'!$A:$AM,35,FALSE),NA())</f>
        <v>3.3501812933726449E-2</v>
      </c>
      <c r="H51">
        <f>IFERROR(VLOOKUP($B51,'CURVE DATA'!$A:$AM,37,FALSE),NA())</f>
        <v>2.0642912908374229</v>
      </c>
      <c r="I51">
        <f>IFERROR(VLOOKUP($B51,'CURVE DATA'!$A:$AM,38,FALSE),NA())</f>
        <v>1.4740078397642753</v>
      </c>
      <c r="J51">
        <f>IFERROR(VLOOKUP($B51,'CURVE DATA'!$A:$AM,39,FALSE),NA())</f>
        <v>2.6545747419105705</v>
      </c>
      <c r="K51" t="str">
        <f t="shared" si="4"/>
        <v/>
      </c>
      <c r="L51" t="str">
        <f t="shared" si="5"/>
        <v/>
      </c>
      <c r="M51">
        <f t="shared" si="6"/>
        <v>186.01168961538463</v>
      </c>
      <c r="N51" t="str">
        <f t="shared" si="7"/>
        <v/>
      </c>
      <c r="O51" t="str">
        <f t="shared" si="8"/>
        <v/>
      </c>
      <c r="P51" t="str">
        <f t="shared" si="9"/>
        <v/>
      </c>
      <c r="Q51" t="str">
        <f t="shared" si="10"/>
        <v/>
      </c>
    </row>
    <row r="52" spans="1:17">
      <c r="A52" s="41">
        <f t="shared" si="1"/>
        <v>50</v>
      </c>
      <c r="B52" t="str">
        <f t="shared" si="2"/>
        <v>5_51</v>
      </c>
      <c r="C52">
        <f t="shared" si="0"/>
        <v>5</v>
      </c>
      <c r="D52">
        <f t="shared" si="3"/>
        <v>51</v>
      </c>
      <c r="E52">
        <f>IFERROR(VLOOKUP($B52,'CURVE DATA'!$A:$AM,15,FALSE),"")</f>
        <v>22.933519230769232</v>
      </c>
      <c r="F52">
        <f>IFERROR(VLOOKUP($B52,'CURVE DATA'!$A:$AM,34,FALSE),NA())</f>
        <v>7.0858674483172943E-2</v>
      </c>
      <c r="G52">
        <f>IFERROR(VLOOKUP($B52,'CURVE DATA'!$A:$AM,35,FALSE),NA())</f>
        <v>3.4248950164715374E-2</v>
      </c>
      <c r="H52">
        <f>IFERROR(VLOOKUP($B52,'CURVE DATA'!$A:$AM,37,FALSE),NA())</f>
        <v>2.1103278704709436</v>
      </c>
      <c r="I52">
        <f>IFERROR(VLOOKUP($B52,'CURVE DATA'!$A:$AM,38,FALSE),NA())</f>
        <v>1.5068802738034726</v>
      </c>
      <c r="J52">
        <f>IFERROR(VLOOKUP($B52,'CURVE DATA'!$A:$AM,39,FALSE),NA())</f>
        <v>2.7137754671384156</v>
      </c>
      <c r="K52" t="str">
        <f t="shared" si="4"/>
        <v/>
      </c>
      <c r="L52" t="str">
        <f t="shared" si="5"/>
        <v/>
      </c>
      <c r="M52">
        <f t="shared" si="6"/>
        <v>185.55301923076922</v>
      </c>
      <c r="N52" t="str">
        <f t="shared" si="7"/>
        <v/>
      </c>
      <c r="O52" t="str">
        <f t="shared" si="8"/>
        <v/>
      </c>
      <c r="P52" t="str">
        <f t="shared" si="9"/>
        <v/>
      </c>
      <c r="Q52" t="str">
        <f t="shared" si="10"/>
        <v/>
      </c>
    </row>
    <row r="53" spans="1:17">
      <c r="A53" s="41">
        <f t="shared" si="1"/>
        <v>51</v>
      </c>
      <c r="B53" t="str">
        <f t="shared" si="2"/>
        <v>5_52</v>
      </c>
      <c r="C53">
        <f t="shared" si="0"/>
        <v>5</v>
      </c>
      <c r="D53">
        <f t="shared" si="3"/>
        <v>52</v>
      </c>
      <c r="E53">
        <f>IFERROR(VLOOKUP($B53,'CURVE DATA'!$A:$AM,15,FALSE),"")</f>
        <v>23.392189615384616</v>
      </c>
      <c r="F53">
        <f>IFERROR(VLOOKUP($B53,'CURVE DATA'!$A:$AM,34,FALSE),NA())</f>
        <v>7.2376573223692203E-2</v>
      </c>
      <c r="G53">
        <f>IFERROR(VLOOKUP($B53,'CURVE DATA'!$A:$AM,35,FALSE),NA())</f>
        <v>3.4996550616852182E-2</v>
      </c>
      <c r="H53">
        <f>IFERROR(VLOOKUP($B53,'CURVE DATA'!$A:$AM,37,FALSE),NA())</f>
        <v>2.1563929925413534</v>
      </c>
      <c r="I53">
        <f>IFERROR(VLOOKUP($B53,'CURVE DATA'!$A:$AM,38,FALSE),NA())</f>
        <v>1.5397730885786278</v>
      </c>
      <c r="J53">
        <f>IFERROR(VLOOKUP($B53,'CURVE DATA'!$A:$AM,39,FALSE),NA())</f>
        <v>2.773012896504079</v>
      </c>
      <c r="K53" t="str">
        <f t="shared" si="4"/>
        <v/>
      </c>
      <c r="L53" t="str">
        <f t="shared" si="5"/>
        <v/>
      </c>
      <c r="M53">
        <f t="shared" si="6"/>
        <v>185.09434884615385</v>
      </c>
      <c r="N53" t="str">
        <f t="shared" si="7"/>
        <v/>
      </c>
      <c r="O53" t="str">
        <f t="shared" si="8"/>
        <v/>
      </c>
      <c r="P53" t="str">
        <f t="shared" si="9"/>
        <v/>
      </c>
      <c r="Q53" t="str">
        <f t="shared" si="10"/>
        <v/>
      </c>
    </row>
    <row r="54" spans="1:17">
      <c r="A54" s="41">
        <f t="shared" si="1"/>
        <v>52</v>
      </c>
      <c r="B54" t="str">
        <f t="shared" si="2"/>
        <v>5_53</v>
      </c>
      <c r="C54">
        <f t="shared" si="0"/>
        <v>5</v>
      </c>
      <c r="D54">
        <f t="shared" si="3"/>
        <v>53</v>
      </c>
      <c r="E54">
        <f>IFERROR(VLOOKUP($B54,'CURVE DATA'!$A:$AM,15,FALSE),"")</f>
        <v>23.850860000000001</v>
      </c>
      <c r="F54">
        <f>IFERROR(VLOOKUP($B54,'CURVE DATA'!$A:$AM,34,FALSE),NA())</f>
        <v>7.389238628742098E-2</v>
      </c>
      <c r="G54">
        <f>IFERROR(VLOOKUP($B54,'CURVE DATA'!$A:$AM,35,FALSE),NA())</f>
        <v>3.5744547456670807E-2</v>
      </c>
      <c r="H54">
        <f>IFERROR(VLOOKUP($B54,'CURVE DATA'!$A:$AM,37,FALSE),NA())</f>
        <v>2.2024825389508571</v>
      </c>
      <c r="I54">
        <f>IFERROR(VLOOKUP($B54,'CURVE DATA'!$A:$AM,38,FALSE),NA())</f>
        <v>1.5726833435607279</v>
      </c>
      <c r="J54">
        <f>IFERROR(VLOOKUP($B54,'CURVE DATA'!$A:$AM,39,FALSE),NA())</f>
        <v>2.8322817343409867</v>
      </c>
      <c r="K54" t="str">
        <f t="shared" si="4"/>
        <v/>
      </c>
      <c r="L54" t="str">
        <f t="shared" si="5"/>
        <v/>
      </c>
      <c r="M54">
        <f t="shared" si="6"/>
        <v>184.63567846153845</v>
      </c>
      <c r="N54" t="str">
        <f t="shared" si="7"/>
        <v/>
      </c>
      <c r="O54" t="str">
        <f t="shared" si="8"/>
        <v/>
      </c>
      <c r="P54" t="str">
        <f t="shared" si="9"/>
        <v/>
      </c>
      <c r="Q54" t="str">
        <f t="shared" si="10"/>
        <v/>
      </c>
    </row>
    <row r="55" spans="1:17">
      <c r="A55" s="41">
        <f t="shared" si="1"/>
        <v>53</v>
      </c>
      <c r="B55" t="str">
        <f t="shared" si="2"/>
        <v>5_54</v>
      </c>
      <c r="C55">
        <f t="shared" si="0"/>
        <v>5</v>
      </c>
      <c r="D55">
        <f t="shared" si="3"/>
        <v>54</v>
      </c>
      <c r="E55">
        <f>IFERROR(VLOOKUP($B55,'CURVE DATA'!$A:$AM,15,FALSE),"")</f>
        <v>24.309530384615385</v>
      </c>
      <c r="F55">
        <f>IFERROR(VLOOKUP($B55,'CURVE DATA'!$A:$AM,34,FALSE),NA())</f>
        <v>7.5405907602813294E-2</v>
      </c>
      <c r="G55">
        <f>IFERROR(VLOOKUP($B55,'CURVE DATA'!$A:$AM,35,FALSE),NA())</f>
        <v>3.6492875006598029E-2</v>
      </c>
      <c r="H55">
        <f>IFERROR(VLOOKUP($B55,'CURVE DATA'!$A:$AM,37,FALSE),NA())</f>
        <v>2.248592462824659</v>
      </c>
      <c r="I55">
        <f>IFERROR(VLOOKUP($B55,'CURVE DATA'!$A:$AM,38,FALSE),NA())</f>
        <v>1.6056081490775627</v>
      </c>
      <c r="J55">
        <f>IFERROR(VLOOKUP($B55,'CURVE DATA'!$A:$AM,39,FALSE),NA())</f>
        <v>2.8915767765717555</v>
      </c>
      <c r="K55" t="str">
        <f t="shared" si="4"/>
        <v/>
      </c>
      <c r="L55" t="str">
        <f t="shared" si="5"/>
        <v/>
      </c>
      <c r="M55">
        <f t="shared" si="6"/>
        <v>184.17700807692307</v>
      </c>
      <c r="N55" t="str">
        <f t="shared" si="7"/>
        <v/>
      </c>
      <c r="O55" t="str">
        <f t="shared" si="8"/>
        <v/>
      </c>
      <c r="P55" t="str">
        <f t="shared" si="9"/>
        <v/>
      </c>
      <c r="Q55" t="str">
        <f t="shared" si="10"/>
        <v/>
      </c>
    </row>
    <row r="56" spans="1:17">
      <c r="A56" s="41">
        <f t="shared" si="1"/>
        <v>54</v>
      </c>
      <c r="B56" t="str">
        <f t="shared" si="2"/>
        <v>5_55</v>
      </c>
      <c r="C56">
        <f t="shared" si="0"/>
        <v>5</v>
      </c>
      <c r="D56">
        <f t="shared" si="3"/>
        <v>55</v>
      </c>
      <c r="E56">
        <f>IFERROR(VLOOKUP($B56,'CURVE DATA'!$A:$AM,15,FALSE),"")</f>
        <v>24.76820076923077</v>
      </c>
      <c r="F56">
        <f>IFERROR(VLOOKUP($B56,'CURVE DATA'!$A:$AM,34,FALSE),NA())</f>
        <v>7.6916933726021916E-2</v>
      </c>
      <c r="G56">
        <f>IFERROR(VLOOKUP($B56,'CURVE DATA'!$A:$AM,35,FALSE),NA())</f>
        <v>3.7241468686587356E-2</v>
      </c>
      <c r="H56">
        <f>IFERROR(VLOOKUP($B56,'CURVE DATA'!$A:$AM,37,FALSE),NA())</f>
        <v>2.2947187849145965</v>
      </c>
      <c r="I56">
        <f>IFERROR(VLOOKUP($B56,'CURVE DATA'!$A:$AM,38,FALSE),NA())</f>
        <v>1.6385446637457413</v>
      </c>
      <c r="J56">
        <f>IFERROR(VLOOKUP($B56,'CURVE DATA'!$A:$AM,39,FALSE),NA())</f>
        <v>2.9508929060834519</v>
      </c>
      <c r="K56" t="str">
        <f t="shared" si="4"/>
        <v/>
      </c>
      <c r="L56" t="str">
        <f t="shared" si="5"/>
        <v/>
      </c>
      <c r="M56">
        <f t="shared" si="6"/>
        <v>183.7183376923077</v>
      </c>
      <c r="N56" t="str">
        <f t="shared" si="7"/>
        <v/>
      </c>
      <c r="O56" t="str">
        <f t="shared" si="8"/>
        <v/>
      </c>
      <c r="P56" t="str">
        <f t="shared" si="9"/>
        <v/>
      </c>
      <c r="Q56" t="str">
        <f t="shared" si="10"/>
        <v/>
      </c>
    </row>
    <row r="57" spans="1:17">
      <c r="A57" s="41">
        <f t="shared" si="1"/>
        <v>55</v>
      </c>
      <c r="B57" t="str">
        <f t="shared" si="2"/>
        <v>5_56</v>
      </c>
      <c r="C57">
        <f t="shared" si="0"/>
        <v>5</v>
      </c>
      <c r="D57">
        <f t="shared" si="3"/>
        <v>56</v>
      </c>
      <c r="E57">
        <f>IFERROR(VLOOKUP($B57,'CURVE DATA'!$A:$AM,15,FALSE),"")</f>
        <v>25.226871153846155</v>
      </c>
      <c r="F57">
        <f>IFERROR(VLOOKUP($B57,'CURVE DATA'!$A:$AM,34,FALSE),NA())</f>
        <v>7.8425263741717419E-2</v>
      </c>
      <c r="G57">
        <f>IFERROR(VLOOKUP($B57,'CURVE DATA'!$A:$AM,35,FALSE),NA())</f>
        <v>3.7990264960316995E-2</v>
      </c>
      <c r="H57">
        <f>IFERROR(VLOOKUP($B57,'CURVE DATA'!$A:$AM,37,FALSE),NA())</f>
        <v>2.3408575902840072</v>
      </c>
      <c r="I57">
        <f>IFERROR(VLOOKUP($B57,'CURVE DATA'!$A:$AM,38,FALSE),NA())</f>
        <v>1.6714900921035192</v>
      </c>
      <c r="J57">
        <f>IFERROR(VLOOKUP($B57,'CURVE DATA'!$A:$AM,39,FALSE),NA())</f>
        <v>3.0102250884644954</v>
      </c>
      <c r="K57" t="str">
        <f t="shared" si="4"/>
        <v/>
      </c>
      <c r="L57" t="str">
        <f t="shared" si="5"/>
        <v/>
      </c>
      <c r="M57">
        <f t="shared" si="6"/>
        <v>183.2596673076923</v>
      </c>
      <c r="N57" t="str">
        <f t="shared" si="7"/>
        <v/>
      </c>
      <c r="O57" t="str">
        <f t="shared" si="8"/>
        <v/>
      </c>
      <c r="P57" t="str">
        <f t="shared" si="9"/>
        <v/>
      </c>
      <c r="Q57" t="str">
        <f t="shared" si="10"/>
        <v/>
      </c>
    </row>
    <row r="58" spans="1:17">
      <c r="A58" s="41">
        <f t="shared" si="1"/>
        <v>56</v>
      </c>
      <c r="B58" t="str">
        <f t="shared" si="2"/>
        <v>5_57</v>
      </c>
      <c r="C58">
        <f t="shared" si="0"/>
        <v>5</v>
      </c>
      <c r="D58">
        <f t="shared" si="3"/>
        <v>57</v>
      </c>
      <c r="E58">
        <f>IFERROR(VLOOKUP($B58,'CURVE DATA'!$A:$AM,15,FALSE),"")</f>
        <v>25.685541538461539</v>
      </c>
      <c r="F58">
        <f>IFERROR(VLOOKUP($B58,'CURVE DATA'!$A:$AM,34,FALSE),NA())</f>
        <v>7.9930699172883743E-2</v>
      </c>
      <c r="G58">
        <f>IFERROR(VLOOKUP($B58,'CURVE DATA'!$A:$AM,35,FALSE),NA())</f>
        <v>3.8739201285541397E-2</v>
      </c>
      <c r="H58">
        <f>IFERROR(VLOOKUP($B58,'CURVE DATA'!$A:$AM,37,FALSE),NA())</f>
        <v>2.3870050252485231</v>
      </c>
      <c r="I58">
        <f>IFERROR(VLOOKUP($B58,'CURVE DATA'!$A:$AM,38,FALSE),NA())</f>
        <v>1.7044416824263724</v>
      </c>
      <c r="J58">
        <f>IFERROR(VLOOKUP($B58,'CURVE DATA'!$A:$AM,39,FALSE),NA())</f>
        <v>3.0695683680706738</v>
      </c>
      <c r="K58" t="str">
        <f t="shared" si="4"/>
        <v/>
      </c>
      <c r="L58" t="str">
        <f t="shared" si="5"/>
        <v/>
      </c>
      <c r="M58">
        <f t="shared" si="6"/>
        <v>182.80099692307692</v>
      </c>
      <c r="N58" t="str">
        <f t="shared" si="7"/>
        <v/>
      </c>
      <c r="O58" t="str">
        <f t="shared" si="8"/>
        <v/>
      </c>
      <c r="P58" t="str">
        <f t="shared" si="9"/>
        <v/>
      </c>
      <c r="Q58" t="str">
        <f t="shared" si="10"/>
        <v/>
      </c>
    </row>
    <row r="59" spans="1:17">
      <c r="A59" s="41">
        <f t="shared" si="1"/>
        <v>57</v>
      </c>
      <c r="B59" t="str">
        <f t="shared" si="2"/>
        <v>5_58</v>
      </c>
      <c r="C59">
        <f t="shared" si="0"/>
        <v>5</v>
      </c>
      <c r="D59">
        <f t="shared" si="3"/>
        <v>58</v>
      </c>
      <c r="E59">
        <f>IFERROR(VLOOKUP($B59,'CURVE DATA'!$A:$AM,15,FALSE),"")</f>
        <v>26.144211923076924</v>
      </c>
      <c r="F59">
        <f>IFERROR(VLOOKUP($B59,'CURVE DATA'!$A:$AM,34,FALSE),NA())</f>
        <v>8.1433043898909763E-2</v>
      </c>
      <c r="G59">
        <f>IFERROR(VLOOKUP($B59,'CURVE DATA'!$A:$AM,35,FALSE),NA())</f>
        <v>3.9488216068232072E-2</v>
      </c>
      <c r="H59">
        <f>IFERROR(VLOOKUP($B59,'CURVE DATA'!$A:$AM,37,FALSE),NA())</f>
        <v>2.4331572945503521</v>
      </c>
      <c r="I59">
        <f>IFERROR(VLOOKUP($B59,'CURVE DATA'!$A:$AM,38,FALSE),NA())</f>
        <v>1.7373967247092912</v>
      </c>
      <c r="J59">
        <f>IFERROR(VLOOKUP($B59,'CURVE DATA'!$A:$AM,39,FALSE),NA())</f>
        <v>3.1289178643914135</v>
      </c>
      <c r="K59" t="str">
        <f t="shared" si="4"/>
        <v/>
      </c>
      <c r="L59" t="str">
        <f t="shared" si="5"/>
        <v/>
      </c>
      <c r="M59">
        <f t="shared" si="6"/>
        <v>182.34232653846152</v>
      </c>
      <c r="N59" t="str">
        <f t="shared" si="7"/>
        <v/>
      </c>
      <c r="O59" t="str">
        <f t="shared" si="8"/>
        <v/>
      </c>
      <c r="P59" t="str">
        <f t="shared" si="9"/>
        <v/>
      </c>
      <c r="Q59" t="str">
        <f t="shared" si="10"/>
        <v/>
      </c>
    </row>
    <row r="60" spans="1:17">
      <c r="A60" s="41">
        <f t="shared" si="1"/>
        <v>58</v>
      </c>
      <c r="B60" t="str">
        <f t="shared" si="2"/>
        <v>5_59</v>
      </c>
      <c r="C60">
        <f t="shared" si="0"/>
        <v>5</v>
      </c>
      <c r="D60">
        <f t="shared" si="3"/>
        <v>59</v>
      </c>
      <c r="E60">
        <f>IFERROR(VLOOKUP($B60,'CURVE DATA'!$A:$AM,15,FALSE),"")</f>
        <v>26.602882307692308</v>
      </c>
      <c r="F60">
        <f>IFERROR(VLOOKUP($B60,'CURVE DATA'!$A:$AM,34,FALSE),NA())</f>
        <v>8.2932104081079275E-2</v>
      </c>
      <c r="G60">
        <f>IFERROR(VLOOKUP($B60,'CURVE DATA'!$A:$AM,35,FALSE),NA())</f>
        <v>4.0237248620177711E-2</v>
      </c>
      <c r="H60">
        <f>IFERROR(VLOOKUP($B60,'CURVE DATA'!$A:$AM,37,FALSE),NA())</f>
        <v>2.4793106587457125</v>
      </c>
      <c r="I60">
        <f>IFERROR(VLOOKUP($B60,'CURVE DATA'!$A:$AM,38,FALSE),NA())</f>
        <v>1.7703525488012772</v>
      </c>
      <c r="J60">
        <f>IFERROR(VLOOKUP($B60,'CURVE DATA'!$A:$AM,39,FALSE),NA())</f>
        <v>3.1882687686901483</v>
      </c>
      <c r="K60" t="str">
        <f t="shared" si="4"/>
        <v/>
      </c>
      <c r="L60" t="str">
        <f t="shared" si="5"/>
        <v/>
      </c>
      <c r="M60">
        <f t="shared" si="6"/>
        <v>181.88365615384615</v>
      </c>
      <c r="N60" t="str">
        <f t="shared" si="7"/>
        <v/>
      </c>
      <c r="O60" t="str">
        <f t="shared" si="8"/>
        <v/>
      </c>
      <c r="P60" t="str">
        <f t="shared" si="9"/>
        <v/>
      </c>
      <c r="Q60" t="str">
        <f t="shared" si="10"/>
        <v/>
      </c>
    </row>
    <row r="61" spans="1:17">
      <c r="A61" s="41">
        <f t="shared" si="1"/>
        <v>59</v>
      </c>
      <c r="B61" t="str">
        <f t="shared" si="2"/>
        <v>5_60</v>
      </c>
      <c r="C61">
        <f t="shared" si="0"/>
        <v>5</v>
      </c>
      <c r="D61">
        <f t="shared" si="3"/>
        <v>60</v>
      </c>
      <c r="E61">
        <f>IFERROR(VLOOKUP($B61,'CURVE DATA'!$A:$AM,15,FALSE),"")</f>
        <v>27.061552692307693</v>
      </c>
      <c r="F61">
        <f>IFERROR(VLOOKUP($B61,'CURVE DATA'!$A:$AM,34,FALSE),NA())</f>
        <v>8.442768809498892E-2</v>
      </c>
      <c r="G61">
        <f>IFERROR(VLOOKUP($B61,'CURVE DATA'!$A:$AM,35,FALSE),NA())</f>
        <v>4.0986239119750779E-2</v>
      </c>
      <c r="H61">
        <f>IFERROR(VLOOKUP($B61,'CURVE DATA'!$A:$AM,37,FALSE),NA())</f>
        <v>2.5254614317873756</v>
      </c>
      <c r="I61">
        <f>IFERROR(VLOOKUP($B61,'CURVE DATA'!$A:$AM,38,FALSE),NA())</f>
        <v>1.8033065226791578</v>
      </c>
      <c r="J61">
        <f>IFERROR(VLOOKUP($B61,'CURVE DATA'!$A:$AM,39,FALSE),NA())</f>
        <v>3.2476163408955934</v>
      </c>
      <c r="K61" t="str">
        <f t="shared" si="4"/>
        <v/>
      </c>
      <c r="L61" t="str">
        <f t="shared" si="5"/>
        <v/>
      </c>
      <c r="M61">
        <f t="shared" si="6"/>
        <v>181.42498576923077</v>
      </c>
      <c r="N61" t="str">
        <f t="shared" si="7"/>
        <v/>
      </c>
      <c r="O61" t="str">
        <f t="shared" si="8"/>
        <v/>
      </c>
      <c r="P61" t="str">
        <f t="shared" si="9"/>
        <v/>
      </c>
      <c r="Q61" t="str">
        <f t="shared" si="10"/>
        <v/>
      </c>
    </row>
    <row r="62" spans="1:17">
      <c r="A62" s="41">
        <f t="shared" si="1"/>
        <v>60</v>
      </c>
      <c r="B62" t="str">
        <f t="shared" si="2"/>
        <v>5_61</v>
      </c>
      <c r="C62">
        <f t="shared" si="0"/>
        <v>5</v>
      </c>
      <c r="D62">
        <f t="shared" si="3"/>
        <v>61</v>
      </c>
      <c r="E62">
        <f>IFERROR(VLOOKUP($B62,'CURVE DATA'!$A:$AM,15,FALSE),"")</f>
        <v>27.520223076923077</v>
      </c>
      <c r="F62">
        <f>IFERROR(VLOOKUP($B62,'CURVE DATA'!$A:$AM,34,FALSE),NA())</f>
        <v>8.5919606469109719E-2</v>
      </c>
      <c r="G62">
        <f>IFERROR(VLOOKUP($B62,'CURVE DATA'!$A:$AM,35,FALSE),NA())</f>
        <v>4.1735128575573432E-2</v>
      </c>
      <c r="H62">
        <f>IFERROR(VLOOKUP($B62,'CURVE DATA'!$A:$AM,37,FALSE),NA())</f>
        <v>2.5716059787858572</v>
      </c>
      <c r="I62">
        <f>IFERROR(VLOOKUP($B62,'CURVE DATA'!$A:$AM,38,FALSE),NA())</f>
        <v>1.8362560508489638</v>
      </c>
      <c r="J62">
        <f>IFERROR(VLOOKUP($B62,'CURVE DATA'!$A:$AM,39,FALSE),NA())</f>
        <v>3.3069559067227505</v>
      </c>
      <c r="K62" t="str">
        <f t="shared" si="4"/>
        <v/>
      </c>
      <c r="L62" t="str">
        <f t="shared" si="5"/>
        <v/>
      </c>
      <c r="M62">
        <f t="shared" si="6"/>
        <v>180.96631538461537</v>
      </c>
      <c r="N62" t="str">
        <f t="shared" si="7"/>
        <v/>
      </c>
      <c r="O62" t="str">
        <f t="shared" si="8"/>
        <v/>
      </c>
      <c r="P62" t="str">
        <f t="shared" si="9"/>
        <v/>
      </c>
      <c r="Q62" t="str">
        <f t="shared" si="10"/>
        <v/>
      </c>
    </row>
    <row r="63" spans="1:17">
      <c r="A63" s="41">
        <f t="shared" si="1"/>
        <v>61</v>
      </c>
      <c r="B63" t="str">
        <f t="shared" si="2"/>
        <v>5_62</v>
      </c>
      <c r="C63">
        <f t="shared" si="0"/>
        <v>5</v>
      </c>
      <c r="D63">
        <f t="shared" si="3"/>
        <v>62</v>
      </c>
      <c r="E63">
        <f>IFERROR(VLOOKUP($B63,'CURVE DATA'!$A:$AM,15,FALSE),"")</f>
        <v>27.978893461538462</v>
      </c>
      <c r="F63">
        <f>IFERROR(VLOOKUP($B63,'CURVE DATA'!$A:$AM,34,FALSE),NA())</f>
        <v>8.7407671829077618E-2</v>
      </c>
      <c r="G63">
        <f>IFERROR(VLOOKUP($B63,'CURVE DATA'!$A:$AM,35,FALSE),NA())</f>
        <v>4.2483858792843991E-2</v>
      </c>
      <c r="H63">
        <f>IFERROR(VLOOKUP($B63,'CURVE DATA'!$A:$AM,37,FALSE),NA())</f>
        <v>2.617740713934547</v>
      </c>
      <c r="I63">
        <f>IFERROR(VLOOKUP($B63,'CURVE DATA'!$A:$AM,38,FALSE),NA())</f>
        <v>1.8691985728643674</v>
      </c>
      <c r="J63">
        <f>IFERROR(VLOOKUP($B63,'CURVE DATA'!$A:$AM,39,FALSE),NA())</f>
        <v>3.366282855004727</v>
      </c>
      <c r="K63" t="str">
        <f t="shared" si="4"/>
        <v/>
      </c>
      <c r="L63" t="str">
        <f t="shared" si="5"/>
        <v/>
      </c>
      <c r="M63">
        <f t="shared" si="6"/>
        <v>180.507645</v>
      </c>
      <c r="N63" t="str">
        <f t="shared" si="7"/>
        <v/>
      </c>
      <c r="O63" t="str">
        <f t="shared" si="8"/>
        <v/>
      </c>
      <c r="P63" t="str">
        <f t="shared" si="9"/>
        <v/>
      </c>
      <c r="Q63" t="str">
        <f t="shared" si="10"/>
        <v/>
      </c>
    </row>
    <row r="64" spans="1:17">
      <c r="A64" s="41">
        <f t="shared" si="1"/>
        <v>62</v>
      </c>
      <c r="B64" t="str">
        <f t="shared" si="2"/>
        <v>5_63</v>
      </c>
      <c r="C64">
        <f t="shared" si="0"/>
        <v>5</v>
      </c>
      <c r="D64">
        <f t="shared" si="3"/>
        <v>63</v>
      </c>
      <c r="E64">
        <f>IFERROR(VLOOKUP($B64,'CURVE DATA'!$A:$AM,15,FALSE),"")</f>
        <v>28.437563846153846</v>
      </c>
      <c r="F64">
        <f>IFERROR(VLOOKUP($B64,'CURVE DATA'!$A:$AM,34,FALSE),NA())</f>
        <v>8.8891698847230222E-2</v>
      </c>
      <c r="G64">
        <f>IFERROR(VLOOKUP($B64,'CURVE DATA'!$A:$AM,35,FALSE),NA())</f>
        <v>4.3232372342108291E-2</v>
      </c>
      <c r="H64">
        <f>IFERROR(VLOOKUP($B64,'CURVE DATA'!$A:$AM,37,FALSE),NA())</f>
        <v>2.6638620985854828</v>
      </c>
      <c r="I64">
        <f>IFERROR(VLOOKUP($B64,'CURVE DATA'!$A:$AM,38,FALSE),NA())</f>
        <v>1.9021315619526875</v>
      </c>
      <c r="J64">
        <f>IFERROR(VLOOKUP($B64,'CURVE DATA'!$A:$AM,39,FALSE),NA())</f>
        <v>3.4255926352182788</v>
      </c>
      <c r="K64" t="str">
        <f t="shared" si="4"/>
        <v/>
      </c>
      <c r="L64" t="str">
        <f t="shared" si="5"/>
        <v/>
      </c>
      <c r="M64">
        <f t="shared" si="6"/>
        <v>180.04897461538462</v>
      </c>
      <c r="N64" t="str">
        <f t="shared" si="7"/>
        <v/>
      </c>
      <c r="O64" t="str">
        <f t="shared" si="8"/>
        <v/>
      </c>
      <c r="P64" t="str">
        <f t="shared" si="9"/>
        <v/>
      </c>
      <c r="Q64" t="str">
        <f t="shared" si="10"/>
        <v/>
      </c>
    </row>
    <row r="65" spans="1:17">
      <c r="A65" s="41">
        <f t="shared" si="1"/>
        <v>63</v>
      </c>
      <c r="B65" t="str">
        <f t="shared" si="2"/>
        <v>5_64</v>
      </c>
      <c r="C65">
        <f t="shared" si="0"/>
        <v>5</v>
      </c>
      <c r="D65">
        <f t="shared" si="3"/>
        <v>64</v>
      </c>
      <c r="E65">
        <f>IFERROR(VLOOKUP($B65,'CURVE DATA'!$A:$AM,15,FALSE),"")</f>
        <v>28.896234230769231</v>
      </c>
      <c r="F65">
        <f>IFERROR(VLOOKUP($B65,'CURVE DATA'!$A:$AM,34,FALSE),NA())</f>
        <v>9.0371504196900862E-2</v>
      </c>
      <c r="G65">
        <f>IFERROR(VLOOKUP($B65,'CURVE DATA'!$A:$AM,35,FALSE),NA())</f>
        <v>4.39806125302796E-2</v>
      </c>
      <c r="H65">
        <f>IFERROR(VLOOKUP($B65,'CURVE DATA'!$A:$AM,37,FALSE),NA())</f>
        <v>2.7099666394636768</v>
      </c>
      <c r="I65">
        <f>IFERROR(VLOOKUP($B65,'CURVE DATA'!$A:$AM,38,FALSE),NA())</f>
        <v>1.9350525237398302</v>
      </c>
      <c r="J65">
        <f>IFERROR(VLOOKUP($B65,'CURVE DATA'!$A:$AM,39,FALSE),NA())</f>
        <v>3.4848807551875236</v>
      </c>
      <c r="K65" t="str">
        <f t="shared" si="4"/>
        <v/>
      </c>
      <c r="L65" t="str">
        <f t="shared" si="5"/>
        <v/>
      </c>
      <c r="M65">
        <f t="shared" si="6"/>
        <v>179.59030423076922</v>
      </c>
      <c r="N65" t="str">
        <f t="shared" si="7"/>
        <v/>
      </c>
      <c r="O65" t="str">
        <f t="shared" si="8"/>
        <v/>
      </c>
      <c r="P65" t="str">
        <f t="shared" si="9"/>
        <v/>
      </c>
      <c r="Q65" t="str">
        <f t="shared" si="10"/>
        <v/>
      </c>
    </row>
    <row r="66" spans="1:17">
      <c r="A66" s="41">
        <f t="shared" si="1"/>
        <v>64</v>
      </c>
      <c r="B66" t="str">
        <f t="shared" si="2"/>
        <v>5_65</v>
      </c>
      <c r="C66">
        <f t="shared" ref="C66:C129" si="11">$V$1</f>
        <v>5</v>
      </c>
      <c r="D66">
        <f t="shared" si="3"/>
        <v>65</v>
      </c>
      <c r="E66">
        <f>IFERROR(VLOOKUP($B66,'CURVE DATA'!$A:$AM,15,FALSE),"")</f>
        <v>29.354904615384616</v>
      </c>
      <c r="F66">
        <f>IFERROR(VLOOKUP($B66,'CURVE DATA'!$A:$AM,34,FALSE),NA())</f>
        <v>9.1846906511135279E-2</v>
      </c>
      <c r="G66">
        <f>IFERROR(VLOOKUP($B66,'CURVE DATA'!$A:$AM,35,FALSE),NA())</f>
        <v>4.4728523373730469E-2</v>
      </c>
      <c r="H66">
        <f>IFERROR(VLOOKUP($B66,'CURVE DATA'!$A:$AM,37,FALSE),NA())</f>
        <v>2.7560508870091054</v>
      </c>
      <c r="I66">
        <f>IFERROR(VLOOKUP($B66,'CURVE DATA'!$A:$AM,38,FALSE),NA())</f>
        <v>1.9679589950663856</v>
      </c>
      <c r="J66">
        <f>IFERROR(VLOOKUP($B66,'CURVE DATA'!$A:$AM,39,FALSE),NA())</f>
        <v>3.5441427789518256</v>
      </c>
      <c r="K66" t="str">
        <f t="shared" si="4"/>
        <v/>
      </c>
      <c r="L66" t="str">
        <f t="shared" si="5"/>
        <v/>
      </c>
      <c r="M66">
        <f t="shared" si="6"/>
        <v>179.13163384615385</v>
      </c>
      <c r="N66" t="str">
        <f t="shared" si="7"/>
        <v/>
      </c>
      <c r="O66" t="str">
        <f t="shared" si="8"/>
        <v/>
      </c>
      <c r="P66" t="str">
        <f t="shared" si="9"/>
        <v/>
      </c>
      <c r="Q66" t="str">
        <f t="shared" si="10"/>
        <v/>
      </c>
    </row>
    <row r="67" spans="1:17">
      <c r="A67" s="41">
        <f t="shared" ref="A67:A130" si="12">ROW()-2</f>
        <v>65</v>
      </c>
      <c r="B67" t="str">
        <f t="shared" ref="B67:B130" si="13">C67&amp;"_"&amp;D67</f>
        <v>5_66</v>
      </c>
      <c r="C67">
        <f t="shared" si="11"/>
        <v>5</v>
      </c>
      <c r="D67">
        <f t="shared" ref="D67:D130" si="14">A67+1</f>
        <v>66</v>
      </c>
      <c r="E67">
        <f>IFERROR(VLOOKUP($B67,'CURVE DATA'!$A:$AM,15,FALSE),"")</f>
        <v>29.813575</v>
      </c>
      <c r="F67">
        <f>IFERROR(VLOOKUP($B67,'CURVE DATA'!$A:$AM,34,FALSE),NA())</f>
        <v>9.331772634535894E-2</v>
      </c>
      <c r="G67">
        <f>IFERROR(VLOOKUP($B67,'CURVE DATA'!$A:$AM,35,FALSE),NA())</f>
        <v>4.5476049573293986E-2</v>
      </c>
      <c r="H67">
        <f>IFERROR(VLOOKUP($B67,'CURVE DATA'!$A:$AM,37,FALSE),NA())</f>
        <v>2.802111433836358</v>
      </c>
      <c r="I67">
        <f>IFERROR(VLOOKUP($B67,'CURVE DATA'!$A:$AM,38,FALSE),NA())</f>
        <v>2.0008485428877387</v>
      </c>
      <c r="J67">
        <f>IFERROR(VLOOKUP($B67,'CURVE DATA'!$A:$AM,39,FALSE),NA())</f>
        <v>3.6033743247849781</v>
      </c>
      <c r="K67" t="str">
        <f t="shared" ref="K67:K130" si="15">IFERROR(IF(F67=MAX(F:F),H67,""),NA())</f>
        <v/>
      </c>
      <c r="L67" t="str">
        <f t="shared" ref="L67:L130" si="16">IFERROR(IF(G67=MAX(G:G),H67,""),NA())</f>
        <v/>
      </c>
      <c r="M67">
        <f t="shared" ref="M67:M130" si="17">IFERROR(ABS(E67-IFERROR($V$11/$V$10,"NA")),NA())</f>
        <v>178.67296346153847</v>
      </c>
      <c r="N67" t="str">
        <f t="shared" ref="N67:N130" si="18">IFERROR(IF(M67=MIN(M:M),H67,""),NA())</f>
        <v/>
      </c>
      <c r="O67" t="str">
        <f t="shared" ref="O67:O130" si="19">IFERROR(IF(F67=MAX(F:F),E67,""),NA())</f>
        <v/>
      </c>
      <c r="P67" t="str">
        <f t="shared" ref="P67:P130" si="20">IFERROR(IF(G67=MAX(G:G),E67,""),NA())</f>
        <v/>
      </c>
      <c r="Q67" t="str">
        <f t="shared" ref="Q67:Q130" si="21">IFERROR(IF(AND(E67&gt;=IFERROR(AVERAGE(O:O),NA()),E67&lt;=IFERROR(AVERAGE(P:P),NA())),H67,""),NA())</f>
        <v/>
      </c>
    </row>
    <row r="68" spans="1:17">
      <c r="A68" s="41">
        <f t="shared" si="12"/>
        <v>66</v>
      </c>
      <c r="B68" t="str">
        <f t="shared" si="13"/>
        <v>5_67</v>
      </c>
      <c r="C68">
        <f t="shared" si="11"/>
        <v>5</v>
      </c>
      <c r="D68">
        <f t="shared" si="14"/>
        <v>67</v>
      </c>
      <c r="E68">
        <f>IFERROR(VLOOKUP($B68,'CURVE DATA'!$A:$AM,15,FALSE),"")</f>
        <v>30.272245384615385</v>
      </c>
      <c r="F68">
        <f>IFERROR(VLOOKUP($B68,'CURVE DATA'!$A:$AM,34,FALSE),NA())</f>
        <v>9.4783786143876614E-2</v>
      </c>
      <c r="G68">
        <f>IFERROR(VLOOKUP($B68,'CURVE DATA'!$A:$AM,35,FALSE),NA())</f>
        <v>4.6223136491030083E-2</v>
      </c>
      <c r="H68">
        <f>IFERROR(VLOOKUP($B68,'CURVE DATA'!$A:$AM,37,FALSE),NA())</f>
        <v>2.8481449133030368</v>
      </c>
      <c r="I68">
        <f>IFERROR(VLOOKUP($B68,'CURVE DATA'!$A:$AM,38,FALSE),NA())</f>
        <v>2.0337187632518354</v>
      </c>
      <c r="J68">
        <f>IFERROR(VLOOKUP($B68,'CURVE DATA'!$A:$AM,39,FALSE),NA())</f>
        <v>3.6625710633542381</v>
      </c>
      <c r="K68" t="str">
        <f t="shared" si="15"/>
        <v/>
      </c>
      <c r="L68" t="str">
        <f t="shared" si="16"/>
        <v/>
      </c>
      <c r="M68">
        <f t="shared" si="17"/>
        <v>178.21429307692307</v>
      </c>
      <c r="N68" t="str">
        <f t="shared" si="18"/>
        <v/>
      </c>
      <c r="O68" t="str">
        <f t="shared" si="19"/>
        <v/>
      </c>
      <c r="P68" t="str">
        <f t="shared" si="20"/>
        <v/>
      </c>
      <c r="Q68" t="str">
        <f t="shared" si="21"/>
        <v/>
      </c>
    </row>
    <row r="69" spans="1:17">
      <c r="A69" s="41">
        <f t="shared" si="12"/>
        <v>67</v>
      </c>
      <c r="B69" t="str">
        <f t="shared" si="13"/>
        <v>5_68</v>
      </c>
      <c r="C69">
        <f t="shared" si="11"/>
        <v>5</v>
      </c>
      <c r="D69">
        <f t="shared" si="14"/>
        <v>68</v>
      </c>
      <c r="E69">
        <f>IFERROR(VLOOKUP($B69,'CURVE DATA'!$A:$AM,15,FALSE),"")</f>
        <v>30.730915769230769</v>
      </c>
      <c r="F69">
        <f>IFERROR(VLOOKUP($B69,'CURVE DATA'!$A:$AM,34,FALSE),NA())</f>
        <v>9.6244910209640502E-2</v>
      </c>
      <c r="G69">
        <f>IFERROR(VLOOKUP($B69,'CURVE DATA'!$A:$AM,35,FALSE),NA())</f>
        <v>4.6969730128621281E-2</v>
      </c>
      <c r="H69">
        <f>IFERROR(VLOOKUP($B69,'CURVE DATA'!$A:$AM,37,FALSE),NA())</f>
        <v>2.8941479981785605</v>
      </c>
      <c r="I69">
        <f>IFERROR(VLOOKUP($B69,'CURVE DATA'!$A:$AM,38,FALSE),NA())</f>
        <v>2.0665672803486426</v>
      </c>
      <c r="J69">
        <f>IFERROR(VLOOKUP($B69,'CURVE DATA'!$A:$AM,39,FALSE),NA())</f>
        <v>3.7217287160084789</v>
      </c>
      <c r="K69" t="str">
        <f t="shared" si="15"/>
        <v/>
      </c>
      <c r="L69" t="str">
        <f t="shared" si="16"/>
        <v/>
      </c>
      <c r="M69">
        <f t="shared" si="17"/>
        <v>177.7556226923077</v>
      </c>
      <c r="N69" t="str">
        <f t="shared" si="18"/>
        <v/>
      </c>
      <c r="O69" t="str">
        <f t="shared" si="19"/>
        <v/>
      </c>
      <c r="P69" t="str">
        <f t="shared" si="20"/>
        <v/>
      </c>
      <c r="Q69" t="str">
        <f t="shared" si="21"/>
        <v/>
      </c>
    </row>
    <row r="70" spans="1:17">
      <c r="A70" s="41">
        <f t="shared" si="12"/>
        <v>68</v>
      </c>
      <c r="B70" t="str">
        <f t="shared" si="13"/>
        <v>5_69</v>
      </c>
      <c r="C70">
        <f t="shared" si="11"/>
        <v>5</v>
      </c>
      <c r="D70">
        <f t="shared" si="14"/>
        <v>69</v>
      </c>
      <c r="E70">
        <f>IFERROR(VLOOKUP($B70,'CURVE DATA'!$A:$AM,15,FALSE),"")</f>
        <v>31.189586153846154</v>
      </c>
      <c r="F70">
        <f>IFERROR(VLOOKUP($B70,'CURVE DATA'!$A:$AM,34,FALSE),NA())</f>
        <v>9.7700924677323026E-2</v>
      </c>
      <c r="G70">
        <f>IFERROR(VLOOKUP($B70,'CURVE DATA'!$A:$AM,35,FALSE),NA())</f>
        <v>4.7715777107278659E-2</v>
      </c>
      <c r="H70">
        <f>IFERROR(VLOOKUP($B70,'CURVE DATA'!$A:$AM,37,FALSE),NA())</f>
        <v>2.9401173994060268</v>
      </c>
      <c r="I70">
        <f>IFERROR(VLOOKUP($B70,'CURVE DATA'!$A:$AM,38,FALSE),NA())</f>
        <v>2.0993917456260536</v>
      </c>
      <c r="J70">
        <f>IFERROR(VLOOKUP($B70,'CURVE DATA'!$A:$AM,39,FALSE),NA())</f>
        <v>3.7808430531860004</v>
      </c>
      <c r="K70" t="str">
        <f t="shared" si="15"/>
        <v/>
      </c>
      <c r="L70" t="str">
        <f t="shared" si="16"/>
        <v/>
      </c>
      <c r="M70">
        <f t="shared" si="17"/>
        <v>177.29695230769229</v>
      </c>
      <c r="N70" t="str">
        <f t="shared" si="18"/>
        <v/>
      </c>
      <c r="O70" t="str">
        <f t="shared" si="19"/>
        <v/>
      </c>
      <c r="P70" t="str">
        <f t="shared" si="20"/>
        <v/>
      </c>
      <c r="Q70" t="str">
        <f t="shared" si="21"/>
        <v/>
      </c>
    </row>
    <row r="71" spans="1:17">
      <c r="A71" s="41">
        <f t="shared" si="12"/>
        <v>69</v>
      </c>
      <c r="B71" t="str">
        <f t="shared" si="13"/>
        <v>5_70</v>
      </c>
      <c r="C71">
        <f t="shared" si="11"/>
        <v>5</v>
      </c>
      <c r="D71">
        <f t="shared" si="14"/>
        <v>70</v>
      </c>
      <c r="E71">
        <f>IFERROR(VLOOKUP($B71,'CURVE DATA'!$A:$AM,15,FALSE),"")</f>
        <v>31.648256538461538</v>
      </c>
      <c r="F71">
        <f>IFERROR(VLOOKUP($B71,'CURVE DATA'!$A:$AM,34,FALSE),NA())</f>
        <v>9.915165748906897E-2</v>
      </c>
      <c r="G71">
        <f>IFERROR(VLOOKUP($B71,'CURVE DATA'!$A:$AM,35,FALSE),NA())</f>
        <v>4.846122464904374E-2</v>
      </c>
      <c r="H71">
        <f>IFERROR(VLOOKUP($B71,'CURVE DATA'!$A:$AM,37,FALSE),NA())</f>
        <v>2.9860498649500835</v>
      </c>
      <c r="I71">
        <f>IFERROR(VLOOKUP($B71,'CURVE DATA'!$A:$AM,38,FALSE),NA())</f>
        <v>2.1321898369672114</v>
      </c>
      <c r="J71">
        <f>IFERROR(VLOOKUP($B71,'CURVE DATA'!$A:$AM,39,FALSE),NA())</f>
        <v>3.8399098929329565</v>
      </c>
      <c r="K71" t="str">
        <f t="shared" si="15"/>
        <v/>
      </c>
      <c r="L71" t="str">
        <f t="shared" si="16"/>
        <v/>
      </c>
      <c r="M71">
        <f t="shared" si="17"/>
        <v>176.83828192307692</v>
      </c>
      <c r="N71" t="str">
        <f t="shared" si="18"/>
        <v/>
      </c>
      <c r="O71" t="str">
        <f t="shared" si="19"/>
        <v/>
      </c>
      <c r="P71" t="str">
        <f t="shared" si="20"/>
        <v/>
      </c>
      <c r="Q71" t="str">
        <f t="shared" si="21"/>
        <v/>
      </c>
    </row>
    <row r="72" spans="1:17">
      <c r="A72" s="41">
        <f t="shared" si="12"/>
        <v>70</v>
      </c>
      <c r="B72" t="str">
        <f t="shared" si="13"/>
        <v>5_71</v>
      </c>
      <c r="C72">
        <f t="shared" si="11"/>
        <v>5</v>
      </c>
      <c r="D72">
        <f t="shared" si="14"/>
        <v>71</v>
      </c>
      <c r="E72">
        <f>IFERROR(VLOOKUP($B72,'CURVE DATA'!$A:$AM,15,FALSE),"")</f>
        <v>32.106926923076927</v>
      </c>
      <c r="F72">
        <f>IFERROR(VLOOKUP($B72,'CURVE DATA'!$A:$AM,34,FALSE),NA())</f>
        <v>0.10059693837311767</v>
      </c>
      <c r="G72">
        <f>IFERROR(VLOOKUP($B72,'CURVE DATA'!$A:$AM,35,FALSE),NA())</f>
        <v>4.9206020559387657E-2</v>
      </c>
      <c r="H72">
        <f>IFERROR(VLOOKUP($B72,'CURVE DATA'!$A:$AM,37,FALSE),NA())</f>
        <v>3.0319421787247358</v>
      </c>
      <c r="I72">
        <f>IFERROR(VLOOKUP($B72,'CURVE DATA'!$A:$AM,38,FALSE),NA())</f>
        <v>2.1649592579249086</v>
      </c>
      <c r="J72">
        <f>IFERROR(VLOOKUP($B72,'CURVE DATA'!$A:$AM,39,FALSE),NA())</f>
        <v>3.8989250995245639</v>
      </c>
      <c r="K72" t="str">
        <f t="shared" si="15"/>
        <v/>
      </c>
      <c r="L72" t="str">
        <f t="shared" si="16"/>
        <v/>
      </c>
      <c r="M72">
        <f t="shared" si="17"/>
        <v>176.37961153846152</v>
      </c>
      <c r="N72" t="str">
        <f t="shared" si="18"/>
        <v/>
      </c>
      <c r="O72" t="str">
        <f t="shared" si="19"/>
        <v/>
      </c>
      <c r="P72" t="str">
        <f t="shared" si="20"/>
        <v/>
      </c>
      <c r="Q72" t="str">
        <f t="shared" si="21"/>
        <v/>
      </c>
    </row>
    <row r="73" spans="1:17">
      <c r="A73" s="41">
        <f t="shared" si="12"/>
        <v>71</v>
      </c>
      <c r="B73" t="str">
        <f t="shared" si="13"/>
        <v>5_72</v>
      </c>
      <c r="C73">
        <f t="shared" si="11"/>
        <v>5</v>
      </c>
      <c r="D73">
        <f t="shared" si="14"/>
        <v>72</v>
      </c>
      <c r="E73">
        <f>IFERROR(VLOOKUP($B73,'CURVE DATA'!$A:$AM,15,FALSE),"")</f>
        <v>32.565597307692308</v>
      </c>
      <c r="F73">
        <f>IFERROR(VLOOKUP($B73,'CURVE DATA'!$A:$AM,34,FALSE),NA())</f>
        <v>0.1020365988247604</v>
      </c>
      <c r="G73">
        <f>IFERROR(VLOOKUP($B73,'CURVE DATA'!$A:$AM,35,FALSE),NA())</f>
        <v>4.9950113211012621E-2</v>
      </c>
      <c r="H73">
        <f>IFERROR(VLOOKUP($B73,'CURVE DATA'!$A:$AM,37,FALSE),NA())</f>
        <v>3.0777911595952374</v>
      </c>
      <c r="I73">
        <f>IFERROR(VLOOKUP($B73,'CURVE DATA'!$A:$AM,38,FALSE),NA())</f>
        <v>2.1976977370088875</v>
      </c>
      <c r="J73">
        <f>IFERROR(VLOOKUP($B73,'CURVE DATA'!$A:$AM,39,FALSE),NA())</f>
        <v>3.9578845821815873</v>
      </c>
      <c r="K73" t="str">
        <f t="shared" si="15"/>
        <v/>
      </c>
      <c r="L73" t="str">
        <f t="shared" si="16"/>
        <v/>
      </c>
      <c r="M73">
        <f t="shared" si="17"/>
        <v>175.92094115384614</v>
      </c>
      <c r="N73" t="str">
        <f t="shared" si="18"/>
        <v/>
      </c>
      <c r="O73" t="str">
        <f t="shared" si="19"/>
        <v/>
      </c>
      <c r="P73" t="str">
        <f t="shared" si="20"/>
        <v/>
      </c>
      <c r="Q73" t="str">
        <f t="shared" si="21"/>
        <v/>
      </c>
    </row>
    <row r="74" spans="1:17">
      <c r="A74" s="41">
        <f t="shared" si="12"/>
        <v>72</v>
      </c>
      <c r="B74" t="str">
        <f t="shared" si="13"/>
        <v>5_73</v>
      </c>
      <c r="C74">
        <f t="shared" si="11"/>
        <v>5</v>
      </c>
      <c r="D74">
        <f t="shared" si="14"/>
        <v>73</v>
      </c>
      <c r="E74">
        <f>IFERROR(VLOOKUP($B74,'CURVE DATA'!$A:$AM,15,FALSE),"")</f>
        <v>33.024267692307696</v>
      </c>
      <c r="F74">
        <f>IFERROR(VLOOKUP($B74,'CURVE DATA'!$A:$AM,34,FALSE),NA())</f>
        <v>0.10347047208961394</v>
      </c>
      <c r="G74">
        <f>IFERROR(VLOOKUP($B74,'CURVE DATA'!$A:$AM,35,FALSE),NA())</f>
        <v>5.0693451528770979E-2</v>
      </c>
      <c r="H74">
        <f>IFERROR(VLOOKUP($B74,'CURVE DATA'!$A:$AM,37,FALSE),NA())</f>
        <v>3.1235936604488423</v>
      </c>
      <c r="I74">
        <f>IFERROR(VLOOKUP($B74,'CURVE DATA'!$A:$AM,38,FALSE),NA())</f>
        <v>2.2304030270223119</v>
      </c>
      <c r="J74">
        <f>IFERROR(VLOOKUP($B74,'CURVE DATA'!$A:$AM,39,FALSE),NA())</f>
        <v>4.0167842938753733</v>
      </c>
      <c r="K74" t="str">
        <f t="shared" si="15"/>
        <v/>
      </c>
      <c r="L74" t="str">
        <f t="shared" si="16"/>
        <v/>
      </c>
      <c r="M74">
        <f t="shared" si="17"/>
        <v>175.46227076923077</v>
      </c>
      <c r="N74" t="str">
        <f t="shared" si="18"/>
        <v/>
      </c>
      <c r="O74" t="str">
        <f t="shared" si="19"/>
        <v/>
      </c>
      <c r="P74" t="str">
        <f t="shared" si="20"/>
        <v/>
      </c>
      <c r="Q74" t="str">
        <f t="shared" si="21"/>
        <v/>
      </c>
    </row>
    <row r="75" spans="1:17">
      <c r="A75" s="41">
        <f t="shared" si="12"/>
        <v>73</v>
      </c>
      <c r="B75" t="str">
        <f t="shared" si="13"/>
        <v>5_74</v>
      </c>
      <c r="C75">
        <f t="shared" si="11"/>
        <v>5</v>
      </c>
      <c r="D75">
        <f t="shared" si="14"/>
        <v>74</v>
      </c>
      <c r="E75">
        <f>IFERROR(VLOOKUP($B75,'CURVE DATA'!$A:$AM,15,FALSE),"")</f>
        <v>33.482938076923077</v>
      </c>
      <c r="F75">
        <f>IFERROR(VLOOKUP($B75,'CURVE DATA'!$A:$AM,34,FALSE),NA())</f>
        <v>0.10489839314893318</v>
      </c>
      <c r="G75">
        <f>IFERROR(VLOOKUP($B75,'CURVE DATA'!$A:$AM,35,FALSE),NA())</f>
        <v>5.143598497562251E-2</v>
      </c>
      <c r="H75">
        <f>IFERROR(VLOOKUP($B75,'CURVE DATA'!$A:$AM,37,FALSE),NA())</f>
        <v>3.1693465673295331</v>
      </c>
      <c r="I75">
        <f>IFERROR(VLOOKUP($B75,'CURVE DATA'!$A:$AM,38,FALSE),NA())</f>
        <v>2.2630729044439155</v>
      </c>
      <c r="J75">
        <f>IFERROR(VLOOKUP($B75,'CURVE DATA'!$A:$AM,39,FALSE),NA())</f>
        <v>4.0756202302151507</v>
      </c>
      <c r="K75" t="str">
        <f t="shared" si="15"/>
        <v/>
      </c>
      <c r="L75" t="str">
        <f t="shared" si="16"/>
        <v/>
      </c>
      <c r="M75">
        <f t="shared" si="17"/>
        <v>175.00360038461537</v>
      </c>
      <c r="N75" t="str">
        <f t="shared" si="18"/>
        <v/>
      </c>
      <c r="O75" t="str">
        <f t="shared" si="19"/>
        <v/>
      </c>
      <c r="P75" t="str">
        <f t="shared" si="20"/>
        <v/>
      </c>
      <c r="Q75" t="str">
        <f t="shared" si="21"/>
        <v/>
      </c>
    </row>
    <row r="76" spans="1:17">
      <c r="A76" s="41">
        <f t="shared" si="12"/>
        <v>74</v>
      </c>
      <c r="B76" t="str">
        <f t="shared" si="13"/>
        <v>5_75</v>
      </c>
      <c r="C76">
        <f t="shared" si="11"/>
        <v>5</v>
      </c>
      <c r="D76">
        <f t="shared" si="14"/>
        <v>75</v>
      </c>
      <c r="E76">
        <f>IFERROR(VLOOKUP($B76,'CURVE DATA'!$A:$AM,15,FALSE),"")</f>
        <v>33.941608461538465</v>
      </c>
      <c r="F76">
        <f>IFERROR(VLOOKUP($B76,'CURVE DATA'!$A:$AM,34,FALSE),NA())</f>
        <v>0.10632019870692556</v>
      </c>
      <c r="G76">
        <f>IFERROR(VLOOKUP($B76,'CURVE DATA'!$A:$AM,35,FALSE),NA())</f>
        <v>5.2177663539559042E-2</v>
      </c>
      <c r="H76">
        <f>IFERROR(VLOOKUP($B76,'CURVE DATA'!$A:$AM,37,FALSE),NA())</f>
        <v>3.2150467986323497</v>
      </c>
      <c r="I76">
        <f>IFERROR(VLOOKUP($B76,'CURVE DATA'!$A:$AM,38,FALSE),NA())</f>
        <v>2.295705168852717</v>
      </c>
      <c r="J76">
        <f>IFERROR(VLOOKUP($B76,'CURVE DATA'!$A:$AM,39,FALSE),NA())</f>
        <v>4.1343884284119827</v>
      </c>
      <c r="K76" t="str">
        <f t="shared" si="15"/>
        <v/>
      </c>
      <c r="L76" t="str">
        <f t="shared" si="16"/>
        <v/>
      </c>
      <c r="M76">
        <f t="shared" si="17"/>
        <v>174.54492999999999</v>
      </c>
      <c r="N76" t="str">
        <f t="shared" si="18"/>
        <v/>
      </c>
      <c r="O76" t="str">
        <f t="shared" si="19"/>
        <v/>
      </c>
      <c r="P76" t="str">
        <f t="shared" si="20"/>
        <v/>
      </c>
      <c r="Q76" t="str">
        <f t="shared" si="21"/>
        <v/>
      </c>
    </row>
    <row r="77" spans="1:17">
      <c r="A77" s="41">
        <f t="shared" si="12"/>
        <v>75</v>
      </c>
      <c r="B77" t="str">
        <f t="shared" si="13"/>
        <v>5_76</v>
      </c>
      <c r="C77">
        <f t="shared" si="11"/>
        <v>5</v>
      </c>
      <c r="D77">
        <f t="shared" si="14"/>
        <v>76</v>
      </c>
      <c r="E77">
        <f>IFERROR(VLOOKUP($B77,'CURVE DATA'!$A:$AM,15,FALSE),"")</f>
        <v>34.400278846153846</v>
      </c>
      <c r="F77">
        <f>IFERROR(VLOOKUP($B77,'CURVE DATA'!$A:$AM,34,FALSE),NA())</f>
        <v>0.10773572717982977</v>
      </c>
      <c r="G77">
        <f>IFERROR(VLOOKUP($B77,'CURVE DATA'!$A:$AM,35,FALSE),NA())</f>
        <v>5.2918437721429318E-2</v>
      </c>
      <c r="H77">
        <f>IFERROR(VLOOKUP($B77,'CURVE DATA'!$A:$AM,37,FALSE),NA())</f>
        <v>3.2606913043531907</v>
      </c>
      <c r="I77">
        <f>IFERROR(VLOOKUP($B77,'CURVE DATA'!$A:$AM,38,FALSE),NA())</f>
        <v>2.3282976423923363</v>
      </c>
      <c r="J77">
        <f>IFERROR(VLOOKUP($B77,'CURVE DATA'!$A:$AM,39,FALSE),NA())</f>
        <v>4.1930849663140455</v>
      </c>
      <c r="K77" t="str">
        <f t="shared" si="15"/>
        <v/>
      </c>
      <c r="L77" t="str">
        <f t="shared" si="16"/>
        <v/>
      </c>
      <c r="M77">
        <f t="shared" si="17"/>
        <v>174.08625961538462</v>
      </c>
      <c r="N77" t="str">
        <f t="shared" si="18"/>
        <v/>
      </c>
      <c r="O77" t="str">
        <f t="shared" si="19"/>
        <v/>
      </c>
      <c r="P77" t="str">
        <f t="shared" si="20"/>
        <v/>
      </c>
      <c r="Q77" t="str">
        <f t="shared" si="21"/>
        <v/>
      </c>
    </row>
    <row r="78" spans="1:17">
      <c r="A78" s="41">
        <f t="shared" si="12"/>
        <v>76</v>
      </c>
      <c r="B78" t="str">
        <f t="shared" si="13"/>
        <v>5_77</v>
      </c>
      <c r="C78">
        <f t="shared" si="11"/>
        <v>5</v>
      </c>
      <c r="D78">
        <f t="shared" si="14"/>
        <v>77</v>
      </c>
      <c r="E78">
        <f>IFERROR(VLOOKUP($B78,'CURVE DATA'!$A:$AM,15,FALSE),"")</f>
        <v>34.858949230769234</v>
      </c>
      <c r="F78">
        <f>IFERROR(VLOOKUP($B78,'CURVE DATA'!$A:$AM,34,FALSE),NA())</f>
        <v>0.10914481868655858</v>
      </c>
      <c r="G78">
        <f>IFERROR(VLOOKUP($B78,'CURVE DATA'!$A:$AM,35,FALSE),NA())</f>
        <v>5.3658258523602072E-2</v>
      </c>
      <c r="H78">
        <f>IFERROR(VLOOKUP($B78,'CURVE DATA'!$A:$AM,37,FALSE),NA())</f>
        <v>3.3062770653902636</v>
      </c>
      <c r="I78">
        <f>IFERROR(VLOOKUP($B78,'CURVE DATA'!$A:$AM,38,FALSE),NA())</f>
        <v>2.360848169272197</v>
      </c>
      <c r="J78">
        <f>IFERROR(VLOOKUP($B78,'CURVE DATA'!$A:$AM,39,FALSE),NA())</f>
        <v>4.2517059615083301</v>
      </c>
      <c r="K78" t="str">
        <f t="shared" si="15"/>
        <v/>
      </c>
      <c r="L78" t="str">
        <f t="shared" si="16"/>
        <v/>
      </c>
      <c r="M78">
        <f t="shared" si="17"/>
        <v>173.62758923076922</v>
      </c>
      <c r="N78" t="str">
        <f t="shared" si="18"/>
        <v/>
      </c>
      <c r="O78" t="str">
        <f t="shared" si="19"/>
        <v/>
      </c>
      <c r="P78" t="str">
        <f t="shared" si="20"/>
        <v/>
      </c>
      <c r="Q78" t="str">
        <f t="shared" si="21"/>
        <v/>
      </c>
    </row>
    <row r="79" spans="1:17">
      <c r="A79" s="41">
        <f t="shared" si="12"/>
        <v>77</v>
      </c>
      <c r="B79" t="str">
        <f t="shared" si="13"/>
        <v>5_78</v>
      </c>
      <c r="C79">
        <f t="shared" si="11"/>
        <v>5</v>
      </c>
      <c r="D79">
        <f t="shared" si="14"/>
        <v>78</v>
      </c>
      <c r="E79">
        <f>IFERROR(VLOOKUP($B79,'CURVE DATA'!$A:$AM,15,FALSE),"")</f>
        <v>35.317619615384615</v>
      </c>
      <c r="F79">
        <f>IFERROR(VLOOKUP($B79,'CURVE DATA'!$A:$AM,34,FALSE),NA())</f>
        <v>0.11054731504099061</v>
      </c>
      <c r="G79">
        <f>IFERROR(VLOOKUP($B79,'CURVE DATA'!$A:$AM,35,FALSE),NA())</f>
        <v>5.4397077439412307E-2</v>
      </c>
      <c r="H79">
        <f>IFERROR(VLOOKUP($B79,'CURVE DATA'!$A:$AM,37,FALSE),NA())</f>
        <v>3.3518010928937918</v>
      </c>
      <c r="I79">
        <f>IFERROR(VLOOKUP($B79,'CURVE DATA'!$A:$AM,38,FALSE),NA())</f>
        <v>2.3933546153031848</v>
      </c>
      <c r="J79">
        <f>IFERROR(VLOOKUP($B79,'CURVE DATA'!$A:$AM,39,FALSE),NA())</f>
        <v>4.3102475704843988</v>
      </c>
      <c r="K79" t="str">
        <f t="shared" si="15"/>
        <v/>
      </c>
      <c r="L79" t="str">
        <f t="shared" si="16"/>
        <v/>
      </c>
      <c r="M79">
        <f t="shared" si="17"/>
        <v>173.16891884615384</v>
      </c>
      <c r="N79" t="str">
        <f t="shared" si="18"/>
        <v/>
      </c>
      <c r="O79" t="str">
        <f t="shared" si="19"/>
        <v/>
      </c>
      <c r="P79" t="str">
        <f t="shared" si="20"/>
        <v/>
      </c>
      <c r="Q79" t="str">
        <f t="shared" si="21"/>
        <v/>
      </c>
    </row>
    <row r="80" spans="1:17">
      <c r="A80" s="41">
        <f t="shared" si="12"/>
        <v>78</v>
      </c>
      <c r="B80" t="str">
        <f t="shared" si="13"/>
        <v>5_79</v>
      </c>
      <c r="C80">
        <f t="shared" si="11"/>
        <v>5</v>
      </c>
      <c r="D80">
        <f t="shared" si="14"/>
        <v>79</v>
      </c>
      <c r="E80">
        <f>IFERROR(VLOOKUP($B80,'CURVE DATA'!$A:$AM,15,FALSE),"")</f>
        <v>35.776290000000003</v>
      </c>
      <c r="F80">
        <f>IFERROR(VLOOKUP($B80,'CURVE DATA'!$A:$AM,34,FALSE),NA())</f>
        <v>0.11194305974560061</v>
      </c>
      <c r="G80">
        <f>IFERROR(VLOOKUP($B80,'CURVE DATA'!$A:$AM,35,FALSE),NA())</f>
        <v>5.5134846443337805E-2</v>
      </c>
      <c r="H80">
        <f>IFERROR(VLOOKUP($B80,'CURVE DATA'!$A:$AM,37,FALSE),NA())</f>
        <v>3.3972604276607177</v>
      </c>
      <c r="I80">
        <f>IFERROR(VLOOKUP($B80,'CURVE DATA'!$A:$AM,38,FALSE),NA())</f>
        <v>2.4258148674654341</v>
      </c>
      <c r="J80">
        <f>IFERROR(VLOOKUP($B80,'CURVE DATA'!$A:$AM,39,FALSE),NA())</f>
        <v>4.3687059878560017</v>
      </c>
      <c r="K80" t="str">
        <f t="shared" si="15"/>
        <v/>
      </c>
      <c r="L80" t="str">
        <f t="shared" si="16"/>
        <v/>
      </c>
      <c r="M80">
        <f t="shared" si="17"/>
        <v>172.71024846153847</v>
      </c>
      <c r="N80" t="str">
        <f t="shared" si="18"/>
        <v/>
      </c>
      <c r="O80" t="str">
        <f t="shared" si="19"/>
        <v/>
      </c>
      <c r="P80" t="str">
        <f t="shared" si="20"/>
        <v/>
      </c>
      <c r="Q80" t="str">
        <f t="shared" si="21"/>
        <v/>
      </c>
    </row>
    <row r="81" spans="1:17">
      <c r="A81" s="41">
        <f t="shared" si="12"/>
        <v>79</v>
      </c>
      <c r="B81" t="str">
        <f t="shared" si="13"/>
        <v>5_80</v>
      </c>
      <c r="C81">
        <f t="shared" si="11"/>
        <v>5</v>
      </c>
      <c r="D81">
        <f t="shared" si="14"/>
        <v>80</v>
      </c>
      <c r="E81">
        <f>IFERROR(VLOOKUP($B81,'CURVE DATA'!$A:$AM,15,FALSE),"")</f>
        <v>36.234960384615384</v>
      </c>
      <c r="F81">
        <f>IFERROR(VLOOKUP($B81,'CURVE DATA'!$A:$AM,34,FALSE),NA())</f>
        <v>0.11333189798630586</v>
      </c>
      <c r="G81">
        <f>IFERROR(VLOOKUP($B81,'CURVE DATA'!$A:$AM,35,FALSE),NA())</f>
        <v>5.5871517981856376E-2</v>
      </c>
      <c r="H81">
        <f>IFERROR(VLOOKUP($B81,'CURVE DATA'!$A:$AM,37,FALSE),NA())</f>
        <v>3.4426521395713525</v>
      </c>
      <c r="I81">
        <f>IFERROR(VLOOKUP($B81,'CURVE DATA'!$A:$AM,38,FALSE),NA())</f>
        <v>2.4582268335060671</v>
      </c>
      <c r="J81">
        <f>IFERROR(VLOOKUP($B81,'CURVE DATA'!$A:$AM,39,FALSE),NA())</f>
        <v>4.4270774456366384</v>
      </c>
      <c r="K81" t="str">
        <f t="shared" si="15"/>
        <v/>
      </c>
      <c r="L81" t="str">
        <f t="shared" si="16"/>
        <v/>
      </c>
      <c r="M81">
        <f t="shared" si="17"/>
        <v>172.25157807692307</v>
      </c>
      <c r="N81" t="str">
        <f t="shared" si="18"/>
        <v/>
      </c>
      <c r="O81" t="str">
        <f t="shared" si="19"/>
        <v/>
      </c>
      <c r="P81" t="str">
        <f t="shared" si="20"/>
        <v/>
      </c>
      <c r="Q81" t="str">
        <f t="shared" si="21"/>
        <v/>
      </c>
    </row>
    <row r="82" spans="1:17">
      <c r="A82" s="41">
        <f t="shared" si="12"/>
        <v>80</v>
      </c>
      <c r="B82" t="str">
        <f t="shared" si="13"/>
        <v>5_81</v>
      </c>
      <c r="C82">
        <f t="shared" si="11"/>
        <v>5</v>
      </c>
      <c r="D82">
        <f t="shared" si="14"/>
        <v>81</v>
      </c>
      <c r="E82">
        <f>IFERROR(VLOOKUP($B82,'CURVE DATA'!$A:$AM,15,FALSE),"")</f>
        <v>36.693630769230772</v>
      </c>
      <c r="F82">
        <f>IFERROR(VLOOKUP($B82,'CURVE DATA'!$A:$AM,34,FALSE),NA())</f>
        <v>0.11471367662869685</v>
      </c>
      <c r="G82">
        <f>IFERROR(VLOOKUP($B82,'CURVE DATA'!$A:$AM,35,FALSE),NA())</f>
        <v>5.6607044964941892E-2</v>
      </c>
      <c r="H82">
        <f>IFERROR(VLOOKUP($B82,'CURVE DATA'!$A:$AM,37,FALSE),NA())</f>
        <v>3.4879733270653834</v>
      </c>
      <c r="I82">
        <f>IFERROR(VLOOKUP($B82,'CURVE DATA'!$A:$AM,38,FALSE),NA())</f>
        <v>2.4905884415650381</v>
      </c>
      <c r="J82">
        <f>IFERROR(VLOOKUP($B82,'CURVE DATA'!$A:$AM,39,FALSE),NA())</f>
        <v>4.4853582125657292</v>
      </c>
      <c r="K82" t="str">
        <f t="shared" si="15"/>
        <v/>
      </c>
      <c r="L82" t="str">
        <f t="shared" si="16"/>
        <v/>
      </c>
      <c r="M82">
        <f t="shared" si="17"/>
        <v>171.79290769230769</v>
      </c>
      <c r="N82" t="str">
        <f t="shared" si="18"/>
        <v/>
      </c>
      <c r="O82" t="str">
        <f t="shared" si="19"/>
        <v/>
      </c>
      <c r="P82" t="str">
        <f t="shared" si="20"/>
        <v/>
      </c>
      <c r="Q82" t="str">
        <f t="shared" si="21"/>
        <v/>
      </c>
    </row>
    <row r="83" spans="1:17">
      <c r="A83" s="41">
        <f t="shared" si="12"/>
        <v>81</v>
      </c>
      <c r="B83" t="str">
        <f t="shared" si="13"/>
        <v>5_82</v>
      </c>
      <c r="C83">
        <f t="shared" si="11"/>
        <v>5</v>
      </c>
      <c r="D83">
        <f t="shared" si="14"/>
        <v>82</v>
      </c>
      <c r="E83">
        <f>IFERROR(VLOOKUP($B83,'CURVE DATA'!$A:$AM,15,FALSE),"")</f>
        <v>37.152301153846153</v>
      </c>
      <c r="F83">
        <f>IFERROR(VLOOKUP($B83,'CURVE DATA'!$A:$AM,34,FALSE),NA())</f>
        <v>0.11608824421516133</v>
      </c>
      <c r="G83">
        <f>IFERROR(VLOOKUP($B83,'CURVE DATA'!$A:$AM,35,FALSE),NA())</f>
        <v>5.7341380758154467E-2</v>
      </c>
      <c r="H83">
        <f>IFERROR(VLOOKUP($B83,'CURVE DATA'!$A:$AM,37,FALSE),NA())</f>
        <v>3.5332211166544911</v>
      </c>
      <c r="I83">
        <f>IFERROR(VLOOKUP($B83,'CURVE DATA'!$A:$AM,38,FALSE),NA())</f>
        <v>2.522897639827117</v>
      </c>
      <c r="J83">
        <f>IFERROR(VLOOKUP($B83,'CURVE DATA'!$A:$AM,39,FALSE),NA())</f>
        <v>4.5435445934818652</v>
      </c>
      <c r="K83" t="str">
        <f t="shared" si="15"/>
        <v/>
      </c>
      <c r="L83" t="str">
        <f t="shared" si="16"/>
        <v/>
      </c>
      <c r="M83">
        <f t="shared" si="17"/>
        <v>171.33423730769232</v>
      </c>
      <c r="N83" t="str">
        <f t="shared" si="18"/>
        <v/>
      </c>
      <c r="O83" t="str">
        <f t="shared" si="19"/>
        <v/>
      </c>
      <c r="P83" t="str">
        <f t="shared" si="20"/>
        <v/>
      </c>
      <c r="Q83" t="str">
        <f t="shared" si="21"/>
        <v/>
      </c>
    </row>
    <row r="84" spans="1:17">
      <c r="A84" s="41">
        <f t="shared" si="12"/>
        <v>82</v>
      </c>
      <c r="B84" t="str">
        <f t="shared" si="13"/>
        <v>5_83</v>
      </c>
      <c r="C84">
        <f t="shared" si="11"/>
        <v>5</v>
      </c>
      <c r="D84">
        <f t="shared" si="14"/>
        <v>83</v>
      </c>
      <c r="E84">
        <f>IFERROR(VLOOKUP($B84,'CURVE DATA'!$A:$AM,15,FALSE),"")</f>
        <v>37.610971538461541</v>
      </c>
      <c r="F84">
        <f>IFERROR(VLOOKUP($B84,'CURVE DATA'!$A:$AM,34,FALSE),NA())</f>
        <v>0.11745545096316723</v>
      </c>
      <c r="G84">
        <f>IFERROR(VLOOKUP($B84,'CURVE DATA'!$A:$AM,35,FALSE),NA())</f>
        <v>5.8074479175288782E-2</v>
      </c>
      <c r="H84">
        <f>IFERROR(VLOOKUP($B84,'CURVE DATA'!$A:$AM,37,FALSE),NA())</f>
        <v>3.5783926624693621</v>
      </c>
      <c r="I84">
        <f>IFERROR(VLOOKUP($B84,'CURVE DATA'!$A:$AM,38,FALSE),NA())</f>
        <v>2.5551523961984333</v>
      </c>
      <c r="J84">
        <f>IFERROR(VLOOKUP($B84,'CURVE DATA'!$A:$AM,39,FALSE),NA())</f>
        <v>4.6016329287402913</v>
      </c>
      <c r="K84" t="str">
        <f t="shared" si="15"/>
        <v/>
      </c>
      <c r="L84" t="str">
        <f t="shared" si="16"/>
        <v/>
      </c>
      <c r="M84">
        <f t="shared" si="17"/>
        <v>170.87556692307692</v>
      </c>
      <c r="N84" t="str">
        <f t="shared" si="18"/>
        <v/>
      </c>
      <c r="O84" t="str">
        <f t="shared" si="19"/>
        <v/>
      </c>
      <c r="P84" t="str">
        <f t="shared" si="20"/>
        <v/>
      </c>
      <c r="Q84" t="str">
        <f t="shared" si="21"/>
        <v/>
      </c>
    </row>
    <row r="85" spans="1:17">
      <c r="A85" s="41">
        <f t="shared" si="12"/>
        <v>83</v>
      </c>
      <c r="B85" t="str">
        <f t="shared" si="13"/>
        <v>5_84</v>
      </c>
      <c r="C85">
        <f t="shared" si="11"/>
        <v>5</v>
      </c>
      <c r="D85">
        <f t="shared" si="14"/>
        <v>84</v>
      </c>
      <c r="E85">
        <f>IFERROR(VLOOKUP($B85,'CURVE DATA'!$A:$AM,15,FALSE),"")</f>
        <v>38.069641923076922</v>
      </c>
      <c r="F85">
        <f>IFERROR(VLOOKUP($B85,'CURVE DATA'!$A:$AM,34,FALSE),NA())</f>
        <v>0.11881514876441886</v>
      </c>
      <c r="G85">
        <f>IFERROR(VLOOKUP($B85,'CURVE DATA'!$A:$AM,35,FALSE),NA())</f>
        <v>5.8806294471543355E-2</v>
      </c>
      <c r="H85">
        <f>IFERROR(VLOOKUP($B85,'CURVE DATA'!$A:$AM,37,FALSE),NA())</f>
        <v>3.6234851458387953</v>
      </c>
      <c r="I85">
        <f>IFERROR(VLOOKUP($B85,'CURVE DATA'!$A:$AM,38,FALSE),NA())</f>
        <v>2.5873506980059373</v>
      </c>
      <c r="J85">
        <f>IFERROR(VLOOKUP($B85,'CURVE DATA'!$A:$AM,39,FALSE),NA())</f>
        <v>4.6596195936716542</v>
      </c>
      <c r="K85" t="str">
        <f t="shared" si="15"/>
        <v/>
      </c>
      <c r="L85" t="str">
        <f t="shared" si="16"/>
        <v/>
      </c>
      <c r="M85">
        <f t="shared" si="17"/>
        <v>170.41689653846154</v>
      </c>
      <c r="N85" t="str">
        <f t="shared" si="18"/>
        <v/>
      </c>
      <c r="O85" t="str">
        <f t="shared" si="19"/>
        <v/>
      </c>
      <c r="P85" t="str">
        <f t="shared" si="20"/>
        <v/>
      </c>
      <c r="Q85" t="str">
        <f t="shared" si="21"/>
        <v/>
      </c>
    </row>
    <row r="86" spans="1:17">
      <c r="A86" s="41">
        <f t="shared" si="12"/>
        <v>84</v>
      </c>
      <c r="B86" t="str">
        <f t="shared" si="13"/>
        <v>5_85</v>
      </c>
      <c r="C86">
        <f t="shared" si="11"/>
        <v>5</v>
      </c>
      <c r="D86">
        <f t="shared" si="14"/>
        <v>85</v>
      </c>
      <c r="E86">
        <f>IFERROR(VLOOKUP($B86,'CURVE DATA'!$A:$AM,15,FALSE),"")</f>
        <v>38.52831230769231</v>
      </c>
      <c r="F86">
        <f>IFERROR(VLOOKUP($B86,'CURVE DATA'!$A:$AM,34,FALSE),NA())</f>
        <v>0.12016719118485239</v>
      </c>
      <c r="G86">
        <f>IFERROR(VLOOKUP($B86,'CURVE DATA'!$A:$AM,35,FALSE),NA())</f>
        <v>5.9536781337177984E-2</v>
      </c>
      <c r="H86">
        <f>IFERROR(VLOOKUP($B86,'CURVE DATA'!$A:$AM,37,FALSE),NA())</f>
        <v>3.6684957748988918</v>
      </c>
      <c r="I86">
        <f>IFERROR(VLOOKUP($B86,'CURVE DATA'!$A:$AM,38,FALSE),NA())</f>
        <v>2.6194905517183407</v>
      </c>
      <c r="J86">
        <f>IFERROR(VLOOKUP($B86,'CURVE DATA'!$A:$AM,39,FALSE),NA())</f>
        <v>4.7175009980794433</v>
      </c>
      <c r="K86" t="str">
        <f t="shared" si="15"/>
        <v/>
      </c>
      <c r="L86" t="str">
        <f t="shared" si="16"/>
        <v/>
      </c>
      <c r="M86">
        <f t="shared" si="17"/>
        <v>169.95822615384614</v>
      </c>
      <c r="N86" t="str">
        <f t="shared" si="18"/>
        <v/>
      </c>
      <c r="O86" t="str">
        <f t="shared" si="19"/>
        <v/>
      </c>
      <c r="P86" t="str">
        <f t="shared" si="20"/>
        <v/>
      </c>
      <c r="Q86" t="str">
        <f t="shared" si="21"/>
        <v/>
      </c>
    </row>
    <row r="87" spans="1:17">
      <c r="A87" s="41">
        <f t="shared" si="12"/>
        <v>85</v>
      </c>
      <c r="B87" t="str">
        <f t="shared" si="13"/>
        <v>5_86</v>
      </c>
      <c r="C87">
        <f t="shared" si="11"/>
        <v>5</v>
      </c>
      <c r="D87">
        <f t="shared" si="14"/>
        <v>86</v>
      </c>
      <c r="E87">
        <f>IFERROR(VLOOKUP($B87,'CURVE DATA'!$A:$AM,15,FALSE),"")</f>
        <v>38.986982692307691</v>
      </c>
      <c r="F87">
        <f>IFERROR(VLOOKUP($B87,'CURVE DATA'!$A:$AM,34,FALSE),NA())</f>
        <v>0.12151143346548654</v>
      </c>
      <c r="G87">
        <f>IFERROR(VLOOKUP($B87,'CURVE DATA'!$A:$AM,35,FALSE),NA())</f>
        <v>6.0265894891628681E-2</v>
      </c>
      <c r="H87">
        <f>IFERROR(VLOOKUP($B87,'CURVE DATA'!$A:$AM,37,FALSE),NA())</f>
        <v>3.7134217842304311</v>
      </c>
      <c r="I87">
        <f>IFERROR(VLOOKUP($B87,'CURVE DATA'!$A:$AM,38,FALSE),NA())</f>
        <v>2.6515699826871884</v>
      </c>
      <c r="J87">
        <f>IFERROR(VLOOKUP($B87,'CURVE DATA'!$A:$AM,39,FALSE),NA())</f>
        <v>4.7752735857736743</v>
      </c>
      <c r="K87" t="str">
        <f t="shared" si="15"/>
        <v/>
      </c>
      <c r="L87" t="str">
        <f t="shared" si="16"/>
        <v/>
      </c>
      <c r="M87">
        <f t="shared" si="17"/>
        <v>169.49955576923077</v>
      </c>
      <c r="N87" t="str">
        <f t="shared" si="18"/>
        <v/>
      </c>
      <c r="O87" t="str">
        <f t="shared" si="19"/>
        <v/>
      </c>
      <c r="P87" t="str">
        <f t="shared" si="20"/>
        <v/>
      </c>
      <c r="Q87" t="str">
        <f t="shared" si="21"/>
        <v/>
      </c>
    </row>
    <row r="88" spans="1:17">
      <c r="A88" s="41">
        <f t="shared" si="12"/>
        <v>86</v>
      </c>
      <c r="B88" t="str">
        <f t="shared" si="13"/>
        <v>5_87</v>
      </c>
      <c r="C88">
        <f t="shared" si="11"/>
        <v>5</v>
      </c>
      <c r="D88">
        <f t="shared" si="14"/>
        <v>87</v>
      </c>
      <c r="E88">
        <f>IFERROR(VLOOKUP($B88,'CURVE DATA'!$A:$AM,15,FALSE),"")</f>
        <v>39.44565307692308</v>
      </c>
      <c r="F88">
        <f>IFERROR(VLOOKUP($B88,'CURVE DATA'!$A:$AM,34,FALSE),NA())</f>
        <v>0.12284773252393291</v>
      </c>
      <c r="G88">
        <f>IFERROR(VLOOKUP($B88,'CURVE DATA'!$A:$AM,35,FALSE),NA())</f>
        <v>6.0993590678050817E-2</v>
      </c>
      <c r="H88">
        <f>IFERROR(VLOOKUP($B88,'CURVE DATA'!$A:$AM,37,FALSE),NA())</f>
        <v>3.7582604345226387</v>
      </c>
      <c r="I88">
        <f>IFERROR(VLOOKUP($B88,'CURVE DATA'!$A:$AM,38,FALSE),NA())</f>
        <v>2.6835870349067665</v>
      </c>
      <c r="J88">
        <f>IFERROR(VLOOKUP($B88,'CURVE DATA'!$A:$AM,39,FALSE),NA())</f>
        <v>4.8329338341385109</v>
      </c>
      <c r="K88" t="str">
        <f t="shared" si="15"/>
        <v/>
      </c>
      <c r="L88" t="str">
        <f t="shared" si="16"/>
        <v/>
      </c>
      <c r="M88">
        <f t="shared" si="17"/>
        <v>169.04088538461536</v>
      </c>
      <c r="N88" t="str">
        <f t="shared" si="18"/>
        <v/>
      </c>
      <c r="O88" t="str">
        <f t="shared" si="19"/>
        <v/>
      </c>
      <c r="P88" t="str">
        <f t="shared" si="20"/>
        <v/>
      </c>
      <c r="Q88" t="str">
        <f t="shared" si="21"/>
        <v/>
      </c>
    </row>
    <row r="89" spans="1:17">
      <c r="A89" s="41">
        <f t="shared" si="12"/>
        <v>87</v>
      </c>
      <c r="B89" t="str">
        <f t="shared" si="13"/>
        <v>5_88</v>
      </c>
      <c r="C89">
        <f t="shared" si="11"/>
        <v>5</v>
      </c>
      <c r="D89">
        <f t="shared" si="14"/>
        <v>88</v>
      </c>
      <c r="E89">
        <f>IFERROR(VLOOKUP($B89,'CURVE DATA'!$A:$AM,15,FALSE),"")</f>
        <v>39.904323461538461</v>
      </c>
      <c r="F89">
        <f>IFERROR(VLOOKUP($B89,'CURVE DATA'!$A:$AM,34,FALSE),NA())</f>
        <v>0.1241759469565856</v>
      </c>
      <c r="G89">
        <f>IFERROR(VLOOKUP($B89,'CURVE DATA'!$A:$AM,35,FALSE),NA())</f>
        <v>6.171982465826386E-2</v>
      </c>
      <c r="H89">
        <f>IFERROR(VLOOKUP($B89,'CURVE DATA'!$A:$AM,37,FALSE),NA())</f>
        <v>3.8030090122616889</v>
      </c>
      <c r="I89">
        <f>IFERROR(VLOOKUP($B89,'CURVE DATA'!$A:$AM,38,FALSE),NA())</f>
        <v>2.7155397707916831</v>
      </c>
      <c r="J89">
        <f>IFERROR(VLOOKUP($B89,'CURVE DATA'!$A:$AM,39,FALSE),NA())</f>
        <v>4.8904782537316951</v>
      </c>
      <c r="K89" t="str">
        <f t="shared" si="15"/>
        <v/>
      </c>
      <c r="L89" t="str">
        <f t="shared" si="16"/>
        <v/>
      </c>
      <c r="M89">
        <f t="shared" si="17"/>
        <v>168.58221499999999</v>
      </c>
      <c r="N89" t="str">
        <f t="shared" si="18"/>
        <v/>
      </c>
      <c r="O89" t="str">
        <f t="shared" si="19"/>
        <v/>
      </c>
      <c r="P89" t="str">
        <f t="shared" si="20"/>
        <v/>
      </c>
      <c r="Q89" t="str">
        <f t="shared" si="21"/>
        <v/>
      </c>
    </row>
    <row r="90" spans="1:17">
      <c r="A90" s="41">
        <f t="shared" si="12"/>
        <v>88</v>
      </c>
      <c r="B90" t="str">
        <f t="shared" si="13"/>
        <v>5_89</v>
      </c>
      <c r="C90">
        <f t="shared" si="11"/>
        <v>5</v>
      </c>
      <c r="D90">
        <f t="shared" si="14"/>
        <v>89</v>
      </c>
      <c r="E90">
        <f>IFERROR(VLOOKUP($B90,'CURVE DATA'!$A:$AM,15,FALSE),"")</f>
        <v>40.362993846153849</v>
      </c>
      <c r="F90">
        <f>IFERROR(VLOOKUP($B90,'CURVE DATA'!$A:$AM,34,FALSE),NA())</f>
        <v>0.12549593704142112</v>
      </c>
      <c r="G90">
        <f>IFERROR(VLOOKUP($B90,'CURVE DATA'!$A:$AM,35,FALSE),NA())</f>
        <v>6.2444553208072476E-2</v>
      </c>
      <c r="H90">
        <f>IFERROR(VLOOKUP($B90,'CURVE DATA'!$A:$AM,37,FALSE),NA())</f>
        <v>3.8476648294424085</v>
      </c>
      <c r="I90">
        <f>IFERROR(VLOOKUP($B90,'CURVE DATA'!$A:$AM,38,FALSE),NA())</f>
        <v>2.7474262709710051</v>
      </c>
      <c r="J90">
        <f>IFERROR(VLOOKUP($B90,'CURVE DATA'!$A:$AM,39,FALSE),NA())</f>
        <v>4.9479033879138123</v>
      </c>
      <c r="K90" t="str">
        <f t="shared" si="15"/>
        <v/>
      </c>
      <c r="L90" t="str">
        <f t="shared" si="16"/>
        <v/>
      </c>
      <c r="M90">
        <f t="shared" si="17"/>
        <v>168.12354461538462</v>
      </c>
      <c r="N90" t="str">
        <f t="shared" si="18"/>
        <v/>
      </c>
      <c r="O90" t="str">
        <f t="shared" si="19"/>
        <v/>
      </c>
      <c r="P90" t="str">
        <f t="shared" si="20"/>
        <v/>
      </c>
      <c r="Q90" t="str">
        <f t="shared" si="21"/>
        <v/>
      </c>
    </row>
    <row r="91" spans="1:17">
      <c r="A91" s="41">
        <f t="shared" si="12"/>
        <v>89</v>
      </c>
      <c r="B91" t="str">
        <f t="shared" si="13"/>
        <v>5_90</v>
      </c>
      <c r="C91">
        <f t="shared" si="11"/>
        <v>5</v>
      </c>
      <c r="D91">
        <f t="shared" si="14"/>
        <v>90</v>
      </c>
      <c r="E91">
        <f>IFERROR(VLOOKUP($B91,'CURVE DATA'!$A:$AM,15,FALSE),"")</f>
        <v>40.82166423076923</v>
      </c>
      <c r="F91">
        <f>IFERROR(VLOOKUP($B91,'CURVE DATA'!$A:$AM,34,FALSE),NA())</f>
        <v>0.126807564741371</v>
      </c>
      <c r="G91">
        <f>IFERROR(VLOOKUP($B91,'CURVE DATA'!$A:$AM,35,FALSE),NA())</f>
        <v>6.316773311294098E-2</v>
      </c>
      <c r="H91">
        <f>IFERROR(VLOOKUP($B91,'CURVE DATA'!$A:$AM,37,FALSE),NA())</f>
        <v>3.8922252233017458</v>
      </c>
      <c r="I91">
        <f>IFERROR(VLOOKUP($B91,'CURVE DATA'!$A:$AM,38,FALSE),NA())</f>
        <v>2.7792446340979464</v>
      </c>
      <c r="J91">
        <f>IFERROR(VLOOKUP($B91,'CURVE DATA'!$A:$AM,39,FALSE),NA())</f>
        <v>5.0052058125055456</v>
      </c>
      <c r="K91" t="str">
        <f t="shared" si="15"/>
        <v/>
      </c>
      <c r="L91" t="str">
        <f t="shared" si="16"/>
        <v/>
      </c>
      <c r="M91">
        <f t="shared" si="17"/>
        <v>167.66487423076921</v>
      </c>
      <c r="N91" t="str">
        <f t="shared" si="18"/>
        <v/>
      </c>
      <c r="O91" t="str">
        <f t="shared" si="19"/>
        <v/>
      </c>
      <c r="P91" t="str">
        <f t="shared" si="20"/>
        <v/>
      </c>
      <c r="Q91" t="str">
        <f t="shared" si="21"/>
        <v/>
      </c>
    </row>
    <row r="92" spans="1:17">
      <c r="A92" s="41">
        <f t="shared" si="12"/>
        <v>90</v>
      </c>
      <c r="B92" t="str">
        <f t="shared" si="13"/>
        <v>5_91</v>
      </c>
      <c r="C92">
        <f t="shared" si="11"/>
        <v>5</v>
      </c>
      <c r="D92">
        <f t="shared" si="14"/>
        <v>91</v>
      </c>
      <c r="E92">
        <f>IFERROR(VLOOKUP($B92,'CURVE DATA'!$A:$AM,15,FALSE),"")</f>
        <v>41.280334615384618</v>
      </c>
      <c r="F92">
        <f>IFERROR(VLOOKUP($B92,'CURVE DATA'!$A:$AM,34,FALSE),NA())</f>
        <v>0.12811069370813857</v>
      </c>
      <c r="G92">
        <f>IFERROR(VLOOKUP($B92,'CURVE DATA'!$A:$AM,35,FALSE),NA())</f>
        <v>6.3889321563998736E-2</v>
      </c>
      <c r="H92">
        <f>IFERROR(VLOOKUP($B92,'CURVE DATA'!$A:$AM,37,FALSE),NA())</f>
        <v>3.9366875560726342</v>
      </c>
      <c r="I92">
        <f>IFERROR(VLOOKUP($B92,'CURVE DATA'!$A:$AM,38,FALSE),NA())</f>
        <v>2.8109929766741097</v>
      </c>
      <c r="J92">
        <f>IFERROR(VLOOKUP($B92,'CURVE DATA'!$A:$AM,39,FALSE),NA())</f>
        <v>5.0623821354711591</v>
      </c>
      <c r="K92" t="str">
        <f t="shared" si="15"/>
        <v/>
      </c>
      <c r="L92" t="str">
        <f t="shared" si="16"/>
        <v/>
      </c>
      <c r="M92">
        <f t="shared" si="17"/>
        <v>167.20620384615384</v>
      </c>
      <c r="N92" t="str">
        <f t="shared" si="18"/>
        <v/>
      </c>
      <c r="O92" t="str">
        <f t="shared" si="19"/>
        <v/>
      </c>
      <c r="P92" t="str">
        <f t="shared" si="20"/>
        <v/>
      </c>
      <c r="Q92" t="str">
        <f t="shared" si="21"/>
        <v/>
      </c>
    </row>
    <row r="93" spans="1:17">
      <c r="A93" s="41">
        <f t="shared" si="12"/>
        <v>91</v>
      </c>
      <c r="B93" t="str">
        <f t="shared" si="13"/>
        <v>5_92</v>
      </c>
      <c r="C93">
        <f t="shared" si="11"/>
        <v>5</v>
      </c>
      <c r="D93">
        <f t="shared" si="14"/>
        <v>92</v>
      </c>
      <c r="E93">
        <f>IFERROR(VLOOKUP($B93,'CURVE DATA'!$A:$AM,15,FALSE),"")</f>
        <v>41.739004999999999</v>
      </c>
      <c r="F93">
        <f>IFERROR(VLOOKUP($B93,'CURVE DATA'!$A:$AM,34,FALSE),NA())</f>
        <v>0.12940518928653003</v>
      </c>
      <c r="G93">
        <f>IFERROR(VLOOKUP($B93,'CURVE DATA'!$A:$AM,35,FALSE),NA())</f>
        <v>6.4609276154356229E-2</v>
      </c>
      <c r="H93">
        <f>IFERROR(VLOOKUP($B93,'CURVE DATA'!$A:$AM,37,FALSE),NA())</f>
        <v>3.9810492147569985</v>
      </c>
      <c r="I93">
        <f>IFERROR(VLOOKUP($B93,'CURVE DATA'!$A:$AM,38,FALSE),NA())</f>
        <v>2.8426694328874058</v>
      </c>
      <c r="J93">
        <f>IFERROR(VLOOKUP($B93,'CURVE DATA'!$A:$AM,39,FALSE),NA())</f>
        <v>5.1194289966265911</v>
      </c>
      <c r="K93" t="str">
        <f t="shared" si="15"/>
        <v/>
      </c>
      <c r="L93" t="str">
        <f t="shared" si="16"/>
        <v/>
      </c>
      <c r="M93">
        <f t="shared" si="17"/>
        <v>166.74753346153847</v>
      </c>
      <c r="N93" t="str">
        <f t="shared" si="18"/>
        <v/>
      </c>
      <c r="O93" t="str">
        <f t="shared" si="19"/>
        <v/>
      </c>
      <c r="P93" t="str">
        <f t="shared" si="20"/>
        <v/>
      </c>
      <c r="Q93" t="str">
        <f t="shared" si="21"/>
        <v/>
      </c>
    </row>
    <row r="94" spans="1:17">
      <c r="A94" s="41">
        <f t="shared" si="12"/>
        <v>92</v>
      </c>
      <c r="B94" t="str">
        <f t="shared" si="13"/>
        <v>5_93</v>
      </c>
      <c r="C94">
        <f t="shared" si="11"/>
        <v>5</v>
      </c>
      <c r="D94">
        <f t="shared" si="14"/>
        <v>93</v>
      </c>
      <c r="E94">
        <f>IFERROR(VLOOKUP($B94,'CURVE DATA'!$A:$AM,15,FALSE),"")</f>
        <v>42.197675384615387</v>
      </c>
      <c r="F94">
        <f>IFERROR(VLOOKUP($B94,'CURVE DATA'!$A:$AM,34,FALSE),NA())</f>
        <v>0.13069091851912393</v>
      </c>
      <c r="G94">
        <f>IFERROR(VLOOKUP($B94,'CURVE DATA'!$A:$AM,35,FALSE),NA())</f>
        <v>6.5327554875712401E-2</v>
      </c>
      <c r="H94">
        <f>IFERROR(VLOOKUP($B94,'CURVE DATA'!$A:$AM,37,FALSE),NA())</f>
        <v>4.025307610916709</v>
      </c>
      <c r="I94">
        <f>IFERROR(VLOOKUP($B94,'CURVE DATA'!$A:$AM,38,FALSE),NA())</f>
        <v>2.8742721544627812</v>
      </c>
      <c r="J94">
        <f>IFERROR(VLOOKUP($B94,'CURVE DATA'!$A:$AM,39,FALSE),NA())</f>
        <v>5.1763430673706381</v>
      </c>
      <c r="K94" t="str">
        <f t="shared" si="15"/>
        <v/>
      </c>
      <c r="L94" t="str">
        <f t="shared" si="16"/>
        <v/>
      </c>
      <c r="M94">
        <f t="shared" si="17"/>
        <v>166.28886307692306</v>
      </c>
      <c r="N94" t="str">
        <f t="shared" si="18"/>
        <v/>
      </c>
      <c r="O94" t="str">
        <f t="shared" si="19"/>
        <v/>
      </c>
      <c r="P94" t="str">
        <f t="shared" si="20"/>
        <v/>
      </c>
      <c r="Q94" t="str">
        <f t="shared" si="21"/>
        <v/>
      </c>
    </row>
    <row r="95" spans="1:17">
      <c r="A95" s="41">
        <f t="shared" si="12"/>
        <v>93</v>
      </c>
      <c r="B95" t="str">
        <f t="shared" si="13"/>
        <v>5_94</v>
      </c>
      <c r="C95">
        <f t="shared" si="11"/>
        <v>5</v>
      </c>
      <c r="D95">
        <f t="shared" si="14"/>
        <v>94</v>
      </c>
      <c r="E95">
        <f>IFERROR(VLOOKUP($B95,'CURVE DATA'!$A:$AM,15,FALSE),"")</f>
        <v>42.656345769230768</v>
      </c>
      <c r="F95">
        <f>IFERROR(VLOOKUP($B95,'CURVE DATA'!$A:$AM,34,FALSE),NA())</f>
        <v>0.13196775015142831</v>
      </c>
      <c r="G95">
        <f>IFERROR(VLOOKUP($B95,'CURVE DATA'!$A:$AM,35,FALSE),NA())</f>
        <v>6.6044116115236223E-2</v>
      </c>
      <c r="H95">
        <f>IFERROR(VLOOKUP($B95,'CURVE DATA'!$A:$AM,37,FALSE),NA())</f>
        <v>4.0694601804814319</v>
      </c>
      <c r="I95">
        <f>IFERROR(VLOOKUP($B95,'CURVE DATA'!$A:$AM,38,FALSE),NA())</f>
        <v>2.9057993105250137</v>
      </c>
      <c r="J95">
        <f>IFERROR(VLOOKUP($B95,'CURVE DATA'!$A:$AM,39,FALSE),NA())</f>
        <v>5.2331210504378509</v>
      </c>
      <c r="K95" t="str">
        <f t="shared" si="15"/>
        <v/>
      </c>
      <c r="L95" t="str">
        <f t="shared" si="16"/>
        <v/>
      </c>
      <c r="M95">
        <f t="shared" si="17"/>
        <v>165.83019269230769</v>
      </c>
      <c r="N95" t="str">
        <f t="shared" si="18"/>
        <v/>
      </c>
      <c r="O95" t="str">
        <f t="shared" si="19"/>
        <v/>
      </c>
      <c r="P95" t="str">
        <f t="shared" si="20"/>
        <v/>
      </c>
      <c r="Q95" t="str">
        <f t="shared" si="21"/>
        <v/>
      </c>
    </row>
    <row r="96" spans="1:17">
      <c r="A96" s="41">
        <f t="shared" si="12"/>
        <v>94</v>
      </c>
      <c r="B96" t="str">
        <f t="shared" si="13"/>
        <v>5_95</v>
      </c>
      <c r="C96">
        <f t="shared" si="11"/>
        <v>5</v>
      </c>
      <c r="D96">
        <f t="shared" si="14"/>
        <v>95</v>
      </c>
      <c r="E96">
        <f>IFERROR(VLOOKUP($B96,'CURVE DATA'!$A:$AM,15,FALSE),"")</f>
        <v>43.115016153846156</v>
      </c>
      <c r="F96">
        <f>IFERROR(VLOOKUP($B96,'CURVE DATA'!$A:$AM,34,FALSE),NA())</f>
        <v>0.13323555463719627</v>
      </c>
      <c r="G96">
        <f>IFERROR(VLOOKUP($B96,'CURVE DATA'!$A:$AM,35,FALSE),NA())</f>
        <v>6.6758918652703891E-2</v>
      </c>
      <c r="H96">
        <f>IFERROR(VLOOKUP($B96,'CURVE DATA'!$A:$AM,37,FALSE),NA())</f>
        <v>4.1135043835722307</v>
      </c>
      <c r="I96">
        <f>IFERROR(VLOOKUP($B96,'CURVE DATA'!$A:$AM,38,FALSE),NA())</f>
        <v>2.9372490874727575</v>
      </c>
      <c r="J96">
        <f>IFERROR(VLOOKUP($B96,'CURVE DATA'!$A:$AM,39,FALSE),NA())</f>
        <v>5.2897596796717048</v>
      </c>
      <c r="K96" t="str">
        <f t="shared" si="15"/>
        <v/>
      </c>
      <c r="L96" t="str">
        <f t="shared" si="16"/>
        <v/>
      </c>
      <c r="M96">
        <f t="shared" si="17"/>
        <v>165.37152230769232</v>
      </c>
      <c r="N96" t="str">
        <f t="shared" si="18"/>
        <v/>
      </c>
      <c r="O96" t="str">
        <f t="shared" si="19"/>
        <v/>
      </c>
      <c r="P96" t="str">
        <f t="shared" si="20"/>
        <v/>
      </c>
      <c r="Q96" t="str">
        <f t="shared" si="21"/>
        <v/>
      </c>
    </row>
    <row r="97" spans="1:17">
      <c r="A97" s="41">
        <f t="shared" si="12"/>
        <v>95</v>
      </c>
      <c r="B97" t="str">
        <f t="shared" si="13"/>
        <v>5_96</v>
      </c>
      <c r="C97">
        <f t="shared" si="11"/>
        <v>5</v>
      </c>
      <c r="D97">
        <f t="shared" si="14"/>
        <v>96</v>
      </c>
      <c r="E97">
        <f>IFERROR(VLOOKUP($B97,'CURVE DATA'!$A:$AM,15,FALSE),"")</f>
        <v>43.573686538461537</v>
      </c>
      <c r="F97">
        <f>IFERROR(VLOOKUP($B97,'CURVE DATA'!$A:$AM,34,FALSE),NA())</f>
        <v>0.13449420414422719</v>
      </c>
      <c r="G97">
        <f>IFERROR(VLOOKUP($B97,'CURVE DATA'!$A:$AM,35,FALSE),NA())</f>
        <v>6.7471921657877812E-2</v>
      </c>
      <c r="H97">
        <f>IFERROR(VLOOKUP($B97,'CURVE DATA'!$A:$AM,37,FALSE),NA())</f>
        <v>4.157437704340067</v>
      </c>
      <c r="I97">
        <f>IFERROR(VLOOKUP($B97,'CURVE DATA'!$A:$AM,38,FALSE),NA())</f>
        <v>2.9686196888632224</v>
      </c>
      <c r="J97">
        <f>IFERROR(VLOOKUP($B97,'CURVE DATA'!$A:$AM,39,FALSE),NA())</f>
        <v>5.3462557198169121</v>
      </c>
      <c r="K97" t="str">
        <f t="shared" si="15"/>
        <v/>
      </c>
      <c r="L97" t="str">
        <f t="shared" si="16"/>
        <v/>
      </c>
      <c r="M97">
        <f t="shared" si="17"/>
        <v>164.91285192307691</v>
      </c>
      <c r="N97" t="str">
        <f t="shared" si="18"/>
        <v/>
      </c>
      <c r="O97" t="str">
        <f t="shared" si="19"/>
        <v/>
      </c>
      <c r="P97" t="str">
        <f t="shared" si="20"/>
        <v/>
      </c>
      <c r="Q97" t="str">
        <f t="shared" si="21"/>
        <v/>
      </c>
    </row>
    <row r="98" spans="1:17">
      <c r="A98" s="41">
        <f t="shared" si="12"/>
        <v>96</v>
      </c>
      <c r="B98" t="str">
        <f t="shared" si="13"/>
        <v>5_97</v>
      </c>
      <c r="C98">
        <f t="shared" si="11"/>
        <v>5</v>
      </c>
      <c r="D98">
        <f t="shared" si="14"/>
        <v>97</v>
      </c>
      <c r="E98">
        <f>IFERROR(VLOOKUP($B98,'CURVE DATA'!$A:$AM,15,FALSE),"")</f>
        <v>44.032356923076925</v>
      </c>
      <c r="F98">
        <f>IFERROR(VLOOKUP($B98,'CURVE DATA'!$A:$AM,34,FALSE),NA())</f>
        <v>0.13574357256023034</v>
      </c>
      <c r="G98">
        <f>IFERROR(VLOOKUP($B98,'CURVE DATA'!$A:$AM,35,FALSE),NA())</f>
        <v>6.8183084688110643E-2</v>
      </c>
      <c r="H98">
        <f>IFERROR(VLOOKUP($B98,'CURVE DATA'!$A:$AM,37,FALSE),NA())</f>
        <v>4.2012576508181656</v>
      </c>
      <c r="I98">
        <f>IFERROR(VLOOKUP($B98,'CURVE DATA'!$A:$AM,38,FALSE),NA())</f>
        <v>2.9999093353067563</v>
      </c>
      <c r="J98">
        <f>IFERROR(VLOOKUP($B98,'CURVE DATA'!$A:$AM,39,FALSE),NA())</f>
        <v>5.4026059663295758</v>
      </c>
      <c r="K98" t="str">
        <f t="shared" si="15"/>
        <v/>
      </c>
      <c r="L98" t="str">
        <f t="shared" si="16"/>
        <v/>
      </c>
      <c r="M98">
        <f t="shared" si="17"/>
        <v>164.45418153846154</v>
      </c>
      <c r="N98" t="str">
        <f t="shared" si="18"/>
        <v/>
      </c>
      <c r="O98" t="str">
        <f t="shared" si="19"/>
        <v/>
      </c>
      <c r="P98" t="str">
        <f t="shared" si="20"/>
        <v/>
      </c>
      <c r="Q98" t="str">
        <f t="shared" si="21"/>
        <v/>
      </c>
    </row>
    <row r="99" spans="1:17">
      <c r="A99" s="41">
        <f t="shared" si="12"/>
        <v>97</v>
      </c>
      <c r="B99" t="str">
        <f t="shared" si="13"/>
        <v>5_98</v>
      </c>
      <c r="C99">
        <f t="shared" si="11"/>
        <v>5</v>
      </c>
      <c r="D99">
        <f t="shared" si="14"/>
        <v>98</v>
      </c>
      <c r="E99">
        <f>IFERROR(VLOOKUP($B99,'CURVE DATA'!$A:$AM,15,FALSE),"")</f>
        <v>44.491027307692306</v>
      </c>
      <c r="F99">
        <f>IFERROR(VLOOKUP($B99,'CURVE DATA'!$A:$AM,34,FALSE),NA())</f>
        <v>0.13698353549909509</v>
      </c>
      <c r="G99">
        <f>IFERROR(VLOOKUP($B99,'CURVE DATA'!$A:$AM,35,FALSE),NA())</f>
        <v>6.8892367686162026E-2</v>
      </c>
      <c r="H99">
        <f>IFERROR(VLOOKUP($B99,'CURVE DATA'!$A:$AM,37,FALSE),NA())</f>
        <v>4.2449617547874929</v>
      </c>
      <c r="I99">
        <f>IFERROR(VLOOKUP($B99,'CURVE DATA'!$A:$AM,38,FALSE),NA())</f>
        <v>3.0311162643707874</v>
      </c>
      <c r="J99">
        <f>IFERROR(VLOOKUP($B99,'CURVE DATA'!$A:$AM,39,FALSE),NA())</f>
        <v>5.4588072452041994</v>
      </c>
      <c r="K99" t="str">
        <f t="shared" si="15"/>
        <v/>
      </c>
      <c r="L99" t="str">
        <f t="shared" si="16"/>
        <v/>
      </c>
      <c r="M99">
        <f t="shared" si="17"/>
        <v>163.99551115384617</v>
      </c>
      <c r="N99" t="str">
        <f t="shared" si="18"/>
        <v/>
      </c>
      <c r="O99" t="str">
        <f t="shared" si="19"/>
        <v/>
      </c>
      <c r="P99" t="str">
        <f t="shared" si="20"/>
        <v/>
      </c>
      <c r="Q99" t="str">
        <f t="shared" si="21"/>
        <v/>
      </c>
    </row>
    <row r="100" spans="1:17">
      <c r="A100" s="41">
        <f t="shared" si="12"/>
        <v>98</v>
      </c>
      <c r="B100" t="str">
        <f t="shared" si="13"/>
        <v>5_99</v>
      </c>
      <c r="C100">
        <f t="shared" si="11"/>
        <v>5</v>
      </c>
      <c r="D100">
        <f t="shared" si="14"/>
        <v>99</v>
      </c>
      <c r="E100">
        <f>IFERROR(VLOOKUP($B100,'CURVE DATA'!$A:$AM,15,FALSE),"")</f>
        <v>44.949697692307694</v>
      </c>
      <c r="F100">
        <f>IFERROR(VLOOKUP($B100,'CURVE DATA'!$A:$AM,34,FALSE),NA())</f>
        <v>0.13821397030720783</v>
      </c>
      <c r="G100">
        <f>IFERROR(VLOOKUP($B100,'CURVE DATA'!$A:$AM,35,FALSE),NA())</f>
        <v>6.9599730978213536E-2</v>
      </c>
      <c r="H100">
        <f>IFERROR(VLOOKUP($B100,'CURVE DATA'!$A:$AM,37,FALSE),NA())</f>
        <v>4.288547571654437</v>
      </c>
      <c r="I100">
        <f>IFERROR(VLOOKUP($B100,'CURVE DATA'!$A:$AM,38,FALSE),NA())</f>
        <v>3.0622387304924863</v>
      </c>
      <c r="J100">
        <f>IFERROR(VLOOKUP($B100,'CURVE DATA'!$A:$AM,39,FALSE),NA())</f>
        <v>5.5148564128163882</v>
      </c>
      <c r="K100" t="str">
        <f t="shared" si="15"/>
        <v/>
      </c>
      <c r="L100" t="str">
        <f t="shared" si="16"/>
        <v/>
      </c>
      <c r="M100">
        <f t="shared" si="17"/>
        <v>163.53684076923076</v>
      </c>
      <c r="N100" t="str">
        <f t="shared" si="18"/>
        <v/>
      </c>
      <c r="O100" t="str">
        <f t="shared" si="19"/>
        <v/>
      </c>
      <c r="P100" t="str">
        <f t="shared" si="20"/>
        <v/>
      </c>
      <c r="Q100" t="str">
        <f t="shared" si="21"/>
        <v/>
      </c>
    </row>
    <row r="101" spans="1:17">
      <c r="A101" s="41">
        <f t="shared" si="12"/>
        <v>99</v>
      </c>
      <c r="B101" t="str">
        <f t="shared" si="13"/>
        <v>5_100</v>
      </c>
      <c r="C101">
        <f t="shared" si="11"/>
        <v>5</v>
      </c>
      <c r="D101">
        <f t="shared" si="14"/>
        <v>100</v>
      </c>
      <c r="E101">
        <f>IFERROR(VLOOKUP($B101,'CURVE DATA'!$A:$AM,15,FALSE),"")</f>
        <v>45.408368076923075</v>
      </c>
      <c r="F101">
        <f>IFERROR(VLOOKUP($B101,'CURVE DATA'!$A:$AM,34,FALSE),NA())</f>
        <v>0.13943475607004208</v>
      </c>
      <c r="G101">
        <f>IFERROR(VLOOKUP($B101,'CURVE DATA'!$A:$AM,35,FALSE),NA())</f>
        <v>7.0305135272070385E-2</v>
      </c>
      <c r="H101">
        <f>IFERROR(VLOOKUP($B101,'CURVE DATA'!$A:$AM,37,FALSE),NA())</f>
        <v>4.3320126803400063</v>
      </c>
      <c r="I101">
        <f>IFERROR(VLOOKUP($B101,'CURVE DATA'!$A:$AM,38,FALSE),NA())</f>
        <v>3.0932750048996436</v>
      </c>
      <c r="J101">
        <f>IFERROR(VLOOKUP($B101,'CURVE DATA'!$A:$AM,39,FALSE),NA())</f>
        <v>5.570750355780369</v>
      </c>
      <c r="K101" t="str">
        <f t="shared" si="15"/>
        <v/>
      </c>
      <c r="L101" t="str">
        <f t="shared" si="16"/>
        <v/>
      </c>
      <c r="M101">
        <f t="shared" si="17"/>
        <v>163.07817038461539</v>
      </c>
      <c r="N101" t="str">
        <f t="shared" si="18"/>
        <v/>
      </c>
      <c r="O101" t="str">
        <f t="shared" si="19"/>
        <v/>
      </c>
      <c r="P101" t="str">
        <f t="shared" si="20"/>
        <v/>
      </c>
      <c r="Q101" t="str">
        <f t="shared" si="21"/>
        <v/>
      </c>
    </row>
    <row r="102" spans="1:17">
      <c r="A102" s="41">
        <f t="shared" si="12"/>
        <v>100</v>
      </c>
      <c r="B102" t="str">
        <f t="shared" si="13"/>
        <v>5_101</v>
      </c>
      <c r="C102">
        <f t="shared" si="11"/>
        <v>5</v>
      </c>
      <c r="D102">
        <f t="shared" si="14"/>
        <v>101</v>
      </c>
      <c r="E102">
        <f>IFERROR(VLOOKUP($B102,'CURVE DATA'!$A:$AM,15,FALSE),"")</f>
        <v>45.867038461538463</v>
      </c>
      <c r="F102">
        <f>IFERROR(VLOOKUP($B102,'CURVE DATA'!$A:$AM,34,FALSE),NA())</f>
        <v>0.14064577361882133</v>
      </c>
      <c r="G102">
        <f>IFERROR(VLOOKUP($B102,'CURVE DATA'!$A:$AM,35,FALSE),NA())</f>
        <v>7.1008541655537882E-2</v>
      </c>
      <c r="H102">
        <f>IFERROR(VLOOKUP($B102,'CURVE DATA'!$A:$AM,37,FALSE),NA())</f>
        <v>4.3753546831797872</v>
      </c>
      <c r="I102">
        <f>IFERROR(VLOOKUP($B102,'CURVE DATA'!$A:$AM,38,FALSE),NA())</f>
        <v>3.1242233755392381</v>
      </c>
      <c r="J102">
        <f>IFERROR(VLOOKUP($B102,'CURVE DATA'!$A:$AM,39,FALSE),NA())</f>
        <v>5.6264859908203375</v>
      </c>
      <c r="K102" t="str">
        <f t="shared" si="15"/>
        <v/>
      </c>
      <c r="L102" t="str">
        <f t="shared" si="16"/>
        <v/>
      </c>
      <c r="M102">
        <f t="shared" si="17"/>
        <v>162.61949999999999</v>
      </c>
      <c r="N102" t="str">
        <f t="shared" si="18"/>
        <v/>
      </c>
      <c r="O102" t="str">
        <f t="shared" si="19"/>
        <v/>
      </c>
      <c r="P102" t="str">
        <f t="shared" si="20"/>
        <v/>
      </c>
      <c r="Q102" t="str">
        <f t="shared" si="21"/>
        <v/>
      </c>
    </row>
    <row r="103" spans="1:17">
      <c r="A103" s="41">
        <f t="shared" si="12"/>
        <v>101</v>
      </c>
      <c r="B103" t="str">
        <f t="shared" si="13"/>
        <v>5_102</v>
      </c>
      <c r="C103">
        <f t="shared" si="11"/>
        <v>5</v>
      </c>
      <c r="D103">
        <f t="shared" si="14"/>
        <v>102</v>
      </c>
      <c r="E103">
        <f>IFERROR(VLOOKUP($B103,'CURVE DATA'!$A:$AM,15,FALSE),"")</f>
        <v>46.325708846153844</v>
      </c>
      <c r="F103">
        <f>IFERROR(VLOOKUP($B103,'CURVE DATA'!$A:$AM,34,FALSE),NA())</f>
        <v>0.14184690553733306</v>
      </c>
      <c r="G103">
        <f>IFERROR(VLOOKUP($B103,'CURVE DATA'!$A:$AM,35,FALSE),NA())</f>
        <v>7.1709911594961595E-2</v>
      </c>
      <c r="H103">
        <f>IFERROR(VLOOKUP($B103,'CURVE DATA'!$A:$AM,37,FALSE),NA())</f>
        <v>4.4185712058339988</v>
      </c>
      <c r="I103">
        <f>IFERROR(VLOOKUP($B103,'CURVE DATA'!$A:$AM,38,FALSE),NA())</f>
        <v>3.1550821470132075</v>
      </c>
      <c r="J103">
        <f>IFERROR(VLOOKUP($B103,'CURVE DATA'!$A:$AM,39,FALSE),NA())</f>
        <v>5.6820602646547904</v>
      </c>
      <c r="K103" t="str">
        <f t="shared" si="15"/>
        <v/>
      </c>
      <c r="L103" t="str">
        <f t="shared" si="16"/>
        <v/>
      </c>
      <c r="M103">
        <f t="shared" si="17"/>
        <v>162.16082961538461</v>
      </c>
      <c r="N103" t="str">
        <f t="shared" si="18"/>
        <v/>
      </c>
      <c r="O103" t="str">
        <f t="shared" si="19"/>
        <v/>
      </c>
      <c r="P103" t="str">
        <f t="shared" si="20"/>
        <v/>
      </c>
      <c r="Q103" t="str">
        <f t="shared" si="21"/>
        <v/>
      </c>
    </row>
    <row r="104" spans="1:17">
      <c r="A104" s="41">
        <f t="shared" si="12"/>
        <v>102</v>
      </c>
      <c r="B104" t="str">
        <f t="shared" si="13"/>
        <v>5_103</v>
      </c>
      <c r="C104">
        <f t="shared" si="11"/>
        <v>5</v>
      </c>
      <c r="D104">
        <f t="shared" si="14"/>
        <v>103</v>
      </c>
      <c r="E104">
        <f>IFERROR(VLOOKUP($B104,'CURVE DATA'!$A:$AM,15,FALSE),"")</f>
        <v>46.784379230769233</v>
      </c>
      <c r="F104">
        <f>IFERROR(VLOOKUP($B104,'CURVE DATA'!$A:$AM,34,FALSE),NA())</f>
        <v>0.14303803616877439</v>
      </c>
      <c r="G104">
        <f>IFERROR(VLOOKUP($B104,'CURVE DATA'!$A:$AM,35,FALSE),NA())</f>
        <v>7.2409206933920556E-2</v>
      </c>
      <c r="H104">
        <f>IFERROR(VLOOKUP($B104,'CURVE DATA'!$A:$AM,37,FALSE),NA())</f>
        <v>4.4616598972069648</v>
      </c>
      <c r="I104">
        <f>IFERROR(VLOOKUP($B104,'CURVE DATA'!$A:$AM,38,FALSE),NA())</f>
        <v>3.1858496405209529</v>
      </c>
      <c r="J104">
        <f>IFERROR(VLOOKUP($B104,'CURVE DATA'!$A:$AM,39,FALSE),NA())</f>
        <v>5.7374701538929775</v>
      </c>
      <c r="K104" t="str">
        <f t="shared" si="15"/>
        <v/>
      </c>
      <c r="L104" t="str">
        <f t="shared" si="16"/>
        <v/>
      </c>
      <c r="M104">
        <f t="shared" si="17"/>
        <v>161.70215923076921</v>
      </c>
      <c r="N104" t="str">
        <f t="shared" si="18"/>
        <v/>
      </c>
      <c r="O104" t="str">
        <f t="shared" si="19"/>
        <v/>
      </c>
      <c r="P104" t="str">
        <f t="shared" si="20"/>
        <v/>
      </c>
      <c r="Q104" t="str">
        <f t="shared" si="21"/>
        <v/>
      </c>
    </row>
    <row r="105" spans="1:17">
      <c r="A105" s="41">
        <f t="shared" si="12"/>
        <v>103</v>
      </c>
      <c r="B105" t="str">
        <f t="shared" si="13"/>
        <v>5_104</v>
      </c>
      <c r="C105">
        <f t="shared" si="11"/>
        <v>5</v>
      </c>
      <c r="D105">
        <f t="shared" si="14"/>
        <v>104</v>
      </c>
      <c r="E105">
        <f>IFERROR(VLOOKUP($B105,'CURVE DATA'!$A:$AM,15,FALSE),"")</f>
        <v>47.243049615384614</v>
      </c>
      <c r="F105">
        <f>IFERROR(VLOOKUP($B105,'CURVE DATA'!$A:$AM,34,FALSE),NA())</f>
        <v>0.1442190516227729</v>
      </c>
      <c r="G105">
        <f>IFERROR(VLOOKUP($B105,'CURVE DATA'!$A:$AM,35,FALSE),NA())</f>
        <v>7.3106389892064749E-2</v>
      </c>
      <c r="H105">
        <f>IFERROR(VLOOKUP($B105,'CURVE DATA'!$A:$AM,37,FALSE),NA())</f>
        <v>4.5046184293754878</v>
      </c>
      <c r="I105">
        <f>IFERROR(VLOOKUP($B105,'CURVE DATA'!$A:$AM,38,FALSE),NA())</f>
        <v>3.2165241938081883</v>
      </c>
      <c r="J105">
        <f>IFERROR(VLOOKUP($B105,'CURVE DATA'!$A:$AM,39,FALSE),NA())</f>
        <v>5.7927126649427887</v>
      </c>
      <c r="K105" t="str">
        <f t="shared" si="15"/>
        <v/>
      </c>
      <c r="L105" t="str">
        <f t="shared" si="16"/>
        <v/>
      </c>
      <c r="M105">
        <f t="shared" si="17"/>
        <v>161.24348884615384</v>
      </c>
      <c r="N105" t="str">
        <f t="shared" si="18"/>
        <v/>
      </c>
      <c r="O105" t="str">
        <f t="shared" si="19"/>
        <v/>
      </c>
      <c r="P105" t="str">
        <f t="shared" si="20"/>
        <v/>
      </c>
      <c r="Q105" t="str">
        <f t="shared" si="21"/>
        <v/>
      </c>
    </row>
    <row r="106" spans="1:17">
      <c r="A106" s="41">
        <f t="shared" si="12"/>
        <v>104</v>
      </c>
      <c r="B106" t="str">
        <f t="shared" si="13"/>
        <v>5_105</v>
      </c>
      <c r="C106">
        <f t="shared" si="11"/>
        <v>5</v>
      </c>
      <c r="D106">
        <f t="shared" si="14"/>
        <v>105</v>
      </c>
      <c r="E106">
        <f>IFERROR(VLOOKUP($B106,'CURVE DATA'!$A:$AM,15,FALSE),"")</f>
        <v>47.701720000000002</v>
      </c>
      <c r="F106">
        <f>IFERROR(VLOOKUP($B106,'CURVE DATA'!$A:$AM,34,FALSE),NA())</f>
        <v>0.14538983978229952</v>
      </c>
      <c r="G106">
        <f>IFERROR(VLOOKUP($B106,'CURVE DATA'!$A:$AM,35,FALSE),NA())</f>
        <v>7.3801423064086241E-2</v>
      </c>
      <c r="H106">
        <f>IFERROR(VLOOKUP($B106,'CURVE DATA'!$A:$AM,37,FALSE),NA())</f>
        <v>4.5474444975254507</v>
      </c>
      <c r="I106">
        <f>IFERROR(VLOOKUP($B106,'CURVE DATA'!$A:$AM,38,FALSE),NA())</f>
        <v>3.2471041611216753</v>
      </c>
      <c r="J106">
        <f>IFERROR(VLOOKUP($B106,'CURVE DATA'!$A:$AM,39,FALSE),NA())</f>
        <v>5.8477848339292269</v>
      </c>
      <c r="K106" t="str">
        <f t="shared" si="15"/>
        <v/>
      </c>
      <c r="L106" t="str">
        <f t="shared" si="16"/>
        <v/>
      </c>
      <c r="M106">
        <f t="shared" si="17"/>
        <v>160.78481846153846</v>
      </c>
      <c r="N106" t="str">
        <f t="shared" si="18"/>
        <v/>
      </c>
      <c r="O106" t="str">
        <f t="shared" si="19"/>
        <v/>
      </c>
      <c r="P106" t="str">
        <f t="shared" si="20"/>
        <v/>
      </c>
      <c r="Q106" t="str">
        <f t="shared" si="21"/>
        <v/>
      </c>
    </row>
    <row r="107" spans="1:17">
      <c r="A107" s="41">
        <f t="shared" si="12"/>
        <v>105</v>
      </c>
      <c r="B107" t="str">
        <f t="shared" si="13"/>
        <v>5_106</v>
      </c>
      <c r="C107">
        <f t="shared" si="11"/>
        <v>5</v>
      </c>
      <c r="D107">
        <f t="shared" si="14"/>
        <v>106</v>
      </c>
      <c r="E107">
        <f>IFERROR(VLOOKUP($B107,'CURVE DATA'!$A:$AM,15,FALSE),"")</f>
        <v>48.160390384615383</v>
      </c>
      <c r="F107">
        <f>IFERROR(VLOOKUP($B107,'CURVE DATA'!$A:$AM,34,FALSE),NA())</f>
        <v>0.14655029031074313</v>
      </c>
      <c r="G107">
        <f>IFERROR(VLOOKUP($B107,'CURVE DATA'!$A:$AM,35,FALSE),NA())</f>
        <v>7.4494269418816303E-2</v>
      </c>
      <c r="H107">
        <f>IFERROR(VLOOKUP($B107,'CURVE DATA'!$A:$AM,37,FALSE),NA())</f>
        <v>4.5901358198961848</v>
      </c>
      <c r="I107">
        <f>IFERROR(VLOOKUP($B107,'CURVE DATA'!$A:$AM,38,FALSE),NA())</f>
        <v>3.2775879131694969</v>
      </c>
      <c r="J107">
        <f>IFERROR(VLOOKUP($B107,'CURVE DATA'!$A:$AM,39,FALSE),NA())</f>
        <v>5.9026837266228727</v>
      </c>
      <c r="K107" t="str">
        <f t="shared" si="15"/>
        <v/>
      </c>
      <c r="L107" t="str">
        <f t="shared" si="16"/>
        <v/>
      </c>
      <c r="M107">
        <f t="shared" si="17"/>
        <v>160.32614807692306</v>
      </c>
      <c r="N107" t="str">
        <f t="shared" si="18"/>
        <v/>
      </c>
      <c r="O107" t="str">
        <f t="shared" si="19"/>
        <v/>
      </c>
      <c r="P107" t="str">
        <f t="shared" si="20"/>
        <v/>
      </c>
      <c r="Q107" t="str">
        <f t="shared" si="21"/>
        <v/>
      </c>
    </row>
    <row r="108" spans="1:17">
      <c r="A108" s="41">
        <f t="shared" si="12"/>
        <v>106</v>
      </c>
      <c r="B108" t="str">
        <f t="shared" si="13"/>
        <v>5_107</v>
      </c>
      <c r="C108">
        <f t="shared" si="11"/>
        <v>5</v>
      </c>
      <c r="D108">
        <f t="shared" si="14"/>
        <v>107</v>
      </c>
      <c r="E108">
        <f>IFERROR(VLOOKUP($B108,'CURVE DATA'!$A:$AM,15,FALSE),"")</f>
        <v>48.619060769230771</v>
      </c>
      <c r="F108">
        <f>IFERROR(VLOOKUP($B108,'CURVE DATA'!$A:$AM,34,FALSE),NA())</f>
        <v>0.14770029465890383</v>
      </c>
      <c r="G108">
        <f>IFERROR(VLOOKUP($B108,'CURVE DATA'!$A:$AM,35,FALSE),NA())</f>
        <v>7.5184892298439776E-2</v>
      </c>
      <c r="H108">
        <f>IFERROR(VLOOKUP($B108,'CURVE DATA'!$A:$AM,37,FALSE),NA())</f>
        <v>4.6326901377320588</v>
      </c>
      <c r="I108">
        <f>IFERROR(VLOOKUP($B108,'CURVE DATA'!$A:$AM,38,FALSE),NA())</f>
        <v>3.3079738370864908</v>
      </c>
      <c r="J108">
        <f>IFERROR(VLOOKUP($B108,'CURVE DATA'!$A:$AM,39,FALSE),NA())</f>
        <v>5.9574064383776273</v>
      </c>
      <c r="K108" t="str">
        <f t="shared" si="15"/>
        <v/>
      </c>
      <c r="L108" t="str">
        <f t="shared" si="16"/>
        <v/>
      </c>
      <c r="M108">
        <f t="shared" si="17"/>
        <v>159.86747769230769</v>
      </c>
      <c r="N108" t="str">
        <f t="shared" si="18"/>
        <v/>
      </c>
      <c r="O108" t="str">
        <f t="shared" si="19"/>
        <v/>
      </c>
      <c r="P108" t="str">
        <f t="shared" si="20"/>
        <v/>
      </c>
      <c r="Q108" t="str">
        <f t="shared" si="21"/>
        <v/>
      </c>
    </row>
    <row r="109" spans="1:17">
      <c r="A109" s="41">
        <f t="shared" si="12"/>
        <v>107</v>
      </c>
      <c r="B109" t="str">
        <f t="shared" si="13"/>
        <v>5_108</v>
      </c>
      <c r="C109">
        <f t="shared" si="11"/>
        <v>5</v>
      </c>
      <c r="D109">
        <f t="shared" si="14"/>
        <v>108</v>
      </c>
      <c r="E109">
        <f>IFERROR(VLOOKUP($B109,'CURVE DATA'!$A:$AM,15,FALSE),"")</f>
        <v>49.077731153846152</v>
      </c>
      <c r="F109">
        <f>IFERROR(VLOOKUP($B109,'CURVE DATA'!$A:$AM,34,FALSE),NA())</f>
        <v>0.14883974607200678</v>
      </c>
      <c r="G109">
        <f>IFERROR(VLOOKUP($B109,'CURVE DATA'!$A:$AM,35,FALSE),NA())</f>
        <v>7.5873255417818891E-2</v>
      </c>
      <c r="H109">
        <f>IFERROR(VLOOKUP($B109,'CURVE DATA'!$A:$AM,37,FALSE),NA())</f>
        <v>4.6751052152408183</v>
      </c>
      <c r="I109">
        <f>IFERROR(VLOOKUP($B109,'CURVE DATA'!$A:$AM,38,FALSE),NA())</f>
        <v>3.3382603364045011</v>
      </c>
      <c r="J109">
        <f>IFERROR(VLOOKUP($B109,'CURVE DATA'!$A:$AM,39,FALSE),NA())</f>
        <v>6.0119500940771369</v>
      </c>
      <c r="K109" t="str">
        <f t="shared" si="15"/>
        <v/>
      </c>
      <c r="L109" t="str">
        <f t="shared" si="16"/>
        <v/>
      </c>
      <c r="M109">
        <f t="shared" si="17"/>
        <v>159.40880730769231</v>
      </c>
      <c r="N109" t="str">
        <f t="shared" si="18"/>
        <v/>
      </c>
      <c r="O109" t="str">
        <f t="shared" si="19"/>
        <v/>
      </c>
      <c r="P109" t="str">
        <f t="shared" si="20"/>
        <v/>
      </c>
      <c r="Q109" t="str">
        <f t="shared" si="21"/>
        <v/>
      </c>
    </row>
    <row r="110" spans="1:17">
      <c r="A110" s="41">
        <f t="shared" si="12"/>
        <v>108</v>
      </c>
      <c r="B110" t="str">
        <f t="shared" si="13"/>
        <v>5_109</v>
      </c>
      <c r="C110">
        <f t="shared" si="11"/>
        <v>5</v>
      </c>
      <c r="D110">
        <f t="shared" si="14"/>
        <v>109</v>
      </c>
      <c r="E110">
        <f>IFERROR(VLOOKUP($B110,'CURVE DATA'!$A:$AM,15,FALSE),"")</f>
        <v>49.53640153846154</v>
      </c>
      <c r="F110">
        <f>IFERROR(VLOOKUP($B110,'CURVE DATA'!$A:$AM,34,FALSE),NA())</f>
        <v>0.14996853959665904</v>
      </c>
      <c r="G110">
        <f>IFERROR(VLOOKUP($B110,'CURVE DATA'!$A:$AM,35,FALSE),NA())</f>
        <v>7.6559322863919269E-2</v>
      </c>
      <c r="H110">
        <f>IFERROR(VLOOKUP($B110,'CURVE DATA'!$A:$AM,37,FALSE),NA())</f>
        <v>4.7173788395582159</v>
      </c>
      <c r="I110">
        <f>IFERROR(VLOOKUP($B110,'CURVE DATA'!$A:$AM,38,FALSE),NA())</f>
        <v>3.3684458310271208</v>
      </c>
      <c r="J110">
        <f>IFERROR(VLOOKUP($B110,'CURVE DATA'!$A:$AM,39,FALSE),NA())</f>
        <v>6.0663118480893123</v>
      </c>
      <c r="K110" t="str">
        <f t="shared" si="15"/>
        <v/>
      </c>
      <c r="L110" t="str">
        <f t="shared" si="16"/>
        <v/>
      </c>
      <c r="M110">
        <f t="shared" si="17"/>
        <v>158.95013692307691</v>
      </c>
      <c r="N110" t="str">
        <f t="shared" si="18"/>
        <v/>
      </c>
      <c r="O110" t="str">
        <f t="shared" si="19"/>
        <v/>
      </c>
      <c r="P110" t="str">
        <f t="shared" si="20"/>
        <v/>
      </c>
      <c r="Q110" t="str">
        <f t="shared" si="21"/>
        <v/>
      </c>
    </row>
    <row r="111" spans="1:17">
      <c r="A111" s="41">
        <f t="shared" si="12"/>
        <v>109</v>
      </c>
      <c r="B111" t="str">
        <f t="shared" si="13"/>
        <v>5_110</v>
      </c>
      <c r="C111">
        <f t="shared" si="11"/>
        <v>5</v>
      </c>
      <c r="D111">
        <f t="shared" si="14"/>
        <v>110</v>
      </c>
      <c r="E111">
        <f>IFERROR(VLOOKUP($B111,'CURVE DATA'!$A:$AM,15,FALSE),"")</f>
        <v>49.995071923076921</v>
      </c>
      <c r="F111">
        <f>IFERROR(VLOOKUP($B111,'CURVE DATA'!$A:$AM,34,FALSE),NA())</f>
        <v>0.15108657208775472</v>
      </c>
      <c r="G111">
        <f>IFERROR(VLOOKUP($B111,'CURVE DATA'!$A:$AM,35,FALSE),NA())</f>
        <v>7.7243059095330607E-2</v>
      </c>
      <c r="H111">
        <f>IFERROR(VLOOKUP($B111,'CURVE DATA'!$A:$AM,37,FALSE),NA())</f>
        <v>4.7595088207184757</v>
      </c>
      <c r="I111">
        <f>IFERROR(VLOOKUP($B111,'CURVE DATA'!$A:$AM,38,FALSE),NA())</f>
        <v>3.3985287572086049</v>
      </c>
      <c r="J111">
        <f>IFERROR(VLOOKUP($B111,'CURVE DATA'!$A:$AM,39,FALSE),NA())</f>
        <v>6.1204888842283465</v>
      </c>
      <c r="K111" t="str">
        <f t="shared" si="15"/>
        <v/>
      </c>
      <c r="L111" t="str">
        <f t="shared" si="16"/>
        <v/>
      </c>
      <c r="M111">
        <f t="shared" si="17"/>
        <v>158.49146653846154</v>
      </c>
      <c r="N111" t="str">
        <f t="shared" si="18"/>
        <v/>
      </c>
      <c r="O111" t="str">
        <f t="shared" si="19"/>
        <v/>
      </c>
      <c r="P111" t="str">
        <f t="shared" si="20"/>
        <v/>
      </c>
      <c r="Q111" t="str">
        <f t="shared" si="21"/>
        <v/>
      </c>
    </row>
    <row r="112" spans="1:17">
      <c r="A112" s="41">
        <f t="shared" si="12"/>
        <v>110</v>
      </c>
      <c r="B112" t="str">
        <f t="shared" si="13"/>
        <v>5_111</v>
      </c>
      <c r="C112">
        <f t="shared" si="11"/>
        <v>5</v>
      </c>
      <c r="D112">
        <f t="shared" si="14"/>
        <v>111</v>
      </c>
      <c r="E112">
        <f>IFERROR(VLOOKUP($B112,'CURVE DATA'!$A:$AM,15,FALSE),"")</f>
        <v>50.453742307692309</v>
      </c>
      <c r="F112">
        <f>IFERROR(VLOOKUP($B112,'CURVE DATA'!$A:$AM,34,FALSE),NA())</f>
        <v>0.15219374221536081</v>
      </c>
      <c r="G112">
        <f>IFERROR(VLOOKUP($B112,'CURVE DATA'!$A:$AM,35,FALSE),NA())</f>
        <v>7.7924428941876345E-2</v>
      </c>
      <c r="H112">
        <f>IFERROR(VLOOKUP($B112,'CURVE DATA'!$A:$AM,37,FALSE),NA())</f>
        <v>4.8014929916302416</v>
      </c>
      <c r="I112">
        <f>IFERROR(VLOOKUP($B112,'CURVE DATA'!$A:$AM,38,FALSE),NA())</f>
        <v>3.4285075675366969</v>
      </c>
      <c r="J112">
        <f>IFERROR(VLOOKUP($B112,'CURVE DATA'!$A:$AM,39,FALSE),NA())</f>
        <v>6.1744784157237875</v>
      </c>
      <c r="K112" t="str">
        <f t="shared" si="15"/>
        <v/>
      </c>
      <c r="L112" t="str">
        <f t="shared" si="16"/>
        <v/>
      </c>
      <c r="M112">
        <f t="shared" si="17"/>
        <v>158.03279615384616</v>
      </c>
      <c r="N112" t="str">
        <f t="shared" si="18"/>
        <v/>
      </c>
      <c r="O112" t="str">
        <f t="shared" si="19"/>
        <v/>
      </c>
      <c r="P112" t="str">
        <f t="shared" si="20"/>
        <v/>
      </c>
      <c r="Q112" t="str">
        <f t="shared" si="21"/>
        <v/>
      </c>
    </row>
    <row r="113" spans="1:17">
      <c r="A113" s="41">
        <f t="shared" si="12"/>
        <v>111</v>
      </c>
      <c r="B113" t="str">
        <f t="shared" si="13"/>
        <v>5_112</v>
      </c>
      <c r="C113">
        <f t="shared" si="11"/>
        <v>5</v>
      </c>
      <c r="D113">
        <f t="shared" si="14"/>
        <v>112</v>
      </c>
      <c r="E113">
        <f>IFERROR(VLOOKUP($B113,'CURVE DATA'!$A:$AM,15,FALSE),"")</f>
        <v>50.91241269230769</v>
      </c>
      <c r="F113">
        <f>IFERROR(VLOOKUP($B113,'CURVE DATA'!$A:$AM,34,FALSE),NA())</f>
        <v>0.15328995047147123</v>
      </c>
      <c r="G113">
        <f>IFERROR(VLOOKUP($B113,'CURVE DATA'!$A:$AM,35,FALSE),NA())</f>
        <v>7.8603397604305111E-2</v>
      </c>
      <c r="H113">
        <f>IFERROR(VLOOKUP($B113,'CURVE DATA'!$A:$AM,37,FALSE),NA())</f>
        <v>4.8433292080575701</v>
      </c>
      <c r="I113">
        <f>IFERROR(VLOOKUP($B113,'CURVE DATA'!$A:$AM,38,FALSE),NA())</f>
        <v>3.4583807309190506</v>
      </c>
      <c r="J113">
        <f>IFERROR(VLOOKUP($B113,'CURVE DATA'!$A:$AM,39,FALSE),NA())</f>
        <v>6.2282776851960895</v>
      </c>
      <c r="K113" t="str">
        <f t="shared" si="15"/>
        <v/>
      </c>
      <c r="L113" t="str">
        <f t="shared" si="16"/>
        <v/>
      </c>
      <c r="M113">
        <f t="shared" si="17"/>
        <v>157.57412576923076</v>
      </c>
      <c r="N113" t="str">
        <f t="shared" si="18"/>
        <v/>
      </c>
      <c r="O113" t="str">
        <f t="shared" si="19"/>
        <v/>
      </c>
      <c r="P113" t="str">
        <f t="shared" si="20"/>
        <v/>
      </c>
      <c r="Q113" t="str">
        <f t="shared" si="21"/>
        <v/>
      </c>
    </row>
    <row r="114" spans="1:17">
      <c r="A114" s="41">
        <f t="shared" si="12"/>
        <v>112</v>
      </c>
      <c r="B114" t="str">
        <f t="shared" si="13"/>
        <v>5_113</v>
      </c>
      <c r="C114">
        <f t="shared" si="11"/>
        <v>5</v>
      </c>
      <c r="D114">
        <f t="shared" si="14"/>
        <v>113</v>
      </c>
      <c r="E114">
        <f>IFERROR(VLOOKUP($B114,'CURVE DATA'!$A:$AM,15,FALSE),"")</f>
        <v>51.371083076923078</v>
      </c>
      <c r="F114">
        <f>IFERROR(VLOOKUP($B114,'CURVE DATA'!$A:$AM,34,FALSE),NA())</f>
        <v>0.15437509917666598</v>
      </c>
      <c r="G114">
        <f>IFERROR(VLOOKUP($B114,'CURVE DATA'!$A:$AM,35,FALSE),NA())</f>
        <v>7.9279930654058348E-2</v>
      </c>
      <c r="H114">
        <f>IFERROR(VLOOKUP($B114,'CURVE DATA'!$A:$AM,37,FALSE),NA())</f>
        <v>4.8850153486056049</v>
      </c>
      <c r="I114">
        <f>IFERROR(VLOOKUP($B114,'CURVE DATA'!$A:$AM,38,FALSE),NA())</f>
        <v>3.4881467325730089</v>
      </c>
      <c r="J114">
        <f>IFERROR(VLOOKUP($B114,'CURVE DATA'!$A:$AM,39,FALSE),NA())</f>
        <v>6.281883964638201</v>
      </c>
      <c r="K114" t="str">
        <f t="shared" si="15"/>
        <v/>
      </c>
      <c r="L114" t="str">
        <f t="shared" si="16"/>
        <v/>
      </c>
      <c r="M114">
        <f t="shared" si="17"/>
        <v>157.11545538461539</v>
      </c>
      <c r="N114" t="str">
        <f t="shared" si="18"/>
        <v/>
      </c>
      <c r="O114" t="str">
        <f t="shared" si="19"/>
        <v/>
      </c>
      <c r="P114" t="str">
        <f t="shared" si="20"/>
        <v/>
      </c>
      <c r="Q114" t="str">
        <f t="shared" si="21"/>
        <v/>
      </c>
    </row>
    <row r="115" spans="1:17">
      <c r="A115" s="41">
        <f t="shared" si="12"/>
        <v>113</v>
      </c>
      <c r="B115" t="str">
        <f t="shared" si="13"/>
        <v>5_114</v>
      </c>
      <c r="C115">
        <f t="shared" si="11"/>
        <v>5</v>
      </c>
      <c r="D115">
        <f t="shared" si="14"/>
        <v>114</v>
      </c>
      <c r="E115">
        <f>IFERROR(VLOOKUP($B115,'CURVE DATA'!$A:$AM,15,FALSE),"")</f>
        <v>51.829753461538459</v>
      </c>
      <c r="F115">
        <f>IFERROR(VLOOKUP($B115,'CURVE DATA'!$A:$AM,34,FALSE),NA())</f>
        <v>0.15544909248669811</v>
      </c>
      <c r="G115">
        <f>IFERROR(VLOOKUP($B115,'CURVE DATA'!$A:$AM,35,FALSE),NA())</f>
        <v>7.9953994033108253E-2</v>
      </c>
      <c r="H115">
        <f>IFERROR(VLOOKUP($B115,'CURVE DATA'!$A:$AM,37,FALSE),NA())</f>
        <v>4.9265493147105959</v>
      </c>
      <c r="I115">
        <f>IFERROR(VLOOKUP($B115,'CURVE DATA'!$A:$AM,38,FALSE),NA())</f>
        <v>3.5178040740184722</v>
      </c>
      <c r="J115">
        <f>IFERROR(VLOOKUP($B115,'CURVE DATA'!$A:$AM,39,FALSE),NA())</f>
        <v>6.3352945554027205</v>
      </c>
      <c r="K115" t="str">
        <f t="shared" si="15"/>
        <v/>
      </c>
      <c r="L115" t="str">
        <f t="shared" si="16"/>
        <v/>
      </c>
      <c r="M115">
        <f t="shared" si="17"/>
        <v>156.65678500000001</v>
      </c>
      <c r="N115" t="str">
        <f t="shared" si="18"/>
        <v/>
      </c>
      <c r="O115" t="str">
        <f t="shared" si="19"/>
        <v/>
      </c>
      <c r="P115" t="str">
        <f t="shared" si="20"/>
        <v/>
      </c>
      <c r="Q115" t="str">
        <f t="shared" si="21"/>
        <v/>
      </c>
    </row>
    <row r="116" spans="1:17">
      <c r="A116" s="41">
        <f t="shared" si="12"/>
        <v>114</v>
      </c>
      <c r="B116" t="str">
        <f t="shared" si="13"/>
        <v>5_115</v>
      </c>
      <c r="C116">
        <f t="shared" si="11"/>
        <v>5</v>
      </c>
      <c r="D116">
        <f t="shared" si="14"/>
        <v>115</v>
      </c>
      <c r="E116">
        <f>IFERROR(VLOOKUP($B116,'CURVE DATA'!$A:$AM,15,FALSE),"")</f>
        <v>52.288423846153847</v>
      </c>
      <c r="F116">
        <f>IFERROR(VLOOKUP($B116,'CURVE DATA'!$A:$AM,34,FALSE),NA())</f>
        <v>0.1565118363988989</v>
      </c>
      <c r="G116">
        <f>IFERROR(VLOOKUP($B116,'CURVE DATA'!$A:$AM,35,FALSE),NA())</f>
        <v>8.0625554053860793E-2</v>
      </c>
      <c r="H116">
        <f>IFERROR(VLOOKUP($B116,'CURVE DATA'!$A:$AM,37,FALSE),NA())</f>
        <v>4.9679290306339237</v>
      </c>
      <c r="I116">
        <f>IFERROR(VLOOKUP($B116,'CURVE DATA'!$A:$AM,38,FALSE),NA())</f>
        <v>3.5473512730736307</v>
      </c>
      <c r="J116">
        <f>IFERROR(VLOOKUP($B116,'CURVE DATA'!$A:$AM,39,FALSE),NA())</f>
        <v>6.3885067881942179</v>
      </c>
      <c r="K116" t="str">
        <f t="shared" si="15"/>
        <v/>
      </c>
      <c r="L116" t="str">
        <f t="shared" si="16"/>
        <v/>
      </c>
      <c r="M116">
        <f t="shared" si="17"/>
        <v>156.19811461538461</v>
      </c>
      <c r="N116" t="str">
        <f t="shared" si="18"/>
        <v/>
      </c>
      <c r="O116" t="str">
        <f t="shared" si="19"/>
        <v/>
      </c>
      <c r="P116" t="str">
        <f t="shared" si="20"/>
        <v/>
      </c>
      <c r="Q116" t="str">
        <f t="shared" si="21"/>
        <v/>
      </c>
    </row>
    <row r="117" spans="1:17">
      <c r="A117" s="41">
        <f t="shared" si="12"/>
        <v>115</v>
      </c>
      <c r="B117" t="str">
        <f t="shared" si="13"/>
        <v>5_116</v>
      </c>
      <c r="C117">
        <f t="shared" si="11"/>
        <v>5</v>
      </c>
      <c r="D117">
        <f t="shared" si="14"/>
        <v>116</v>
      </c>
      <c r="E117">
        <f>IFERROR(VLOOKUP($B117,'CURVE DATA'!$A:$AM,15,FALSE),"")</f>
        <v>52.747094230769228</v>
      </c>
      <c r="F117">
        <f>IFERROR(VLOOKUP($B117,'CURVE DATA'!$A:$AM,34,FALSE),NA())</f>
        <v>0.15756323875853001</v>
      </c>
      <c r="G117">
        <f>IFERROR(VLOOKUP($B117,'CURVE DATA'!$A:$AM,35,FALSE),NA())</f>
        <v>8.1294577399118786E-2</v>
      </c>
      <c r="H117">
        <f>IFERROR(VLOOKUP($B117,'CURVE DATA'!$A:$AM,37,FALSE),NA())</f>
        <v>5.0091524434598211</v>
      </c>
      <c r="I117">
        <f>IFERROR(VLOOKUP($B117,'CURVE DATA'!$A:$AM,38,FALSE),NA())</f>
        <v>3.576786863853342</v>
      </c>
      <c r="J117">
        <f>IFERROR(VLOOKUP($B117,'CURVE DATA'!$A:$AM,39,FALSE),NA())</f>
        <v>6.4415180230663012</v>
      </c>
      <c r="K117" t="str">
        <f t="shared" si="15"/>
        <v/>
      </c>
      <c r="L117" t="str">
        <f t="shared" si="16"/>
        <v/>
      </c>
      <c r="M117">
        <f t="shared" si="17"/>
        <v>155.73944423076924</v>
      </c>
      <c r="N117" t="str">
        <f t="shared" si="18"/>
        <v/>
      </c>
      <c r="O117" t="str">
        <f t="shared" si="19"/>
        <v/>
      </c>
      <c r="P117" t="str">
        <f t="shared" si="20"/>
        <v/>
      </c>
      <c r="Q117" t="str">
        <f t="shared" si="21"/>
        <v/>
      </c>
    </row>
    <row r="118" spans="1:17">
      <c r="A118" s="41">
        <f t="shared" si="12"/>
        <v>116</v>
      </c>
      <c r="B118" t="str">
        <f t="shared" si="13"/>
        <v>5_117</v>
      </c>
      <c r="C118">
        <f t="shared" si="11"/>
        <v>5</v>
      </c>
      <c r="D118">
        <f t="shared" si="14"/>
        <v>117</v>
      </c>
      <c r="E118">
        <f>IFERROR(VLOOKUP($B118,'CURVE DATA'!$A:$AM,15,FALSE),"")</f>
        <v>53.205764615384616</v>
      </c>
      <c r="F118">
        <f>IFERROR(VLOOKUP($B118,'CURVE DATA'!$A:$AM,34,FALSE),NA())</f>
        <v>0.15860320926492658</v>
      </c>
      <c r="G118">
        <f>IFERROR(VLOOKUP($B118,'CURVE DATA'!$A:$AM,35,FALSE),NA())</f>
        <v>8.1961031122099903E-2</v>
      </c>
      <c r="H118">
        <f>IFERROR(VLOOKUP($B118,'CURVE DATA'!$A:$AM,37,FALSE),NA())</f>
        <v>5.0502175230964852</v>
      </c>
      <c r="I118">
        <f>IFERROR(VLOOKUP($B118,'CURVE DATA'!$A:$AM,38,FALSE),NA())</f>
        <v>3.6061093967699205</v>
      </c>
      <c r="J118">
        <f>IFERROR(VLOOKUP($B118,'CURVE DATA'!$A:$AM,39,FALSE),NA())</f>
        <v>6.4943256494230504</v>
      </c>
      <c r="K118" t="str">
        <f t="shared" si="15"/>
        <v/>
      </c>
      <c r="L118" t="str">
        <f t="shared" si="16"/>
        <v/>
      </c>
      <c r="M118">
        <f t="shared" si="17"/>
        <v>155.28077384615383</v>
      </c>
      <c r="N118" t="str">
        <f t="shared" si="18"/>
        <v/>
      </c>
      <c r="O118" t="str">
        <f t="shared" si="19"/>
        <v/>
      </c>
      <c r="P118" t="str">
        <f t="shared" si="20"/>
        <v/>
      </c>
      <c r="Q118" t="str">
        <f t="shared" si="21"/>
        <v/>
      </c>
    </row>
    <row r="119" spans="1:17">
      <c r="A119" s="41">
        <f t="shared" si="12"/>
        <v>117</v>
      </c>
      <c r="B119" t="str">
        <f t="shared" si="13"/>
        <v>5_118</v>
      </c>
      <c r="C119">
        <f t="shared" si="11"/>
        <v>5</v>
      </c>
      <c r="D119">
        <f t="shared" si="14"/>
        <v>118</v>
      </c>
      <c r="E119">
        <f>IFERROR(VLOOKUP($B119,'CURVE DATA'!$A:$AM,15,FALSE),"")</f>
        <v>53.664434999999997</v>
      </c>
      <c r="F119">
        <f>IFERROR(VLOOKUP($B119,'CURVE DATA'!$A:$AM,34,FALSE),NA())</f>
        <v>0.15963165947747129</v>
      </c>
      <c r="G119">
        <f>IFERROR(VLOOKUP($B119,'CURVE DATA'!$A:$AM,35,FALSE),NA())</f>
        <v>8.2624882646504777E-2</v>
      </c>
      <c r="H119">
        <f>IFERROR(VLOOKUP($B119,'CURVE DATA'!$A:$AM,37,FALSE),NA())</f>
        <v>5.0911222622802734</v>
      </c>
      <c r="I119">
        <f>IFERROR(VLOOKUP($B119,'CURVE DATA'!$A:$AM,38,FALSE),NA())</f>
        <v>3.6353174385361369</v>
      </c>
      <c r="J119">
        <f>IFERROR(VLOOKUP($B119,'CURVE DATA'!$A:$AM,39,FALSE),NA())</f>
        <v>6.54692708602441</v>
      </c>
      <c r="K119" t="str">
        <f t="shared" si="15"/>
        <v/>
      </c>
      <c r="L119" t="str">
        <f t="shared" si="16"/>
        <v/>
      </c>
      <c r="M119">
        <f t="shared" si="17"/>
        <v>154.82210346153846</v>
      </c>
      <c r="N119" t="str">
        <f t="shared" si="18"/>
        <v/>
      </c>
      <c r="O119" t="str">
        <f t="shared" si="19"/>
        <v/>
      </c>
      <c r="P119" t="str">
        <f t="shared" si="20"/>
        <v/>
      </c>
      <c r="Q119" t="str">
        <f t="shared" si="21"/>
        <v/>
      </c>
    </row>
    <row r="120" spans="1:17">
      <c r="A120" s="41">
        <f t="shared" si="12"/>
        <v>118</v>
      </c>
      <c r="B120" t="str">
        <f t="shared" si="13"/>
        <v>5_119</v>
      </c>
      <c r="C120">
        <f t="shared" si="11"/>
        <v>5</v>
      </c>
      <c r="D120">
        <f t="shared" si="14"/>
        <v>119</v>
      </c>
      <c r="E120">
        <f>IFERROR(VLOOKUP($B120,'CURVE DATA'!$A:$AM,15,FALSE),"")</f>
        <v>54.123105384615386</v>
      </c>
      <c r="F120">
        <f>IFERROR(VLOOKUP($B120,'CURVE DATA'!$A:$AM,34,FALSE),NA())</f>
        <v>0.16064850282145174</v>
      </c>
      <c r="G120">
        <f>IFERROR(VLOOKUP($B120,'CURVE DATA'!$A:$AM,35,FALSE),NA())</f>
        <v>8.3286099766631441E-2</v>
      </c>
      <c r="H120">
        <f>IFERROR(VLOOKUP($B120,'CURVE DATA'!$A:$AM,37,FALSE),NA())</f>
        <v>5.1318646765827536</v>
      </c>
      <c r="I120">
        <f>IFERROR(VLOOKUP($B120,'CURVE DATA'!$A:$AM,38,FALSE),NA())</f>
        <v>3.6644095721702512</v>
      </c>
      <c r="J120">
        <f>IFERROR(VLOOKUP($B120,'CURVE DATA'!$A:$AM,39,FALSE),NA())</f>
        <v>6.5993197809952564</v>
      </c>
      <c r="K120" t="str">
        <f t="shared" si="15"/>
        <v/>
      </c>
      <c r="L120" t="str">
        <f t="shared" si="16"/>
        <v/>
      </c>
      <c r="M120">
        <f t="shared" si="17"/>
        <v>154.36343307692306</v>
      </c>
      <c r="N120" t="str">
        <f t="shared" si="18"/>
        <v/>
      </c>
      <c r="O120" t="str">
        <f t="shared" si="19"/>
        <v/>
      </c>
      <c r="P120" t="str">
        <f t="shared" si="20"/>
        <v/>
      </c>
      <c r="Q120" t="str">
        <f t="shared" si="21"/>
        <v/>
      </c>
    </row>
    <row r="121" spans="1:17">
      <c r="A121" s="41">
        <f t="shared" si="12"/>
        <v>119</v>
      </c>
      <c r="B121" t="str">
        <f t="shared" si="13"/>
        <v>5_120</v>
      </c>
      <c r="C121">
        <f t="shared" si="11"/>
        <v>5</v>
      </c>
      <c r="D121">
        <f t="shared" si="14"/>
        <v>120</v>
      </c>
      <c r="E121">
        <f>IFERROR(VLOOKUP($B121,'CURVE DATA'!$A:$AM,15,FALSE),"")</f>
        <v>54.581775769230767</v>
      </c>
      <c r="F121">
        <f>IFERROR(VLOOKUP($B121,'CURVE DATA'!$A:$AM,34,FALSE),NA())</f>
        <v>0.16165365459373165</v>
      </c>
      <c r="G121">
        <f>IFERROR(VLOOKUP($B121,'CURVE DATA'!$A:$AM,35,FALSE),NA())</f>
        <v>8.3944650647531441E-2</v>
      </c>
      <c r="H121">
        <f>IFERROR(VLOOKUP($B121,'CURVE DATA'!$A:$AM,37,FALSE),NA())</f>
        <v>5.1724428044203252</v>
      </c>
      <c r="I121">
        <f>IFERROR(VLOOKUP($B121,'CURVE DATA'!$A:$AM,38,FALSE),NA())</f>
        <v>3.6933843970028812</v>
      </c>
      <c r="J121">
        <f>IFERROR(VLOOKUP($B121,'CURVE DATA'!$A:$AM,39,FALSE),NA())</f>
        <v>6.651501211837771</v>
      </c>
      <c r="K121" t="str">
        <f t="shared" si="15"/>
        <v/>
      </c>
      <c r="L121" t="str">
        <f t="shared" si="16"/>
        <v/>
      </c>
      <c r="M121">
        <f t="shared" si="17"/>
        <v>153.90476269230768</v>
      </c>
      <c r="N121" t="str">
        <f t="shared" si="18"/>
        <v/>
      </c>
      <c r="O121" t="str">
        <f t="shared" si="19"/>
        <v/>
      </c>
      <c r="P121" t="str">
        <f t="shared" si="20"/>
        <v/>
      </c>
      <c r="Q121" t="str">
        <f t="shared" si="21"/>
        <v/>
      </c>
    </row>
    <row r="122" spans="1:17">
      <c r="A122" s="41">
        <f t="shared" si="12"/>
        <v>120</v>
      </c>
      <c r="B122" t="str">
        <f t="shared" si="13"/>
        <v>5_121</v>
      </c>
      <c r="C122">
        <f t="shared" si="11"/>
        <v>5</v>
      </c>
      <c r="D122">
        <f t="shared" si="14"/>
        <v>121</v>
      </c>
      <c r="E122">
        <f>IFERROR(VLOOKUP($B122,'CURVE DATA'!$A:$AM,15,FALSE),"")</f>
        <v>55.040446153846155</v>
      </c>
      <c r="F122">
        <f>IFERROR(VLOOKUP($B122,'CURVE DATA'!$A:$AM,34,FALSE),NA())</f>
        <v>0.1626470319681968</v>
      </c>
      <c r="G122">
        <f>IFERROR(VLOOKUP($B122,'CURVE DATA'!$A:$AM,35,FALSE),NA())</f>
        <v>8.4600503825203663E-2</v>
      </c>
      <c r="H122">
        <f>IFERROR(VLOOKUP($B122,'CURVE DATA'!$A:$AM,37,FALSE),NA())</f>
        <v>5.2128547070661631</v>
      </c>
      <c r="I122">
        <f>IFERROR(VLOOKUP($B122,'CURVE DATA'!$A:$AM,38,FALSE),NA())</f>
        <v>3.7222405286855329</v>
      </c>
      <c r="J122">
        <f>IFERROR(VLOOKUP($B122,'CURVE DATA'!$A:$AM,39,FALSE),NA())</f>
        <v>6.7034688854467941</v>
      </c>
      <c r="K122" t="str">
        <f t="shared" si="15"/>
        <v/>
      </c>
      <c r="L122" t="str">
        <f t="shared" si="16"/>
        <v/>
      </c>
      <c r="M122">
        <f t="shared" si="17"/>
        <v>153.44609230769231</v>
      </c>
      <c r="N122" t="str">
        <f t="shared" si="18"/>
        <v/>
      </c>
      <c r="O122" t="str">
        <f t="shared" si="19"/>
        <v/>
      </c>
      <c r="P122" t="str">
        <f t="shared" si="20"/>
        <v/>
      </c>
      <c r="Q122" t="str">
        <f t="shared" si="21"/>
        <v/>
      </c>
    </row>
    <row r="123" spans="1:17">
      <c r="A123" s="41">
        <f t="shared" si="12"/>
        <v>121</v>
      </c>
      <c r="B123" t="str">
        <f t="shared" si="13"/>
        <v>5_122</v>
      </c>
      <c r="C123">
        <f t="shared" si="11"/>
        <v>5</v>
      </c>
      <c r="D123">
        <f t="shared" si="14"/>
        <v>122</v>
      </c>
      <c r="E123">
        <f>IFERROR(VLOOKUP($B123,'CURVE DATA'!$A:$AM,15,FALSE),"")</f>
        <v>55.499116538461536</v>
      </c>
      <c r="F123">
        <f>IFERROR(VLOOKUP($B123,'CURVE DATA'!$A:$AM,34,FALSE),NA())</f>
        <v>0.16362855400100779</v>
      </c>
      <c r="G123">
        <f>IFERROR(VLOOKUP($B123,'CURVE DATA'!$A:$AM,35,FALSE),NA())</f>
        <v>8.5253628206821877E-2</v>
      </c>
      <c r="H123">
        <f>IFERROR(VLOOKUP($B123,'CURVE DATA'!$A:$AM,37,FALSE),NA())</f>
        <v>5.2530984686642341</v>
      </c>
      <c r="I123">
        <f>IFERROR(VLOOKUP($B123,'CURVE DATA'!$A:$AM,38,FALSE),NA())</f>
        <v>3.7509765992006083</v>
      </c>
      <c r="J123">
        <f>IFERROR(VLOOKUP($B123,'CURVE DATA'!$A:$AM,39,FALSE),NA())</f>
        <v>6.7552203381278604</v>
      </c>
      <c r="K123" t="str">
        <f t="shared" si="15"/>
        <v/>
      </c>
      <c r="L123" t="str">
        <f t="shared" si="16"/>
        <v/>
      </c>
      <c r="M123">
        <f t="shared" si="17"/>
        <v>152.98742192307691</v>
      </c>
      <c r="N123" t="str">
        <f t="shared" si="18"/>
        <v/>
      </c>
      <c r="O123" t="str">
        <f t="shared" si="19"/>
        <v/>
      </c>
      <c r="P123" t="str">
        <f t="shared" si="20"/>
        <v/>
      </c>
      <c r="Q123" t="str">
        <f t="shared" si="21"/>
        <v/>
      </c>
    </row>
    <row r="124" spans="1:17">
      <c r="A124" s="41">
        <f t="shared" si="12"/>
        <v>122</v>
      </c>
      <c r="B124" t="str">
        <f t="shared" si="13"/>
        <v>5_123</v>
      </c>
      <c r="C124">
        <f t="shared" si="11"/>
        <v>5</v>
      </c>
      <c r="D124">
        <f t="shared" si="14"/>
        <v>123</v>
      </c>
      <c r="E124">
        <f>IFERROR(VLOOKUP($B124,'CURVE DATA'!$A:$AM,15,FALSE),"")</f>
        <v>55.957786923076924</v>
      </c>
      <c r="F124">
        <f>IFERROR(VLOOKUP($B124,'CURVE DATA'!$A:$AM,34,FALSE),NA())</f>
        <v>0.16459814163568956</v>
      </c>
      <c r="G124">
        <f>IFERROR(VLOOKUP($B124,'CURVE DATA'!$A:$AM,35,FALSE),NA())</f>
        <v>8.5903993070992918E-2</v>
      </c>
      <c r="H124">
        <f>IFERROR(VLOOKUP($B124,'CURVE DATA'!$A:$AM,37,FALSE),NA())</f>
        <v>5.2931721962452096</v>
      </c>
      <c r="I124">
        <f>IFERROR(VLOOKUP($B124,'CURVE DATA'!$A:$AM,38,FALSE),NA())</f>
        <v>3.7795912568727692</v>
      </c>
      <c r="J124">
        <f>IFERROR(VLOOKUP($B124,'CURVE DATA'!$A:$AM,39,FALSE),NA())</f>
        <v>6.8067531356176501</v>
      </c>
      <c r="K124" t="str">
        <f t="shared" si="15"/>
        <v/>
      </c>
      <c r="L124" t="str">
        <f t="shared" si="16"/>
        <v/>
      </c>
      <c r="M124">
        <f t="shared" si="17"/>
        <v>152.52875153846153</v>
      </c>
      <c r="N124" t="str">
        <f t="shared" si="18"/>
        <v/>
      </c>
      <c r="O124" t="str">
        <f t="shared" si="19"/>
        <v/>
      </c>
      <c r="P124" t="str">
        <f t="shared" si="20"/>
        <v/>
      </c>
      <c r="Q124" t="str">
        <f t="shared" si="21"/>
        <v/>
      </c>
    </row>
    <row r="125" spans="1:17">
      <c r="A125" s="41">
        <f t="shared" si="12"/>
        <v>123</v>
      </c>
      <c r="B125" t="str">
        <f t="shared" si="13"/>
        <v>5_124</v>
      </c>
      <c r="C125">
        <f t="shared" si="11"/>
        <v>5</v>
      </c>
      <c r="D125">
        <f t="shared" si="14"/>
        <v>124</v>
      </c>
      <c r="E125">
        <f>IFERROR(VLOOKUP($B125,'CURVE DATA'!$A:$AM,15,FALSE),"")</f>
        <v>56.416457307692305</v>
      </c>
      <c r="F125">
        <f>IFERROR(VLOOKUP($B125,'CURVE DATA'!$A:$AM,34,FALSE),NA())</f>
        <v>0.16555571770800473</v>
      </c>
      <c r="G125">
        <f>IFERROR(VLOOKUP($B125,'CURVE DATA'!$A:$AM,35,FALSE),NA())</f>
        <v>8.655156806804179E-2</v>
      </c>
      <c r="H125">
        <f>IFERROR(VLOOKUP($B125,'CURVE DATA'!$A:$AM,37,FALSE),NA())</f>
        <v>5.3330740197440303</v>
      </c>
      <c r="I125">
        <f>IFERROR(VLOOKUP($B125,'CURVE DATA'!$A:$AM,38,FALSE),NA())</f>
        <v>3.808083166381476</v>
      </c>
      <c r="J125">
        <f>IFERROR(VLOOKUP($B125,'CURVE DATA'!$A:$AM,39,FALSE),NA())</f>
        <v>6.8580648731065841</v>
      </c>
      <c r="K125" t="str">
        <f t="shared" si="15"/>
        <v/>
      </c>
      <c r="L125" t="str">
        <f t="shared" si="16"/>
        <v/>
      </c>
      <c r="M125">
        <f t="shared" si="17"/>
        <v>152.07008115384616</v>
      </c>
      <c r="N125" t="str">
        <f t="shared" si="18"/>
        <v/>
      </c>
      <c r="O125" t="str">
        <f t="shared" si="19"/>
        <v/>
      </c>
      <c r="P125" t="str">
        <f t="shared" si="20"/>
        <v/>
      </c>
      <c r="Q125" t="str">
        <f t="shared" si="21"/>
        <v/>
      </c>
    </row>
    <row r="126" spans="1:17">
      <c r="A126" s="41">
        <f t="shared" si="12"/>
        <v>124</v>
      </c>
      <c r="B126" t="str">
        <f t="shared" si="13"/>
        <v>5_125</v>
      </c>
      <c r="C126">
        <f t="shared" si="11"/>
        <v>5</v>
      </c>
      <c r="D126">
        <f t="shared" si="14"/>
        <v>125</v>
      </c>
      <c r="E126">
        <f>IFERROR(VLOOKUP($B126,'CURVE DATA'!$A:$AM,15,FALSE),"")</f>
        <v>56.875127692307693</v>
      </c>
      <c r="F126">
        <f>IFERROR(VLOOKUP($B126,'CURVE DATA'!$A:$AM,34,FALSE),NA())</f>
        <v>0.16650120695051746</v>
      </c>
      <c r="G126">
        <f>IFERROR(VLOOKUP($B126,'CURVE DATA'!$A:$AM,35,FALSE),NA())</f>
        <v>8.7196323220319838E-2</v>
      </c>
      <c r="H126">
        <f>IFERROR(VLOOKUP($B126,'CURVE DATA'!$A:$AM,37,FALSE),NA())</f>
        <v>5.3728020920188957</v>
      </c>
      <c r="I126">
        <f>IFERROR(VLOOKUP($B126,'CURVE DATA'!$A:$AM,38,FALSE),NA())</f>
        <v>3.8364510087745516</v>
      </c>
      <c r="J126">
        <f>IFERROR(VLOOKUP($B126,'CURVE DATA'!$A:$AM,39,FALSE),NA())</f>
        <v>6.9091531752632411</v>
      </c>
      <c r="K126" t="str">
        <f t="shared" si="15"/>
        <v/>
      </c>
      <c r="L126" t="str">
        <f t="shared" si="16"/>
        <v/>
      </c>
      <c r="M126">
        <f t="shared" si="17"/>
        <v>151.61141076923076</v>
      </c>
      <c r="N126" t="str">
        <f t="shared" si="18"/>
        <v/>
      </c>
      <c r="O126" t="str">
        <f t="shared" si="19"/>
        <v/>
      </c>
      <c r="P126" t="str">
        <f t="shared" si="20"/>
        <v/>
      </c>
      <c r="Q126" t="str">
        <f t="shared" si="21"/>
        <v/>
      </c>
    </row>
    <row r="127" spans="1:17">
      <c r="A127" s="41">
        <f t="shared" si="12"/>
        <v>125</v>
      </c>
      <c r="B127" t="str">
        <f t="shared" si="13"/>
        <v>5_126</v>
      </c>
      <c r="C127">
        <f t="shared" si="11"/>
        <v>5</v>
      </c>
      <c r="D127">
        <f t="shared" si="14"/>
        <v>126</v>
      </c>
      <c r="E127">
        <f>IFERROR(VLOOKUP($B127,'CURVE DATA'!$A:$AM,15,FALSE),"")</f>
        <v>57.333798076923074</v>
      </c>
      <c r="F127">
        <f>IFERROR(VLOOKUP($B127,'CURVE DATA'!$A:$AM,34,FALSE),NA())</f>
        <v>0.16743453599704475</v>
      </c>
      <c r="G127">
        <f>IFERROR(VLOOKUP($B127,'CURVE DATA'!$A:$AM,35,FALSE),NA())</f>
        <v>8.7838228922533637E-2</v>
      </c>
      <c r="H127">
        <f>IFERROR(VLOOKUP($B127,'CURVE DATA'!$A:$AM,37,FALSE),NA())</f>
        <v>5.4123545888715325</v>
      </c>
      <c r="I127">
        <f>IFERROR(VLOOKUP($B127,'CURVE DATA'!$A:$AM,38,FALSE),NA())</f>
        <v>3.8646934814826484</v>
      </c>
      <c r="J127">
        <f>IFERROR(VLOOKUP($B127,'CURVE DATA'!$A:$AM,39,FALSE),NA())</f>
        <v>6.9600156962604167</v>
      </c>
      <c r="K127" t="str">
        <f t="shared" si="15"/>
        <v/>
      </c>
      <c r="L127" t="str">
        <f t="shared" si="16"/>
        <v/>
      </c>
      <c r="M127">
        <f t="shared" si="17"/>
        <v>151.15274038461538</v>
      </c>
      <c r="N127" t="str">
        <f t="shared" si="18"/>
        <v/>
      </c>
      <c r="O127" t="str">
        <f t="shared" si="19"/>
        <v/>
      </c>
      <c r="P127" t="str">
        <f t="shared" si="20"/>
        <v/>
      </c>
      <c r="Q127" t="str">
        <f t="shared" si="21"/>
        <v/>
      </c>
    </row>
    <row r="128" spans="1:17">
      <c r="A128" s="41">
        <f t="shared" si="12"/>
        <v>126</v>
      </c>
      <c r="B128" t="str">
        <f t="shared" si="13"/>
        <v>5_127</v>
      </c>
      <c r="C128">
        <f t="shared" si="11"/>
        <v>5</v>
      </c>
      <c r="D128">
        <f t="shared" si="14"/>
        <v>127</v>
      </c>
      <c r="E128">
        <f>IFERROR(VLOOKUP($B128,'CURVE DATA'!$A:$AM,15,FALSE),"")</f>
        <v>57.792468461538462</v>
      </c>
      <c r="F128">
        <f>IFERROR(VLOOKUP($B128,'CURVE DATA'!$A:$AM,34,FALSE),NA())</f>
        <v>0.16835563338682749</v>
      </c>
      <c r="G128">
        <f>IFERROR(VLOOKUP($B128,'CURVE DATA'!$A:$AM,35,FALSE),NA())</f>
        <v>8.8477255942091521E-2</v>
      </c>
      <c r="H128">
        <f>IFERROR(VLOOKUP($B128,'CURVE DATA'!$A:$AM,37,FALSE),NA())</f>
        <v>5.4517297090685393</v>
      </c>
      <c r="I128">
        <f>IFERROR(VLOOKUP($B128,'CURVE DATA'!$A:$AM,38,FALSE),NA())</f>
        <v>3.892809298334496</v>
      </c>
      <c r="J128">
        <f>IFERROR(VLOOKUP($B128,'CURVE DATA'!$A:$AM,39,FALSE),NA())</f>
        <v>7.0106501198025839</v>
      </c>
      <c r="K128" t="str">
        <f t="shared" si="15"/>
        <v/>
      </c>
      <c r="L128" t="str">
        <f t="shared" si="16"/>
        <v/>
      </c>
      <c r="M128">
        <f t="shared" si="17"/>
        <v>150.69407000000001</v>
      </c>
      <c r="N128" t="str">
        <f t="shared" si="18"/>
        <v/>
      </c>
      <c r="O128" t="str">
        <f t="shared" si="19"/>
        <v/>
      </c>
      <c r="P128" t="str">
        <f t="shared" si="20"/>
        <v/>
      </c>
      <c r="Q128" t="str">
        <f t="shared" si="21"/>
        <v/>
      </c>
    </row>
    <row r="129" spans="1:17">
      <c r="A129" s="41">
        <f t="shared" si="12"/>
        <v>127</v>
      </c>
      <c r="B129" t="str">
        <f t="shared" si="13"/>
        <v>5_128</v>
      </c>
      <c r="C129">
        <f t="shared" si="11"/>
        <v>5</v>
      </c>
      <c r="D129">
        <f t="shared" si="14"/>
        <v>128</v>
      </c>
      <c r="E129">
        <f>IFERROR(VLOOKUP($B129,'CURVE DATA'!$A:$AM,15,FALSE),"")</f>
        <v>58.251138846153843</v>
      </c>
      <c r="F129">
        <f>IFERROR(VLOOKUP($B129,'CURVE DATA'!$A:$AM,34,FALSE),NA())</f>
        <v>0.16926442956839141</v>
      </c>
      <c r="G129">
        <f>IFERROR(VLOOKUP($B129,'CURVE DATA'!$A:$AM,35,FALSE),NA())</f>
        <v>8.9113375419463958E-2</v>
      </c>
      <c r="H129">
        <f>IFERROR(VLOOKUP($B129,'CURVE DATA'!$A:$AM,37,FALSE),NA())</f>
        <v>5.4909256743636012</v>
      </c>
      <c r="I129">
        <f>IFERROR(VLOOKUP($B129,'CURVE DATA'!$A:$AM,38,FALSE),NA())</f>
        <v>3.9207971895727578</v>
      </c>
      <c r="J129">
        <f>IFERROR(VLOOKUP($B129,'CURVE DATA'!$A:$AM,39,FALSE),NA())</f>
        <v>7.0610541591544447</v>
      </c>
      <c r="K129" t="str">
        <f t="shared" si="15"/>
        <v/>
      </c>
      <c r="L129" t="str">
        <f t="shared" si="16"/>
        <v/>
      </c>
      <c r="M129">
        <f t="shared" si="17"/>
        <v>150.23539961538461</v>
      </c>
      <c r="N129" t="str">
        <f t="shared" si="18"/>
        <v/>
      </c>
      <c r="O129" t="str">
        <f t="shared" si="19"/>
        <v/>
      </c>
      <c r="P129" t="str">
        <f t="shared" si="20"/>
        <v/>
      </c>
      <c r="Q129" t="str">
        <f t="shared" si="21"/>
        <v/>
      </c>
    </row>
    <row r="130" spans="1:17">
      <c r="A130" s="41">
        <f t="shared" si="12"/>
        <v>128</v>
      </c>
      <c r="B130" t="str">
        <f t="shared" si="13"/>
        <v>5_129</v>
      </c>
      <c r="C130">
        <f t="shared" ref="C130:C193" si="22">$V$1</f>
        <v>5</v>
      </c>
      <c r="D130">
        <f t="shared" si="14"/>
        <v>129</v>
      </c>
      <c r="E130">
        <f>IFERROR(VLOOKUP($B130,'CURVE DATA'!$A:$AM,15,FALSE),"")</f>
        <v>58.709809230769231</v>
      </c>
      <c r="F130">
        <f>IFERROR(VLOOKUP($B130,'CURVE DATA'!$A:$AM,34,FALSE),NA())</f>
        <v>0.17016085690330249</v>
      </c>
      <c r="G130">
        <f>IFERROR(VLOOKUP($B130,'CURVE DATA'!$A:$AM,35,FALSE),NA())</f>
        <v>8.9746558868556453E-2</v>
      </c>
      <c r="H130">
        <f>IFERROR(VLOOKUP($B130,'CURVE DATA'!$A:$AM,37,FALSE),NA())</f>
        <v>5.5299407295204581</v>
      </c>
      <c r="I130">
        <f>IFERROR(VLOOKUP($B130,'CURVE DATA'!$A:$AM,38,FALSE),NA())</f>
        <v>3.9486559018704361</v>
      </c>
      <c r="J130">
        <f>IFERROR(VLOOKUP($B130,'CURVE DATA'!$A:$AM,39,FALSE),NA())</f>
        <v>7.1112255571704797</v>
      </c>
      <c r="K130" t="str">
        <f t="shared" si="15"/>
        <v/>
      </c>
      <c r="L130" t="str">
        <f t="shared" si="16"/>
        <v/>
      </c>
      <c r="M130">
        <f t="shared" si="17"/>
        <v>149.77672923076923</v>
      </c>
      <c r="N130" t="str">
        <f t="shared" si="18"/>
        <v/>
      </c>
      <c r="O130" t="str">
        <f t="shared" si="19"/>
        <v/>
      </c>
      <c r="P130" t="str">
        <f t="shared" si="20"/>
        <v/>
      </c>
      <c r="Q130" t="str">
        <f t="shared" si="21"/>
        <v/>
      </c>
    </row>
    <row r="131" spans="1:17">
      <c r="A131" s="41">
        <f t="shared" ref="A131:A194" si="23">ROW()-2</f>
        <v>129</v>
      </c>
      <c r="B131" t="str">
        <f t="shared" ref="B131:B194" si="24">C131&amp;"_"&amp;D131</f>
        <v>5_130</v>
      </c>
      <c r="C131">
        <f t="shared" si="22"/>
        <v>5</v>
      </c>
      <c r="D131">
        <f t="shared" ref="D131:D194" si="25">A131+1</f>
        <v>130</v>
      </c>
      <c r="E131">
        <f>IFERROR(VLOOKUP($B131,'CURVE DATA'!$A:$AM,15,FALSE),"")</f>
        <v>59.168479615384619</v>
      </c>
      <c r="F131">
        <f>IFERROR(VLOOKUP($B131,'CURVE DATA'!$A:$AM,34,FALSE),NA())</f>
        <v>0.17104484966952049</v>
      </c>
      <c r="G131">
        <f>IFERROR(VLOOKUP($B131,'CURVE DATA'!$A:$AM,35,FALSE),NA())</f>
        <v>9.0376778177091055E-2</v>
      </c>
      <c r="H131">
        <f>IFERROR(VLOOKUP($B131,'CURVE DATA'!$A:$AM,37,FALSE),NA())</f>
        <v>5.5687731423364184</v>
      </c>
      <c r="I131">
        <f>IFERROR(VLOOKUP($B131,'CURVE DATA'!$A:$AM,38,FALSE),NA())</f>
        <v>3.9763841983476591</v>
      </c>
      <c r="J131">
        <f>IFERROR(VLOOKUP($B131,'CURVE DATA'!$A:$AM,39,FALSE),NA())</f>
        <v>7.161162086325179</v>
      </c>
      <c r="K131" t="str">
        <f t="shared" ref="K131:K194" si="26">IFERROR(IF(F131=MAX(F:F),H131,""),NA())</f>
        <v/>
      </c>
      <c r="L131" t="str">
        <f t="shared" ref="L131:L194" si="27">IFERROR(IF(G131=MAX(G:G),H131,""),NA())</f>
        <v/>
      </c>
      <c r="M131">
        <f t="shared" ref="M131:M194" si="28">IFERROR(ABS(E131-IFERROR($V$11/$V$10,"NA")),NA())</f>
        <v>149.31805884615383</v>
      </c>
      <c r="N131" t="str">
        <f t="shared" ref="N131:N194" si="29">IFERROR(IF(M131=MIN(M:M),H131,""),NA())</f>
        <v/>
      </c>
      <c r="O131" t="str">
        <f t="shared" ref="O131:O194" si="30">IFERROR(IF(F131=MAX(F:F),E131,""),NA())</f>
        <v/>
      </c>
      <c r="P131" t="str">
        <f t="shared" ref="P131:P194" si="31">IFERROR(IF(G131=MAX(G:G),E131,""),NA())</f>
        <v/>
      </c>
      <c r="Q131" t="str">
        <f t="shared" ref="Q131:Q194" si="32">IFERROR(IF(AND(E131&gt;=IFERROR(AVERAGE(O:O),NA()),E131&lt;=IFERROR(AVERAGE(P:P),NA())),H131,""),NA())</f>
        <v/>
      </c>
    </row>
    <row r="132" spans="1:17">
      <c r="A132" s="41">
        <f t="shared" si="23"/>
        <v>130</v>
      </c>
      <c r="B132" t="str">
        <f t="shared" si="24"/>
        <v>5_131</v>
      </c>
      <c r="C132">
        <f t="shared" si="22"/>
        <v>5</v>
      </c>
      <c r="D132">
        <f t="shared" si="25"/>
        <v>131</v>
      </c>
      <c r="E132">
        <f>IFERROR(VLOOKUP($B132,'CURVE DATA'!$A:$AM,15,FALSE),"")</f>
        <v>59.62715</v>
      </c>
      <c r="F132">
        <f>IFERROR(VLOOKUP($B132,'CURVE DATA'!$A:$AM,34,FALSE),NA())</f>
        <v>0.17191634406457346</v>
      </c>
      <c r="G132">
        <f>IFERROR(VLOOKUP($B132,'CURVE DATA'!$A:$AM,35,FALSE),NA())</f>
        <v>9.1004005606994759E-2</v>
      </c>
      <c r="H132">
        <f>IFERROR(VLOOKUP($B132,'CURVE DATA'!$A:$AM,37,FALSE),NA())</f>
        <v>5.6074212036662905</v>
      </c>
      <c r="I132">
        <f>IFERROR(VLOOKUP($B132,'CURVE DATA'!$A:$AM,38,FALSE),NA())</f>
        <v>4.0039808585887684</v>
      </c>
      <c r="J132">
        <f>IFERROR(VLOOKUP($B132,'CURVE DATA'!$A:$AM,39,FALSE),NA())</f>
        <v>7.2108615487438135</v>
      </c>
      <c r="K132" t="str">
        <f t="shared" si="26"/>
        <v/>
      </c>
      <c r="L132" t="str">
        <f t="shared" si="27"/>
        <v/>
      </c>
      <c r="M132">
        <f t="shared" si="28"/>
        <v>148.85938846153846</v>
      </c>
      <c r="N132" t="str">
        <f t="shared" si="29"/>
        <v/>
      </c>
      <c r="O132" t="str">
        <f t="shared" si="30"/>
        <v/>
      </c>
      <c r="P132" t="str">
        <f t="shared" si="31"/>
        <v/>
      </c>
      <c r="Q132" t="str">
        <f t="shared" si="32"/>
        <v/>
      </c>
    </row>
    <row r="133" spans="1:17">
      <c r="A133" s="41">
        <f t="shared" si="23"/>
        <v>131</v>
      </c>
      <c r="B133" t="str">
        <f t="shared" si="24"/>
        <v>5_132</v>
      </c>
      <c r="C133">
        <f t="shared" si="22"/>
        <v>5</v>
      </c>
      <c r="D133">
        <f t="shared" si="25"/>
        <v>132</v>
      </c>
      <c r="E133">
        <f>IFERROR(VLOOKUP($B133,'CURVE DATA'!$A:$AM,15,FALSE),"")</f>
        <v>60.085820384615388</v>
      </c>
      <c r="F133">
        <f>IFERROR(VLOOKUP($B133,'CURVE DATA'!$A:$AM,34,FALSE),NA())</f>
        <v>0.17277527820848465</v>
      </c>
      <c r="G133">
        <f>IFERROR(VLOOKUP($B133,'CURVE DATA'!$A:$AM,35,FALSE),NA())</f>
        <v>9.1628213794792399E-2</v>
      </c>
      <c r="H133">
        <f>IFERROR(VLOOKUP($B133,'CURVE DATA'!$A:$AM,37,FALSE),NA())</f>
        <v>5.6458832274465882</v>
      </c>
      <c r="I133">
        <f>IFERROR(VLOOKUP($B133,'CURVE DATA'!$A:$AM,38,FALSE),NA())</f>
        <v>4.0314446786596072</v>
      </c>
      <c r="J133">
        <f>IFERROR(VLOOKUP($B133,'CURVE DATA'!$A:$AM,39,FALSE),NA())</f>
        <v>7.2603217762335701</v>
      </c>
      <c r="K133" t="str">
        <f t="shared" si="26"/>
        <v/>
      </c>
      <c r="L133" t="str">
        <f t="shared" si="27"/>
        <v/>
      </c>
      <c r="M133">
        <f t="shared" si="28"/>
        <v>148.40071807692306</v>
      </c>
      <c r="N133" t="str">
        <f t="shared" si="29"/>
        <v/>
      </c>
      <c r="O133" t="str">
        <f t="shared" si="30"/>
        <v/>
      </c>
      <c r="P133" t="str">
        <f t="shared" si="31"/>
        <v/>
      </c>
      <c r="Q133" t="str">
        <f t="shared" si="32"/>
        <v/>
      </c>
    </row>
    <row r="134" spans="1:17">
      <c r="A134" s="41">
        <f t="shared" si="23"/>
        <v>132</v>
      </c>
      <c r="B134" t="str">
        <f t="shared" si="24"/>
        <v>5_133</v>
      </c>
      <c r="C134">
        <f t="shared" si="22"/>
        <v>5</v>
      </c>
      <c r="D134">
        <f t="shared" si="25"/>
        <v>133</v>
      </c>
      <c r="E134">
        <f>IFERROR(VLOOKUP($B134,'CURVE DATA'!$A:$AM,15,FALSE),"")</f>
        <v>60.544490769230769</v>
      </c>
      <c r="F134">
        <f>IFERROR(VLOOKUP($B134,'CURVE DATA'!$A:$AM,34,FALSE),NA())</f>
        <v>0.1736215921463575</v>
      </c>
      <c r="G134">
        <f>IFERROR(VLOOKUP($B134,'CURVE DATA'!$A:$AM,35,FALSE),NA())</f>
        <v>9.224937575200122E-2</v>
      </c>
      <c r="H134">
        <f>IFERROR(VLOOKUP($B134,'CURVE DATA'!$A:$AM,37,FALSE),NA())</f>
        <v>5.6841575507198474</v>
      </c>
      <c r="I134">
        <f>IFERROR(VLOOKUP($B134,'CURVE DATA'!$A:$AM,38,FALSE),NA())</f>
        <v>4.0587744711248801</v>
      </c>
      <c r="J134">
        <f>IFERROR(VLOOKUP($B134,'CURVE DATA'!$A:$AM,39,FALSE),NA())</f>
        <v>7.3095406303148156</v>
      </c>
      <c r="K134" t="str">
        <f t="shared" si="26"/>
        <v/>
      </c>
      <c r="L134" t="str">
        <f t="shared" si="27"/>
        <v/>
      </c>
      <c r="M134">
        <f t="shared" si="28"/>
        <v>147.94204769230768</v>
      </c>
      <c r="N134" t="str">
        <f t="shared" si="29"/>
        <v/>
      </c>
      <c r="O134" t="str">
        <f t="shared" si="30"/>
        <v/>
      </c>
      <c r="P134" t="str">
        <f t="shared" si="31"/>
        <v/>
      </c>
      <c r="Q134" t="str">
        <f t="shared" si="32"/>
        <v/>
      </c>
    </row>
    <row r="135" spans="1:17">
      <c r="A135" s="41">
        <f t="shared" si="23"/>
        <v>133</v>
      </c>
      <c r="B135" t="str">
        <f t="shared" si="24"/>
        <v>5_134</v>
      </c>
      <c r="C135">
        <f t="shared" si="22"/>
        <v>5</v>
      </c>
      <c r="D135">
        <f t="shared" si="25"/>
        <v>134</v>
      </c>
      <c r="E135">
        <f>IFERROR(VLOOKUP($B135,'CURVE DATA'!$A:$AM,15,FALSE),"")</f>
        <v>61.003161153846158</v>
      </c>
      <c r="F135">
        <f>IFERROR(VLOOKUP($B135,'CURVE DATA'!$A:$AM,34,FALSE),NA())</f>
        <v>0.17445522785071943</v>
      </c>
      <c r="G135">
        <f>IFERROR(VLOOKUP($B135,'CURVE DATA'!$A:$AM,35,FALSE),NA())</f>
        <v>9.2867464865525426E-2</v>
      </c>
      <c r="H135">
        <f>IFERROR(VLOOKUP($B135,'CURVE DATA'!$A:$AM,37,FALSE),NA())</f>
        <v>5.7222425336589344</v>
      </c>
      <c r="I135">
        <f>IFERROR(VLOOKUP($B135,'CURVE DATA'!$A:$AM,38,FALSE),NA())</f>
        <v>4.0859690650655098</v>
      </c>
      <c r="J135">
        <f>IFERROR(VLOOKUP($B135,'CURVE DATA'!$A:$AM,39,FALSE),NA())</f>
        <v>7.358516002252359</v>
      </c>
      <c r="K135" t="str">
        <f t="shared" si="26"/>
        <v/>
      </c>
      <c r="L135" t="str">
        <f t="shared" si="27"/>
        <v/>
      </c>
      <c r="M135">
        <f t="shared" si="28"/>
        <v>147.48337730769231</v>
      </c>
      <c r="N135" t="str">
        <f t="shared" si="29"/>
        <v/>
      </c>
      <c r="O135" t="str">
        <f t="shared" si="30"/>
        <v/>
      </c>
      <c r="P135" t="str">
        <f t="shared" si="31"/>
        <v/>
      </c>
      <c r="Q135" t="str">
        <f t="shared" si="32"/>
        <v/>
      </c>
    </row>
    <row r="136" spans="1:17">
      <c r="A136" s="41">
        <f t="shared" si="23"/>
        <v>134</v>
      </c>
      <c r="B136" t="str">
        <f t="shared" si="24"/>
        <v>5_135</v>
      </c>
      <c r="C136">
        <f t="shared" si="22"/>
        <v>5</v>
      </c>
      <c r="D136">
        <f t="shared" si="25"/>
        <v>135</v>
      </c>
      <c r="E136">
        <f>IFERROR(VLOOKUP($B136,'CURVE DATA'!$A:$AM,15,FALSE),"")</f>
        <v>61.461831538461539</v>
      </c>
      <c r="F136">
        <f>IFERROR(VLOOKUP($B136,'CURVE DATA'!$A:$AM,34,FALSE),NA())</f>
        <v>0.17527612922363847</v>
      </c>
      <c r="G136">
        <f>IFERROR(VLOOKUP($B136,'CURVE DATA'!$A:$AM,35,FALSE),NA())</f>
        <v>9.3482454898048656E-2</v>
      </c>
      <c r="H136">
        <f>IFERROR(VLOOKUP($B136,'CURVE DATA'!$A:$AM,37,FALSE),NA())</f>
        <v>5.7601365595912295</v>
      </c>
      <c r="I136">
        <f>IFERROR(VLOOKUP($B136,'CURVE DATA'!$A:$AM,38,FALSE),NA())</f>
        <v>4.1130273060959093</v>
      </c>
      <c r="J136">
        <f>IFERROR(VLOOKUP($B136,'CURVE DATA'!$A:$AM,39,FALSE),NA())</f>
        <v>7.4072458130865497</v>
      </c>
      <c r="K136" t="str">
        <f t="shared" si="26"/>
        <v/>
      </c>
      <c r="L136" t="str">
        <f t="shared" si="27"/>
        <v/>
      </c>
      <c r="M136">
        <f t="shared" si="28"/>
        <v>147.02470692307691</v>
      </c>
      <c r="N136" t="str">
        <f t="shared" si="29"/>
        <v/>
      </c>
      <c r="O136" t="str">
        <f t="shared" si="30"/>
        <v/>
      </c>
      <c r="P136" t="str">
        <f t="shared" si="31"/>
        <v/>
      </c>
      <c r="Q136" t="str">
        <f t="shared" si="32"/>
        <v/>
      </c>
    </row>
    <row r="137" spans="1:17">
      <c r="A137" s="41">
        <f t="shared" si="23"/>
        <v>135</v>
      </c>
      <c r="B137" t="str">
        <f t="shared" si="24"/>
        <v>5_136</v>
      </c>
      <c r="C137">
        <f t="shared" si="22"/>
        <v>5</v>
      </c>
      <c r="D137">
        <f t="shared" si="25"/>
        <v>136</v>
      </c>
      <c r="E137">
        <f>IFERROR(VLOOKUP($B137,'CURVE DATA'!$A:$AM,15,FALSE),"")</f>
        <v>61.920501923076927</v>
      </c>
      <c r="F137">
        <f>IFERROR(VLOOKUP($B137,'CURVE DATA'!$A:$AM,34,FALSE),NA())</f>
        <v>0.17608424209843684</v>
      </c>
      <c r="G137">
        <f>IFERROR(VLOOKUP($B137,'CURVE DATA'!$A:$AM,35,FALSE),NA())</f>
        <v>9.4094319988421909E-2</v>
      </c>
      <c r="H137">
        <f>IFERROR(VLOOKUP($B137,'CURVE DATA'!$A:$AM,37,FALSE),NA())</f>
        <v>5.7978380350225311</v>
      </c>
      <c r="I137">
        <f>IFERROR(VLOOKUP($B137,'CURVE DATA'!$A:$AM,38,FALSE),NA())</f>
        <v>4.1399480563810469</v>
      </c>
      <c r="J137">
        <f>IFERROR(VLOOKUP($B137,'CURVE DATA'!$A:$AM,39,FALSE),NA())</f>
        <v>7.4557280136640154</v>
      </c>
      <c r="K137" t="str">
        <f t="shared" si="26"/>
        <v/>
      </c>
      <c r="L137" t="str">
        <f t="shared" si="27"/>
        <v/>
      </c>
      <c r="M137">
        <f t="shared" si="28"/>
        <v>146.56603653846153</v>
      </c>
      <c r="N137" t="str">
        <f t="shared" si="29"/>
        <v/>
      </c>
      <c r="O137" t="str">
        <f t="shared" si="30"/>
        <v/>
      </c>
      <c r="P137" t="str">
        <f t="shared" si="31"/>
        <v/>
      </c>
      <c r="Q137" t="str">
        <f t="shared" si="32"/>
        <v/>
      </c>
    </row>
    <row r="138" spans="1:17">
      <c r="A138" s="41">
        <f t="shared" si="23"/>
        <v>136</v>
      </c>
      <c r="B138" t="str">
        <f t="shared" si="24"/>
        <v>5_137</v>
      </c>
      <c r="C138">
        <f t="shared" si="22"/>
        <v>5</v>
      </c>
      <c r="D138">
        <f t="shared" si="25"/>
        <v>137</v>
      </c>
      <c r="E138">
        <f>IFERROR(VLOOKUP($B138,'CURVE DATA'!$A:$AM,15,FALSE),"")</f>
        <v>62.379172307692308</v>
      </c>
      <c r="F138">
        <f>IFERROR(VLOOKUP($B138,'CURVE DATA'!$A:$AM,34,FALSE),NA())</f>
        <v>0.17687951424127588</v>
      </c>
      <c r="G138">
        <f>IFERROR(VLOOKUP($B138,'CURVE DATA'!$A:$AM,35,FALSE),NA())</f>
        <v>9.4703034652045812E-2</v>
      </c>
      <c r="H138">
        <f>IFERROR(VLOOKUP($B138,'CURVE DATA'!$A:$AM,37,FALSE),NA())</f>
        <v>5.8353453896606098</v>
      </c>
      <c r="I138">
        <f>IFERROR(VLOOKUP($B138,'CURVE DATA'!$A:$AM,38,FALSE),NA())</f>
        <v>4.1667301946532671</v>
      </c>
      <c r="J138">
        <f>IFERROR(VLOOKUP($B138,'CURVE DATA'!$A:$AM,39,FALSE),NA())</f>
        <v>7.5039605846679533</v>
      </c>
      <c r="K138" t="str">
        <f t="shared" si="26"/>
        <v/>
      </c>
      <c r="L138" t="str">
        <f t="shared" si="27"/>
        <v/>
      </c>
      <c r="M138">
        <f t="shared" si="28"/>
        <v>146.10736615384616</v>
      </c>
      <c r="N138" t="str">
        <f t="shared" si="29"/>
        <v/>
      </c>
      <c r="O138" t="str">
        <f t="shared" si="30"/>
        <v/>
      </c>
      <c r="P138" t="str">
        <f t="shared" si="31"/>
        <v/>
      </c>
      <c r="Q138" t="str">
        <f t="shared" si="32"/>
        <v/>
      </c>
    </row>
    <row r="139" spans="1:17">
      <c r="A139" s="41">
        <f t="shared" si="23"/>
        <v>137</v>
      </c>
      <c r="B139" t="str">
        <f t="shared" si="24"/>
        <v>5_138</v>
      </c>
      <c r="C139">
        <f t="shared" si="22"/>
        <v>5</v>
      </c>
      <c r="D139">
        <f t="shared" si="25"/>
        <v>138</v>
      </c>
      <c r="E139">
        <f>IFERROR(VLOOKUP($B139,'CURVE DATA'!$A:$AM,15,FALSE),"")</f>
        <v>62.837842692307696</v>
      </c>
      <c r="F139">
        <f>IFERROR(VLOOKUP($B139,'CURVE DATA'!$A:$AM,34,FALSE),NA())</f>
        <v>0.1776618953522662</v>
      </c>
      <c r="G139">
        <f>IFERROR(VLOOKUP($B139,'CURVE DATA'!$A:$AM,35,FALSE),NA())</f>
        <v>9.5308573781244521E-2</v>
      </c>
      <c r="H139">
        <f>IFERROR(VLOOKUP($B139,'CURVE DATA'!$A:$AM,37,FALSE),NA())</f>
        <v>5.8726570764382462</v>
      </c>
      <c r="I139">
        <f>IFERROR(VLOOKUP($B139,'CURVE DATA'!$A:$AM,38,FALSE),NA())</f>
        <v>4.1933726162287384</v>
      </c>
      <c r="J139">
        <f>IFERROR(VLOOKUP($B139,'CURVE DATA'!$A:$AM,39,FALSE),NA())</f>
        <v>7.551941536647754</v>
      </c>
      <c r="K139" t="str">
        <f t="shared" si="26"/>
        <v/>
      </c>
      <c r="L139" t="str">
        <f t="shared" si="27"/>
        <v/>
      </c>
      <c r="M139">
        <f t="shared" si="28"/>
        <v>145.64869576923076</v>
      </c>
      <c r="N139" t="str">
        <f t="shared" si="29"/>
        <v/>
      </c>
      <c r="O139" t="str">
        <f t="shared" si="30"/>
        <v/>
      </c>
      <c r="P139" t="str">
        <f t="shared" si="31"/>
        <v/>
      </c>
      <c r="Q139" t="str">
        <f t="shared" si="32"/>
        <v/>
      </c>
    </row>
    <row r="140" spans="1:17">
      <c r="A140" s="41">
        <f t="shared" si="23"/>
        <v>138</v>
      </c>
      <c r="B140" t="str">
        <f t="shared" si="24"/>
        <v>5_139</v>
      </c>
      <c r="C140">
        <f t="shared" si="22"/>
        <v>5</v>
      </c>
      <c r="D140">
        <f t="shared" si="25"/>
        <v>139</v>
      </c>
      <c r="E140">
        <f>IFERROR(VLOOKUP($B140,'CURVE DATA'!$A:$AM,15,FALSE),"")</f>
        <v>63.296513076923077</v>
      </c>
      <c r="F140">
        <f>IFERROR(VLOOKUP($B140,'CURVE DATA'!$A:$AM,34,FALSE),NA())</f>
        <v>0.17843133706644643</v>
      </c>
      <c r="G140">
        <f>IFERROR(VLOOKUP($B140,'CURVE DATA'!$A:$AM,35,FALSE),NA())</f>
        <v>9.5910912645630036E-2</v>
      </c>
      <c r="H140">
        <f>IFERROR(VLOOKUP($B140,'CURVE DATA'!$A:$AM,37,FALSE),NA())</f>
        <v>5.9097715715356793</v>
      </c>
      <c r="I140">
        <f>IFERROR(VLOOKUP($B140,'CURVE DATA'!$A:$AM,38,FALSE),NA())</f>
        <v>4.2198742330234866</v>
      </c>
      <c r="J140">
        <f>IFERROR(VLOOKUP($B140,'CURVE DATA'!$A:$AM,39,FALSE),NA())</f>
        <v>7.5996689100478729</v>
      </c>
      <c r="K140" t="str">
        <f t="shared" si="26"/>
        <v/>
      </c>
      <c r="L140" t="str">
        <f t="shared" si="27"/>
        <v/>
      </c>
      <c r="M140">
        <f t="shared" si="28"/>
        <v>145.19002538461538</v>
      </c>
      <c r="N140" t="str">
        <f t="shared" si="29"/>
        <v/>
      </c>
      <c r="O140" t="str">
        <f t="shared" si="30"/>
        <v/>
      </c>
      <c r="P140" t="str">
        <f t="shared" si="31"/>
        <v/>
      </c>
      <c r="Q140" t="str">
        <f t="shared" si="32"/>
        <v/>
      </c>
    </row>
    <row r="141" spans="1:17">
      <c r="A141" s="41">
        <f t="shared" si="23"/>
        <v>139</v>
      </c>
      <c r="B141" t="str">
        <f t="shared" si="24"/>
        <v>5_140</v>
      </c>
      <c r="C141">
        <f t="shared" si="22"/>
        <v>5</v>
      </c>
      <c r="D141">
        <f t="shared" si="25"/>
        <v>140</v>
      </c>
      <c r="E141">
        <f>IFERROR(VLOOKUP($B141,'CURVE DATA'!$A:$AM,15,FALSE),"")</f>
        <v>63.755183461538465</v>
      </c>
      <c r="F141">
        <f>IFERROR(VLOOKUP($B141,'CURVE DATA'!$A:$AM,34,FALSE),NA())</f>
        <v>0.17918779295440249</v>
      </c>
      <c r="G141">
        <f>IFERROR(VLOOKUP($B141,'CURVE DATA'!$A:$AM,35,FALSE),NA())</f>
        <v>9.6510026892455733E-2</v>
      </c>
      <c r="H141">
        <f>IFERROR(VLOOKUP($B141,'CURVE DATA'!$A:$AM,37,FALSE),NA())</f>
        <v>5.9466873744023916</v>
      </c>
      <c r="I141">
        <f>IFERROR(VLOOKUP($B141,'CURVE DATA'!$A:$AM,38,FALSE),NA())</f>
        <v>4.2462339735689465</v>
      </c>
      <c r="J141">
        <f>IFERROR(VLOOKUP($B141,'CURVE DATA'!$A:$AM,39,FALSE),NA())</f>
        <v>7.6471407752358376</v>
      </c>
      <c r="K141" t="str">
        <f t="shared" si="26"/>
        <v/>
      </c>
      <c r="L141" t="str">
        <f t="shared" si="27"/>
        <v/>
      </c>
      <c r="M141">
        <f t="shared" si="28"/>
        <v>144.73135500000001</v>
      </c>
      <c r="N141" t="str">
        <f t="shared" si="29"/>
        <v/>
      </c>
      <c r="O141" t="str">
        <f t="shared" si="30"/>
        <v/>
      </c>
      <c r="P141" t="str">
        <f t="shared" si="31"/>
        <v/>
      </c>
      <c r="Q141" t="str">
        <f t="shared" si="32"/>
        <v/>
      </c>
    </row>
    <row r="142" spans="1:17">
      <c r="A142" s="41">
        <f t="shared" si="23"/>
        <v>140</v>
      </c>
      <c r="B142" t="str">
        <f t="shared" si="24"/>
        <v>5_141</v>
      </c>
      <c r="C142">
        <f t="shared" si="22"/>
        <v>5</v>
      </c>
      <c r="D142">
        <f t="shared" si="25"/>
        <v>141</v>
      </c>
      <c r="E142">
        <f>IFERROR(VLOOKUP($B142,'CURVE DATA'!$A:$AM,15,FALSE),"")</f>
        <v>64.213853846153853</v>
      </c>
      <c r="F142">
        <f>IFERROR(VLOOKUP($B142,'CURVE DATA'!$A:$AM,34,FALSE),NA())</f>
        <v>0.17993121852252009</v>
      </c>
      <c r="G142">
        <f>IFERROR(VLOOKUP($B142,'CURVE DATA'!$A:$AM,35,FALSE),NA())</f>
        <v>9.7105892546956202E-2</v>
      </c>
      <c r="H142">
        <f>IFERROR(VLOOKUP($B142,'CURVE DATA'!$A:$AM,37,FALSE),NA())</f>
        <v>5.9834030077780458</v>
      </c>
      <c r="I142">
        <f>IFERROR(VLOOKUP($B142,'CURVE DATA'!$A:$AM,38,FALSE),NA())</f>
        <v>4.2724507830269136</v>
      </c>
      <c r="J142">
        <f>IFERROR(VLOOKUP($B142,'CURVE DATA'!$A:$AM,39,FALSE),NA())</f>
        <v>7.6943552325291797</v>
      </c>
      <c r="K142" t="str">
        <f t="shared" si="26"/>
        <v/>
      </c>
      <c r="L142" t="str">
        <f t="shared" si="27"/>
        <v/>
      </c>
      <c r="M142">
        <f t="shared" si="28"/>
        <v>144.27268461538461</v>
      </c>
      <c r="N142" t="str">
        <f t="shared" si="29"/>
        <v/>
      </c>
      <c r="O142" t="str">
        <f t="shared" si="30"/>
        <v/>
      </c>
      <c r="P142" t="str">
        <f t="shared" si="31"/>
        <v/>
      </c>
      <c r="Q142" t="str">
        <f t="shared" si="32"/>
        <v/>
      </c>
    </row>
    <row r="143" spans="1:17">
      <c r="A143" s="41">
        <f t="shared" si="23"/>
        <v>141</v>
      </c>
      <c r="B143" t="str">
        <f t="shared" si="24"/>
        <v>5_142</v>
      </c>
      <c r="C143">
        <f t="shared" si="22"/>
        <v>5</v>
      </c>
      <c r="D143">
        <f t="shared" si="25"/>
        <v>142</v>
      </c>
      <c r="E143">
        <f>IFERROR(VLOOKUP($B143,'CURVE DATA'!$A:$AM,15,FALSE),"")</f>
        <v>64.672524230769227</v>
      </c>
      <c r="F143">
        <f>IFERROR(VLOOKUP($B143,'CURVE DATA'!$A:$AM,34,FALSE),NA())</f>
        <v>0.18066157121307125</v>
      </c>
      <c r="G143">
        <f>IFERROR(VLOOKUP($B143,'CURVE DATA'!$A:$AM,35,FALSE),NA())</f>
        <v>9.7698486012673308E-2</v>
      </c>
      <c r="H143">
        <f>IFERROR(VLOOKUP($B143,'CURVE DATA'!$A:$AM,37,FALSE),NA())</f>
        <v>6.0199170177125803</v>
      </c>
      <c r="I143">
        <f>IFERROR(VLOOKUP($B143,'CURVE DATA'!$A:$AM,38,FALSE),NA())</f>
        <v>4.2985236232038924</v>
      </c>
      <c r="J143">
        <f>IFERROR(VLOOKUP($B143,'CURVE DATA'!$A:$AM,39,FALSE),NA())</f>
        <v>7.7413104122212681</v>
      </c>
      <c r="K143" t="str">
        <f t="shared" si="26"/>
        <v/>
      </c>
      <c r="L143" t="str">
        <f t="shared" si="27"/>
        <v/>
      </c>
      <c r="M143">
        <f t="shared" si="28"/>
        <v>143.81401423076923</v>
      </c>
      <c r="N143" t="str">
        <f t="shared" si="29"/>
        <v/>
      </c>
      <c r="O143" t="str">
        <f t="shared" si="30"/>
        <v/>
      </c>
      <c r="P143" t="str">
        <f t="shared" si="31"/>
        <v/>
      </c>
      <c r="Q143" t="str">
        <f t="shared" si="32"/>
        <v/>
      </c>
    </row>
    <row r="144" spans="1:17">
      <c r="A144" s="41">
        <f t="shared" si="23"/>
        <v>142</v>
      </c>
      <c r="B144" t="str">
        <f t="shared" si="24"/>
        <v>5_143</v>
      </c>
      <c r="C144">
        <f t="shared" si="22"/>
        <v>5</v>
      </c>
      <c r="D144">
        <f t="shared" si="25"/>
        <v>143</v>
      </c>
      <c r="E144">
        <f>IFERROR(VLOOKUP($B144,'CURVE DATA'!$A:$AM,15,FALSE),"")</f>
        <v>65.131194615384615</v>
      </c>
      <c r="F144">
        <f>IFERROR(VLOOKUP($B144,'CURVE DATA'!$A:$AM,34,FALSE),NA())</f>
        <v>0.1813788104038537</v>
      </c>
      <c r="G144">
        <f>IFERROR(VLOOKUP($B144,'CURVE DATA'!$A:$AM,35,FALSE),NA())</f>
        <v>9.8287784071766138E-2</v>
      </c>
      <c r="H144">
        <f>IFERROR(VLOOKUP($B144,'CURVE DATA'!$A:$AM,37,FALSE),NA())</f>
        <v>6.056227973585302</v>
      </c>
      <c r="I144">
        <f>IFERROR(VLOOKUP($B144,'CURVE DATA'!$A:$AM,38,FALSE),NA())</f>
        <v>4.3244514725647329</v>
      </c>
      <c r="J144">
        <f>IFERROR(VLOOKUP($B144,'CURVE DATA'!$A:$AM,39,FALSE),NA())</f>
        <v>7.7880044746058719</v>
      </c>
      <c r="K144" t="str">
        <f t="shared" si="26"/>
        <v/>
      </c>
      <c r="L144" t="str">
        <f t="shared" si="27"/>
        <v/>
      </c>
      <c r="M144">
        <f t="shared" si="28"/>
        <v>143.35534384615386</v>
      </c>
      <c r="N144" t="str">
        <f t="shared" si="29"/>
        <v/>
      </c>
      <c r="O144" t="str">
        <f t="shared" si="30"/>
        <v/>
      </c>
      <c r="P144" t="str">
        <f t="shared" si="31"/>
        <v/>
      </c>
      <c r="Q144" t="str">
        <f t="shared" si="32"/>
        <v/>
      </c>
    </row>
    <row r="145" spans="1:17">
      <c r="A145" s="41">
        <f t="shared" si="23"/>
        <v>143</v>
      </c>
      <c r="B145" t="str">
        <f t="shared" si="24"/>
        <v>5_144</v>
      </c>
      <c r="C145">
        <f t="shared" si="22"/>
        <v>5</v>
      </c>
      <c r="D145">
        <f t="shared" si="25"/>
        <v>144</v>
      </c>
      <c r="E145">
        <f>IFERROR(VLOOKUP($B145,'CURVE DATA'!$A:$AM,15,FALSE),"")</f>
        <v>65.589865000000003</v>
      </c>
      <c r="F145">
        <f>IFERROR(VLOOKUP($B145,'CURVE DATA'!$A:$AM,34,FALSE),NA())</f>
        <v>0.1820828974076478</v>
      </c>
      <c r="G145">
        <f>IFERROR(VLOOKUP($B145,'CURVE DATA'!$A:$AM,35,FALSE),NA())</f>
        <v>9.8873763885303778E-2</v>
      </c>
      <c r="H145">
        <f>IFERROR(VLOOKUP($B145,'CURVE DATA'!$A:$AM,37,FALSE),NA())</f>
        <v>6.0923344681229317</v>
      </c>
      <c r="I145">
        <f>IFERROR(VLOOKUP($B145,'CURVE DATA'!$A:$AM,38,FALSE),NA())</f>
        <v>4.3502333262455091</v>
      </c>
      <c r="J145">
        <f>IFERROR(VLOOKUP($B145,'CURVE DATA'!$A:$AM,39,FALSE),NA())</f>
        <v>7.8344356100003552</v>
      </c>
      <c r="K145" t="str">
        <f t="shared" si="26"/>
        <v/>
      </c>
      <c r="L145" t="str">
        <f t="shared" si="27"/>
        <v/>
      </c>
      <c r="M145">
        <f t="shared" si="28"/>
        <v>142.89667346153846</v>
      </c>
      <c r="N145" t="str">
        <f t="shared" si="29"/>
        <v/>
      </c>
      <c r="O145" t="str">
        <f t="shared" si="30"/>
        <v/>
      </c>
      <c r="P145" t="str">
        <f t="shared" si="31"/>
        <v/>
      </c>
      <c r="Q145" t="str">
        <f t="shared" si="32"/>
        <v/>
      </c>
    </row>
    <row r="146" spans="1:17">
      <c r="A146" s="41">
        <f t="shared" si="23"/>
        <v>144</v>
      </c>
      <c r="B146" t="str">
        <f t="shared" si="24"/>
        <v>5_145</v>
      </c>
      <c r="C146">
        <f t="shared" si="22"/>
        <v>5</v>
      </c>
      <c r="D146">
        <f t="shared" si="25"/>
        <v>145</v>
      </c>
      <c r="E146">
        <f>IFERROR(VLOOKUP($B146,'CURVE DATA'!$A:$AM,15,FALSE),"")</f>
        <v>66.048535384615391</v>
      </c>
      <c r="F146">
        <f>IFERROR(VLOOKUP($B146,'CURVE DATA'!$A:$AM,34,FALSE),NA())</f>
        <v>0.18277379547128</v>
      </c>
      <c r="G146">
        <f>IFERROR(VLOOKUP($B146,'CURVE DATA'!$A:$AM,35,FALSE),NA())</f>
        <v>9.9456402993539722E-2</v>
      </c>
      <c r="H146">
        <f>IFERROR(VLOOKUP($B146,'CURVE DATA'!$A:$AM,37,FALSE),NA())</f>
        <v>6.1282351174165086</v>
      </c>
      <c r="I146">
        <f>IFERROR(VLOOKUP($B146,'CURVE DATA'!$A:$AM,38,FALSE),NA())</f>
        <v>4.3758681960655981</v>
      </c>
      <c r="J146">
        <f>IFERROR(VLOOKUP($B146,'CURVE DATA'!$A:$AM,39,FALSE),NA())</f>
        <v>7.8806020387674209</v>
      </c>
      <c r="K146" t="str">
        <f t="shared" si="26"/>
        <v/>
      </c>
      <c r="L146" t="str">
        <f t="shared" si="27"/>
        <v/>
      </c>
      <c r="M146">
        <f t="shared" si="28"/>
        <v>142.43800307692305</v>
      </c>
      <c r="N146" t="str">
        <f t="shared" si="29"/>
        <v/>
      </c>
      <c r="O146" t="str">
        <f t="shared" si="30"/>
        <v/>
      </c>
      <c r="P146" t="str">
        <f t="shared" si="31"/>
        <v/>
      </c>
      <c r="Q146" t="str">
        <f t="shared" si="32"/>
        <v/>
      </c>
    </row>
    <row r="147" spans="1:17">
      <c r="A147" s="41">
        <f t="shared" si="23"/>
        <v>145</v>
      </c>
      <c r="B147" t="str">
        <f t="shared" si="24"/>
        <v>5_146</v>
      </c>
      <c r="C147">
        <f t="shared" si="22"/>
        <v>5</v>
      </c>
      <c r="D147">
        <f t="shared" si="25"/>
        <v>146</v>
      </c>
      <c r="E147">
        <f>IFERROR(VLOOKUP($B147,'CURVE DATA'!$A:$AM,15,FALSE),"")</f>
        <v>66.507205769230765</v>
      </c>
      <c r="F147">
        <f>IFERROR(VLOOKUP($B147,'CURVE DATA'!$A:$AM,34,FALSE),NA())</f>
        <v>0.18345146977437293</v>
      </c>
      <c r="G147">
        <f>IFERROR(VLOOKUP($B147,'CURVE DATA'!$A:$AM,35,FALSE),NA())</f>
        <v>0.10003567931616615</v>
      </c>
      <c r="H147">
        <f>IFERROR(VLOOKUP($B147,'CURVE DATA'!$A:$AM,37,FALSE),NA())</f>
        <v>6.1639285609370615</v>
      </c>
      <c r="I147">
        <f>IFERROR(VLOOKUP($B147,'CURVE DATA'!$A:$AM,38,FALSE),NA())</f>
        <v>4.4013551105388622</v>
      </c>
      <c r="J147">
        <f>IFERROR(VLOOKUP($B147,'CURVE DATA'!$A:$AM,39,FALSE),NA())</f>
        <v>7.9265020113352609</v>
      </c>
      <c r="K147" t="str">
        <f t="shared" si="26"/>
        <v/>
      </c>
      <c r="L147" t="str">
        <f t="shared" si="27"/>
        <v/>
      </c>
      <c r="M147">
        <f t="shared" si="28"/>
        <v>141.97933269230771</v>
      </c>
      <c r="N147" t="str">
        <f t="shared" si="29"/>
        <v/>
      </c>
      <c r="O147" t="str">
        <f t="shared" si="30"/>
        <v/>
      </c>
      <c r="P147" t="str">
        <f t="shared" si="31"/>
        <v/>
      </c>
      <c r="Q147" t="str">
        <f t="shared" si="32"/>
        <v/>
      </c>
    </row>
    <row r="148" spans="1:17">
      <c r="A148" s="41">
        <f t="shared" si="23"/>
        <v>146</v>
      </c>
      <c r="B148" t="str">
        <f t="shared" si="24"/>
        <v>5_147</v>
      </c>
      <c r="C148">
        <f t="shared" si="22"/>
        <v>5</v>
      </c>
      <c r="D148">
        <f t="shared" si="25"/>
        <v>147</v>
      </c>
      <c r="E148">
        <f>IFERROR(VLOOKUP($B148,'CURVE DATA'!$A:$AM,15,FALSE),"")</f>
        <v>66.965876153846153</v>
      </c>
      <c r="F148">
        <f>IFERROR(VLOOKUP($B148,'CURVE DATA'!$A:$AM,34,FALSE),NA())</f>
        <v>0.18411588742787593</v>
      </c>
      <c r="G148">
        <f>IFERROR(VLOOKUP($B148,'CURVE DATA'!$A:$AM,35,FALSE),NA())</f>
        <v>0.10061157115254774</v>
      </c>
      <c r="H148">
        <f>IFERROR(VLOOKUP($B148,'CURVE DATA'!$A:$AM,37,FALSE),NA())</f>
        <v>6.1994134615500096</v>
      </c>
      <c r="I148">
        <f>IFERROR(VLOOKUP($B148,'CURVE DATA'!$A:$AM,38,FALSE),NA())</f>
        <v>4.426693114883939</v>
      </c>
      <c r="J148">
        <f>IFERROR(VLOOKUP($B148,'CURVE DATA'!$A:$AM,39,FALSE),NA())</f>
        <v>7.9721338082160811</v>
      </c>
      <c r="K148" t="str">
        <f t="shared" si="26"/>
        <v/>
      </c>
      <c r="L148" t="str">
        <f t="shared" si="27"/>
        <v/>
      </c>
      <c r="M148">
        <f t="shared" si="28"/>
        <v>141.52066230769231</v>
      </c>
      <c r="N148" t="str">
        <f t="shared" si="29"/>
        <v/>
      </c>
      <c r="O148" t="str">
        <f t="shared" si="30"/>
        <v/>
      </c>
      <c r="P148" t="str">
        <f t="shared" si="31"/>
        <v/>
      </c>
      <c r="Q148" t="str">
        <f t="shared" si="32"/>
        <v/>
      </c>
    </row>
    <row r="149" spans="1:17">
      <c r="A149" s="41">
        <f t="shared" si="23"/>
        <v>147</v>
      </c>
      <c r="B149" t="str">
        <f t="shared" si="24"/>
        <v>5_148</v>
      </c>
      <c r="C149">
        <f t="shared" si="22"/>
        <v>5</v>
      </c>
      <c r="D149">
        <f t="shared" si="25"/>
        <v>148</v>
      </c>
      <c r="E149">
        <f>IFERROR(VLOOKUP($B149,'CURVE DATA'!$A:$AM,15,FALSE),"")</f>
        <v>67.424546538461541</v>
      </c>
      <c r="F149">
        <f>IFERROR(VLOOKUP($B149,'CURVE DATA'!$A:$AM,34,FALSE),NA())</f>
        <v>0.18476701747215102</v>
      </c>
      <c r="G149">
        <f>IFERROR(VLOOKUP($B149,'CURVE DATA'!$A:$AM,35,FALSE),NA())</f>
        <v>0.10118405718193278</v>
      </c>
      <c r="H149">
        <f>IFERROR(VLOOKUP($B149,'CURVE DATA'!$A:$AM,37,FALSE),NA())</f>
        <v>6.2346885055281804</v>
      </c>
      <c r="I149">
        <f>IFERROR(VLOOKUP($B149,'CURVE DATA'!$A:$AM,38,FALSE),NA())</f>
        <v>4.4518812710335292</v>
      </c>
      <c r="J149">
        <f>IFERROR(VLOOKUP($B149,'CURVE DATA'!$A:$AM,39,FALSE),NA())</f>
        <v>8.0174957400228326</v>
      </c>
      <c r="K149" t="str">
        <f t="shared" si="26"/>
        <v/>
      </c>
      <c r="L149" t="str">
        <f t="shared" si="27"/>
        <v/>
      </c>
      <c r="M149">
        <f t="shared" si="28"/>
        <v>141.0619919230769</v>
      </c>
      <c r="N149" t="str">
        <f t="shared" si="29"/>
        <v/>
      </c>
      <c r="O149" t="str">
        <f t="shared" si="30"/>
        <v/>
      </c>
      <c r="P149" t="str">
        <f t="shared" si="31"/>
        <v/>
      </c>
      <c r="Q149" t="str">
        <f t="shared" si="32"/>
        <v/>
      </c>
    </row>
    <row r="150" spans="1:17">
      <c r="A150" s="41">
        <f t="shared" si="23"/>
        <v>148</v>
      </c>
      <c r="B150" t="str">
        <f t="shared" si="24"/>
        <v>5_149</v>
      </c>
      <c r="C150">
        <f t="shared" si="22"/>
        <v>5</v>
      </c>
      <c r="D150">
        <f t="shared" si="25"/>
        <v>149</v>
      </c>
      <c r="E150">
        <f>IFERROR(VLOOKUP($B150,'CURVE DATA'!$A:$AM,15,FALSE),"")</f>
        <v>67.88321692307693</v>
      </c>
      <c r="F150">
        <f>IFERROR(VLOOKUP($B150,'CURVE DATA'!$A:$AM,34,FALSE),NA())</f>
        <v>0.18540483087485968</v>
      </c>
      <c r="G150">
        <f>IFERROR(VLOOKUP($B150,'CURVE DATA'!$A:$AM,35,FALSE),NA())</f>
        <v>0.10175311646364175</v>
      </c>
      <c r="H150">
        <f>IFERROR(VLOOKUP($B150,'CURVE DATA'!$A:$AM,37,FALSE),NA())</f>
        <v>6.2697524025634195</v>
      </c>
      <c r="I150">
        <f>IFERROR(VLOOKUP($B150,'CURVE DATA'!$A:$AM,38,FALSE),NA())</f>
        <v>4.4769186576426954</v>
      </c>
      <c r="J150">
        <f>IFERROR(VLOOKUP($B150,'CURVE DATA'!$A:$AM,39,FALSE),NA())</f>
        <v>8.0625861474841454</v>
      </c>
      <c r="K150" t="str">
        <f t="shared" si="26"/>
        <v/>
      </c>
      <c r="L150" t="str">
        <f t="shared" si="27"/>
        <v/>
      </c>
      <c r="M150">
        <f t="shared" si="28"/>
        <v>140.60332153846153</v>
      </c>
      <c r="N150" t="str">
        <f t="shared" si="29"/>
        <v/>
      </c>
      <c r="O150" t="str">
        <f t="shared" si="30"/>
        <v/>
      </c>
      <c r="P150" t="str">
        <f t="shared" si="31"/>
        <v/>
      </c>
      <c r="Q150" t="str">
        <f t="shared" si="32"/>
        <v/>
      </c>
    </row>
    <row r="151" spans="1:17">
      <c r="A151" s="41">
        <f t="shared" si="23"/>
        <v>149</v>
      </c>
      <c r="B151" t="str">
        <f t="shared" si="24"/>
        <v>5_150</v>
      </c>
      <c r="C151">
        <f t="shared" si="22"/>
        <v>5</v>
      </c>
      <c r="D151">
        <f t="shared" si="25"/>
        <v>150</v>
      </c>
      <c r="E151">
        <f>IFERROR(VLOOKUP($B151,'CURVE DATA'!$A:$AM,15,FALSE),"")</f>
        <v>68.341887307692303</v>
      </c>
      <c r="F151">
        <f>IFERROR(VLOOKUP($B151,'CURVE DATA'!$A:$AM,34,FALSE),NA())</f>
        <v>0.18602930052845021</v>
      </c>
      <c r="G151">
        <f>IFERROR(VLOOKUP($B151,'CURVE DATA'!$A:$AM,35,FALSE),NA())</f>
        <v>0.10231872843723107</v>
      </c>
      <c r="H151">
        <f>IFERROR(VLOOKUP($B151,'CURVE DATA'!$A:$AM,37,FALSE),NA())</f>
        <v>6.3046038857766868</v>
      </c>
      <c r="I151">
        <f>IFERROR(VLOOKUP($B151,'CURVE DATA'!$A:$AM,38,FALSE),NA())</f>
        <v>4.5018043700960613</v>
      </c>
      <c r="J151">
        <f>IFERROR(VLOOKUP($B151,'CURVE DATA'!$A:$AM,39,FALSE),NA())</f>
        <v>8.1074034014573133</v>
      </c>
      <c r="K151" t="str">
        <f t="shared" si="26"/>
        <v/>
      </c>
      <c r="L151" t="str">
        <f t="shared" si="27"/>
        <v/>
      </c>
      <c r="M151">
        <f t="shared" si="28"/>
        <v>140.14465115384616</v>
      </c>
      <c r="N151" t="str">
        <f t="shared" si="29"/>
        <v/>
      </c>
      <c r="O151" t="str">
        <f t="shared" si="30"/>
        <v/>
      </c>
      <c r="P151" t="str">
        <f t="shared" si="31"/>
        <v/>
      </c>
      <c r="Q151" t="str">
        <f t="shared" si="32"/>
        <v/>
      </c>
    </row>
    <row r="152" spans="1:17">
      <c r="A152" s="41">
        <f t="shared" si="23"/>
        <v>150</v>
      </c>
      <c r="B152" t="str">
        <f t="shared" si="24"/>
        <v>5_151</v>
      </c>
      <c r="C152">
        <f t="shared" si="22"/>
        <v>5</v>
      </c>
      <c r="D152">
        <f t="shared" si="25"/>
        <v>151</v>
      </c>
      <c r="E152">
        <f>IFERROR(VLOOKUP($B152,'CURVE DATA'!$A:$AM,15,FALSE),"")</f>
        <v>68.800557692307692</v>
      </c>
      <c r="F152">
        <f>IFERROR(VLOOKUP($B152,'CURVE DATA'!$A:$AM,34,FALSE),NA())</f>
        <v>0.18664040124735809</v>
      </c>
      <c r="G152">
        <f>IFERROR(VLOOKUP($B152,'CURVE DATA'!$A:$AM,35,FALSE),NA())</f>
        <v>0.10288087292263191</v>
      </c>
      <c r="H152">
        <f>IFERROR(VLOOKUP($B152,'CURVE DATA'!$A:$AM,37,FALSE),NA())</f>
        <v>6.3392417117266087</v>
      </c>
      <c r="I152">
        <f>IFERROR(VLOOKUP($B152,'CURVE DATA'!$A:$AM,38,FALSE),NA())</f>
        <v>4.5265375205139282</v>
      </c>
      <c r="J152">
        <f>IFERROR(VLOOKUP($B152,'CURVE DATA'!$A:$AM,39,FALSE),NA())</f>
        <v>8.1519459029392891</v>
      </c>
      <c r="K152" t="str">
        <f t="shared" si="26"/>
        <v/>
      </c>
      <c r="L152" t="str">
        <f t="shared" si="27"/>
        <v/>
      </c>
      <c r="M152">
        <f t="shared" si="28"/>
        <v>139.68598076923075</v>
      </c>
      <c r="N152" t="str">
        <f t="shared" si="29"/>
        <v/>
      </c>
      <c r="O152" t="str">
        <f t="shared" si="30"/>
        <v/>
      </c>
      <c r="P152" t="str">
        <f t="shared" si="31"/>
        <v/>
      </c>
      <c r="Q152" t="str">
        <f t="shared" si="32"/>
        <v/>
      </c>
    </row>
    <row r="153" spans="1:17">
      <c r="A153" s="41">
        <f t="shared" si="23"/>
        <v>151</v>
      </c>
      <c r="B153" t="str">
        <f t="shared" si="24"/>
        <v>5_152</v>
      </c>
      <c r="C153">
        <f t="shared" si="22"/>
        <v>5</v>
      </c>
      <c r="D153">
        <f t="shared" si="25"/>
        <v>152</v>
      </c>
      <c r="E153">
        <f>IFERROR(VLOOKUP($B153,'CURVE DATA'!$A:$AM,15,FALSE),"")</f>
        <v>69.25922807692308</v>
      </c>
      <c r="F153">
        <f>IFERROR(VLOOKUP($B153,'CURVE DATA'!$A:$AM,34,FALSE),NA())</f>
        <v>0.18723810976492486</v>
      </c>
      <c r="G153">
        <f>IFERROR(VLOOKUP($B153,'CURVE DATA'!$A:$AM,35,FALSE),NA())</f>
        <v>0.103439530120263</v>
      </c>
      <c r="H153">
        <f>IFERROR(VLOOKUP($B153,'CURVE DATA'!$A:$AM,37,FALSE),NA())</f>
        <v>6.3736646604164244</v>
      </c>
      <c r="I153">
        <f>IFERROR(VLOOKUP($B153,'CURVE DATA'!$A:$AM,38,FALSE),NA())</f>
        <v>4.5511172377572295</v>
      </c>
      <c r="J153">
        <f>IFERROR(VLOOKUP($B153,'CURVE DATA'!$A:$AM,39,FALSE),NA())</f>
        <v>8.1962120830756202</v>
      </c>
      <c r="K153" t="str">
        <f t="shared" si="26"/>
        <v/>
      </c>
      <c r="L153" t="str">
        <f t="shared" si="27"/>
        <v/>
      </c>
      <c r="M153">
        <f t="shared" si="28"/>
        <v>139.22731038461538</v>
      </c>
      <c r="N153" t="str">
        <f t="shared" si="29"/>
        <v/>
      </c>
      <c r="O153" t="str">
        <f t="shared" si="30"/>
        <v/>
      </c>
      <c r="P153" t="str">
        <f t="shared" si="31"/>
        <v/>
      </c>
      <c r="Q153" t="str">
        <f t="shared" si="32"/>
        <v/>
      </c>
    </row>
    <row r="154" spans="1:17">
      <c r="A154" s="41">
        <f t="shared" si="23"/>
        <v>152</v>
      </c>
      <c r="B154" t="str">
        <f t="shared" si="24"/>
        <v>5_153</v>
      </c>
      <c r="C154">
        <f t="shared" si="22"/>
        <v>5</v>
      </c>
      <c r="D154">
        <f t="shared" si="25"/>
        <v>153</v>
      </c>
      <c r="E154">
        <f>IFERROR(VLOOKUP($B154,'CURVE DATA'!$A:$AM,15,FALSE),"")</f>
        <v>69.717898461538468</v>
      </c>
      <c r="F154">
        <f>IFERROR(VLOOKUP($B154,'CURVE DATA'!$A:$AM,34,FALSE),NA())</f>
        <v>0.18782240472991735</v>
      </c>
      <c r="G154">
        <f>IFERROR(VLOOKUP($B154,'CURVE DATA'!$A:$AM,35,FALSE),NA())</f>
        <v>0.103994680611116</v>
      </c>
      <c r="H154">
        <f>IFERROR(VLOOKUP($B154,'CURVE DATA'!$A:$AM,37,FALSE),NA())</f>
        <v>6.4078715352992548</v>
      </c>
      <c r="I154">
        <f>IFERROR(VLOOKUP($B154,'CURVE DATA'!$A:$AM,38,FALSE),NA())</f>
        <v>4.5755426674312911</v>
      </c>
      <c r="J154">
        <f>IFERROR(VLOOKUP($B154,'CURVE DATA'!$A:$AM,39,FALSE),NA())</f>
        <v>8.2402004031672202</v>
      </c>
      <c r="K154" t="str">
        <f t="shared" si="26"/>
        <v/>
      </c>
      <c r="L154" t="str">
        <f t="shared" si="27"/>
        <v/>
      </c>
      <c r="M154">
        <f t="shared" si="28"/>
        <v>138.76864</v>
      </c>
      <c r="N154" t="str">
        <f t="shared" si="29"/>
        <v/>
      </c>
      <c r="O154" t="str">
        <f t="shared" si="30"/>
        <v/>
      </c>
      <c r="P154" t="str">
        <f t="shared" si="31"/>
        <v/>
      </c>
      <c r="Q154" t="str">
        <f t="shared" si="32"/>
        <v/>
      </c>
    </row>
    <row r="155" spans="1:17">
      <c r="A155" s="41">
        <f t="shared" si="23"/>
        <v>153</v>
      </c>
      <c r="B155" t="str">
        <f t="shared" si="24"/>
        <v>5_154</v>
      </c>
      <c r="C155">
        <f t="shared" si="22"/>
        <v>5</v>
      </c>
      <c r="D155">
        <f t="shared" si="25"/>
        <v>154</v>
      </c>
      <c r="E155">
        <f>IFERROR(VLOOKUP($B155,'CURVE DATA'!$A:$AM,15,FALSE),"")</f>
        <v>70.176568846153842</v>
      </c>
      <c r="F155">
        <f>IFERROR(VLOOKUP($B155,'CURVE DATA'!$A:$AM,34,FALSE),NA())</f>
        <v>0.18839326670280798</v>
      </c>
      <c r="G155">
        <f>IFERROR(VLOOKUP($B155,'CURVE DATA'!$A:$AM,35,FALSE),NA())</f>
        <v>0.10454630535681332</v>
      </c>
      <c r="H155">
        <f>IFERROR(VLOOKUP($B155,'CURVE DATA'!$A:$AM,37,FALSE),NA())</f>
        <v>6.4418611632816569</v>
      </c>
      <c r="I155">
        <f>IFERROR(VLOOKUP($B155,'CURVE DATA'!$A:$AM,38,FALSE),NA())</f>
        <v>4.599812971888376</v>
      </c>
      <c r="J155">
        <f>IFERROR(VLOOKUP($B155,'CURVE DATA'!$A:$AM,39,FALSE),NA())</f>
        <v>8.2839093546749396</v>
      </c>
      <c r="K155" t="str">
        <f t="shared" si="26"/>
        <v/>
      </c>
      <c r="L155" t="str">
        <f t="shared" si="27"/>
        <v/>
      </c>
      <c r="M155">
        <f t="shared" si="28"/>
        <v>138.3099696153846</v>
      </c>
      <c r="N155" t="str">
        <f t="shared" si="29"/>
        <v/>
      </c>
      <c r="O155" t="str">
        <f t="shared" si="30"/>
        <v/>
      </c>
      <c r="P155" t="str">
        <f t="shared" si="31"/>
        <v/>
      </c>
      <c r="Q155" t="str">
        <f t="shared" si="32"/>
        <v/>
      </c>
    </row>
    <row r="156" spans="1:17">
      <c r="A156" s="41">
        <f t="shared" si="23"/>
        <v>154</v>
      </c>
      <c r="B156" t="str">
        <f t="shared" si="24"/>
        <v>5_155</v>
      </c>
      <c r="C156">
        <f t="shared" si="22"/>
        <v>5</v>
      </c>
      <c r="D156">
        <f t="shared" si="25"/>
        <v>155</v>
      </c>
      <c r="E156">
        <f>IFERROR(VLOOKUP($B156,'CURVE DATA'!$A:$AM,15,FALSE),"")</f>
        <v>70.63523923076923</v>
      </c>
      <c r="F156">
        <f>IFERROR(VLOOKUP($B156,'CURVE DATA'!$A:$AM,34,FALSE),NA())</f>
        <v>0.18895067815169303</v>
      </c>
      <c r="G156">
        <f>IFERROR(VLOOKUP($B156,'CURVE DATA'!$A:$AM,35,FALSE),NA())</f>
        <v>0.10509438569963721</v>
      </c>
      <c r="H156">
        <f>IFERROR(VLOOKUP($B156,'CURVE DATA'!$A:$AM,37,FALSE),NA())</f>
        <v>6.4756323947254204</v>
      </c>
      <c r="I156">
        <f>IFERROR(VLOOKUP($B156,'CURVE DATA'!$A:$AM,38,FALSE),NA())</f>
        <v>4.6239273302289599</v>
      </c>
      <c r="J156">
        <f>IFERROR(VLOOKUP($B156,'CURVE DATA'!$A:$AM,39,FALSE),NA())</f>
        <v>8.3273374592218818</v>
      </c>
      <c r="K156" t="str">
        <f t="shared" si="26"/>
        <v/>
      </c>
      <c r="L156" t="str">
        <f t="shared" si="27"/>
        <v/>
      </c>
      <c r="M156">
        <f t="shared" si="28"/>
        <v>137.85129923076923</v>
      </c>
      <c r="N156" t="str">
        <f t="shared" si="29"/>
        <v/>
      </c>
      <c r="O156" t="str">
        <f t="shared" si="30"/>
        <v/>
      </c>
      <c r="P156" t="str">
        <f t="shared" si="31"/>
        <v/>
      </c>
      <c r="Q156" t="str">
        <f t="shared" si="32"/>
        <v/>
      </c>
    </row>
    <row r="157" spans="1:17">
      <c r="A157" s="41">
        <f t="shared" si="23"/>
        <v>155</v>
      </c>
      <c r="B157" t="str">
        <f t="shared" si="24"/>
        <v>5_156</v>
      </c>
      <c r="C157">
        <f t="shared" si="22"/>
        <v>5</v>
      </c>
      <c r="D157">
        <f t="shared" si="25"/>
        <v>156</v>
      </c>
      <c r="E157">
        <f>IFERROR(VLOOKUP($B157,'CURVE DATA'!$A:$AM,15,FALSE),"")</f>
        <v>71.093909615384618</v>
      </c>
      <c r="F157">
        <f>IFERROR(VLOOKUP($B157,'CURVE DATA'!$A:$AM,34,FALSE),NA())</f>
        <v>0.18949462344786921</v>
      </c>
      <c r="G157">
        <f>IFERROR(VLOOKUP($B157,'CURVE DATA'!$A:$AM,35,FALSE),NA())</f>
        <v>0.10563890336252903</v>
      </c>
      <c r="H157">
        <f>IFERROR(VLOOKUP($B157,'CURVE DATA'!$A:$AM,37,FALSE),NA())</f>
        <v>6.509184103447522</v>
      </c>
      <c r="I157">
        <f>IFERROR(VLOOKUP($B157,'CURVE DATA'!$A:$AM,38,FALSE),NA())</f>
        <v>4.647884938301706</v>
      </c>
      <c r="J157">
        <f>IFERROR(VLOOKUP($B157,'CURVE DATA'!$A:$AM,39,FALSE),NA())</f>
        <v>8.3704832685933397</v>
      </c>
      <c r="K157" t="str">
        <f t="shared" si="26"/>
        <v/>
      </c>
      <c r="L157" t="str">
        <f t="shared" si="27"/>
        <v/>
      </c>
      <c r="M157">
        <f t="shared" si="28"/>
        <v>137.39262884615385</v>
      </c>
      <c r="N157" t="str">
        <f t="shared" si="29"/>
        <v/>
      </c>
      <c r="O157" t="str">
        <f t="shared" si="30"/>
        <v/>
      </c>
      <c r="P157" t="str">
        <f t="shared" si="31"/>
        <v/>
      </c>
      <c r="Q157" t="str">
        <f t="shared" si="32"/>
        <v/>
      </c>
    </row>
    <row r="158" spans="1:17">
      <c r="A158" s="41">
        <f t="shared" si="23"/>
        <v>156</v>
      </c>
      <c r="B158" t="str">
        <f t="shared" si="24"/>
        <v>5_157</v>
      </c>
      <c r="C158">
        <f t="shared" si="22"/>
        <v>5</v>
      </c>
      <c r="D158">
        <f t="shared" si="25"/>
        <v>157</v>
      </c>
      <c r="E158">
        <f>IFERROR(VLOOKUP($B158,'CURVE DATA'!$A:$AM,15,FALSE),"")</f>
        <v>71.552580000000006</v>
      </c>
      <c r="F158">
        <f>IFERROR(VLOOKUP($B158,'CURVE DATA'!$A:$AM,34,FALSE),NA())</f>
        <v>0.19002508886119446</v>
      </c>
      <c r="G158">
        <f>IFERROR(VLOOKUP($B158,'CURVE DATA'!$A:$AM,35,FALSE),NA())</f>
        <v>0.10617984044905895</v>
      </c>
      <c r="H158">
        <f>IFERROR(VLOOKUP($B158,'CURVE DATA'!$A:$AM,37,FALSE),NA())</f>
        <v>6.5425151867182594</v>
      </c>
      <c r="I158">
        <f>IFERROR(VLOOKUP($B158,'CURVE DATA'!$A:$AM,38,FALSE),NA())</f>
        <v>4.6716850087021244</v>
      </c>
      <c r="J158">
        <f>IFERROR(VLOOKUP($B158,'CURVE DATA'!$A:$AM,39,FALSE),NA())</f>
        <v>8.4133453647343952</v>
      </c>
      <c r="K158" t="str">
        <f t="shared" si="26"/>
        <v/>
      </c>
      <c r="L158" t="str">
        <f t="shared" si="27"/>
        <v/>
      </c>
      <c r="M158">
        <f t="shared" si="28"/>
        <v>136.93395846153845</v>
      </c>
      <c r="N158" t="str">
        <f t="shared" si="29"/>
        <v/>
      </c>
      <c r="O158" t="str">
        <f t="shared" si="30"/>
        <v/>
      </c>
      <c r="P158" t="str">
        <f t="shared" si="31"/>
        <v/>
      </c>
      <c r="Q158" t="str">
        <f t="shared" si="32"/>
        <v/>
      </c>
    </row>
    <row r="159" spans="1:17">
      <c r="A159" s="41">
        <f t="shared" si="23"/>
        <v>157</v>
      </c>
      <c r="B159" t="str">
        <f t="shared" si="24"/>
        <v>5_158</v>
      </c>
      <c r="C159">
        <f t="shared" si="22"/>
        <v>5</v>
      </c>
      <c r="D159">
        <f t="shared" si="25"/>
        <v>158</v>
      </c>
      <c r="E159">
        <f>IFERROR(VLOOKUP($B159,'CURVE DATA'!$A:$AM,15,FALSE),"")</f>
        <v>72.01125038461538</v>
      </c>
      <c r="F159">
        <f>IFERROR(VLOOKUP($B159,'CURVE DATA'!$A:$AM,34,FALSE),NA())</f>
        <v>0.19054206255497658</v>
      </c>
      <c r="G159">
        <f>IFERROR(VLOOKUP($B159,'CURVE DATA'!$A:$AM,35,FALSE),NA())</f>
        <v>0.10671717944336415</v>
      </c>
      <c r="H159">
        <f>IFERROR(VLOOKUP($B159,'CURVE DATA'!$A:$AM,37,FALSE),NA())</f>
        <v>6.5756245652574394</v>
      </c>
      <c r="I159">
        <f>IFERROR(VLOOKUP($B159,'CURVE DATA'!$A:$AM,38,FALSE),NA())</f>
        <v>4.6953267707698592</v>
      </c>
      <c r="J159">
        <f>IFERROR(VLOOKUP($B159,'CURVE DATA'!$A:$AM,39,FALSE),NA())</f>
        <v>8.4559223597450206</v>
      </c>
      <c r="K159" t="str">
        <f t="shared" si="26"/>
        <v/>
      </c>
      <c r="L159" t="str">
        <f t="shared" si="27"/>
        <v/>
      </c>
      <c r="M159">
        <f t="shared" si="28"/>
        <v>136.47528807692308</v>
      </c>
      <c r="N159" t="str">
        <f t="shared" si="29"/>
        <v/>
      </c>
      <c r="O159" t="str">
        <f t="shared" si="30"/>
        <v/>
      </c>
      <c r="P159" t="str">
        <f t="shared" si="31"/>
        <v/>
      </c>
      <c r="Q159" t="str">
        <f t="shared" si="32"/>
        <v/>
      </c>
    </row>
    <row r="160" spans="1:17">
      <c r="A160" s="41">
        <f t="shared" si="23"/>
        <v>158</v>
      </c>
      <c r="B160" t="str">
        <f t="shared" si="24"/>
        <v>5_159</v>
      </c>
      <c r="C160">
        <f t="shared" si="22"/>
        <v>5</v>
      </c>
      <c r="D160">
        <f t="shared" si="25"/>
        <v>159</v>
      </c>
      <c r="E160">
        <f>IFERROR(VLOOKUP($B160,'CURVE DATA'!$A:$AM,15,FALSE),"")</f>
        <v>72.469920769230768</v>
      </c>
      <c r="F160">
        <f>IFERROR(VLOOKUP($B160,'CURVE DATA'!$A:$AM,34,FALSE),NA())</f>
        <v>0.19104553458068424</v>
      </c>
      <c r="G160">
        <f>IFERROR(VLOOKUP($B160,'CURVE DATA'!$A:$AM,35,FALSE),NA())</f>
        <v>0.10725090321005604</v>
      </c>
      <c r="H160">
        <f>IFERROR(VLOOKUP($B160,'CURVE DATA'!$A:$AM,37,FALSE),NA())</f>
        <v>6.6085111832286678</v>
      </c>
      <c r="I160">
        <f>IFERROR(VLOOKUP($B160,'CURVE DATA'!$A:$AM,38,FALSE),NA())</f>
        <v>4.7188094705846018</v>
      </c>
      <c r="J160">
        <f>IFERROR(VLOOKUP($B160,'CURVE DATA'!$A:$AM,39,FALSE),NA())</f>
        <v>8.4982128958727348</v>
      </c>
      <c r="K160" t="str">
        <f t="shared" si="26"/>
        <v/>
      </c>
      <c r="L160" t="str">
        <f t="shared" si="27"/>
        <v/>
      </c>
      <c r="M160">
        <f t="shared" si="28"/>
        <v>136.0166176923077</v>
      </c>
      <c r="N160" t="str">
        <f t="shared" si="29"/>
        <v/>
      </c>
      <c r="O160" t="str">
        <f t="shared" si="30"/>
        <v/>
      </c>
      <c r="P160" t="str">
        <f t="shared" si="31"/>
        <v/>
      </c>
      <c r="Q160" t="str">
        <f t="shared" si="32"/>
        <v/>
      </c>
    </row>
    <row r="161" spans="1:17">
      <c r="A161" s="41">
        <f t="shared" si="23"/>
        <v>159</v>
      </c>
      <c r="B161" t="str">
        <f t="shared" si="24"/>
        <v>5_160</v>
      </c>
      <c r="C161">
        <f t="shared" si="22"/>
        <v>5</v>
      </c>
      <c r="D161">
        <f t="shared" si="25"/>
        <v>160</v>
      </c>
      <c r="E161">
        <f>IFERROR(VLOOKUP($B161,'CURVE DATA'!$A:$AM,15,FALSE),"")</f>
        <v>72.928591153846156</v>
      </c>
      <c r="F161">
        <f>IFERROR(VLOOKUP($B161,'CURVE DATA'!$A:$AM,34,FALSE),NA())</f>
        <v>0.19153549687226742</v>
      </c>
      <c r="G161">
        <f>IFERROR(VLOOKUP($B161,'CURVE DATA'!$A:$AM,35,FALSE),NA())</f>
        <v>0.10778099499409512</v>
      </c>
      <c r="H161">
        <f>IFERROR(VLOOKUP($B161,'CURVE DATA'!$A:$AM,37,FALSE),NA())</f>
        <v>6.6411740082316317</v>
      </c>
      <c r="I161">
        <f>IFERROR(VLOOKUP($B161,'CURVE DATA'!$A:$AM,38,FALSE),NA())</f>
        <v>4.7421323709605883</v>
      </c>
      <c r="J161">
        <f>IFERROR(VLOOKUP($B161,'CURVE DATA'!$A:$AM,39,FALSE),NA())</f>
        <v>8.5402156455026752</v>
      </c>
      <c r="K161" t="str">
        <f t="shared" si="26"/>
        <v/>
      </c>
      <c r="L161" t="str">
        <f t="shared" si="27"/>
        <v/>
      </c>
      <c r="M161">
        <f t="shared" si="28"/>
        <v>135.5579473076923</v>
      </c>
      <c r="N161" t="str">
        <f t="shared" si="29"/>
        <v/>
      </c>
      <c r="O161" t="str">
        <f t="shared" si="30"/>
        <v/>
      </c>
      <c r="P161" t="str">
        <f t="shared" si="31"/>
        <v/>
      </c>
      <c r="Q161" t="str">
        <f t="shared" si="32"/>
        <v/>
      </c>
    </row>
    <row r="162" spans="1:17">
      <c r="A162" s="41">
        <f t="shared" si="23"/>
        <v>160</v>
      </c>
      <c r="B162" t="str">
        <f t="shared" si="24"/>
        <v>5_161</v>
      </c>
      <c r="C162">
        <f t="shared" si="22"/>
        <v>5</v>
      </c>
      <c r="D162">
        <f t="shared" si="25"/>
        <v>161</v>
      </c>
      <c r="E162">
        <f>IFERROR(VLOOKUP($B162,'CURVE DATA'!$A:$AM,15,FALSE),"")</f>
        <v>73.387261538461544</v>
      </c>
      <c r="F162">
        <f>IFERROR(VLOOKUP($B162,'CURVE DATA'!$A:$AM,34,FALSE),NA())</f>
        <v>0.19201194324012213</v>
      </c>
      <c r="G162">
        <f>IFERROR(VLOOKUP($B162,'CURVE DATA'!$A:$AM,35,FALSE),NA())</f>
        <v>0.10830743842063278</v>
      </c>
      <c r="H162">
        <f>IFERROR(VLOOKUP($B162,'CURVE DATA'!$A:$AM,37,FALSE),NA())</f>
        <v>6.6736120312923566</v>
      </c>
      <c r="I162">
        <f>IFERROR(VLOOKUP($B162,'CURVE DATA'!$A:$AM,38,FALSE),NA())</f>
        <v>4.7652947514396367</v>
      </c>
      <c r="J162">
        <f>IFERROR(VLOOKUP($B162,'CURVE DATA'!$A:$AM,39,FALSE),NA())</f>
        <v>8.5819293111450783</v>
      </c>
      <c r="K162" t="str">
        <f t="shared" si="26"/>
        <v/>
      </c>
      <c r="L162" t="str">
        <f t="shared" si="27"/>
        <v/>
      </c>
      <c r="M162">
        <f t="shared" si="28"/>
        <v>135.0992769230769</v>
      </c>
      <c r="N162" t="str">
        <f t="shared" si="29"/>
        <v/>
      </c>
      <c r="O162" t="str">
        <f t="shared" si="30"/>
        <v/>
      </c>
      <c r="P162" t="str">
        <f t="shared" si="31"/>
        <v/>
      </c>
      <c r="Q162" t="str">
        <f t="shared" si="32"/>
        <v/>
      </c>
    </row>
    <row r="163" spans="1:17">
      <c r="A163" s="41">
        <f t="shared" si="23"/>
        <v>161</v>
      </c>
      <c r="B163" t="str">
        <f t="shared" si="24"/>
        <v>5_162</v>
      </c>
      <c r="C163">
        <f t="shared" si="22"/>
        <v>5</v>
      </c>
      <c r="D163">
        <f t="shared" si="25"/>
        <v>162</v>
      </c>
      <c r="E163">
        <f>IFERROR(VLOOKUP($B163,'CURVE DATA'!$A:$AM,15,FALSE),"")</f>
        <v>73.845931923076918</v>
      </c>
      <c r="F163">
        <f>IFERROR(VLOOKUP($B163,'CURVE DATA'!$A:$AM,34,FALSE),NA())</f>
        <v>0.19247486936490185</v>
      </c>
      <c r="G163">
        <f>IFERROR(VLOOKUP($B163,'CURVE DATA'!$A:$AM,35,FALSE),NA())</f>
        <v>0.10883021749482079</v>
      </c>
      <c r="H163">
        <f>IFERROR(VLOOKUP($B163,'CURVE DATA'!$A:$AM,37,FALSE),NA())</f>
        <v>6.7058242668514643</v>
      </c>
      <c r="I163">
        <f>IFERROR(VLOOKUP($B163,'CURVE DATA'!$A:$AM,38,FALSE),NA())</f>
        <v>4.788295908282767</v>
      </c>
      <c r="J163">
        <f>IFERROR(VLOOKUP($B163,'CURVE DATA'!$A:$AM,39,FALSE),NA())</f>
        <v>8.6233526254201625</v>
      </c>
      <c r="K163" t="str">
        <f t="shared" si="26"/>
        <v/>
      </c>
      <c r="L163" t="str">
        <f t="shared" si="27"/>
        <v/>
      </c>
      <c r="M163">
        <f t="shared" si="28"/>
        <v>134.64060653846155</v>
      </c>
      <c r="N163" t="str">
        <f t="shared" si="29"/>
        <v/>
      </c>
      <c r="O163" t="str">
        <f t="shared" si="30"/>
        <v/>
      </c>
      <c r="P163" t="str">
        <f t="shared" si="31"/>
        <v/>
      </c>
      <c r="Q163" t="str">
        <f t="shared" si="32"/>
        <v/>
      </c>
    </row>
    <row r="164" spans="1:17">
      <c r="A164" s="41">
        <f t="shared" si="23"/>
        <v>162</v>
      </c>
      <c r="B164" t="str">
        <f t="shared" si="24"/>
        <v>5_163</v>
      </c>
      <c r="C164">
        <f t="shared" si="22"/>
        <v>5</v>
      </c>
      <c r="D164">
        <f t="shared" si="25"/>
        <v>163</v>
      </c>
      <c r="E164">
        <f>IFERROR(VLOOKUP($B164,'CURVE DATA'!$A:$AM,15,FALSE),"")</f>
        <v>74.304602307692306</v>
      </c>
      <c r="F164">
        <f>IFERROR(VLOOKUP($B164,'CURVE DATA'!$A:$AM,34,FALSE),NA())</f>
        <v>0.19292427279078492</v>
      </c>
      <c r="G164">
        <f>IFERROR(VLOOKUP($B164,'CURVE DATA'!$A:$AM,35,FALSE),NA())</f>
        <v>0.10934931660158599</v>
      </c>
      <c r="H164">
        <f>IFERROR(VLOOKUP($B164,'CURVE DATA'!$A:$AM,37,FALSE),NA())</f>
        <v>6.7378097527502927</v>
      </c>
      <c r="I164">
        <f>IFERROR(VLOOKUP($B164,'CURVE DATA'!$A:$AM,38,FALSE),NA())</f>
        <v>4.8111351544602847</v>
      </c>
      <c r="J164">
        <f>IFERROR(VLOOKUP($B164,'CURVE DATA'!$A:$AM,39,FALSE),NA())</f>
        <v>8.6644843510403007</v>
      </c>
      <c r="K164" t="str">
        <f t="shared" si="26"/>
        <v/>
      </c>
      <c r="L164" t="str">
        <f t="shared" si="27"/>
        <v/>
      </c>
      <c r="M164">
        <f t="shared" si="28"/>
        <v>134.18193615384615</v>
      </c>
      <c r="N164" t="str">
        <f t="shared" si="29"/>
        <v/>
      </c>
      <c r="O164" t="str">
        <f t="shared" si="30"/>
        <v/>
      </c>
      <c r="P164" t="str">
        <f t="shared" si="31"/>
        <v/>
      </c>
      <c r="Q164" t="str">
        <f t="shared" si="32"/>
        <v/>
      </c>
    </row>
    <row r="165" spans="1:17">
      <c r="A165" s="41">
        <f t="shared" si="23"/>
        <v>163</v>
      </c>
      <c r="B165" t="str">
        <f t="shared" si="24"/>
        <v>5_164</v>
      </c>
      <c r="C165">
        <f t="shared" si="22"/>
        <v>5</v>
      </c>
      <c r="D165">
        <f t="shared" si="25"/>
        <v>164</v>
      </c>
      <c r="E165">
        <f>IFERROR(VLOOKUP($B165,'CURVE DATA'!$A:$AM,15,FALSE),"")</f>
        <v>74.763272692307694</v>
      </c>
      <c r="F165">
        <f>IFERROR(VLOOKUP($B165,'CURVE DATA'!$A:$AM,34,FALSE),NA())</f>
        <v>0.19336015291862954</v>
      </c>
      <c r="G165">
        <f>IFERROR(VLOOKUP($B165,'CURVE DATA'!$A:$AM,35,FALSE),NA())</f>
        <v>0.10986472050537155</v>
      </c>
      <c r="H165">
        <f>IFERROR(VLOOKUP($B165,'CURVE DATA'!$A:$AM,37,FALSE),NA())</f>
        <v>6.7695675502149504</v>
      </c>
      <c r="I165">
        <f>IFERROR(VLOOKUP($B165,'CURVE DATA'!$A:$AM,38,FALSE),NA())</f>
        <v>4.8338118196404016</v>
      </c>
      <c r="J165">
        <f>IFERROR(VLOOKUP($B165,'CURVE DATA'!$A:$AM,39,FALSE),NA())</f>
        <v>8.7053232807895</v>
      </c>
      <c r="K165" t="str">
        <f t="shared" si="26"/>
        <v/>
      </c>
      <c r="L165" t="str">
        <f t="shared" si="27"/>
        <v/>
      </c>
      <c r="M165">
        <f t="shared" si="28"/>
        <v>133.72326576923075</v>
      </c>
      <c r="N165" t="str">
        <f t="shared" si="29"/>
        <v/>
      </c>
      <c r="O165" t="str">
        <f t="shared" si="30"/>
        <v/>
      </c>
      <c r="P165" t="str">
        <f t="shared" si="31"/>
        <v/>
      </c>
      <c r="Q165" t="str">
        <f t="shared" si="32"/>
        <v/>
      </c>
    </row>
    <row r="166" spans="1:17">
      <c r="A166" s="41">
        <f t="shared" si="23"/>
        <v>164</v>
      </c>
      <c r="B166" t="str">
        <f t="shared" si="24"/>
        <v>5_165</v>
      </c>
      <c r="C166">
        <f t="shared" si="22"/>
        <v>5</v>
      </c>
      <c r="D166">
        <f t="shared" si="25"/>
        <v>165</v>
      </c>
      <c r="E166">
        <f>IFERROR(VLOOKUP($B166,'CURVE DATA'!$A:$AM,15,FALSE),"")</f>
        <v>75.221943076923083</v>
      </c>
      <c r="F166">
        <f>IFERROR(VLOOKUP($B166,'CURVE DATA'!$A:$AM,34,FALSE),NA())</f>
        <v>0.19378251099869062</v>
      </c>
      <c r="G166">
        <f>IFERROR(VLOOKUP($B166,'CURVE DATA'!$A:$AM,35,FALSE),NA())</f>
        <v>0.11037641434984301</v>
      </c>
      <c r="H166">
        <f>IFERROR(VLOOKUP($B166,'CURVE DATA'!$A:$AM,37,FALSE),NA())</f>
        <v>6.8010967438382064</v>
      </c>
      <c r="I166">
        <f>IFERROR(VLOOKUP($B166,'CURVE DATA'!$A:$AM,38,FALSE),NA())</f>
        <v>4.8563252501762983</v>
      </c>
      <c r="J166">
        <f>IFERROR(VLOOKUP($B166,'CURVE DATA'!$A:$AM,39,FALSE),NA())</f>
        <v>8.7458682375001153</v>
      </c>
      <c r="K166" t="str">
        <f t="shared" si="26"/>
        <v/>
      </c>
      <c r="L166" t="str">
        <f t="shared" si="27"/>
        <v/>
      </c>
      <c r="M166">
        <f t="shared" si="28"/>
        <v>133.26459538461538</v>
      </c>
      <c r="N166" t="str">
        <f t="shared" si="29"/>
        <v/>
      </c>
      <c r="O166" t="str">
        <f t="shared" si="30"/>
        <v/>
      </c>
      <c r="P166" t="str">
        <f t="shared" si="31"/>
        <v/>
      </c>
      <c r="Q166" t="str">
        <f t="shared" si="32"/>
        <v/>
      </c>
    </row>
    <row r="167" spans="1:17">
      <c r="A167" s="41">
        <f t="shared" si="23"/>
        <v>165</v>
      </c>
      <c r="B167" t="str">
        <f t="shared" si="24"/>
        <v>5_166</v>
      </c>
      <c r="C167">
        <f t="shared" si="22"/>
        <v>5</v>
      </c>
      <c r="D167">
        <f t="shared" si="25"/>
        <v>166</v>
      </c>
      <c r="E167">
        <f>IFERROR(VLOOKUP($B167,'CURVE DATA'!$A:$AM,15,FALSE),"")</f>
        <v>75.680613461538456</v>
      </c>
      <c r="F167">
        <f>IFERROR(VLOOKUP($B167,'CURVE DATA'!$A:$AM,34,FALSE),NA())</f>
        <v>0.19419135012308714</v>
      </c>
      <c r="G167">
        <f>IFERROR(VLOOKUP($B167,'CURVE DATA'!$A:$AM,35,FALSE),NA())</f>
        <v>0.11088438365755962</v>
      </c>
      <c r="H167">
        <f>IFERROR(VLOOKUP($B167,'CURVE DATA'!$A:$AM,37,FALSE),NA())</f>
        <v>6.8323964415592355</v>
      </c>
      <c r="I167">
        <f>IFERROR(VLOOKUP($B167,'CURVE DATA'!$A:$AM,38,FALSE),NA())</f>
        <v>4.878674809091665</v>
      </c>
      <c r="J167">
        <f>IFERROR(VLOOKUP($B167,'CURVE DATA'!$A:$AM,39,FALSE),NA())</f>
        <v>8.7861180740268079</v>
      </c>
      <c r="K167" t="str">
        <f t="shared" si="26"/>
        <v/>
      </c>
      <c r="L167" t="str">
        <f t="shared" si="27"/>
        <v/>
      </c>
      <c r="M167">
        <f t="shared" si="28"/>
        <v>132.805925</v>
      </c>
      <c r="N167" t="str">
        <f t="shared" si="29"/>
        <v/>
      </c>
      <c r="O167" t="str">
        <f t="shared" si="30"/>
        <v/>
      </c>
      <c r="P167" t="str">
        <f t="shared" si="31"/>
        <v/>
      </c>
      <c r="Q167" t="str">
        <f t="shared" si="32"/>
        <v/>
      </c>
    </row>
    <row r="168" spans="1:17">
      <c r="A168" s="41">
        <f t="shared" si="23"/>
        <v>166</v>
      </c>
      <c r="B168" t="str">
        <f t="shared" si="24"/>
        <v>5_167</v>
      </c>
      <c r="C168">
        <f t="shared" si="22"/>
        <v>5</v>
      </c>
      <c r="D168">
        <f t="shared" si="25"/>
        <v>167</v>
      </c>
      <c r="E168">
        <f>IFERROR(VLOOKUP($B168,'CURVE DATA'!$A:$AM,15,FALSE),"")</f>
        <v>76.139283846153845</v>
      </c>
      <c r="F168">
        <f>IFERROR(VLOOKUP($B168,'CURVE DATA'!$A:$AM,34,FALSE),NA())</f>
        <v>0.19458667521791423</v>
      </c>
      <c r="G168">
        <f>IFERROR(VLOOKUP($B168,'CURVE DATA'!$A:$AM,35,FALSE),NA())</f>
        <v>0.11138861432960996</v>
      </c>
      <c r="H168">
        <f>IFERROR(VLOOKUP($B168,'CURVE DATA'!$A:$AM,37,FALSE),NA())</f>
        <v>6.8634657746411705</v>
      </c>
      <c r="I168">
        <f>IFERROR(VLOOKUP($B168,'CURVE DATA'!$A:$AM,38,FALSE),NA())</f>
        <v>4.9008598760646702</v>
      </c>
      <c r="J168">
        <f>IFERROR(VLOOKUP($B168,'CURVE DATA'!$A:$AM,39,FALSE),NA())</f>
        <v>8.8260716732176707</v>
      </c>
      <c r="K168" t="str">
        <f t="shared" si="26"/>
        <v/>
      </c>
      <c r="L168" t="str">
        <f t="shared" si="27"/>
        <v/>
      </c>
      <c r="M168">
        <f t="shared" si="28"/>
        <v>132.3472546153846</v>
      </c>
      <c r="N168" t="str">
        <f t="shared" si="29"/>
        <v/>
      </c>
      <c r="O168" t="str">
        <f t="shared" si="30"/>
        <v/>
      </c>
      <c r="P168" t="str">
        <f t="shared" si="31"/>
        <v/>
      </c>
      <c r="Q168" t="str">
        <f t="shared" si="32"/>
        <v/>
      </c>
    </row>
    <row r="169" spans="1:17">
      <c r="A169" s="41">
        <f t="shared" si="23"/>
        <v>167</v>
      </c>
      <c r="B169" t="str">
        <f t="shared" si="24"/>
        <v>5_168</v>
      </c>
      <c r="C169">
        <f t="shared" si="22"/>
        <v>5</v>
      </c>
      <c r="D169">
        <f t="shared" si="25"/>
        <v>168</v>
      </c>
      <c r="E169">
        <f>IFERROR(VLOOKUP($B169,'CURVE DATA'!$A:$AM,15,FALSE),"")</f>
        <v>76.597954230769233</v>
      </c>
      <c r="F169">
        <f>IFERROR(VLOOKUP($B169,'CURVE DATA'!$A:$AM,34,FALSE),NA())</f>
        <v>0.19496849303512634</v>
      </c>
      <c r="G169">
        <f>IFERROR(VLOOKUP($B169,'CURVE DATA'!$A:$AM,35,FALSE),NA())</f>
        <v>0.11188909264521185</v>
      </c>
      <c r="H169">
        <f>IFERROR(VLOOKUP($B169,'CURVE DATA'!$A:$AM,37,FALSE),NA())</f>
        <v>6.894303897646445</v>
      </c>
      <c r="I169">
        <f>IFERROR(VLOOKUP($B169,'CURVE DATA'!$A:$AM,38,FALSE),NA())</f>
        <v>4.922879847410357</v>
      </c>
      <c r="J169">
        <f>IFERROR(VLOOKUP($B169,'CURVE DATA'!$A:$AM,39,FALSE),NA())</f>
        <v>8.8657279478825348</v>
      </c>
      <c r="K169" t="str">
        <f t="shared" si="26"/>
        <v/>
      </c>
      <c r="L169" t="str">
        <f t="shared" si="27"/>
        <v/>
      </c>
      <c r="M169">
        <f t="shared" si="28"/>
        <v>131.88858423076923</v>
      </c>
      <c r="N169" t="str">
        <f t="shared" si="29"/>
        <v/>
      </c>
      <c r="O169" t="str">
        <f t="shared" si="30"/>
        <v/>
      </c>
      <c r="P169" t="str">
        <f t="shared" si="31"/>
        <v/>
      </c>
      <c r="Q169" t="str">
        <f t="shared" si="32"/>
        <v/>
      </c>
    </row>
    <row r="170" spans="1:17">
      <c r="A170" s="41">
        <f t="shared" si="23"/>
        <v>168</v>
      </c>
      <c r="B170" t="str">
        <f t="shared" si="24"/>
        <v>5_169</v>
      </c>
      <c r="C170">
        <f t="shared" si="22"/>
        <v>5</v>
      </c>
      <c r="D170">
        <f t="shared" si="25"/>
        <v>169</v>
      </c>
      <c r="E170">
        <f>IFERROR(VLOOKUP($B170,'CURVE DATA'!$A:$AM,15,FALSE),"")</f>
        <v>77.056624615384621</v>
      </c>
      <c r="F170">
        <f>IFERROR(VLOOKUP($B170,'CURVE DATA'!$A:$AM,34,FALSE),NA())</f>
        <v>0.19533681214399554</v>
      </c>
      <c r="G170">
        <f>IFERROR(VLOOKUP($B170,'CURVE DATA'!$A:$AM,35,FALSE),NA())</f>
        <v>0.11238580526127605</v>
      </c>
      <c r="H170">
        <f>IFERROR(VLOOKUP($B170,'CURVE DATA'!$A:$AM,37,FALSE),NA())</f>
        <v>6.9249099884099143</v>
      </c>
      <c r="I170">
        <f>IFERROR(VLOOKUP($B170,'CURVE DATA'!$A:$AM,38,FALSE),NA())</f>
        <v>4.9447341360614461</v>
      </c>
      <c r="J170">
        <f>IFERROR(VLOOKUP($B170,'CURVE DATA'!$A:$AM,39,FALSE),NA())</f>
        <v>8.9050858407583835</v>
      </c>
      <c r="K170" t="str">
        <f t="shared" si="26"/>
        <v/>
      </c>
      <c r="L170" t="str">
        <f t="shared" si="27"/>
        <v/>
      </c>
      <c r="M170">
        <f t="shared" si="28"/>
        <v>131.42991384615385</v>
      </c>
      <c r="N170" t="str">
        <f t="shared" si="29"/>
        <v/>
      </c>
      <c r="O170" t="str">
        <f t="shared" si="30"/>
        <v/>
      </c>
      <c r="P170" t="str">
        <f t="shared" si="31"/>
        <v/>
      </c>
      <c r="Q170" t="str">
        <f t="shared" si="32"/>
        <v/>
      </c>
    </row>
    <row r="171" spans="1:17">
      <c r="A171" s="41">
        <f t="shared" si="23"/>
        <v>169</v>
      </c>
      <c r="B171" t="str">
        <f t="shared" si="24"/>
        <v>5_170</v>
      </c>
      <c r="C171">
        <f t="shared" si="22"/>
        <v>5</v>
      </c>
      <c r="D171">
        <f t="shared" si="25"/>
        <v>170</v>
      </c>
      <c r="E171">
        <f>IFERROR(VLOOKUP($B171,'CURVE DATA'!$A:$AM,15,FALSE),"")</f>
        <v>77.515294999999995</v>
      </c>
      <c r="F171">
        <f>IFERROR(VLOOKUP($B171,'CURVE DATA'!$A:$AM,34,FALSE),NA())</f>
        <v>0.19569164292235569</v>
      </c>
      <c r="G171">
        <f>IFERROR(VLOOKUP($B171,'CURVE DATA'!$A:$AM,35,FALSE),NA())</f>
        <v>0.11287873921193331</v>
      </c>
      <c r="H171">
        <f>IFERROR(VLOOKUP($B171,'CURVE DATA'!$A:$AM,37,FALSE),NA())</f>
        <v>6.9552832480097102</v>
      </c>
      <c r="I171">
        <f>IFERROR(VLOOKUP($B171,'CURVE DATA'!$A:$AM,38,FALSE),NA())</f>
        <v>4.9664221715475287</v>
      </c>
      <c r="J171">
        <f>IFERROR(VLOOKUP($B171,'CURVE DATA'!$A:$AM,39,FALSE),NA())</f>
        <v>8.9441443244718926</v>
      </c>
      <c r="K171" t="str">
        <f t="shared" si="26"/>
        <v/>
      </c>
      <c r="L171" t="str">
        <f t="shared" si="27"/>
        <v/>
      </c>
      <c r="M171">
        <f t="shared" si="28"/>
        <v>130.97124346153845</v>
      </c>
      <c r="N171" t="str">
        <f t="shared" si="29"/>
        <v/>
      </c>
      <c r="O171" t="str">
        <f t="shared" si="30"/>
        <v/>
      </c>
      <c r="P171" t="str">
        <f t="shared" si="31"/>
        <v/>
      </c>
      <c r="Q171" t="str">
        <f t="shared" si="32"/>
        <v/>
      </c>
    </row>
    <row r="172" spans="1:17">
      <c r="A172" s="41">
        <f t="shared" si="23"/>
        <v>170</v>
      </c>
      <c r="B172" t="str">
        <f t="shared" si="24"/>
        <v>5_171</v>
      </c>
      <c r="C172">
        <f t="shared" si="22"/>
        <v>5</v>
      </c>
      <c r="D172">
        <f t="shared" si="25"/>
        <v>171</v>
      </c>
      <c r="E172">
        <f>IFERROR(VLOOKUP($B172,'CURVE DATA'!$A:$AM,15,FALSE),"")</f>
        <v>77.973965384615383</v>
      </c>
      <c r="F172">
        <f>IFERROR(VLOOKUP($B172,'CURVE DATA'!$A:$AM,34,FALSE),NA())</f>
        <v>0.19603299754754355</v>
      </c>
      <c r="G172">
        <f>IFERROR(VLOOKUP($B172,'CURVE DATA'!$A:$AM,35,FALSE),NA())</f>
        <v>0.11336788190802514</v>
      </c>
      <c r="H172">
        <f>IFERROR(VLOOKUP($B172,'CURVE DATA'!$A:$AM,37,FALSE),NA())</f>
        <v>6.9854229007358652</v>
      </c>
      <c r="I172">
        <f>IFERROR(VLOOKUP($B172,'CURVE DATA'!$A:$AM,38,FALSE),NA())</f>
        <v>4.9879433999726617</v>
      </c>
      <c r="J172">
        <f>IFERROR(VLOOKUP($B172,'CURVE DATA'!$A:$AM,39,FALSE),NA())</f>
        <v>8.9829024014990679</v>
      </c>
      <c r="K172" t="str">
        <f t="shared" si="26"/>
        <v/>
      </c>
      <c r="L172" t="str">
        <f t="shared" si="27"/>
        <v/>
      </c>
      <c r="M172">
        <f t="shared" si="28"/>
        <v>130.51257307692308</v>
      </c>
      <c r="N172" t="str">
        <f t="shared" si="29"/>
        <v/>
      </c>
      <c r="O172" t="str">
        <f t="shared" si="30"/>
        <v/>
      </c>
      <c r="P172" t="str">
        <f t="shared" si="31"/>
        <v/>
      </c>
      <c r="Q172" t="str">
        <f t="shared" si="32"/>
        <v/>
      </c>
    </row>
    <row r="173" spans="1:17">
      <c r="A173" s="41">
        <f t="shared" si="23"/>
        <v>171</v>
      </c>
      <c r="B173" t="str">
        <f t="shared" si="24"/>
        <v>5_172</v>
      </c>
      <c r="C173">
        <f t="shared" si="22"/>
        <v>5</v>
      </c>
      <c r="D173">
        <f t="shared" si="25"/>
        <v>172</v>
      </c>
      <c r="E173">
        <f>IFERROR(VLOOKUP($B173,'CURVE DATA'!$A:$AM,15,FALSE),"")</f>
        <v>78.432635769230771</v>
      </c>
      <c r="F173">
        <f>IFERROR(VLOOKUP($B173,'CURVE DATA'!$A:$AM,34,FALSE),NA())</f>
        <v>0.19636088998697393</v>
      </c>
      <c r="G173">
        <f>IFERROR(VLOOKUP($B173,'CURVE DATA'!$A:$AM,35,FALSE),NA())</f>
        <v>0.11385322113655701</v>
      </c>
      <c r="H173">
        <f>IFERROR(VLOOKUP($B173,'CURVE DATA'!$A:$AM,37,FALSE),NA())</f>
        <v>7.0153281940566172</v>
      </c>
      <c r="I173">
        <f>IFERROR(VLOOKUP($B173,'CURVE DATA'!$A:$AM,38,FALSE),NA())</f>
        <v>5.0092972839913061</v>
      </c>
      <c r="J173">
        <f>IFERROR(VLOOKUP($B173,'CURVE DATA'!$A:$AM,39,FALSE),NA())</f>
        <v>9.0213591041219292</v>
      </c>
      <c r="K173" t="str">
        <f t="shared" si="26"/>
        <v/>
      </c>
      <c r="L173" t="str">
        <f t="shared" si="27"/>
        <v/>
      </c>
      <c r="M173">
        <f t="shared" si="28"/>
        <v>130.0539026923077</v>
      </c>
      <c r="N173" t="str">
        <f t="shared" si="29"/>
        <v/>
      </c>
      <c r="O173" t="str">
        <f t="shared" si="30"/>
        <v/>
      </c>
      <c r="P173" t="str">
        <f t="shared" si="31"/>
        <v/>
      </c>
      <c r="Q173" t="str">
        <f t="shared" si="32"/>
        <v/>
      </c>
    </row>
    <row r="174" spans="1:17">
      <c r="A174" s="41">
        <f t="shared" si="23"/>
        <v>172</v>
      </c>
      <c r="B174" t="str">
        <f t="shared" si="24"/>
        <v>5_173</v>
      </c>
      <c r="C174">
        <f t="shared" si="22"/>
        <v>5</v>
      </c>
      <c r="D174">
        <f t="shared" si="25"/>
        <v>173</v>
      </c>
      <c r="E174">
        <f>IFERROR(VLOOKUP($B174,'CURVE DATA'!$A:$AM,15,FALSE),"")</f>
        <v>78.891306153846159</v>
      </c>
      <c r="F174">
        <f>IFERROR(VLOOKUP($B174,'CURVE DATA'!$A:$AM,34,FALSE),NA())</f>
        <v>0.19667533598849857</v>
      </c>
      <c r="G174">
        <f>IFERROR(VLOOKUP($B174,'CURVE DATA'!$A:$AM,35,FALSE),NA())</f>
        <v>0.1143347450601148</v>
      </c>
      <c r="H174">
        <f>IFERROR(VLOOKUP($B174,'CURVE DATA'!$A:$AM,37,FALSE),NA())</f>
        <v>7.0449983985824618</v>
      </c>
      <c r="I174">
        <f>IFERROR(VLOOKUP($B174,'CURVE DATA'!$A:$AM,38,FALSE),NA())</f>
        <v>5.030483302782657</v>
      </c>
      <c r="J174">
        <f>IFERROR(VLOOKUP($B174,'CURVE DATA'!$A:$AM,39,FALSE),NA())</f>
        <v>9.0595134943822675</v>
      </c>
      <c r="K174" t="str">
        <f t="shared" si="26"/>
        <v/>
      </c>
      <c r="L174" t="str">
        <f t="shared" si="27"/>
        <v/>
      </c>
      <c r="M174">
        <f t="shared" si="28"/>
        <v>129.5952323076923</v>
      </c>
      <c r="N174" t="str">
        <f t="shared" si="29"/>
        <v/>
      </c>
      <c r="O174" t="str">
        <f t="shared" si="30"/>
        <v/>
      </c>
      <c r="P174" t="str">
        <f t="shared" si="31"/>
        <v/>
      </c>
      <c r="Q174" t="str">
        <f t="shared" si="32"/>
        <v/>
      </c>
    </row>
    <row r="175" spans="1:17">
      <c r="A175" s="41">
        <f t="shared" si="23"/>
        <v>173</v>
      </c>
      <c r="B175" t="str">
        <f t="shared" si="24"/>
        <v>5_174</v>
      </c>
      <c r="C175">
        <f t="shared" si="22"/>
        <v>5</v>
      </c>
      <c r="D175">
        <f t="shared" si="25"/>
        <v>174</v>
      </c>
      <c r="E175">
        <f>IFERROR(VLOOKUP($B175,'CURVE DATA'!$A:$AM,15,FALSE),"")</f>
        <v>79.349976538461533</v>
      </c>
      <c r="F175">
        <f>IFERROR(VLOOKUP($B175,'CURVE DATA'!$A:$AM,34,FALSE),NA())</f>
        <v>0.19697635307035102</v>
      </c>
      <c r="G175">
        <f>IFERROR(VLOOKUP($B175,'CURVE DATA'!$A:$AM,35,FALSE),NA())</f>
        <v>0.11481244221624333</v>
      </c>
      <c r="H175">
        <f>IFERROR(VLOOKUP($B175,'CURVE DATA'!$A:$AM,37,FALSE),NA())</f>
        <v>7.0744328080278445</v>
      </c>
      <c r="I175">
        <f>IFERROR(VLOOKUP($B175,'CURVE DATA'!$A:$AM,38,FALSE),NA())</f>
        <v>5.0515009520232956</v>
      </c>
      <c r="J175">
        <f>IFERROR(VLOOKUP($B175,'CURVE DATA'!$A:$AM,39,FALSE),NA())</f>
        <v>9.0973646640323942</v>
      </c>
      <c r="K175" t="str">
        <f t="shared" si="26"/>
        <v/>
      </c>
      <c r="L175" t="str">
        <f t="shared" si="27"/>
        <v/>
      </c>
      <c r="M175">
        <f t="shared" si="28"/>
        <v>129.13656192307693</v>
      </c>
      <c r="N175" t="str">
        <f t="shared" si="29"/>
        <v/>
      </c>
      <c r="O175" t="str">
        <f t="shared" si="30"/>
        <v/>
      </c>
      <c r="P175" t="str">
        <f t="shared" si="31"/>
        <v/>
      </c>
      <c r="Q175" t="str">
        <f t="shared" si="32"/>
        <v/>
      </c>
    </row>
    <row r="176" spans="1:17">
      <c r="A176" s="41">
        <f t="shared" si="23"/>
        <v>174</v>
      </c>
      <c r="B176" t="str">
        <f t="shared" si="24"/>
        <v>5_175</v>
      </c>
      <c r="C176">
        <f t="shared" si="22"/>
        <v>5</v>
      </c>
      <c r="D176">
        <f t="shared" si="25"/>
        <v>175</v>
      </c>
      <c r="E176">
        <f>IFERROR(VLOOKUP($B176,'CURVE DATA'!$A:$AM,15,FALSE),"")</f>
        <v>79.808646923076921</v>
      </c>
      <c r="F176">
        <f>IFERROR(VLOOKUP($B176,'CURVE DATA'!$A:$AM,34,FALSE),NA())</f>
        <v>0.19726396051099659</v>
      </c>
      <c r="G176">
        <f>IFERROR(VLOOKUP($B176,'CURVE DATA'!$A:$AM,35,FALSE),NA())</f>
        <v>0.1152863015167879</v>
      </c>
      <c r="H176">
        <f>IFERROR(VLOOKUP($B176,'CURVE DATA'!$A:$AM,37,FALSE),NA())</f>
        <v>7.1036307391706011</v>
      </c>
      <c r="I176">
        <f>IFERROR(VLOOKUP($B176,'CURVE DATA'!$A:$AM,38,FALSE),NA())</f>
        <v>5.0723497438582221</v>
      </c>
      <c r="J176">
        <f>IFERROR(VLOOKUP($B176,'CURVE DATA'!$A:$AM,39,FALSE),NA())</f>
        <v>9.13491173448298</v>
      </c>
      <c r="K176" t="str">
        <f t="shared" si="26"/>
        <v/>
      </c>
      <c r="L176" t="str">
        <f t="shared" si="27"/>
        <v/>
      </c>
      <c r="M176">
        <f t="shared" si="28"/>
        <v>128.67789153846155</v>
      </c>
      <c r="N176" t="str">
        <f t="shared" si="29"/>
        <v/>
      </c>
      <c r="O176" t="str">
        <f t="shared" si="30"/>
        <v/>
      </c>
      <c r="P176" t="str">
        <f t="shared" si="31"/>
        <v/>
      </c>
      <c r="Q176" t="str">
        <f t="shared" si="32"/>
        <v/>
      </c>
    </row>
    <row r="177" spans="1:17">
      <c r="A177" s="41">
        <f t="shared" si="23"/>
        <v>175</v>
      </c>
      <c r="B177" t="str">
        <f t="shared" si="24"/>
        <v>5_176</v>
      </c>
      <c r="C177">
        <f t="shared" si="22"/>
        <v>5</v>
      </c>
      <c r="D177">
        <f t="shared" si="25"/>
        <v>176</v>
      </c>
      <c r="E177">
        <f>IFERROR(VLOOKUP($B177,'CURVE DATA'!$A:$AM,15,FALSE),"")</f>
        <v>80.267317307692309</v>
      </c>
      <c r="F177">
        <f>IFERROR(VLOOKUP($B177,'CURVE DATA'!$A:$AM,34,FALSE),NA())</f>
        <v>0.19753817933840198</v>
      </c>
      <c r="G177">
        <f>IFERROR(VLOOKUP($B177,'CURVE DATA'!$A:$AM,35,FALSE),NA())</f>
        <v>0.11575631224719712</v>
      </c>
      <c r="H177">
        <f>IFERROR(VLOOKUP($B177,'CURVE DATA'!$A:$AM,37,FALSE),NA())</f>
        <v>7.1325915318089947</v>
      </c>
      <c r="I177">
        <f>IFERROR(VLOOKUP($B177,'CURVE DATA'!$A:$AM,38,FALSE),NA())</f>
        <v>5.0930292068701801</v>
      </c>
      <c r="J177">
        <f>IFERROR(VLOOKUP($B177,'CURVE DATA'!$A:$AM,39,FALSE),NA())</f>
        <v>9.1721538567478103</v>
      </c>
      <c r="K177" t="str">
        <f t="shared" si="26"/>
        <v/>
      </c>
      <c r="L177" t="str">
        <f t="shared" si="27"/>
        <v/>
      </c>
      <c r="M177">
        <f t="shared" si="28"/>
        <v>128.21922115384615</v>
      </c>
      <c r="N177" t="str">
        <f t="shared" si="29"/>
        <v/>
      </c>
      <c r="O177" t="str">
        <f t="shared" si="30"/>
        <v/>
      </c>
      <c r="P177" t="str">
        <f t="shared" si="31"/>
        <v/>
      </c>
      <c r="Q177" t="str">
        <f t="shared" si="32"/>
        <v/>
      </c>
    </row>
    <row r="178" spans="1:17">
      <c r="A178" s="41">
        <f t="shared" si="23"/>
        <v>176</v>
      </c>
      <c r="B178" t="str">
        <f t="shared" si="24"/>
        <v>5_177</v>
      </c>
      <c r="C178">
        <f t="shared" si="22"/>
        <v>5</v>
      </c>
      <c r="D178">
        <f t="shared" si="25"/>
        <v>177</v>
      </c>
      <c r="E178">
        <f>IFERROR(VLOOKUP($B178,'CURVE DATA'!$A:$AM,15,FALSE),"")</f>
        <v>80.725987692307697</v>
      </c>
      <c r="F178">
        <f>IFERROR(VLOOKUP($B178,'CURVE DATA'!$A:$AM,34,FALSE),NA())</f>
        <v>0.19779903231936544</v>
      </c>
      <c r="G178">
        <f>IFERROR(VLOOKUP($B178,'CURVE DATA'!$A:$AM,35,FALSE),NA())</f>
        <v>0.116222464065789</v>
      </c>
      <c r="H178">
        <f>IFERROR(VLOOKUP($B178,'CURVE DATA'!$A:$AM,37,FALSE),NA())</f>
        <v>7.1613145487164918</v>
      </c>
      <c r="I178">
        <f>IFERROR(VLOOKUP($B178,'CURVE DATA'!$A:$AM,38,FALSE),NA())</f>
        <v>5.1135388860473645</v>
      </c>
      <c r="J178">
        <f>IFERROR(VLOOKUP($B178,'CURVE DATA'!$A:$AM,39,FALSE),NA())</f>
        <v>9.2090902113856199</v>
      </c>
      <c r="K178" t="str">
        <f t="shared" si="26"/>
        <v/>
      </c>
      <c r="L178" t="str">
        <f t="shared" si="27"/>
        <v/>
      </c>
      <c r="M178">
        <f t="shared" si="28"/>
        <v>127.76055076923076</v>
      </c>
      <c r="N178" t="str">
        <f t="shared" si="29"/>
        <v/>
      </c>
      <c r="O178" t="str">
        <f t="shared" si="30"/>
        <v/>
      </c>
      <c r="P178" t="str">
        <f t="shared" si="31"/>
        <v/>
      </c>
      <c r="Q178" t="str">
        <f t="shared" si="32"/>
        <v/>
      </c>
    </row>
    <row r="179" spans="1:17">
      <c r="A179" s="41">
        <f t="shared" si="23"/>
        <v>177</v>
      </c>
      <c r="B179" t="str">
        <f t="shared" si="24"/>
        <v>5_178</v>
      </c>
      <c r="C179">
        <f t="shared" si="22"/>
        <v>5</v>
      </c>
      <c r="D179">
        <f t="shared" si="25"/>
        <v>178</v>
      </c>
      <c r="E179">
        <f>IFERROR(VLOOKUP($B179,'CURVE DATA'!$A:$AM,15,FALSE),"")</f>
        <v>81.184658076923071</v>
      </c>
      <c r="F179">
        <f>IFERROR(VLOOKUP($B179,'CURVE DATA'!$A:$AM,34,FALSE),NA())</f>
        <v>0.19804654394824933</v>
      </c>
      <c r="G179">
        <f>IFERROR(VLOOKUP($B179,'CURVE DATA'!$A:$AM,35,FALSE),NA())</f>
        <v>0.11668474700297803</v>
      </c>
      <c r="H179">
        <f>IFERROR(VLOOKUP($B179,'CURVE DATA'!$A:$AM,37,FALSE),NA())</f>
        <v>7.1897991755941426</v>
      </c>
      <c r="I179">
        <f>IFERROR(VLOOKUP($B179,'CURVE DATA'!$A:$AM,38,FALSE),NA())</f>
        <v>5.1338783427494201</v>
      </c>
      <c r="J179">
        <f>IFERROR(VLOOKUP($B179,'CURVE DATA'!$A:$AM,39,FALSE),NA())</f>
        <v>9.245720008438866</v>
      </c>
      <c r="K179" t="str">
        <f t="shared" si="26"/>
        <v/>
      </c>
      <c r="L179" t="str">
        <f t="shared" si="27"/>
        <v/>
      </c>
      <c r="M179">
        <f t="shared" si="28"/>
        <v>127.30188038461539</v>
      </c>
      <c r="N179" t="str">
        <f t="shared" si="29"/>
        <v/>
      </c>
      <c r="O179" t="str">
        <f t="shared" si="30"/>
        <v/>
      </c>
      <c r="P179" t="str">
        <f t="shared" si="31"/>
        <v/>
      </c>
      <c r="Q179" t="str">
        <f t="shared" si="32"/>
        <v/>
      </c>
    </row>
    <row r="180" spans="1:17">
      <c r="A180" s="41">
        <f t="shared" si="23"/>
        <v>178</v>
      </c>
      <c r="B180" t="str">
        <f t="shared" si="24"/>
        <v>5_179</v>
      </c>
      <c r="C180">
        <f t="shared" si="22"/>
        <v>5</v>
      </c>
      <c r="D180">
        <f t="shared" si="25"/>
        <v>179</v>
      </c>
      <c r="E180">
        <f>IFERROR(VLOOKUP($B180,'CURVE DATA'!$A:$AM,15,FALSE),"")</f>
        <v>81.643328461538459</v>
      </c>
      <c r="F180">
        <f>IFERROR(VLOOKUP($B180,'CURVE DATA'!$A:$AM,34,FALSE),NA())</f>
        <v>0.19828074043557081</v>
      </c>
      <c r="G180">
        <f>IFERROR(VLOOKUP($B180,'CURVE DATA'!$A:$AM,35,FALSE),NA())</f>
        <v>0.1171431514604645</v>
      </c>
      <c r="H180">
        <f>IFERROR(VLOOKUP($B180,'CURVE DATA'!$A:$AM,37,FALSE),NA())</f>
        <v>7.2180448210206247</v>
      </c>
      <c r="I180">
        <f>IFERROR(VLOOKUP($B180,'CURVE DATA'!$A:$AM,38,FALSE),NA())</f>
        <v>5.1540471546717663</v>
      </c>
      <c r="J180">
        <f>IFERROR(VLOOKUP($B180,'CURVE DATA'!$A:$AM,39,FALSE),NA())</f>
        <v>9.282042487369484</v>
      </c>
      <c r="K180" t="str">
        <f t="shared" si="26"/>
        <v/>
      </c>
      <c r="L180" t="str">
        <f t="shared" si="27"/>
        <v/>
      </c>
      <c r="M180">
        <f t="shared" si="28"/>
        <v>126.84321</v>
      </c>
      <c r="N180" t="str">
        <f t="shared" si="29"/>
        <v/>
      </c>
      <c r="O180" t="str">
        <f t="shared" si="30"/>
        <v/>
      </c>
      <c r="P180" t="str">
        <f t="shared" si="31"/>
        <v/>
      </c>
      <c r="Q180" t="str">
        <f t="shared" si="32"/>
        <v/>
      </c>
    </row>
    <row r="181" spans="1:17">
      <c r="A181" s="41">
        <f t="shared" si="23"/>
        <v>179</v>
      </c>
      <c r="B181" t="str">
        <f t="shared" si="24"/>
        <v>5_180</v>
      </c>
      <c r="C181">
        <f t="shared" si="22"/>
        <v>5</v>
      </c>
      <c r="D181">
        <f t="shared" si="25"/>
        <v>180</v>
      </c>
      <c r="E181">
        <f>IFERROR(VLOOKUP($B181,'CURVE DATA'!$A:$AM,15,FALSE),"")</f>
        <v>82.101998846153847</v>
      </c>
      <c r="F181">
        <f>IFERROR(VLOOKUP($B181,'CURVE DATA'!$A:$AM,34,FALSE),NA())</f>
        <v>0.19850164969635392</v>
      </c>
      <c r="G181">
        <f>IFERROR(VLOOKUP($B181,'CURVE DATA'!$A:$AM,35,FALSE),NA())</f>
        <v>0.11759766821038567</v>
      </c>
      <c r="H181">
        <f>IFERROR(VLOOKUP($B181,'CURVE DATA'!$A:$AM,37,FALSE),NA())</f>
        <v>7.2460509163999429</v>
      </c>
      <c r="I181">
        <f>IFERROR(VLOOKUP($B181,'CURVE DATA'!$A:$AM,38,FALSE),NA())</f>
        <v>5.1740449158082544</v>
      </c>
      <c r="J181">
        <f>IFERROR(VLOOKUP($B181,'CURVE DATA'!$A:$AM,39,FALSE),NA())</f>
        <v>9.3180569169916314</v>
      </c>
      <c r="K181" t="str">
        <f t="shared" si="26"/>
        <v/>
      </c>
      <c r="L181" t="str">
        <f t="shared" si="27"/>
        <v/>
      </c>
      <c r="M181">
        <f t="shared" si="28"/>
        <v>126.38453961538461</v>
      </c>
      <c r="N181" t="str">
        <f t="shared" si="29"/>
        <v/>
      </c>
      <c r="O181" t="str">
        <f t="shared" si="30"/>
        <v/>
      </c>
      <c r="P181" t="str">
        <f t="shared" si="31"/>
        <v/>
      </c>
      <c r="Q181" t="str">
        <f t="shared" si="32"/>
        <v/>
      </c>
    </row>
    <row r="182" spans="1:17">
      <c r="A182" s="41">
        <f t="shared" si="23"/>
        <v>180</v>
      </c>
      <c r="B182" t="str">
        <f t="shared" si="24"/>
        <v>5_181</v>
      </c>
      <c r="C182">
        <f t="shared" si="22"/>
        <v>5</v>
      </c>
      <c r="D182">
        <f t="shared" si="25"/>
        <v>181</v>
      </c>
      <c r="E182">
        <f>IFERROR(VLOOKUP($B182,'CURVE DATA'!$A:$AM,15,FALSE),"")</f>
        <v>82.560669230769236</v>
      </c>
      <c r="F182">
        <f>IFERROR(VLOOKUP($B182,'CURVE DATA'!$A:$AM,34,FALSE),NA())</f>
        <v>0.19870930133813242</v>
      </c>
      <c r="G182">
        <f>IFERROR(VLOOKUP($B182,'CURVE DATA'!$A:$AM,35,FALSE),NA())</f>
        <v>0.11804828839442871</v>
      </c>
      <c r="H182">
        <f>IFERROR(VLOOKUP($B182,'CURVE DATA'!$A:$AM,37,FALSE),NA())</f>
        <v>7.2738169159067683</v>
      </c>
      <c r="I182">
        <f>IFERROR(VLOOKUP($B182,'CURVE DATA'!$A:$AM,38,FALSE),NA())</f>
        <v>5.1938712364121402</v>
      </c>
      <c r="J182">
        <f>IFERROR(VLOOKUP($B182,'CURVE DATA'!$A:$AM,39,FALSE),NA())</f>
        <v>9.3537625954013972</v>
      </c>
      <c r="K182" t="str">
        <f t="shared" si="26"/>
        <v/>
      </c>
      <c r="L182" t="str">
        <f t="shared" si="27"/>
        <v/>
      </c>
      <c r="M182">
        <f t="shared" si="28"/>
        <v>125.92586923076922</v>
      </c>
      <c r="N182" t="str">
        <f t="shared" si="29"/>
        <v/>
      </c>
      <c r="O182" t="str">
        <f t="shared" si="30"/>
        <v/>
      </c>
      <c r="P182" t="str">
        <f t="shared" si="31"/>
        <v/>
      </c>
      <c r="Q182" t="str">
        <f t="shared" si="32"/>
        <v/>
      </c>
    </row>
    <row r="183" spans="1:17">
      <c r="A183" s="41">
        <f t="shared" si="23"/>
        <v>181</v>
      </c>
      <c r="B183" t="str">
        <f t="shared" si="24"/>
        <v>5_182</v>
      </c>
      <c r="C183">
        <f t="shared" si="22"/>
        <v>5</v>
      </c>
      <c r="D183">
        <f t="shared" si="25"/>
        <v>182</v>
      </c>
      <c r="E183">
        <f>IFERROR(VLOOKUP($B183,'CURVE DATA'!$A:$AM,15,FALSE),"")</f>
        <v>83.019339615384609</v>
      </c>
      <c r="F183">
        <f>IFERROR(VLOOKUP($B183,'CURVE DATA'!$A:$AM,34,FALSE),NA())</f>
        <v>0.19890372664865238</v>
      </c>
      <c r="G183">
        <f>IFERROR(VLOOKUP($B183,'CURVE DATA'!$A:$AM,35,FALSE),NA())</f>
        <v>0.11849500352290508</v>
      </c>
      <c r="H183">
        <f>IFERROR(VLOOKUP($B183,'CURVE DATA'!$A:$AM,37,FALSE),NA())</f>
        <v>7.3013422964294072</v>
      </c>
      <c r="I183">
        <f>IFERROR(VLOOKUP($B183,'CURVE DATA'!$A:$AM,38,FALSE),NA())</f>
        <v>5.2135257429553548</v>
      </c>
      <c r="J183">
        <f>IFERROR(VLOOKUP($B183,'CURVE DATA'!$A:$AM,39,FALSE),NA())</f>
        <v>9.3891588499034597</v>
      </c>
      <c r="K183" t="str">
        <f t="shared" si="26"/>
        <v/>
      </c>
      <c r="L183" t="str">
        <f t="shared" si="27"/>
        <v/>
      </c>
      <c r="M183">
        <f t="shared" si="28"/>
        <v>125.46719884615385</v>
      </c>
      <c r="N183" t="str">
        <f t="shared" si="29"/>
        <v/>
      </c>
      <c r="O183" t="str">
        <f t="shared" si="30"/>
        <v/>
      </c>
      <c r="P183" t="str">
        <f t="shared" si="31"/>
        <v/>
      </c>
      <c r="Q183" t="str">
        <f t="shared" si="32"/>
        <v/>
      </c>
    </row>
    <row r="184" spans="1:17">
      <c r="A184" s="41">
        <f t="shared" si="23"/>
        <v>182</v>
      </c>
      <c r="B184" t="str">
        <f t="shared" si="24"/>
        <v>5_183</v>
      </c>
      <c r="C184">
        <f t="shared" si="22"/>
        <v>5</v>
      </c>
      <c r="D184">
        <f t="shared" si="25"/>
        <v>183</v>
      </c>
      <c r="E184">
        <f>IFERROR(VLOOKUP($B184,'CURVE DATA'!$A:$AM,15,FALSE),"")</f>
        <v>83.478009999999998</v>
      </c>
      <c r="F184">
        <f>IFERROR(VLOOKUP($B184,'CURVE DATA'!$A:$AM,34,FALSE),NA())</f>
        <v>0.19908495858339181</v>
      </c>
      <c r="G184">
        <f>IFERROR(VLOOKUP($B184,'CURVE DATA'!$A:$AM,35,FALSE),NA())</f>
        <v>0.11893780547378688</v>
      </c>
      <c r="H184">
        <f>IFERROR(VLOOKUP($B184,'CURVE DATA'!$A:$AM,37,FALSE),NA())</f>
        <v>7.3286265575104217</v>
      </c>
      <c r="I184">
        <f>IFERROR(VLOOKUP($B184,'CURVE DATA'!$A:$AM,38,FALSE),NA())</f>
        <v>5.233008078086109</v>
      </c>
      <c r="J184">
        <f>IFERROR(VLOOKUP($B184,'CURVE DATA'!$A:$AM,39,FALSE),NA())</f>
        <v>9.4242450369347353</v>
      </c>
      <c r="K184" t="str">
        <f t="shared" si="26"/>
        <v/>
      </c>
      <c r="L184" t="str">
        <f t="shared" si="27"/>
        <v/>
      </c>
      <c r="M184">
        <f t="shared" si="28"/>
        <v>125.00852846153846</v>
      </c>
      <c r="N184" t="str">
        <f t="shared" si="29"/>
        <v/>
      </c>
      <c r="O184" t="str">
        <f t="shared" si="30"/>
        <v/>
      </c>
      <c r="P184" t="str">
        <f t="shared" si="31"/>
        <v/>
      </c>
      <c r="Q184" t="str">
        <f t="shared" si="32"/>
        <v/>
      </c>
    </row>
    <row r="185" spans="1:17">
      <c r="A185" s="41">
        <f t="shared" si="23"/>
        <v>183</v>
      </c>
      <c r="B185" t="str">
        <f t="shared" si="24"/>
        <v>5_184</v>
      </c>
      <c r="C185">
        <f t="shared" si="22"/>
        <v>5</v>
      </c>
      <c r="D185">
        <f t="shared" si="25"/>
        <v>184</v>
      </c>
      <c r="E185">
        <f>IFERROR(VLOOKUP($B185,'CURVE DATA'!$A:$AM,15,FALSE),"")</f>
        <v>83.936680384615386</v>
      </c>
      <c r="F185">
        <f>IFERROR(VLOOKUP($B185,'CURVE DATA'!$A:$AM,34,FALSE),NA())</f>
        <v>0.19925303175277892</v>
      </c>
      <c r="G185">
        <f>IFERROR(VLOOKUP($B185,'CURVE DATA'!$A:$AM,35,FALSE),NA())</f>
        <v>0.11937668649170488</v>
      </c>
      <c r="H185">
        <f>IFERROR(VLOOKUP($B185,'CURVE DATA'!$A:$AM,37,FALSE),NA())</f>
        <v>7.3556692212848933</v>
      </c>
      <c r="I185">
        <f>IFERROR(VLOOKUP($B185,'CURVE DATA'!$A:$AM,38,FALSE),NA())</f>
        <v>5.2523179005848073</v>
      </c>
      <c r="J185">
        <f>IFERROR(VLOOKUP($B185,'CURVE DATA'!$A:$AM,39,FALSE),NA())</f>
        <v>9.4590205419849802</v>
      </c>
      <c r="K185" t="str">
        <f t="shared" si="26"/>
        <v/>
      </c>
      <c r="L185" t="str">
        <f t="shared" si="27"/>
        <v/>
      </c>
      <c r="M185">
        <f t="shared" si="28"/>
        <v>124.54985807692307</v>
      </c>
      <c r="N185" t="str">
        <f t="shared" si="29"/>
        <v/>
      </c>
      <c r="O185" t="str">
        <f t="shared" si="30"/>
        <v/>
      </c>
      <c r="P185" t="str">
        <f t="shared" si="31"/>
        <v/>
      </c>
      <c r="Q185" t="str">
        <f t="shared" si="32"/>
        <v/>
      </c>
    </row>
    <row r="186" spans="1:17">
      <c r="A186" s="41">
        <f t="shared" si="23"/>
        <v>184</v>
      </c>
      <c r="B186" t="str">
        <f t="shared" si="24"/>
        <v>5_185</v>
      </c>
      <c r="C186">
        <f t="shared" si="22"/>
        <v>5</v>
      </c>
      <c r="D186">
        <f t="shared" si="25"/>
        <v>185</v>
      </c>
      <c r="E186">
        <f>IFERROR(VLOOKUP($B186,'CURVE DATA'!$A:$AM,15,FALSE),"")</f>
        <v>84.395350769230774</v>
      </c>
      <c r="F186">
        <f>IFERROR(VLOOKUP($B186,'CURVE DATA'!$A:$AM,34,FALSE),NA())</f>
        <v>0.19940798240905977</v>
      </c>
      <c r="G186">
        <f>IFERROR(VLOOKUP($B186,'CURVE DATA'!$A:$AM,35,FALSE),NA())</f>
        <v>0.1198116391869079</v>
      </c>
      <c r="H186">
        <f>IFERROR(VLOOKUP($B186,'CURVE DATA'!$A:$AM,37,FALSE),NA())</f>
        <v>7.3824698324162981</v>
      </c>
      <c r="I186">
        <f>IFERROR(VLOOKUP($B186,'CURVE DATA'!$A:$AM,38,FALSE),NA())</f>
        <v>5.2714548853182643</v>
      </c>
      <c r="J186">
        <f>IFERROR(VLOOKUP($B186,'CURVE DATA'!$A:$AM,39,FALSE),NA())</f>
        <v>9.4934847795143327</v>
      </c>
      <c r="K186" t="str">
        <f t="shared" si="26"/>
        <v/>
      </c>
      <c r="L186" t="str">
        <f t="shared" si="27"/>
        <v/>
      </c>
      <c r="M186">
        <f t="shared" si="28"/>
        <v>124.09118769230768</v>
      </c>
      <c r="N186" t="str">
        <f t="shared" si="29"/>
        <v/>
      </c>
      <c r="O186" t="str">
        <f t="shared" si="30"/>
        <v/>
      </c>
      <c r="P186" t="str">
        <f t="shared" si="31"/>
        <v/>
      </c>
      <c r="Q186" t="str">
        <f t="shared" si="32"/>
        <v/>
      </c>
    </row>
    <row r="187" spans="1:17">
      <c r="A187" s="41">
        <f t="shared" si="23"/>
        <v>185</v>
      </c>
      <c r="B187" t="str">
        <f t="shared" si="24"/>
        <v>5_186</v>
      </c>
      <c r="C187">
        <f t="shared" si="22"/>
        <v>5</v>
      </c>
      <c r="D187">
        <f t="shared" si="25"/>
        <v>186</v>
      </c>
      <c r="E187">
        <f>IFERROR(VLOOKUP($B187,'CURVE DATA'!$A:$AM,15,FALSE),"")</f>
        <v>84.854021153846148</v>
      </c>
      <c r="F187">
        <f>IFERROR(VLOOKUP($B187,'CURVE DATA'!$A:$AM,34,FALSE),NA())</f>
        <v>0.19954984843310536</v>
      </c>
      <c r="G187">
        <f>IFERROR(VLOOKUP($B187,'CURVE DATA'!$A:$AM,35,FALSE),NA())</f>
        <v>0.12024265653418462</v>
      </c>
      <c r="H187">
        <f>IFERROR(VLOOKUP($B187,'CURVE DATA'!$A:$AM,37,FALSE),NA())</f>
        <v>7.4090279580300749</v>
      </c>
      <c r="I187">
        <f>IFERROR(VLOOKUP($B187,'CURVE DATA'!$A:$AM,38,FALSE),NA())</f>
        <v>5.290418723192265</v>
      </c>
      <c r="J187">
        <f>IFERROR(VLOOKUP($B187,'CURVE DATA'!$A:$AM,39,FALSE),NA())</f>
        <v>9.5276371928678856</v>
      </c>
      <c r="K187" t="str">
        <f t="shared" si="26"/>
        <v/>
      </c>
      <c r="L187" t="str">
        <f t="shared" si="27"/>
        <v/>
      </c>
      <c r="M187">
        <f t="shared" si="28"/>
        <v>123.63251730769231</v>
      </c>
      <c r="N187" t="str">
        <f t="shared" si="29"/>
        <v/>
      </c>
      <c r="O187" t="str">
        <f t="shared" si="30"/>
        <v/>
      </c>
      <c r="P187" t="str">
        <f t="shared" si="31"/>
        <v/>
      </c>
      <c r="Q187" t="str">
        <f t="shared" si="32"/>
        <v/>
      </c>
    </row>
    <row r="188" spans="1:17">
      <c r="A188" s="41">
        <f t="shared" si="23"/>
        <v>186</v>
      </c>
      <c r="B188" t="str">
        <f t="shared" si="24"/>
        <v>5_187</v>
      </c>
      <c r="C188">
        <f t="shared" si="22"/>
        <v>5</v>
      </c>
      <c r="D188">
        <f t="shared" si="25"/>
        <v>187</v>
      </c>
      <c r="E188">
        <f>IFERROR(VLOOKUP($B188,'CURVE DATA'!$A:$AM,15,FALSE),"")</f>
        <v>85.312691538461536</v>
      </c>
      <c r="F188">
        <f>IFERROR(VLOOKUP($B188,'CURVE DATA'!$A:$AM,34,FALSE),NA())</f>
        <v>0.19967866932070738</v>
      </c>
      <c r="G188">
        <f>IFERROR(VLOOKUP($B188,'CURVE DATA'!$A:$AM,35,FALSE),NA())</f>
        <v>0.12066973187174657</v>
      </c>
      <c r="H188">
        <f>IFERROR(VLOOKUP($B188,'CURVE DATA'!$A:$AM,37,FALSE),NA())</f>
        <v>7.4353431876447997</v>
      </c>
      <c r="I188">
        <f>IFERROR(VLOOKUP($B188,'CURVE DATA'!$A:$AM,38,FALSE),NA())</f>
        <v>5.3092091211024197</v>
      </c>
      <c r="J188">
        <f>IFERROR(VLOOKUP($B188,'CURVE DATA'!$A:$AM,39,FALSE),NA())</f>
        <v>9.5614772541871815</v>
      </c>
      <c r="K188" t="str">
        <f t="shared" si="26"/>
        <v/>
      </c>
      <c r="L188" t="str">
        <f t="shared" si="27"/>
        <v/>
      </c>
      <c r="M188">
        <f t="shared" si="28"/>
        <v>123.17384692307692</v>
      </c>
      <c r="N188" t="str">
        <f t="shared" si="29"/>
        <v/>
      </c>
      <c r="O188" t="str">
        <f t="shared" si="30"/>
        <v/>
      </c>
      <c r="P188" t="str">
        <f t="shared" si="31"/>
        <v/>
      </c>
      <c r="Q188" t="str">
        <f t="shared" si="32"/>
        <v/>
      </c>
    </row>
    <row r="189" spans="1:17">
      <c r="A189" s="41">
        <f t="shared" si="23"/>
        <v>187</v>
      </c>
      <c r="B189" t="str">
        <f t="shared" si="24"/>
        <v>5_188</v>
      </c>
      <c r="C189">
        <f t="shared" si="22"/>
        <v>5</v>
      </c>
      <c r="D189">
        <f t="shared" si="25"/>
        <v>188</v>
      </c>
      <c r="E189">
        <f>IFERROR(VLOOKUP($B189,'CURVE DATA'!$A:$AM,15,FALSE),"")</f>
        <v>85.771361923076924</v>
      </c>
      <c r="F189">
        <f>IFERROR(VLOOKUP($B189,'CURVE DATA'!$A:$AM,34,FALSE),NA())</f>
        <v>0.19979448616881981</v>
      </c>
      <c r="G189">
        <f>IFERROR(VLOOKUP($B189,'CURVE DATA'!$A:$AM,35,FALSE),NA())</f>
        <v>0.12109285890007317</v>
      </c>
      <c r="H189">
        <f>IFERROR(VLOOKUP($B189,'CURVE DATA'!$A:$AM,37,FALSE),NA())</f>
        <v>7.4614151331010179</v>
      </c>
      <c r="I189">
        <f>IFERROR(VLOOKUP($B189,'CURVE DATA'!$A:$AM,38,FALSE),NA())</f>
        <v>5.327825801883348</v>
      </c>
      <c r="J189">
        <f>IFERROR(VLOOKUP($B189,'CURVE DATA'!$A:$AM,39,FALSE),NA())</f>
        <v>9.5950044643186878</v>
      </c>
      <c r="K189" t="str">
        <f t="shared" si="26"/>
        <v/>
      </c>
      <c r="L189" t="str">
        <f t="shared" si="27"/>
        <v/>
      </c>
      <c r="M189">
        <f t="shared" si="28"/>
        <v>122.71517653846153</v>
      </c>
      <c r="N189" t="str">
        <f t="shared" si="29"/>
        <v/>
      </c>
      <c r="O189" t="str">
        <f t="shared" si="30"/>
        <v/>
      </c>
      <c r="P189" t="str">
        <f t="shared" si="31"/>
        <v/>
      </c>
      <c r="Q189" t="str">
        <f t="shared" si="32"/>
        <v/>
      </c>
    </row>
    <row r="190" spans="1:17">
      <c r="A190" s="41">
        <f t="shared" si="23"/>
        <v>188</v>
      </c>
      <c r="B190" t="str">
        <f t="shared" si="24"/>
        <v>5_189</v>
      </c>
      <c r="C190">
        <f t="shared" si="22"/>
        <v>5</v>
      </c>
      <c r="D190">
        <f t="shared" si="25"/>
        <v>189</v>
      </c>
      <c r="E190">
        <f>IFERROR(VLOOKUP($B190,'CURVE DATA'!$A:$AM,15,FALSE),"")</f>
        <v>86.230032307692312</v>
      </c>
      <c r="F190">
        <f>IFERROR(VLOOKUP($B190,'CURVE DATA'!$A:$AM,34,FALSE),NA())</f>
        <v>0.19989734166150785</v>
      </c>
      <c r="G190">
        <f>IFERROR(VLOOKUP($B190,'CURVE DATA'!$A:$AM,35,FALSE),NA())</f>
        <v>0.12151203168071911</v>
      </c>
      <c r="H190">
        <f>IFERROR(VLOOKUP($B190,'CURVE DATA'!$A:$AM,37,FALSE),NA())</f>
        <v>7.4872434284877558</v>
      </c>
      <c r="I190">
        <f>IFERROR(VLOOKUP($B190,'CURVE DATA'!$A:$AM,38,FALSE),NA())</f>
        <v>5.3462685042562068</v>
      </c>
      <c r="J190">
        <f>IFERROR(VLOOKUP($B190,'CURVE DATA'!$A:$AM,39,FALSE),NA())</f>
        <v>9.6282183527193048</v>
      </c>
      <c r="K190" t="str">
        <f t="shared" si="26"/>
        <v/>
      </c>
      <c r="L190" t="str">
        <f t="shared" si="27"/>
        <v/>
      </c>
      <c r="M190">
        <f t="shared" si="28"/>
        <v>122.25650615384615</v>
      </c>
      <c r="N190" t="str">
        <f t="shared" si="29"/>
        <v/>
      </c>
      <c r="O190" t="str">
        <f t="shared" si="30"/>
        <v/>
      </c>
      <c r="P190" t="str">
        <f t="shared" si="31"/>
        <v/>
      </c>
      <c r="Q190" t="str">
        <f t="shared" si="32"/>
        <v/>
      </c>
    </row>
    <row r="191" spans="1:17">
      <c r="A191" s="41">
        <f t="shared" si="23"/>
        <v>189</v>
      </c>
      <c r="B191" t="str">
        <f t="shared" si="24"/>
        <v>5_190</v>
      </c>
      <c r="C191">
        <f t="shared" si="22"/>
        <v>5</v>
      </c>
      <c r="D191">
        <f t="shared" si="25"/>
        <v>190</v>
      </c>
      <c r="E191">
        <f>IFERROR(VLOOKUP($B191,'CURVE DATA'!$A:$AM,15,FALSE),"")</f>
        <v>86.688702692307686</v>
      </c>
      <c r="F191">
        <f>IFERROR(VLOOKUP($B191,'CURVE DATA'!$A:$AM,34,FALSE),NA())</f>
        <v>0.19998728005551172</v>
      </c>
      <c r="G191">
        <f>IFERROR(VLOOKUP($B191,'CURVE DATA'!$A:$AM,35,FALSE),NA())</f>
        <v>0.12192724463508307</v>
      </c>
      <c r="H191">
        <f>IFERROR(VLOOKUP($B191,'CURVE DATA'!$A:$AM,37,FALSE),NA())</f>
        <v>7.5128277300666575</v>
      </c>
      <c r="I191">
        <f>IFERROR(VLOOKUP($B191,'CURVE DATA'!$A:$AM,38,FALSE),NA())</f>
        <v>5.3645369827745153</v>
      </c>
      <c r="J191">
        <f>IFERROR(VLOOKUP($B191,'CURVE DATA'!$A:$AM,39,FALSE),NA())</f>
        <v>9.6611184773587997</v>
      </c>
      <c r="K191" t="str">
        <f t="shared" si="26"/>
        <v/>
      </c>
      <c r="L191" t="str">
        <f t="shared" si="27"/>
        <v/>
      </c>
      <c r="M191">
        <f t="shared" si="28"/>
        <v>121.79783576923077</v>
      </c>
      <c r="N191" t="str">
        <f t="shared" si="29"/>
        <v/>
      </c>
      <c r="O191" t="str">
        <f t="shared" si="30"/>
        <v/>
      </c>
      <c r="P191" t="str">
        <f t="shared" si="31"/>
        <v/>
      </c>
      <c r="Q191" t="str">
        <f t="shared" si="32"/>
        <v/>
      </c>
    </row>
    <row r="192" spans="1:17">
      <c r="A192" s="41">
        <f t="shared" si="23"/>
        <v>190</v>
      </c>
      <c r="B192" t="str">
        <f t="shared" si="24"/>
        <v>5_191</v>
      </c>
      <c r="C192">
        <f t="shared" si="22"/>
        <v>5</v>
      </c>
      <c r="D192">
        <f t="shared" si="25"/>
        <v>191</v>
      </c>
      <c r="E192">
        <f>IFERROR(VLOOKUP($B192,'CURVE DATA'!$A:$AM,15,FALSE),"")</f>
        <v>87.147373076923074</v>
      </c>
      <c r="F192">
        <f>IFERROR(VLOOKUP($B192,'CURVE DATA'!$A:$AM,34,FALSE),NA())</f>
        <v>0.20006434716582117</v>
      </c>
      <c r="G192">
        <f>IFERROR(VLOOKUP($B192,'CURVE DATA'!$A:$AM,35,FALSE),NA())</f>
        <v>0.1223384925431396</v>
      </c>
      <c r="H192">
        <f>IFERROR(VLOOKUP($B192,'CURVE DATA'!$A:$AM,37,FALSE),NA())</f>
        <v>7.5381677161938425</v>
      </c>
      <c r="I192">
        <f>IFERROR(VLOOKUP($B192,'CURVE DATA'!$A:$AM,38,FALSE),NA())</f>
        <v>5.3826310077683601</v>
      </c>
      <c r="J192">
        <f>IFERROR(VLOOKUP($B192,'CURVE DATA'!$A:$AM,39,FALSE),NA())</f>
        <v>9.6937044246193267</v>
      </c>
      <c r="K192" t="str">
        <f t="shared" si="26"/>
        <v/>
      </c>
      <c r="L192" t="str">
        <f t="shared" si="27"/>
        <v/>
      </c>
      <c r="M192">
        <f t="shared" si="28"/>
        <v>121.33916538461538</v>
      </c>
      <c r="N192" t="str">
        <f t="shared" si="29"/>
        <v/>
      </c>
      <c r="O192" t="str">
        <f t="shared" si="30"/>
        <v/>
      </c>
      <c r="P192" t="str">
        <f t="shared" si="31"/>
        <v/>
      </c>
      <c r="Q192" t="str">
        <f t="shared" si="32"/>
        <v/>
      </c>
    </row>
    <row r="193" spans="1:17">
      <c r="A193" s="41">
        <f t="shared" si="23"/>
        <v>191</v>
      </c>
      <c r="B193" t="str">
        <f t="shared" si="24"/>
        <v>5_192</v>
      </c>
      <c r="C193">
        <f t="shared" si="22"/>
        <v>5</v>
      </c>
      <c r="D193">
        <f t="shared" si="25"/>
        <v>192</v>
      </c>
      <c r="E193">
        <f>IFERROR(VLOOKUP($B193,'CURVE DATA'!$A:$AM,15,FALSE),"")</f>
        <v>87.606043461538462</v>
      </c>
      <c r="F193">
        <f>IFERROR(VLOOKUP($B193,'CURVE DATA'!$A:$AM,34,FALSE),NA())</f>
        <v>0.20012859035074226</v>
      </c>
      <c r="G193">
        <f>IFERROR(VLOOKUP($B193,'CURVE DATA'!$A:$AM,35,FALSE),NA())</f>
        <v>0.12274577054213229</v>
      </c>
      <c r="H193">
        <f>IFERROR(VLOOKUP($B193,'CURVE DATA'!$A:$AM,37,FALSE),NA())</f>
        <v>7.5632630872393882</v>
      </c>
      <c r="I193">
        <f>IFERROR(VLOOKUP($B193,'CURVE DATA'!$A:$AM,38,FALSE),NA())</f>
        <v>5.400550365286902</v>
      </c>
      <c r="J193">
        <f>IFERROR(VLOOKUP($B193,'CURVE DATA'!$A:$AM,39,FALSE),NA())</f>
        <v>9.7259758091918744</v>
      </c>
      <c r="K193" t="str">
        <f t="shared" si="26"/>
        <v/>
      </c>
      <c r="L193" t="str">
        <f t="shared" si="27"/>
        <v/>
      </c>
      <c r="M193">
        <f t="shared" si="28"/>
        <v>120.880495</v>
      </c>
      <c r="N193" t="str">
        <f t="shared" si="29"/>
        <v/>
      </c>
      <c r="O193" t="str">
        <f t="shared" si="30"/>
        <v/>
      </c>
      <c r="P193" t="str">
        <f t="shared" si="31"/>
        <v/>
      </c>
      <c r="Q193" t="str">
        <f t="shared" si="32"/>
        <v/>
      </c>
    </row>
    <row r="194" spans="1:17">
      <c r="A194" s="41">
        <f t="shared" si="23"/>
        <v>192</v>
      </c>
      <c r="B194" t="str">
        <f t="shared" si="24"/>
        <v>5_193</v>
      </c>
      <c r="C194">
        <f t="shared" ref="C194:C257" si="33">$V$1</f>
        <v>5</v>
      </c>
      <c r="D194">
        <f t="shared" si="25"/>
        <v>193</v>
      </c>
      <c r="E194">
        <f>IFERROR(VLOOKUP($B194,'CURVE DATA'!$A:$AM,15,FALSE),"")</f>
        <v>88.06471384615385</v>
      </c>
      <c r="F194">
        <f>IFERROR(VLOOKUP($B194,'CURVE DATA'!$A:$AM,34,FALSE),NA())</f>
        <v>0.20018005849695791</v>
      </c>
      <c r="G194">
        <f>IFERROR(VLOOKUP($B194,'CURVE DATA'!$A:$AM,35,FALSE),NA())</f>
        <v>0.12314907412523034</v>
      </c>
      <c r="H194">
        <f>IFERROR(VLOOKUP($B194,'CURVE DATA'!$A:$AM,37,FALSE),NA())</f>
        <v>7.5881135655045417</v>
      </c>
      <c r="I194">
        <f>IFERROR(VLOOKUP($B194,'CURVE DATA'!$A:$AM,38,FALSE),NA())</f>
        <v>5.4182948570392595</v>
      </c>
      <c r="J194">
        <f>IFERROR(VLOOKUP($B194,'CURVE DATA'!$A:$AM,39,FALSE),NA())</f>
        <v>9.7579322739698249</v>
      </c>
      <c r="K194" t="str">
        <f t="shared" si="26"/>
        <v/>
      </c>
      <c r="L194" t="str">
        <f t="shared" si="27"/>
        <v/>
      </c>
      <c r="M194">
        <f t="shared" si="28"/>
        <v>120.42182461538461</v>
      </c>
      <c r="N194" t="str">
        <f t="shared" si="29"/>
        <v/>
      </c>
      <c r="O194" t="str">
        <f t="shared" si="30"/>
        <v/>
      </c>
      <c r="P194" t="str">
        <f t="shared" si="31"/>
        <v/>
      </c>
      <c r="Q194" t="str">
        <f t="shared" si="32"/>
        <v/>
      </c>
    </row>
    <row r="195" spans="1:17">
      <c r="A195" s="41">
        <f t="shared" ref="A195:A258" si="34">ROW()-2</f>
        <v>193</v>
      </c>
      <c r="B195" t="str">
        <f t="shared" ref="B195:B258" si="35">C195&amp;"_"&amp;D195</f>
        <v>5_194</v>
      </c>
      <c r="C195">
        <f t="shared" si="33"/>
        <v>5</v>
      </c>
      <c r="D195">
        <f t="shared" ref="D195:D258" si="36">A195+1</f>
        <v>194</v>
      </c>
      <c r="E195">
        <f>IFERROR(VLOOKUP($B195,'CURVE DATA'!$A:$AM,15,FALSE),"")</f>
        <v>88.523384230769238</v>
      </c>
      <c r="F195">
        <f>IFERROR(VLOOKUP($B195,'CURVE DATA'!$A:$AM,34,FALSE),NA())</f>
        <v>0.20021880200414716</v>
      </c>
      <c r="G195">
        <f>IFERROR(VLOOKUP($B195,'CURVE DATA'!$A:$AM,35,FALSE),NA())</f>
        <v>0.12354839914014701</v>
      </c>
      <c r="H195">
        <f>IFERROR(VLOOKUP($B195,'CURVE DATA'!$A:$AM,37,FALSE),NA())</f>
        <v>7.612718895136604</v>
      </c>
      <c r="I195">
        <f>IFERROR(VLOOKUP($B195,'CURVE DATA'!$A:$AM,38,FALSE),NA())</f>
        <v>5.4358643003337335</v>
      </c>
      <c r="J195">
        <f>IFERROR(VLOOKUP($B195,'CURVE DATA'!$A:$AM,39,FALSE),NA())</f>
        <v>9.7895734899394746</v>
      </c>
      <c r="K195" t="str">
        <f t="shared" ref="K195:K258" si="37">IFERROR(IF(F195=MAX(F:F),H195,""),NA())</f>
        <v/>
      </c>
      <c r="L195" t="str">
        <f t="shared" ref="L195:L258" si="38">IFERROR(IF(G195=MAX(G:G),H195,""),NA())</f>
        <v/>
      </c>
      <c r="M195">
        <f t="shared" ref="M195:M258" si="39">IFERROR(ABS(E195-IFERROR($V$11/$V$10,"NA")),NA())</f>
        <v>119.96315423076922</v>
      </c>
      <c r="N195" t="str">
        <f t="shared" ref="N195:N258" si="40">IFERROR(IF(M195=MIN(M:M),H195,""),NA())</f>
        <v/>
      </c>
      <c r="O195" t="str">
        <f t="shared" ref="O195:O258" si="41">IFERROR(IF(F195=MAX(F:F),E195,""),NA())</f>
        <v/>
      </c>
      <c r="P195" t="str">
        <f t="shared" ref="P195:P258" si="42">IFERROR(IF(G195=MAX(G:G),E195,""),NA())</f>
        <v/>
      </c>
      <c r="Q195" t="str">
        <f t="shared" ref="Q195:Q258" si="43">IFERROR(IF(AND(E195&gt;=IFERROR(AVERAGE(O:O),NA()),E195&lt;=IFERROR(AVERAGE(P:P),NA())),H195,""),NA())</f>
        <v/>
      </c>
    </row>
    <row r="196" spans="1:17">
      <c r="A196" s="41">
        <f t="shared" si="34"/>
        <v>194</v>
      </c>
      <c r="B196" t="str">
        <f t="shared" si="35"/>
        <v>5_195</v>
      </c>
      <c r="C196">
        <f t="shared" si="33"/>
        <v>5</v>
      </c>
      <c r="D196">
        <f t="shared" si="36"/>
        <v>195</v>
      </c>
      <c r="E196">
        <f>IFERROR(VLOOKUP($B196,'CURVE DATA'!$A:$AM,15,FALSE),"")</f>
        <v>88.982054615384612</v>
      </c>
      <c r="F196">
        <f>IFERROR(VLOOKUP($B196,'CURVE DATA'!$A:$AM,34,FALSE),NA())</f>
        <v>0.20024487276960892</v>
      </c>
      <c r="G196">
        <f>IFERROR(VLOOKUP($B196,'CURVE DATA'!$A:$AM,35,FALSE),NA())</f>
        <v>0.12394374178772154</v>
      </c>
      <c r="H196">
        <f>IFERROR(VLOOKUP($B196,'CURVE DATA'!$A:$AM,37,FALSE),NA())</f>
        <v>7.6370788420415403</v>
      </c>
      <c r="I196">
        <f>IFERROR(VLOOKUP($B196,'CURVE DATA'!$A:$AM,38,FALSE),NA())</f>
        <v>5.4532585280154047</v>
      </c>
      <c r="J196">
        <f>IFERROR(VLOOKUP($B196,'CURVE DATA'!$A:$AM,39,FALSE),NA())</f>
        <v>9.8208991560676768</v>
      </c>
      <c r="K196" t="str">
        <f t="shared" si="37"/>
        <v/>
      </c>
      <c r="L196" t="str">
        <f t="shared" si="38"/>
        <v/>
      </c>
      <c r="M196">
        <f t="shared" si="39"/>
        <v>119.50448384615385</v>
      </c>
      <c r="N196" t="str">
        <f t="shared" si="40"/>
        <v/>
      </c>
      <c r="O196" t="str">
        <f t="shared" si="41"/>
        <v/>
      </c>
      <c r="P196" t="str">
        <f t="shared" si="42"/>
        <v/>
      </c>
      <c r="Q196" t="str">
        <f t="shared" si="43"/>
        <v/>
      </c>
    </row>
    <row r="197" spans="1:17">
      <c r="A197" s="41">
        <f t="shared" si="34"/>
        <v>195</v>
      </c>
      <c r="B197" t="str">
        <f t="shared" si="35"/>
        <v>5_196</v>
      </c>
      <c r="C197">
        <f t="shared" si="33"/>
        <v>5</v>
      </c>
      <c r="D197">
        <f t="shared" si="36"/>
        <v>196</v>
      </c>
      <c r="E197">
        <f>IFERROR(VLOOKUP($B197,'CURVE DATA'!$A:$AM,15,FALSE),"")</f>
        <v>89.440725</v>
      </c>
      <c r="F197">
        <f>IFERROR(VLOOKUP($B197,'CURVE DATA'!$A:$AM,34,FALSE),NA())</f>
        <v>0.20025832417242898</v>
      </c>
      <c r="G197">
        <f>IFERROR(VLOOKUP($B197,'CURVE DATA'!$A:$AM,35,FALSE),NA())</f>
        <v>0.12433509862046364</v>
      </c>
      <c r="H197">
        <f>IFERROR(VLOOKUP($B197,'CURVE DATA'!$A:$AM,37,FALSE),NA())</f>
        <v>7.6611931937943067</v>
      </c>
      <c r="I197">
        <f>IFERROR(VLOOKUP($B197,'CURVE DATA'!$A:$AM,38,FALSE),NA())</f>
        <v>5.470477388402105</v>
      </c>
      <c r="J197">
        <f>IFERROR(VLOOKUP($B197,'CURVE DATA'!$A:$AM,39,FALSE),NA())</f>
        <v>9.8519089991865094</v>
      </c>
      <c r="K197" t="str">
        <f t="shared" si="37"/>
        <v/>
      </c>
      <c r="L197" t="str">
        <f t="shared" si="38"/>
        <v/>
      </c>
      <c r="M197">
        <f t="shared" si="39"/>
        <v>119.04581346153846</v>
      </c>
      <c r="N197" t="str">
        <f t="shared" si="40"/>
        <v/>
      </c>
      <c r="O197" t="str">
        <f t="shared" si="41"/>
        <v/>
      </c>
      <c r="P197" t="str">
        <f t="shared" si="42"/>
        <v/>
      </c>
      <c r="Q197" t="str">
        <f t="shared" si="43"/>
        <v/>
      </c>
    </row>
    <row r="198" spans="1:17">
      <c r="A198" s="41">
        <f t="shared" si="34"/>
        <v>196</v>
      </c>
      <c r="B198" t="str">
        <f t="shared" si="35"/>
        <v>5_197</v>
      </c>
      <c r="C198">
        <f t="shared" si="33"/>
        <v>5</v>
      </c>
      <c r="D198">
        <f t="shared" si="36"/>
        <v>197</v>
      </c>
      <c r="E198">
        <f>IFERROR(VLOOKUP($B198,'CURVE DATA'!$A:$AM,15,FALSE),"")</f>
        <v>89.899395384615389</v>
      </c>
      <c r="F198">
        <f>IFERROR(VLOOKUP($B198,'CURVE DATA'!$A:$AM,34,FALSE),NA())</f>
        <v>0.2002592110576048</v>
      </c>
      <c r="G198">
        <f>IFERROR(VLOOKUP($B198,'CURVE DATA'!$A:$AM,35,FALSE),NA())</f>
        <v>0.1247224665410613</v>
      </c>
      <c r="H198">
        <f>IFERROR(VLOOKUP($B198,'CURVE DATA'!$A:$AM,37,FALSE),NA())</f>
        <v>7.6850617595468949</v>
      </c>
      <c r="I198">
        <f>IFERROR(VLOOKUP($B198,'CURVE DATA'!$A:$AM,38,FALSE),NA())</f>
        <v>5.4875207452187542</v>
      </c>
      <c r="J198">
        <f>IFERROR(VLOOKUP($B198,'CURVE DATA'!$A:$AM,39,FALSE),NA())</f>
        <v>9.8826027738750355</v>
      </c>
      <c r="K198">
        <f t="shared" si="37"/>
        <v>7.6850617595468949</v>
      </c>
      <c r="L198" t="str">
        <f t="shared" si="38"/>
        <v/>
      </c>
      <c r="M198">
        <f t="shared" si="39"/>
        <v>118.58714307692307</v>
      </c>
      <c r="N198" t="str">
        <f t="shared" si="40"/>
        <v/>
      </c>
      <c r="O198">
        <f t="shared" si="41"/>
        <v>89.899395384615389</v>
      </c>
      <c r="P198" t="str">
        <f t="shared" si="42"/>
        <v/>
      </c>
      <c r="Q198">
        <f t="shared" si="43"/>
        <v>7.6850617595468949</v>
      </c>
    </row>
    <row r="199" spans="1:17">
      <c r="A199" s="41">
        <f t="shared" si="34"/>
        <v>197</v>
      </c>
      <c r="B199" t="str">
        <f t="shared" si="35"/>
        <v>5_198</v>
      </c>
      <c r="C199">
        <f t="shared" si="33"/>
        <v>5</v>
      </c>
      <c r="D199">
        <f t="shared" si="36"/>
        <v>198</v>
      </c>
      <c r="E199">
        <f>IFERROR(VLOOKUP($B199,'CURVE DATA'!$A:$AM,15,FALSE),"")</f>
        <v>90.358065769230777</v>
      </c>
      <c r="F199">
        <f>IFERROR(VLOOKUP($B199,'CURVE DATA'!$A:$AM,34,FALSE),NA())</f>
        <v>0.20024758971988788</v>
      </c>
      <c r="G199">
        <f>IFERROR(VLOOKUP($B199,'CURVE DATA'!$A:$AM,35,FALSE),NA())</f>
        <v>0.1251058428008523</v>
      </c>
      <c r="H199">
        <f>IFERROR(VLOOKUP($B199,'CURVE DATA'!$A:$AM,37,FALSE),NA())</f>
        <v>7.708684369934157</v>
      </c>
      <c r="I199">
        <f>IFERROR(VLOOKUP($B199,'CURVE DATA'!$A:$AM,38,FALSE),NA())</f>
        <v>5.5043884775301164</v>
      </c>
      <c r="J199">
        <f>IFERROR(VLOOKUP($B199,'CURVE DATA'!$A:$AM,39,FALSE),NA())</f>
        <v>9.9129802623381984</v>
      </c>
      <c r="K199" t="str">
        <f t="shared" si="37"/>
        <v/>
      </c>
      <c r="L199" t="str">
        <f t="shared" si="38"/>
        <v/>
      </c>
      <c r="M199">
        <f t="shared" si="39"/>
        <v>118.12847269230768</v>
      </c>
      <c r="N199" t="str">
        <f t="shared" si="40"/>
        <v/>
      </c>
      <c r="O199" t="str">
        <f t="shared" si="41"/>
        <v/>
      </c>
      <c r="P199" t="str">
        <f t="shared" si="42"/>
        <v/>
      </c>
      <c r="Q199">
        <f t="shared" si="43"/>
        <v>7.708684369934157</v>
      </c>
    </row>
    <row r="200" spans="1:17">
      <c r="A200" s="41">
        <f t="shared" si="34"/>
        <v>198</v>
      </c>
      <c r="B200" t="str">
        <f t="shared" si="35"/>
        <v>5_199</v>
      </c>
      <c r="C200">
        <f t="shared" si="33"/>
        <v>5</v>
      </c>
      <c r="D200">
        <f t="shared" si="36"/>
        <v>199</v>
      </c>
      <c r="E200">
        <f>IFERROR(VLOOKUP($B200,'CURVE DATA'!$A:$AM,15,FALSE),"")</f>
        <v>90.816736153846151</v>
      </c>
      <c r="F200">
        <f>IFERROR(VLOOKUP($B200,'CURVE DATA'!$A:$AM,34,FALSE),NA())</f>
        <v>0.20022351788737502</v>
      </c>
      <c r="G200">
        <f>IFERROR(VLOOKUP($B200,'CURVE DATA'!$A:$AM,35,FALSE),NA())</f>
        <v>0.12548522499825898</v>
      </c>
      <c r="H200">
        <f>IFERROR(VLOOKUP($B200,'CURVE DATA'!$A:$AM,37,FALSE),NA())</f>
        <v>7.7320608769773624</v>
      </c>
      <c r="I200">
        <f>IFERROR(VLOOKUP($B200,'CURVE DATA'!$A:$AM,38,FALSE),NA())</f>
        <v>5.5210804796719319</v>
      </c>
      <c r="J200">
        <f>IFERROR(VLOOKUP($B200,'CURVE DATA'!$A:$AM,39,FALSE),NA())</f>
        <v>9.9430412742827929</v>
      </c>
      <c r="K200" t="str">
        <f t="shared" si="37"/>
        <v/>
      </c>
      <c r="L200" t="str">
        <f t="shared" si="38"/>
        <v/>
      </c>
      <c r="M200">
        <f t="shared" si="39"/>
        <v>117.66980230769231</v>
      </c>
      <c r="N200" t="str">
        <f t="shared" si="40"/>
        <v/>
      </c>
      <c r="O200" t="str">
        <f t="shared" si="41"/>
        <v/>
      </c>
      <c r="P200" t="str">
        <f t="shared" si="42"/>
        <v/>
      </c>
      <c r="Q200">
        <f t="shared" si="43"/>
        <v>7.7320608769773624</v>
      </c>
    </row>
    <row r="201" spans="1:17">
      <c r="A201" s="41">
        <f t="shared" si="34"/>
        <v>199</v>
      </c>
      <c r="B201" t="str">
        <f t="shared" si="35"/>
        <v>5_200</v>
      </c>
      <c r="C201">
        <f t="shared" si="33"/>
        <v>5</v>
      </c>
      <c r="D201">
        <f t="shared" si="36"/>
        <v>200</v>
      </c>
      <c r="E201">
        <f>IFERROR(VLOOKUP($B201,'CURVE DATA'!$A:$AM,15,FALSE),"")</f>
        <v>91.275406538461539</v>
      </c>
      <c r="F201">
        <f>IFERROR(VLOOKUP($B201,'CURVE DATA'!$A:$AM,34,FALSE),NA())</f>
        <v>0.200187054704971</v>
      </c>
      <c r="G201">
        <f>IFERROR(VLOOKUP($B201,'CURVE DATA'!$A:$AM,35,FALSE),NA())</f>
        <v>0.12586061107718716</v>
      </c>
      <c r="H201">
        <f>IFERROR(VLOOKUP($B201,'CURVE DATA'!$A:$AM,37,FALSE),NA())</f>
        <v>7.7551911539855336</v>
      </c>
      <c r="I201">
        <f>IFERROR(VLOOKUP($B201,'CURVE DATA'!$A:$AM,38,FALSE),NA())</f>
        <v>5.5375966611804692</v>
      </c>
      <c r="J201">
        <f>IFERROR(VLOOKUP($B201,'CURVE DATA'!$A:$AM,39,FALSE),NA())</f>
        <v>9.9727856467905998</v>
      </c>
      <c r="K201" t="str">
        <f t="shared" si="37"/>
        <v/>
      </c>
      <c r="L201" t="str">
        <f t="shared" si="38"/>
        <v/>
      </c>
      <c r="M201">
        <f t="shared" si="39"/>
        <v>117.21113192307692</v>
      </c>
      <c r="N201" t="str">
        <f t="shared" si="40"/>
        <v/>
      </c>
      <c r="O201" t="str">
        <f t="shared" si="41"/>
        <v/>
      </c>
      <c r="P201" t="str">
        <f t="shared" si="42"/>
        <v/>
      </c>
      <c r="Q201">
        <f t="shared" si="43"/>
        <v>7.7551911539855336</v>
      </c>
    </row>
    <row r="202" spans="1:17">
      <c r="A202" s="41">
        <f t="shared" si="34"/>
        <v>200</v>
      </c>
      <c r="B202" t="str">
        <f t="shared" si="35"/>
        <v>5_201</v>
      </c>
      <c r="C202">
        <f t="shared" si="33"/>
        <v>5</v>
      </c>
      <c r="D202">
        <f t="shared" si="36"/>
        <v>201</v>
      </c>
      <c r="E202">
        <f>IFERROR(VLOOKUP($B202,'CURVE DATA'!$A:$AM,15,FALSE),"")</f>
        <v>91.734076923076927</v>
      </c>
      <c r="F202">
        <f>IFERROR(VLOOKUP($B202,'CURVE DATA'!$A:$AM,34,FALSE),NA())</f>
        <v>0.20013826071761814</v>
      </c>
      <c r="G202">
        <f>IFERROR(VLOOKUP($B202,'CURVE DATA'!$A:$AM,35,FALSE),NA())</f>
        <v>0.12623199932538934</v>
      </c>
      <c r="H202">
        <f>IFERROR(VLOOKUP($B202,'CURVE DATA'!$A:$AM,37,FALSE),NA())</f>
        <v>7.7780750954546036</v>
      </c>
      <c r="I202">
        <f>IFERROR(VLOOKUP($B202,'CURVE DATA'!$A:$AM,38,FALSE),NA())</f>
        <v>5.5539369467205164</v>
      </c>
      <c r="J202">
        <f>IFERROR(VLOOKUP($B202,'CURVE DATA'!$A:$AM,39,FALSE),NA())</f>
        <v>10.002213244188692</v>
      </c>
      <c r="K202" t="str">
        <f t="shared" si="37"/>
        <v/>
      </c>
      <c r="L202" t="str">
        <f t="shared" si="38"/>
        <v/>
      </c>
      <c r="M202">
        <f t="shared" si="39"/>
        <v>116.75246153846153</v>
      </c>
      <c r="N202" t="str">
        <f t="shared" si="40"/>
        <v/>
      </c>
      <c r="O202" t="str">
        <f t="shared" si="41"/>
        <v/>
      </c>
      <c r="P202" t="str">
        <f t="shared" si="42"/>
        <v/>
      </c>
      <c r="Q202">
        <f t="shared" si="43"/>
        <v>7.7780750954546036</v>
      </c>
    </row>
    <row r="203" spans="1:17">
      <c r="A203" s="41">
        <f t="shared" si="34"/>
        <v>201</v>
      </c>
      <c r="B203" t="str">
        <f t="shared" si="35"/>
        <v>5_202</v>
      </c>
      <c r="C203">
        <f t="shared" si="33"/>
        <v>5</v>
      </c>
      <c r="D203">
        <f t="shared" si="36"/>
        <v>202</v>
      </c>
      <c r="E203">
        <f>IFERROR(VLOOKUP($B203,'CURVE DATA'!$A:$AM,15,FALSE),"")</f>
        <v>92.192747307692315</v>
      </c>
      <c r="F203">
        <f>IFERROR(VLOOKUP($B203,'CURVE DATA'!$A:$AM,34,FALSE),NA())</f>
        <v>0.20007719785331574</v>
      </c>
      <c r="G203">
        <f>IFERROR(VLOOKUP($B203,'CURVE DATA'!$A:$AM,35,FALSE),NA())</f>
        <v>0.12659938837279194</v>
      </c>
      <c r="H203">
        <f>IFERROR(VLOOKUP($B203,'CURVE DATA'!$A:$AM,37,FALSE),NA())</f>
        <v>7.8007126169643364</v>
      </c>
      <c r="I203">
        <f>IFERROR(VLOOKUP($B203,'CURVE DATA'!$A:$AM,38,FALSE),NA())</f>
        <v>5.5701012760117772</v>
      </c>
      <c r="J203">
        <f>IFERROR(VLOOKUP($B203,'CURVE DATA'!$A:$AM,39,FALSE),NA())</f>
        <v>10.031323957916895</v>
      </c>
      <c r="K203" t="str">
        <f t="shared" si="37"/>
        <v/>
      </c>
      <c r="L203" t="str">
        <f t="shared" si="38"/>
        <v/>
      </c>
      <c r="M203">
        <f t="shared" si="39"/>
        <v>116.29379115384614</v>
      </c>
      <c r="N203" t="str">
        <f t="shared" si="40"/>
        <v/>
      </c>
      <c r="O203" t="str">
        <f t="shared" si="41"/>
        <v/>
      </c>
      <c r="P203" t="str">
        <f t="shared" si="42"/>
        <v/>
      </c>
      <c r="Q203">
        <f t="shared" si="43"/>
        <v>7.8007126169643364</v>
      </c>
    </row>
    <row r="204" spans="1:17">
      <c r="A204" s="41">
        <f t="shared" si="34"/>
        <v>202</v>
      </c>
      <c r="B204" t="str">
        <f t="shared" si="35"/>
        <v>5_203</v>
      </c>
      <c r="C204">
        <f t="shared" si="33"/>
        <v>5</v>
      </c>
      <c r="D204">
        <f t="shared" si="36"/>
        <v>203</v>
      </c>
      <c r="E204">
        <f>IFERROR(VLOOKUP($B204,'CURVE DATA'!$A:$AM,15,FALSE),"")</f>
        <v>92.651417692307689</v>
      </c>
      <c r="F204">
        <f>IFERROR(VLOOKUP($B204,'CURVE DATA'!$A:$AM,34,FALSE),NA())</f>
        <v>0.20000392940596071</v>
      </c>
      <c r="G204">
        <f>IFERROR(VLOOKUP($B204,'CURVE DATA'!$A:$AM,35,FALSE),NA())</f>
        <v>0.12696277718978782</v>
      </c>
      <c r="H204">
        <f>IFERROR(VLOOKUP($B204,'CURVE DATA'!$A:$AM,37,FALSE),NA())</f>
        <v>7.8231036550731163</v>
      </c>
      <c r="I204">
        <f>IFERROR(VLOOKUP($B204,'CURVE DATA'!$A:$AM,38,FALSE),NA())</f>
        <v>5.5860896037537477</v>
      </c>
      <c r="J204">
        <f>IFERROR(VLOOKUP($B204,'CURVE DATA'!$A:$AM,39,FALSE),NA())</f>
        <v>10.060117706392486</v>
      </c>
      <c r="K204" t="str">
        <f t="shared" si="37"/>
        <v/>
      </c>
      <c r="L204" t="str">
        <f t="shared" si="38"/>
        <v/>
      </c>
      <c r="M204">
        <f t="shared" si="39"/>
        <v>115.83512076923077</v>
      </c>
      <c r="N204" t="str">
        <f t="shared" si="40"/>
        <v/>
      </c>
      <c r="O204" t="str">
        <f t="shared" si="41"/>
        <v/>
      </c>
      <c r="P204" t="str">
        <f t="shared" si="42"/>
        <v/>
      </c>
      <c r="Q204">
        <f t="shared" si="43"/>
        <v>7.8231036550731163</v>
      </c>
    </row>
    <row r="205" spans="1:17">
      <c r="A205" s="41">
        <f t="shared" si="34"/>
        <v>203</v>
      </c>
      <c r="B205" t="str">
        <f t="shared" si="35"/>
        <v>5_204</v>
      </c>
      <c r="C205">
        <f t="shared" si="33"/>
        <v>5</v>
      </c>
      <c r="D205">
        <f t="shared" si="36"/>
        <v>204</v>
      </c>
      <c r="E205">
        <f>IFERROR(VLOOKUP($B205,'CURVE DATA'!$A:$AM,15,FALSE),"")</f>
        <v>93.110088076923077</v>
      </c>
      <c r="F205">
        <f>IFERROR(VLOOKUP($B205,'CURVE DATA'!$A:$AM,34,FALSE),NA())</f>
        <v>0.19991852001799126</v>
      </c>
      <c r="G205">
        <f>IFERROR(VLOOKUP($B205,'CURVE DATA'!$A:$AM,35,FALSE),NA())</f>
        <v>0.12732216508549327</v>
      </c>
      <c r="H205">
        <f>IFERROR(VLOOKUP($B205,'CURVE DATA'!$A:$AM,37,FALSE),NA())</f>
        <v>7.8452481672105563</v>
      </c>
      <c r="I205">
        <f>IFERROR(VLOOKUP($B205,'CURVE DATA'!$A:$AM,38,FALSE),NA())</f>
        <v>5.6019018995490271</v>
      </c>
      <c r="J205">
        <f>IFERROR(VLOOKUP($B205,'CURVE DATA'!$A:$AM,39,FALSE),NA())</f>
        <v>10.088594434872086</v>
      </c>
      <c r="K205" t="str">
        <f t="shared" si="37"/>
        <v/>
      </c>
      <c r="L205" t="str">
        <f t="shared" si="38"/>
        <v/>
      </c>
      <c r="M205">
        <f t="shared" si="39"/>
        <v>115.37645038461538</v>
      </c>
      <c r="N205" t="str">
        <f t="shared" si="40"/>
        <v/>
      </c>
      <c r="O205" t="str">
        <f t="shared" si="41"/>
        <v/>
      </c>
      <c r="P205" t="str">
        <f t="shared" si="42"/>
        <v/>
      </c>
      <c r="Q205">
        <f t="shared" si="43"/>
        <v>7.8452481672105563</v>
      </c>
    </row>
    <row r="206" spans="1:17">
      <c r="A206" s="41">
        <f t="shared" si="34"/>
        <v>204</v>
      </c>
      <c r="B206" t="str">
        <f t="shared" si="35"/>
        <v>5_205</v>
      </c>
      <c r="C206">
        <f t="shared" si="33"/>
        <v>5</v>
      </c>
      <c r="D206">
        <f t="shared" si="36"/>
        <v>205</v>
      </c>
      <c r="E206">
        <f>IFERROR(VLOOKUP($B206,'CURVE DATA'!$A:$AM,15,FALSE),"")</f>
        <v>93.568758461538465</v>
      </c>
      <c r="F206">
        <f>IFERROR(VLOOKUP($B206,'CURVE DATA'!$A:$AM,34,FALSE),NA())</f>
        <v>0.19982103566287665</v>
      </c>
      <c r="G206">
        <f>IFERROR(VLOOKUP($B206,'CURVE DATA'!$A:$AM,35,FALSE),NA())</f>
        <v>0.12767755170597064</v>
      </c>
      <c r="H206">
        <f>IFERROR(VLOOKUP($B206,'CURVE DATA'!$A:$AM,37,FALSE),NA())</f>
        <v>7.8671461315679734</v>
      </c>
      <c r="I206">
        <f>IFERROR(VLOOKUP($B206,'CURVE DATA'!$A:$AM,38,FALSE),NA())</f>
        <v>5.6175381478251207</v>
      </c>
      <c r="J206">
        <f>IFERROR(VLOOKUP($B206,'CURVE DATA'!$A:$AM,39,FALSE),NA())</f>
        <v>10.116754115310826</v>
      </c>
      <c r="K206" t="str">
        <f t="shared" si="37"/>
        <v/>
      </c>
      <c r="L206" t="str">
        <f t="shared" si="38"/>
        <v/>
      </c>
      <c r="M206">
        <f t="shared" si="39"/>
        <v>114.91777999999999</v>
      </c>
      <c r="N206" t="str">
        <f t="shared" si="40"/>
        <v/>
      </c>
      <c r="O206" t="str">
        <f t="shared" si="41"/>
        <v/>
      </c>
      <c r="P206" t="str">
        <f t="shared" si="42"/>
        <v/>
      </c>
      <c r="Q206">
        <f t="shared" si="43"/>
        <v>7.8671461315679734</v>
      </c>
    </row>
    <row r="207" spans="1:17">
      <c r="A207" s="41">
        <f t="shared" si="34"/>
        <v>205</v>
      </c>
      <c r="B207" t="str">
        <f t="shared" si="35"/>
        <v>5_206</v>
      </c>
      <c r="C207">
        <f t="shared" si="33"/>
        <v>5</v>
      </c>
      <c r="D207">
        <f t="shared" si="36"/>
        <v>206</v>
      </c>
      <c r="E207">
        <f>IFERROR(VLOOKUP($B207,'CURVE DATA'!$A:$AM,15,FALSE),"")</f>
        <v>94.027428846153853</v>
      </c>
      <c r="F207">
        <f>IFERROR(VLOOKUP($B207,'CURVE DATA'!$A:$AM,34,FALSE),NA())</f>
        <v>0.19971154362738133</v>
      </c>
      <c r="G207">
        <f>IFERROR(VLOOKUP($B207,'CURVE DATA'!$A:$AM,35,FALSE),NA())</f>
        <v>0.12802893703241655</v>
      </c>
      <c r="H207">
        <f>IFERROR(VLOOKUP($B207,'CURVE DATA'!$A:$AM,37,FALSE),NA())</f>
        <v>7.8887975469867531</v>
      </c>
      <c r="I207">
        <f>IFERROR(VLOOKUP($B207,'CURVE DATA'!$A:$AM,38,FALSE),NA())</f>
        <v>5.6329983477547181</v>
      </c>
      <c r="J207">
        <f>IFERROR(VLOOKUP($B207,'CURVE DATA'!$A:$AM,39,FALSE),NA())</f>
        <v>10.144596746218788</v>
      </c>
      <c r="K207" t="str">
        <f t="shared" si="37"/>
        <v/>
      </c>
      <c r="L207" t="str">
        <f t="shared" si="38"/>
        <v/>
      </c>
      <c r="M207">
        <f t="shared" si="39"/>
        <v>114.45910961538461</v>
      </c>
      <c r="N207" t="str">
        <f t="shared" si="40"/>
        <v/>
      </c>
      <c r="O207" t="str">
        <f t="shared" si="41"/>
        <v/>
      </c>
      <c r="P207" t="str">
        <f t="shared" si="42"/>
        <v/>
      </c>
      <c r="Q207">
        <f t="shared" si="43"/>
        <v>7.8887975469867531</v>
      </c>
    </row>
    <row r="208" spans="1:17">
      <c r="A208" s="41">
        <f t="shared" si="34"/>
        <v>206</v>
      </c>
      <c r="B208" t="str">
        <f t="shared" si="35"/>
        <v>5_207</v>
      </c>
      <c r="C208">
        <f t="shared" si="33"/>
        <v>5</v>
      </c>
      <c r="D208">
        <f t="shared" si="36"/>
        <v>207</v>
      </c>
      <c r="E208">
        <f>IFERROR(VLOOKUP($B208,'CURVE DATA'!$A:$AM,15,FALSE),"")</f>
        <v>94.486099230769227</v>
      </c>
      <c r="F208">
        <f>IFERROR(VLOOKUP($B208,'CURVE DATA'!$A:$AM,34,FALSE),NA())</f>
        <v>0.19959011249368264</v>
      </c>
      <c r="G208">
        <f>IFERROR(VLOOKUP($B208,'CURVE DATA'!$A:$AM,35,FALSE),NA())</f>
        <v>0.1283763213793159</v>
      </c>
      <c r="H208">
        <f>IFERROR(VLOOKUP($B208,'CURVE DATA'!$A:$AM,37,FALSE),NA())</f>
        <v>7.9102024328446063</v>
      </c>
      <c r="I208">
        <f>IFERROR(VLOOKUP($B208,'CURVE DATA'!$A:$AM,38,FALSE),NA())</f>
        <v>5.6482825131744816</v>
      </c>
      <c r="J208">
        <f>IFERROR(VLOOKUP($B208,'CURVE DATA'!$A:$AM,39,FALSE),NA())</f>
        <v>10.172122352514732</v>
      </c>
      <c r="K208" t="str">
        <f t="shared" si="37"/>
        <v/>
      </c>
      <c r="L208" t="str">
        <f t="shared" si="38"/>
        <v/>
      </c>
      <c r="M208">
        <f t="shared" si="39"/>
        <v>114.00043923076923</v>
      </c>
      <c r="N208" t="str">
        <f t="shared" si="40"/>
        <v/>
      </c>
      <c r="O208" t="str">
        <f t="shared" si="41"/>
        <v/>
      </c>
      <c r="P208" t="str">
        <f t="shared" si="42"/>
        <v/>
      </c>
      <c r="Q208">
        <f t="shared" si="43"/>
        <v>7.9102024328446063</v>
      </c>
    </row>
    <row r="209" spans="1:17">
      <c r="A209" s="41">
        <f t="shared" si="34"/>
        <v>207</v>
      </c>
      <c r="B209" t="str">
        <f t="shared" si="35"/>
        <v>5_208</v>
      </c>
      <c r="C209">
        <f t="shared" si="33"/>
        <v>5</v>
      </c>
      <c r="D209">
        <f t="shared" si="36"/>
        <v>208</v>
      </c>
      <c r="E209">
        <f>IFERROR(VLOOKUP($B209,'CURVE DATA'!$A:$AM,15,FALSE),"")</f>
        <v>94.944769615384615</v>
      </c>
      <c r="F209">
        <f>IFERROR(VLOOKUP($B209,'CURVE DATA'!$A:$AM,34,FALSE),NA())</f>
        <v>0.19945681212133162</v>
      </c>
      <c r="G209">
        <f>IFERROR(VLOOKUP($B209,'CURVE DATA'!$A:$AM,35,FALSE),NA())</f>
        <v>0.12871970539256233</v>
      </c>
      <c r="H209">
        <f>IFERROR(VLOOKUP($B209,'CURVE DATA'!$A:$AM,37,FALSE),NA())</f>
        <v>7.9313608289397566</v>
      </c>
      <c r="I209">
        <f>IFERROR(VLOOKUP($B209,'CURVE DATA'!$A:$AM,38,FALSE),NA())</f>
        <v>5.6633906725023433</v>
      </c>
      <c r="J209">
        <f>IFERROR(VLOOKUP($B209,'CURVE DATA'!$A:$AM,39,FALSE),NA())</f>
        <v>10.19933098537717</v>
      </c>
      <c r="K209" t="str">
        <f t="shared" si="37"/>
        <v/>
      </c>
      <c r="L209" t="str">
        <f t="shared" si="38"/>
        <v/>
      </c>
      <c r="M209">
        <f t="shared" si="39"/>
        <v>113.54176884615384</v>
      </c>
      <c r="N209" t="str">
        <f t="shared" si="40"/>
        <v/>
      </c>
      <c r="O209" t="str">
        <f t="shared" si="41"/>
        <v/>
      </c>
      <c r="P209" t="str">
        <f t="shared" si="42"/>
        <v/>
      </c>
      <c r="Q209">
        <f t="shared" si="43"/>
        <v>7.9313608289397566</v>
      </c>
    </row>
    <row r="210" spans="1:17">
      <c r="A210" s="41">
        <f t="shared" si="34"/>
        <v>208</v>
      </c>
      <c r="B210" t="str">
        <f t="shared" si="35"/>
        <v>5_209</v>
      </c>
      <c r="C210">
        <f t="shared" si="33"/>
        <v>5</v>
      </c>
      <c r="D210">
        <f t="shared" si="36"/>
        <v>209</v>
      </c>
      <c r="E210">
        <f>IFERROR(VLOOKUP($B210,'CURVE DATA'!$A:$AM,15,FALSE),"")</f>
        <v>95.403440000000003</v>
      </c>
      <c r="F210">
        <f>IFERROR(VLOOKUP($B210,'CURVE DATA'!$A:$AM,34,FALSE),NA())</f>
        <v>0.19931171362899491</v>
      </c>
      <c r="G210">
        <f>IFERROR(VLOOKUP($B210,'CURVE DATA'!$A:$AM,35,FALSE),NA())</f>
        <v>0.12905909004754521</v>
      </c>
      <c r="H210">
        <f>IFERROR(VLOOKUP($B210,'CURVE DATA'!$A:$AM,37,FALSE),NA())</f>
        <v>7.9522727953730632</v>
      </c>
      <c r="I210">
        <f>IFERROR(VLOOKUP($B210,'CURVE DATA'!$A:$AM,38,FALSE),NA())</f>
        <v>5.6783228686533409</v>
      </c>
      <c r="J210">
        <f>IFERROR(VLOOKUP($B210,'CURVE DATA'!$A:$AM,39,FALSE),NA())</f>
        <v>10.226222722092785</v>
      </c>
      <c r="K210" t="str">
        <f t="shared" si="37"/>
        <v/>
      </c>
      <c r="L210" t="str">
        <f t="shared" si="38"/>
        <v/>
      </c>
      <c r="M210">
        <f t="shared" si="39"/>
        <v>113.08309846153846</v>
      </c>
      <c r="N210" t="str">
        <f t="shared" si="40"/>
        <v/>
      </c>
      <c r="O210" t="str">
        <f t="shared" si="41"/>
        <v/>
      </c>
      <c r="P210" t="str">
        <f t="shared" si="42"/>
        <v/>
      </c>
      <c r="Q210">
        <f t="shared" si="43"/>
        <v>7.9522727953730632</v>
      </c>
    </row>
    <row r="211" spans="1:17">
      <c r="A211" s="41">
        <f t="shared" si="34"/>
        <v>209</v>
      </c>
      <c r="B211" t="str">
        <f t="shared" si="35"/>
        <v>5_210</v>
      </c>
      <c r="C211">
        <f t="shared" si="33"/>
        <v>5</v>
      </c>
      <c r="D211">
        <f t="shared" si="36"/>
        <v>210</v>
      </c>
      <c r="E211">
        <f>IFERROR(VLOOKUP($B211,'CURVE DATA'!$A:$AM,15,FALSE),"")</f>
        <v>95.862110384615391</v>
      </c>
      <c r="F211">
        <f>IFERROR(VLOOKUP($B211,'CURVE DATA'!$A:$AM,34,FALSE),NA())</f>
        <v>0.19915488937617767</v>
      </c>
      <c r="G211">
        <f>IFERROR(VLOOKUP($B211,'CURVE DATA'!$A:$AM,35,FALSE),NA())</f>
        <v>0.12939447664720374</v>
      </c>
      <c r="H211">
        <f>IFERROR(VLOOKUP($B211,'CURVE DATA'!$A:$AM,37,FALSE),NA())</f>
        <v>7.9729384124281246</v>
      </c>
      <c r="I211">
        <f>IFERROR(VLOOKUP($B211,'CURVE DATA'!$A:$AM,38,FALSE),NA())</f>
        <v>5.6930791589540037</v>
      </c>
      <c r="J211">
        <f>IFERROR(VLOOKUP($B211,'CURVE DATA'!$A:$AM,39,FALSE),NA())</f>
        <v>10.252797665902246</v>
      </c>
      <c r="K211" t="str">
        <f t="shared" si="37"/>
        <v/>
      </c>
      <c r="L211" t="str">
        <f t="shared" si="38"/>
        <v/>
      </c>
      <c r="M211">
        <f t="shared" si="39"/>
        <v>112.62442807692307</v>
      </c>
      <c r="N211" t="str">
        <f t="shared" si="40"/>
        <v/>
      </c>
      <c r="O211" t="str">
        <f t="shared" si="41"/>
        <v/>
      </c>
      <c r="P211" t="str">
        <f t="shared" si="42"/>
        <v/>
      </c>
      <c r="Q211">
        <f t="shared" si="43"/>
        <v>7.9729384124281246</v>
      </c>
    </row>
    <row r="212" spans="1:17">
      <c r="A212" s="41">
        <f t="shared" si="34"/>
        <v>210</v>
      </c>
      <c r="B212" t="str">
        <f t="shared" si="35"/>
        <v>5_211</v>
      </c>
      <c r="C212">
        <f t="shared" si="33"/>
        <v>5</v>
      </c>
      <c r="D212">
        <f t="shared" si="36"/>
        <v>211</v>
      </c>
      <c r="E212">
        <f>IFERROR(VLOOKUP($B212,'CURVE DATA'!$A:$AM,15,FALSE),"")</f>
        <v>96.320780769230765</v>
      </c>
      <c r="F212">
        <f>IFERROR(VLOOKUP($B212,'CURVE DATA'!$A:$AM,34,FALSE),NA())</f>
        <v>0.19898641294451597</v>
      </c>
      <c r="G212">
        <f>IFERROR(VLOOKUP($B212,'CURVE DATA'!$A:$AM,35,FALSE),NA())</f>
        <v>0.12972586682004808</v>
      </c>
      <c r="H212">
        <f>IFERROR(VLOOKUP($B212,'CURVE DATA'!$A:$AM,37,FALSE),NA())</f>
        <v>7.9933577804493403</v>
      </c>
      <c r="I212">
        <f>IFERROR(VLOOKUP($B212,'CURVE DATA'!$A:$AM,38,FALSE),NA())</f>
        <v>5.707659615055281</v>
      </c>
      <c r="J212">
        <f>IFERROR(VLOOKUP($B212,'CURVE DATA'!$A:$AM,39,FALSE),NA())</f>
        <v>10.2790559458434</v>
      </c>
      <c r="K212" t="str">
        <f t="shared" si="37"/>
        <v/>
      </c>
      <c r="L212" t="str">
        <f t="shared" si="38"/>
        <v/>
      </c>
      <c r="M212">
        <f t="shared" si="39"/>
        <v>112.16575769230769</v>
      </c>
      <c r="N212" t="str">
        <f t="shared" si="40"/>
        <v/>
      </c>
      <c r="O212" t="str">
        <f t="shared" si="41"/>
        <v/>
      </c>
      <c r="P212" t="str">
        <f t="shared" si="42"/>
        <v/>
      </c>
      <c r="Q212">
        <f t="shared" si="43"/>
        <v>7.9933577804493403</v>
      </c>
    </row>
    <row r="213" spans="1:17">
      <c r="A213" s="41">
        <f t="shared" si="34"/>
        <v>211</v>
      </c>
      <c r="B213" t="str">
        <f t="shared" si="35"/>
        <v>5_212</v>
      </c>
      <c r="C213">
        <f t="shared" si="33"/>
        <v>5</v>
      </c>
      <c r="D213">
        <f t="shared" si="36"/>
        <v>212</v>
      </c>
      <c r="E213">
        <f>IFERROR(VLOOKUP($B213,'CURVE DATA'!$A:$AM,15,FALSE),"")</f>
        <v>96.779451153846153</v>
      </c>
      <c r="F213">
        <f>IFERROR(VLOOKUP($B213,'CURVE DATA'!$A:$AM,34,FALSE),NA())</f>
        <v>0.19880635911925923</v>
      </c>
      <c r="G213">
        <f>IFERROR(VLOOKUP($B213,'CURVE DATA'!$A:$AM,35,FALSE),NA())</f>
        <v>0.13005326251814861</v>
      </c>
      <c r="H213">
        <f>IFERROR(VLOOKUP($B213,'CURVE DATA'!$A:$AM,37,FALSE),NA())</f>
        <v>8.0135310197180178</v>
      </c>
      <c r="I213">
        <f>IFERROR(VLOOKUP($B213,'CURVE DATA'!$A:$AM,38,FALSE),NA())</f>
        <v>5.7220643228440782</v>
      </c>
      <c r="J213">
        <f>IFERROR(VLOOKUP($B213,'CURVE DATA'!$A:$AM,39,FALSE),NA())</f>
        <v>10.304997716591959</v>
      </c>
      <c r="K213" t="str">
        <f t="shared" si="37"/>
        <v/>
      </c>
      <c r="L213" t="str">
        <f t="shared" si="38"/>
        <v/>
      </c>
      <c r="M213">
        <f t="shared" si="39"/>
        <v>111.7070873076923</v>
      </c>
      <c r="N213" t="str">
        <f t="shared" si="40"/>
        <v/>
      </c>
      <c r="O213" t="str">
        <f t="shared" si="41"/>
        <v/>
      </c>
      <c r="P213" t="str">
        <f t="shared" si="42"/>
        <v/>
      </c>
      <c r="Q213">
        <f t="shared" si="43"/>
        <v>8.0135310197180178</v>
      </c>
    </row>
    <row r="214" spans="1:17">
      <c r="A214" s="41">
        <f t="shared" si="34"/>
        <v>212</v>
      </c>
      <c r="B214" t="str">
        <f t="shared" si="35"/>
        <v>5_213</v>
      </c>
      <c r="C214">
        <f t="shared" si="33"/>
        <v>5</v>
      </c>
      <c r="D214">
        <f t="shared" si="36"/>
        <v>213</v>
      </c>
      <c r="E214">
        <f>IFERROR(VLOOKUP($B214,'CURVE DATA'!$A:$AM,15,FALSE),"")</f>
        <v>97.238121538461542</v>
      </c>
      <c r="F214">
        <f>IFERROR(VLOOKUP($B214,'CURVE DATA'!$A:$AM,34,FALSE),NA())</f>
        <v>0.19861480387034661</v>
      </c>
      <c r="G214">
        <f>IFERROR(VLOOKUP($B214,'CURVE DATA'!$A:$AM,35,FALSE),NA())</f>
        <v>0.13037666601509293</v>
      </c>
      <c r="H214">
        <f>IFERROR(VLOOKUP($B214,'CURVE DATA'!$A:$AM,37,FALSE),NA())</f>
        <v>8.0334582703264896</v>
      </c>
      <c r="I214">
        <f>IFERROR(VLOOKUP($B214,'CURVE DATA'!$A:$AM,38,FALSE),NA())</f>
        <v>5.7362933823533684</v>
      </c>
      <c r="J214">
        <f>IFERROR(VLOOKUP($B214,'CURVE DATA'!$A:$AM,39,FALSE),NA())</f>
        <v>10.330623158299613</v>
      </c>
      <c r="K214" t="str">
        <f t="shared" si="37"/>
        <v/>
      </c>
      <c r="L214" t="str">
        <f t="shared" si="38"/>
        <v/>
      </c>
      <c r="M214">
        <f t="shared" si="39"/>
        <v>111.24841692307692</v>
      </c>
      <c r="N214" t="str">
        <f t="shared" si="40"/>
        <v/>
      </c>
      <c r="O214" t="str">
        <f t="shared" si="41"/>
        <v/>
      </c>
      <c r="P214" t="str">
        <f t="shared" si="42"/>
        <v/>
      </c>
      <c r="Q214">
        <f t="shared" si="43"/>
        <v>8.0334582703264896</v>
      </c>
    </row>
    <row r="215" spans="1:17">
      <c r="A215" s="41">
        <f t="shared" si="34"/>
        <v>213</v>
      </c>
      <c r="B215" t="str">
        <f t="shared" si="35"/>
        <v>5_214</v>
      </c>
      <c r="C215">
        <f t="shared" si="33"/>
        <v>5</v>
      </c>
      <c r="D215">
        <f t="shared" si="36"/>
        <v>214</v>
      </c>
      <c r="E215">
        <f>IFERROR(VLOOKUP($B215,'CURVE DATA'!$A:$AM,15,FALSE),"")</f>
        <v>97.69679192307693</v>
      </c>
      <c r="F215">
        <f>IFERROR(VLOOKUP($B215,'CURVE DATA'!$A:$AM,34,FALSE),NA())</f>
        <v>0.19841182433347107</v>
      </c>
      <c r="G215">
        <f>IFERROR(VLOOKUP($B215,'CURVE DATA'!$A:$AM,35,FALSE),NA())</f>
        <v>0.13069607990391161</v>
      </c>
      <c r="H215">
        <f>IFERROR(VLOOKUP($B215,'CURVE DATA'!$A:$AM,37,FALSE),NA())</f>
        <v>8.0531396920503013</v>
      </c>
      <c r="I215">
        <f>IFERROR(VLOOKUP($B215,'CURVE DATA'!$A:$AM,38,FALSE),NA())</f>
        <v>5.7503469076709299</v>
      </c>
      <c r="J215">
        <f>IFERROR(VLOOKUP($B215,'CURVE DATA'!$A:$AM,39,FALSE),NA())</f>
        <v>10.355932476429674</v>
      </c>
      <c r="K215" t="str">
        <f t="shared" si="37"/>
        <v/>
      </c>
      <c r="L215" t="str">
        <f t="shared" si="38"/>
        <v/>
      </c>
      <c r="M215">
        <f t="shared" si="39"/>
        <v>110.78974653846153</v>
      </c>
      <c r="N215" t="str">
        <f t="shared" si="40"/>
        <v/>
      </c>
      <c r="O215" t="str">
        <f t="shared" si="41"/>
        <v/>
      </c>
      <c r="P215" t="str">
        <f t="shared" si="42"/>
        <v/>
      </c>
      <c r="Q215">
        <f t="shared" si="43"/>
        <v>8.0531396920503013</v>
      </c>
    </row>
    <row r="216" spans="1:17">
      <c r="A216" s="41">
        <f t="shared" si="34"/>
        <v>214</v>
      </c>
      <c r="B216" t="str">
        <f t="shared" si="35"/>
        <v>5_215</v>
      </c>
      <c r="C216">
        <f t="shared" si="33"/>
        <v>5</v>
      </c>
      <c r="D216">
        <f t="shared" si="36"/>
        <v>215</v>
      </c>
      <c r="E216">
        <f>IFERROR(VLOOKUP($B216,'CURVE DATA'!$A:$AM,15,FALSE),"")</f>
        <v>98.155462307692304</v>
      </c>
      <c r="F216">
        <f>IFERROR(VLOOKUP($B216,'CURVE DATA'!$A:$AM,34,FALSE),NA())</f>
        <v>0.19819749879093315</v>
      </c>
      <c r="G216">
        <f>IFERROR(VLOOKUP($B216,'CURVE DATA'!$A:$AM,35,FALSE),NA())</f>
        <v>0.13101150709497245</v>
      </c>
      <c r="H216">
        <f>IFERROR(VLOOKUP($B216,'CURVE DATA'!$A:$AM,37,FALSE),NA())</f>
        <v>8.0725754642184615</v>
      </c>
      <c r="I216">
        <f>IFERROR(VLOOKUP($B216,'CURVE DATA'!$A:$AM,38,FALSE),NA())</f>
        <v>5.764225026846697</v>
      </c>
      <c r="J216">
        <f>IFERROR(VLOOKUP($B216,'CURVE DATA'!$A:$AM,39,FALSE),NA())</f>
        <v>10.380925901590226</v>
      </c>
      <c r="K216" t="str">
        <f t="shared" si="37"/>
        <v/>
      </c>
      <c r="L216" t="str">
        <f t="shared" si="38"/>
        <v/>
      </c>
      <c r="M216">
        <f t="shared" si="39"/>
        <v>110.33107615384615</v>
      </c>
      <c r="N216" t="str">
        <f t="shared" si="40"/>
        <v/>
      </c>
      <c r="O216" t="str">
        <f t="shared" si="41"/>
        <v/>
      </c>
      <c r="P216" t="str">
        <f t="shared" si="42"/>
        <v/>
      </c>
      <c r="Q216">
        <f t="shared" si="43"/>
        <v>8.0725754642184615</v>
      </c>
    </row>
    <row r="217" spans="1:17">
      <c r="A217" s="41">
        <f t="shared" si="34"/>
        <v>215</v>
      </c>
      <c r="B217" t="str">
        <f t="shared" si="35"/>
        <v>5_216</v>
      </c>
      <c r="C217">
        <f t="shared" si="33"/>
        <v>5</v>
      </c>
      <c r="D217">
        <f t="shared" si="36"/>
        <v>216</v>
      </c>
      <c r="E217">
        <f>IFERROR(VLOOKUP($B217,'CURVE DATA'!$A:$AM,15,FALSE),"")</f>
        <v>98.614132692307692</v>
      </c>
      <c r="F217">
        <f>IFERROR(VLOOKUP($B217,'CURVE DATA'!$A:$AM,34,FALSE),NA())</f>
        <v>0.19797190665250283</v>
      </c>
      <c r="G217">
        <f>IFERROR(VLOOKUP($B217,'CURVE DATA'!$A:$AM,35,FALSE),NA())</f>
        <v>0.13132295081384468</v>
      </c>
      <c r="H217">
        <f>IFERROR(VLOOKUP($B217,'CURVE DATA'!$A:$AM,37,FALSE),NA())</f>
        <v>8.0917657855818383</v>
      </c>
      <c r="I217">
        <f>IFERROR(VLOOKUP($B217,'CURVE DATA'!$A:$AM,38,FALSE),NA())</f>
        <v>5.7779278817987896</v>
      </c>
      <c r="J217">
        <f>IFERROR(VLOOKUP($B217,'CURVE DATA'!$A:$AM,39,FALSE),NA())</f>
        <v>10.405603689364888</v>
      </c>
      <c r="K217" t="str">
        <f t="shared" si="37"/>
        <v/>
      </c>
      <c r="L217" t="str">
        <f t="shared" si="38"/>
        <v/>
      </c>
      <c r="M217">
        <f t="shared" si="39"/>
        <v>109.87240576923077</v>
      </c>
      <c r="N217" t="str">
        <f t="shared" si="40"/>
        <v/>
      </c>
      <c r="O217" t="str">
        <f t="shared" si="41"/>
        <v/>
      </c>
      <c r="P217" t="str">
        <f t="shared" si="42"/>
        <v/>
      </c>
      <c r="Q217">
        <f t="shared" si="43"/>
        <v>8.0917657855818383</v>
      </c>
    </row>
    <row r="218" spans="1:17">
      <c r="A218" s="41">
        <f t="shared" si="34"/>
        <v>216</v>
      </c>
      <c r="B218" t="str">
        <f t="shared" si="35"/>
        <v>5_217</v>
      </c>
      <c r="C218">
        <f t="shared" si="33"/>
        <v>5</v>
      </c>
      <c r="D218">
        <f t="shared" si="36"/>
        <v>217</v>
      </c>
      <c r="E218">
        <f>IFERROR(VLOOKUP($B218,'CURVE DATA'!$A:$AM,15,FALSE),"")</f>
        <v>99.07280307692308</v>
      </c>
      <c r="F218">
        <f>IFERROR(VLOOKUP($B218,'CURVE DATA'!$A:$AM,34,FALSE),NA())</f>
        <v>0.19773512843589292</v>
      </c>
      <c r="G218">
        <f>IFERROR(VLOOKUP($B218,'CURVE DATA'!$A:$AM,35,FALSE),NA())</f>
        <v>0.13163041459913194</v>
      </c>
      <c r="H218">
        <f>IFERROR(VLOOKUP($B218,'CURVE DATA'!$A:$AM,37,FALSE),NA())</f>
        <v>8.1107108741796399</v>
      </c>
      <c r="I218">
        <f>IFERROR(VLOOKUP($B218,'CURVE DATA'!$A:$AM,38,FALSE),NA())</f>
        <v>5.7914556282181717</v>
      </c>
      <c r="J218">
        <f>IFERROR(VLOOKUP($B218,'CURVE DATA'!$A:$AM,39,FALSE),NA())</f>
        <v>10.429966120141108</v>
      </c>
      <c r="K218" t="str">
        <f t="shared" si="37"/>
        <v/>
      </c>
      <c r="L218" t="str">
        <f t="shared" si="38"/>
        <v/>
      </c>
      <c r="M218">
        <f t="shared" si="39"/>
        <v>109.41373538461538</v>
      </c>
      <c r="N218" t="str">
        <f t="shared" si="40"/>
        <v/>
      </c>
      <c r="O218" t="str">
        <f t="shared" si="41"/>
        <v/>
      </c>
      <c r="P218" t="str">
        <f t="shared" si="42"/>
        <v/>
      </c>
      <c r="Q218">
        <f t="shared" si="43"/>
        <v>8.1107108741796399</v>
      </c>
    </row>
    <row r="219" spans="1:17">
      <c r="A219" s="41">
        <f t="shared" si="34"/>
        <v>217</v>
      </c>
      <c r="B219" t="str">
        <f t="shared" si="35"/>
        <v>5_218</v>
      </c>
      <c r="C219">
        <f t="shared" si="33"/>
        <v>5</v>
      </c>
      <c r="D219">
        <f t="shared" si="36"/>
        <v>218</v>
      </c>
      <c r="E219">
        <f>IFERROR(VLOOKUP($B219,'CURVE DATA'!$A:$AM,15,FALSE),"")</f>
        <v>99.531473461538468</v>
      </c>
      <c r="F219">
        <f>IFERROR(VLOOKUP($B219,'CURVE DATA'!$A:$AM,34,FALSE),NA())</f>
        <v>0.19748724574744697</v>
      </c>
      <c r="G219">
        <f>IFERROR(VLOOKUP($B219,'CURVE DATA'!$A:$AM,35,FALSE),NA())</f>
        <v>0.13193390230027627</v>
      </c>
      <c r="H219">
        <f>IFERROR(VLOOKUP($B219,'CURVE DATA'!$A:$AM,37,FALSE),NA())</f>
        <v>8.1294109672040928</v>
      </c>
      <c r="I219">
        <f>IFERROR(VLOOKUP($B219,'CURVE DATA'!$A:$AM,38,FALSE),NA())</f>
        <v>5.8048084354720277</v>
      </c>
      <c r="J219">
        <f>IFERROR(VLOOKUP($B219,'CURVE DATA'!$A:$AM,39,FALSE),NA())</f>
        <v>10.454013498936158</v>
      </c>
      <c r="K219" t="str">
        <f t="shared" si="37"/>
        <v/>
      </c>
      <c r="L219" t="str">
        <f t="shared" si="38"/>
        <v/>
      </c>
      <c r="M219">
        <f t="shared" si="39"/>
        <v>108.95506499999999</v>
      </c>
      <c r="N219" t="str">
        <f t="shared" si="40"/>
        <v/>
      </c>
      <c r="O219" t="str">
        <f t="shared" si="41"/>
        <v/>
      </c>
      <c r="P219" t="str">
        <f t="shared" si="42"/>
        <v/>
      </c>
      <c r="Q219">
        <f t="shared" si="43"/>
        <v>8.1294109672040928</v>
      </c>
    </row>
    <row r="220" spans="1:17">
      <c r="A220" s="41">
        <f t="shared" si="34"/>
        <v>218</v>
      </c>
      <c r="B220" t="str">
        <f t="shared" si="35"/>
        <v>5_219</v>
      </c>
      <c r="C220">
        <f t="shared" si="33"/>
        <v>5</v>
      </c>
      <c r="D220">
        <f t="shared" si="36"/>
        <v>219</v>
      </c>
      <c r="E220">
        <f>IFERROR(VLOOKUP($B220,'CURVE DATA'!$A:$AM,15,FALSE),"")</f>
        <v>99.990143846153842</v>
      </c>
      <c r="F220">
        <f>IFERROR(VLOOKUP($B220,'CURVE DATA'!$A:$AM,34,FALSE),NA())</f>
        <v>0.1972283412624258</v>
      </c>
      <c r="G220">
        <f>IFERROR(VLOOKUP($B220,'CURVE DATA'!$A:$AM,35,FALSE),NA())</f>
        <v>0.13223341807533198</v>
      </c>
      <c r="H220">
        <f>IFERROR(VLOOKUP($B220,'CURVE DATA'!$A:$AM,37,FALSE),NA())</f>
        <v>8.1478663208632813</v>
      </c>
      <c r="I220">
        <f>IFERROR(VLOOKUP($B220,'CURVE DATA'!$A:$AM,38,FALSE),NA())</f>
        <v>5.8179864865058191</v>
      </c>
      <c r="J220">
        <f>IFERROR(VLOOKUP($B220,'CURVE DATA'!$A:$AM,39,FALSE),NA())</f>
        <v>10.477746155220746</v>
      </c>
      <c r="K220" t="str">
        <f t="shared" si="37"/>
        <v/>
      </c>
      <c r="L220" t="str">
        <f t="shared" si="38"/>
        <v/>
      </c>
      <c r="M220">
        <f t="shared" si="39"/>
        <v>108.49639461538462</v>
      </c>
      <c r="N220" t="str">
        <f t="shared" si="40"/>
        <v/>
      </c>
      <c r="O220" t="str">
        <f t="shared" si="41"/>
        <v/>
      </c>
      <c r="P220" t="str">
        <f t="shared" si="42"/>
        <v/>
      </c>
      <c r="Q220">
        <f t="shared" si="43"/>
        <v>8.1478663208632813</v>
      </c>
    </row>
    <row r="221" spans="1:17">
      <c r="A221" s="41">
        <f t="shared" si="34"/>
        <v>219</v>
      </c>
      <c r="B221" t="str">
        <f t="shared" si="35"/>
        <v>5_220</v>
      </c>
      <c r="C221">
        <f t="shared" si="33"/>
        <v>5</v>
      </c>
      <c r="D221">
        <f t="shared" si="36"/>
        <v>220</v>
      </c>
      <c r="E221">
        <f>IFERROR(VLOOKUP($B221,'CURVE DATA'!$A:$AM,15,FALSE),"")</f>
        <v>100.44881423076923</v>
      </c>
      <c r="F221">
        <f>IFERROR(VLOOKUP($B221,'CURVE DATA'!$A:$AM,34,FALSE),NA())</f>
        <v>0.19695849870533377</v>
      </c>
      <c r="G221">
        <f>IFERROR(VLOOKUP($B221,'CURVE DATA'!$A:$AM,35,FALSE),NA())</f>
        <v>0.13252896638871101</v>
      </c>
      <c r="H221">
        <f>IFERROR(VLOOKUP($B221,'CURVE DATA'!$A:$AM,37,FALSE),NA())</f>
        <v>8.1660772102422214</v>
      </c>
      <c r="I221">
        <f>IFERROR(VLOOKUP($B221,'CURVE DATA'!$A:$AM,38,FALSE),NA())</f>
        <v>5.8309899777440872</v>
      </c>
      <c r="J221">
        <f>IFERROR(VLOOKUP($B221,'CURVE DATA'!$A:$AM,39,FALSE),NA())</f>
        <v>10.501164442740357</v>
      </c>
      <c r="K221" t="str">
        <f t="shared" si="37"/>
        <v/>
      </c>
      <c r="L221" t="str">
        <f t="shared" si="38"/>
        <v/>
      </c>
      <c r="M221">
        <f t="shared" si="39"/>
        <v>108.03772423076923</v>
      </c>
      <c r="N221" t="str">
        <f t="shared" si="40"/>
        <v/>
      </c>
      <c r="O221" t="str">
        <f t="shared" si="41"/>
        <v/>
      </c>
      <c r="P221" t="str">
        <f t="shared" si="42"/>
        <v/>
      </c>
      <c r="Q221">
        <f t="shared" si="43"/>
        <v>8.1660772102422214</v>
      </c>
    </row>
    <row r="222" spans="1:17">
      <c r="A222" s="41">
        <f t="shared" si="34"/>
        <v>220</v>
      </c>
      <c r="B222" t="str">
        <f t="shared" si="35"/>
        <v>5_221</v>
      </c>
      <c r="C222">
        <f t="shared" si="33"/>
        <v>5</v>
      </c>
      <c r="D222">
        <f t="shared" si="36"/>
        <v>221</v>
      </c>
      <c r="E222">
        <f>IFERROR(VLOOKUP($B222,'CURVE DATA'!$A:$AM,15,FALSE),"")</f>
        <v>100.90748461538462</v>
      </c>
      <c r="F222">
        <f>IFERROR(VLOOKUP($B222,'CURVE DATA'!$A:$AM,34,FALSE),NA())</f>
        <v>0.19667780283011127</v>
      </c>
      <c r="G222">
        <f>IFERROR(VLOOKUP($B222,'CURVE DATA'!$A:$AM,35,FALSE),NA())</f>
        <v>0.13282055200889917</v>
      </c>
      <c r="H222">
        <f>IFERROR(VLOOKUP($B222,'CURVE DATA'!$A:$AM,37,FALSE),NA())</f>
        <v>8.1840439291621365</v>
      </c>
      <c r="I222">
        <f>IFERROR(VLOOKUP($B222,'CURVE DATA'!$A:$AM,38,FALSE),NA())</f>
        <v>5.8438191189899689</v>
      </c>
      <c r="J222">
        <f>IFERROR(VLOOKUP($B222,'CURVE DATA'!$A:$AM,39,FALSE),NA())</f>
        <v>10.524268739334307</v>
      </c>
      <c r="K222" t="str">
        <f t="shared" si="37"/>
        <v/>
      </c>
      <c r="L222" t="str">
        <f t="shared" si="38"/>
        <v/>
      </c>
      <c r="M222">
        <f t="shared" si="39"/>
        <v>107.57905384615384</v>
      </c>
      <c r="N222" t="str">
        <f t="shared" si="40"/>
        <v/>
      </c>
      <c r="O222" t="str">
        <f t="shared" si="41"/>
        <v/>
      </c>
      <c r="P222" t="str">
        <f t="shared" si="42"/>
        <v/>
      </c>
      <c r="Q222">
        <f t="shared" si="43"/>
        <v>8.1840439291621365</v>
      </c>
    </row>
    <row r="223" spans="1:17">
      <c r="A223" s="41">
        <f t="shared" si="34"/>
        <v>221</v>
      </c>
      <c r="B223" t="str">
        <f t="shared" si="35"/>
        <v>5_222</v>
      </c>
      <c r="C223">
        <f t="shared" si="33"/>
        <v>5</v>
      </c>
      <c r="D223">
        <f t="shared" si="36"/>
        <v>222</v>
      </c>
      <c r="E223">
        <f>IFERROR(VLOOKUP($B223,'CURVE DATA'!$A:$AM,15,FALSE),"")</f>
        <v>101.36615500000001</v>
      </c>
      <c r="F223">
        <f>IFERROR(VLOOKUP($B223,'CURVE DATA'!$A:$AM,34,FALSE),NA())</f>
        <v>0.19638633940020586</v>
      </c>
      <c r="G223">
        <f>IFERROR(VLOOKUP($B223,'CURVE DATA'!$A:$AM,35,FALSE),NA())</f>
        <v>0.13310818000614491</v>
      </c>
      <c r="H223">
        <f>IFERROR(VLOOKUP($B223,'CURVE DATA'!$A:$AM,37,FALSE),NA())</f>
        <v>8.201766790038052</v>
      </c>
      <c r="I223">
        <f>IFERROR(VLOOKUP($B223,'CURVE DATA'!$A:$AM,38,FALSE),NA())</f>
        <v>5.85647413332351</v>
      </c>
      <c r="J223">
        <f>IFERROR(VLOOKUP($B223,'CURVE DATA'!$A:$AM,39,FALSE),NA())</f>
        <v>10.547059446752597</v>
      </c>
      <c r="K223" t="str">
        <f t="shared" si="37"/>
        <v/>
      </c>
      <c r="L223" t="str">
        <f t="shared" si="38"/>
        <v/>
      </c>
      <c r="M223">
        <f t="shared" si="39"/>
        <v>107.12038346153845</v>
      </c>
      <c r="N223" t="str">
        <f t="shared" si="40"/>
        <v/>
      </c>
      <c r="O223" t="str">
        <f t="shared" si="41"/>
        <v/>
      </c>
      <c r="P223" t="str">
        <f t="shared" si="42"/>
        <v/>
      </c>
      <c r="Q223">
        <f t="shared" si="43"/>
        <v>8.201766790038052</v>
      </c>
    </row>
    <row r="224" spans="1:17">
      <c r="A224" s="41">
        <f t="shared" si="34"/>
        <v>222</v>
      </c>
      <c r="B224" t="str">
        <f t="shared" si="35"/>
        <v>5_223</v>
      </c>
      <c r="C224">
        <f t="shared" si="33"/>
        <v>5</v>
      </c>
      <c r="D224">
        <f t="shared" si="36"/>
        <v>223</v>
      </c>
      <c r="E224">
        <f>IFERROR(VLOOKUP($B224,'CURVE DATA'!$A:$AM,15,FALSE),"")</f>
        <v>101.82482538461538</v>
      </c>
      <c r="F224">
        <f>IFERROR(VLOOKUP($B224,'CURVE DATA'!$A:$AM,34,FALSE),NA())</f>
        <v>0.19608419516857736</v>
      </c>
      <c r="G224">
        <f>IFERROR(VLOOKUP($B224,'CURVE DATA'!$A:$AM,35,FALSE),NA())</f>
        <v>0.13339185575011983</v>
      </c>
      <c r="H224">
        <f>IFERROR(VLOOKUP($B224,'CURVE DATA'!$A:$AM,37,FALSE),NA())</f>
        <v>8.2192461237346404</v>
      </c>
      <c r="I224">
        <f>IFERROR(VLOOKUP($B224,'CURVE DATA'!$A:$AM,38,FALSE),NA())</f>
        <v>5.8689552569987322</v>
      </c>
      <c r="J224">
        <f>IFERROR(VLOOKUP($B224,'CURVE DATA'!$A:$AM,39,FALSE),NA())</f>
        <v>10.569536990470549</v>
      </c>
      <c r="K224" t="str">
        <f t="shared" si="37"/>
        <v/>
      </c>
      <c r="L224" t="str">
        <f t="shared" si="38"/>
        <v/>
      </c>
      <c r="M224">
        <f t="shared" si="39"/>
        <v>106.66171307692308</v>
      </c>
      <c r="N224" t="str">
        <f t="shared" si="40"/>
        <v/>
      </c>
      <c r="O224" t="str">
        <f t="shared" si="41"/>
        <v/>
      </c>
      <c r="P224" t="str">
        <f t="shared" si="42"/>
        <v/>
      </c>
      <c r="Q224">
        <f t="shared" si="43"/>
        <v>8.2192461237346404</v>
      </c>
    </row>
    <row r="225" spans="1:17">
      <c r="A225" s="41">
        <f t="shared" si="34"/>
        <v>223</v>
      </c>
      <c r="B225" t="str">
        <f t="shared" si="35"/>
        <v>5_224</v>
      </c>
      <c r="C225">
        <f t="shared" si="33"/>
        <v>5</v>
      </c>
      <c r="D225">
        <f t="shared" si="36"/>
        <v>224</v>
      </c>
      <c r="E225">
        <f>IFERROR(VLOOKUP($B225,'CURVE DATA'!$A:$AM,15,FALSE),"")</f>
        <v>102.28349576923077</v>
      </c>
      <c r="F225">
        <f>IFERROR(VLOOKUP($B225,'CURVE DATA'!$A:$AM,34,FALSE),NA())</f>
        <v>0.19577145785753347</v>
      </c>
      <c r="G225">
        <f>IFERROR(VLOOKUP($B225,'CURVE DATA'!$A:$AM,35,FALSE),NA())</f>
        <v>0.13367158490755218</v>
      </c>
      <c r="H225">
        <f>IFERROR(VLOOKUP($B225,'CURVE DATA'!$A:$AM,37,FALSE),NA())</f>
        <v>8.2364822794204002</v>
      </c>
      <c r="I225">
        <f>IFERROR(VLOOKUP($B225,'CURVE DATA'!$A:$AM,38,FALSE),NA())</f>
        <v>5.8812627393395118</v>
      </c>
      <c r="J225">
        <f>IFERROR(VLOOKUP($B225,'CURVE DATA'!$A:$AM,39,FALSE),NA())</f>
        <v>10.591701819501289</v>
      </c>
      <c r="K225" t="str">
        <f t="shared" si="37"/>
        <v/>
      </c>
      <c r="L225" t="str">
        <f t="shared" si="38"/>
        <v/>
      </c>
      <c r="M225">
        <f t="shared" si="39"/>
        <v>106.20304269230769</v>
      </c>
      <c r="N225" t="str">
        <f t="shared" si="40"/>
        <v/>
      </c>
      <c r="O225" t="str">
        <f t="shared" si="41"/>
        <v/>
      </c>
      <c r="P225" t="str">
        <f t="shared" si="42"/>
        <v/>
      </c>
      <c r="Q225">
        <f t="shared" si="43"/>
        <v>8.2364822794204002</v>
      </c>
    </row>
    <row r="226" spans="1:17">
      <c r="A226" s="41">
        <f t="shared" si="34"/>
        <v>224</v>
      </c>
      <c r="B226" t="str">
        <f t="shared" si="35"/>
        <v>5_225</v>
      </c>
      <c r="C226">
        <f t="shared" si="33"/>
        <v>5</v>
      </c>
      <c r="D226">
        <f t="shared" si="36"/>
        <v>225</v>
      </c>
      <c r="E226">
        <f>IFERROR(VLOOKUP($B226,'CURVE DATA'!$A:$AM,15,FALSE),"")</f>
        <v>102.74216615384616</v>
      </c>
      <c r="F226">
        <f>IFERROR(VLOOKUP($B226,'CURVE DATA'!$A:$AM,34,FALSE),NA())</f>
        <v>0.19544821613862454</v>
      </c>
      <c r="G226">
        <f>IFERROR(VLOOKUP($B226,'CURVE DATA'!$A:$AM,35,FALSE),NA())</f>
        <v>0.13394737343983376</v>
      </c>
      <c r="H226">
        <f>IFERROR(VLOOKUP($B226,'CURVE DATA'!$A:$AM,37,FALSE),NA())</f>
        <v>8.2534756244202025</v>
      </c>
      <c r="I226">
        <f>IFERROR(VLOOKUP($B226,'CURVE DATA'!$A:$AM,38,FALSE),NA())</f>
        <v>5.8933968426342886</v>
      </c>
      <c r="J226">
        <f>IFERROR(VLOOKUP($B226,'CURVE DATA'!$A:$AM,39,FALSE),NA())</f>
        <v>10.613554406206118</v>
      </c>
      <c r="K226" t="str">
        <f t="shared" si="37"/>
        <v/>
      </c>
      <c r="L226" t="str">
        <f t="shared" si="38"/>
        <v/>
      </c>
      <c r="M226">
        <f t="shared" si="39"/>
        <v>105.7443723076923</v>
      </c>
      <c r="N226" t="str">
        <f t="shared" si="40"/>
        <v/>
      </c>
      <c r="O226" t="str">
        <f t="shared" si="41"/>
        <v/>
      </c>
      <c r="P226" t="str">
        <f t="shared" si="42"/>
        <v/>
      </c>
      <c r="Q226">
        <f t="shared" si="43"/>
        <v>8.2534756244202025</v>
      </c>
    </row>
    <row r="227" spans="1:17">
      <c r="A227" s="41">
        <f t="shared" si="34"/>
        <v>225</v>
      </c>
      <c r="B227" t="str">
        <f t="shared" si="35"/>
        <v>5_226</v>
      </c>
      <c r="C227">
        <f t="shared" si="33"/>
        <v>5</v>
      </c>
      <c r="D227">
        <f t="shared" si="36"/>
        <v>226</v>
      </c>
      <c r="E227">
        <f>IFERROR(VLOOKUP($B227,'CURVE DATA'!$A:$AM,15,FALSE),"")</f>
        <v>103.20083653846154</v>
      </c>
      <c r="F227">
        <f>IFERROR(VLOOKUP($B227,'CURVE DATA'!$A:$AM,34,FALSE),NA())</f>
        <v>0.1951145596123296</v>
      </c>
      <c r="G227">
        <f>IFERROR(VLOOKUP($B227,'CURVE DATA'!$A:$AM,35,FALSE),NA())</f>
        <v>0.1342192276006004</v>
      </c>
      <c r="H227">
        <f>IFERROR(VLOOKUP($B227,'CURVE DATA'!$A:$AM,37,FALSE),NA())</f>
        <v>8.2702265440662117</v>
      </c>
      <c r="I227">
        <f>IFERROR(VLOOKUP($B227,'CURVE DATA'!$A:$AM,38,FALSE),NA())</f>
        <v>5.9053578420296127</v>
      </c>
      <c r="J227">
        <f>IFERROR(VLOOKUP($B227,'CURVE DATA'!$A:$AM,39,FALSE),NA())</f>
        <v>10.635095246102814</v>
      </c>
      <c r="K227" t="str">
        <f t="shared" si="37"/>
        <v/>
      </c>
      <c r="L227" t="str">
        <f t="shared" si="38"/>
        <v/>
      </c>
      <c r="M227">
        <f t="shared" si="39"/>
        <v>105.28570192307691</v>
      </c>
      <c r="N227" t="str">
        <f t="shared" si="40"/>
        <v/>
      </c>
      <c r="O227" t="str">
        <f t="shared" si="41"/>
        <v/>
      </c>
      <c r="P227" t="str">
        <f t="shared" si="42"/>
        <v/>
      </c>
      <c r="Q227">
        <f t="shared" si="43"/>
        <v>8.2702265440662117</v>
      </c>
    </row>
    <row r="228" spans="1:17">
      <c r="A228" s="41">
        <f t="shared" si="34"/>
        <v>226</v>
      </c>
      <c r="B228" t="str">
        <f t="shared" si="35"/>
        <v>5_227</v>
      </c>
      <c r="C228">
        <f t="shared" si="33"/>
        <v>5</v>
      </c>
      <c r="D228">
        <f t="shared" si="36"/>
        <v>227</v>
      </c>
      <c r="E228">
        <f>IFERROR(VLOOKUP($B228,'CURVE DATA'!$A:$AM,15,FALSE),"")</f>
        <v>103.65950692307692</v>
      </c>
      <c r="F228">
        <f>IFERROR(VLOOKUP($B228,'CURVE DATA'!$A:$AM,34,FALSE),NA())</f>
        <v>0.19477057878769855</v>
      </c>
      <c r="G228">
        <f>IFERROR(VLOOKUP($B228,'CURVE DATA'!$A:$AM,35,FALSE),NA())</f>
        <v>0.13448715393328667</v>
      </c>
      <c r="H228">
        <f>IFERROR(VLOOKUP($B228,'CURVE DATA'!$A:$AM,37,FALSE),NA())</f>
        <v>8.2867354415472043</v>
      </c>
      <c r="I228">
        <f>IFERROR(VLOOKUP($B228,'CURVE DATA'!$A:$AM,38,FALSE),NA())</f>
        <v>5.9171460254225554</v>
      </c>
      <c r="J228">
        <f>IFERROR(VLOOKUP($B228,'CURVE DATA'!$A:$AM,39,FALSE),NA())</f>
        <v>10.656324857671855</v>
      </c>
      <c r="K228" t="str">
        <f t="shared" si="37"/>
        <v/>
      </c>
      <c r="L228" t="str">
        <f t="shared" si="38"/>
        <v/>
      </c>
      <c r="M228">
        <f t="shared" si="39"/>
        <v>104.82703153846154</v>
      </c>
      <c r="N228" t="str">
        <f t="shared" si="40"/>
        <v/>
      </c>
      <c r="O228" t="str">
        <f t="shared" si="41"/>
        <v/>
      </c>
      <c r="P228" t="str">
        <f t="shared" si="42"/>
        <v/>
      </c>
      <c r="Q228">
        <f t="shared" si="43"/>
        <v>8.2867354415472043</v>
      </c>
    </row>
    <row r="229" spans="1:17">
      <c r="A229" s="41">
        <f t="shared" si="34"/>
        <v>227</v>
      </c>
      <c r="B229" t="str">
        <f t="shared" si="35"/>
        <v>5_228</v>
      </c>
      <c r="C229">
        <f t="shared" si="33"/>
        <v>5</v>
      </c>
      <c r="D229">
        <f t="shared" si="36"/>
        <v>228</v>
      </c>
      <c r="E229">
        <f>IFERROR(VLOOKUP($B229,'CURVE DATA'!$A:$AM,15,FALSE),"")</f>
        <v>104.11817730769231</v>
      </c>
      <c r="F229">
        <f>IFERROR(VLOOKUP($B229,'CURVE DATA'!$A:$AM,34,FALSE),NA())</f>
        <v>0.19441636506196094</v>
      </c>
      <c r="G229">
        <f>IFERROR(VLOOKUP($B229,'CURVE DATA'!$A:$AM,35,FALSE),NA())</f>
        <v>0.13475115926865527</v>
      </c>
      <c r="H229">
        <f>IFERROR(VLOOKUP($B229,'CURVE DATA'!$A:$AM,37,FALSE),NA())</f>
        <v>8.3030027377563425</v>
      </c>
      <c r="I229">
        <f>IFERROR(VLOOKUP($B229,'CURVE DATA'!$A:$AM,38,FALSE),NA())</f>
        <v>5.928761693352012</v>
      </c>
      <c r="J229">
        <f>IFERROR(VLOOKUP($B229,'CURVE DATA'!$A:$AM,39,FALSE),NA())</f>
        <v>10.677243782160673</v>
      </c>
      <c r="K229" t="str">
        <f t="shared" si="37"/>
        <v/>
      </c>
      <c r="L229" t="str">
        <f t="shared" si="38"/>
        <v/>
      </c>
      <c r="M229">
        <f t="shared" si="39"/>
        <v>104.36836115384615</v>
      </c>
      <c r="N229" t="str">
        <f t="shared" si="40"/>
        <v/>
      </c>
      <c r="O229" t="str">
        <f t="shared" si="41"/>
        <v/>
      </c>
      <c r="P229" t="str">
        <f t="shared" si="42"/>
        <v/>
      </c>
      <c r="Q229">
        <f t="shared" si="43"/>
        <v>8.3030027377563425</v>
      </c>
    </row>
    <row r="230" spans="1:17">
      <c r="A230" s="41">
        <f t="shared" si="34"/>
        <v>228</v>
      </c>
      <c r="B230" t="str">
        <f t="shared" si="35"/>
        <v>5_229</v>
      </c>
      <c r="C230">
        <f t="shared" si="33"/>
        <v>5</v>
      </c>
      <c r="D230">
        <f t="shared" si="36"/>
        <v>229</v>
      </c>
      <c r="E230">
        <f>IFERROR(VLOOKUP($B230,'CURVE DATA'!$A:$AM,15,FALSE),"")</f>
        <v>104.57684769230769</v>
      </c>
      <c r="F230">
        <f>IFERROR(VLOOKUP($B230,'CURVE DATA'!$A:$AM,34,FALSE),NA())</f>
        <v>0.19405201070002059</v>
      </c>
      <c r="G230">
        <f>IFERROR(VLOOKUP($B230,'CURVE DATA'!$A:$AM,35,FALSE),NA())</f>
        <v>0.13501125072230161</v>
      </c>
      <c r="H230">
        <f>IFERROR(VLOOKUP($B230,'CURVE DATA'!$A:$AM,37,FALSE),NA())</f>
        <v>8.319028871137407</v>
      </c>
      <c r="I230">
        <f>IFERROR(VLOOKUP($B230,'CURVE DATA'!$A:$AM,38,FALSE),NA())</f>
        <v>5.9402051588889</v>
      </c>
      <c r="J230">
        <f>IFERROR(VLOOKUP($B230,'CURVE DATA'!$A:$AM,39,FALSE),NA())</f>
        <v>10.697852583385913</v>
      </c>
      <c r="K230" t="str">
        <f t="shared" si="37"/>
        <v/>
      </c>
      <c r="L230" t="str">
        <f t="shared" si="38"/>
        <v/>
      </c>
      <c r="M230">
        <f t="shared" si="39"/>
        <v>103.90969076923076</v>
      </c>
      <c r="N230" t="str">
        <f t="shared" si="40"/>
        <v/>
      </c>
      <c r="O230" t="str">
        <f t="shared" si="41"/>
        <v/>
      </c>
      <c r="P230" t="str">
        <f t="shared" si="42"/>
        <v/>
      </c>
      <c r="Q230">
        <f t="shared" si="43"/>
        <v>8.319028871137407</v>
      </c>
    </row>
    <row r="231" spans="1:17">
      <c r="A231" s="41">
        <f t="shared" si="34"/>
        <v>229</v>
      </c>
      <c r="B231" t="str">
        <f t="shared" si="35"/>
        <v>5_230</v>
      </c>
      <c r="C231">
        <f t="shared" si="33"/>
        <v>5</v>
      </c>
      <c r="D231">
        <f t="shared" si="36"/>
        <v>230</v>
      </c>
      <c r="E231">
        <f>IFERROR(VLOOKUP($B231,'CURVE DATA'!$A:$AM,15,FALSE),"")</f>
        <v>105.03551807692308</v>
      </c>
      <c r="F231">
        <f>IFERROR(VLOOKUP($B231,'CURVE DATA'!$A:$AM,34,FALSE),NA())</f>
        <v>0.19367760881396631</v>
      </c>
      <c r="G231">
        <f>IFERROR(VLOOKUP($B231,'CURVE DATA'!$A:$AM,35,FALSE),NA())</f>
        <v>0.13526743569213423</v>
      </c>
      <c r="H231">
        <f>IFERROR(VLOOKUP($B231,'CURVE DATA'!$A:$AM,37,FALSE),NA())</f>
        <v>8.3348142975295563</v>
      </c>
      <c r="I231">
        <f>IFERROR(VLOOKUP($B231,'CURVE DATA'!$A:$AM,38,FALSE),NA())</f>
        <v>5.9514767475253141</v>
      </c>
      <c r="J231">
        <f>IFERROR(VLOOKUP($B231,'CURVE DATA'!$A:$AM,39,FALSE),NA())</f>
        <v>10.7181518475338</v>
      </c>
      <c r="K231" t="str">
        <f t="shared" si="37"/>
        <v/>
      </c>
      <c r="L231" t="str">
        <f t="shared" si="38"/>
        <v/>
      </c>
      <c r="M231">
        <f t="shared" si="39"/>
        <v>103.45102038461538</v>
      </c>
      <c r="N231" t="str">
        <f t="shared" si="40"/>
        <v/>
      </c>
      <c r="O231" t="str">
        <f t="shared" si="41"/>
        <v/>
      </c>
      <c r="P231" t="str">
        <f t="shared" si="42"/>
        <v/>
      </c>
      <c r="Q231">
        <f t="shared" si="43"/>
        <v>8.3348142975295563</v>
      </c>
    </row>
    <row r="232" spans="1:17">
      <c r="A232" s="41">
        <f t="shared" si="34"/>
        <v>230</v>
      </c>
      <c r="B232" t="str">
        <f t="shared" si="35"/>
        <v>5_231</v>
      </c>
      <c r="C232">
        <f t="shared" si="33"/>
        <v>5</v>
      </c>
      <c r="D232">
        <f t="shared" si="36"/>
        <v>231</v>
      </c>
      <c r="E232">
        <f>IFERROR(VLOOKUP($B232,'CURVE DATA'!$A:$AM,15,FALSE),"")</f>
        <v>105.49418846153846</v>
      </c>
      <c r="F232">
        <f>IFERROR(VLOOKUP($B232,'CURVE DATA'!$A:$AM,34,FALSE),NA())</f>
        <v>0.19329325334239283</v>
      </c>
      <c r="G232">
        <f>IFERROR(VLOOKUP($B232,'CURVE DATA'!$A:$AM,35,FALSE),NA())</f>
        <v>0.135519721855831</v>
      </c>
      <c r="H232">
        <f>IFERROR(VLOOKUP($B232,'CURVE DATA'!$A:$AM,37,FALSE),NA())</f>
        <v>8.3503594900105806</v>
      </c>
      <c r="I232">
        <f>IFERROR(VLOOKUP($B232,'CURVE DATA'!$A:$AM,38,FALSE),NA())</f>
        <v>5.9625767970625958</v>
      </c>
      <c r="J232">
        <f>IFERROR(VLOOKUP($B232,'CURVE DATA'!$A:$AM,39,FALSE),NA())</f>
        <v>10.738142182958567</v>
      </c>
      <c r="K232" t="str">
        <f t="shared" si="37"/>
        <v/>
      </c>
      <c r="L232" t="str">
        <f t="shared" si="38"/>
        <v/>
      </c>
      <c r="M232">
        <f t="shared" si="39"/>
        <v>102.99235</v>
      </c>
      <c r="N232" t="str">
        <f t="shared" si="40"/>
        <v/>
      </c>
      <c r="O232" t="str">
        <f t="shared" si="41"/>
        <v/>
      </c>
      <c r="P232" t="str">
        <f t="shared" si="42"/>
        <v/>
      </c>
      <c r="Q232">
        <f t="shared" si="43"/>
        <v>8.3503594900105806</v>
      </c>
    </row>
    <row r="233" spans="1:17">
      <c r="A233" s="41">
        <f t="shared" si="34"/>
        <v>231</v>
      </c>
      <c r="B233" t="str">
        <f t="shared" si="35"/>
        <v>5_232</v>
      </c>
      <c r="C233">
        <f t="shared" si="33"/>
        <v>5</v>
      </c>
      <c r="D233">
        <f t="shared" si="36"/>
        <v>232</v>
      </c>
      <c r="E233">
        <f>IFERROR(VLOOKUP($B233,'CURVE DATA'!$A:$AM,15,FALSE),"")</f>
        <v>105.95285884615384</v>
      </c>
      <c r="F233">
        <f>IFERROR(VLOOKUP($B233,'CURVE DATA'!$A:$AM,34,FALSE),NA())</f>
        <v>0.19289903902980199</v>
      </c>
      <c r="G233">
        <f>IFERROR(VLOOKUP($B233,'CURVE DATA'!$A:$AM,35,FALSE),NA())</f>
        <v>0.13576811716827242</v>
      </c>
      <c r="H233">
        <f>IFERROR(VLOOKUP($B233,'CURVE DATA'!$A:$AM,37,FALSE),NA())</f>
        <v>8.3656649387387443</v>
      </c>
      <c r="I233">
        <f>IFERROR(VLOOKUP($B233,'CURVE DATA'!$A:$AM,38,FALSE),NA())</f>
        <v>5.9735056574984062</v>
      </c>
      <c r="J233">
        <f>IFERROR(VLOOKUP($B233,'CURVE DATA'!$A:$AM,39,FALSE),NA())</f>
        <v>10.757824219979081</v>
      </c>
      <c r="K233" t="str">
        <f t="shared" si="37"/>
        <v/>
      </c>
      <c r="L233" t="str">
        <f t="shared" si="38"/>
        <v/>
      </c>
      <c r="M233">
        <f t="shared" si="39"/>
        <v>102.53367961538461</v>
      </c>
      <c r="N233" t="str">
        <f t="shared" si="40"/>
        <v/>
      </c>
      <c r="O233" t="str">
        <f t="shared" si="41"/>
        <v/>
      </c>
      <c r="P233" t="str">
        <f t="shared" si="42"/>
        <v/>
      </c>
      <c r="Q233">
        <f t="shared" si="43"/>
        <v>8.3656649387387443</v>
      </c>
    </row>
    <row r="234" spans="1:17">
      <c r="A234" s="41">
        <f t="shared" si="34"/>
        <v>232</v>
      </c>
      <c r="B234" t="str">
        <f t="shared" si="35"/>
        <v>5_233</v>
      </c>
      <c r="C234">
        <f t="shared" si="33"/>
        <v>5</v>
      </c>
      <c r="D234">
        <f t="shared" si="36"/>
        <v>233</v>
      </c>
      <c r="E234">
        <f>IFERROR(VLOOKUP($B234,'CURVE DATA'!$A:$AM,15,FALSE),"")</f>
        <v>106.41152923076923</v>
      </c>
      <c r="F234">
        <f>IFERROR(VLOOKUP($B234,'CURVE DATA'!$A:$AM,34,FALSE),NA())</f>
        <v>0.19249506140590195</v>
      </c>
      <c r="G234">
        <f>IFERROR(VLOOKUP($B234,'CURVE DATA'!$A:$AM,35,FALSE),NA())</f>
        <v>0.13601262985895188</v>
      </c>
      <c r="H234">
        <f>IFERROR(VLOOKUP($B234,'CURVE DATA'!$A:$AM,37,FALSE),NA())</f>
        <v>8.380731150793217</v>
      </c>
      <c r="I234">
        <f>IFERROR(VLOOKUP($B234,'CURVE DATA'!$A:$AM,38,FALSE),NA())</f>
        <v>5.9842636909127878</v>
      </c>
      <c r="J234">
        <f>IFERROR(VLOOKUP($B234,'CURVE DATA'!$A:$AM,39,FALSE),NA())</f>
        <v>10.777198610673647</v>
      </c>
      <c r="K234" t="str">
        <f t="shared" si="37"/>
        <v/>
      </c>
      <c r="L234" t="str">
        <f t="shared" si="38"/>
        <v/>
      </c>
      <c r="M234">
        <f t="shared" si="39"/>
        <v>102.07500923076923</v>
      </c>
      <c r="N234" t="str">
        <f t="shared" si="40"/>
        <v/>
      </c>
      <c r="O234" t="str">
        <f t="shared" si="41"/>
        <v/>
      </c>
      <c r="P234" t="str">
        <f t="shared" si="42"/>
        <v/>
      </c>
      <c r="Q234">
        <f t="shared" si="43"/>
        <v>8.380731150793217</v>
      </c>
    </row>
    <row r="235" spans="1:17">
      <c r="A235" s="41">
        <f t="shared" si="34"/>
        <v>233</v>
      </c>
      <c r="B235" t="str">
        <f t="shared" si="35"/>
        <v>5_234</v>
      </c>
      <c r="C235">
        <f t="shared" si="33"/>
        <v>5</v>
      </c>
      <c r="D235">
        <f t="shared" si="36"/>
        <v>234</v>
      </c>
      <c r="E235">
        <f>IFERROR(VLOOKUP($B235,'CURVE DATA'!$A:$AM,15,FALSE),"")</f>
        <v>106.87019961538462</v>
      </c>
      <c r="F235">
        <f>IFERROR(VLOOKUP($B235,'CURVE DATA'!$A:$AM,34,FALSE),NA())</f>
        <v>0.1920814167648725</v>
      </c>
      <c r="G235">
        <f>IFERROR(VLOOKUP($B235,'CURVE DATA'!$A:$AM,35,FALSE),NA())</f>
        <v>0.13625326842936356</v>
      </c>
      <c r="H235">
        <f>IFERROR(VLOOKUP($B235,'CURVE DATA'!$A:$AM,37,FALSE),NA())</f>
        <v>8.3955586500131272</v>
      </c>
      <c r="I235">
        <f>IFERROR(VLOOKUP($B235,'CURVE DATA'!$A:$AM,38,FALSE),NA())</f>
        <v>5.9948512713532303</v>
      </c>
      <c r="J235">
        <f>IFERROR(VLOOKUP($B235,'CURVE DATA'!$A:$AM,39,FALSE),NA())</f>
        <v>10.796266028673024</v>
      </c>
      <c r="K235" t="str">
        <f t="shared" si="37"/>
        <v/>
      </c>
      <c r="L235" t="str">
        <f t="shared" si="38"/>
        <v/>
      </c>
      <c r="M235">
        <f t="shared" si="39"/>
        <v>101.61633884615384</v>
      </c>
      <c r="N235" t="str">
        <f t="shared" si="40"/>
        <v/>
      </c>
      <c r="O235" t="str">
        <f t="shared" si="41"/>
        <v/>
      </c>
      <c r="P235" t="str">
        <f t="shared" si="42"/>
        <v/>
      </c>
      <c r="Q235">
        <f t="shared" si="43"/>
        <v>8.3955586500131272</v>
      </c>
    </row>
    <row r="236" spans="1:17">
      <c r="A236" s="41">
        <f t="shared" si="34"/>
        <v>234</v>
      </c>
      <c r="B236" t="str">
        <f t="shared" si="35"/>
        <v>5_235</v>
      </c>
      <c r="C236">
        <f t="shared" si="33"/>
        <v>5</v>
      </c>
      <c r="D236">
        <f t="shared" si="36"/>
        <v>235</v>
      </c>
      <c r="E236">
        <f>IFERROR(VLOOKUP($B236,'CURVE DATA'!$A:$AM,15,FALSE),"")</f>
        <v>107.32886999999999</v>
      </c>
      <c r="F236">
        <f>IFERROR(VLOOKUP($B236,'CURVE DATA'!$A:$AM,34,FALSE),NA())</f>
        <v>0.19165820214462218</v>
      </c>
      <c r="G236">
        <f>IFERROR(VLOOKUP($B236,'CURVE DATA'!$A:$AM,35,FALSE),NA())</f>
        <v>0.13649004165036893</v>
      </c>
      <c r="H236">
        <f>IFERROR(VLOOKUP($B236,'CURVE DATA'!$A:$AM,37,FALSE),NA())</f>
        <v>8.4101479768352849</v>
      </c>
      <c r="I236">
        <f>IFERROR(VLOOKUP($B236,'CURVE DATA'!$A:$AM,38,FALSE),NA())</f>
        <v>6.0052687847188073</v>
      </c>
      <c r="J236">
        <f>IFERROR(VLOOKUP($B236,'CURVE DATA'!$A:$AM,39,FALSE),NA())</f>
        <v>10.815027168951763</v>
      </c>
      <c r="K236" t="str">
        <f t="shared" si="37"/>
        <v/>
      </c>
      <c r="L236" t="str">
        <f t="shared" si="38"/>
        <v/>
      </c>
      <c r="M236">
        <f t="shared" si="39"/>
        <v>101.15766846153846</v>
      </c>
      <c r="N236" t="str">
        <f t="shared" si="40"/>
        <v/>
      </c>
      <c r="O236" t="str">
        <f t="shared" si="41"/>
        <v/>
      </c>
      <c r="P236" t="str">
        <f t="shared" si="42"/>
        <v/>
      </c>
      <c r="Q236">
        <f t="shared" si="43"/>
        <v>8.4101479768352849</v>
      </c>
    </row>
    <row r="237" spans="1:17">
      <c r="A237" s="41">
        <f t="shared" si="34"/>
        <v>235</v>
      </c>
      <c r="B237" t="str">
        <f t="shared" si="35"/>
        <v>5_236</v>
      </c>
      <c r="C237">
        <f t="shared" si="33"/>
        <v>5</v>
      </c>
      <c r="D237">
        <f t="shared" si="36"/>
        <v>236</v>
      </c>
      <c r="E237">
        <f>IFERROR(VLOOKUP($B237,'CURVE DATA'!$A:$AM,15,FALSE),"")</f>
        <v>107.78754038461538</v>
      </c>
      <c r="F237">
        <f>IFERROR(VLOOKUP($B237,'CURVE DATA'!$A:$AM,34,FALSE),NA())</f>
        <v>0.19122551530590817</v>
      </c>
      <c r="G237">
        <f>IFERROR(VLOOKUP($B237,'CURVE DATA'!$A:$AM,35,FALSE),NA())</f>
        <v>0.13672295855954142</v>
      </c>
      <c r="H237">
        <f>IFERROR(VLOOKUP($B237,'CURVE DATA'!$A:$AM,37,FALSE),NA())</f>
        <v>8.424499688130572</v>
      </c>
      <c r="I237">
        <f>IFERROR(VLOOKUP($B237,'CURVE DATA'!$A:$AM,38,FALSE),NA())</f>
        <v>6.0155166286433461</v>
      </c>
      <c r="J237">
        <f>IFERROR(VLOOKUP($B237,'CURVE DATA'!$A:$AM,39,FALSE),NA())</f>
        <v>10.833482747617797</v>
      </c>
      <c r="K237" t="str">
        <f t="shared" si="37"/>
        <v/>
      </c>
      <c r="L237" t="str">
        <f t="shared" si="38"/>
        <v/>
      </c>
      <c r="M237">
        <f t="shared" si="39"/>
        <v>100.69899807692308</v>
      </c>
      <c r="N237" t="str">
        <f t="shared" si="40"/>
        <v/>
      </c>
      <c r="O237" t="str">
        <f t="shared" si="41"/>
        <v/>
      </c>
      <c r="P237" t="str">
        <f t="shared" si="42"/>
        <v/>
      </c>
      <c r="Q237">
        <f t="shared" si="43"/>
        <v>8.424499688130572</v>
      </c>
    </row>
    <row r="238" spans="1:17">
      <c r="A238" s="41">
        <f t="shared" si="34"/>
        <v>236</v>
      </c>
      <c r="B238" t="str">
        <f t="shared" si="35"/>
        <v>5_237</v>
      </c>
      <c r="C238">
        <f t="shared" si="33"/>
        <v>5</v>
      </c>
      <c r="D238">
        <f t="shared" si="36"/>
        <v>237</v>
      </c>
      <c r="E238">
        <f>IFERROR(VLOOKUP($B238,'CURVE DATA'!$A:$AM,15,FALSE),"")</f>
        <v>108.24621076923077</v>
      </c>
      <c r="F238">
        <f>IFERROR(VLOOKUP($B238,'CURVE DATA'!$A:$AM,34,FALSE),NA())</f>
        <v>0.19078345471160096</v>
      </c>
      <c r="G238">
        <f>IFERROR(VLOOKUP($B238,'CURVE DATA'!$A:$AM,35,FALSE),NA())</f>
        <v>0.13695202845849083</v>
      </c>
      <c r="H238">
        <f>IFERROR(VLOOKUP($B238,'CURVE DATA'!$A:$AM,37,FALSE),NA())</f>
        <v>8.4386143570390786</v>
      </c>
      <c r="I238">
        <f>IFERROR(VLOOKUP($B238,'CURVE DATA'!$A:$AM,38,FALSE),NA())</f>
        <v>6.0255952123777066</v>
      </c>
      <c r="J238">
        <f>IFERROR(VLOOKUP($B238,'CURVE DATA'!$A:$AM,39,FALSE),NA())</f>
        <v>10.851633501700451</v>
      </c>
      <c r="K238" t="str">
        <f t="shared" si="37"/>
        <v/>
      </c>
      <c r="L238" t="str">
        <f t="shared" si="38"/>
        <v/>
      </c>
      <c r="M238">
        <f t="shared" si="39"/>
        <v>100.24032769230769</v>
      </c>
      <c r="N238" t="str">
        <f t="shared" si="40"/>
        <v/>
      </c>
      <c r="O238" t="str">
        <f t="shared" si="41"/>
        <v/>
      </c>
      <c r="P238" t="str">
        <f t="shared" si="42"/>
        <v/>
      </c>
      <c r="Q238">
        <f t="shared" si="43"/>
        <v>8.4386143570390786</v>
      </c>
    </row>
    <row r="239" spans="1:17">
      <c r="A239" s="41">
        <f t="shared" si="34"/>
        <v>237</v>
      </c>
      <c r="B239" t="str">
        <f t="shared" si="35"/>
        <v>5_238</v>
      </c>
      <c r="C239">
        <f t="shared" si="33"/>
        <v>5</v>
      </c>
      <c r="D239">
        <f t="shared" si="36"/>
        <v>238</v>
      </c>
      <c r="E239">
        <f>IFERROR(VLOOKUP($B239,'CURVE DATA'!$A:$AM,15,FALSE),"")</f>
        <v>108.70488115384616</v>
      </c>
      <c r="F239">
        <f>IFERROR(VLOOKUP($B239,'CURVE DATA'!$A:$AM,34,FALSE),NA())</f>
        <v>0.1903321195057493</v>
      </c>
      <c r="G239">
        <f>IFERROR(VLOOKUP($B239,'CURVE DATA'!$A:$AM,35,FALSE),NA())</f>
        <v>0.13717726091016702</v>
      </c>
      <c r="H239">
        <f>IFERROR(VLOOKUP($B239,'CURVE DATA'!$A:$AM,37,FALSE),NA())</f>
        <v>8.4524925728039637</v>
      </c>
      <c r="I239">
        <f>IFERROR(VLOOKUP($B239,'CURVE DATA'!$A:$AM,38,FALSE),NA())</f>
        <v>6.0355049566711507</v>
      </c>
      <c r="J239">
        <f>IFERROR(VLOOKUP($B239,'CURVE DATA'!$A:$AM,39,FALSE),NA())</f>
        <v>10.869480188936778</v>
      </c>
      <c r="K239" t="str">
        <f t="shared" si="37"/>
        <v/>
      </c>
      <c r="L239" t="str">
        <f t="shared" si="38"/>
        <v/>
      </c>
      <c r="M239">
        <f t="shared" si="39"/>
        <v>99.781657307692299</v>
      </c>
      <c r="N239" t="str">
        <f t="shared" si="40"/>
        <v/>
      </c>
      <c r="O239" t="str">
        <f t="shared" si="41"/>
        <v/>
      </c>
      <c r="P239" t="str">
        <f t="shared" si="42"/>
        <v/>
      </c>
      <c r="Q239">
        <f t="shared" si="43"/>
        <v>8.4524925728039637</v>
      </c>
    </row>
    <row r="240" spans="1:17">
      <c r="A240" s="41">
        <f t="shared" si="34"/>
        <v>238</v>
      </c>
      <c r="B240" t="str">
        <f t="shared" si="35"/>
        <v>5_239</v>
      </c>
      <c r="C240">
        <f t="shared" si="33"/>
        <v>5</v>
      </c>
      <c r="D240">
        <f t="shared" si="36"/>
        <v>239</v>
      </c>
      <c r="E240">
        <f>IFERROR(VLOOKUP($B240,'CURVE DATA'!$A:$AM,15,FALSE),"")</f>
        <v>109.16355153846153</v>
      </c>
      <c r="F240">
        <f>IFERROR(VLOOKUP($B240,'CURVE DATA'!$A:$AM,34,FALSE),NA())</f>
        <v>0.18987160949284301</v>
      </c>
      <c r="G240">
        <f>IFERROR(VLOOKUP($B240,'CURVE DATA'!$A:$AM,35,FALSE),NA())</f>
        <v>0.13739866573614465</v>
      </c>
      <c r="H240">
        <f>IFERROR(VLOOKUP($B240,'CURVE DATA'!$A:$AM,37,FALSE),NA())</f>
        <v>8.4661349406041531</v>
      </c>
      <c r="I240">
        <f>IFERROR(VLOOKUP($B240,'CURVE DATA'!$A:$AM,38,FALSE),NA())</f>
        <v>6.0452462936518767</v>
      </c>
      <c r="J240">
        <f>IFERROR(VLOOKUP($B240,'CURVE DATA'!$A:$AM,39,FALSE),NA())</f>
        <v>10.887023587556429</v>
      </c>
      <c r="K240" t="str">
        <f t="shared" si="37"/>
        <v/>
      </c>
      <c r="L240" t="str">
        <f t="shared" si="38"/>
        <v/>
      </c>
      <c r="M240">
        <f t="shared" si="39"/>
        <v>99.322986923076925</v>
      </c>
      <c r="N240" t="str">
        <f t="shared" si="40"/>
        <v/>
      </c>
      <c r="O240" t="str">
        <f t="shared" si="41"/>
        <v/>
      </c>
      <c r="P240" t="str">
        <f t="shared" si="42"/>
        <v/>
      </c>
      <c r="Q240">
        <f t="shared" si="43"/>
        <v>8.4661349406041531</v>
      </c>
    </row>
    <row r="241" spans="1:17">
      <c r="A241" s="41">
        <f t="shared" si="34"/>
        <v>239</v>
      </c>
      <c r="B241" t="str">
        <f t="shared" si="35"/>
        <v>5_240</v>
      </c>
      <c r="C241">
        <f t="shared" si="33"/>
        <v>5</v>
      </c>
      <c r="D241">
        <f t="shared" si="36"/>
        <v>240</v>
      </c>
      <c r="E241">
        <f>IFERROR(VLOOKUP($B241,'CURVE DATA'!$A:$AM,15,FALSE),"")</f>
        <v>109.62222192307692</v>
      </c>
      <c r="F241">
        <f>IFERROR(VLOOKUP($B241,'CURVE DATA'!$A:$AM,34,FALSE),NA())</f>
        <v>0.18940202511679669</v>
      </c>
      <c r="G241">
        <f>IFERROR(VLOOKUP($B241,'CURVE DATA'!$A:$AM,35,FALSE),NA())</f>
        <v>0.13761625301388797</v>
      </c>
      <c r="H241">
        <f>IFERROR(VLOOKUP($B241,'CURVE DATA'!$A:$AM,37,FALSE),NA())</f>
        <v>8.4795420813857909</v>
      </c>
      <c r="I241">
        <f>IFERROR(VLOOKUP($B241,'CURVE DATA'!$A:$AM,38,FALSE),NA())</f>
        <v>6.0548196667066749</v>
      </c>
      <c r="J241">
        <f>IFERROR(VLOOKUP($B241,'CURVE DATA'!$A:$AM,39,FALSE),NA())</f>
        <v>10.904264496064906</v>
      </c>
      <c r="K241" t="str">
        <f t="shared" si="37"/>
        <v/>
      </c>
      <c r="L241" t="str">
        <f t="shared" si="38"/>
        <v/>
      </c>
      <c r="M241">
        <f t="shared" si="39"/>
        <v>98.864316538461537</v>
      </c>
      <c r="N241" t="str">
        <f t="shared" si="40"/>
        <v/>
      </c>
      <c r="O241" t="str">
        <f t="shared" si="41"/>
        <v/>
      </c>
      <c r="P241" t="str">
        <f t="shared" si="42"/>
        <v/>
      </c>
      <c r="Q241">
        <f t="shared" si="43"/>
        <v>8.4795420813857909</v>
      </c>
    </row>
    <row r="242" spans="1:17">
      <c r="A242" s="41">
        <f t="shared" si="34"/>
        <v>240</v>
      </c>
      <c r="B242" t="str">
        <f t="shared" si="35"/>
        <v>5_241</v>
      </c>
      <c r="C242">
        <f t="shared" si="33"/>
        <v>5</v>
      </c>
      <c r="D242">
        <f t="shared" si="36"/>
        <v>241</v>
      </c>
      <c r="E242">
        <f>IFERROR(VLOOKUP($B242,'CURVE DATA'!$A:$AM,15,FALSE),"")</f>
        <v>110.08089230769231</v>
      </c>
      <c r="F242">
        <f>IFERROR(VLOOKUP($B242,'CURVE DATA'!$A:$AM,34,FALSE),NA())</f>
        <v>0.18892346744020488</v>
      </c>
      <c r="G242">
        <f>IFERROR(VLOOKUP($B242,'CURVE DATA'!$A:$AM,35,FALSE),NA())</f>
        <v>0.13783003307399763</v>
      </c>
      <c r="H242">
        <f>IFERROR(VLOOKUP($B242,'CURVE DATA'!$A:$AM,37,FALSE),NA())</f>
        <v>8.492714631692607</v>
      </c>
      <c r="I242">
        <f>IFERROR(VLOOKUP($B242,'CURVE DATA'!$A:$AM,38,FALSE),NA())</f>
        <v>6.0642255303597929</v>
      </c>
      <c r="J242">
        <f>IFERROR(VLOOKUP($B242,'CURVE DATA'!$A:$AM,39,FALSE),NA())</f>
        <v>10.921203733025422</v>
      </c>
      <c r="K242" t="str">
        <f t="shared" si="37"/>
        <v/>
      </c>
      <c r="L242" t="str">
        <f t="shared" si="38"/>
        <v/>
      </c>
      <c r="M242">
        <f t="shared" si="39"/>
        <v>98.405646153846149</v>
      </c>
      <c r="N242" t="str">
        <f t="shared" si="40"/>
        <v/>
      </c>
      <c r="O242" t="str">
        <f t="shared" si="41"/>
        <v/>
      </c>
      <c r="P242" t="str">
        <f t="shared" si="42"/>
        <v/>
      </c>
      <c r="Q242">
        <f t="shared" si="43"/>
        <v>8.492714631692607</v>
      </c>
    </row>
    <row r="243" spans="1:17">
      <c r="A243" s="41">
        <f t="shared" si="34"/>
        <v>241</v>
      </c>
      <c r="B243" t="str">
        <f t="shared" si="35"/>
        <v>5_242</v>
      </c>
      <c r="C243">
        <f t="shared" si="33"/>
        <v>5</v>
      </c>
      <c r="D243">
        <f t="shared" si="36"/>
        <v>242</v>
      </c>
      <c r="E243">
        <f>IFERROR(VLOOKUP($B243,'CURVE DATA'!$A:$AM,15,FALSE),"")</f>
        <v>110.5395626923077</v>
      </c>
      <c r="F243">
        <f>IFERROR(VLOOKUP($B243,'CURVE DATA'!$A:$AM,34,FALSE),NA())</f>
        <v>0.1884360381233196</v>
      </c>
      <c r="G243">
        <f>IFERROR(VLOOKUP($B243,'CURVE DATA'!$A:$AM,35,FALSE),NA())</f>
        <v>0.1380400164974388</v>
      </c>
      <c r="H243">
        <f>IFERROR(VLOOKUP($B243,'CURVE DATA'!$A:$AM,37,FALSE),NA())</f>
        <v>8.505653243495118</v>
      </c>
      <c r="I243">
        <f>IFERROR(VLOOKUP($B243,'CURVE DATA'!$A:$AM,38,FALSE),NA())</f>
        <v>6.0734643501509824</v>
      </c>
      <c r="J243">
        <f>IFERROR(VLOOKUP($B243,'CURVE DATA'!$A:$AM,39,FALSE),NA())</f>
        <v>10.937842136839254</v>
      </c>
      <c r="K243" t="str">
        <f t="shared" si="37"/>
        <v/>
      </c>
      <c r="L243" t="str">
        <f t="shared" si="38"/>
        <v/>
      </c>
      <c r="M243">
        <f t="shared" si="39"/>
        <v>97.946975769230761</v>
      </c>
      <c r="N243" t="str">
        <f t="shared" si="40"/>
        <v/>
      </c>
      <c r="O243" t="str">
        <f t="shared" si="41"/>
        <v/>
      </c>
      <c r="P243" t="str">
        <f t="shared" si="42"/>
        <v/>
      </c>
      <c r="Q243">
        <f t="shared" si="43"/>
        <v>8.505653243495118</v>
      </c>
    </row>
    <row r="244" spans="1:17">
      <c r="A244" s="41">
        <f t="shared" si="34"/>
        <v>242</v>
      </c>
      <c r="B244" t="str">
        <f t="shared" si="35"/>
        <v>5_243</v>
      </c>
      <c r="C244">
        <f t="shared" si="33"/>
        <v>5</v>
      </c>
      <c r="D244">
        <f t="shared" si="36"/>
        <v>243</v>
      </c>
      <c r="E244">
        <f>IFERROR(VLOOKUP($B244,'CURVE DATA'!$A:$AM,15,FALSE),"")</f>
        <v>110.99823307692307</v>
      </c>
      <c r="F244">
        <f>IFERROR(VLOOKUP($B244,'CURVE DATA'!$A:$AM,34,FALSE),NA())</f>
        <v>0.18793983940332087</v>
      </c>
      <c r="G244">
        <f>IFERROR(VLOOKUP($B244,'CURVE DATA'!$A:$AM,35,FALSE),NA())</f>
        <v>0.13824621411275237</v>
      </c>
      <c r="H244">
        <f>IFERROR(VLOOKUP($B244,'CURVE DATA'!$A:$AM,37,FALSE),NA())</f>
        <v>8.5183585840187863</v>
      </c>
      <c r="I244">
        <f>IFERROR(VLOOKUP($B244,'CURVE DATA'!$A:$AM,38,FALSE),NA())</f>
        <v>6.0825366025127918</v>
      </c>
      <c r="J244">
        <f>IFERROR(VLOOKUP($B244,'CURVE DATA'!$A:$AM,39,FALSE),NA())</f>
        <v>10.954180565524783</v>
      </c>
      <c r="K244" t="str">
        <f t="shared" si="37"/>
        <v/>
      </c>
      <c r="L244" t="str">
        <f t="shared" si="38"/>
        <v/>
      </c>
      <c r="M244">
        <f t="shared" si="39"/>
        <v>97.488305384615387</v>
      </c>
      <c r="N244" t="str">
        <f t="shared" si="40"/>
        <v/>
      </c>
      <c r="O244" t="str">
        <f t="shared" si="41"/>
        <v/>
      </c>
      <c r="P244" t="str">
        <f t="shared" si="42"/>
        <v/>
      </c>
      <c r="Q244">
        <f t="shared" si="43"/>
        <v>8.5183585840187863</v>
      </c>
    </row>
    <row r="245" spans="1:17">
      <c r="A245" s="41">
        <f t="shared" si="34"/>
        <v>243</v>
      </c>
      <c r="B245" t="str">
        <f t="shared" si="35"/>
        <v>5_244</v>
      </c>
      <c r="C245">
        <f t="shared" si="33"/>
        <v>5</v>
      </c>
      <c r="D245">
        <f t="shared" si="36"/>
        <v>244</v>
      </c>
      <c r="E245">
        <f>IFERROR(VLOOKUP($B245,'CURVE DATA'!$A:$AM,15,FALSE),"")</f>
        <v>111.45690346153846</v>
      </c>
      <c r="F245">
        <f>IFERROR(VLOOKUP($B245,'CURVE DATA'!$A:$AM,34,FALSE),NA())</f>
        <v>0.18743497407337428</v>
      </c>
      <c r="G245">
        <f>IFERROR(VLOOKUP($B245,'CURVE DATA'!$A:$AM,35,FALSE),NA())</f>
        <v>0.13844863699324875</v>
      </c>
      <c r="H245">
        <f>IFERROR(VLOOKUP($B245,'CURVE DATA'!$A:$AM,37,FALSE),NA())</f>
        <v>8.5308313355711132</v>
      </c>
      <c r="I245">
        <f>IFERROR(VLOOKUP($B245,'CURVE DATA'!$A:$AM,38,FALSE),NA())</f>
        <v>6.0914427746471054</v>
      </c>
      <c r="J245">
        <f>IFERROR(VLOOKUP($B245,'CURVE DATA'!$A:$AM,39,FALSE),NA())</f>
        <v>10.970219896495124</v>
      </c>
      <c r="K245" t="str">
        <f t="shared" si="37"/>
        <v/>
      </c>
      <c r="L245" t="str">
        <f t="shared" si="38"/>
        <v/>
      </c>
      <c r="M245">
        <f t="shared" si="39"/>
        <v>97.029634999999999</v>
      </c>
      <c r="N245" t="str">
        <f t="shared" si="40"/>
        <v/>
      </c>
      <c r="O245" t="str">
        <f t="shared" si="41"/>
        <v/>
      </c>
      <c r="P245" t="str">
        <f t="shared" si="42"/>
        <v/>
      </c>
      <c r="Q245">
        <f t="shared" si="43"/>
        <v>8.5308313355711132</v>
      </c>
    </row>
    <row r="246" spans="1:17">
      <c r="A246" s="41">
        <f t="shared" si="34"/>
        <v>244</v>
      </c>
      <c r="B246" t="str">
        <f t="shared" si="35"/>
        <v>5_245</v>
      </c>
      <c r="C246">
        <f t="shared" si="33"/>
        <v>5</v>
      </c>
      <c r="D246">
        <f t="shared" si="36"/>
        <v>245</v>
      </c>
      <c r="E246">
        <f>IFERROR(VLOOKUP($B246,'CURVE DATA'!$A:$AM,15,FALSE),"")</f>
        <v>111.91557384615385</v>
      </c>
      <c r="F246">
        <f>IFERROR(VLOOKUP($B246,'CURVE DATA'!$A:$AM,34,FALSE),NA())</f>
        <v>0.18692154546174963</v>
      </c>
      <c r="G246">
        <f>IFERROR(VLOOKUP($B246,'CURVE DATA'!$A:$AM,35,FALSE),NA())</f>
        <v>0.13864729645418522</v>
      </c>
      <c r="H246">
        <f>IFERROR(VLOOKUP($B246,'CURVE DATA'!$A:$AM,37,FALSE),NA())</f>
        <v>8.5430721953677118</v>
      </c>
      <c r="I246">
        <f>IFERROR(VLOOKUP($B246,'CURVE DATA'!$A:$AM,38,FALSE),NA())</f>
        <v>6.100183364400948</v>
      </c>
      <c r="J246">
        <f>IFERROR(VLOOKUP($B246,'CURVE DATA'!$A:$AM,39,FALSE),NA())</f>
        <v>10.985961026334477</v>
      </c>
      <c r="K246" t="str">
        <f t="shared" si="37"/>
        <v/>
      </c>
      <c r="L246" t="str">
        <f t="shared" si="38"/>
        <v/>
      </c>
      <c r="M246">
        <f t="shared" si="39"/>
        <v>96.570964615384611</v>
      </c>
      <c r="N246" t="str">
        <f t="shared" si="40"/>
        <v/>
      </c>
      <c r="O246" t="str">
        <f t="shared" si="41"/>
        <v/>
      </c>
      <c r="P246" t="str">
        <f t="shared" si="42"/>
        <v/>
      </c>
      <c r="Q246">
        <f t="shared" si="43"/>
        <v>8.5430721953677118</v>
      </c>
    </row>
    <row r="247" spans="1:17">
      <c r="A247" s="41">
        <f t="shared" si="34"/>
        <v>245</v>
      </c>
      <c r="B247" t="str">
        <f t="shared" si="35"/>
        <v>5_246</v>
      </c>
      <c r="C247">
        <f t="shared" si="33"/>
        <v>5</v>
      </c>
      <c r="D247">
        <f t="shared" si="36"/>
        <v>246</v>
      </c>
      <c r="E247">
        <f>IFERROR(VLOOKUP($B247,'CURVE DATA'!$A:$AM,15,FALSE),"")</f>
        <v>112.37424423076924</v>
      </c>
      <c r="F247">
        <f>IFERROR(VLOOKUP($B247,'CURVE DATA'!$A:$AM,34,FALSE),NA())</f>
        <v>0.18639965741107684</v>
      </c>
      <c r="G247">
        <f>IFERROR(VLOOKUP($B247,'CURVE DATA'!$A:$AM,35,FALSE),NA())</f>
        <v>0.13884220404992764</v>
      </c>
      <c r="H247">
        <f>IFERROR(VLOOKUP($B247,'CURVE DATA'!$A:$AM,37,FALSE),NA())</f>
        <v>8.5550818753574216</v>
      </c>
      <c r="I247">
        <f>IFERROR(VLOOKUP($B247,'CURVE DATA'!$A:$AM,38,FALSE),NA())</f>
        <v>6.1087588801416119</v>
      </c>
      <c r="J247">
        <f>IFERROR(VLOOKUP($B247,'CURVE DATA'!$A:$AM,39,FALSE),NA())</f>
        <v>11.00140487057323</v>
      </c>
      <c r="K247" t="str">
        <f t="shared" si="37"/>
        <v/>
      </c>
      <c r="L247" t="str">
        <f t="shared" si="38"/>
        <v/>
      </c>
      <c r="M247">
        <f t="shared" si="39"/>
        <v>96.112294230769223</v>
      </c>
      <c r="N247" t="str">
        <f t="shared" si="40"/>
        <v/>
      </c>
      <c r="O247" t="str">
        <f t="shared" si="41"/>
        <v/>
      </c>
      <c r="P247" t="str">
        <f t="shared" si="42"/>
        <v/>
      </c>
      <c r="Q247">
        <f t="shared" si="43"/>
        <v>8.5550818753574216</v>
      </c>
    </row>
    <row r="248" spans="1:17">
      <c r="A248" s="41">
        <f t="shared" si="34"/>
        <v>246</v>
      </c>
      <c r="B248" t="str">
        <f t="shared" si="35"/>
        <v>5_247</v>
      </c>
      <c r="C248">
        <f t="shared" si="33"/>
        <v>5</v>
      </c>
      <c r="D248">
        <f t="shared" si="36"/>
        <v>247</v>
      </c>
      <c r="E248">
        <f>IFERROR(VLOOKUP($B248,'CURVE DATA'!$A:$AM,15,FALSE),"")</f>
        <v>112.83291461538461</v>
      </c>
      <c r="F248">
        <f>IFERROR(VLOOKUP($B248,'CURVE DATA'!$A:$AM,34,FALSE),NA())</f>
        <v>0.18586941425744796</v>
      </c>
      <c r="G248">
        <f>IFERROR(VLOOKUP($B248,'CURVE DATA'!$A:$AM,35,FALSE),NA())</f>
        <v>0.13903337157109641</v>
      </c>
      <c r="H248">
        <f>IFERROR(VLOOKUP($B248,'CURVE DATA'!$A:$AM,37,FALSE),NA())</f>
        <v>8.5668611020464454</v>
      </c>
      <c r="I248">
        <f>IFERROR(VLOOKUP($B248,'CURVE DATA'!$A:$AM,38,FALSE),NA())</f>
        <v>6.1171698406310782</v>
      </c>
      <c r="J248">
        <f>IFERROR(VLOOKUP($B248,'CURVE DATA'!$A:$AM,39,FALSE),NA())</f>
        <v>11.016552363461814</v>
      </c>
      <c r="K248" t="str">
        <f t="shared" si="37"/>
        <v/>
      </c>
      <c r="L248" t="str">
        <f t="shared" si="38"/>
        <v/>
      </c>
      <c r="M248">
        <f t="shared" si="39"/>
        <v>95.653623846153849</v>
      </c>
      <c r="N248" t="str">
        <f t="shared" si="40"/>
        <v/>
      </c>
      <c r="O248" t="str">
        <f t="shared" si="41"/>
        <v/>
      </c>
      <c r="P248" t="str">
        <f t="shared" si="42"/>
        <v/>
      </c>
      <c r="Q248">
        <f t="shared" si="43"/>
        <v>8.5668611020464454</v>
      </c>
    </row>
    <row r="249" spans="1:17">
      <c r="A249" s="41">
        <f t="shared" si="34"/>
        <v>247</v>
      </c>
      <c r="B249" t="str">
        <f t="shared" si="35"/>
        <v>5_248</v>
      </c>
      <c r="C249">
        <f t="shared" si="33"/>
        <v>5</v>
      </c>
      <c r="D249">
        <f t="shared" si="36"/>
        <v>248</v>
      </c>
      <c r="E249">
        <f>IFERROR(VLOOKUP($B249,'CURVE DATA'!$A:$AM,15,FALSE),"")</f>
        <v>113.291585</v>
      </c>
      <c r="F249">
        <f>IFERROR(VLOOKUP($B249,'CURVE DATA'!$A:$AM,34,FALSE),NA())</f>
        <v>0.18533092080969935</v>
      </c>
      <c r="G249">
        <f>IFERROR(VLOOKUP($B249,'CURVE DATA'!$A:$AM,35,FALSE),NA())</f>
        <v>0.13922081104169806</v>
      </c>
      <c r="H249">
        <f>IFERROR(VLOOKUP($B249,'CURVE DATA'!$A:$AM,37,FALSE),NA())</f>
        <v>8.5784106163216158</v>
      </c>
      <c r="I249">
        <f>IFERROR(VLOOKUP($B249,'CURVE DATA'!$A:$AM,38,FALSE),NA())</f>
        <v>6.1254167748998194</v>
      </c>
      <c r="J249">
        <f>IFERROR(VLOOKUP($B249,'CURVE DATA'!$A:$AM,39,FALSE),NA())</f>
        <v>11.031404457743415</v>
      </c>
      <c r="K249" t="str">
        <f t="shared" si="37"/>
        <v/>
      </c>
      <c r="L249" t="str">
        <f t="shared" si="38"/>
        <v/>
      </c>
      <c r="M249">
        <f t="shared" si="39"/>
        <v>95.194953461538461</v>
      </c>
      <c r="N249" t="str">
        <f t="shared" si="40"/>
        <v/>
      </c>
      <c r="O249" t="str">
        <f t="shared" si="41"/>
        <v/>
      </c>
      <c r="P249" t="str">
        <f t="shared" si="42"/>
        <v/>
      </c>
      <c r="Q249">
        <f t="shared" si="43"/>
        <v>8.5784106163216158</v>
      </c>
    </row>
    <row r="250" spans="1:17">
      <c r="A250" s="41">
        <f t="shared" si="34"/>
        <v>248</v>
      </c>
      <c r="B250" t="str">
        <f t="shared" si="35"/>
        <v>5_249</v>
      </c>
      <c r="C250">
        <f t="shared" si="33"/>
        <v>5</v>
      </c>
      <c r="D250">
        <f t="shared" si="36"/>
        <v>249</v>
      </c>
      <c r="E250">
        <f>IFERROR(VLOOKUP($B250,'CURVE DATA'!$A:$AM,15,FALSE),"")</f>
        <v>113.75025538461539</v>
      </c>
      <c r="F250">
        <f>IFERROR(VLOOKUP($B250,'CURVE DATA'!$A:$AM,34,FALSE),NA())</f>
        <v>0.18478428232861788</v>
      </c>
      <c r="G250">
        <f>IFERROR(VLOOKUP($B250,'CURVE DATA'!$A:$AM,35,FALSE),NA())</f>
        <v>0.13940453471624209</v>
      </c>
      <c r="H250">
        <f>IFERROR(VLOOKUP($B250,'CURVE DATA'!$A:$AM,37,FALSE),NA())</f>
        <v>8.5897311732727317</v>
      </c>
      <c r="I250">
        <f>IFERROR(VLOOKUP($B250,'CURVE DATA'!$A:$AM,38,FALSE),NA())</f>
        <v>6.1335002221199417</v>
      </c>
      <c r="J250">
        <f>IFERROR(VLOOKUP($B250,'CURVE DATA'!$A:$AM,39,FALSE),NA())</f>
        <v>11.045962124425523</v>
      </c>
      <c r="K250" t="str">
        <f t="shared" si="37"/>
        <v/>
      </c>
      <c r="L250" t="str">
        <f t="shared" si="38"/>
        <v/>
      </c>
      <c r="M250">
        <f t="shared" si="39"/>
        <v>94.736283076923073</v>
      </c>
      <c r="N250" t="str">
        <f t="shared" si="40"/>
        <v/>
      </c>
      <c r="O250" t="str">
        <f t="shared" si="41"/>
        <v/>
      </c>
      <c r="P250" t="str">
        <f t="shared" si="42"/>
        <v/>
      </c>
      <c r="Q250">
        <f t="shared" si="43"/>
        <v>8.5897311732727317</v>
      </c>
    </row>
    <row r="251" spans="1:17">
      <c r="A251" s="41">
        <f t="shared" si="34"/>
        <v>249</v>
      </c>
      <c r="B251" t="str">
        <f t="shared" si="35"/>
        <v>5_250</v>
      </c>
      <c r="C251">
        <f t="shared" si="33"/>
        <v>5</v>
      </c>
      <c r="D251">
        <f t="shared" si="36"/>
        <v>250</v>
      </c>
      <c r="E251">
        <f>IFERROR(VLOOKUP($B251,'CURVE DATA'!$A:$AM,15,FALSE),"")</f>
        <v>114.20892576923077</v>
      </c>
      <c r="F251">
        <f>IFERROR(VLOOKUP($B251,'CURVE DATA'!$A:$AM,34,FALSE),NA())</f>
        <v>0.18422960450623507</v>
      </c>
      <c r="G251">
        <f>IFERROR(VLOOKUP($B251,'CURVE DATA'!$A:$AM,35,FALSE),NA())</f>
        <v>0.13958455507684447</v>
      </c>
      <c r="H251">
        <f>IFERROR(VLOOKUP($B251,'CURVE DATA'!$A:$AM,37,FALSE),NA())</f>
        <v>8.6008235420140906</v>
      </c>
      <c r="I251">
        <f>IFERROR(VLOOKUP($B251,'CURVE DATA'!$A:$AM,38,FALSE),NA())</f>
        <v>6.1414207314777496</v>
      </c>
      <c r="J251">
        <f>IFERROR(VLOOKUP($B251,'CURVE DATA'!$A:$AM,39,FALSE),NA())</f>
        <v>11.060226352550433</v>
      </c>
      <c r="K251" t="str">
        <f t="shared" si="37"/>
        <v/>
      </c>
      <c r="L251" t="str">
        <f t="shared" si="38"/>
        <v/>
      </c>
      <c r="M251">
        <f t="shared" si="39"/>
        <v>94.277612692307684</v>
      </c>
      <c r="N251" t="str">
        <f t="shared" si="40"/>
        <v/>
      </c>
      <c r="O251" t="str">
        <f t="shared" si="41"/>
        <v/>
      </c>
      <c r="P251" t="str">
        <f t="shared" si="42"/>
        <v/>
      </c>
      <c r="Q251">
        <f t="shared" si="43"/>
        <v>8.6008235420140906</v>
      </c>
    </row>
    <row r="252" spans="1:17">
      <c r="A252" s="41">
        <f t="shared" si="34"/>
        <v>250</v>
      </c>
      <c r="B252" t="str">
        <f t="shared" si="35"/>
        <v>5_251</v>
      </c>
      <c r="C252">
        <f t="shared" si="33"/>
        <v>5</v>
      </c>
      <c r="D252">
        <f t="shared" si="36"/>
        <v>251</v>
      </c>
      <c r="E252">
        <f>IFERROR(VLOOKUP($B252,'CURVE DATA'!$A:$AM,15,FALSE),"")</f>
        <v>114.66759615384615</v>
      </c>
      <c r="F252">
        <f>IFERROR(VLOOKUP($B252,'CURVE DATA'!$A:$AM,34,FALSE),NA())</f>
        <v>0.18366699344522711</v>
      </c>
      <c r="G252">
        <f>IFERROR(VLOOKUP($B252,'CURVE DATA'!$A:$AM,35,FALSE),NA())</f>
        <v>0.13976088483031798</v>
      </c>
      <c r="H252">
        <f>IFERROR(VLOOKUP($B252,'CURVE DATA'!$A:$AM,37,FALSE),NA())</f>
        <v>8.6116885055051995</v>
      </c>
      <c r="I252">
        <f>IFERROR(VLOOKUP($B252,'CURVE DATA'!$A:$AM,38,FALSE),NA())</f>
        <v>6.1491788620457228</v>
      </c>
      <c r="J252">
        <f>IFERROR(VLOOKUP($B252,'CURVE DATA'!$A:$AM,39,FALSE),NA())</f>
        <v>11.074198148964676</v>
      </c>
      <c r="K252" t="str">
        <f t="shared" si="37"/>
        <v/>
      </c>
      <c r="L252" t="str">
        <f t="shared" si="38"/>
        <v/>
      </c>
      <c r="M252">
        <f t="shared" si="39"/>
        <v>93.818942307692311</v>
      </c>
      <c r="N252" t="str">
        <f t="shared" si="40"/>
        <v/>
      </c>
      <c r="O252" t="str">
        <f t="shared" si="41"/>
        <v/>
      </c>
      <c r="P252" t="str">
        <f t="shared" si="42"/>
        <v/>
      </c>
      <c r="Q252">
        <f t="shared" si="43"/>
        <v>8.6116885055051995</v>
      </c>
    </row>
    <row r="253" spans="1:17">
      <c r="A253" s="41">
        <f t="shared" si="34"/>
        <v>251</v>
      </c>
      <c r="B253" t="str">
        <f t="shared" si="35"/>
        <v>5_252</v>
      </c>
      <c r="C253">
        <f t="shared" si="33"/>
        <v>5</v>
      </c>
      <c r="D253">
        <f t="shared" si="36"/>
        <v>252</v>
      </c>
      <c r="E253">
        <f>IFERROR(VLOOKUP($B253,'CURVE DATA'!$A:$AM,15,FALSE),"")</f>
        <v>115.12626653846154</v>
      </c>
      <c r="F253">
        <f>IFERROR(VLOOKUP($B253,'CURVE DATA'!$A:$AM,34,FALSE),NA())</f>
        <v>0.1830965556381039</v>
      </c>
      <c r="G253">
        <f>IFERROR(VLOOKUP($B253,'CURVE DATA'!$A:$AM,35,FALSE),NA())</f>
        <v>0.1399335369052494</v>
      </c>
      <c r="H253">
        <f>IFERROR(VLOOKUP($B253,'CURVE DATA'!$A:$AM,37,FALSE),NA())</f>
        <v>8.6223268603706806</v>
      </c>
      <c r="I253">
        <f>IFERROR(VLOOKUP($B253,'CURVE DATA'!$A:$AM,38,FALSE),NA())</f>
        <v>6.156775182653921</v>
      </c>
      <c r="J253">
        <f>IFERROR(VLOOKUP($B253,'CURVE DATA'!$A:$AM,39,FALSE),NA())</f>
        <v>11.087878538087439</v>
      </c>
      <c r="K253" t="str">
        <f t="shared" si="37"/>
        <v/>
      </c>
      <c r="L253" t="str">
        <f t="shared" si="38"/>
        <v/>
      </c>
      <c r="M253">
        <f t="shared" si="39"/>
        <v>93.360271923076922</v>
      </c>
      <c r="N253" t="str">
        <f t="shared" si="40"/>
        <v/>
      </c>
      <c r="O253" t="str">
        <f t="shared" si="41"/>
        <v/>
      </c>
      <c r="P253" t="str">
        <f t="shared" si="42"/>
        <v/>
      </c>
      <c r="Q253">
        <f t="shared" si="43"/>
        <v>8.6223268603706806</v>
      </c>
    </row>
    <row r="254" spans="1:17">
      <c r="A254" s="41">
        <f t="shared" si="34"/>
        <v>252</v>
      </c>
      <c r="B254" t="str">
        <f t="shared" si="35"/>
        <v>5_253</v>
      </c>
      <c r="C254">
        <f t="shared" si="33"/>
        <v>5</v>
      </c>
      <c r="D254">
        <f t="shared" si="36"/>
        <v>253</v>
      </c>
      <c r="E254">
        <f>IFERROR(VLOOKUP($B254,'CURVE DATA'!$A:$AM,15,FALSE),"")</f>
        <v>115.58493692307692</v>
      </c>
      <c r="F254">
        <f>IFERROR(VLOOKUP($B254,'CURVE DATA'!$A:$AM,34,FALSE),NA())</f>
        <v>0.18251839794691463</v>
      </c>
      <c r="G254">
        <f>IFERROR(VLOOKUP($B254,'CURVE DATA'!$A:$AM,35,FALSE),NA())</f>
        <v>0.14010252444906554</v>
      </c>
      <c r="H254">
        <f>IFERROR(VLOOKUP($B254,'CURVE DATA'!$A:$AM,37,FALSE),NA())</f>
        <v>8.6327394167194882</v>
      </c>
      <c r="I254">
        <f>IFERROR(VLOOKUP($B254,'CURVE DATA'!$A:$AM,38,FALSE),NA())</f>
        <v>6.1642102717608971</v>
      </c>
      <c r="J254">
        <f>IFERROR(VLOOKUP($B254,'CURVE DATA'!$A:$AM,39,FALSE),NA())</f>
        <v>11.101268561678081</v>
      </c>
      <c r="K254" t="str">
        <f t="shared" si="37"/>
        <v/>
      </c>
      <c r="L254" t="str">
        <f t="shared" si="38"/>
        <v/>
      </c>
      <c r="M254">
        <f t="shared" si="39"/>
        <v>92.901601538461534</v>
      </c>
      <c r="N254" t="str">
        <f t="shared" si="40"/>
        <v/>
      </c>
      <c r="O254" t="str">
        <f t="shared" si="41"/>
        <v/>
      </c>
      <c r="P254" t="str">
        <f t="shared" si="42"/>
        <v/>
      </c>
      <c r="Q254">
        <f t="shared" si="43"/>
        <v>8.6327394167194882</v>
      </c>
    </row>
    <row r="255" spans="1:17">
      <c r="A255" s="41">
        <f t="shared" si="34"/>
        <v>253</v>
      </c>
      <c r="B255" t="str">
        <f t="shared" si="35"/>
        <v>5_254</v>
      </c>
      <c r="C255">
        <f t="shared" si="33"/>
        <v>5</v>
      </c>
      <c r="D255">
        <f t="shared" si="36"/>
        <v>254</v>
      </c>
      <c r="E255">
        <f>IFERROR(VLOOKUP($B255,'CURVE DATA'!$A:$AM,15,FALSE),"")</f>
        <v>116.04360730769231</v>
      </c>
      <c r="F255">
        <f>IFERROR(VLOOKUP($B255,'CURVE DATA'!$A:$AM,34,FALSE),NA())</f>
        <v>0.18193262758245674</v>
      </c>
      <c r="G255">
        <f>IFERROR(VLOOKUP($B255,'CURVE DATA'!$A:$AM,35,FALSE),NA())</f>
        <v>0.14026786082508685</v>
      </c>
      <c r="H255">
        <f>IFERROR(VLOOKUP($B255,'CURVE DATA'!$A:$AM,37,FALSE),NA())</f>
        <v>8.6429269979633627</v>
      </c>
      <c r="I255">
        <f>IFERROR(VLOOKUP($B255,'CURVE DATA'!$A:$AM,38,FALSE),NA())</f>
        <v>6.1714847173240592</v>
      </c>
      <c r="J255">
        <f>IFERROR(VLOOKUP($B255,'CURVE DATA'!$A:$AM,39,FALSE),NA())</f>
        <v>11.114369278602668</v>
      </c>
      <c r="K255" t="str">
        <f t="shared" si="37"/>
        <v/>
      </c>
      <c r="L255" t="str">
        <f t="shared" si="38"/>
        <v/>
      </c>
      <c r="M255">
        <f t="shared" si="39"/>
        <v>92.442931153846146</v>
      </c>
      <c r="N255" t="str">
        <f t="shared" si="40"/>
        <v/>
      </c>
      <c r="O255" t="str">
        <f t="shared" si="41"/>
        <v/>
      </c>
      <c r="P255" t="str">
        <f t="shared" si="42"/>
        <v/>
      </c>
      <c r="Q255">
        <f t="shared" si="43"/>
        <v>8.6429269979633627</v>
      </c>
    </row>
    <row r="256" spans="1:17">
      <c r="A256" s="41">
        <f t="shared" si="34"/>
        <v>254</v>
      </c>
      <c r="B256" t="str">
        <f t="shared" si="35"/>
        <v>5_255</v>
      </c>
      <c r="C256">
        <f t="shared" si="33"/>
        <v>5</v>
      </c>
      <c r="D256">
        <f t="shared" si="36"/>
        <v>255</v>
      </c>
      <c r="E256">
        <f>IFERROR(VLOOKUP($B256,'CURVE DATA'!$A:$AM,15,FALSE),"")</f>
        <v>116.50227769230769</v>
      </c>
      <c r="F256">
        <f>IFERROR(VLOOKUP($B256,'CURVE DATA'!$A:$AM,34,FALSE),NA())</f>
        <v>0.18133935208402249</v>
      </c>
      <c r="G256">
        <f>IFERROR(VLOOKUP($B256,'CURVE DATA'!$A:$AM,35,FALSE),NA())</f>
        <v>0.14042955960957085</v>
      </c>
      <c r="H256">
        <f>IFERROR(VLOOKUP($B256,'CURVE DATA'!$A:$AM,37,FALSE),NA())</f>
        <v>8.6528904406346481</v>
      </c>
      <c r="I256">
        <f>IFERROR(VLOOKUP($B256,'CURVE DATA'!$A:$AM,38,FALSE),NA())</f>
        <v>6.1785991166695888</v>
      </c>
      <c r="J256">
        <f>IFERROR(VLOOKUP($B256,'CURVE DATA'!$A:$AM,39,FALSE),NA())</f>
        <v>11.127181764599708</v>
      </c>
      <c r="K256" t="str">
        <f t="shared" si="37"/>
        <v/>
      </c>
      <c r="L256" t="str">
        <f t="shared" si="38"/>
        <v/>
      </c>
      <c r="M256">
        <f t="shared" si="39"/>
        <v>91.984260769230772</v>
      </c>
      <c r="N256" t="str">
        <f t="shared" si="40"/>
        <v/>
      </c>
      <c r="O256" t="str">
        <f t="shared" si="41"/>
        <v/>
      </c>
      <c r="P256" t="str">
        <f t="shared" si="42"/>
        <v/>
      </c>
      <c r="Q256">
        <f t="shared" si="43"/>
        <v>8.6528904406346481</v>
      </c>
    </row>
    <row r="257" spans="1:17">
      <c r="A257" s="41">
        <f t="shared" si="34"/>
        <v>255</v>
      </c>
      <c r="B257" t="str">
        <f t="shared" si="35"/>
        <v>5_256</v>
      </c>
      <c r="C257">
        <f t="shared" si="33"/>
        <v>5</v>
      </c>
      <c r="D257">
        <f t="shared" si="36"/>
        <v>256</v>
      </c>
      <c r="E257">
        <f>IFERROR(VLOOKUP($B257,'CURVE DATA'!$A:$AM,15,FALSE),"")</f>
        <v>116.96094807692307</v>
      </c>
      <c r="F257">
        <f>IFERROR(VLOOKUP($B257,'CURVE DATA'!$A:$AM,34,FALSE),NA())</f>
        <v>0.1807386792988443</v>
      </c>
      <c r="G257">
        <f>IFERROR(VLOOKUP($B257,'CURVE DATA'!$A:$AM,35,FALSE),NA())</f>
        <v>0.14058763458874449</v>
      </c>
      <c r="H257">
        <f>IFERROR(VLOOKUP($B257,'CURVE DATA'!$A:$AM,37,FALSE),NA())</f>
        <v>8.6626305942034403</v>
      </c>
      <c r="I257">
        <f>IFERROR(VLOOKUP($B257,'CURVE DATA'!$A:$AM,38,FALSE),NA())</f>
        <v>6.185554076361873</v>
      </c>
      <c r="J257">
        <f>IFERROR(VLOOKUP($B257,'CURVE DATA'!$A:$AM,39,FALSE),NA())</f>
        <v>11.139707112045009</v>
      </c>
      <c r="K257" t="str">
        <f t="shared" si="37"/>
        <v/>
      </c>
      <c r="L257" t="str">
        <f t="shared" si="38"/>
        <v/>
      </c>
      <c r="M257">
        <f t="shared" si="39"/>
        <v>91.525590384615384</v>
      </c>
      <c r="N257" t="str">
        <f t="shared" si="40"/>
        <v/>
      </c>
      <c r="O257" t="str">
        <f t="shared" si="41"/>
        <v/>
      </c>
      <c r="P257" t="str">
        <f t="shared" si="42"/>
        <v/>
      </c>
      <c r="Q257">
        <f t="shared" si="43"/>
        <v>8.6626305942034403</v>
      </c>
    </row>
    <row r="258" spans="1:17">
      <c r="A258" s="41">
        <f t="shared" si="34"/>
        <v>256</v>
      </c>
      <c r="B258" t="str">
        <f t="shared" si="35"/>
        <v>5_257</v>
      </c>
      <c r="C258">
        <f t="shared" ref="C258:C321" si="44">$V$1</f>
        <v>5</v>
      </c>
      <c r="D258">
        <f t="shared" si="36"/>
        <v>257</v>
      </c>
      <c r="E258">
        <f>IFERROR(VLOOKUP($B258,'CURVE DATA'!$A:$AM,15,FALSE),"")</f>
        <v>117.41961846153846</v>
      </c>
      <c r="F258">
        <f>IFERROR(VLOOKUP($B258,'CURVE DATA'!$A:$AM,34,FALSE),NA())</f>
        <v>0.18013071736191988</v>
      </c>
      <c r="G258">
        <f>IFERROR(VLOOKUP($B258,'CURVE DATA'!$A:$AM,35,FALSE),NA())</f>
        <v>0.14074209975582719</v>
      </c>
      <c r="H258">
        <f>IFERROR(VLOOKUP($B258,'CURVE DATA'!$A:$AM,37,FALSE),NA())</f>
        <v>8.6721483208941521</v>
      </c>
      <c r="I258">
        <f>IFERROR(VLOOKUP($B258,'CURVE DATA'!$A:$AM,38,FALSE),NA())</f>
        <v>6.1923502120725225</v>
      </c>
      <c r="J258">
        <f>IFERROR(VLOOKUP($B258,'CURVE DATA'!$A:$AM,39,FALSE),NA())</f>
        <v>11.151946429715784</v>
      </c>
      <c r="K258" t="str">
        <f t="shared" si="37"/>
        <v/>
      </c>
      <c r="L258" t="str">
        <f t="shared" si="38"/>
        <v/>
      </c>
      <c r="M258">
        <f t="shared" si="39"/>
        <v>91.066919999999996</v>
      </c>
      <c r="N258" t="str">
        <f t="shared" si="40"/>
        <v/>
      </c>
      <c r="O258" t="str">
        <f t="shared" si="41"/>
        <v/>
      </c>
      <c r="P258" t="str">
        <f t="shared" si="42"/>
        <v/>
      </c>
      <c r="Q258">
        <f t="shared" si="43"/>
        <v>8.6721483208941521</v>
      </c>
    </row>
    <row r="259" spans="1:17">
      <c r="A259" s="41">
        <f t="shared" ref="A259:A322" si="45">ROW()-2</f>
        <v>257</v>
      </c>
      <c r="B259" t="str">
        <f t="shared" ref="B259:B322" si="46">C259&amp;"_"&amp;D259</f>
        <v>5_258</v>
      </c>
      <c r="C259">
        <f t="shared" si="44"/>
        <v>5</v>
      </c>
      <c r="D259">
        <f t="shared" ref="D259:D322" si="47">A259+1</f>
        <v>258</v>
      </c>
      <c r="E259">
        <f>IFERROR(VLOOKUP($B259,'CURVE DATA'!$A:$AM,15,FALSE),"")</f>
        <v>117.87828884615385</v>
      </c>
      <c r="F259">
        <f>IFERROR(VLOOKUP($B259,'CURVE DATA'!$A:$AM,34,FALSE),NA())</f>
        <v>0.17951557467566442</v>
      </c>
      <c r="G259">
        <f>IFERROR(VLOOKUP($B259,'CURVE DATA'!$A:$AM,35,FALSE),NA())</f>
        <v>0.14089296930804446</v>
      </c>
      <c r="H259">
        <f>IFERROR(VLOOKUP($B259,'CURVE DATA'!$A:$AM,37,FALSE),NA())</f>
        <v>8.6814444955015002</v>
      </c>
      <c r="I259">
        <f>IFERROR(VLOOKUP($B259,'CURVE DATA'!$A:$AM,38,FALSE),NA())</f>
        <v>6.1989881484489784</v>
      </c>
      <c r="J259">
        <f>IFERROR(VLOOKUP($B259,'CURVE DATA'!$A:$AM,39,FALSE),NA())</f>
        <v>11.163900842554025</v>
      </c>
      <c r="K259" t="str">
        <f t="shared" ref="K259:K322" si="48">IFERROR(IF(F259=MAX(F:F),H259,""),NA())</f>
        <v/>
      </c>
      <c r="L259" t="str">
        <f t="shared" ref="L259:L322" si="49">IFERROR(IF(G259=MAX(G:G),H259,""),NA())</f>
        <v/>
      </c>
      <c r="M259">
        <f t="shared" ref="M259:M322" si="50">IFERROR(ABS(E259-IFERROR($V$11/$V$10,"NA")),NA())</f>
        <v>90.608249615384608</v>
      </c>
      <c r="N259" t="str">
        <f t="shared" ref="N259:N322" si="51">IFERROR(IF(M259=MIN(M:M),H259,""),NA())</f>
        <v/>
      </c>
      <c r="O259" t="str">
        <f t="shared" ref="O259:O322" si="52">IFERROR(IF(F259=MAX(F:F),E259,""),NA())</f>
        <v/>
      </c>
      <c r="P259" t="str">
        <f t="shared" ref="P259:P322" si="53">IFERROR(IF(G259=MAX(G:G),E259,""),NA())</f>
        <v/>
      </c>
      <c r="Q259">
        <f t="shared" ref="Q259:Q322" si="54">IFERROR(IF(AND(E259&gt;=IFERROR(AVERAGE(O:O),NA()),E259&lt;=IFERROR(AVERAGE(P:P),NA())),H259,""),NA())</f>
        <v>8.6814444955015002</v>
      </c>
    </row>
    <row r="260" spans="1:17">
      <c r="A260" s="41">
        <f t="shared" si="45"/>
        <v>258</v>
      </c>
      <c r="B260" t="str">
        <f t="shared" si="46"/>
        <v>5_259</v>
      </c>
      <c r="C260">
        <f t="shared" si="44"/>
        <v>5</v>
      </c>
      <c r="D260">
        <f t="shared" si="47"/>
        <v>259</v>
      </c>
      <c r="E260">
        <f>IFERROR(VLOOKUP($B260,'CURVE DATA'!$A:$AM,15,FALSE),"")</f>
        <v>118.33695923076924</v>
      </c>
      <c r="F260">
        <f>IFERROR(VLOOKUP($B260,'CURVE DATA'!$A:$AM,34,FALSE),NA())</f>
        <v>0.17889335988972649</v>
      </c>
      <c r="G260">
        <f>IFERROR(VLOOKUP($B260,'CURVE DATA'!$A:$AM,35,FALSE),NA())</f>
        <v>0.14104025764363237</v>
      </c>
      <c r="H260">
        <f>IFERROR(VLOOKUP($B260,'CURVE DATA'!$A:$AM,37,FALSE),NA())</f>
        <v>8.6905200052059328</v>
      </c>
      <c r="I260">
        <f>IFERROR(VLOOKUP($B260,'CURVE DATA'!$A:$AM,38,FALSE),NA())</f>
        <v>6.2054685189827126</v>
      </c>
      <c r="J260">
        <f>IFERROR(VLOOKUP($B260,'CURVE DATA'!$A:$AM,39,FALSE),NA())</f>
        <v>11.175571491429153</v>
      </c>
      <c r="K260" t="str">
        <f t="shared" si="48"/>
        <v/>
      </c>
      <c r="L260" t="str">
        <f t="shared" si="49"/>
        <v/>
      </c>
      <c r="M260">
        <f t="shared" si="50"/>
        <v>90.14957923076922</v>
      </c>
      <c r="N260" t="str">
        <f t="shared" si="51"/>
        <v/>
      </c>
      <c r="O260" t="str">
        <f t="shared" si="52"/>
        <v/>
      </c>
      <c r="P260" t="str">
        <f t="shared" si="53"/>
        <v/>
      </c>
      <c r="Q260">
        <f t="shared" si="54"/>
        <v>8.6905200052059328</v>
      </c>
    </row>
    <row r="261" spans="1:17">
      <c r="A261" s="41">
        <f t="shared" si="45"/>
        <v>259</v>
      </c>
      <c r="B261" t="str">
        <f t="shared" si="46"/>
        <v>5_260</v>
      </c>
      <c r="C261">
        <f t="shared" si="44"/>
        <v>5</v>
      </c>
      <c r="D261">
        <f t="shared" si="47"/>
        <v>260</v>
      </c>
      <c r="E261">
        <f>IFERROR(VLOOKUP($B261,'CURVE DATA'!$A:$AM,15,FALSE),"")</f>
        <v>118.79562961538461</v>
      </c>
      <c r="F261">
        <f>IFERROR(VLOOKUP($B261,'CURVE DATA'!$A:$AM,34,FALSE),NA())</f>
        <v>0.17826418188099191</v>
      </c>
      <c r="G261">
        <f>IFERROR(VLOOKUP($B261,'CURVE DATA'!$A:$AM,35,FALSE),NA())</f>
        <v>0.14118397935883453</v>
      </c>
      <c r="H261">
        <f>IFERROR(VLOOKUP($B261,'CURVE DATA'!$A:$AM,37,FALSE),NA())</f>
        <v>8.6993757493885813</v>
      </c>
      <c r="I261">
        <f>IFERROR(VLOOKUP($B261,'CURVE DATA'!$A:$AM,38,FALSE),NA())</f>
        <v>6.211791965877107</v>
      </c>
      <c r="J261">
        <f>IFERROR(VLOOKUP($B261,'CURVE DATA'!$A:$AM,39,FALSE),NA())</f>
        <v>11.186959532900056</v>
      </c>
      <c r="K261" t="str">
        <f t="shared" si="48"/>
        <v/>
      </c>
      <c r="L261" t="str">
        <f t="shared" si="49"/>
        <v/>
      </c>
      <c r="M261">
        <f t="shared" si="50"/>
        <v>89.690908846153846</v>
      </c>
      <c r="N261" t="str">
        <f t="shared" si="51"/>
        <v/>
      </c>
      <c r="O261" t="str">
        <f t="shared" si="52"/>
        <v/>
      </c>
      <c r="P261" t="str">
        <f t="shared" si="53"/>
        <v/>
      </c>
      <c r="Q261">
        <f t="shared" si="54"/>
        <v>8.6993757493885813</v>
      </c>
    </row>
    <row r="262" spans="1:17">
      <c r="A262" s="41">
        <f t="shared" si="45"/>
        <v>260</v>
      </c>
      <c r="B262" t="str">
        <f t="shared" si="46"/>
        <v>5_261</v>
      </c>
      <c r="C262">
        <f t="shared" si="44"/>
        <v>5</v>
      </c>
      <c r="D262">
        <f t="shared" si="47"/>
        <v>261</v>
      </c>
      <c r="E262">
        <f>IFERROR(VLOOKUP($B262,'CURVE DATA'!$A:$AM,15,FALSE),"")</f>
        <v>119.2543</v>
      </c>
      <c r="F262">
        <f>IFERROR(VLOOKUP($B262,'CURVE DATA'!$A:$AM,34,FALSE),NA())</f>
        <v>0.17762814973350435</v>
      </c>
      <c r="G262">
        <f>IFERROR(VLOOKUP($B262,'CURVE DATA'!$A:$AM,35,FALSE),NA())</f>
        <v>0.14132414924489095</v>
      </c>
      <c r="H262">
        <f>IFERROR(VLOOKUP($B262,'CURVE DATA'!$A:$AM,37,FALSE),NA())</f>
        <v>8.7080126394457356</v>
      </c>
      <c r="I262">
        <f>IFERROR(VLOOKUP($B262,'CURVE DATA'!$A:$AM,38,FALSE),NA())</f>
        <v>6.2179591399149645</v>
      </c>
      <c r="J262">
        <f>IFERROR(VLOOKUP($B262,'CURVE DATA'!$A:$AM,39,FALSE),NA())</f>
        <v>11.198066138976507</v>
      </c>
      <c r="K262" t="str">
        <f t="shared" si="48"/>
        <v/>
      </c>
      <c r="L262" t="str">
        <f t="shared" si="49"/>
        <v/>
      </c>
      <c r="M262">
        <f t="shared" si="50"/>
        <v>89.232238461538458</v>
      </c>
      <c r="N262" t="str">
        <f t="shared" si="51"/>
        <v/>
      </c>
      <c r="O262" t="str">
        <f t="shared" si="52"/>
        <v/>
      </c>
      <c r="P262" t="str">
        <f t="shared" si="53"/>
        <v/>
      </c>
      <c r="Q262">
        <f t="shared" si="54"/>
        <v>8.7080126394457356</v>
      </c>
    </row>
    <row r="263" spans="1:17">
      <c r="A263" s="41">
        <f t="shared" si="45"/>
        <v>261</v>
      </c>
      <c r="B263" t="str">
        <f t="shared" si="46"/>
        <v>5_262</v>
      </c>
      <c r="C263">
        <f t="shared" si="44"/>
        <v>5</v>
      </c>
      <c r="D263">
        <f t="shared" si="47"/>
        <v>262</v>
      </c>
      <c r="E263">
        <f>IFERROR(VLOOKUP($B263,'CURVE DATA'!$A:$AM,15,FALSE),"")</f>
        <v>119.71297038461539</v>
      </c>
      <c r="F263">
        <f>IFERROR(VLOOKUP($B263,'CURVE DATA'!$A:$AM,34,FALSE),NA())</f>
        <v>0.17698537271852091</v>
      </c>
      <c r="G263">
        <f>IFERROR(VLOOKUP($B263,'CURVE DATA'!$A:$AM,35,FALSE),NA())</f>
        <v>0.14146078228501979</v>
      </c>
      <c r="H263">
        <f>IFERROR(VLOOKUP($B263,'CURVE DATA'!$A:$AM,37,FALSE),NA())</f>
        <v>8.716431598602858</v>
      </c>
      <c r="I263">
        <f>IFERROR(VLOOKUP($B263,'CURVE DATA'!$A:$AM,38,FALSE),NA())</f>
        <v>6.2239707003257143</v>
      </c>
      <c r="J263">
        <f>IFERROR(VLOOKUP($B263,'CURVE DATA'!$A:$AM,39,FALSE),NA())</f>
        <v>11.208892496880003</v>
      </c>
      <c r="K263" t="str">
        <f t="shared" si="48"/>
        <v/>
      </c>
      <c r="L263" t="str">
        <f t="shared" si="49"/>
        <v/>
      </c>
      <c r="M263">
        <f t="shared" si="50"/>
        <v>88.77356807692307</v>
      </c>
      <c r="N263" t="str">
        <f t="shared" si="51"/>
        <v/>
      </c>
      <c r="O263" t="str">
        <f t="shared" si="52"/>
        <v/>
      </c>
      <c r="P263" t="str">
        <f t="shared" si="53"/>
        <v/>
      </c>
      <c r="Q263">
        <f t="shared" si="54"/>
        <v>8.716431598602858</v>
      </c>
    </row>
    <row r="264" spans="1:17">
      <c r="A264" s="41">
        <f t="shared" si="45"/>
        <v>262</v>
      </c>
      <c r="B264" t="str">
        <f t="shared" si="46"/>
        <v>5_263</v>
      </c>
      <c r="C264">
        <f t="shared" si="44"/>
        <v>5</v>
      </c>
      <c r="D264">
        <f t="shared" si="47"/>
        <v>263</v>
      </c>
      <c r="E264">
        <f>IFERROR(VLOOKUP($B264,'CURVE DATA'!$A:$AM,15,FALSE),"")</f>
        <v>120.17164076923078</v>
      </c>
      <c r="F264">
        <f>IFERROR(VLOOKUP($B264,'CURVE DATA'!$A:$AM,34,FALSE),NA())</f>
        <v>0.1763359602747909</v>
      </c>
      <c r="G264">
        <f>IFERROR(VLOOKUP($B264,'CURVE DATA'!$A:$AM,35,FALSE),NA())</f>
        <v>0.14159389365139299</v>
      </c>
      <c r="H264">
        <f>IFERROR(VLOOKUP($B264,'CURVE DATA'!$A:$AM,37,FALSE),NA())</f>
        <v>8.7246335617282345</v>
      </c>
      <c r="I264">
        <f>IFERROR(VLOOKUP($B264,'CURVE DATA'!$A:$AM,38,FALSE),NA())</f>
        <v>6.2298273146523471</v>
      </c>
      <c r="J264">
        <f>IFERROR(VLOOKUP($B264,'CURVE DATA'!$A:$AM,39,FALSE),NA())</f>
        <v>11.219439808804122</v>
      </c>
      <c r="K264" t="str">
        <f t="shared" si="48"/>
        <v/>
      </c>
      <c r="L264" t="str">
        <f t="shared" si="49"/>
        <v/>
      </c>
      <c r="M264">
        <f t="shared" si="50"/>
        <v>88.314897692307682</v>
      </c>
      <c r="N264" t="str">
        <f t="shared" si="51"/>
        <v/>
      </c>
      <c r="O264" t="str">
        <f t="shared" si="52"/>
        <v/>
      </c>
      <c r="P264" t="str">
        <f t="shared" si="53"/>
        <v/>
      </c>
      <c r="Q264">
        <f t="shared" si="54"/>
        <v>8.7246335617282345</v>
      </c>
    </row>
    <row r="265" spans="1:17">
      <c r="A265" s="41">
        <f t="shared" si="45"/>
        <v>263</v>
      </c>
      <c r="B265" t="str">
        <f t="shared" si="46"/>
        <v>5_264</v>
      </c>
      <c r="C265">
        <f t="shared" si="44"/>
        <v>5</v>
      </c>
      <c r="D265">
        <f t="shared" si="47"/>
        <v>264</v>
      </c>
      <c r="E265">
        <f>IFERROR(VLOOKUP($B265,'CURVE DATA'!$A:$AM,15,FALSE),"")</f>
        <v>120.63031115384615</v>
      </c>
      <c r="F265">
        <f>IFERROR(VLOOKUP($B265,'CURVE DATA'!$A:$AM,34,FALSE),NA())</f>
        <v>0.17568002198876567</v>
      </c>
      <c r="G265">
        <f>IFERROR(VLOOKUP($B265,'CURVE DATA'!$A:$AM,35,FALSE),NA())</f>
        <v>0.14172349870210543</v>
      </c>
      <c r="H265">
        <f>IFERROR(VLOOKUP($B265,'CURVE DATA'!$A:$AM,37,FALSE),NA())</f>
        <v>8.7326194751462172</v>
      </c>
      <c r="I265">
        <f>IFERROR(VLOOKUP($B265,'CURVE DATA'!$A:$AM,38,FALSE),NA())</f>
        <v>6.2355296586180629</v>
      </c>
      <c r="J265">
        <f>IFERROR(VLOOKUP($B265,'CURVE DATA'!$A:$AM,39,FALSE),NA())</f>
        <v>11.229709291674373</v>
      </c>
      <c r="K265" t="str">
        <f t="shared" si="48"/>
        <v/>
      </c>
      <c r="L265" t="str">
        <f t="shared" si="49"/>
        <v/>
      </c>
      <c r="M265">
        <f t="shared" si="50"/>
        <v>87.856227307692308</v>
      </c>
      <c r="N265" t="str">
        <f t="shared" si="51"/>
        <v/>
      </c>
      <c r="O265" t="str">
        <f t="shared" si="52"/>
        <v/>
      </c>
      <c r="P265" t="str">
        <f t="shared" si="53"/>
        <v/>
      </c>
      <c r="Q265">
        <f t="shared" si="54"/>
        <v>8.7326194751462172</v>
      </c>
    </row>
    <row r="266" spans="1:17">
      <c r="A266" s="41">
        <f t="shared" si="45"/>
        <v>264</v>
      </c>
      <c r="B266" t="str">
        <f t="shared" si="46"/>
        <v>5_265</v>
      </c>
      <c r="C266">
        <f t="shared" si="44"/>
        <v>5</v>
      </c>
      <c r="D266">
        <f t="shared" si="47"/>
        <v>265</v>
      </c>
      <c r="E266">
        <f>IFERROR(VLOOKUP($B266,'CURVE DATA'!$A:$AM,15,FALSE),"")</f>
        <v>121.08898153846154</v>
      </c>
      <c r="F266">
        <f>IFERROR(VLOOKUP($B266,'CURVE DATA'!$A:$AM,34,FALSE),NA())</f>
        <v>0.17501766757495982</v>
      </c>
      <c r="G266">
        <f>IFERROR(VLOOKUP($B266,'CURVE DATA'!$A:$AM,35,FALSE),NA())</f>
        <v>0.14184961297813894</v>
      </c>
      <c r="H266">
        <f>IFERROR(VLOOKUP($B266,'CURVE DATA'!$A:$AM,37,FALSE),NA())</f>
        <v>8.7403902964501636</v>
      </c>
      <c r="I266">
        <f>IFERROR(VLOOKUP($B266,'CURVE DATA'!$A:$AM,38,FALSE),NA())</f>
        <v>6.2410784159926962</v>
      </c>
      <c r="J266">
        <f>IFERROR(VLOOKUP($B266,'CURVE DATA'!$A:$AM,39,FALSE),NA())</f>
        <v>11.239702176907635</v>
      </c>
      <c r="K266" t="str">
        <f t="shared" si="48"/>
        <v/>
      </c>
      <c r="L266" t="str">
        <f t="shared" si="49"/>
        <v/>
      </c>
      <c r="M266">
        <f t="shared" si="50"/>
        <v>87.39755692307692</v>
      </c>
      <c r="N266" t="str">
        <f t="shared" si="51"/>
        <v/>
      </c>
      <c r="O266" t="str">
        <f t="shared" si="52"/>
        <v/>
      </c>
      <c r="P266" t="str">
        <f t="shared" si="53"/>
        <v/>
      </c>
      <c r="Q266">
        <f t="shared" si="54"/>
        <v>8.7403902964501636</v>
      </c>
    </row>
    <row r="267" spans="1:17">
      <c r="A267" s="41">
        <f t="shared" si="45"/>
        <v>265</v>
      </c>
      <c r="B267" t="str">
        <f t="shared" si="46"/>
        <v>5_266</v>
      </c>
      <c r="C267">
        <f t="shared" si="44"/>
        <v>5</v>
      </c>
      <c r="D267">
        <f t="shared" si="47"/>
        <v>266</v>
      </c>
      <c r="E267">
        <f>IFERROR(VLOOKUP($B267,'CURVE DATA'!$A:$AM,15,FALSE),"")</f>
        <v>121.54765192307693</v>
      </c>
      <c r="F267">
        <f>IFERROR(VLOOKUP($B267,'CURVE DATA'!$A:$AM,34,FALSE),NA())</f>
        <v>0.17434900685648988</v>
      </c>
      <c r="G267">
        <f>IFERROR(VLOOKUP($B267,'CURVE DATA'!$A:$AM,35,FALSE),NA())</f>
        <v>0.14197225220032142</v>
      </c>
      <c r="H267">
        <f>IFERROR(VLOOKUP($B267,'CURVE DATA'!$A:$AM,37,FALSE),NA())</f>
        <v>8.7479469943150576</v>
      </c>
      <c r="I267">
        <f>IFERROR(VLOOKUP($B267,'CURVE DATA'!$A:$AM,38,FALSE),NA())</f>
        <v>6.24647427845892</v>
      </c>
      <c r="J267">
        <f>IFERROR(VLOOKUP($B267,'CURVE DATA'!$A:$AM,39,FALSE),NA())</f>
        <v>11.249419710171196</v>
      </c>
      <c r="K267" t="str">
        <f t="shared" si="48"/>
        <v/>
      </c>
      <c r="L267" t="str">
        <f t="shared" si="49"/>
        <v/>
      </c>
      <c r="M267">
        <f t="shared" si="50"/>
        <v>86.938886538461531</v>
      </c>
      <c r="N267" t="str">
        <f t="shared" si="51"/>
        <v/>
      </c>
      <c r="O267" t="str">
        <f t="shared" si="52"/>
        <v/>
      </c>
      <c r="P267" t="str">
        <f t="shared" si="53"/>
        <v/>
      </c>
      <c r="Q267">
        <f t="shared" si="54"/>
        <v>8.7479469943150576</v>
      </c>
    </row>
    <row r="268" spans="1:17">
      <c r="A268" s="41">
        <f t="shared" si="45"/>
        <v>266</v>
      </c>
      <c r="B268" t="str">
        <f t="shared" si="46"/>
        <v>5_267</v>
      </c>
      <c r="C268">
        <f t="shared" si="44"/>
        <v>5</v>
      </c>
      <c r="D268">
        <f t="shared" si="47"/>
        <v>267</v>
      </c>
      <c r="E268">
        <f>IFERROR(VLOOKUP($B268,'CURVE DATA'!$A:$AM,15,FALSE),"")</f>
        <v>122.00632230769232</v>
      </c>
      <c r="F268">
        <f>IFERROR(VLOOKUP($B268,'CURVE DATA'!$A:$AM,34,FALSE),NA())</f>
        <v>0.17367414974565457</v>
      </c>
      <c r="G268">
        <f>IFERROR(VLOOKUP($B268,'CURVE DATA'!$A:$AM,35,FALSE),NA())</f>
        <v>0.14209143226628132</v>
      </c>
      <c r="H268">
        <f>IFERROR(VLOOKUP($B268,'CURVE DATA'!$A:$AM,37,FALSE),NA())</f>
        <v>8.7552905483098566</v>
      </c>
      <c r="I268">
        <f>IFERROR(VLOOKUP($B268,'CURVE DATA'!$A:$AM,38,FALSE),NA())</f>
        <v>6.2517179454782559</v>
      </c>
      <c r="J268">
        <f>IFERROR(VLOOKUP($B268,'CURVE DATA'!$A:$AM,39,FALSE),NA())</f>
        <v>11.258863151141458</v>
      </c>
      <c r="K268" t="str">
        <f t="shared" si="48"/>
        <v/>
      </c>
      <c r="L268" t="str">
        <f t="shared" si="49"/>
        <v/>
      </c>
      <c r="M268">
        <f t="shared" si="50"/>
        <v>86.480216153846143</v>
      </c>
      <c r="N268" t="str">
        <f t="shared" si="51"/>
        <v/>
      </c>
      <c r="O268" t="str">
        <f t="shared" si="52"/>
        <v/>
      </c>
      <c r="P268" t="str">
        <f t="shared" si="53"/>
        <v/>
      </c>
      <c r="Q268">
        <f t="shared" si="54"/>
        <v>8.7552905483098566</v>
      </c>
    </row>
    <row r="269" spans="1:17">
      <c r="A269" s="41">
        <f t="shared" si="45"/>
        <v>267</v>
      </c>
      <c r="B269" t="str">
        <f t="shared" si="46"/>
        <v>5_268</v>
      </c>
      <c r="C269">
        <f t="shared" si="44"/>
        <v>5</v>
      </c>
      <c r="D269">
        <f t="shared" si="47"/>
        <v>268</v>
      </c>
      <c r="E269">
        <f>IFERROR(VLOOKUP($B269,'CURVE DATA'!$A:$AM,15,FALSE),"")</f>
        <v>122.46499269230769</v>
      </c>
      <c r="F269">
        <f>IFERROR(VLOOKUP($B269,'CURVE DATA'!$A:$AM,34,FALSE),NA())</f>
        <v>0.17299320622463851</v>
      </c>
      <c r="G269">
        <f>IFERROR(VLOOKUP($B269,'CURVE DATA'!$A:$AM,35,FALSE),NA())</f>
        <v>0.14220716924739876</v>
      </c>
      <c r="H269">
        <f>IFERROR(VLOOKUP($B269,'CURVE DATA'!$A:$AM,37,FALSE),NA())</f>
        <v>8.7624219487096244</v>
      </c>
      <c r="I269">
        <f>IFERROR(VLOOKUP($B269,'CURVE DATA'!$A:$AM,38,FALSE),NA())</f>
        <v>6.2568101241569209</v>
      </c>
      <c r="J269">
        <f>IFERROR(VLOOKUP($B269,'CURVE DATA'!$A:$AM,39,FALSE),NA())</f>
        <v>11.26803377326233</v>
      </c>
      <c r="K269" t="str">
        <f t="shared" si="48"/>
        <v/>
      </c>
      <c r="L269" t="str">
        <f t="shared" si="49"/>
        <v/>
      </c>
      <c r="M269">
        <f t="shared" si="50"/>
        <v>86.021545769230769</v>
      </c>
      <c r="N269" t="str">
        <f t="shared" si="51"/>
        <v/>
      </c>
      <c r="O269" t="str">
        <f t="shared" si="52"/>
        <v/>
      </c>
      <c r="P269" t="str">
        <f t="shared" si="53"/>
        <v/>
      </c>
      <c r="Q269">
        <f t="shared" si="54"/>
        <v>8.7624219487096244</v>
      </c>
    </row>
    <row r="270" spans="1:17">
      <c r="A270" s="41">
        <f t="shared" si="45"/>
        <v>268</v>
      </c>
      <c r="B270" t="str">
        <f t="shared" si="46"/>
        <v>5_269</v>
      </c>
      <c r="C270">
        <f t="shared" si="44"/>
        <v>5</v>
      </c>
      <c r="D270">
        <f t="shared" si="47"/>
        <v>269</v>
      </c>
      <c r="E270">
        <f>IFERROR(VLOOKUP($B270,'CURVE DATA'!$A:$AM,15,FALSE),"")</f>
        <v>122.92366307692308</v>
      </c>
      <c r="F270">
        <f>IFERROR(VLOOKUP($B270,'CURVE DATA'!$A:$AM,34,FALSE),NA())</f>
        <v>0.17230628632629644</v>
      </c>
      <c r="G270">
        <f>IFERROR(VLOOKUP($B270,'CURVE DATA'!$A:$AM,35,FALSE),NA())</f>
        <v>0.14231947938575285</v>
      </c>
      <c r="H270">
        <f>IFERROR(VLOOKUP($B270,'CURVE DATA'!$A:$AM,37,FALSE),NA())</f>
        <v>8.7693421963074396</v>
      </c>
      <c r="I270">
        <f>IFERROR(VLOOKUP($B270,'CURVE DATA'!$A:$AM,38,FALSE),NA())</f>
        <v>6.2617515291115247</v>
      </c>
      <c r="J270">
        <f>IFERROR(VLOOKUP($B270,'CURVE DATA'!$A:$AM,39,FALSE),NA())</f>
        <v>11.276932863503356</v>
      </c>
      <c r="K270" t="str">
        <f t="shared" si="48"/>
        <v/>
      </c>
      <c r="L270" t="str">
        <f t="shared" si="49"/>
        <v/>
      </c>
      <c r="M270">
        <f t="shared" si="50"/>
        <v>85.562875384615381</v>
      </c>
      <c r="N270" t="str">
        <f t="shared" si="51"/>
        <v/>
      </c>
      <c r="O270" t="str">
        <f t="shared" si="52"/>
        <v/>
      </c>
      <c r="P270" t="str">
        <f t="shared" si="53"/>
        <v/>
      </c>
      <c r="Q270">
        <f t="shared" si="54"/>
        <v>8.7693421963074396</v>
      </c>
    </row>
    <row r="271" spans="1:17">
      <c r="A271" s="41">
        <f t="shared" si="45"/>
        <v>269</v>
      </c>
      <c r="B271" t="str">
        <f t="shared" si="46"/>
        <v>5_270</v>
      </c>
      <c r="C271">
        <f t="shared" si="44"/>
        <v>5</v>
      </c>
      <c r="D271">
        <f t="shared" si="47"/>
        <v>270</v>
      </c>
      <c r="E271">
        <f>IFERROR(VLOOKUP($B271,'CURVE DATA'!$A:$AM,15,FALSE),"")</f>
        <v>123.38233346153847</v>
      </c>
      <c r="F271">
        <f>IFERROR(VLOOKUP($B271,'CURVE DATA'!$A:$AM,34,FALSE),NA())</f>
        <v>0.17161350011522997</v>
      </c>
      <c r="G271">
        <f>IFERROR(VLOOKUP($B271,'CURVE DATA'!$A:$AM,35,FALSE),NA())</f>
        <v>0.1424283790910669</v>
      </c>
      <c r="H271">
        <f>IFERROR(VLOOKUP($B271,'CURVE DATA'!$A:$AM,37,FALSE),NA())</f>
        <v>8.7760523022261641</v>
      </c>
      <c r="I271">
        <f>IFERROR(VLOOKUP($B271,'CURVE DATA'!$A:$AM,38,FALSE),NA())</f>
        <v>6.2665428823346616</v>
      </c>
      <c r="J271">
        <f>IFERROR(VLOOKUP($B271,'CURVE DATA'!$A:$AM,39,FALSE),NA())</f>
        <v>11.285561722117667</v>
      </c>
      <c r="K271" t="str">
        <f t="shared" si="48"/>
        <v/>
      </c>
      <c r="L271" t="str">
        <f t="shared" si="49"/>
        <v/>
      </c>
      <c r="M271">
        <f t="shared" si="50"/>
        <v>85.104204999999993</v>
      </c>
      <c r="N271" t="str">
        <f t="shared" si="51"/>
        <v/>
      </c>
      <c r="O271" t="str">
        <f t="shared" si="52"/>
        <v/>
      </c>
      <c r="P271" t="str">
        <f t="shared" si="53"/>
        <v/>
      </c>
      <c r="Q271">
        <f t="shared" si="54"/>
        <v>8.7760523022261641</v>
      </c>
    </row>
    <row r="272" spans="1:17">
      <c r="A272" s="41">
        <f t="shared" si="45"/>
        <v>270</v>
      </c>
      <c r="B272" t="str">
        <f t="shared" si="46"/>
        <v>5_271</v>
      </c>
      <c r="C272">
        <f t="shared" si="44"/>
        <v>5</v>
      </c>
      <c r="D272">
        <f t="shared" si="47"/>
        <v>271</v>
      </c>
      <c r="E272">
        <f>IFERROR(VLOOKUP($B272,'CURVE DATA'!$A:$AM,15,FALSE),"")</f>
        <v>123.84100384615385</v>
      </c>
      <c r="F272">
        <f>IFERROR(VLOOKUP($B272,'CURVE DATA'!$A:$AM,34,FALSE),NA())</f>
        <v>0.17091495766870016</v>
      </c>
      <c r="G272">
        <f>IFERROR(VLOOKUP($B272,'CURVE DATA'!$A:$AM,35,FALSE),NA())</f>
        <v>0.14253388493765073</v>
      </c>
      <c r="H272">
        <f>IFERROR(VLOOKUP($B272,'CURVE DATA'!$A:$AM,37,FALSE),NA())</f>
        <v>8.7825532877300319</v>
      </c>
      <c r="I272">
        <f>IFERROR(VLOOKUP($B272,'CURVE DATA'!$A:$AM,38,FALSE),NA())</f>
        <v>6.2711849130603774</v>
      </c>
      <c r="J272">
        <f>IFERROR(VLOOKUP($B272,'CURVE DATA'!$A:$AM,39,FALSE),NA())</f>
        <v>11.293921662399686</v>
      </c>
      <c r="K272" t="str">
        <f t="shared" si="48"/>
        <v/>
      </c>
      <c r="L272" t="str">
        <f t="shared" si="49"/>
        <v/>
      </c>
      <c r="M272">
        <f t="shared" si="50"/>
        <v>84.645534615384605</v>
      </c>
      <c r="N272" t="str">
        <f t="shared" si="51"/>
        <v/>
      </c>
      <c r="O272" t="str">
        <f t="shared" si="52"/>
        <v/>
      </c>
      <c r="P272" t="str">
        <f t="shared" si="53"/>
        <v/>
      </c>
      <c r="Q272">
        <f t="shared" si="54"/>
        <v>8.7825532877300319</v>
      </c>
    </row>
    <row r="273" spans="1:17">
      <c r="A273" s="41">
        <f t="shared" si="45"/>
        <v>271</v>
      </c>
      <c r="B273" t="str">
        <f t="shared" si="46"/>
        <v>5_272</v>
      </c>
      <c r="C273">
        <f t="shared" si="44"/>
        <v>5</v>
      </c>
      <c r="D273">
        <f t="shared" si="47"/>
        <v>272</v>
      </c>
      <c r="E273">
        <f>IFERROR(VLOOKUP($B273,'CURVE DATA'!$A:$AM,15,FALSE),"")</f>
        <v>124.29967423076923</v>
      </c>
      <c r="F273">
        <f>IFERROR(VLOOKUP($B273,'CURVE DATA'!$A:$AM,34,FALSE),NA())</f>
        <v>0.17021076905796004</v>
      </c>
      <c r="G273">
        <f>IFERROR(VLOOKUP($B273,'CURVE DATA'!$A:$AM,35,FALSE),NA())</f>
        <v>0.1426360136613419</v>
      </c>
      <c r="H273">
        <f>IFERROR(VLOOKUP($B273,'CURVE DATA'!$A:$AM,37,FALSE),NA())</f>
        <v>8.7888461840361831</v>
      </c>
      <c r="I273">
        <f>IFERROR(VLOOKUP($B273,'CURVE DATA'!$A:$AM,38,FALSE),NA())</f>
        <v>6.2756783576295918</v>
      </c>
      <c r="J273">
        <f>IFERROR(VLOOKUP($B273,'CURVE DATA'!$A:$AM,39,FALSE),NA())</f>
        <v>11.302014010442775</v>
      </c>
      <c r="K273" t="str">
        <f t="shared" si="48"/>
        <v/>
      </c>
      <c r="L273" t="str">
        <f t="shared" si="49"/>
        <v/>
      </c>
      <c r="M273">
        <f t="shared" si="50"/>
        <v>84.186864230769231</v>
      </c>
      <c r="N273" t="str">
        <f t="shared" si="51"/>
        <v/>
      </c>
      <c r="O273" t="str">
        <f t="shared" si="52"/>
        <v/>
      </c>
      <c r="P273" t="str">
        <f t="shared" si="53"/>
        <v/>
      </c>
      <c r="Q273">
        <f t="shared" si="54"/>
        <v>8.7888461840361831</v>
      </c>
    </row>
    <row r="274" spans="1:17">
      <c r="A274" s="41">
        <f t="shared" si="45"/>
        <v>272</v>
      </c>
      <c r="B274" t="str">
        <f t="shared" si="46"/>
        <v>5_273</v>
      </c>
      <c r="C274">
        <f t="shared" si="44"/>
        <v>5</v>
      </c>
      <c r="D274">
        <f t="shared" si="47"/>
        <v>273</v>
      </c>
      <c r="E274">
        <f>IFERROR(VLOOKUP($B274,'CURVE DATA'!$A:$AM,15,FALSE),"")</f>
        <v>124.75834461538462</v>
      </c>
      <c r="F274">
        <f>IFERROR(VLOOKUP($B274,'CURVE DATA'!$A:$AM,34,FALSE),NA())</f>
        <v>0.16950104432950749</v>
      </c>
      <c r="G274">
        <f>IFERROR(VLOOKUP($B274,'CURVE DATA'!$A:$AM,35,FALSE),NA())</f>
        <v>0.14273478215644544</v>
      </c>
      <c r="H274">
        <f>IFERROR(VLOOKUP($B274,'CURVE DATA'!$A:$AM,37,FALSE),NA())</f>
        <v>8.7949320321260966</v>
      </c>
      <c r="I274">
        <f>IFERROR(VLOOKUP($B274,'CURVE DATA'!$A:$AM,38,FALSE),NA())</f>
        <v>6.2800239593554554</v>
      </c>
      <c r="J274">
        <f>IFERROR(VLOOKUP($B274,'CURVE DATA'!$A:$AM,39,FALSE),NA())</f>
        <v>11.309840104896738</v>
      </c>
      <c r="K274" t="str">
        <f t="shared" si="48"/>
        <v/>
      </c>
      <c r="L274" t="str">
        <f t="shared" si="49"/>
        <v/>
      </c>
      <c r="M274">
        <f t="shared" si="50"/>
        <v>83.728193846153843</v>
      </c>
      <c r="N274" t="str">
        <f t="shared" si="51"/>
        <v/>
      </c>
      <c r="O274" t="str">
        <f t="shared" si="52"/>
        <v/>
      </c>
      <c r="P274" t="str">
        <f t="shared" si="53"/>
        <v/>
      </c>
      <c r="Q274">
        <f t="shared" si="54"/>
        <v>8.7949320321260966</v>
      </c>
    </row>
    <row r="275" spans="1:17">
      <c r="A275" s="41">
        <f t="shared" si="45"/>
        <v>273</v>
      </c>
      <c r="B275" t="str">
        <f t="shared" si="46"/>
        <v>5_274</v>
      </c>
      <c r="C275">
        <f t="shared" si="44"/>
        <v>5</v>
      </c>
      <c r="D275">
        <f t="shared" si="47"/>
        <v>274</v>
      </c>
      <c r="E275">
        <f>IFERROR(VLOOKUP($B275,'CURVE DATA'!$A:$AM,15,FALSE),"")</f>
        <v>125.217015</v>
      </c>
      <c r="F275">
        <f>IFERROR(VLOOKUP($B275,'CURVE DATA'!$A:$AM,34,FALSE),NA())</f>
        <v>0.16878589348665368</v>
      </c>
      <c r="G275">
        <f>IFERROR(VLOOKUP($B275,'CURVE DATA'!$A:$AM,35,FALSE),NA())</f>
        <v>0.14283020747267333</v>
      </c>
      <c r="H275">
        <f>IFERROR(VLOOKUP($B275,'CURVE DATA'!$A:$AM,37,FALSE),NA())</f>
        <v>8.8008118825570065</v>
      </c>
      <c r="I275">
        <f>IFERROR(VLOOKUP($B275,'CURVE DATA'!$A:$AM,38,FALSE),NA())</f>
        <v>6.2842224683886867</v>
      </c>
      <c r="J275">
        <f>IFERROR(VLOOKUP($B275,'CURVE DATA'!$A:$AM,39,FALSE),NA())</f>
        <v>11.317401296725327</v>
      </c>
      <c r="K275" t="str">
        <f t="shared" si="48"/>
        <v/>
      </c>
      <c r="L275" t="str">
        <f t="shared" si="49"/>
        <v/>
      </c>
      <c r="M275">
        <f t="shared" si="50"/>
        <v>83.269523461538455</v>
      </c>
      <c r="N275" t="str">
        <f t="shared" si="51"/>
        <v/>
      </c>
      <c r="O275" t="str">
        <f t="shared" si="52"/>
        <v/>
      </c>
      <c r="P275" t="str">
        <f t="shared" si="53"/>
        <v/>
      </c>
      <c r="Q275">
        <f t="shared" si="54"/>
        <v>8.8008118825570065</v>
      </c>
    </row>
    <row r="276" spans="1:17">
      <c r="A276" s="41">
        <f t="shared" si="45"/>
        <v>274</v>
      </c>
      <c r="B276" t="str">
        <f t="shared" si="46"/>
        <v>5_275</v>
      </c>
      <c r="C276">
        <f t="shared" si="44"/>
        <v>5</v>
      </c>
      <c r="D276">
        <f t="shared" si="47"/>
        <v>275</v>
      </c>
      <c r="E276">
        <f>IFERROR(VLOOKUP($B276,'CURVE DATA'!$A:$AM,15,FALSE),"")</f>
        <v>125.67568538461539</v>
      </c>
      <c r="F276">
        <f>IFERROR(VLOOKUP($B276,'CURVE DATA'!$A:$AM,34,FALSE),NA())</f>
        <v>0.16806542647097075</v>
      </c>
      <c r="G276">
        <f>IFERROR(VLOOKUP($B276,'CURVE DATA'!$A:$AM,35,FALSE),NA())</f>
        <v>0.14292230681208318</v>
      </c>
      <c r="H276">
        <f>IFERROR(VLOOKUP($B276,'CURVE DATA'!$A:$AM,37,FALSE),NA())</f>
        <v>8.8064867952732744</v>
      </c>
      <c r="I276">
        <f>IFERROR(VLOOKUP($B276,'CURVE DATA'!$A:$AM,38,FALSE),NA())</f>
        <v>6.2882746415828894</v>
      </c>
      <c r="J276">
        <f>IFERROR(VLOOKUP($B276,'CURVE DATA'!$A:$AM,39,FALSE),NA())</f>
        <v>11.324698948963659</v>
      </c>
      <c r="K276" t="str">
        <f t="shared" si="48"/>
        <v/>
      </c>
      <c r="L276" t="str">
        <f t="shared" si="49"/>
        <v/>
      </c>
      <c r="M276">
        <f t="shared" si="50"/>
        <v>82.810853076923067</v>
      </c>
      <c r="N276" t="str">
        <f t="shared" si="51"/>
        <v/>
      </c>
      <c r="O276" t="str">
        <f t="shared" si="52"/>
        <v/>
      </c>
      <c r="P276" t="str">
        <f t="shared" si="53"/>
        <v/>
      </c>
      <c r="Q276">
        <f t="shared" si="54"/>
        <v>8.8064867952732744</v>
      </c>
    </row>
    <row r="277" spans="1:17">
      <c r="A277" s="41">
        <f t="shared" si="45"/>
        <v>275</v>
      </c>
      <c r="B277" t="str">
        <f t="shared" si="46"/>
        <v>5_276</v>
      </c>
      <c r="C277">
        <f t="shared" si="44"/>
        <v>5</v>
      </c>
      <c r="D277">
        <f t="shared" si="47"/>
        <v>276</v>
      </c>
      <c r="E277">
        <f>IFERROR(VLOOKUP($B277,'CURVE DATA'!$A:$AM,15,FALSE),"")</f>
        <v>126.13435576923077</v>
      </c>
      <c r="F277">
        <f>IFERROR(VLOOKUP($B277,'CURVE DATA'!$A:$AM,34,FALSE),NA())</f>
        <v>0.16733975314427416</v>
      </c>
      <c r="G277">
        <f>IFERROR(VLOOKUP($B277,'CURVE DATA'!$A:$AM,35,FALSE),NA())</f>
        <v>0.1430110975260184</v>
      </c>
      <c r="H277">
        <f>IFERROR(VLOOKUP($B277,'CURVE DATA'!$A:$AM,37,FALSE),NA())</f>
        <v>8.8119578394178486</v>
      </c>
      <c r="I277">
        <f>IFERROR(VLOOKUP($B277,'CURVE DATA'!$A:$AM,38,FALSE),NA())</f>
        <v>6.2921812423599182</v>
      </c>
      <c r="J277">
        <f>IFERROR(VLOOKUP($B277,'CURVE DATA'!$A:$AM,39,FALSE),NA())</f>
        <v>11.331734436475781</v>
      </c>
      <c r="K277" t="str">
        <f t="shared" si="48"/>
        <v/>
      </c>
      <c r="L277" t="str">
        <f t="shared" si="49"/>
        <v/>
      </c>
      <c r="M277">
        <f t="shared" si="50"/>
        <v>82.352182692307693</v>
      </c>
      <c r="N277" t="str">
        <f t="shared" si="51"/>
        <v/>
      </c>
      <c r="O277" t="str">
        <f t="shared" si="52"/>
        <v/>
      </c>
      <c r="P277" t="str">
        <f t="shared" si="53"/>
        <v/>
      </c>
      <c r="Q277">
        <f t="shared" si="54"/>
        <v>8.8119578394178486</v>
      </c>
    </row>
    <row r="278" spans="1:17">
      <c r="A278" s="41">
        <f t="shared" si="45"/>
        <v>276</v>
      </c>
      <c r="B278" t="str">
        <f t="shared" si="46"/>
        <v>5_277</v>
      </c>
      <c r="C278">
        <f t="shared" si="44"/>
        <v>5</v>
      </c>
      <c r="D278">
        <f t="shared" si="47"/>
        <v>277</v>
      </c>
      <c r="E278">
        <f>IFERROR(VLOOKUP($B278,'CURVE DATA'!$A:$AM,15,FALSE),"")</f>
        <v>126.59302615384615</v>
      </c>
      <c r="F278">
        <f>IFERROR(VLOOKUP($B278,'CURVE DATA'!$A:$AM,34,FALSE),NA())</f>
        <v>0.16660898327032114</v>
      </c>
      <c r="G278">
        <f>IFERROR(VLOOKUP($B278,'CURVE DATA'!$A:$AM,35,FALSE),NA())</f>
        <v>0.14309659711204847</v>
      </c>
      <c r="H278">
        <f>IFERROR(VLOOKUP($B278,'CURVE DATA'!$A:$AM,37,FALSE),NA())</f>
        <v>8.8172260931437361</v>
      </c>
      <c r="I278">
        <f>IFERROR(VLOOKUP($B278,'CURVE DATA'!$A:$AM,38,FALSE),NA())</f>
        <v>6.2959430405752634</v>
      </c>
      <c r="J278">
        <f>IFERROR(VLOOKUP($B278,'CURVE DATA'!$A:$AM,39,FALSE),NA())</f>
        <v>11.33850914571221</v>
      </c>
      <c r="K278" t="str">
        <f t="shared" si="48"/>
        <v/>
      </c>
      <c r="L278" t="str">
        <f t="shared" si="49"/>
        <v/>
      </c>
      <c r="M278">
        <f t="shared" si="50"/>
        <v>81.893512307692305</v>
      </c>
      <c r="N278" t="str">
        <f t="shared" si="51"/>
        <v/>
      </c>
      <c r="O278" t="str">
        <f t="shared" si="52"/>
        <v/>
      </c>
      <c r="P278" t="str">
        <f t="shared" si="53"/>
        <v/>
      </c>
      <c r="Q278">
        <f t="shared" si="54"/>
        <v>8.8172260931437361</v>
      </c>
    </row>
    <row r="279" spans="1:17">
      <c r="A279" s="41">
        <f t="shared" si="45"/>
        <v>277</v>
      </c>
      <c r="B279" t="str">
        <f t="shared" si="46"/>
        <v>5_278</v>
      </c>
      <c r="C279">
        <f t="shared" si="44"/>
        <v>5</v>
      </c>
      <c r="D279">
        <f t="shared" si="47"/>
        <v>278</v>
      </c>
      <c r="E279">
        <f>IFERROR(VLOOKUP($B279,'CURVE DATA'!$A:$AM,15,FALSE),"")</f>
        <v>127.05169653846154</v>
      </c>
      <c r="F279">
        <f>IFERROR(VLOOKUP($B279,'CURVE DATA'!$A:$AM,34,FALSE),NA())</f>
        <v>0.16587322649696781</v>
      </c>
      <c r="G279">
        <f>IFERROR(VLOOKUP($B279,'CURVE DATA'!$A:$AM,35,FALSE),NA())</f>
        <v>0.14317882321091102</v>
      </c>
      <c r="H279">
        <f>IFERROR(VLOOKUP($B279,'CURVE DATA'!$A:$AM,37,FALSE),NA())</f>
        <v>8.8222926434255751</v>
      </c>
      <c r="I279">
        <f>IFERROR(VLOOKUP($B279,'CURVE DATA'!$A:$AM,38,FALSE),NA())</f>
        <v>6.2995608123835058</v>
      </c>
      <c r="J279">
        <f>IFERROR(VLOOKUP($B279,'CURVE DATA'!$A:$AM,39,FALSE),NA())</f>
        <v>11.345024474467646</v>
      </c>
      <c r="K279" t="str">
        <f t="shared" si="48"/>
        <v/>
      </c>
      <c r="L279" t="str">
        <f t="shared" si="49"/>
        <v/>
      </c>
      <c r="M279">
        <f t="shared" si="50"/>
        <v>81.434841923076917</v>
      </c>
      <c r="N279" t="str">
        <f t="shared" si="51"/>
        <v/>
      </c>
      <c r="O279" t="str">
        <f t="shared" si="52"/>
        <v/>
      </c>
      <c r="P279" t="str">
        <f t="shared" si="53"/>
        <v/>
      </c>
      <c r="Q279">
        <f t="shared" si="54"/>
        <v>8.8222926434255751</v>
      </c>
    </row>
    <row r="280" spans="1:17">
      <c r="A280" s="41">
        <f t="shared" si="45"/>
        <v>278</v>
      </c>
      <c r="B280" t="str">
        <f t="shared" si="46"/>
        <v>5_279</v>
      </c>
      <c r="C280">
        <f t="shared" si="44"/>
        <v>5</v>
      </c>
      <c r="D280">
        <f t="shared" si="47"/>
        <v>279</v>
      </c>
      <c r="E280">
        <f>IFERROR(VLOOKUP($B280,'CURVE DATA'!$A:$AM,15,FALSE),"")</f>
        <v>127.51036692307693</v>
      </c>
      <c r="F280">
        <f>IFERROR(VLOOKUP($B280,'CURVE DATA'!$A:$AM,34,FALSE),NA())</f>
        <v>0.16513259233830679</v>
      </c>
      <c r="G280">
        <f>IFERROR(VLOOKUP($B280,'CURVE DATA'!$A:$AM,35,FALSE),NA())</f>
        <v>0.14325779360345559</v>
      </c>
      <c r="H280">
        <f>IFERROR(VLOOKUP($B280,'CURVE DATA'!$A:$AM,37,FALSE),NA())</f>
        <v>8.8271585858713237</v>
      </c>
      <c r="I280">
        <f>IFERROR(VLOOKUP($B280,'CURVE DATA'!$A:$AM,38,FALSE),NA())</f>
        <v>6.3030353401038477</v>
      </c>
      <c r="J280">
        <f>IFERROR(VLOOKUP($B280,'CURVE DATA'!$A:$AM,39,FALSE),NA())</f>
        <v>11.351281831638802</v>
      </c>
      <c r="K280" t="str">
        <f t="shared" si="48"/>
        <v/>
      </c>
      <c r="L280" t="str">
        <f t="shared" si="49"/>
        <v/>
      </c>
      <c r="M280">
        <f t="shared" si="50"/>
        <v>80.976171538461529</v>
      </c>
      <c r="N280" t="str">
        <f t="shared" si="51"/>
        <v/>
      </c>
      <c r="O280" t="str">
        <f t="shared" si="52"/>
        <v/>
      </c>
      <c r="P280" t="str">
        <f t="shared" si="53"/>
        <v/>
      </c>
      <c r="Q280">
        <f t="shared" si="54"/>
        <v>8.8271585858713237</v>
      </c>
    </row>
    <row r="281" spans="1:17">
      <c r="A281" s="41">
        <f t="shared" si="45"/>
        <v>279</v>
      </c>
      <c r="B281" t="str">
        <f t="shared" si="46"/>
        <v>5_280</v>
      </c>
      <c r="C281">
        <f t="shared" si="44"/>
        <v>5</v>
      </c>
      <c r="D281">
        <f t="shared" si="47"/>
        <v>280</v>
      </c>
      <c r="E281">
        <f>IFERROR(VLOOKUP($B281,'CURVE DATA'!$A:$AM,15,FALSE),"")</f>
        <v>127.9690373076923</v>
      </c>
      <c r="F281">
        <f>IFERROR(VLOOKUP($B281,'CURVE DATA'!$A:$AM,34,FALSE),NA())</f>
        <v>0.16438719015716191</v>
      </c>
      <c r="G281">
        <f>IFERROR(VLOOKUP($B281,'CURVE DATA'!$A:$AM,35,FALSE),NA())</f>
        <v>0.14333352620759074</v>
      </c>
      <c r="H281">
        <f>IFERROR(VLOOKUP($B281,'CURVE DATA'!$A:$AM,37,FALSE),NA())</f>
        <v>8.8318250245341492</v>
      </c>
      <c r="I281">
        <f>IFERROR(VLOOKUP($B281,'CURVE DATA'!$A:$AM,38,FALSE),NA())</f>
        <v>6.3063674120857973</v>
      </c>
      <c r="J281">
        <f>IFERROR(VLOOKUP($B281,'CURVE DATA'!$A:$AM,39,FALSE),NA())</f>
        <v>11.3572826369825</v>
      </c>
      <c r="K281" t="str">
        <f t="shared" si="48"/>
        <v/>
      </c>
      <c r="L281" t="str">
        <f t="shared" si="49"/>
        <v/>
      </c>
      <c r="M281">
        <f t="shared" si="50"/>
        <v>80.517501153846155</v>
      </c>
      <c r="N281" t="str">
        <f t="shared" si="51"/>
        <v/>
      </c>
      <c r="O281" t="str">
        <f t="shared" si="52"/>
        <v/>
      </c>
      <c r="P281" t="str">
        <f t="shared" si="53"/>
        <v/>
      </c>
      <c r="Q281">
        <f t="shared" si="54"/>
        <v>8.8318250245341492</v>
      </c>
    </row>
    <row r="282" spans="1:17">
      <c r="A282" s="41">
        <f t="shared" si="45"/>
        <v>280</v>
      </c>
      <c r="B282" t="str">
        <f t="shared" si="46"/>
        <v>5_281</v>
      </c>
      <c r="C282">
        <f t="shared" si="44"/>
        <v>5</v>
      </c>
      <c r="D282">
        <f t="shared" si="47"/>
        <v>281</v>
      </c>
      <c r="E282">
        <f>IFERROR(VLOOKUP($B282,'CURVE DATA'!$A:$AM,15,FALSE),"")</f>
        <v>128.42770769230771</v>
      </c>
      <c r="F282">
        <f>IFERROR(VLOOKUP($B282,'CURVE DATA'!$A:$AM,34,FALSE),NA())</f>
        <v>0.16363712914740811</v>
      </c>
      <c r="G282">
        <f>IFERROR(VLOOKUP($B282,'CURVE DATA'!$A:$AM,35,FALSE),NA())</f>
        <v>0.14340603907523294</v>
      </c>
      <c r="H282">
        <f>IFERROR(VLOOKUP($B282,'CURVE DATA'!$A:$AM,37,FALSE),NA())</f>
        <v>8.8362930717244179</v>
      </c>
      <c r="I282">
        <f>IFERROR(VLOOKUP($B282,'CURVE DATA'!$A:$AM,38,FALSE),NA())</f>
        <v>6.30955782257492</v>
      </c>
      <c r="J282">
        <f>IFERROR(VLOOKUP($B282,'CURVE DATA'!$A:$AM,39,FALSE),NA())</f>
        <v>11.363028320873916</v>
      </c>
      <c r="K282" t="str">
        <f t="shared" si="48"/>
        <v/>
      </c>
      <c r="L282" t="str">
        <f t="shared" si="49"/>
        <v/>
      </c>
      <c r="M282">
        <f t="shared" si="50"/>
        <v>80.058830769230752</v>
      </c>
      <c r="N282" t="str">
        <f t="shared" si="51"/>
        <v/>
      </c>
      <c r="O282" t="str">
        <f t="shared" si="52"/>
        <v/>
      </c>
      <c r="P282" t="str">
        <f t="shared" si="53"/>
        <v/>
      </c>
      <c r="Q282">
        <f t="shared" si="54"/>
        <v>8.8362930717244179</v>
      </c>
    </row>
    <row r="283" spans="1:17">
      <c r="A283" s="41">
        <f t="shared" si="45"/>
        <v>281</v>
      </c>
      <c r="B283" t="str">
        <f t="shared" si="46"/>
        <v>5_282</v>
      </c>
      <c r="C283">
        <f t="shared" si="44"/>
        <v>5</v>
      </c>
      <c r="D283">
        <f t="shared" si="47"/>
        <v>282</v>
      </c>
      <c r="E283">
        <f>IFERROR(VLOOKUP($B283,'CURVE DATA'!$A:$AM,15,FALSE),"")</f>
        <v>128.88637807692308</v>
      </c>
      <c r="F283">
        <f>IFERROR(VLOOKUP($B283,'CURVE DATA'!$A:$AM,34,FALSE),NA())</f>
        <v>0.1628825183168221</v>
      </c>
      <c r="G283">
        <f>IFERROR(VLOOKUP($B283,'CURVE DATA'!$A:$AM,35,FALSE),NA())</f>
        <v>0.14347535038925996</v>
      </c>
      <c r="H283">
        <f>IFERROR(VLOOKUP($B283,'CURVE DATA'!$A:$AM,37,FALSE),NA())</f>
        <v>8.8405638478219828</v>
      </c>
      <c r="I283">
        <f>IFERROR(VLOOKUP($B283,'CURVE DATA'!$A:$AM,38,FALSE),NA())</f>
        <v>6.3126073715787996</v>
      </c>
      <c r="J283">
        <f>IFERROR(VLOOKUP($B283,'CURVE DATA'!$A:$AM,39,FALSE),NA())</f>
        <v>11.368520324065168</v>
      </c>
      <c r="K283" t="str">
        <f t="shared" si="48"/>
        <v/>
      </c>
      <c r="L283" t="str">
        <f t="shared" si="49"/>
        <v/>
      </c>
      <c r="M283">
        <f t="shared" si="50"/>
        <v>79.600160384615378</v>
      </c>
      <c r="N283" t="str">
        <f t="shared" si="51"/>
        <v/>
      </c>
      <c r="O283" t="str">
        <f t="shared" si="52"/>
        <v/>
      </c>
      <c r="P283" t="str">
        <f t="shared" si="53"/>
        <v/>
      </c>
      <c r="Q283">
        <f t="shared" si="54"/>
        <v>8.8405638478219828</v>
      </c>
    </row>
    <row r="284" spans="1:17">
      <c r="A284" s="41">
        <f t="shared" si="45"/>
        <v>282</v>
      </c>
      <c r="B284" t="str">
        <f t="shared" si="46"/>
        <v>5_283</v>
      </c>
      <c r="C284">
        <f t="shared" si="44"/>
        <v>5</v>
      </c>
      <c r="D284">
        <f t="shared" si="47"/>
        <v>283</v>
      </c>
      <c r="E284">
        <f>IFERROR(VLOOKUP($B284,'CURVE DATA'!$A:$AM,15,FALSE),"")</f>
        <v>129.34504846153845</v>
      </c>
      <c r="F284">
        <f>IFERROR(VLOOKUP($B284,'CURVE DATA'!$A:$AM,34,FALSE),NA())</f>
        <v>0.16212346646984166</v>
      </c>
      <c r="G284">
        <f>IFERROR(VLOOKUP($B284,'CURVE DATA'!$A:$AM,35,FALSE),NA())</f>
        <v>0.14354147846046769</v>
      </c>
      <c r="H284">
        <f>IFERROR(VLOOKUP($B284,'CURVE DATA'!$A:$AM,37,FALSE),NA())</f>
        <v>8.8446384810886673</v>
      </c>
      <c r="I284">
        <f>IFERROR(VLOOKUP($B284,'CURVE DATA'!$A:$AM,38,FALSE),NA())</f>
        <v>6.3155168647331399</v>
      </c>
      <c r="J284">
        <f>IFERROR(VLOOKUP($B284,'CURVE DATA'!$A:$AM,39,FALSE),NA())</f>
        <v>11.373760097444196</v>
      </c>
      <c r="K284" t="str">
        <f t="shared" si="48"/>
        <v/>
      </c>
      <c r="L284" t="str">
        <f t="shared" si="49"/>
        <v/>
      </c>
      <c r="M284">
        <f t="shared" si="50"/>
        <v>79.141490000000005</v>
      </c>
      <c r="N284" t="str">
        <f t="shared" si="51"/>
        <v/>
      </c>
      <c r="O284" t="str">
        <f t="shared" si="52"/>
        <v/>
      </c>
      <c r="P284" t="str">
        <f t="shared" si="53"/>
        <v/>
      </c>
      <c r="Q284">
        <f t="shared" si="54"/>
        <v>8.8446384810886673</v>
      </c>
    </row>
    <row r="285" spans="1:17">
      <c r="A285" s="41">
        <f t="shared" si="45"/>
        <v>283</v>
      </c>
      <c r="B285" t="str">
        <f t="shared" si="46"/>
        <v>5_284</v>
      </c>
      <c r="C285">
        <f t="shared" si="44"/>
        <v>5</v>
      </c>
      <c r="D285">
        <f t="shared" si="47"/>
        <v>284</v>
      </c>
      <c r="E285">
        <f>IFERROR(VLOOKUP($B285,'CURVE DATA'!$A:$AM,15,FALSE),"")</f>
        <v>129.80371884615386</v>
      </c>
      <c r="F285">
        <f>IFERROR(VLOOKUP($B285,'CURVE DATA'!$A:$AM,34,FALSE),NA())</f>
        <v>0.16136008219059714</v>
      </c>
      <c r="G285">
        <f>IFERROR(VLOOKUP($B285,'CURVE DATA'!$A:$AM,35,FALSE),NA())</f>
        <v>0.14360444172453177</v>
      </c>
      <c r="H285">
        <f>IFERROR(VLOOKUP($B285,'CURVE DATA'!$A:$AM,37,FALSE),NA())</f>
        <v>8.8485181074810448</v>
      </c>
      <c r="I285">
        <f>IFERROR(VLOOKUP($B285,'CURVE DATA'!$A:$AM,38,FALSE),NA())</f>
        <v>6.3182871131680889</v>
      </c>
      <c r="J285">
        <f>IFERROR(VLOOKUP($B285,'CURVE DATA'!$A:$AM,39,FALSE),NA())</f>
        <v>11.378749101794</v>
      </c>
      <c r="K285" t="str">
        <f t="shared" si="48"/>
        <v/>
      </c>
      <c r="L285" t="str">
        <f t="shared" si="49"/>
        <v/>
      </c>
      <c r="M285">
        <f t="shared" si="50"/>
        <v>78.682819615384602</v>
      </c>
      <c r="N285" t="str">
        <f t="shared" si="51"/>
        <v/>
      </c>
      <c r="O285" t="str">
        <f t="shared" si="52"/>
        <v/>
      </c>
      <c r="P285" t="str">
        <f t="shared" si="53"/>
        <v/>
      </c>
      <c r="Q285">
        <f t="shared" si="54"/>
        <v>8.8485181074810448</v>
      </c>
    </row>
    <row r="286" spans="1:17">
      <c r="A286" s="41">
        <f t="shared" si="45"/>
        <v>284</v>
      </c>
      <c r="B286" t="str">
        <f t="shared" si="46"/>
        <v>5_285</v>
      </c>
      <c r="C286">
        <f t="shared" si="44"/>
        <v>5</v>
      </c>
      <c r="D286">
        <f t="shared" si="47"/>
        <v>285</v>
      </c>
      <c r="E286">
        <f>IFERROR(VLOOKUP($B286,'CURVE DATA'!$A:$AM,15,FALSE),"")</f>
        <v>130.26238923076923</v>
      </c>
      <c r="F286">
        <f>IFERROR(VLOOKUP($B286,'CURVE DATA'!$A:$AM,34,FALSE),NA())</f>
        <v>0.16059247382610761</v>
      </c>
      <c r="G286">
        <f>IFERROR(VLOOKUP($B286,'CURVE DATA'!$A:$AM,35,FALSE),NA())</f>
        <v>0.14366425873897393</v>
      </c>
      <c r="H286">
        <f>IFERROR(VLOOKUP($B286,'CURVE DATA'!$A:$AM,37,FALSE),NA())</f>
        <v>8.8522038704635175</v>
      </c>
      <c r="I286">
        <f>IFERROR(VLOOKUP($B286,'CURVE DATA'!$A:$AM,38,FALSE),NA())</f>
        <v>6.3209189333747577</v>
      </c>
      <c r="J286">
        <f>IFERROR(VLOOKUP($B286,'CURVE DATA'!$A:$AM,39,FALSE),NA())</f>
        <v>11.383488807552276</v>
      </c>
      <c r="K286" t="str">
        <f t="shared" si="48"/>
        <v/>
      </c>
      <c r="L286" t="str">
        <f t="shared" si="49"/>
        <v/>
      </c>
      <c r="M286">
        <f t="shared" si="50"/>
        <v>78.224149230769228</v>
      </c>
      <c r="N286" t="str">
        <f t="shared" si="51"/>
        <v/>
      </c>
      <c r="O286" t="str">
        <f t="shared" si="52"/>
        <v/>
      </c>
      <c r="P286" t="str">
        <f t="shared" si="53"/>
        <v/>
      </c>
      <c r="Q286">
        <f t="shared" si="54"/>
        <v>8.8522038704635175</v>
      </c>
    </row>
    <row r="287" spans="1:17">
      <c r="A287" s="41">
        <f t="shared" si="45"/>
        <v>285</v>
      </c>
      <c r="B287" t="str">
        <f t="shared" si="46"/>
        <v>5_286</v>
      </c>
      <c r="C287">
        <f t="shared" si="44"/>
        <v>5</v>
      </c>
      <c r="D287">
        <f t="shared" si="47"/>
        <v>286</v>
      </c>
      <c r="E287">
        <f>IFERROR(VLOOKUP($B287,'CURVE DATA'!$A:$AM,15,FALSE),"")</f>
        <v>130.7210596153846</v>
      </c>
      <c r="F287">
        <f>IFERROR(VLOOKUP($B287,'CURVE DATA'!$A:$AM,34,FALSE),NA())</f>
        <v>0.15982074946960723</v>
      </c>
      <c r="G287">
        <f>IFERROR(VLOOKUP($B287,'CURVE DATA'!$A:$AM,35,FALSE),NA())</f>
        <v>0.14372094818013403</v>
      </c>
      <c r="H287">
        <f>IFERROR(VLOOKUP($B287,'CURVE DATA'!$A:$AM,37,FALSE),NA())</f>
        <v>8.8556969208217389</v>
      </c>
      <c r="I287">
        <f>IFERROR(VLOOKUP($B287,'CURVE DATA'!$A:$AM,38,FALSE),NA())</f>
        <v>6.323413147072003</v>
      </c>
      <c r="J287">
        <f>IFERROR(VLOOKUP($B287,'CURVE DATA'!$A:$AM,39,FALSE),NA())</f>
        <v>11.387980694571475</v>
      </c>
      <c r="K287" t="str">
        <f t="shared" si="48"/>
        <v/>
      </c>
      <c r="L287" t="str">
        <f t="shared" si="49"/>
        <v/>
      </c>
      <c r="M287">
        <f t="shared" si="50"/>
        <v>77.765478846153854</v>
      </c>
      <c r="N287" t="str">
        <f t="shared" si="51"/>
        <v/>
      </c>
      <c r="O287" t="str">
        <f t="shared" si="52"/>
        <v/>
      </c>
      <c r="P287" t="str">
        <f t="shared" si="53"/>
        <v/>
      </c>
      <c r="Q287">
        <f t="shared" si="54"/>
        <v>8.8556969208217389</v>
      </c>
    </row>
    <row r="288" spans="1:17">
      <c r="A288" s="41">
        <f t="shared" si="45"/>
        <v>286</v>
      </c>
      <c r="B288" t="str">
        <f t="shared" si="46"/>
        <v>5_287</v>
      </c>
      <c r="C288">
        <f t="shared" si="44"/>
        <v>5</v>
      </c>
      <c r="D288">
        <f t="shared" si="47"/>
        <v>287</v>
      </c>
      <c r="E288">
        <f>IFERROR(VLOOKUP($B288,'CURVE DATA'!$A:$AM,15,FALSE),"")</f>
        <v>131.17973000000001</v>
      </c>
      <c r="F288">
        <f>IFERROR(VLOOKUP($B288,'CURVE DATA'!$A:$AM,34,FALSE),NA())</f>
        <v>0.15904501694414105</v>
      </c>
      <c r="G288">
        <f>IFERROR(VLOOKUP($B288,'CURVE DATA'!$A:$AM,35,FALSE),NA())</f>
        <v>0.14377452884014805</v>
      </c>
      <c r="H288">
        <f>IFERROR(VLOOKUP($B288,'CURVE DATA'!$A:$AM,37,FALSE),NA())</f>
        <v>8.8589984164764086</v>
      </c>
      <c r="I288">
        <f>IFERROR(VLOOKUP($B288,'CURVE DATA'!$A:$AM,38,FALSE),NA())</f>
        <v>6.3257705810734599</v>
      </c>
      <c r="J288">
        <f>IFERROR(VLOOKUP($B288,'CURVE DATA'!$A:$AM,39,FALSE),NA())</f>
        <v>11.392226251879357</v>
      </c>
      <c r="K288" t="str">
        <f t="shared" si="48"/>
        <v/>
      </c>
      <c r="L288" t="str">
        <f t="shared" si="49"/>
        <v/>
      </c>
      <c r="M288">
        <f t="shared" si="50"/>
        <v>77.306808461538452</v>
      </c>
      <c r="N288" t="str">
        <f t="shared" si="51"/>
        <v/>
      </c>
      <c r="O288" t="str">
        <f t="shared" si="52"/>
        <v/>
      </c>
      <c r="P288" t="str">
        <f t="shared" si="53"/>
        <v/>
      </c>
      <c r="Q288">
        <f t="shared" si="54"/>
        <v>8.8589984164764086</v>
      </c>
    </row>
    <row r="289" spans="1:17">
      <c r="A289" s="41">
        <f t="shared" si="45"/>
        <v>287</v>
      </c>
      <c r="B289" t="str">
        <f t="shared" si="46"/>
        <v>5_288</v>
      </c>
      <c r="C289">
        <f t="shared" si="44"/>
        <v>5</v>
      </c>
      <c r="D289">
        <f t="shared" si="47"/>
        <v>288</v>
      </c>
      <c r="E289">
        <f>IFERROR(VLOOKUP($B289,'CURVE DATA'!$A:$AM,15,FALSE),"")</f>
        <v>131.63840038461538</v>
      </c>
      <c r="F289">
        <f>IFERROR(VLOOKUP($B289,'CURVE DATA'!$A:$AM,34,FALSE),NA())</f>
        <v>0.15826538378620236</v>
      </c>
      <c r="G289">
        <f>IFERROR(VLOOKUP($B289,'CURVE DATA'!$A:$AM,35,FALSE),NA())</f>
        <v>0.14382501962393221</v>
      </c>
      <c r="H289">
        <f>IFERROR(VLOOKUP($B289,'CURVE DATA'!$A:$AM,37,FALSE),NA())</f>
        <v>8.8621095222974393</v>
      </c>
      <c r="I289">
        <f>IFERROR(VLOOKUP($B289,'CURVE DATA'!$A:$AM,38,FALSE),NA())</f>
        <v>6.3279920671548524</v>
      </c>
      <c r="J289">
        <f>IFERROR(VLOOKUP($B289,'CURVE DATA'!$A:$AM,39,FALSE),NA())</f>
        <v>11.396226977440026</v>
      </c>
      <c r="K289" t="str">
        <f t="shared" si="48"/>
        <v/>
      </c>
      <c r="L289" t="str">
        <f t="shared" si="49"/>
        <v/>
      </c>
      <c r="M289">
        <f t="shared" si="50"/>
        <v>76.848138076923078</v>
      </c>
      <c r="N289" t="str">
        <f t="shared" si="51"/>
        <v/>
      </c>
      <c r="O289" t="str">
        <f t="shared" si="52"/>
        <v/>
      </c>
      <c r="P289" t="str">
        <f t="shared" si="53"/>
        <v/>
      </c>
      <c r="Q289">
        <f t="shared" si="54"/>
        <v>8.8621095222974393</v>
      </c>
    </row>
    <row r="290" spans="1:17">
      <c r="A290" s="41">
        <f t="shared" si="45"/>
        <v>288</v>
      </c>
      <c r="B290" t="str">
        <f t="shared" si="46"/>
        <v>5_289</v>
      </c>
      <c r="C290">
        <f t="shared" si="44"/>
        <v>5</v>
      </c>
      <c r="D290">
        <f t="shared" si="47"/>
        <v>289</v>
      </c>
      <c r="E290">
        <f>IFERROR(VLOOKUP($B290,'CURVE DATA'!$A:$AM,15,FALSE),"")</f>
        <v>132.09707076923078</v>
      </c>
      <c r="F290">
        <f>IFERROR(VLOOKUP($B290,'CURVE DATA'!$A:$AM,34,FALSE),NA())</f>
        <v>0.15748195722968653</v>
      </c>
      <c r="G290">
        <f>IFERROR(VLOOKUP($B290,'CURVE DATA'!$A:$AM,35,FALSE),NA())</f>
        <v>0.14387243954617443</v>
      </c>
      <c r="H290">
        <f>IFERROR(VLOOKUP($B290,'CURVE DATA'!$A:$AM,37,FALSE),NA())</f>
        <v>8.8650314099185792</v>
      </c>
      <c r="I290">
        <f>IFERROR(VLOOKUP($B290,'CURVE DATA'!$A:$AM,38,FALSE),NA())</f>
        <v>6.3300784419216249</v>
      </c>
      <c r="J290">
        <f>IFERROR(VLOOKUP($B290,'CURVE DATA'!$A:$AM,39,FALSE),NA())</f>
        <v>11.399984377915535</v>
      </c>
      <c r="K290" t="str">
        <f t="shared" si="48"/>
        <v/>
      </c>
      <c r="L290" t="str">
        <f t="shared" si="49"/>
        <v/>
      </c>
      <c r="M290">
        <f t="shared" si="50"/>
        <v>76.389467692307676</v>
      </c>
      <c r="N290" t="str">
        <f t="shared" si="51"/>
        <v/>
      </c>
      <c r="O290" t="str">
        <f t="shared" si="52"/>
        <v/>
      </c>
      <c r="P290" t="str">
        <f t="shared" si="53"/>
        <v/>
      </c>
      <c r="Q290">
        <f t="shared" si="54"/>
        <v>8.8650314099185792</v>
      </c>
    </row>
    <row r="291" spans="1:17">
      <c r="A291" s="41">
        <f t="shared" si="45"/>
        <v>289</v>
      </c>
      <c r="B291" t="str">
        <f t="shared" si="46"/>
        <v>5_290</v>
      </c>
      <c r="C291">
        <f t="shared" si="44"/>
        <v>5</v>
      </c>
      <c r="D291">
        <f t="shared" si="47"/>
        <v>290</v>
      </c>
      <c r="E291">
        <f>IFERROR(VLOOKUP($B291,'CURVE DATA'!$A:$AM,15,FALSE),"")</f>
        <v>132.55574115384616</v>
      </c>
      <c r="F291">
        <f>IFERROR(VLOOKUP($B291,'CURVE DATA'!$A:$AM,34,FALSE),NA())</f>
        <v>0.15669484418990556</v>
      </c>
      <c r="G291">
        <f>IFERROR(VLOOKUP($B291,'CURVE DATA'!$A:$AM,35,FALSE),NA())</f>
        <v>0.14391680772833265</v>
      </c>
      <c r="H291">
        <f>IFERROR(VLOOKUP($B291,'CURVE DATA'!$A:$AM,37,FALSE),NA())</f>
        <v>8.8677652575524579</v>
      </c>
      <c r="I291">
        <f>IFERROR(VLOOKUP($B291,'CURVE DATA'!$A:$AM,38,FALSE),NA())</f>
        <v>6.3320305466768714</v>
      </c>
      <c r="J291">
        <f>IFERROR(VLOOKUP($B291,'CURVE DATA'!$A:$AM,39,FALSE),NA())</f>
        <v>11.403499968428045</v>
      </c>
      <c r="K291" t="str">
        <f t="shared" si="48"/>
        <v/>
      </c>
      <c r="L291" t="str">
        <f t="shared" si="49"/>
        <v/>
      </c>
      <c r="M291">
        <f t="shared" si="50"/>
        <v>75.930797307692302</v>
      </c>
      <c r="N291" t="str">
        <f t="shared" si="51"/>
        <v/>
      </c>
      <c r="O291" t="str">
        <f t="shared" si="52"/>
        <v/>
      </c>
      <c r="P291" t="str">
        <f t="shared" si="53"/>
        <v/>
      </c>
      <c r="Q291">
        <f t="shared" si="54"/>
        <v>8.8677652575524579</v>
      </c>
    </row>
    <row r="292" spans="1:17">
      <c r="A292" s="41">
        <f t="shared" si="45"/>
        <v>290</v>
      </c>
      <c r="B292" t="str">
        <f t="shared" si="46"/>
        <v>5_291</v>
      </c>
      <c r="C292">
        <f t="shared" si="44"/>
        <v>5</v>
      </c>
      <c r="D292">
        <f t="shared" si="47"/>
        <v>291</v>
      </c>
      <c r="E292">
        <f>IFERROR(VLOOKUP($B292,'CURVE DATA'!$A:$AM,15,FALSE),"")</f>
        <v>133.01441153846153</v>
      </c>
      <c r="F292">
        <f>IFERROR(VLOOKUP($B292,'CURVE DATA'!$A:$AM,34,FALSE),NA())</f>
        <v>0.15590415124799012</v>
      </c>
      <c r="G292">
        <f>IFERROR(VLOOKUP($B292,'CURVE DATA'!$A:$AM,35,FALSE),NA())</f>
        <v>0.14395814339564181</v>
      </c>
      <c r="H292">
        <f>IFERROR(VLOOKUP($B292,'CURVE DATA'!$A:$AM,37,FALSE),NA())</f>
        <v>8.8703122498061617</v>
      </c>
      <c r="I292">
        <f>IFERROR(VLOOKUP($B292,'CURVE DATA'!$A:$AM,38,FALSE),NA())</f>
        <v>6.3338492272896518</v>
      </c>
      <c r="J292">
        <f>IFERROR(VLOOKUP($B292,'CURVE DATA'!$A:$AM,39,FALSE),NA())</f>
        <v>11.406775272322673</v>
      </c>
      <c r="K292" t="str">
        <f t="shared" si="48"/>
        <v/>
      </c>
      <c r="L292" t="str">
        <f t="shared" si="49"/>
        <v/>
      </c>
      <c r="M292">
        <f t="shared" si="50"/>
        <v>75.472126923076928</v>
      </c>
      <c r="N292" t="str">
        <f t="shared" si="51"/>
        <v/>
      </c>
      <c r="O292" t="str">
        <f t="shared" si="52"/>
        <v/>
      </c>
      <c r="P292" t="str">
        <f t="shared" si="53"/>
        <v/>
      </c>
      <c r="Q292">
        <f t="shared" si="54"/>
        <v>8.8703122498061617</v>
      </c>
    </row>
    <row r="293" spans="1:17">
      <c r="A293" s="41">
        <f t="shared" si="45"/>
        <v>291</v>
      </c>
      <c r="B293" t="str">
        <f t="shared" si="46"/>
        <v>5_292</v>
      </c>
      <c r="C293">
        <f t="shared" si="44"/>
        <v>5</v>
      </c>
      <c r="D293">
        <f t="shared" si="47"/>
        <v>292</v>
      </c>
      <c r="E293">
        <f>IFERROR(VLOOKUP($B293,'CURVE DATA'!$A:$AM,15,FALSE),"")</f>
        <v>133.47308192307693</v>
      </c>
      <c r="F293">
        <f>IFERROR(VLOOKUP($B293,'CURVE DATA'!$A:$AM,34,FALSE),NA())</f>
        <v>0.15510998463510764</v>
      </c>
      <c r="G293">
        <f>IFERROR(VLOOKUP($B293,'CURVE DATA'!$A:$AM,35,FALSE),NA())</f>
        <v>0.14399646587412795</v>
      </c>
      <c r="H293">
        <f>IFERROR(VLOOKUP($B293,'CURVE DATA'!$A:$AM,37,FALSE),NA())</f>
        <v>8.872673577497256</v>
      </c>
      <c r="I293">
        <f>IFERROR(VLOOKUP($B293,'CURVE DATA'!$A:$AM,38,FALSE),NA())</f>
        <v>6.3355353340636205</v>
      </c>
      <c r="J293">
        <f>IFERROR(VLOOKUP($B293,'CURVE DATA'!$A:$AM,39,FALSE),NA())</f>
        <v>11.409811820930893</v>
      </c>
      <c r="K293" t="str">
        <f t="shared" si="48"/>
        <v/>
      </c>
      <c r="L293" t="str">
        <f t="shared" si="49"/>
        <v/>
      </c>
      <c r="M293">
        <f t="shared" si="50"/>
        <v>75.013456538461526</v>
      </c>
      <c r="N293" t="str">
        <f t="shared" si="51"/>
        <v/>
      </c>
      <c r="O293" t="str">
        <f t="shared" si="52"/>
        <v/>
      </c>
      <c r="P293" t="str">
        <f t="shared" si="53"/>
        <v/>
      </c>
      <c r="Q293">
        <f t="shared" si="54"/>
        <v>8.872673577497256</v>
      </c>
    </row>
    <row r="294" spans="1:17">
      <c r="A294" s="41">
        <f t="shared" si="45"/>
        <v>292</v>
      </c>
      <c r="B294" t="str">
        <f t="shared" si="46"/>
        <v>5_293</v>
      </c>
      <c r="C294">
        <f t="shared" si="44"/>
        <v>5</v>
      </c>
      <c r="D294">
        <f t="shared" si="47"/>
        <v>293</v>
      </c>
      <c r="E294">
        <f>IFERROR(VLOOKUP($B294,'CURVE DATA'!$A:$AM,15,FALSE),"")</f>
        <v>133.93175230769231</v>
      </c>
      <c r="F294">
        <f>IFERROR(VLOOKUP($B294,'CURVE DATA'!$A:$AM,34,FALSE),NA())</f>
        <v>0.15431245021733722</v>
      </c>
      <c r="G294">
        <f>IFERROR(VLOOKUP($B294,'CURVE DATA'!$A:$AM,35,FALSE),NA())</f>
        <v>0.1440317945876321</v>
      </c>
      <c r="H294">
        <f>IFERROR(VLOOKUP($B294,'CURVE DATA'!$A:$AM,37,FALSE),NA())</f>
        <v>8.8748504374703963</v>
      </c>
      <c r="I294">
        <f>IFERROR(VLOOKUP($B294,'CURVE DATA'!$A:$AM,38,FALSE),NA())</f>
        <v>6.3370897216060769</v>
      </c>
      <c r="J294">
        <f>IFERROR(VLOOKUP($B294,'CURVE DATA'!$A:$AM,39,FALSE),NA())</f>
        <v>11.412611153334717</v>
      </c>
      <c r="K294" t="str">
        <f t="shared" si="48"/>
        <v/>
      </c>
      <c r="L294" t="str">
        <f t="shared" si="49"/>
        <v/>
      </c>
      <c r="M294">
        <f t="shared" si="50"/>
        <v>74.554786153846152</v>
      </c>
      <c r="N294" t="str">
        <f t="shared" si="51"/>
        <v/>
      </c>
      <c r="O294" t="str">
        <f t="shared" si="52"/>
        <v/>
      </c>
      <c r="P294" t="str">
        <f t="shared" si="53"/>
        <v/>
      </c>
      <c r="Q294">
        <f t="shared" si="54"/>
        <v>8.8748504374703963</v>
      </c>
    </row>
    <row r="295" spans="1:17">
      <c r="A295" s="41">
        <f t="shared" si="45"/>
        <v>293</v>
      </c>
      <c r="B295" t="str">
        <f t="shared" si="46"/>
        <v>5_294</v>
      </c>
      <c r="C295">
        <f t="shared" si="44"/>
        <v>5</v>
      </c>
      <c r="D295">
        <f t="shared" si="47"/>
        <v>294</v>
      </c>
      <c r="E295">
        <f>IFERROR(VLOOKUP($B295,'CURVE DATA'!$A:$AM,15,FALSE),"")</f>
        <v>134.39042269230768</v>
      </c>
      <c r="F295">
        <f>IFERROR(VLOOKUP($B295,'CURVE DATA'!$A:$AM,34,FALSE),NA())</f>
        <v>0.15351165348040408</v>
      </c>
      <c r="G295">
        <f>IFERROR(VLOOKUP($B295,'CURVE DATA'!$A:$AM,35,FALSE),NA())</f>
        <v>0.14406414905484294</v>
      </c>
      <c r="H295">
        <f>IFERROR(VLOOKUP($B295,'CURVE DATA'!$A:$AM,37,FALSE),NA())</f>
        <v>8.8768440324145015</v>
      </c>
      <c r="I295">
        <f>IFERROR(VLOOKUP($B295,'CURVE DATA'!$A:$AM,38,FALSE),NA())</f>
        <v>6.3385132486974172</v>
      </c>
      <c r="J295">
        <f>IFERROR(VLOOKUP($B295,'CURVE DATA'!$A:$AM,39,FALSE),NA())</f>
        <v>11.415174816131588</v>
      </c>
      <c r="K295" t="str">
        <f t="shared" si="48"/>
        <v/>
      </c>
      <c r="L295" t="str">
        <f t="shared" si="49"/>
        <v/>
      </c>
      <c r="M295">
        <f t="shared" si="50"/>
        <v>74.096115769230778</v>
      </c>
      <c r="N295" t="str">
        <f t="shared" si="51"/>
        <v/>
      </c>
      <c r="O295" t="str">
        <f t="shared" si="52"/>
        <v/>
      </c>
      <c r="P295" t="str">
        <f t="shared" si="53"/>
        <v/>
      </c>
      <c r="Q295">
        <f t="shared" si="54"/>
        <v>8.8768440324145015</v>
      </c>
    </row>
    <row r="296" spans="1:17">
      <c r="A296" s="41">
        <f t="shared" si="45"/>
        <v>294</v>
      </c>
      <c r="B296" t="str">
        <f t="shared" si="46"/>
        <v>5_295</v>
      </c>
      <c r="C296">
        <f t="shared" si="44"/>
        <v>5</v>
      </c>
      <c r="D296">
        <f t="shared" si="47"/>
        <v>295</v>
      </c>
      <c r="E296">
        <f>IFERROR(VLOOKUP($B296,'CURVE DATA'!$A:$AM,15,FALSE),"")</f>
        <v>134.84909307692308</v>
      </c>
      <c r="F296">
        <f>IFERROR(VLOOKUP($B296,'CURVE DATA'!$A:$AM,34,FALSE),NA())</f>
        <v>0.15270769951467456</v>
      </c>
      <c r="G296">
        <f>IFERROR(VLOOKUP($B296,'CURVE DATA'!$A:$AM,35,FALSE),NA())</f>
        <v>0.14409354888633896</v>
      </c>
      <c r="H296">
        <f>IFERROR(VLOOKUP($B296,'CURVE DATA'!$A:$AM,37,FALSE),NA())</f>
        <v>8.8786555706804879</v>
      </c>
      <c r="I296">
        <f>IFERROR(VLOOKUP($B296,'CURVE DATA'!$A:$AM,38,FALSE),NA())</f>
        <v>6.3398067781609901</v>
      </c>
      <c r="J296">
        <f>IFERROR(VLOOKUP($B296,'CURVE DATA'!$A:$AM,39,FALSE),NA())</f>
        <v>11.417504363199985</v>
      </c>
      <c r="K296" t="str">
        <f t="shared" si="48"/>
        <v/>
      </c>
      <c r="L296" t="str">
        <f t="shared" si="49"/>
        <v/>
      </c>
      <c r="M296">
        <f t="shared" si="50"/>
        <v>73.637445384615376</v>
      </c>
      <c r="N296" t="str">
        <f t="shared" si="51"/>
        <v/>
      </c>
      <c r="O296" t="str">
        <f t="shared" si="52"/>
        <v/>
      </c>
      <c r="P296" t="str">
        <f t="shared" si="53"/>
        <v/>
      </c>
      <c r="Q296">
        <f t="shared" si="54"/>
        <v>8.8786555706804879</v>
      </c>
    </row>
    <row r="297" spans="1:17">
      <c r="A297" s="41">
        <f t="shared" si="45"/>
        <v>295</v>
      </c>
      <c r="B297" t="str">
        <f t="shared" si="46"/>
        <v>5_296</v>
      </c>
      <c r="C297">
        <f t="shared" si="44"/>
        <v>5</v>
      </c>
      <c r="D297">
        <f t="shared" si="47"/>
        <v>296</v>
      </c>
      <c r="E297">
        <f>IFERROR(VLOOKUP($B297,'CURVE DATA'!$A:$AM,15,FALSE),"")</f>
        <v>135.30776346153846</v>
      </c>
      <c r="F297">
        <f>IFERROR(VLOOKUP($B297,'CURVE DATA'!$A:$AM,34,FALSE),NA())</f>
        <v>0.15190069300048764</v>
      </c>
      <c r="G297">
        <f>IFERROR(VLOOKUP($B297,'CURVE DATA'!$A:$AM,35,FALSE),NA())</f>
        <v>0.14412001378164116</v>
      </c>
      <c r="H297">
        <f>IFERROR(VLOOKUP($B297,'CURVE DATA'!$A:$AM,37,FALSE),NA())</f>
        <v>8.8802862660996666</v>
      </c>
      <c r="I297">
        <f>IFERROR(VLOOKUP($B297,'CURVE DATA'!$A:$AM,38,FALSE),NA())</f>
        <v>6.3409711767334249</v>
      </c>
      <c r="J297">
        <f>IFERROR(VLOOKUP($B297,'CURVE DATA'!$A:$AM,39,FALSE),NA())</f>
        <v>11.419601355465911</v>
      </c>
      <c r="K297" t="str">
        <f t="shared" si="48"/>
        <v/>
      </c>
      <c r="L297" t="str">
        <f t="shared" si="49"/>
        <v/>
      </c>
      <c r="M297">
        <f t="shared" si="50"/>
        <v>73.178775000000002</v>
      </c>
      <c r="N297" t="str">
        <f t="shared" si="51"/>
        <v/>
      </c>
      <c r="O297" t="str">
        <f t="shared" si="52"/>
        <v/>
      </c>
      <c r="P297" t="str">
        <f t="shared" si="53"/>
        <v/>
      </c>
      <c r="Q297">
        <f t="shared" si="54"/>
        <v>8.8802862660996666</v>
      </c>
    </row>
    <row r="298" spans="1:17">
      <c r="A298" s="41">
        <f t="shared" si="45"/>
        <v>296</v>
      </c>
      <c r="B298" t="str">
        <f t="shared" si="46"/>
        <v>5_297</v>
      </c>
      <c r="C298">
        <f t="shared" si="44"/>
        <v>5</v>
      </c>
      <c r="D298">
        <f t="shared" si="47"/>
        <v>297</v>
      </c>
      <c r="E298">
        <f>IFERROR(VLOOKUP($B298,'CURVE DATA'!$A:$AM,15,FALSE),"")</f>
        <v>135.76643384615386</v>
      </c>
      <c r="F298">
        <f>IFERROR(VLOOKUP($B298,'CURVE DATA'!$A:$AM,34,FALSE),NA())</f>
        <v>0.15109073819349622</v>
      </c>
      <c r="G298">
        <f>IFERROR(VLOOKUP($B298,'CURVE DATA'!$A:$AM,35,FALSE),NA())</f>
        <v>0.1441435635262758</v>
      </c>
      <c r="H298">
        <f>IFERROR(VLOOKUP($B298,'CURVE DATA'!$A:$AM,37,FALSE),NA())</f>
        <v>8.8817373378027682</v>
      </c>
      <c r="I298">
        <f>IFERROR(VLOOKUP($B298,'CURVE DATA'!$A:$AM,38,FALSE),NA())</f>
        <v>6.3420073149353948</v>
      </c>
      <c r="J298">
        <f>IFERROR(VLOOKUP($B298,'CURVE DATA'!$A:$AM,39,FALSE),NA())</f>
        <v>11.421467360670144</v>
      </c>
      <c r="K298" t="str">
        <f t="shared" si="48"/>
        <v/>
      </c>
      <c r="L298" t="str">
        <f t="shared" si="49"/>
        <v/>
      </c>
      <c r="M298">
        <f t="shared" si="50"/>
        <v>72.720104615384599</v>
      </c>
      <c r="N298" t="str">
        <f t="shared" si="51"/>
        <v/>
      </c>
      <c r="O298" t="str">
        <f t="shared" si="52"/>
        <v/>
      </c>
      <c r="P298" t="str">
        <f t="shared" si="53"/>
        <v/>
      </c>
      <c r="Q298">
        <f t="shared" si="54"/>
        <v>8.8817373378027682</v>
      </c>
    </row>
    <row r="299" spans="1:17">
      <c r="A299" s="41">
        <f t="shared" si="45"/>
        <v>297</v>
      </c>
      <c r="B299" t="str">
        <f t="shared" si="46"/>
        <v>5_298</v>
      </c>
      <c r="C299">
        <f t="shared" si="44"/>
        <v>5</v>
      </c>
      <c r="D299">
        <f t="shared" si="47"/>
        <v>298</v>
      </c>
      <c r="E299">
        <f>IFERROR(VLOOKUP($B299,'CURVE DATA'!$A:$AM,15,FALSE),"")</f>
        <v>136.22510423076923</v>
      </c>
      <c r="F299">
        <f>IFERROR(VLOOKUP($B299,'CURVE DATA'!$A:$AM,34,FALSE),NA())</f>
        <v>0.15027793891034649</v>
      </c>
      <c r="G299">
        <f>IFERROR(VLOOKUP($B299,'CURVE DATA'!$A:$AM,35,FALSE),NA())</f>
        <v>0.14416421798884843</v>
      </c>
      <c r="H299">
        <f>IFERROR(VLOOKUP($B299,'CURVE DATA'!$A:$AM,37,FALSE),NA())</f>
        <v>8.8830100100396407</v>
      </c>
      <c r="I299">
        <f>IFERROR(VLOOKUP($B299,'CURVE DATA'!$A:$AM,38,FALSE),NA())</f>
        <v>6.3429160669428883</v>
      </c>
      <c r="J299">
        <f>IFERROR(VLOOKUP($B299,'CURVE DATA'!$A:$AM,39,FALSE),NA())</f>
        <v>11.423103953136392</v>
      </c>
      <c r="K299" t="str">
        <f t="shared" si="48"/>
        <v/>
      </c>
      <c r="L299" t="str">
        <f t="shared" si="49"/>
        <v/>
      </c>
      <c r="M299">
        <f t="shared" si="50"/>
        <v>72.261434230769225</v>
      </c>
      <c r="N299" t="str">
        <f t="shared" si="51"/>
        <v/>
      </c>
      <c r="O299" t="str">
        <f t="shared" si="52"/>
        <v/>
      </c>
      <c r="P299" t="str">
        <f t="shared" si="53"/>
        <v/>
      </c>
      <c r="Q299">
        <f t="shared" si="54"/>
        <v>8.8830100100396407</v>
      </c>
    </row>
    <row r="300" spans="1:17">
      <c r="A300" s="41">
        <f t="shared" si="45"/>
        <v>298</v>
      </c>
      <c r="B300" t="str">
        <f t="shared" si="46"/>
        <v>5_299</v>
      </c>
      <c r="C300">
        <f t="shared" si="44"/>
        <v>5</v>
      </c>
      <c r="D300">
        <f t="shared" si="47"/>
        <v>299</v>
      </c>
      <c r="E300">
        <f>IFERROR(VLOOKUP($B300,'CURVE DATA'!$A:$AM,15,FALSE),"")</f>
        <v>136.68377461538461</v>
      </c>
      <c r="F300">
        <f>IFERROR(VLOOKUP($B300,'CURVE DATA'!$A:$AM,34,FALSE),NA())</f>
        <v>0.14946239851445242</v>
      </c>
      <c r="G300">
        <f>IFERROR(VLOOKUP($B300,'CURVE DATA'!$A:$AM,35,FALSE),NA())</f>
        <v>0.14418199711812899</v>
      </c>
      <c r="H300">
        <f>IFERROR(VLOOKUP($B300,'CURVE DATA'!$A:$AM,37,FALSE),NA())</f>
        <v>8.8841055119996426</v>
      </c>
      <c r="I300">
        <f>IFERROR(VLOOKUP($B300,'CURVE DATA'!$A:$AM,38,FALSE),NA())</f>
        <v>6.3436983104589499</v>
      </c>
      <c r="J300">
        <f>IFERROR(VLOOKUP($B300,'CURVE DATA'!$A:$AM,39,FALSE),NA())</f>
        <v>11.424512713540336</v>
      </c>
      <c r="K300" t="str">
        <f t="shared" si="48"/>
        <v/>
      </c>
      <c r="L300" t="str">
        <f t="shared" si="49"/>
        <v/>
      </c>
      <c r="M300">
        <f t="shared" si="50"/>
        <v>71.802763846153852</v>
      </c>
      <c r="N300" t="str">
        <f t="shared" si="51"/>
        <v/>
      </c>
      <c r="O300" t="str">
        <f t="shared" si="52"/>
        <v/>
      </c>
      <c r="P300" t="str">
        <f t="shared" si="53"/>
        <v/>
      </c>
      <c r="Q300">
        <f t="shared" si="54"/>
        <v>8.8841055119996426</v>
      </c>
    </row>
    <row r="301" spans="1:17">
      <c r="A301" s="41">
        <f t="shared" si="45"/>
        <v>299</v>
      </c>
      <c r="B301" t="str">
        <f t="shared" si="46"/>
        <v>5_300</v>
      </c>
      <c r="C301">
        <f t="shared" si="44"/>
        <v>5</v>
      </c>
      <c r="D301">
        <f t="shared" si="47"/>
        <v>300</v>
      </c>
      <c r="E301">
        <f>IFERROR(VLOOKUP($B301,'CURVE DATA'!$A:$AM,15,FALSE),"")</f>
        <v>137.14244500000001</v>
      </c>
      <c r="F301">
        <f>IFERROR(VLOOKUP($B301,'CURVE DATA'!$A:$AM,34,FALSE),NA())</f>
        <v>0.1486442199021307</v>
      </c>
      <c r="G301">
        <f>IFERROR(VLOOKUP($B301,'CURVE DATA'!$A:$AM,35,FALSE),NA())</f>
        <v>0.14419692094014905</v>
      </c>
      <c r="H301">
        <f>IFERROR(VLOOKUP($B301,'CURVE DATA'!$A:$AM,37,FALSE),NA())</f>
        <v>8.8850250776327897</v>
      </c>
      <c r="I301">
        <f>IFERROR(VLOOKUP($B301,'CURVE DATA'!$A:$AM,38,FALSE),NA())</f>
        <v>6.3443549265859733</v>
      </c>
      <c r="J301">
        <f>IFERROR(VLOOKUP($B301,'CURVE DATA'!$A:$AM,39,FALSE),NA())</f>
        <v>11.425695228679608</v>
      </c>
      <c r="K301" t="str">
        <f t="shared" si="48"/>
        <v/>
      </c>
      <c r="L301" t="str">
        <f t="shared" si="49"/>
        <v/>
      </c>
      <c r="M301">
        <f t="shared" si="50"/>
        <v>71.344093461538449</v>
      </c>
      <c r="N301" t="str">
        <f t="shared" si="51"/>
        <v/>
      </c>
      <c r="O301" t="str">
        <f t="shared" si="52"/>
        <v/>
      </c>
      <c r="P301" t="str">
        <f t="shared" si="53"/>
        <v/>
      </c>
      <c r="Q301">
        <f t="shared" si="54"/>
        <v>8.8850250776327897</v>
      </c>
    </row>
    <row r="302" spans="1:17">
      <c r="A302" s="41">
        <f t="shared" si="45"/>
        <v>300</v>
      </c>
      <c r="B302" t="str">
        <f t="shared" si="46"/>
        <v>5_301</v>
      </c>
      <c r="C302">
        <f t="shared" si="44"/>
        <v>5</v>
      </c>
      <c r="D302">
        <f t="shared" si="47"/>
        <v>301</v>
      </c>
      <c r="E302">
        <f>IFERROR(VLOOKUP($B302,'CURVE DATA'!$A:$AM,15,FALSE),"")</f>
        <v>137.60111538461538</v>
      </c>
      <c r="F302">
        <f>IFERROR(VLOOKUP($B302,'CURVE DATA'!$A:$AM,34,FALSE),NA())</f>
        <v>0.14782350548879558</v>
      </c>
      <c r="G302">
        <f>IFERROR(VLOOKUP($B302,'CURVE DATA'!$A:$AM,35,FALSE),NA())</f>
        <v>0.14420900955531121</v>
      </c>
      <c r="H302">
        <f>IFERROR(VLOOKUP($B302,'CURVE DATA'!$A:$AM,37,FALSE),NA())</f>
        <v>8.8857699454716421</v>
      </c>
      <c r="I302">
        <f>IFERROR(VLOOKUP($B302,'CURVE DATA'!$A:$AM,38,FALSE),NA())</f>
        <v>6.344886799698517</v>
      </c>
      <c r="J302">
        <f>IFERROR(VLOOKUP($B302,'CURVE DATA'!$A:$AM,39,FALSE),NA())</f>
        <v>11.426653091244766</v>
      </c>
      <c r="K302" t="str">
        <f t="shared" si="48"/>
        <v/>
      </c>
      <c r="L302" t="str">
        <f t="shared" si="49"/>
        <v/>
      </c>
      <c r="M302">
        <f t="shared" si="50"/>
        <v>70.885423076923075</v>
      </c>
      <c r="N302" t="str">
        <f t="shared" si="51"/>
        <v/>
      </c>
      <c r="O302" t="str">
        <f t="shared" si="52"/>
        <v/>
      </c>
      <c r="P302" t="str">
        <f t="shared" si="53"/>
        <v/>
      </c>
      <c r="Q302">
        <f t="shared" si="54"/>
        <v>8.8857699454716421</v>
      </c>
    </row>
    <row r="303" spans="1:17">
      <c r="A303" s="41">
        <f t="shared" si="45"/>
        <v>301</v>
      </c>
      <c r="B303" t="str">
        <f t="shared" si="46"/>
        <v>5_302</v>
      </c>
      <c r="C303">
        <f t="shared" si="44"/>
        <v>5</v>
      </c>
      <c r="D303">
        <f t="shared" si="47"/>
        <v>302</v>
      </c>
      <c r="E303">
        <f>IFERROR(VLOOKUP($B303,'CURVE DATA'!$A:$AM,15,FALSE),"")</f>
        <v>138.05978576923076</v>
      </c>
      <c r="F303">
        <f>IFERROR(VLOOKUP($B303,'CURVE DATA'!$A:$AM,34,FALSE),NA())</f>
        <v>0.14700035719538099</v>
      </c>
      <c r="G303">
        <f>IFERROR(VLOOKUP($B303,'CURVE DATA'!$A:$AM,35,FALSE),NA())</f>
        <v>0.14421828313551077</v>
      </c>
      <c r="H303">
        <f>IFERROR(VLOOKUP($B303,'CURVE DATA'!$A:$AM,37,FALSE),NA())</f>
        <v>8.8863413584539384</v>
      </c>
      <c r="I303">
        <f>IFERROR(VLOOKUP($B303,'CURVE DATA'!$A:$AM,38,FALSE),NA())</f>
        <v>6.345294817316665</v>
      </c>
      <c r="J303">
        <f>IFERROR(VLOOKUP($B303,'CURVE DATA'!$A:$AM,39,FALSE),NA())</f>
        <v>11.427387899591215</v>
      </c>
      <c r="K303" t="str">
        <f t="shared" si="48"/>
        <v/>
      </c>
      <c r="L303" t="str">
        <f t="shared" si="49"/>
        <v/>
      </c>
      <c r="M303">
        <f t="shared" si="50"/>
        <v>70.426752692307701</v>
      </c>
      <c r="N303" t="str">
        <f t="shared" si="51"/>
        <v/>
      </c>
      <c r="O303" t="str">
        <f t="shared" si="52"/>
        <v/>
      </c>
      <c r="P303" t="str">
        <f t="shared" si="53"/>
        <v/>
      </c>
      <c r="Q303">
        <f t="shared" si="54"/>
        <v>8.8863413584539384</v>
      </c>
    </row>
    <row r="304" spans="1:17">
      <c r="A304" s="41">
        <f t="shared" si="45"/>
        <v>302</v>
      </c>
      <c r="B304" t="str">
        <f t="shared" si="46"/>
        <v>5_303</v>
      </c>
      <c r="C304">
        <f t="shared" si="44"/>
        <v>5</v>
      </c>
      <c r="D304">
        <f t="shared" si="47"/>
        <v>303</v>
      </c>
      <c r="E304">
        <f>IFERROR(VLOOKUP($B304,'CURVE DATA'!$A:$AM,15,FALSE),"")</f>
        <v>138.51845615384616</v>
      </c>
      <c r="F304">
        <f>IFERROR(VLOOKUP($B304,'CURVE DATA'!$A:$AM,34,FALSE),NA())</f>
        <v>0.14617487643499616</v>
      </c>
      <c r="G304">
        <f>IFERROR(VLOOKUP($B304,'CURVE DATA'!$A:$AM,35,FALSE),NA())</f>
        <v>0.14422476192127065</v>
      </c>
      <c r="H304">
        <f>IFERROR(VLOOKUP($B304,'CURVE DATA'!$A:$AM,37,FALSE),NA())</f>
        <v>8.8867405637460752</v>
      </c>
      <c r="I304">
        <f>IFERROR(VLOOKUP($B304,'CURVE DATA'!$A:$AM,38,FALSE),NA())</f>
        <v>6.345579869979967</v>
      </c>
      <c r="J304">
        <f>IFERROR(VLOOKUP($B304,'CURVE DATA'!$A:$AM,39,FALSE),NA())</f>
        <v>11.427901257512186</v>
      </c>
      <c r="K304" t="str">
        <f t="shared" si="48"/>
        <v/>
      </c>
      <c r="L304" t="str">
        <f t="shared" si="49"/>
        <v/>
      </c>
      <c r="M304">
        <f t="shared" si="50"/>
        <v>69.968082307692299</v>
      </c>
      <c r="N304" t="str">
        <f t="shared" si="51"/>
        <v/>
      </c>
      <c r="O304" t="str">
        <f t="shared" si="52"/>
        <v/>
      </c>
      <c r="P304" t="str">
        <f t="shared" si="53"/>
        <v/>
      </c>
      <c r="Q304">
        <f t="shared" si="54"/>
        <v>8.8867405637460752</v>
      </c>
    </row>
    <row r="305" spans="1:17">
      <c r="A305" s="41">
        <f t="shared" si="45"/>
        <v>303</v>
      </c>
      <c r="B305" t="str">
        <f t="shared" si="46"/>
        <v>5_304</v>
      </c>
      <c r="C305">
        <f t="shared" si="44"/>
        <v>5</v>
      </c>
      <c r="D305">
        <f t="shared" si="47"/>
        <v>304</v>
      </c>
      <c r="E305">
        <f>IFERROR(VLOOKUP($B305,'CURVE DATA'!$A:$AM,15,FALSE),"")</f>
        <v>138.97712653846153</v>
      </c>
      <c r="F305">
        <f>IFERROR(VLOOKUP($B305,'CURVE DATA'!$A:$AM,34,FALSE),NA())</f>
        <v>0.14534716409997903</v>
      </c>
      <c r="G305">
        <f>IFERROR(VLOOKUP($B305,'CURVE DATA'!$A:$AM,35,FALSE),NA())</f>
        <v>0.14422846621889016</v>
      </c>
      <c r="H305">
        <f>IFERROR(VLOOKUP($B305,'CURVE DATA'!$A:$AM,37,FALSE),NA())</f>
        <v>8.8869688125674084</v>
      </c>
      <c r="I305">
        <f>IFERROR(VLOOKUP($B305,'CURVE DATA'!$A:$AM,38,FALSE),NA())</f>
        <v>6.3457428511219955</v>
      </c>
      <c r="J305">
        <f>IFERROR(VLOOKUP($B305,'CURVE DATA'!$A:$AM,39,FALSE),NA())</f>
        <v>11.428194774012821</v>
      </c>
      <c r="K305" t="str">
        <f t="shared" si="48"/>
        <v/>
      </c>
      <c r="L305" t="str">
        <f t="shared" si="49"/>
        <v/>
      </c>
      <c r="M305">
        <f t="shared" si="50"/>
        <v>69.509411923076925</v>
      </c>
      <c r="N305" t="str">
        <f t="shared" si="51"/>
        <v/>
      </c>
      <c r="O305" t="str">
        <f t="shared" si="52"/>
        <v/>
      </c>
      <c r="P305" t="str">
        <f t="shared" si="53"/>
        <v/>
      </c>
      <c r="Q305">
        <f t="shared" si="54"/>
        <v>8.8869688125674084</v>
      </c>
    </row>
    <row r="306" spans="1:17">
      <c r="A306" s="41">
        <f t="shared" si="45"/>
        <v>304</v>
      </c>
      <c r="B306" t="str">
        <f t="shared" si="46"/>
        <v>5_305</v>
      </c>
      <c r="C306">
        <f t="shared" si="44"/>
        <v>5</v>
      </c>
      <c r="D306">
        <f t="shared" si="47"/>
        <v>305</v>
      </c>
      <c r="E306">
        <f>IFERROR(VLOOKUP($B306,'CURVE DATA'!$A:$AM,15,FALSE),"")</f>
        <v>139.43579692307694</v>
      </c>
      <c r="F306">
        <f>IFERROR(VLOOKUP($B306,'CURVE DATA'!$A:$AM,34,FALSE),NA())</f>
        <v>0.14451732054863459</v>
      </c>
      <c r="G306">
        <f>IFERROR(VLOOKUP($B306,'CURVE DATA'!$A:$AM,35,FALSE),NA())</f>
        <v>0.14422941639760642</v>
      </c>
      <c r="H306">
        <f>IFERROR(VLOOKUP($B306,'CURVE DATA'!$A:$AM,37,FALSE),NA())</f>
        <v>8.8870273600153507</v>
      </c>
      <c r="I306">
        <f>IFERROR(VLOOKUP($B306,'CURVE DATA'!$A:$AM,38,FALSE),NA())</f>
        <v>6.345784656945451</v>
      </c>
      <c r="J306">
        <f>IFERROR(VLOOKUP($B306,'CURVE DATA'!$A:$AM,39,FALSE),NA())</f>
        <v>11.428270063085252</v>
      </c>
      <c r="K306" t="str">
        <f t="shared" si="48"/>
        <v/>
      </c>
      <c r="L306">
        <f t="shared" si="49"/>
        <v>8.8870273600153507</v>
      </c>
      <c r="M306">
        <f t="shared" si="50"/>
        <v>69.050741538461523</v>
      </c>
      <c r="N306" t="str">
        <f t="shared" si="51"/>
        <v/>
      </c>
      <c r="O306" t="str">
        <f t="shared" si="52"/>
        <v/>
      </c>
      <c r="P306">
        <f t="shared" si="53"/>
        <v>139.43579692307694</v>
      </c>
      <c r="Q306">
        <f t="shared" si="54"/>
        <v>8.8870273600153507</v>
      </c>
    </row>
    <row r="307" spans="1:17">
      <c r="A307" s="41">
        <f t="shared" si="45"/>
        <v>305</v>
      </c>
      <c r="B307" t="str">
        <f t="shared" si="46"/>
        <v>5_306</v>
      </c>
      <c r="C307">
        <f t="shared" si="44"/>
        <v>5</v>
      </c>
      <c r="D307">
        <f t="shared" si="47"/>
        <v>306</v>
      </c>
      <c r="E307">
        <f>IFERROR(VLOOKUP($B307,'CURVE DATA'!$A:$AM,15,FALSE),"")</f>
        <v>139.89446730769231</v>
      </c>
      <c r="F307">
        <f>IFERROR(VLOOKUP($B307,'CURVE DATA'!$A:$AM,34,FALSE),NA())</f>
        <v>0.14368544559300311</v>
      </c>
      <c r="G307">
        <f>IFERROR(VLOOKUP($B307,'CURVE DATA'!$A:$AM,35,FALSE),NA())</f>
        <v>0.14422763288677165</v>
      </c>
      <c r="H307">
        <f>IFERROR(VLOOKUP($B307,'CURVE DATA'!$A:$AM,37,FALSE),NA())</f>
        <v>8.8869174648914484</v>
      </c>
      <c r="I307">
        <f>IFERROR(VLOOKUP($B307,'CURVE DATA'!$A:$AM,38,FALSE),NA())</f>
        <v>6.3457061862979689</v>
      </c>
      <c r="J307">
        <f>IFERROR(VLOOKUP($B307,'CURVE DATA'!$A:$AM,39,FALSE),NA())</f>
        <v>11.428128743484928</v>
      </c>
      <c r="K307" t="str">
        <f t="shared" si="48"/>
        <v/>
      </c>
      <c r="L307" t="str">
        <f t="shared" si="49"/>
        <v/>
      </c>
      <c r="M307">
        <f t="shared" si="50"/>
        <v>68.592071153846149</v>
      </c>
      <c r="N307" t="str">
        <f t="shared" si="51"/>
        <v/>
      </c>
      <c r="O307" t="str">
        <f t="shared" si="52"/>
        <v/>
      </c>
      <c r="P307" t="str">
        <f t="shared" si="53"/>
        <v/>
      </c>
      <c r="Q307" t="str">
        <f t="shared" si="54"/>
        <v/>
      </c>
    </row>
    <row r="308" spans="1:17">
      <c r="A308" s="41">
        <f t="shared" si="45"/>
        <v>306</v>
      </c>
      <c r="B308" t="str">
        <f t="shared" si="46"/>
        <v>5_307</v>
      </c>
      <c r="C308">
        <f t="shared" si="44"/>
        <v>5</v>
      </c>
      <c r="D308">
        <f t="shared" si="47"/>
        <v>307</v>
      </c>
      <c r="E308">
        <f>IFERROR(VLOOKUP($B308,'CURVE DATA'!$A:$AM,15,FALSE),"")</f>
        <v>140.35313769230768</v>
      </c>
      <c r="F308">
        <f>IFERROR(VLOOKUP($B308,'CURVE DATA'!$A:$AM,34,FALSE),NA())</f>
        <v>0.14285163848590951</v>
      </c>
      <c r="G308">
        <f>IFERROR(VLOOKUP($B308,'CURVE DATA'!$A:$AM,35,FALSE),NA())</f>
        <v>0.14422313617304336</v>
      </c>
      <c r="H308">
        <f>IFERROR(VLOOKUP($B308,'CURVE DATA'!$A:$AM,37,FALSE),NA())</f>
        <v>8.8866403895282406</v>
      </c>
      <c r="I308">
        <f>IFERROR(VLOOKUP($B308,'CURVE DATA'!$A:$AM,38,FALSE),NA())</f>
        <v>6.3455083405484922</v>
      </c>
      <c r="J308">
        <f>IFERROR(VLOOKUP($B308,'CURVE DATA'!$A:$AM,39,FALSE),NA())</f>
        <v>11.42777243850799</v>
      </c>
      <c r="K308" t="str">
        <f t="shared" si="48"/>
        <v/>
      </c>
      <c r="L308" t="str">
        <f t="shared" si="49"/>
        <v/>
      </c>
      <c r="M308">
        <f t="shared" si="50"/>
        <v>68.133400769230775</v>
      </c>
      <c r="N308" t="str">
        <f t="shared" si="51"/>
        <v/>
      </c>
      <c r="O308" t="str">
        <f t="shared" si="52"/>
        <v/>
      </c>
      <c r="P308" t="str">
        <f t="shared" si="53"/>
        <v/>
      </c>
      <c r="Q308" t="str">
        <f t="shared" si="54"/>
        <v/>
      </c>
    </row>
    <row r="309" spans="1:17">
      <c r="A309" s="41">
        <f t="shared" si="45"/>
        <v>307</v>
      </c>
      <c r="B309" t="str">
        <f t="shared" si="46"/>
        <v>5_308</v>
      </c>
      <c r="C309">
        <f t="shared" si="44"/>
        <v>5</v>
      </c>
      <c r="D309">
        <f t="shared" si="47"/>
        <v>308</v>
      </c>
      <c r="E309">
        <f>IFERROR(VLOOKUP($B309,'CURVE DATA'!$A:$AM,15,FALSE),"")</f>
        <v>140.81180807692309</v>
      </c>
      <c r="F309">
        <f>IFERROR(VLOOKUP($B309,'CURVE DATA'!$A:$AM,34,FALSE),NA())</f>
        <v>0.1420159979090389</v>
      </c>
      <c r="G309">
        <f>IFERROR(VLOOKUP($B309,'CURVE DATA'!$A:$AM,35,FALSE),NA())</f>
        <v>0.14421594679759056</v>
      </c>
      <c r="H309">
        <f>IFERROR(VLOOKUP($B309,'CURVE DATA'!$A:$AM,37,FALSE),NA())</f>
        <v>8.8861973996171244</v>
      </c>
      <c r="I309">
        <f>IFERROR(VLOOKUP($B309,'CURVE DATA'!$A:$AM,38,FALSE),NA())</f>
        <v>6.3451920234643575</v>
      </c>
      <c r="J309">
        <f>IFERROR(VLOOKUP($B309,'CURVE DATA'!$A:$AM,39,FALSE),NA())</f>
        <v>11.42720277576989</v>
      </c>
      <c r="K309" t="str">
        <f t="shared" si="48"/>
        <v/>
      </c>
      <c r="L309" t="str">
        <f t="shared" si="49"/>
        <v/>
      </c>
      <c r="M309">
        <f t="shared" si="50"/>
        <v>67.674730384615373</v>
      </c>
      <c r="N309" t="str">
        <f t="shared" si="51"/>
        <v/>
      </c>
      <c r="O309" t="str">
        <f t="shared" si="52"/>
        <v/>
      </c>
      <c r="P309" t="str">
        <f t="shared" si="53"/>
        <v/>
      </c>
      <c r="Q309" t="str">
        <f t="shared" si="54"/>
        <v/>
      </c>
    </row>
    <row r="310" spans="1:17">
      <c r="A310" s="41">
        <f t="shared" si="45"/>
        <v>308</v>
      </c>
      <c r="B310" t="str">
        <f t="shared" si="46"/>
        <v>5_309</v>
      </c>
      <c r="C310">
        <f t="shared" si="44"/>
        <v>5</v>
      </c>
      <c r="D310">
        <f t="shared" si="47"/>
        <v>309</v>
      </c>
      <c r="E310">
        <f>IFERROR(VLOOKUP($B310,'CURVE DATA'!$A:$AM,15,FALSE),"")</f>
        <v>141.27047846153846</v>
      </c>
      <c r="F310">
        <f>IFERROR(VLOOKUP($B310,'CURVE DATA'!$A:$AM,34,FALSE),NA())</f>
        <v>0.14117862196071851</v>
      </c>
      <c r="G310">
        <f>IFERROR(VLOOKUP($B310,'CURVE DATA'!$A:$AM,35,FALSE),NA())</f>
        <v>0.144206085353315</v>
      </c>
      <c r="H310">
        <f>IFERROR(VLOOKUP($B310,'CURVE DATA'!$A:$AM,37,FALSE),NA())</f>
        <v>8.8855897640371211</v>
      </c>
      <c r="I310">
        <f>IFERROR(VLOOKUP($B310,'CURVE DATA'!$A:$AM,38,FALSE),NA())</f>
        <v>6.3447581410890264</v>
      </c>
      <c r="J310">
        <f>IFERROR(VLOOKUP($B310,'CURVE DATA'!$A:$AM,39,FALSE),NA())</f>
        <v>11.426421386985217</v>
      </c>
      <c r="K310" t="str">
        <f t="shared" si="48"/>
        <v/>
      </c>
      <c r="L310" t="str">
        <f t="shared" si="49"/>
        <v/>
      </c>
      <c r="M310">
        <f t="shared" si="50"/>
        <v>67.216059999999999</v>
      </c>
      <c r="N310" t="str">
        <f t="shared" si="51"/>
        <v/>
      </c>
      <c r="O310" t="str">
        <f t="shared" si="52"/>
        <v/>
      </c>
      <c r="P310" t="str">
        <f t="shared" si="53"/>
        <v/>
      </c>
      <c r="Q310" t="str">
        <f t="shared" si="54"/>
        <v/>
      </c>
    </row>
    <row r="311" spans="1:17">
      <c r="A311" s="41">
        <f t="shared" si="45"/>
        <v>309</v>
      </c>
      <c r="B311" t="str">
        <f t="shared" si="46"/>
        <v>5_310</v>
      </c>
      <c r="C311">
        <f t="shared" si="44"/>
        <v>5</v>
      </c>
      <c r="D311">
        <f t="shared" si="47"/>
        <v>310</v>
      </c>
      <c r="E311">
        <f>IFERROR(VLOOKUP($B311,'CURVE DATA'!$A:$AM,15,FALSE),"")</f>
        <v>141.72914884615383</v>
      </c>
      <c r="F311">
        <f>IFERROR(VLOOKUP($B311,'CURVE DATA'!$A:$AM,34,FALSE),NA())</f>
        <v>0.14033960814416022</v>
      </c>
      <c r="G311">
        <f>IFERROR(VLOOKUP($B311,'CURVE DATA'!$A:$AM,35,FALSE),NA())</f>
        <v>0.14419357248208797</v>
      </c>
      <c r="H311">
        <f>IFERROR(VLOOKUP($B311,'CURVE DATA'!$A:$AM,37,FALSE),NA())</f>
        <v>8.8848187546846304</v>
      </c>
      <c r="I311">
        <f>IFERROR(VLOOKUP($B311,'CURVE DATA'!$A:$AM,38,FALSE),NA())</f>
        <v>6.3442076016205187</v>
      </c>
      <c r="J311">
        <f>IFERROR(VLOOKUP($B311,'CURVE DATA'!$A:$AM,39,FALSE),NA())</f>
        <v>11.425429907748743</v>
      </c>
      <c r="K311" t="str">
        <f t="shared" si="48"/>
        <v/>
      </c>
      <c r="L311" t="str">
        <f t="shared" si="49"/>
        <v/>
      </c>
      <c r="M311">
        <f t="shared" si="50"/>
        <v>66.757389615384625</v>
      </c>
      <c r="N311" t="str">
        <f t="shared" si="51"/>
        <v/>
      </c>
      <c r="O311" t="str">
        <f t="shared" si="52"/>
        <v/>
      </c>
      <c r="P311" t="str">
        <f t="shared" si="53"/>
        <v/>
      </c>
      <c r="Q311" t="str">
        <f t="shared" si="54"/>
        <v/>
      </c>
    </row>
    <row r="312" spans="1:17">
      <c r="A312" s="41">
        <f t="shared" si="45"/>
        <v>310</v>
      </c>
      <c r="B312" t="str">
        <f t="shared" si="46"/>
        <v>5_311</v>
      </c>
      <c r="C312">
        <f t="shared" si="44"/>
        <v>5</v>
      </c>
      <c r="D312">
        <f t="shared" si="47"/>
        <v>311</v>
      </c>
      <c r="E312">
        <f>IFERROR(VLOOKUP($B312,'CURVE DATA'!$A:$AM,15,FALSE),"")</f>
        <v>142.18781923076924</v>
      </c>
      <c r="F312">
        <f>IFERROR(VLOOKUP($B312,'CURVE DATA'!$A:$AM,34,FALSE),NA())</f>
        <v>0.13949905335585339</v>
      </c>
      <c r="G312">
        <f>IFERROR(VLOOKUP($B312,'CURVE DATA'!$A:$AM,35,FALSE),NA())</f>
        <v>0.14417842887200333</v>
      </c>
      <c r="H312">
        <f>IFERROR(VLOOKUP($B312,'CURVE DATA'!$A:$AM,37,FALSE),NA())</f>
        <v>8.8838856463041544</v>
      </c>
      <c r="I312">
        <f>IFERROR(VLOOKUP($B312,'CURVE DATA'!$A:$AM,38,FALSE),NA())</f>
        <v>6.343541315290544</v>
      </c>
      <c r="J312">
        <f>IFERROR(VLOOKUP($B312,'CURVE DATA'!$A:$AM,39,FALSE),NA())</f>
        <v>11.424229977317767</v>
      </c>
      <c r="K312" t="str">
        <f t="shared" si="48"/>
        <v/>
      </c>
      <c r="L312" t="str">
        <f t="shared" si="49"/>
        <v/>
      </c>
      <c r="M312">
        <f t="shared" si="50"/>
        <v>66.298719230769223</v>
      </c>
      <c r="N312" t="str">
        <f t="shared" si="51"/>
        <v/>
      </c>
      <c r="O312" t="str">
        <f t="shared" si="52"/>
        <v/>
      </c>
      <c r="P312" t="str">
        <f t="shared" si="53"/>
        <v/>
      </c>
      <c r="Q312" t="str">
        <f t="shared" si="54"/>
        <v/>
      </c>
    </row>
    <row r="313" spans="1:17">
      <c r="A313" s="41">
        <f t="shared" si="45"/>
        <v>311</v>
      </c>
      <c r="B313" t="str">
        <f t="shared" si="46"/>
        <v>5_312</v>
      </c>
      <c r="C313">
        <f t="shared" si="44"/>
        <v>5</v>
      </c>
      <c r="D313">
        <f t="shared" si="47"/>
        <v>312</v>
      </c>
      <c r="E313">
        <f>IFERROR(VLOOKUP($B313,'CURVE DATA'!$A:$AM,15,FALSE),"")</f>
        <v>142.64648961538461</v>
      </c>
      <c r="F313">
        <f>IFERROR(VLOOKUP($B313,'CURVE DATA'!$A:$AM,34,FALSE),NA())</f>
        <v>0.13865705387413643</v>
      </c>
      <c r="G313">
        <f>IFERROR(VLOOKUP($B313,'CURVE DATA'!$A:$AM,35,FALSE),NA())</f>
        <v>0.14416067525464685</v>
      </c>
      <c r="H313">
        <f>IFERROR(VLOOKUP($B313,'CURVE DATA'!$A:$AM,37,FALSE),NA())</f>
        <v>8.8827917163200567</v>
      </c>
      <c r="I313">
        <f>IFERROR(VLOOKUP($B313,'CURVE DATA'!$A:$AM,38,FALSE),NA())</f>
        <v>6.3427601942443665</v>
      </c>
      <c r="J313">
        <f>IFERROR(VLOOKUP($B313,'CURVE DATA'!$A:$AM,39,FALSE),NA())</f>
        <v>11.422823238395749</v>
      </c>
      <c r="K313" t="str">
        <f t="shared" si="48"/>
        <v/>
      </c>
      <c r="L313" t="str">
        <f t="shared" si="49"/>
        <v/>
      </c>
      <c r="M313">
        <f t="shared" si="50"/>
        <v>65.840048846153849</v>
      </c>
      <c r="N313" t="str">
        <f t="shared" si="51"/>
        <v/>
      </c>
      <c r="O313" t="str">
        <f t="shared" si="52"/>
        <v/>
      </c>
      <c r="P313" t="str">
        <f t="shared" si="53"/>
        <v/>
      </c>
      <c r="Q313" t="str">
        <f t="shared" si="54"/>
        <v/>
      </c>
    </row>
    <row r="314" spans="1:17">
      <c r="A314" s="41">
        <f t="shared" si="45"/>
        <v>312</v>
      </c>
      <c r="B314" t="str">
        <f t="shared" si="46"/>
        <v>5_313</v>
      </c>
      <c r="C314">
        <f t="shared" si="44"/>
        <v>5</v>
      </c>
      <c r="D314">
        <f t="shared" si="47"/>
        <v>313</v>
      </c>
      <c r="E314">
        <f>IFERROR(VLOOKUP($B314,'CURVE DATA'!$A:$AM,15,FALSE),"")</f>
        <v>143.10516000000001</v>
      </c>
      <c r="F314">
        <f>IFERROR(VLOOKUP($B314,'CURVE DATA'!$A:$AM,34,FALSE),NA())</f>
        <v>0.13781370534806281</v>
      </c>
      <c r="G314">
        <f>IFERROR(VLOOKUP($B314,'CURVE DATA'!$A:$AM,35,FALSE),NA())</f>
        <v>0.14414033240238217</v>
      </c>
      <c r="H314">
        <f>IFERROR(VLOOKUP($B314,'CURVE DATA'!$A:$AM,37,FALSE),NA())</f>
        <v>8.8815382446693185</v>
      </c>
      <c r="I314">
        <f>IFERROR(VLOOKUP($B314,'CURVE DATA'!$A:$AM,38,FALSE),NA())</f>
        <v>6.3418651524213878</v>
      </c>
      <c r="J314">
        <f>IFERROR(VLOOKUP($B314,'CURVE DATA'!$A:$AM,39,FALSE),NA())</f>
        <v>11.421211336917249</v>
      </c>
      <c r="K314" t="str">
        <f t="shared" si="48"/>
        <v/>
      </c>
      <c r="L314" t="str">
        <f t="shared" si="49"/>
        <v/>
      </c>
      <c r="M314">
        <f t="shared" si="50"/>
        <v>65.381378461538446</v>
      </c>
      <c r="N314" t="str">
        <f t="shared" si="51"/>
        <v/>
      </c>
      <c r="O314" t="str">
        <f t="shared" si="52"/>
        <v/>
      </c>
      <c r="P314" t="str">
        <f t="shared" si="53"/>
        <v/>
      </c>
      <c r="Q314" t="str">
        <f t="shared" si="54"/>
        <v/>
      </c>
    </row>
    <row r="315" spans="1:17">
      <c r="A315" s="41">
        <f t="shared" si="45"/>
        <v>313</v>
      </c>
      <c r="B315" t="str">
        <f t="shared" si="46"/>
        <v>5_314</v>
      </c>
      <c r="C315">
        <f t="shared" si="44"/>
        <v>5</v>
      </c>
      <c r="D315">
        <f t="shared" si="47"/>
        <v>314</v>
      </c>
      <c r="E315">
        <f>IFERROR(VLOOKUP($B315,'CURVE DATA'!$A:$AM,15,FALSE),"")</f>
        <v>143.56383038461539</v>
      </c>
      <c r="F315">
        <f>IFERROR(VLOOKUP($B315,'CURVE DATA'!$A:$AM,34,FALSE),NA())</f>
        <v>0.13696910278648503</v>
      </c>
      <c r="G315">
        <f>IFERROR(VLOOKUP($B315,'CURVE DATA'!$A:$AM,35,FALSE),NA())</f>
        <v>0.14411742112565407</v>
      </c>
      <c r="H315">
        <f>IFERROR(VLOOKUP($B315,'CURVE DATA'!$A:$AM,37,FALSE),NA())</f>
        <v>8.8801265136353784</v>
      </c>
      <c r="I315">
        <f>IFERROR(VLOOKUP($B315,'CURVE DATA'!$A:$AM,38,FALSE),NA())</f>
        <v>6.3408571054364966</v>
      </c>
      <c r="J315">
        <f>IFERROR(VLOOKUP($B315,'CURVE DATA'!$A:$AM,39,FALSE),NA())</f>
        <v>11.419395921834262</v>
      </c>
      <c r="K315" t="str">
        <f t="shared" si="48"/>
        <v/>
      </c>
      <c r="L315" t="str">
        <f t="shared" si="49"/>
        <v/>
      </c>
      <c r="M315">
        <f t="shared" si="50"/>
        <v>64.922708076923072</v>
      </c>
      <c r="N315" t="str">
        <f t="shared" si="51"/>
        <v/>
      </c>
      <c r="O315" t="str">
        <f t="shared" si="52"/>
        <v/>
      </c>
      <c r="P315" t="str">
        <f t="shared" si="53"/>
        <v/>
      </c>
      <c r="Q315" t="str">
        <f t="shared" si="54"/>
        <v/>
      </c>
    </row>
    <row r="316" spans="1:17">
      <c r="A316" s="41">
        <f t="shared" si="45"/>
        <v>314</v>
      </c>
      <c r="B316" t="str">
        <f t="shared" si="46"/>
        <v>5_315</v>
      </c>
      <c r="C316">
        <f t="shared" si="44"/>
        <v>5</v>
      </c>
      <c r="D316">
        <f t="shared" si="47"/>
        <v>315</v>
      </c>
      <c r="E316">
        <f>IFERROR(VLOOKUP($B316,'CURVE DATA'!$A:$AM,15,FALSE),"")</f>
        <v>144.02250076923076</v>
      </c>
      <c r="F316">
        <f>IFERROR(VLOOKUP($B316,'CURVE DATA'!$A:$AM,34,FALSE),NA())</f>
        <v>0.13612334054731332</v>
      </c>
      <c r="G316">
        <f>IFERROR(VLOOKUP($B316,'CURVE DATA'!$A:$AM,35,FALSE),NA())</f>
        <v>0.14409196227030902</v>
      </c>
      <c r="H316">
        <f>IFERROR(VLOOKUP($B316,'CURVE DATA'!$A:$AM,37,FALSE),NA())</f>
        <v>8.878557807683034</v>
      </c>
      <c r="I316">
        <f>IFERROR(VLOOKUP($B316,'CURVE DATA'!$A:$AM,38,FALSE),NA())</f>
        <v>6.3397369704621811</v>
      </c>
      <c r="J316">
        <f>IFERROR(VLOOKUP($B316,'CURVE DATA'!$A:$AM,39,FALSE),NA())</f>
        <v>11.417378644903888</v>
      </c>
      <c r="K316" t="str">
        <f t="shared" si="48"/>
        <v/>
      </c>
      <c r="L316" t="str">
        <f t="shared" si="49"/>
        <v/>
      </c>
      <c r="M316">
        <f t="shared" si="50"/>
        <v>64.464037692307699</v>
      </c>
      <c r="N316" t="str">
        <f t="shared" si="51"/>
        <v/>
      </c>
      <c r="O316" t="str">
        <f t="shared" si="52"/>
        <v/>
      </c>
      <c r="P316" t="str">
        <f t="shared" si="53"/>
        <v/>
      </c>
      <c r="Q316" t="str">
        <f t="shared" si="54"/>
        <v/>
      </c>
    </row>
    <row r="317" spans="1:17">
      <c r="A317" s="41">
        <f t="shared" si="45"/>
        <v>315</v>
      </c>
      <c r="B317" t="str">
        <f t="shared" si="46"/>
        <v>5_316</v>
      </c>
      <c r="C317">
        <f t="shared" si="44"/>
        <v>5</v>
      </c>
      <c r="D317">
        <f t="shared" si="47"/>
        <v>316</v>
      </c>
      <c r="E317">
        <f>IFERROR(VLOOKUP($B317,'CURVE DATA'!$A:$AM,15,FALSE),"")</f>
        <v>144.48117115384616</v>
      </c>
      <c r="F317">
        <f>IFERROR(VLOOKUP($B317,'CURVE DATA'!$A:$AM,34,FALSE),NA())</f>
        <v>0.13527651232700916</v>
      </c>
      <c r="G317">
        <f>IFERROR(VLOOKUP($B317,'CURVE DATA'!$A:$AM,35,FALSE),NA())</f>
        <v>0.14406397671493346</v>
      </c>
      <c r="H317">
        <f>IFERROR(VLOOKUP($B317,'CURVE DATA'!$A:$AM,37,FALSE),NA())</f>
        <v>8.8768334132944293</v>
      </c>
      <c r="I317">
        <f>IFERROR(VLOOKUP($B317,'CURVE DATA'!$A:$AM,38,FALSE),NA())</f>
        <v>6.338505666111419</v>
      </c>
      <c r="J317">
        <f>IFERROR(VLOOKUP($B317,'CURVE DATA'!$A:$AM,39,FALSE),NA())</f>
        <v>11.415161160477439</v>
      </c>
      <c r="K317" t="str">
        <f t="shared" si="48"/>
        <v/>
      </c>
      <c r="L317" t="str">
        <f t="shared" si="49"/>
        <v/>
      </c>
      <c r="M317">
        <f t="shared" si="50"/>
        <v>64.005367307692296</v>
      </c>
      <c r="N317" t="str">
        <f t="shared" si="51"/>
        <v/>
      </c>
      <c r="O317" t="str">
        <f t="shared" si="52"/>
        <v/>
      </c>
      <c r="P317" t="str">
        <f t="shared" si="53"/>
        <v/>
      </c>
      <c r="Q317" t="str">
        <f t="shared" si="54"/>
        <v/>
      </c>
    </row>
    <row r="318" spans="1:17">
      <c r="A318" s="41">
        <f t="shared" si="45"/>
        <v>316</v>
      </c>
      <c r="B318" t="str">
        <f t="shared" si="46"/>
        <v>5_317</v>
      </c>
      <c r="C318">
        <f t="shared" si="44"/>
        <v>5</v>
      </c>
      <c r="D318">
        <f t="shared" si="47"/>
        <v>317</v>
      </c>
      <c r="E318">
        <f>IFERROR(VLOOKUP($B318,'CURVE DATA'!$A:$AM,15,FALSE),"")</f>
        <v>144.93984153846154</v>
      </c>
      <c r="F318">
        <f>IFERROR(VLOOKUP($B318,'CURVE DATA'!$A:$AM,34,FALSE),NA())</f>
        <v>0.13442871115032715</v>
      </c>
      <c r="G318">
        <f>IFERROR(VLOOKUP($B318,'CURVE DATA'!$A:$AM,35,FALSE),NA())</f>
        <v>0.14403348536821003</v>
      </c>
      <c r="H318">
        <f>IFERROR(VLOOKUP($B318,'CURVE DATA'!$A:$AM,37,FALSE),NA())</f>
        <v>8.8749546188061554</v>
      </c>
      <c r="I318">
        <f>IFERROR(VLOOKUP($B318,'CURVE DATA'!$A:$AM,38,FALSE),NA())</f>
        <v>6.3371641123213536</v>
      </c>
      <c r="J318">
        <f>IFERROR(VLOOKUP($B318,'CURVE DATA'!$A:$AM,39,FALSE),NA())</f>
        <v>11.412745125290957</v>
      </c>
      <c r="K318" t="str">
        <f t="shared" si="48"/>
        <v/>
      </c>
      <c r="L318" t="str">
        <f t="shared" si="49"/>
        <v/>
      </c>
      <c r="M318">
        <f t="shared" si="50"/>
        <v>63.546696923076922</v>
      </c>
      <c r="N318" t="str">
        <f t="shared" si="51"/>
        <v/>
      </c>
      <c r="O318" t="str">
        <f t="shared" si="52"/>
        <v/>
      </c>
      <c r="P318" t="str">
        <f t="shared" si="53"/>
        <v/>
      </c>
      <c r="Q318" t="str">
        <f t="shared" si="54"/>
        <v/>
      </c>
    </row>
    <row r="319" spans="1:17">
      <c r="A319" s="41">
        <f t="shared" si="45"/>
        <v>317</v>
      </c>
      <c r="B319" t="str">
        <f t="shared" si="46"/>
        <v>5_318</v>
      </c>
      <c r="C319">
        <f t="shared" si="44"/>
        <v>5</v>
      </c>
      <c r="D319">
        <f t="shared" si="47"/>
        <v>318</v>
      </c>
      <c r="E319">
        <f>IFERROR(VLOOKUP($B319,'CURVE DATA'!$A:$AM,15,FALSE),"")</f>
        <v>145.39851192307691</v>
      </c>
      <c r="F319">
        <f>IFERROR(VLOOKUP($B319,'CURVE DATA'!$A:$AM,34,FALSE),NA())</f>
        <v>0.13358002936037847</v>
      </c>
      <c r="G319">
        <f>IFERROR(VLOOKUP($B319,'CURVE DATA'!$A:$AM,35,FALSE),NA())</f>
        <v>0.14400050916629259</v>
      </c>
      <c r="H319">
        <f>IFERROR(VLOOKUP($B319,'CURVE DATA'!$A:$AM,37,FALSE),NA())</f>
        <v>8.8729227142475047</v>
      </c>
      <c r="I319">
        <f>IFERROR(VLOOKUP($B319,'CURVE DATA'!$A:$AM,38,FALSE),NA())</f>
        <v>6.3357132302378041</v>
      </c>
      <c r="J319">
        <f>IFERROR(VLOOKUP($B319,'CURVE DATA'!$A:$AM,39,FALSE),NA())</f>
        <v>11.410132198257207</v>
      </c>
      <c r="K319" t="str">
        <f t="shared" si="48"/>
        <v/>
      </c>
      <c r="L319" t="str">
        <f t="shared" si="49"/>
        <v/>
      </c>
      <c r="M319">
        <f t="shared" si="50"/>
        <v>63.088026538461548</v>
      </c>
      <c r="N319" t="str">
        <f t="shared" si="51"/>
        <v/>
      </c>
      <c r="O319" t="str">
        <f t="shared" si="52"/>
        <v/>
      </c>
      <c r="P319" t="str">
        <f t="shared" si="53"/>
        <v/>
      </c>
      <c r="Q319" t="str">
        <f t="shared" si="54"/>
        <v/>
      </c>
    </row>
    <row r="320" spans="1:17">
      <c r="A320" s="41">
        <f t="shared" si="45"/>
        <v>318</v>
      </c>
      <c r="B320" t="str">
        <f t="shared" si="46"/>
        <v>5_319</v>
      </c>
      <c r="C320">
        <f t="shared" si="44"/>
        <v>5</v>
      </c>
      <c r="D320">
        <f t="shared" si="47"/>
        <v>319</v>
      </c>
      <c r="E320">
        <f>IFERROR(VLOOKUP($B320,'CURVE DATA'!$A:$AM,15,FALSE),"")</f>
        <v>145.85718230769231</v>
      </c>
      <c r="F320">
        <f>IFERROR(VLOOKUP($B320,'CURVE DATA'!$A:$AM,34,FALSE),NA())</f>
        <v>0.13273055860859803</v>
      </c>
      <c r="G320">
        <f>IFERROR(VLOOKUP($B320,'CURVE DATA'!$A:$AM,35,FALSE),NA())</f>
        <v>0.14396506907019921</v>
      </c>
      <c r="H320">
        <f>IFERROR(VLOOKUP($B320,'CURVE DATA'!$A:$AM,37,FALSE),NA())</f>
        <v>8.8707389911798398</v>
      </c>
      <c r="I320">
        <f>IFERROR(VLOOKUP($B320,'CURVE DATA'!$A:$AM,38,FALSE),NA())</f>
        <v>6.3341539421005626</v>
      </c>
      <c r="J320">
        <f>IFERROR(VLOOKUP($B320,'CURVE DATA'!$A:$AM,39,FALSE),NA())</f>
        <v>11.407324040259116</v>
      </c>
      <c r="K320" t="str">
        <f t="shared" si="48"/>
        <v/>
      </c>
      <c r="L320" t="str">
        <f t="shared" si="49"/>
        <v/>
      </c>
      <c r="M320">
        <f t="shared" si="50"/>
        <v>62.629356153846146</v>
      </c>
      <c r="N320" t="str">
        <f t="shared" si="51"/>
        <v/>
      </c>
      <c r="O320" t="str">
        <f t="shared" si="52"/>
        <v/>
      </c>
      <c r="P320" t="str">
        <f t="shared" si="53"/>
        <v/>
      </c>
      <c r="Q320" t="str">
        <f t="shared" si="54"/>
        <v/>
      </c>
    </row>
    <row r="321" spans="1:17">
      <c r="A321" s="41">
        <f t="shared" si="45"/>
        <v>319</v>
      </c>
      <c r="B321" t="str">
        <f t="shared" si="46"/>
        <v>5_320</v>
      </c>
      <c r="C321">
        <f t="shared" si="44"/>
        <v>5</v>
      </c>
      <c r="D321">
        <f t="shared" si="47"/>
        <v>320</v>
      </c>
      <c r="E321">
        <f>IFERROR(VLOOKUP($B321,'CURVE DATA'!$A:$AM,15,FALSE),"")</f>
        <v>146.31585269230769</v>
      </c>
      <c r="F321">
        <f>IFERROR(VLOOKUP($B321,'CURVE DATA'!$A:$AM,34,FALSE),NA())</f>
        <v>0.13188038984536665</v>
      </c>
      <c r="G321">
        <f>IFERROR(VLOOKUP($B321,'CURVE DATA'!$A:$AM,35,FALSE),NA())</f>
        <v>0.1439271860632248</v>
      </c>
      <c r="H321">
        <f>IFERROR(VLOOKUP($B321,'CURVE DATA'!$A:$AM,37,FALSE),NA())</f>
        <v>8.8684047425371553</v>
      </c>
      <c r="I321">
        <f>IFERROR(VLOOKUP($B321,'CURVE DATA'!$A:$AM,38,FALSE),NA())</f>
        <v>6.3324871711295536</v>
      </c>
      <c r="J321">
        <f>IFERROR(VLOOKUP($B321,'CURVE DATA'!$A:$AM,39,FALSE),NA())</f>
        <v>11.404322313944757</v>
      </c>
      <c r="K321" t="str">
        <f t="shared" si="48"/>
        <v/>
      </c>
      <c r="L321" t="str">
        <f t="shared" si="49"/>
        <v/>
      </c>
      <c r="M321">
        <f t="shared" si="50"/>
        <v>62.170685769230772</v>
      </c>
      <c r="N321" t="str">
        <f t="shared" si="51"/>
        <v/>
      </c>
      <c r="O321" t="str">
        <f t="shared" si="52"/>
        <v/>
      </c>
      <c r="P321" t="str">
        <f t="shared" si="53"/>
        <v/>
      </c>
      <c r="Q321" t="str">
        <f t="shared" si="54"/>
        <v/>
      </c>
    </row>
    <row r="322" spans="1:17">
      <c r="A322" s="41">
        <f t="shared" si="45"/>
        <v>320</v>
      </c>
      <c r="B322" t="str">
        <f t="shared" si="46"/>
        <v>5_321</v>
      </c>
      <c r="C322">
        <f t="shared" ref="C322:C385" si="55">$V$1</f>
        <v>5</v>
      </c>
      <c r="D322">
        <f t="shared" si="47"/>
        <v>321</v>
      </c>
      <c r="E322">
        <f>IFERROR(VLOOKUP($B322,'CURVE DATA'!$A:$AM,15,FALSE),"")</f>
        <v>146.77452307692309</v>
      </c>
      <c r="F322">
        <f>IFERROR(VLOOKUP($B322,'CURVE DATA'!$A:$AM,34,FALSE),NA())</f>
        <v>0.13102961331059873</v>
      </c>
      <c r="G322">
        <f>IFERROR(VLOOKUP($B322,'CURVE DATA'!$A:$AM,35,FALSE),NA())</f>
        <v>0.14388688114837284</v>
      </c>
      <c r="H322">
        <f>IFERROR(VLOOKUP($B322,'CURVE DATA'!$A:$AM,37,FALSE),NA())</f>
        <v>8.8659212624678396</v>
      </c>
      <c r="I322">
        <f>IFERROR(VLOOKUP($B322,'CURVE DATA'!$A:$AM,38,FALSE),NA())</f>
        <v>6.3307138414118347</v>
      </c>
      <c r="J322">
        <f>IFERROR(VLOOKUP($B322,'CURVE DATA'!$A:$AM,39,FALSE),NA())</f>
        <v>11.401128683523845</v>
      </c>
      <c r="K322" t="str">
        <f t="shared" si="48"/>
        <v/>
      </c>
      <c r="L322" t="str">
        <f t="shared" si="49"/>
        <v/>
      </c>
      <c r="M322">
        <f t="shared" si="50"/>
        <v>61.71201538461537</v>
      </c>
      <c r="N322" t="str">
        <f t="shared" si="51"/>
        <v/>
      </c>
      <c r="O322" t="str">
        <f t="shared" si="52"/>
        <v/>
      </c>
      <c r="P322" t="str">
        <f t="shared" si="53"/>
        <v/>
      </c>
      <c r="Q322" t="str">
        <f t="shared" si="54"/>
        <v/>
      </c>
    </row>
    <row r="323" spans="1:17">
      <c r="A323" s="41">
        <f t="shared" ref="A323:A386" si="56">ROW()-2</f>
        <v>321</v>
      </c>
      <c r="B323" t="str">
        <f t="shared" ref="B323:B386" si="57">C323&amp;"_"&amp;D323</f>
        <v>5_322</v>
      </c>
      <c r="C323">
        <f t="shared" si="55"/>
        <v>5</v>
      </c>
      <c r="D323">
        <f t="shared" ref="D323:D386" si="58">A323+1</f>
        <v>322</v>
      </c>
      <c r="E323">
        <f>IFERROR(VLOOKUP($B323,'CURVE DATA'!$A:$AM,15,FALSE),"")</f>
        <v>147.23319346153846</v>
      </c>
      <c r="F323">
        <f>IFERROR(VLOOKUP($B323,'CURVE DATA'!$A:$AM,34,FALSE),NA())</f>
        <v>0.13017831852448822</v>
      </c>
      <c r="G323">
        <f>IFERROR(VLOOKUP($B323,'CURVE DATA'!$A:$AM,35,FALSE),NA())</f>
        <v>0.14384417534580624</v>
      </c>
      <c r="H323">
        <f>IFERROR(VLOOKUP($B323,'CURVE DATA'!$A:$AM,37,FALSE),NA())</f>
        <v>8.8632898461775973</v>
      </c>
      <c r="I323">
        <f>IFERROR(VLOOKUP($B323,'CURVE DATA'!$A:$AM,38,FALSE),NA())</f>
        <v>6.3288348777894443</v>
      </c>
      <c r="J323">
        <f>IFERROR(VLOOKUP($B323,'CURVE DATA'!$A:$AM,39,FALSE),NA())</f>
        <v>11.397744814565751</v>
      </c>
      <c r="K323" t="str">
        <f t="shared" ref="K323:K386" si="59">IFERROR(IF(F323=MAX(F:F),H323,""),NA())</f>
        <v/>
      </c>
      <c r="L323" t="str">
        <f t="shared" ref="L323:L386" si="60">IFERROR(IF(G323=MAX(G:G),H323,""),NA())</f>
        <v/>
      </c>
      <c r="M323">
        <f t="shared" ref="M323:M386" si="61">IFERROR(ABS(E323-IFERROR($V$11/$V$10,"NA")),NA())</f>
        <v>61.253344999999996</v>
      </c>
      <c r="N323" t="str">
        <f t="shared" ref="N323:N386" si="62">IFERROR(IF(M323=MIN(M:M),H323,""),NA())</f>
        <v/>
      </c>
      <c r="O323" t="str">
        <f t="shared" ref="O323:O386" si="63">IFERROR(IF(F323=MAX(F:F),E323,""),NA())</f>
        <v/>
      </c>
      <c r="P323" t="str">
        <f t="shared" ref="P323:P386" si="64">IFERROR(IF(G323=MAX(G:G),E323,""),NA())</f>
        <v/>
      </c>
      <c r="Q323" t="str">
        <f t="shared" ref="Q323:Q386" si="65">IFERROR(IF(AND(E323&gt;=IFERROR(AVERAGE(O:O),NA()),E323&lt;=IFERROR(AVERAGE(P:P),NA())),H323,""),NA())</f>
        <v/>
      </c>
    </row>
    <row r="324" spans="1:17">
      <c r="A324" s="41">
        <f t="shared" si="56"/>
        <v>322</v>
      </c>
      <c r="B324" t="str">
        <f t="shared" si="57"/>
        <v>5_323</v>
      </c>
      <c r="C324">
        <f t="shared" si="55"/>
        <v>5</v>
      </c>
      <c r="D324">
        <f t="shared" si="58"/>
        <v>323</v>
      </c>
      <c r="E324">
        <f>IFERROR(VLOOKUP($B324,'CURVE DATA'!$A:$AM,15,FALSE),"")</f>
        <v>147.69186384615384</v>
      </c>
      <c r="F324">
        <f>IFERROR(VLOOKUP($B324,'CURVE DATA'!$A:$AM,34,FALSE),NA())</f>
        <v>0.12932659427878945</v>
      </c>
      <c r="G324">
        <f>IFERROR(VLOOKUP($B324,'CURVE DATA'!$A:$AM,35,FALSE),NA())</f>
        <v>0.1437990896903186</v>
      </c>
      <c r="H324">
        <f>IFERROR(VLOOKUP($B324,'CURVE DATA'!$A:$AM,37,FALSE),NA())</f>
        <v>8.8605117897736374</v>
      </c>
      <c r="I324">
        <f>IFERROR(VLOOKUP($B324,'CURVE DATA'!$A:$AM,38,FALSE),NA())</f>
        <v>6.326851205748139</v>
      </c>
      <c r="J324">
        <f>IFERROR(VLOOKUP($B324,'CURVE DATA'!$A:$AM,39,FALSE),NA())</f>
        <v>11.394172373799135</v>
      </c>
      <c r="K324" t="str">
        <f t="shared" si="59"/>
        <v/>
      </c>
      <c r="L324" t="str">
        <f t="shared" si="60"/>
        <v/>
      </c>
      <c r="M324">
        <f t="shared" si="61"/>
        <v>60.794674615384622</v>
      </c>
      <c r="N324" t="str">
        <f t="shared" si="62"/>
        <v/>
      </c>
      <c r="O324" t="str">
        <f t="shared" si="63"/>
        <v/>
      </c>
      <c r="P324" t="str">
        <f t="shared" si="64"/>
        <v/>
      </c>
      <c r="Q324" t="str">
        <f t="shared" si="65"/>
        <v/>
      </c>
    </row>
    <row r="325" spans="1:17">
      <c r="A325" s="41">
        <f t="shared" si="56"/>
        <v>323</v>
      </c>
      <c r="B325" t="str">
        <f t="shared" si="57"/>
        <v>5_324</v>
      </c>
      <c r="C325">
        <f t="shared" si="55"/>
        <v>5</v>
      </c>
      <c r="D325">
        <f t="shared" si="58"/>
        <v>324</v>
      </c>
      <c r="E325">
        <f>IFERROR(VLOOKUP($B325,'CURVE DATA'!$A:$AM,15,FALSE),"")</f>
        <v>148.15053423076924</v>
      </c>
      <c r="F325">
        <f>IFERROR(VLOOKUP($B325,'CURVE DATA'!$A:$AM,34,FALSE),NA())</f>
        <v>0.12847452862802186</v>
      </c>
      <c r="G325">
        <f>IFERROR(VLOOKUP($B325,'CURVE DATA'!$A:$AM,35,FALSE),NA())</f>
        <v>0.14375164522882541</v>
      </c>
      <c r="H325">
        <f>IFERROR(VLOOKUP($B325,'CURVE DATA'!$A:$AM,37,FALSE),NA())</f>
        <v>8.8575883901100845</v>
      </c>
      <c r="I325">
        <f>IFERROR(VLOOKUP($B325,'CURVE DATA'!$A:$AM,38,FALSE),NA())</f>
        <v>6.3247637513070112</v>
      </c>
      <c r="J325">
        <f>IFERROR(VLOOKUP($B325,'CURVE DATA'!$A:$AM,39,FALSE),NA())</f>
        <v>11.390413028913159</v>
      </c>
      <c r="K325" t="str">
        <f t="shared" si="59"/>
        <v/>
      </c>
      <c r="L325" t="str">
        <f t="shared" si="60"/>
        <v/>
      </c>
      <c r="M325">
        <f t="shared" si="61"/>
        <v>60.33600423076922</v>
      </c>
      <c r="N325" t="str">
        <f t="shared" si="62"/>
        <v/>
      </c>
      <c r="O325" t="str">
        <f t="shared" si="63"/>
        <v/>
      </c>
      <c r="P325" t="str">
        <f t="shared" si="64"/>
        <v/>
      </c>
      <c r="Q325" t="str">
        <f t="shared" si="65"/>
        <v/>
      </c>
    </row>
    <row r="326" spans="1:17">
      <c r="A326" s="41">
        <f t="shared" si="56"/>
        <v>324</v>
      </c>
      <c r="B326" t="str">
        <f t="shared" si="57"/>
        <v>5_325</v>
      </c>
      <c r="C326">
        <f t="shared" si="55"/>
        <v>5</v>
      </c>
      <c r="D326">
        <f t="shared" si="58"/>
        <v>325</v>
      </c>
      <c r="E326">
        <f>IFERROR(VLOOKUP($B326,'CURVE DATA'!$A:$AM,15,FALSE),"")</f>
        <v>148.60920461538461</v>
      </c>
      <c r="F326">
        <f>IFERROR(VLOOKUP($B326,'CURVE DATA'!$A:$AM,34,FALSE),NA())</f>
        <v>0.12762220888105036</v>
      </c>
      <c r="G326">
        <f>IFERROR(VLOOKUP($B326,'CURVE DATA'!$A:$AM,35,FALSE),NA())</f>
        <v>0.14370186301787549</v>
      </c>
      <c r="H326">
        <f>IFERROR(VLOOKUP($B326,'CURVE DATA'!$A:$AM,37,FALSE),NA())</f>
        <v>8.8545209446346451</v>
      </c>
      <c r="I326">
        <f>IFERROR(VLOOKUP($B326,'CURVE DATA'!$A:$AM,38,FALSE),NA())</f>
        <v>6.3225734409089993</v>
      </c>
      <c r="J326">
        <f>IFERROR(VLOOKUP($B326,'CURVE DATA'!$A:$AM,39,FALSE),NA())</f>
        <v>11.386468448360292</v>
      </c>
      <c r="K326" t="str">
        <f t="shared" si="59"/>
        <v/>
      </c>
      <c r="L326" t="str">
        <f t="shared" si="60"/>
        <v/>
      </c>
      <c r="M326">
        <f t="shared" si="61"/>
        <v>59.877333846153846</v>
      </c>
      <c r="N326" t="str">
        <f t="shared" si="62"/>
        <v/>
      </c>
      <c r="O326" t="str">
        <f t="shared" si="63"/>
        <v/>
      </c>
      <c r="P326" t="str">
        <f t="shared" si="64"/>
        <v/>
      </c>
      <c r="Q326" t="str">
        <f t="shared" si="65"/>
        <v/>
      </c>
    </row>
    <row r="327" spans="1:17">
      <c r="A327" s="41">
        <f t="shared" si="56"/>
        <v>325</v>
      </c>
      <c r="B327" t="str">
        <f t="shared" si="57"/>
        <v>5_326</v>
      </c>
      <c r="C327">
        <f t="shared" si="55"/>
        <v>5</v>
      </c>
      <c r="D327">
        <f t="shared" si="58"/>
        <v>326</v>
      </c>
      <c r="E327">
        <f>IFERROR(VLOOKUP($B327,'CURVE DATA'!$A:$AM,15,FALSE),"")</f>
        <v>149.06787500000002</v>
      </c>
      <c r="F327">
        <f>IFERROR(VLOOKUP($B327,'CURVE DATA'!$A:$AM,34,FALSE),NA())</f>
        <v>0.12676972159285768</v>
      </c>
      <c r="G327">
        <f>IFERROR(VLOOKUP($B327,'CURVE DATA'!$A:$AM,35,FALSE),NA())</f>
        <v>0.14364976412118313</v>
      </c>
      <c r="H327">
        <f>IFERROR(VLOOKUP($B327,'CURVE DATA'!$A:$AM,37,FALSE),NA())</f>
        <v>8.8513107512365448</v>
      </c>
      <c r="I327">
        <f>IFERROR(VLOOKUP($B327,'CURVE DATA'!$A:$AM,38,FALSE),NA())</f>
        <v>6.3202812013123086</v>
      </c>
      <c r="J327">
        <f>IFERROR(VLOOKUP($B327,'CURVE DATA'!$A:$AM,39,FALSE),NA())</f>
        <v>11.382340301160781</v>
      </c>
      <c r="K327" t="str">
        <f t="shared" si="59"/>
        <v/>
      </c>
      <c r="L327" t="str">
        <f t="shared" si="60"/>
        <v/>
      </c>
      <c r="M327">
        <f t="shared" si="61"/>
        <v>59.418663461538443</v>
      </c>
      <c r="N327" t="str">
        <f t="shared" si="62"/>
        <v/>
      </c>
      <c r="O327" t="str">
        <f t="shared" si="63"/>
        <v/>
      </c>
      <c r="P327" t="str">
        <f t="shared" si="64"/>
        <v/>
      </c>
      <c r="Q327" t="str">
        <f t="shared" si="65"/>
        <v/>
      </c>
    </row>
    <row r="328" spans="1:17">
      <c r="A328" s="41">
        <f t="shared" si="56"/>
        <v>326</v>
      </c>
      <c r="B328" t="str">
        <f t="shared" si="57"/>
        <v>5_327</v>
      </c>
      <c r="C328">
        <f t="shared" si="55"/>
        <v>5</v>
      </c>
      <c r="D328">
        <f t="shared" si="58"/>
        <v>327</v>
      </c>
      <c r="E328">
        <f>IFERROR(VLOOKUP($B328,'CURVE DATA'!$A:$AM,15,FALSE),"")</f>
        <v>149.52654538461539</v>
      </c>
      <c r="F328">
        <f>IFERROR(VLOOKUP($B328,'CURVE DATA'!$A:$AM,34,FALSE),NA())</f>
        <v>0.12591715255658084</v>
      </c>
      <c r="G328">
        <f>IFERROR(VLOOKUP($B328,'CURVE DATA'!$A:$AM,35,FALSE),NA())</f>
        <v>0.14359536960718128</v>
      </c>
      <c r="H328">
        <f>IFERROR(VLOOKUP($B328,'CURVE DATA'!$A:$AM,37,FALSE),NA())</f>
        <v>8.847959108095754</v>
      </c>
      <c r="I328">
        <f>IFERROR(VLOOKUP($B328,'CURVE DATA'!$A:$AM,38,FALSE),NA())</f>
        <v>6.3178879594827544</v>
      </c>
      <c r="J328">
        <f>IFERROR(VLOOKUP($B328,'CURVE DATA'!$A:$AM,39,FALSE),NA())</f>
        <v>11.378030256708755</v>
      </c>
      <c r="K328" t="str">
        <f t="shared" si="59"/>
        <v/>
      </c>
      <c r="L328" t="str">
        <f t="shared" si="60"/>
        <v/>
      </c>
      <c r="M328">
        <f t="shared" si="61"/>
        <v>58.95999307692307</v>
      </c>
      <c r="N328" t="str">
        <f t="shared" si="62"/>
        <v/>
      </c>
      <c r="O328" t="str">
        <f t="shared" si="63"/>
        <v/>
      </c>
      <c r="P328" t="str">
        <f t="shared" si="64"/>
        <v/>
      </c>
      <c r="Q328" t="str">
        <f t="shared" si="65"/>
        <v/>
      </c>
    </row>
    <row r="329" spans="1:17">
      <c r="A329" s="41">
        <f t="shared" si="56"/>
        <v>327</v>
      </c>
      <c r="B329" t="str">
        <f t="shared" si="57"/>
        <v>5_328</v>
      </c>
      <c r="C329">
        <f t="shared" si="55"/>
        <v>5</v>
      </c>
      <c r="D329">
        <f t="shared" si="58"/>
        <v>328</v>
      </c>
      <c r="E329">
        <f>IFERROR(VLOOKUP($B329,'CURVE DATA'!$A:$AM,15,FALSE),"")</f>
        <v>149.98521576923076</v>
      </c>
      <c r="F329">
        <f>IFERROR(VLOOKUP($B329,'CURVE DATA'!$A:$AM,34,FALSE),NA())</f>
        <v>0.12506458679576285</v>
      </c>
      <c r="G329">
        <f>IFERROR(VLOOKUP($B329,'CURVE DATA'!$A:$AM,35,FALSE),NA())</f>
        <v>0.1435387005465959</v>
      </c>
      <c r="H329">
        <f>IFERROR(VLOOKUP($B329,'CURVE DATA'!$A:$AM,37,FALSE),NA())</f>
        <v>8.8444673135335385</v>
      </c>
      <c r="I329">
        <f>IFERROR(VLOOKUP($B329,'CURVE DATA'!$A:$AM,38,FALSE),NA())</f>
        <v>6.3153946424870391</v>
      </c>
      <c r="J329">
        <f>IFERROR(VLOOKUP($B329,'CURVE DATA'!$A:$AM,39,FALSE),NA())</f>
        <v>11.373539984580038</v>
      </c>
      <c r="K329" t="str">
        <f t="shared" si="59"/>
        <v/>
      </c>
      <c r="L329" t="str">
        <f t="shared" si="60"/>
        <v/>
      </c>
      <c r="M329">
        <f t="shared" si="61"/>
        <v>58.501322692307696</v>
      </c>
      <c r="N329" t="str">
        <f t="shared" si="62"/>
        <v/>
      </c>
      <c r="O329" t="str">
        <f t="shared" si="63"/>
        <v/>
      </c>
      <c r="P329" t="str">
        <f t="shared" si="64"/>
        <v/>
      </c>
      <c r="Q329" t="str">
        <f t="shared" si="65"/>
        <v/>
      </c>
    </row>
    <row r="330" spans="1:17">
      <c r="A330" s="41">
        <f t="shared" si="56"/>
        <v>328</v>
      </c>
      <c r="B330" t="str">
        <f t="shared" si="57"/>
        <v>5_329</v>
      </c>
      <c r="C330">
        <f t="shared" si="55"/>
        <v>5</v>
      </c>
      <c r="D330">
        <f t="shared" si="58"/>
        <v>329</v>
      </c>
      <c r="E330">
        <f>IFERROR(VLOOKUP($B330,'CURVE DATA'!$A:$AM,15,FALSE),"")</f>
        <v>150.44388615384617</v>
      </c>
      <c r="F330">
        <f>IFERROR(VLOOKUP($B330,'CURVE DATA'!$A:$AM,34,FALSE),NA())</f>
        <v>0.12421210855667306</v>
      </c>
      <c r="G330">
        <f>IFERROR(VLOOKUP($B330,'CURVE DATA'!$A:$AM,35,FALSE),NA())</f>
        <v>0.14347977801004128</v>
      </c>
      <c r="H330">
        <f>IFERROR(VLOOKUP($B330,'CURVE DATA'!$A:$AM,37,FALSE),NA())</f>
        <v>8.8408366658642805</v>
      </c>
      <c r="I330">
        <f>IFERROR(VLOOKUP($B330,'CURVE DATA'!$A:$AM,38,FALSE),NA())</f>
        <v>6.3128021773869527</v>
      </c>
      <c r="J330">
        <f>IFERROR(VLOOKUP($B330,'CURVE DATA'!$A:$AM,39,FALSE),NA())</f>
        <v>11.368871154341608</v>
      </c>
      <c r="K330" t="str">
        <f t="shared" si="59"/>
        <v/>
      </c>
      <c r="L330" t="str">
        <f t="shared" si="60"/>
        <v/>
      </c>
      <c r="M330">
        <f t="shared" si="61"/>
        <v>58.042652307692293</v>
      </c>
      <c r="N330" t="str">
        <f t="shared" si="62"/>
        <v/>
      </c>
      <c r="O330" t="str">
        <f t="shared" si="63"/>
        <v/>
      </c>
      <c r="P330" t="str">
        <f t="shared" si="64"/>
        <v/>
      </c>
      <c r="Q330" t="str">
        <f t="shared" si="65"/>
        <v/>
      </c>
    </row>
    <row r="331" spans="1:17">
      <c r="A331" s="41">
        <f t="shared" si="56"/>
        <v>329</v>
      </c>
      <c r="B331" t="str">
        <f t="shared" si="57"/>
        <v>5_330</v>
      </c>
      <c r="C331">
        <f t="shared" si="55"/>
        <v>5</v>
      </c>
      <c r="D331">
        <f t="shared" si="58"/>
        <v>330</v>
      </c>
      <c r="E331">
        <f>IFERROR(VLOOKUP($B331,'CURVE DATA'!$A:$AM,15,FALSE),"")</f>
        <v>150.90255653846154</v>
      </c>
      <c r="F331">
        <f>IFERROR(VLOOKUP($B331,'CURVE DATA'!$A:$AM,34,FALSE),NA())</f>
        <v>0.12335980130124076</v>
      </c>
      <c r="G331">
        <f>IFERROR(VLOOKUP($B331,'CURVE DATA'!$A:$AM,35,FALSE),NA())</f>
        <v>0.14341862306563763</v>
      </c>
      <c r="H331">
        <f>IFERROR(VLOOKUP($B331,'CURVE DATA'!$A:$AM,37,FALSE),NA())</f>
        <v>8.8370684632486842</v>
      </c>
      <c r="I331">
        <f>IFERROR(VLOOKUP($B331,'CURVE DATA'!$A:$AM,38,FALSE),NA())</f>
        <v>6.3101114911345508</v>
      </c>
      <c r="J331">
        <f>IFERROR(VLOOKUP($B331,'CURVE DATA'!$A:$AM,39,FALSE),NA())</f>
        <v>11.364025435362818</v>
      </c>
      <c r="K331" t="str">
        <f t="shared" si="59"/>
        <v/>
      </c>
      <c r="L331" t="str">
        <f t="shared" si="60"/>
        <v/>
      </c>
      <c r="M331">
        <f t="shared" si="61"/>
        <v>57.583981923076919</v>
      </c>
      <c r="N331" t="str">
        <f t="shared" si="62"/>
        <v/>
      </c>
      <c r="O331" t="str">
        <f t="shared" si="63"/>
        <v/>
      </c>
      <c r="P331" t="str">
        <f t="shared" si="64"/>
        <v/>
      </c>
      <c r="Q331" t="str">
        <f t="shared" si="65"/>
        <v/>
      </c>
    </row>
    <row r="332" spans="1:17">
      <c r="A332" s="41">
        <f t="shared" si="56"/>
        <v>330</v>
      </c>
      <c r="B332" t="str">
        <f t="shared" si="57"/>
        <v>5_331</v>
      </c>
      <c r="C332">
        <f t="shared" si="55"/>
        <v>5</v>
      </c>
      <c r="D332">
        <f t="shared" si="58"/>
        <v>331</v>
      </c>
      <c r="E332">
        <f>IFERROR(VLOOKUP($B332,'CURVE DATA'!$A:$AM,15,FALSE),"")</f>
        <v>151.36122692307691</v>
      </c>
      <c r="F332">
        <f>IFERROR(VLOOKUP($B332,'CURVE DATA'!$A:$AM,34,FALSE),NA())</f>
        <v>0.12250774769972959</v>
      </c>
      <c r="G332">
        <f>IFERROR(VLOOKUP($B332,'CURVE DATA'!$A:$AM,35,FALSE),NA())</f>
        <v>0.14335525677665001</v>
      </c>
      <c r="H332">
        <f>IFERROR(VLOOKUP($B332,'CURVE DATA'!$A:$AM,37,FALSE),NA())</f>
        <v>8.8331640035482906</v>
      </c>
      <c r="I332">
        <f>IFERROR(VLOOKUP($B332,'CURVE DATA'!$A:$AM,38,FALSE),NA())</f>
        <v>6.3073235104682714</v>
      </c>
      <c r="J332">
        <f>IFERROR(VLOOKUP($B332,'CURVE DATA'!$A:$AM,39,FALSE),NA())</f>
        <v>11.359004496628311</v>
      </c>
      <c r="K332" t="str">
        <f t="shared" si="59"/>
        <v/>
      </c>
      <c r="L332" t="str">
        <f t="shared" si="60"/>
        <v/>
      </c>
      <c r="M332">
        <f t="shared" si="61"/>
        <v>57.125311538461546</v>
      </c>
      <c r="N332" t="str">
        <f t="shared" si="62"/>
        <v/>
      </c>
      <c r="O332" t="str">
        <f t="shared" si="63"/>
        <v/>
      </c>
      <c r="P332" t="str">
        <f t="shared" si="64"/>
        <v/>
      </c>
      <c r="Q332" t="str">
        <f t="shared" si="65"/>
        <v/>
      </c>
    </row>
    <row r="333" spans="1:17">
      <c r="A333" s="41">
        <f t="shared" si="56"/>
        <v>331</v>
      </c>
      <c r="B333" t="str">
        <f t="shared" si="57"/>
        <v>5_332</v>
      </c>
      <c r="C333">
        <f t="shared" si="55"/>
        <v>5</v>
      </c>
      <c r="D333">
        <f t="shared" si="58"/>
        <v>332</v>
      </c>
      <c r="E333">
        <f>IFERROR(VLOOKUP($B333,'CURVE DATA'!$A:$AM,15,FALSE),"")</f>
        <v>151.81989730769232</v>
      </c>
      <c r="F333">
        <f>IFERROR(VLOOKUP($B333,'CURVE DATA'!$A:$AM,34,FALSE),NA())</f>
        <v>0.12165602962406759</v>
      </c>
      <c r="G333">
        <f>IFERROR(VLOOKUP($B333,'CURVE DATA'!$A:$AM,35,FALSE),NA())</f>
        <v>0.14328970019914977</v>
      </c>
      <c r="H333">
        <f>IFERROR(VLOOKUP($B333,'CURVE DATA'!$A:$AM,37,FALSE),NA())</f>
        <v>8.8291245841813879</v>
      </c>
      <c r="I333">
        <f>IFERROR(VLOOKUP($B333,'CURVE DATA'!$A:$AM,38,FALSE),NA())</f>
        <v>6.3044391618100475</v>
      </c>
      <c r="J333">
        <f>IFERROR(VLOOKUP($B333,'CURVE DATA'!$A:$AM,39,FALSE),NA())</f>
        <v>11.353810006552729</v>
      </c>
      <c r="K333" t="str">
        <f t="shared" si="59"/>
        <v/>
      </c>
      <c r="L333" t="str">
        <f t="shared" si="60"/>
        <v/>
      </c>
      <c r="M333">
        <f t="shared" si="61"/>
        <v>56.666641153846143</v>
      </c>
      <c r="N333" t="str">
        <f t="shared" si="62"/>
        <v/>
      </c>
      <c r="O333" t="str">
        <f t="shared" si="63"/>
        <v/>
      </c>
      <c r="P333" t="str">
        <f t="shared" si="64"/>
        <v/>
      </c>
      <c r="Q333" t="str">
        <f t="shared" si="65"/>
        <v/>
      </c>
    </row>
    <row r="334" spans="1:17">
      <c r="A334" s="41">
        <f t="shared" si="56"/>
        <v>332</v>
      </c>
      <c r="B334" t="str">
        <f t="shared" si="57"/>
        <v>5_333</v>
      </c>
      <c r="C334">
        <f t="shared" si="55"/>
        <v>5</v>
      </c>
      <c r="D334">
        <f t="shared" si="58"/>
        <v>333</v>
      </c>
      <c r="E334">
        <f>IFERROR(VLOOKUP($B334,'CURVE DATA'!$A:$AM,15,FALSE),"")</f>
        <v>152.27856769230769</v>
      </c>
      <c r="F334">
        <f>IFERROR(VLOOKUP($B334,'CURVE DATA'!$A:$AM,34,FALSE),NA())</f>
        <v>0.12080472814111243</v>
      </c>
      <c r="G334">
        <f>IFERROR(VLOOKUP($B334,'CURVE DATA'!$A:$AM,35,FALSE),NA())</f>
        <v>0.14322197437969786</v>
      </c>
      <c r="H334">
        <f>IFERROR(VLOOKUP($B334,'CURVE DATA'!$A:$AM,37,FALSE),NA())</f>
        <v>8.8249515019802551</v>
      </c>
      <c r="I334">
        <f>IFERROR(VLOOKUP($B334,'CURVE DATA'!$A:$AM,38,FALSE),NA())</f>
        <v>6.3014593711633724</v>
      </c>
      <c r="J334">
        <f>IFERROR(VLOOKUP($B334,'CURVE DATA'!$A:$AM,39,FALSE),NA())</f>
        <v>11.348443632797139</v>
      </c>
      <c r="K334" t="str">
        <f t="shared" si="59"/>
        <v/>
      </c>
      <c r="L334" t="str">
        <f t="shared" si="60"/>
        <v/>
      </c>
      <c r="M334">
        <f t="shared" si="61"/>
        <v>56.207970769230769</v>
      </c>
      <c r="N334" t="str">
        <f t="shared" si="62"/>
        <v/>
      </c>
      <c r="O334" t="str">
        <f t="shared" si="63"/>
        <v/>
      </c>
      <c r="P334" t="str">
        <f t="shared" si="64"/>
        <v/>
      </c>
      <c r="Q334" t="str">
        <f t="shared" si="65"/>
        <v/>
      </c>
    </row>
    <row r="335" spans="1:17">
      <c r="A335" s="41">
        <f t="shared" si="56"/>
        <v>333</v>
      </c>
      <c r="B335" t="str">
        <f t="shared" si="57"/>
        <v>5_334</v>
      </c>
      <c r="C335">
        <f t="shared" si="55"/>
        <v>5</v>
      </c>
      <c r="D335">
        <f t="shared" si="58"/>
        <v>334</v>
      </c>
      <c r="E335">
        <f>IFERROR(VLOOKUP($B335,'CURVE DATA'!$A:$AM,15,FALSE),"")</f>
        <v>152.73723807692309</v>
      </c>
      <c r="F335">
        <f>IFERROR(VLOOKUP($B335,'CURVE DATA'!$A:$AM,34,FALSE),NA())</f>
        <v>0.11995392350628807</v>
      </c>
      <c r="G335">
        <f>IFERROR(VLOOKUP($B335,'CURVE DATA'!$A:$AM,35,FALSE),NA())</f>
        <v>0.14315210035305098</v>
      </c>
      <c r="H335">
        <f>IFERROR(VLOOKUP($B335,'CURVE DATA'!$A:$AM,37,FALSE),NA())</f>
        <v>8.8206460530498276</v>
      </c>
      <c r="I335">
        <f>IFERROR(VLOOKUP($B335,'CURVE DATA'!$A:$AM,38,FALSE),NA())</f>
        <v>6.2983850640123791</v>
      </c>
      <c r="J335">
        <f>IFERROR(VLOOKUP($B335,'CURVE DATA'!$A:$AM,39,FALSE),NA())</f>
        <v>11.342907042087278</v>
      </c>
      <c r="K335" t="str">
        <f t="shared" si="59"/>
        <v/>
      </c>
      <c r="L335" t="str">
        <f t="shared" si="60"/>
        <v/>
      </c>
      <c r="M335">
        <f t="shared" si="61"/>
        <v>55.749300384615367</v>
      </c>
      <c r="N335" t="str">
        <f t="shared" si="62"/>
        <v/>
      </c>
      <c r="O335" t="str">
        <f t="shared" si="63"/>
        <v/>
      </c>
      <c r="P335" t="str">
        <f t="shared" si="64"/>
        <v/>
      </c>
      <c r="Q335" t="str">
        <f t="shared" si="65"/>
        <v/>
      </c>
    </row>
    <row r="336" spans="1:17">
      <c r="A336" s="41">
        <f t="shared" si="56"/>
        <v>334</v>
      </c>
      <c r="B336" t="str">
        <f t="shared" si="57"/>
        <v>5_335</v>
      </c>
      <c r="C336">
        <f t="shared" si="55"/>
        <v>5</v>
      </c>
      <c r="D336">
        <f t="shared" si="58"/>
        <v>335</v>
      </c>
      <c r="E336">
        <f>IFERROR(VLOOKUP($B336,'CURVE DATA'!$A:$AM,15,FALSE),"")</f>
        <v>153.19590846153847</v>
      </c>
      <c r="F336">
        <f>IFERROR(VLOOKUP($B336,'CURVE DATA'!$A:$AM,34,FALSE),NA())</f>
        <v>0.11910369515741977</v>
      </c>
      <c r="G336">
        <f>IFERROR(VLOOKUP($B336,'CURVE DATA'!$A:$AM,35,FALSE),NA())</f>
        <v>0.14308009913989039</v>
      </c>
      <c r="H336">
        <f>IFERROR(VLOOKUP($B336,'CURVE DATA'!$A:$AM,37,FALSE),NA())</f>
        <v>8.8162095326277488</v>
      </c>
      <c r="I336">
        <f>IFERROR(VLOOKUP($B336,'CURVE DATA'!$A:$AM,38,FALSE),NA())</f>
        <v>6.2952171652219109</v>
      </c>
      <c r="J336">
        <f>IFERROR(VLOOKUP($B336,'CURVE DATA'!$A:$AM,39,FALSE),NA())</f>
        <v>11.337201900033589</v>
      </c>
      <c r="K336" t="str">
        <f t="shared" si="59"/>
        <v/>
      </c>
      <c r="L336" t="str">
        <f t="shared" si="60"/>
        <v/>
      </c>
      <c r="M336">
        <f t="shared" si="61"/>
        <v>55.290629999999993</v>
      </c>
      <c r="N336" t="str">
        <f t="shared" si="62"/>
        <v/>
      </c>
      <c r="O336" t="str">
        <f t="shared" si="63"/>
        <v/>
      </c>
      <c r="P336" t="str">
        <f t="shared" si="64"/>
        <v/>
      </c>
      <c r="Q336" t="str">
        <f t="shared" si="65"/>
        <v/>
      </c>
    </row>
    <row r="337" spans="1:17">
      <c r="A337" s="41">
        <f t="shared" si="56"/>
        <v>335</v>
      </c>
      <c r="B337" t="str">
        <f t="shared" si="57"/>
        <v>5_336</v>
      </c>
      <c r="C337">
        <f t="shared" si="55"/>
        <v>5</v>
      </c>
      <c r="D337">
        <f t="shared" si="58"/>
        <v>336</v>
      </c>
      <c r="E337">
        <f>IFERROR(VLOOKUP($B337,'CURVE DATA'!$A:$AM,15,FALSE),"")</f>
        <v>153.65457884615384</v>
      </c>
      <c r="F337">
        <f>IFERROR(VLOOKUP($B337,'CURVE DATA'!$A:$AM,34,FALSE),NA())</f>
        <v>0.11825412170872295</v>
      </c>
      <c r="G337">
        <f>IFERROR(VLOOKUP($B337,'CURVE DATA'!$A:$AM,35,FALSE),NA())</f>
        <v>0.14300599174457349</v>
      </c>
      <c r="H337">
        <f>IFERROR(VLOOKUP($B337,'CURVE DATA'!$A:$AM,37,FALSE),NA())</f>
        <v>8.8116432349458318</v>
      </c>
      <c r="I337">
        <f>IFERROR(VLOOKUP($B337,'CURVE DATA'!$A:$AM,38,FALSE),NA())</f>
        <v>6.2919565989385964</v>
      </c>
      <c r="J337">
        <f>IFERROR(VLOOKUP($B337,'CURVE DATA'!$A:$AM,39,FALSE),NA())</f>
        <v>11.331329870953068</v>
      </c>
      <c r="K337" t="str">
        <f t="shared" si="59"/>
        <v/>
      </c>
      <c r="L337" t="str">
        <f t="shared" si="60"/>
        <v/>
      </c>
      <c r="M337">
        <f t="shared" si="61"/>
        <v>54.831959615384619</v>
      </c>
      <c r="N337" t="str">
        <f t="shared" si="62"/>
        <v/>
      </c>
      <c r="O337" t="str">
        <f t="shared" si="63"/>
        <v/>
      </c>
      <c r="P337" t="str">
        <f t="shared" si="64"/>
        <v/>
      </c>
      <c r="Q337" t="str">
        <f t="shared" si="65"/>
        <v/>
      </c>
    </row>
    <row r="338" spans="1:17">
      <c r="A338" s="41">
        <f t="shared" si="56"/>
        <v>336</v>
      </c>
      <c r="B338" t="str">
        <f t="shared" si="57"/>
        <v>5_337</v>
      </c>
      <c r="C338">
        <f t="shared" si="55"/>
        <v>5</v>
      </c>
      <c r="D338">
        <f t="shared" si="58"/>
        <v>337</v>
      </c>
      <c r="E338">
        <f>IFERROR(VLOOKUP($B338,'CURVE DATA'!$A:$AM,15,FALSE),"")</f>
        <v>154.11324923076924</v>
      </c>
      <c r="F338">
        <f>IFERROR(VLOOKUP($B338,'CURVE DATA'!$A:$AM,34,FALSE),NA())</f>
        <v>0.11740528094517039</v>
      </c>
      <c r="G338">
        <f>IFERROR(VLOOKUP($B338,'CURVE DATA'!$A:$AM,35,FALSE),NA())</f>
        <v>0.1429297991529086</v>
      </c>
      <c r="H338">
        <f>IFERROR(VLOOKUP($B338,'CURVE DATA'!$A:$AM,37,FALSE),NA())</f>
        <v>8.8069484530929412</v>
      </c>
      <c r="I338">
        <f>IFERROR(VLOOKUP($B338,'CURVE DATA'!$A:$AM,38,FALSE),NA())</f>
        <v>6.2886042884929445</v>
      </c>
      <c r="J338">
        <f>IFERROR(VLOOKUP($B338,'CURVE DATA'!$A:$AM,39,FALSE),NA())</f>
        <v>11.32529261769294</v>
      </c>
      <c r="K338" t="str">
        <f t="shared" si="59"/>
        <v/>
      </c>
      <c r="L338" t="str">
        <f t="shared" si="60"/>
        <v/>
      </c>
      <c r="M338">
        <f t="shared" si="61"/>
        <v>54.373289230769217</v>
      </c>
      <c r="N338" t="str">
        <f t="shared" si="62"/>
        <v/>
      </c>
      <c r="O338" t="str">
        <f t="shared" si="63"/>
        <v/>
      </c>
      <c r="P338" t="str">
        <f t="shared" si="64"/>
        <v/>
      </c>
      <c r="Q338" t="str">
        <f t="shared" si="65"/>
        <v/>
      </c>
    </row>
    <row r="339" spans="1:17">
      <c r="A339" s="41">
        <f t="shared" si="56"/>
        <v>337</v>
      </c>
      <c r="B339" t="str">
        <f t="shared" si="57"/>
        <v>5_338</v>
      </c>
      <c r="C339">
        <f t="shared" si="55"/>
        <v>5</v>
      </c>
      <c r="D339">
        <f t="shared" si="58"/>
        <v>338</v>
      </c>
      <c r="E339">
        <f>IFERROR(VLOOKUP($B339,'CURVE DATA'!$A:$AM,15,FALSE),"")</f>
        <v>154.57191961538462</v>
      </c>
      <c r="F339">
        <f>IFERROR(VLOOKUP($B339,'CURVE DATA'!$A:$AM,34,FALSE),NA())</f>
        <v>0.11655724981691964</v>
      </c>
      <c r="G339">
        <f>IFERROR(VLOOKUP($B339,'CURVE DATA'!$A:$AM,35,FALSE),NA())</f>
        <v>0.14285154232995315</v>
      </c>
      <c r="H339">
        <f>IFERROR(VLOOKUP($B339,'CURVE DATA'!$A:$AM,37,FALSE),NA())</f>
        <v>8.8021264788793339</v>
      </c>
      <c r="I339">
        <f>IFERROR(VLOOKUP($B339,'CURVE DATA'!$A:$AM,38,FALSE),NA())</f>
        <v>6.2851611563024692</v>
      </c>
      <c r="J339">
        <f>IFERROR(VLOOKUP($B339,'CURVE DATA'!$A:$AM,39,FALSE),NA())</f>
        <v>11.319091801456199</v>
      </c>
      <c r="K339" t="str">
        <f t="shared" si="59"/>
        <v/>
      </c>
      <c r="L339" t="str">
        <f t="shared" si="60"/>
        <v/>
      </c>
      <c r="M339">
        <f t="shared" si="61"/>
        <v>53.914618846153843</v>
      </c>
      <c r="N339" t="str">
        <f t="shared" si="62"/>
        <v/>
      </c>
      <c r="O339" t="str">
        <f t="shared" si="63"/>
        <v/>
      </c>
      <c r="P339" t="str">
        <f t="shared" si="64"/>
        <v/>
      </c>
      <c r="Q339" t="str">
        <f t="shared" si="65"/>
        <v/>
      </c>
    </row>
    <row r="340" spans="1:17">
      <c r="A340" s="41">
        <f t="shared" si="56"/>
        <v>338</v>
      </c>
      <c r="B340" t="str">
        <f t="shared" si="57"/>
        <v>5_339</v>
      </c>
      <c r="C340">
        <f t="shared" si="55"/>
        <v>5</v>
      </c>
      <c r="D340">
        <f t="shared" si="58"/>
        <v>339</v>
      </c>
      <c r="E340">
        <f>IFERROR(VLOOKUP($B340,'CURVE DATA'!$A:$AM,15,FALSE),"")</f>
        <v>155.03058999999999</v>
      </c>
      <c r="F340">
        <f>IFERROR(VLOOKUP($B340,'CURVE DATA'!$A:$AM,34,FALSE),NA())</f>
        <v>0.11571010443405995</v>
      </c>
      <c r="G340">
        <f>IFERROR(VLOOKUP($B340,'CURVE DATA'!$A:$AM,35,FALSE),NA())</f>
        <v>0.1427712422178351</v>
      </c>
      <c r="H340">
        <f>IFERROR(VLOOKUP($B340,'CURVE DATA'!$A:$AM,37,FALSE),NA())</f>
        <v>8.7971786027024095</v>
      </c>
      <c r="I340">
        <f>IFERROR(VLOOKUP($B340,'CURVE DATA'!$A:$AM,38,FALSE),NA())</f>
        <v>6.2816281237758389</v>
      </c>
      <c r="J340">
        <f>IFERROR(VLOOKUP($B340,'CURVE DATA'!$A:$AM,39,FALSE),NA())</f>
        <v>11.312729081628982</v>
      </c>
      <c r="K340" t="str">
        <f t="shared" si="59"/>
        <v/>
      </c>
      <c r="L340" t="str">
        <f t="shared" si="60"/>
        <v/>
      </c>
      <c r="M340">
        <f t="shared" si="61"/>
        <v>53.455948461538469</v>
      </c>
      <c r="N340" t="str">
        <f t="shared" si="62"/>
        <v/>
      </c>
      <c r="O340" t="str">
        <f t="shared" si="63"/>
        <v/>
      </c>
      <c r="P340" t="str">
        <f t="shared" si="64"/>
        <v/>
      </c>
      <c r="Q340" t="str">
        <f t="shared" si="65"/>
        <v/>
      </c>
    </row>
    <row r="341" spans="1:17">
      <c r="A341" s="41">
        <f t="shared" si="56"/>
        <v>339</v>
      </c>
      <c r="B341" t="str">
        <f t="shared" si="57"/>
        <v>5_340</v>
      </c>
      <c r="C341">
        <f t="shared" si="55"/>
        <v>5</v>
      </c>
      <c r="D341">
        <f t="shared" si="58"/>
        <v>340</v>
      </c>
      <c r="E341">
        <f>IFERROR(VLOOKUP($B341,'CURVE DATA'!$A:$AM,15,FALSE),"")</f>
        <v>155.48926038461539</v>
      </c>
      <c r="F341">
        <f>IFERROR(VLOOKUP($B341,'CURVE DATA'!$A:$AM,34,FALSE),NA())</f>
        <v>0.11486392006155248</v>
      </c>
      <c r="G341">
        <f>IFERROR(VLOOKUP($B341,'CURVE DATA'!$A:$AM,35,FALSE),NA())</f>
        <v>0.14268891973359829</v>
      </c>
      <c r="H341">
        <f>IFERROR(VLOOKUP($B341,'CURVE DATA'!$A:$AM,37,FALSE),NA())</f>
        <v>8.7921061134139542</v>
      </c>
      <c r="I341">
        <f>IFERROR(VLOOKUP($B341,'CURVE DATA'!$A:$AM,38,FALSE),NA())</f>
        <v>6.2780061112180716</v>
      </c>
      <c r="J341">
        <f>IFERROR(VLOOKUP($B341,'CURVE DATA'!$A:$AM,39,FALSE),NA())</f>
        <v>11.306206115609839</v>
      </c>
      <c r="K341" t="str">
        <f t="shared" si="59"/>
        <v/>
      </c>
      <c r="L341" t="str">
        <f t="shared" si="60"/>
        <v/>
      </c>
      <c r="M341">
        <f t="shared" si="61"/>
        <v>52.997278076923067</v>
      </c>
      <c r="N341" t="str">
        <f t="shared" si="62"/>
        <v/>
      </c>
      <c r="O341" t="str">
        <f t="shared" si="63"/>
        <v/>
      </c>
      <c r="P341" t="str">
        <f t="shared" si="64"/>
        <v/>
      </c>
      <c r="Q341" t="str">
        <f t="shared" si="65"/>
        <v/>
      </c>
    </row>
    <row r="342" spans="1:17">
      <c r="A342" s="41">
        <f t="shared" si="56"/>
        <v>340</v>
      </c>
      <c r="B342" t="str">
        <f t="shared" si="57"/>
        <v>5_341</v>
      </c>
      <c r="C342">
        <f t="shared" si="55"/>
        <v>5</v>
      </c>
      <c r="D342">
        <f t="shared" si="58"/>
        <v>341</v>
      </c>
      <c r="E342">
        <f>IFERROR(VLOOKUP($B342,'CURVE DATA'!$A:$AM,15,FALSE),"")</f>
        <v>155.94793076923077</v>
      </c>
      <c r="F342">
        <f>IFERROR(VLOOKUP($B342,'CURVE DATA'!$A:$AM,34,FALSE),NA())</f>
        <v>0.11401877111436973</v>
      </c>
      <c r="G342">
        <f>IFERROR(VLOOKUP($B342,'CURVE DATA'!$A:$AM,35,FALSE),NA())</f>
        <v>0.14260459576707113</v>
      </c>
      <c r="H342">
        <f>IFERROR(VLOOKUP($B342,'CURVE DATA'!$A:$AM,37,FALSE),NA())</f>
        <v>8.786910298188813</v>
      </c>
      <c r="I342">
        <f>IFERROR(VLOOKUP($B342,'CURVE DATA'!$A:$AM,38,FALSE),NA())</f>
        <v>6.2742960377367671</v>
      </c>
      <c r="J342">
        <f>IFERROR(VLOOKUP($B342,'CURVE DATA'!$A:$AM,39,FALSE),NA())</f>
        <v>11.299524558640861</v>
      </c>
      <c r="K342" t="str">
        <f t="shared" si="59"/>
        <v/>
      </c>
      <c r="L342" t="str">
        <f t="shared" si="60"/>
        <v/>
      </c>
      <c r="M342">
        <f t="shared" si="61"/>
        <v>52.538607692307693</v>
      </c>
      <c r="N342" t="str">
        <f t="shared" si="62"/>
        <v/>
      </c>
      <c r="O342" t="str">
        <f t="shared" si="63"/>
        <v/>
      </c>
      <c r="P342" t="str">
        <f t="shared" si="64"/>
        <v/>
      </c>
      <c r="Q342" t="str">
        <f t="shared" si="65"/>
        <v/>
      </c>
    </row>
    <row r="343" spans="1:17">
      <c r="A343" s="41">
        <f t="shared" si="56"/>
        <v>341</v>
      </c>
      <c r="B343" t="str">
        <f t="shared" si="57"/>
        <v>5_342</v>
      </c>
      <c r="C343">
        <f t="shared" si="55"/>
        <v>5</v>
      </c>
      <c r="D343">
        <f t="shared" si="58"/>
        <v>342</v>
      </c>
      <c r="E343">
        <f>IFERROR(VLOOKUP($B343,'CURVE DATA'!$A:$AM,15,FALSE),"")</f>
        <v>156.40660115384617</v>
      </c>
      <c r="F343">
        <f>IFERROR(VLOOKUP($B343,'CURVE DATA'!$A:$AM,34,FALSE),NA())</f>
        <v>0.11317473115293737</v>
      </c>
      <c r="G343">
        <f>IFERROR(VLOOKUP($B343,'CURVE DATA'!$A:$AM,35,FALSE),NA())</f>
        <v>0.14251829117875989</v>
      </c>
      <c r="H343">
        <f>IFERROR(VLOOKUP($B343,'CURVE DATA'!$A:$AM,37,FALSE),NA())</f>
        <v>8.7815924423950804</v>
      </c>
      <c r="I343">
        <f>IFERROR(VLOOKUP($B343,'CURVE DATA'!$A:$AM,38,FALSE),NA())</f>
        <v>6.2704988211494124</v>
      </c>
      <c r="J343">
        <f>IFERROR(VLOOKUP($B343,'CURVE DATA'!$A:$AM,39,FALSE),NA())</f>
        <v>11.292686063640749</v>
      </c>
      <c r="K343" t="str">
        <f t="shared" si="59"/>
        <v/>
      </c>
      <c r="L343" t="str">
        <f t="shared" si="60"/>
        <v/>
      </c>
      <c r="M343">
        <f t="shared" si="61"/>
        <v>52.07993730769229</v>
      </c>
      <c r="N343" t="str">
        <f t="shared" si="62"/>
        <v/>
      </c>
      <c r="O343" t="str">
        <f t="shared" si="63"/>
        <v/>
      </c>
      <c r="P343" t="str">
        <f t="shared" si="64"/>
        <v/>
      </c>
      <c r="Q343" t="str">
        <f t="shared" si="65"/>
        <v/>
      </c>
    </row>
    <row r="344" spans="1:17">
      <c r="A344" s="41">
        <f t="shared" si="56"/>
        <v>342</v>
      </c>
      <c r="B344" t="str">
        <f t="shared" si="57"/>
        <v>5_343</v>
      </c>
      <c r="C344">
        <f t="shared" si="55"/>
        <v>5</v>
      </c>
      <c r="D344">
        <f t="shared" si="58"/>
        <v>343</v>
      </c>
      <c r="E344">
        <f>IFERROR(VLOOKUP($B344,'CURVE DATA'!$A:$AM,15,FALSE),"")</f>
        <v>156.86527153846154</v>
      </c>
      <c r="F344">
        <f>IFERROR(VLOOKUP($B344,'CURVE DATA'!$A:$AM,34,FALSE),NA())</f>
        <v>0.11233187287867996</v>
      </c>
      <c r="G344">
        <f>IFERROR(VLOOKUP($B344,'CURVE DATA'!$A:$AM,35,FALSE),NA())</f>
        <v>0.14243002679776551</v>
      </c>
      <c r="H344">
        <f>IFERROR(VLOOKUP($B344,'CURVE DATA'!$A:$AM,37,FALSE),NA())</f>
        <v>8.7761538294657342</v>
      </c>
      <c r="I344">
        <f>IFERROR(VLOOKUP($B344,'CURVE DATA'!$A:$AM,38,FALSE),NA())</f>
        <v>6.2666153778917284</v>
      </c>
      <c r="J344">
        <f>IFERROR(VLOOKUP($B344,'CURVE DATA'!$A:$AM,39,FALSE),NA())</f>
        <v>11.285692281039744</v>
      </c>
      <c r="K344" t="str">
        <f t="shared" si="59"/>
        <v/>
      </c>
      <c r="L344" t="str">
        <f t="shared" si="60"/>
        <v/>
      </c>
      <c r="M344">
        <f t="shared" si="61"/>
        <v>51.621266923076917</v>
      </c>
      <c r="N344" t="str">
        <f t="shared" si="62"/>
        <v/>
      </c>
      <c r="O344" t="str">
        <f t="shared" si="63"/>
        <v/>
      </c>
      <c r="P344" t="str">
        <f t="shared" si="64"/>
        <v/>
      </c>
      <c r="Q344" t="str">
        <f t="shared" si="65"/>
        <v/>
      </c>
    </row>
    <row r="345" spans="1:17">
      <c r="A345" s="41">
        <f t="shared" si="56"/>
        <v>343</v>
      </c>
      <c r="B345" t="str">
        <f t="shared" si="57"/>
        <v>5_344</v>
      </c>
      <c r="C345">
        <f t="shared" si="55"/>
        <v>5</v>
      </c>
      <c r="D345">
        <f t="shared" si="58"/>
        <v>344</v>
      </c>
      <c r="E345">
        <f>IFERROR(VLOOKUP($B345,'CURVE DATA'!$A:$AM,15,FALSE),"")</f>
        <v>157.32394192307692</v>
      </c>
      <c r="F345">
        <f>IFERROR(VLOOKUP($B345,'CURVE DATA'!$A:$AM,34,FALSE),NA())</f>
        <v>0.11149026812989356</v>
      </c>
      <c r="G345">
        <f>IFERROR(VLOOKUP($B345,'CURVE DATA'!$A:$AM,35,FALSE),NA())</f>
        <v>0.14233982341972506</v>
      </c>
      <c r="H345">
        <f>IFERROR(VLOOKUP($B345,'CURVE DATA'!$A:$AM,37,FALSE),NA())</f>
        <v>8.7705957407718085</v>
      </c>
      <c r="I345">
        <f>IFERROR(VLOOKUP($B345,'CURVE DATA'!$A:$AM,38,FALSE),NA())</f>
        <v>6.2626466229270985</v>
      </c>
      <c r="J345">
        <f>IFERROR(VLOOKUP($B345,'CURVE DATA'!$A:$AM,39,FALSE),NA())</f>
        <v>11.278544858616518</v>
      </c>
      <c r="K345" t="str">
        <f t="shared" si="59"/>
        <v/>
      </c>
      <c r="L345" t="str">
        <f t="shared" si="60"/>
        <v/>
      </c>
      <c r="M345">
        <f t="shared" si="61"/>
        <v>51.162596538461543</v>
      </c>
      <c r="N345" t="str">
        <f t="shared" si="62"/>
        <v/>
      </c>
      <c r="O345" t="str">
        <f t="shared" si="63"/>
        <v/>
      </c>
      <c r="P345" t="str">
        <f t="shared" si="64"/>
        <v/>
      </c>
      <c r="Q345" t="str">
        <f t="shared" si="65"/>
        <v/>
      </c>
    </row>
    <row r="346" spans="1:17">
      <c r="A346" s="41">
        <f t="shared" si="56"/>
        <v>344</v>
      </c>
      <c r="B346" t="str">
        <f t="shared" si="57"/>
        <v>5_345</v>
      </c>
      <c r="C346">
        <f t="shared" si="55"/>
        <v>5</v>
      </c>
      <c r="D346">
        <f t="shared" si="58"/>
        <v>345</v>
      </c>
      <c r="E346">
        <f>IFERROR(VLOOKUP($B346,'CURVE DATA'!$A:$AM,15,FALSE),"")</f>
        <v>157.78261230769232</v>
      </c>
      <c r="F346">
        <f>IFERROR(VLOOKUP($B346,'CURVE DATA'!$A:$AM,34,FALSE),NA())</f>
        <v>0.11064998787775356</v>
      </c>
      <c r="G346">
        <f>IFERROR(VLOOKUP($B346,'CURVE DATA'!$A:$AM,35,FALSE),NA())</f>
        <v>0.14224770180477747</v>
      </c>
      <c r="H346">
        <f>IFERROR(VLOOKUP($B346,'CURVE DATA'!$A:$AM,37,FALSE),NA())</f>
        <v>8.7649194554970258</v>
      </c>
      <c r="I346">
        <f>IFERROR(VLOOKUP($B346,'CURVE DATA'!$A:$AM,38,FALSE),NA())</f>
        <v>6.2585934696570611</v>
      </c>
      <c r="J346">
        <f>IFERROR(VLOOKUP($B346,'CURVE DATA'!$A:$AM,39,FALSE),NA())</f>
        <v>11.271245441336992</v>
      </c>
      <c r="K346" t="str">
        <f t="shared" si="59"/>
        <v/>
      </c>
      <c r="L346" t="str">
        <f t="shared" si="60"/>
        <v/>
      </c>
      <c r="M346">
        <f t="shared" si="61"/>
        <v>50.70392615384614</v>
      </c>
      <c r="N346" t="str">
        <f t="shared" si="62"/>
        <v/>
      </c>
      <c r="O346" t="str">
        <f t="shared" si="63"/>
        <v/>
      </c>
      <c r="P346" t="str">
        <f t="shared" si="64"/>
        <v/>
      </c>
      <c r="Q346" t="str">
        <f t="shared" si="65"/>
        <v/>
      </c>
    </row>
    <row r="347" spans="1:17">
      <c r="A347" s="41">
        <f t="shared" si="56"/>
        <v>345</v>
      </c>
      <c r="B347" t="str">
        <f t="shared" si="57"/>
        <v>5_346</v>
      </c>
      <c r="C347">
        <f t="shared" si="55"/>
        <v>5</v>
      </c>
      <c r="D347">
        <f t="shared" si="58"/>
        <v>346</v>
      </c>
      <c r="E347">
        <f>IFERROR(VLOOKUP($B347,'CURVE DATA'!$A:$AM,15,FALSE),"")</f>
        <v>158.24128269230769</v>
      </c>
      <c r="F347">
        <f>IFERROR(VLOOKUP($B347,'CURVE DATA'!$A:$AM,34,FALSE),NA())</f>
        <v>0.10981110222256522</v>
      </c>
      <c r="G347">
        <f>IFERROR(VLOOKUP($B347,'CURVE DATA'!$A:$AM,35,FALSE),NA())</f>
        <v>0.14215368267555367</v>
      </c>
      <c r="H347">
        <f>IFERROR(VLOOKUP($B347,'CURVE DATA'!$A:$AM,37,FALSE),NA())</f>
        <v>8.7591262505139778</v>
      </c>
      <c r="I347">
        <f>IFERROR(VLOOKUP($B347,'CURVE DATA'!$A:$AM,38,FALSE),NA())</f>
        <v>6.2544568298328871</v>
      </c>
      <c r="J347">
        <f>IFERROR(VLOOKUP($B347,'CURVE DATA'!$A:$AM,39,FALSE),NA())</f>
        <v>11.263795671195071</v>
      </c>
      <c r="K347" t="str">
        <f t="shared" si="59"/>
        <v/>
      </c>
      <c r="L347" t="str">
        <f t="shared" si="60"/>
        <v/>
      </c>
      <c r="M347">
        <f t="shared" si="61"/>
        <v>50.245255769230766</v>
      </c>
      <c r="N347" t="str">
        <f t="shared" si="62"/>
        <v/>
      </c>
      <c r="O347" t="str">
        <f t="shared" si="63"/>
        <v/>
      </c>
      <c r="P347" t="str">
        <f t="shared" si="64"/>
        <v/>
      </c>
      <c r="Q347" t="str">
        <f t="shared" si="65"/>
        <v/>
      </c>
    </row>
    <row r="348" spans="1:17">
      <c r="A348" s="41">
        <f t="shared" si="56"/>
        <v>346</v>
      </c>
      <c r="B348" t="str">
        <f t="shared" si="57"/>
        <v>5_347</v>
      </c>
      <c r="C348">
        <f t="shared" si="55"/>
        <v>5</v>
      </c>
      <c r="D348">
        <f t="shared" si="58"/>
        <v>347</v>
      </c>
      <c r="E348">
        <f>IFERROR(VLOOKUP($B348,'CURVE DATA'!$A:$AM,15,FALSE),"")</f>
        <v>158.69995307692307</v>
      </c>
      <c r="F348">
        <f>IFERROR(VLOOKUP($B348,'CURVE DATA'!$A:$AM,34,FALSE),NA())</f>
        <v>0.10897368039026002</v>
      </c>
      <c r="G348">
        <f>IFERROR(VLOOKUP($B348,'CURVE DATA'!$A:$AM,35,FALSE),NA())</f>
        <v>0.14205778671519156</v>
      </c>
      <c r="H348">
        <f>IFERROR(VLOOKUP($B348,'CURVE DATA'!$A:$AM,37,FALSE),NA())</f>
        <v>8.7532174002617964</v>
      </c>
      <c r="I348">
        <f>IFERROR(VLOOKUP($B348,'CURVE DATA'!$A:$AM,38,FALSE),NA())</f>
        <v>6.2502376134682356</v>
      </c>
      <c r="J348">
        <f>IFERROR(VLOOKUP($B348,'CURVE DATA'!$A:$AM,39,FALSE),NA())</f>
        <v>11.25619718705536</v>
      </c>
      <c r="K348" t="str">
        <f t="shared" si="59"/>
        <v/>
      </c>
      <c r="L348" t="str">
        <f t="shared" si="60"/>
        <v/>
      </c>
      <c r="M348">
        <f t="shared" si="61"/>
        <v>49.786585384615393</v>
      </c>
      <c r="N348" t="str">
        <f t="shared" si="62"/>
        <v/>
      </c>
      <c r="O348" t="str">
        <f t="shared" si="63"/>
        <v/>
      </c>
      <c r="P348" t="str">
        <f t="shared" si="64"/>
        <v/>
      </c>
      <c r="Q348" t="str">
        <f t="shared" si="65"/>
        <v/>
      </c>
    </row>
    <row r="349" spans="1:17">
      <c r="A349" s="41">
        <f t="shared" si="56"/>
        <v>347</v>
      </c>
      <c r="B349" t="str">
        <f t="shared" si="57"/>
        <v>5_348</v>
      </c>
      <c r="C349">
        <f t="shared" si="55"/>
        <v>5</v>
      </c>
      <c r="D349">
        <f t="shared" si="58"/>
        <v>348</v>
      </c>
      <c r="E349">
        <f>IFERROR(VLOOKUP($B349,'CURVE DATA'!$A:$AM,15,FALSE),"")</f>
        <v>159.15862346153847</v>
      </c>
      <c r="F349">
        <f>IFERROR(VLOOKUP($B349,'CURVE DATA'!$A:$AM,34,FALSE),NA())</f>
        <v>0.10813779072916593</v>
      </c>
      <c r="G349">
        <f>IFERROR(VLOOKUP($B349,'CURVE DATA'!$A:$AM,35,FALSE),NA())</f>
        <v>0.14196003456537593</v>
      </c>
      <c r="H349">
        <f>IFERROR(VLOOKUP($B349,'CURVE DATA'!$A:$AM,37,FALSE),NA())</f>
        <v>8.7471941766253849</v>
      </c>
      <c r="I349">
        <f>IFERROR(VLOOKUP($B349,'CURVE DATA'!$A:$AM,38,FALSE),NA())</f>
        <v>6.2459367287529188</v>
      </c>
      <c r="J349">
        <f>IFERROR(VLOOKUP($B349,'CURVE DATA'!$A:$AM,39,FALSE),NA())</f>
        <v>11.248451624497854</v>
      </c>
      <c r="K349" t="str">
        <f t="shared" si="59"/>
        <v/>
      </c>
      <c r="L349" t="str">
        <f t="shared" si="60"/>
        <v/>
      </c>
      <c r="M349">
        <f t="shared" si="61"/>
        <v>49.32791499999999</v>
      </c>
      <c r="N349" t="str">
        <f t="shared" si="62"/>
        <v/>
      </c>
      <c r="O349" t="str">
        <f t="shared" si="63"/>
        <v/>
      </c>
      <c r="P349" t="str">
        <f t="shared" si="64"/>
        <v/>
      </c>
      <c r="Q349" t="str">
        <f t="shared" si="65"/>
        <v/>
      </c>
    </row>
    <row r="350" spans="1:17">
      <c r="A350" s="41">
        <f t="shared" si="56"/>
        <v>348</v>
      </c>
      <c r="B350" t="str">
        <f t="shared" si="57"/>
        <v>5_349</v>
      </c>
      <c r="C350">
        <f t="shared" si="55"/>
        <v>5</v>
      </c>
      <c r="D350">
        <f t="shared" si="58"/>
        <v>349</v>
      </c>
      <c r="E350">
        <f>IFERROR(VLOOKUP($B350,'CURVE DATA'!$A:$AM,15,FALSE),"")</f>
        <v>159.61729384615384</v>
      </c>
      <c r="F350">
        <f>IFERROR(VLOOKUP($B350,'CURVE DATA'!$A:$AM,34,FALSE),NA())</f>
        <v>0.10730350070662836</v>
      </c>
      <c r="G350">
        <f>IFERROR(VLOOKUP($B350,'CURVE DATA'!$A:$AM,35,FALSE),NA())</f>
        <v>0.14186044682440252</v>
      </c>
      <c r="H350">
        <f>IFERROR(VLOOKUP($B350,'CURVE DATA'!$A:$AM,37,FALSE),NA())</f>
        <v>8.7410578488161335</v>
      </c>
      <c r="I350">
        <f>IFERROR(VLOOKUP($B350,'CURVE DATA'!$A:$AM,38,FALSE),NA())</f>
        <v>6.2415550819677259</v>
      </c>
      <c r="J350">
        <f>IFERROR(VLOOKUP($B350,'CURVE DATA'!$A:$AM,39,FALSE),NA())</f>
        <v>11.240560615664544</v>
      </c>
      <c r="K350" t="str">
        <f t="shared" si="59"/>
        <v/>
      </c>
      <c r="L350" t="str">
        <f t="shared" si="60"/>
        <v/>
      </c>
      <c r="M350">
        <f t="shared" si="61"/>
        <v>48.869244615384616</v>
      </c>
      <c r="N350" t="str">
        <f t="shared" si="62"/>
        <v/>
      </c>
      <c r="O350" t="str">
        <f t="shared" si="63"/>
        <v/>
      </c>
      <c r="P350" t="str">
        <f t="shared" si="64"/>
        <v/>
      </c>
      <c r="Q350" t="str">
        <f t="shared" si="65"/>
        <v/>
      </c>
    </row>
    <row r="351" spans="1:17">
      <c r="A351" s="41">
        <f t="shared" si="56"/>
        <v>349</v>
      </c>
      <c r="B351" t="str">
        <f t="shared" si="57"/>
        <v>5_350</v>
      </c>
      <c r="C351">
        <f t="shared" si="55"/>
        <v>5</v>
      </c>
      <c r="D351">
        <f t="shared" si="58"/>
        <v>350</v>
      </c>
      <c r="E351">
        <f>IFERROR(VLOOKUP($B351,'CURVE DATA'!$A:$AM,15,FALSE),"")</f>
        <v>160.07596423076924</v>
      </c>
      <c r="F351">
        <f>IFERROR(VLOOKUP($B351,'CURVE DATA'!$A:$AM,34,FALSE),NA())</f>
        <v>0.10647087690652235</v>
      </c>
      <c r="G351">
        <f>IFERROR(VLOOKUP($B351,'CURVE DATA'!$A:$AM,35,FALSE),NA())</f>
        <v>0.14175904404526818</v>
      </c>
      <c r="H351">
        <f>IFERROR(VLOOKUP($B351,'CURVE DATA'!$A:$AM,37,FALSE),NA())</f>
        <v>8.7348096832542339</v>
      </c>
      <c r="I351">
        <f>IFERROR(VLOOKUP($B351,'CURVE DATA'!$A:$AM,38,FALSE),NA())</f>
        <v>6.2370935774003886</v>
      </c>
      <c r="J351">
        <f>IFERROR(VLOOKUP($B351,'CURVE DATA'!$A:$AM,39,FALSE),NA())</f>
        <v>11.232525789108079</v>
      </c>
      <c r="K351" t="str">
        <f t="shared" si="59"/>
        <v/>
      </c>
      <c r="L351" t="str">
        <f t="shared" si="60"/>
        <v/>
      </c>
      <c r="M351">
        <f t="shared" si="61"/>
        <v>48.410574230769214</v>
      </c>
      <c r="N351" t="str">
        <f t="shared" si="62"/>
        <v/>
      </c>
      <c r="O351" t="str">
        <f t="shared" si="63"/>
        <v/>
      </c>
      <c r="P351" t="str">
        <f t="shared" si="64"/>
        <v/>
      </c>
      <c r="Q351" t="str">
        <f t="shared" si="65"/>
        <v/>
      </c>
    </row>
    <row r="352" spans="1:17">
      <c r="A352" s="41">
        <f t="shared" si="56"/>
        <v>350</v>
      </c>
      <c r="B352" t="str">
        <f t="shared" si="57"/>
        <v>5_351</v>
      </c>
      <c r="C352">
        <f t="shared" si="55"/>
        <v>5</v>
      </c>
      <c r="D352">
        <f t="shared" si="58"/>
        <v>351</v>
      </c>
      <c r="E352">
        <f>IFERROR(VLOOKUP($B352,'CURVE DATA'!$A:$AM,15,FALSE),"")</f>
        <v>160.53463461538462</v>
      </c>
      <c r="F352">
        <f>IFERROR(VLOOKUP($B352,'CURVE DATA'!$A:$AM,34,FALSE),NA())</f>
        <v>0.10563998502624321</v>
      </c>
      <c r="G352">
        <f>IFERROR(VLOOKUP($B352,'CURVE DATA'!$A:$AM,35,FALSE),NA())</f>
        <v>0.14165584673378526</v>
      </c>
      <c r="H352">
        <f>IFERROR(VLOOKUP($B352,'CURVE DATA'!$A:$AM,37,FALSE),NA())</f>
        <v>8.7284509434524971</v>
      </c>
      <c r="I352">
        <f>IFERROR(VLOOKUP($B352,'CURVE DATA'!$A:$AM,38,FALSE),NA())</f>
        <v>6.2325531172626238</v>
      </c>
      <c r="J352">
        <f>IFERROR(VLOOKUP($B352,'CURVE DATA'!$A:$AM,39,FALSE),NA())</f>
        <v>11.22434876964237</v>
      </c>
      <c r="K352" t="str">
        <f t="shared" si="59"/>
        <v/>
      </c>
      <c r="L352" t="str">
        <f t="shared" si="60"/>
        <v/>
      </c>
      <c r="M352">
        <f t="shared" si="61"/>
        <v>47.95190384615384</v>
      </c>
      <c r="N352" t="str">
        <f t="shared" si="62"/>
        <v/>
      </c>
      <c r="O352" t="str">
        <f t="shared" si="63"/>
        <v/>
      </c>
      <c r="P352" t="str">
        <f t="shared" si="64"/>
        <v/>
      </c>
      <c r="Q352" t="str">
        <f t="shared" si="65"/>
        <v/>
      </c>
    </row>
    <row r="353" spans="1:17">
      <c r="A353" s="41">
        <f t="shared" si="56"/>
        <v>351</v>
      </c>
      <c r="B353" t="str">
        <f t="shared" si="57"/>
        <v>5_352</v>
      </c>
      <c r="C353">
        <f t="shared" si="55"/>
        <v>5</v>
      </c>
      <c r="D353">
        <f t="shared" si="58"/>
        <v>352</v>
      </c>
      <c r="E353">
        <f>IFERROR(VLOOKUP($B353,'CURVE DATA'!$A:$AM,15,FALSE),"")</f>
        <v>160.99330499999999</v>
      </c>
      <c r="F353">
        <f>IFERROR(VLOOKUP($B353,'CURVE DATA'!$A:$AM,34,FALSE),NA())</f>
        <v>0.10481088987438371</v>
      </c>
      <c r="G353">
        <f>IFERROR(VLOOKUP($B353,'CURVE DATA'!$A:$AM,35,FALSE),NA())</f>
        <v>0.14155087534672142</v>
      </c>
      <c r="H353">
        <f>IFERROR(VLOOKUP($B353,'CURVE DATA'!$A:$AM,37,FALSE),NA())</f>
        <v>8.7219828899017333</v>
      </c>
      <c r="I353">
        <f>IFERROR(VLOOKUP($B353,'CURVE DATA'!$A:$AM,38,FALSE),NA())</f>
        <v>6.2279346016082888</v>
      </c>
      <c r="J353">
        <f>IFERROR(VLOOKUP($B353,'CURVE DATA'!$A:$AM,39,FALSE),NA())</f>
        <v>11.216031178195179</v>
      </c>
      <c r="K353" t="str">
        <f t="shared" si="59"/>
        <v/>
      </c>
      <c r="L353" t="str">
        <f t="shared" si="60"/>
        <v/>
      </c>
      <c r="M353">
        <f t="shared" si="61"/>
        <v>47.493233461538466</v>
      </c>
      <c r="N353" t="str">
        <f t="shared" si="62"/>
        <v/>
      </c>
      <c r="O353" t="str">
        <f t="shared" si="63"/>
        <v/>
      </c>
      <c r="P353" t="str">
        <f t="shared" si="64"/>
        <v/>
      </c>
      <c r="Q353" t="str">
        <f t="shared" si="65"/>
        <v/>
      </c>
    </row>
    <row r="354" spans="1:17">
      <c r="A354" s="41">
        <f t="shared" si="56"/>
        <v>352</v>
      </c>
      <c r="B354" t="str">
        <f t="shared" si="57"/>
        <v>5_353</v>
      </c>
      <c r="C354">
        <f t="shared" si="55"/>
        <v>5</v>
      </c>
      <c r="D354">
        <f t="shared" si="58"/>
        <v>353</v>
      </c>
      <c r="E354">
        <f>IFERROR(VLOOKUP($B354,'CURVE DATA'!$A:$AM,15,FALSE),"")</f>
        <v>161.45197538461539</v>
      </c>
      <c r="F354">
        <f>IFERROR(VLOOKUP($B354,'CURVE DATA'!$A:$AM,34,FALSE),NA())</f>
        <v>0.10398365536847663</v>
      </c>
      <c r="G354">
        <f>IFERROR(VLOOKUP($B354,'CURVE DATA'!$A:$AM,35,FALSE),NA())</f>
        <v>0.14144415028996504</v>
      </c>
      <c r="H354">
        <f>IFERROR(VLOOKUP($B354,'CURVE DATA'!$A:$AM,37,FALSE),NA())</f>
        <v>8.7154067799577088</v>
      </c>
      <c r="I354">
        <f>IFERROR(VLOOKUP($B354,'CURVE DATA'!$A:$AM,38,FALSE),NA())</f>
        <v>6.223238928252659</v>
      </c>
      <c r="J354">
        <f>IFERROR(VLOOKUP($B354,'CURVE DATA'!$A:$AM,39,FALSE),NA())</f>
        <v>11.20757463166276</v>
      </c>
      <c r="K354" t="str">
        <f t="shared" si="59"/>
        <v/>
      </c>
      <c r="L354" t="str">
        <f t="shared" si="60"/>
        <v/>
      </c>
      <c r="M354">
        <f t="shared" si="61"/>
        <v>47.034563076923064</v>
      </c>
      <c r="N354" t="str">
        <f t="shared" si="62"/>
        <v/>
      </c>
      <c r="O354" t="str">
        <f t="shared" si="63"/>
        <v/>
      </c>
      <c r="P354" t="str">
        <f t="shared" si="64"/>
        <v/>
      </c>
      <c r="Q354" t="str">
        <f t="shared" si="65"/>
        <v/>
      </c>
    </row>
    <row r="355" spans="1:17">
      <c r="A355" s="41">
        <f t="shared" si="56"/>
        <v>353</v>
      </c>
      <c r="B355" t="str">
        <f t="shared" si="57"/>
        <v>5_354</v>
      </c>
      <c r="C355">
        <f t="shared" si="55"/>
        <v>5</v>
      </c>
      <c r="D355">
        <f t="shared" si="58"/>
        <v>354</v>
      </c>
      <c r="E355">
        <f>IFERROR(VLOOKUP($B355,'CURVE DATA'!$A:$AM,15,FALSE),"")</f>
        <v>161.91064576923077</v>
      </c>
      <c r="F355">
        <f>IFERROR(VLOOKUP($B355,'CURVE DATA'!$A:$AM,34,FALSE),NA())</f>
        <v>0.10315834453289023</v>
      </c>
      <c r="G355">
        <f>IFERROR(VLOOKUP($B355,'CURVE DATA'!$A:$AM,35,FALSE),NA())</f>
        <v>0.14133569191671555</v>
      </c>
      <c r="H355">
        <f>IFERROR(VLOOKUP($B355,'CURVE DATA'!$A:$AM,37,FALSE),NA())</f>
        <v>8.7087238677296384</v>
      </c>
      <c r="I355">
        <f>IFERROR(VLOOKUP($B355,'CURVE DATA'!$A:$AM,38,FALSE),NA())</f>
        <v>6.2184669926928109</v>
      </c>
      <c r="J355">
        <f>IFERROR(VLOOKUP($B355,'CURVE DATA'!$A:$AM,39,FALSE),NA())</f>
        <v>11.198980742766468</v>
      </c>
      <c r="K355" t="str">
        <f t="shared" si="59"/>
        <v/>
      </c>
      <c r="L355" t="str">
        <f t="shared" si="60"/>
        <v/>
      </c>
      <c r="M355">
        <f t="shared" si="61"/>
        <v>46.57589269230769</v>
      </c>
      <c r="N355" t="str">
        <f t="shared" si="62"/>
        <v/>
      </c>
      <c r="O355" t="str">
        <f t="shared" si="63"/>
        <v/>
      </c>
      <c r="P355" t="str">
        <f t="shared" si="64"/>
        <v/>
      </c>
      <c r="Q355" t="str">
        <f t="shared" si="65"/>
        <v/>
      </c>
    </row>
    <row r="356" spans="1:17">
      <c r="A356" s="41">
        <f t="shared" si="56"/>
        <v>354</v>
      </c>
      <c r="B356" t="str">
        <f t="shared" si="57"/>
        <v>5_355</v>
      </c>
      <c r="C356">
        <f t="shared" si="55"/>
        <v>5</v>
      </c>
      <c r="D356">
        <f t="shared" si="58"/>
        <v>355</v>
      </c>
      <c r="E356">
        <f>IFERROR(VLOOKUP($B356,'CURVE DATA'!$A:$AM,15,FALSE),"")</f>
        <v>162.36931615384614</v>
      </c>
      <c r="F356">
        <f>IFERROR(VLOOKUP($B356,'CURVE DATA'!$A:$AM,34,FALSE),NA())</f>
        <v>0.10233501949702965</v>
      </c>
      <c r="G356">
        <f>IFERROR(VLOOKUP($B356,'CURVE DATA'!$A:$AM,35,FALSE),NA())</f>
        <v>0.14122552052569948</v>
      </c>
      <c r="H356">
        <f>IFERROR(VLOOKUP($B356,'CURVE DATA'!$A:$AM,37,FALSE),NA())</f>
        <v>8.7019354039702641</v>
      </c>
      <c r="I356">
        <f>IFERROR(VLOOKUP($B356,'CURVE DATA'!$A:$AM,38,FALSE),NA())</f>
        <v>6.2136196880291292</v>
      </c>
      <c r="J356">
        <f>IFERROR(VLOOKUP($B356,'CURVE DATA'!$A:$AM,39,FALSE),NA())</f>
        <v>11.190251119911402</v>
      </c>
      <c r="K356" t="str">
        <f t="shared" si="59"/>
        <v/>
      </c>
      <c r="L356" t="str">
        <f t="shared" si="60"/>
        <v/>
      </c>
      <c r="M356">
        <f t="shared" si="61"/>
        <v>46.117222307692316</v>
      </c>
      <c r="N356" t="str">
        <f t="shared" si="62"/>
        <v/>
      </c>
      <c r="O356" t="str">
        <f t="shared" si="63"/>
        <v/>
      </c>
      <c r="P356" t="str">
        <f t="shared" si="64"/>
        <v/>
      </c>
      <c r="Q356" t="str">
        <f t="shared" si="65"/>
        <v/>
      </c>
    </row>
    <row r="357" spans="1:17">
      <c r="A357" s="41">
        <f t="shared" si="56"/>
        <v>355</v>
      </c>
      <c r="B357" t="str">
        <f t="shared" si="57"/>
        <v>5_356</v>
      </c>
      <c r="C357">
        <f t="shared" si="55"/>
        <v>5</v>
      </c>
      <c r="D357">
        <f t="shared" si="58"/>
        <v>356</v>
      </c>
      <c r="E357">
        <f>IFERROR(VLOOKUP($B357,'CURVE DATA'!$A:$AM,15,FALSE),"")</f>
        <v>162.82798653846154</v>
      </c>
      <c r="F357">
        <f>IFERROR(VLOOKUP($B357,'CURVE DATA'!$A:$AM,34,FALSE),NA())</f>
        <v>0.1015137414936465</v>
      </c>
      <c r="G357">
        <f>IFERROR(VLOOKUP($B357,'CURVE DATA'!$A:$AM,35,FALSE),NA())</f>
        <v>0.141113656359412</v>
      </c>
      <c r="H357">
        <f>IFERROR(VLOOKUP($B357,'CURVE DATA'!$A:$AM,37,FALSE),NA())</f>
        <v>8.6950426359675053</v>
      </c>
      <c r="I357">
        <f>IFERROR(VLOOKUP($B357,'CURVE DATA'!$A:$AM,38,FALSE),NA())</f>
        <v>6.2086979048879423</v>
      </c>
      <c r="J357">
        <f>IFERROR(VLOOKUP($B357,'CURVE DATA'!$A:$AM,39,FALSE),NA())</f>
        <v>11.181387367047069</v>
      </c>
      <c r="K357" t="str">
        <f t="shared" si="59"/>
        <v/>
      </c>
      <c r="L357" t="str">
        <f t="shared" si="60"/>
        <v/>
      </c>
      <c r="M357">
        <f t="shared" si="61"/>
        <v>45.658551923076914</v>
      </c>
      <c r="N357" t="str">
        <f t="shared" si="62"/>
        <v/>
      </c>
      <c r="O357" t="str">
        <f t="shared" si="63"/>
        <v/>
      </c>
      <c r="P357" t="str">
        <f t="shared" si="64"/>
        <v/>
      </c>
      <c r="Q357" t="str">
        <f t="shared" si="65"/>
        <v/>
      </c>
    </row>
    <row r="358" spans="1:17">
      <c r="A358" s="41">
        <f t="shared" si="56"/>
        <v>356</v>
      </c>
      <c r="B358" t="str">
        <f t="shared" si="57"/>
        <v>5_357</v>
      </c>
      <c r="C358">
        <f t="shared" si="55"/>
        <v>5</v>
      </c>
      <c r="D358">
        <f t="shared" si="58"/>
        <v>357</v>
      </c>
      <c r="E358">
        <f>IFERROR(VLOOKUP($B358,'CURVE DATA'!$A:$AM,15,FALSE),"")</f>
        <v>163.28665692307692</v>
      </c>
      <c r="F358">
        <f>IFERROR(VLOOKUP($B358,'CURVE DATA'!$A:$AM,34,FALSE),NA())</f>
        <v>0.10069457085737962</v>
      </c>
      <c r="G358">
        <f>IFERROR(VLOOKUP($B358,'CURVE DATA'!$A:$AM,35,FALSE),NA())</f>
        <v>0.14100011960238384</v>
      </c>
      <c r="H358">
        <f>IFERROR(VLOOKUP($B358,'CURVE DATA'!$A:$AM,37,FALSE),NA())</f>
        <v>8.6880468074376651</v>
      </c>
      <c r="I358">
        <f>IFERROR(VLOOKUP($B358,'CURVE DATA'!$A:$AM,38,FALSE),NA())</f>
        <v>6.2037025313452627</v>
      </c>
      <c r="J358">
        <f>IFERROR(VLOOKUP($B358,'CURVE DATA'!$A:$AM,39,FALSE),NA())</f>
        <v>11.172391083530067</v>
      </c>
      <c r="K358" t="str">
        <f t="shared" si="59"/>
        <v/>
      </c>
      <c r="L358" t="str">
        <f t="shared" si="60"/>
        <v/>
      </c>
      <c r="M358">
        <f t="shared" si="61"/>
        <v>45.19988153846154</v>
      </c>
      <c r="N358" t="str">
        <f t="shared" si="62"/>
        <v/>
      </c>
      <c r="O358" t="str">
        <f t="shared" si="63"/>
        <v/>
      </c>
      <c r="P358" t="str">
        <f t="shared" si="64"/>
        <v/>
      </c>
      <c r="Q358" t="str">
        <f t="shared" si="65"/>
        <v/>
      </c>
    </row>
    <row r="359" spans="1:17">
      <c r="A359" s="41">
        <f t="shared" si="56"/>
        <v>357</v>
      </c>
      <c r="B359" t="str">
        <f t="shared" si="57"/>
        <v>5_358</v>
      </c>
      <c r="C359">
        <f t="shared" si="55"/>
        <v>5</v>
      </c>
      <c r="D359">
        <f t="shared" si="58"/>
        <v>358</v>
      </c>
      <c r="E359">
        <f>IFERROR(VLOOKUP($B359,'CURVE DATA'!$A:$AM,15,FALSE),"")</f>
        <v>163.74532730769232</v>
      </c>
      <c r="F359">
        <f>IFERROR(VLOOKUP($B359,'CURVE DATA'!$A:$AM,34,FALSE),NA())</f>
        <v>9.9877567023609032E-2</v>
      </c>
      <c r="G359">
        <f>IFERROR(VLOOKUP($B359,'CURVE DATA'!$A:$AM,35,FALSE),NA())</f>
        <v>0.14088493037947408</v>
      </c>
      <c r="H359">
        <f>IFERROR(VLOOKUP($B359,'CURVE DATA'!$A:$AM,37,FALSE),NA())</f>
        <v>8.6809491584202423</v>
      </c>
      <c r="I359">
        <f>IFERROR(VLOOKUP($B359,'CURVE DATA'!$A:$AM,38,FALSE),NA())</f>
        <v>6.1986344528516835</v>
      </c>
      <c r="J359">
        <f>IFERROR(VLOOKUP($B359,'CURVE DATA'!$A:$AM,39,FALSE),NA())</f>
        <v>11.163263863988801</v>
      </c>
      <c r="K359" t="str">
        <f t="shared" si="59"/>
        <v/>
      </c>
      <c r="L359" t="str">
        <f t="shared" si="60"/>
        <v/>
      </c>
      <c r="M359">
        <f t="shared" si="61"/>
        <v>44.741211153846137</v>
      </c>
      <c r="N359" t="str">
        <f t="shared" si="62"/>
        <v/>
      </c>
      <c r="O359" t="str">
        <f t="shared" si="63"/>
        <v/>
      </c>
      <c r="P359" t="str">
        <f t="shared" si="64"/>
        <v/>
      </c>
      <c r="Q359" t="str">
        <f t="shared" si="65"/>
        <v/>
      </c>
    </row>
    <row r="360" spans="1:17">
      <c r="A360" s="41">
        <f t="shared" si="56"/>
        <v>358</v>
      </c>
      <c r="B360" t="str">
        <f t="shared" si="57"/>
        <v>5_359</v>
      </c>
      <c r="C360">
        <f t="shared" si="55"/>
        <v>5</v>
      </c>
      <c r="D360">
        <f t="shared" si="58"/>
        <v>359</v>
      </c>
      <c r="E360">
        <f>IFERROR(VLOOKUP($B360,'CURVE DATA'!$A:$AM,15,FALSE),"")</f>
        <v>164.20399769230769</v>
      </c>
      <c r="F360">
        <f>IFERROR(VLOOKUP($B360,'CURVE DATA'!$A:$AM,34,FALSE),NA())</f>
        <v>9.906278852729021E-2</v>
      </c>
      <c r="G360">
        <f>IFERROR(VLOOKUP($B360,'CURVE DATA'!$A:$AM,35,FALSE),NA())</f>
        <v>0.14076810875418866</v>
      </c>
      <c r="H360">
        <f>IFERROR(VLOOKUP($B360,'CURVE DATA'!$A:$AM,37,FALSE),NA())</f>
        <v>8.6737509251743212</v>
      </c>
      <c r="I360">
        <f>IFERROR(VLOOKUP($B360,'CURVE DATA'!$A:$AM,38,FALSE),NA())</f>
        <v>6.1934945521583877</v>
      </c>
      <c r="J360">
        <f>IFERROR(VLOOKUP($B360,'CURVE DATA'!$A:$AM,39,FALSE),NA())</f>
        <v>11.154007298190255</v>
      </c>
      <c r="K360" t="str">
        <f t="shared" si="59"/>
        <v/>
      </c>
      <c r="L360" t="str">
        <f t="shared" si="60"/>
        <v/>
      </c>
      <c r="M360">
        <f t="shared" si="61"/>
        <v>44.282540769230764</v>
      </c>
      <c r="N360" t="str">
        <f t="shared" si="62"/>
        <v/>
      </c>
      <c r="O360" t="str">
        <f t="shared" si="63"/>
        <v/>
      </c>
      <c r="P360" t="str">
        <f t="shared" si="64"/>
        <v/>
      </c>
      <c r="Q360" t="str">
        <f t="shared" si="65"/>
        <v/>
      </c>
    </row>
    <row r="361" spans="1:17">
      <c r="A361" s="41">
        <f t="shared" si="56"/>
        <v>359</v>
      </c>
      <c r="B361" t="str">
        <f t="shared" si="57"/>
        <v>5_360</v>
      </c>
      <c r="C361">
        <f t="shared" si="55"/>
        <v>5</v>
      </c>
      <c r="D361">
        <f t="shared" si="58"/>
        <v>360</v>
      </c>
      <c r="E361">
        <f>IFERROR(VLOOKUP($B361,'CURVE DATA'!$A:$AM,15,FALSE),"")</f>
        <v>164.66266807692307</v>
      </c>
      <c r="F361">
        <f>IFERROR(VLOOKUP($B361,'CURVE DATA'!$A:$AM,34,FALSE),NA())</f>
        <v>9.8250293002170502E-2</v>
      </c>
      <c r="G361">
        <f>IFERROR(VLOOKUP($B361,'CURVE DATA'!$A:$AM,35,FALSE),NA())</f>
        <v>0.14064967472702428</v>
      </c>
      <c r="H361">
        <f>IFERROR(VLOOKUP($B361,'CURVE DATA'!$A:$AM,37,FALSE),NA())</f>
        <v>8.6664533400765276</v>
      </c>
      <c r="I361">
        <f>IFERROR(VLOOKUP($B361,'CURVE DATA'!$A:$AM,38,FALSE),NA())</f>
        <v>6.1882837092442902</v>
      </c>
      <c r="J361">
        <f>IFERROR(VLOOKUP($B361,'CURVE DATA'!$A:$AM,39,FALSE),NA())</f>
        <v>11.144622970908765</v>
      </c>
      <c r="K361" t="str">
        <f t="shared" si="59"/>
        <v/>
      </c>
      <c r="L361" t="str">
        <f t="shared" si="60"/>
        <v/>
      </c>
      <c r="M361">
        <f t="shared" si="61"/>
        <v>43.82387038461539</v>
      </c>
      <c r="N361" t="str">
        <f t="shared" si="62"/>
        <v/>
      </c>
      <c r="O361" t="str">
        <f t="shared" si="63"/>
        <v/>
      </c>
      <c r="P361" t="str">
        <f t="shared" si="64"/>
        <v/>
      </c>
      <c r="Q361" t="str">
        <f t="shared" si="65"/>
        <v/>
      </c>
    </row>
    <row r="362" spans="1:17">
      <c r="A362" s="41">
        <f t="shared" si="56"/>
        <v>360</v>
      </c>
      <c r="B362" t="str">
        <f t="shared" si="57"/>
        <v>5_361</v>
      </c>
      <c r="C362">
        <f t="shared" si="55"/>
        <v>5</v>
      </c>
      <c r="D362">
        <f t="shared" si="58"/>
        <v>361</v>
      </c>
      <c r="E362">
        <f>IFERROR(VLOOKUP($B362,'CURVE DATA'!$A:$AM,15,FALSE),"")</f>
        <v>165.12133846153847</v>
      </c>
      <c r="F362">
        <f>IFERROR(VLOOKUP($B362,'CURVE DATA'!$A:$AM,34,FALSE),NA())</f>
        <v>9.7440137180098377E-2</v>
      </c>
      <c r="G362">
        <f>IFERROR(VLOOKUP($B362,'CURVE DATA'!$A:$AM,35,FALSE),NA())</f>
        <v>0.14052964823383837</v>
      </c>
      <c r="H362">
        <f>IFERROR(VLOOKUP($B362,'CURVE DATA'!$A:$AM,37,FALSE),NA())</f>
        <v>8.6590576315205876</v>
      </c>
      <c r="I362">
        <f>IFERROR(VLOOKUP($B362,'CURVE DATA'!$A:$AM,38,FALSE),NA())</f>
        <v>6.1830028012443128</v>
      </c>
      <c r="J362">
        <f>IFERROR(VLOOKUP($B362,'CURVE DATA'!$A:$AM,39,FALSE),NA())</f>
        <v>11.135112461796865</v>
      </c>
      <c r="K362" t="str">
        <f t="shared" si="59"/>
        <v/>
      </c>
      <c r="L362" t="str">
        <f t="shared" si="60"/>
        <v/>
      </c>
      <c r="M362">
        <f t="shared" si="61"/>
        <v>43.365199999999987</v>
      </c>
      <c r="N362" t="str">
        <f t="shared" si="62"/>
        <v/>
      </c>
      <c r="O362" t="str">
        <f t="shared" si="63"/>
        <v/>
      </c>
      <c r="P362" t="str">
        <f t="shared" si="64"/>
        <v/>
      </c>
      <c r="Q362" t="str">
        <f t="shared" si="65"/>
        <v/>
      </c>
    </row>
    <row r="363" spans="1:17">
      <c r="A363" s="41">
        <f t="shared" si="56"/>
        <v>361</v>
      </c>
      <c r="B363" t="str">
        <f t="shared" si="57"/>
        <v>5_362</v>
      </c>
      <c r="C363">
        <f t="shared" si="55"/>
        <v>5</v>
      </c>
      <c r="D363">
        <f t="shared" si="58"/>
        <v>362</v>
      </c>
      <c r="E363">
        <f>IFERROR(VLOOKUP($B363,'CURVE DATA'!$A:$AM,15,FALSE),"")</f>
        <v>165.58000884615385</v>
      </c>
      <c r="F363">
        <f>IFERROR(VLOOKUP($B363,'CURVE DATA'!$A:$AM,34,FALSE),NA())</f>
        <v>9.6632376890568944E-2</v>
      </c>
      <c r="G363">
        <f>IFERROR(VLOOKUP($B363,'CURVE DATA'!$A:$AM,35,FALSE),NA())</f>
        <v>0.14040804914424482</v>
      </c>
      <c r="H363">
        <f>IFERROR(VLOOKUP($B363,'CURVE DATA'!$A:$AM,37,FALSE),NA())</f>
        <v>8.6515650238184829</v>
      </c>
      <c r="I363">
        <f>IFERROR(VLOOKUP($B363,'CURVE DATA'!$A:$AM,38,FALSE),NA())</f>
        <v>6.1776527023788077</v>
      </c>
      <c r="J363">
        <f>IFERROR(VLOOKUP($B363,'CURVE DATA'!$A:$AM,39,FALSE),NA())</f>
        <v>11.125477345258158</v>
      </c>
      <c r="K363" t="str">
        <f t="shared" si="59"/>
        <v/>
      </c>
      <c r="L363" t="str">
        <f t="shared" si="60"/>
        <v/>
      </c>
      <c r="M363">
        <f t="shared" si="61"/>
        <v>42.906529615384613</v>
      </c>
      <c r="N363" t="str">
        <f t="shared" si="62"/>
        <v/>
      </c>
      <c r="O363" t="str">
        <f t="shared" si="63"/>
        <v/>
      </c>
      <c r="P363" t="str">
        <f t="shared" si="64"/>
        <v/>
      </c>
      <c r="Q363" t="str">
        <f t="shared" si="65"/>
        <v/>
      </c>
    </row>
    <row r="364" spans="1:17">
      <c r="A364" s="41">
        <f t="shared" si="56"/>
        <v>362</v>
      </c>
      <c r="B364" t="str">
        <f t="shared" si="57"/>
        <v>5_363</v>
      </c>
      <c r="C364">
        <f t="shared" si="55"/>
        <v>5</v>
      </c>
      <c r="D364">
        <f t="shared" si="58"/>
        <v>363</v>
      </c>
      <c r="E364">
        <f>IFERROR(VLOOKUP($B364,'CURVE DATA'!$A:$AM,15,FALSE),"")</f>
        <v>166.03867923076922</v>
      </c>
      <c r="F364">
        <f>IFERROR(VLOOKUP($B364,'CURVE DATA'!$A:$AM,34,FALSE),NA())</f>
        <v>9.5827067060505033E-2</v>
      </c>
      <c r="G364">
        <f>IFERROR(VLOOKUP($B364,'CURVE DATA'!$A:$AM,35,FALSE),NA())</f>
        <v>0.1402848972600356</v>
      </c>
      <c r="H364">
        <f>IFERROR(VLOOKUP($B364,'CURVE DATA'!$A:$AM,37,FALSE),NA())</f>
        <v>8.6439767371031877</v>
      </c>
      <c r="I364">
        <f>IFERROR(VLOOKUP($B364,'CURVE DATA'!$A:$AM,38,FALSE),NA())</f>
        <v>6.172234283884106</v>
      </c>
      <c r="J364">
        <f>IFERROR(VLOOKUP($B364,'CURVE DATA'!$A:$AM,39,FALSE),NA())</f>
        <v>11.115719190322269</v>
      </c>
      <c r="K364" t="str">
        <f t="shared" si="59"/>
        <v/>
      </c>
      <c r="L364" t="str">
        <f t="shared" si="60"/>
        <v/>
      </c>
      <c r="M364">
        <f t="shared" si="61"/>
        <v>42.44785923076924</v>
      </c>
      <c r="N364" t="str">
        <f t="shared" si="62"/>
        <v/>
      </c>
      <c r="O364" t="str">
        <f t="shared" si="63"/>
        <v/>
      </c>
      <c r="P364" t="str">
        <f t="shared" si="64"/>
        <v/>
      </c>
      <c r="Q364" t="str">
        <f t="shared" si="65"/>
        <v/>
      </c>
    </row>
    <row r="365" spans="1:17">
      <c r="A365" s="41">
        <f t="shared" si="56"/>
        <v>363</v>
      </c>
      <c r="B365" t="str">
        <f t="shared" si="57"/>
        <v>5_364</v>
      </c>
      <c r="C365">
        <f t="shared" si="55"/>
        <v>5</v>
      </c>
      <c r="D365">
        <f t="shared" si="58"/>
        <v>364</v>
      </c>
      <c r="E365">
        <f>IFERROR(VLOOKUP($B365,'CURVE DATA'!$A:$AM,15,FALSE),"")</f>
        <v>166.49734961538462</v>
      </c>
      <c r="F365">
        <f>IFERROR(VLOOKUP($B365,'CURVE DATA'!$A:$AM,34,FALSE),NA())</f>
        <v>9.5024261714083458E-2</v>
      </c>
      <c r="G365">
        <f>IFERROR(VLOOKUP($B365,'CURVE DATA'!$A:$AM,35,FALSE),NA())</f>
        <v>0.14016021231362802</v>
      </c>
      <c r="H365">
        <f>IFERROR(VLOOKUP($B365,'CURVE DATA'!$A:$AM,37,FALSE),NA())</f>
        <v>8.6362939872329978</v>
      </c>
      <c r="I365">
        <f>IFERROR(VLOOKUP($B365,'CURVE DATA'!$A:$AM,38,FALSE),NA())</f>
        <v>6.1667484139442044</v>
      </c>
      <c r="J365">
        <f>IFERROR(VLOOKUP($B365,'CURVE DATA'!$A:$AM,39,FALSE),NA())</f>
        <v>11.105839560521792</v>
      </c>
      <c r="K365" t="str">
        <f t="shared" si="59"/>
        <v/>
      </c>
      <c r="L365" t="str">
        <f t="shared" si="60"/>
        <v/>
      </c>
      <c r="M365">
        <f t="shared" si="61"/>
        <v>41.989188846153837</v>
      </c>
      <c r="N365" t="str">
        <f t="shared" si="62"/>
        <v/>
      </c>
      <c r="O365" t="str">
        <f t="shared" si="63"/>
        <v/>
      </c>
      <c r="P365" t="str">
        <f t="shared" si="64"/>
        <v/>
      </c>
      <c r="Q365" t="str">
        <f t="shared" si="65"/>
        <v/>
      </c>
    </row>
    <row r="366" spans="1:17">
      <c r="A366" s="41">
        <f t="shared" si="56"/>
        <v>364</v>
      </c>
      <c r="B366" t="str">
        <f t="shared" si="57"/>
        <v>5_365</v>
      </c>
      <c r="C366">
        <f t="shared" si="55"/>
        <v>5</v>
      </c>
      <c r="D366">
        <f t="shared" si="58"/>
        <v>365</v>
      </c>
      <c r="E366">
        <f>IFERROR(VLOOKUP($B366,'CURVE DATA'!$A:$AM,15,FALSE),"")</f>
        <v>166.95602</v>
      </c>
      <c r="F366">
        <f>IFERROR(VLOOKUP($B366,'CURVE DATA'!$A:$AM,34,FALSE),NA())</f>
        <v>9.4224013972881104E-2</v>
      </c>
      <c r="G366">
        <f>IFERROR(VLOOKUP($B366,'CURVE DATA'!$A:$AM,35,FALSE),NA())</f>
        <v>0.14003401396653806</v>
      </c>
      <c r="H366">
        <f>IFERROR(VLOOKUP($B366,'CURVE DATA'!$A:$AM,37,FALSE),NA())</f>
        <v>8.6285179856974619</v>
      </c>
      <c r="I366">
        <f>IFERROR(VLOOKUP($B366,'CURVE DATA'!$A:$AM,38,FALSE),NA())</f>
        <v>6.1611959576235904</v>
      </c>
      <c r="J366">
        <f>IFERROR(VLOOKUP($B366,'CURVE DATA'!$A:$AM,39,FALSE),NA())</f>
        <v>11.095840013771335</v>
      </c>
      <c r="K366" t="str">
        <f t="shared" si="59"/>
        <v/>
      </c>
      <c r="L366" t="str">
        <f t="shared" si="60"/>
        <v/>
      </c>
      <c r="M366">
        <f t="shared" si="61"/>
        <v>41.530518461538463</v>
      </c>
      <c r="N366" t="str">
        <f t="shared" si="62"/>
        <v/>
      </c>
      <c r="O366" t="str">
        <f t="shared" si="63"/>
        <v/>
      </c>
      <c r="P366" t="str">
        <f t="shared" si="64"/>
        <v/>
      </c>
      <c r="Q366" t="str">
        <f t="shared" si="65"/>
        <v/>
      </c>
    </row>
    <row r="367" spans="1:17">
      <c r="A367" s="41">
        <f t="shared" si="56"/>
        <v>365</v>
      </c>
      <c r="B367" t="str">
        <f t="shared" si="57"/>
        <v>5_366</v>
      </c>
      <c r="C367">
        <f t="shared" si="55"/>
        <v>5</v>
      </c>
      <c r="D367">
        <f t="shared" si="58"/>
        <v>366</v>
      </c>
      <c r="E367">
        <f>IFERROR(VLOOKUP($B367,'CURVE DATA'!$A:$AM,15,FALSE),"")</f>
        <v>167.4146903846154</v>
      </c>
      <c r="F367">
        <f>IFERROR(VLOOKUP($B367,'CURVE DATA'!$A:$AM,34,FALSE),NA())</f>
        <v>9.3426376056176597E-2</v>
      </c>
      <c r="G367">
        <f>IFERROR(VLOOKUP($B367,'CURVE DATA'!$A:$AM,35,FALSE),NA())</f>
        <v>0.13990632180787951</v>
      </c>
      <c r="H367">
        <f>IFERROR(VLOOKUP($B367,'CURVE DATA'!$A:$AM,37,FALSE),NA())</f>
        <v>8.6206499395249008</v>
      </c>
      <c r="I367">
        <f>IFERROR(VLOOKUP($B367,'CURVE DATA'!$A:$AM,38,FALSE),NA())</f>
        <v>6.1555777768012137</v>
      </c>
      <c r="J367">
        <f>IFERROR(VLOOKUP($B367,'CURVE DATA'!$A:$AM,39,FALSE),NA())</f>
        <v>11.085722102248591</v>
      </c>
      <c r="K367" t="str">
        <f t="shared" si="59"/>
        <v/>
      </c>
      <c r="L367" t="str">
        <f t="shared" si="60"/>
        <v/>
      </c>
      <c r="M367">
        <f t="shared" si="61"/>
        <v>41.071848076923061</v>
      </c>
      <c r="N367" t="str">
        <f t="shared" si="62"/>
        <v/>
      </c>
      <c r="O367" t="str">
        <f t="shared" si="63"/>
        <v/>
      </c>
      <c r="P367" t="str">
        <f t="shared" si="64"/>
        <v/>
      </c>
      <c r="Q367" t="str">
        <f t="shared" si="65"/>
        <v/>
      </c>
    </row>
    <row r="368" spans="1:17">
      <c r="A368" s="41">
        <f t="shared" si="56"/>
        <v>366</v>
      </c>
      <c r="B368" t="str">
        <f t="shared" si="57"/>
        <v>5_367</v>
      </c>
      <c r="C368">
        <f t="shared" si="55"/>
        <v>5</v>
      </c>
      <c r="D368">
        <f t="shared" si="58"/>
        <v>367</v>
      </c>
      <c r="E368">
        <f>IFERROR(VLOOKUP($B368,'CURVE DATA'!$A:$AM,15,FALSE),"")</f>
        <v>167.87336076923077</v>
      </c>
      <c r="F368">
        <f>IFERROR(VLOOKUP($B368,'CURVE DATA'!$A:$AM,34,FALSE),NA())</f>
        <v>9.2631399281433713E-2</v>
      </c>
      <c r="G368">
        <f>IFERROR(VLOOKUP($B368,'CURVE DATA'!$A:$AM,35,FALSE),NA())</f>
        <v>0.13977715535288923</v>
      </c>
      <c r="H368">
        <f>IFERROR(VLOOKUP($B368,'CURVE DATA'!$A:$AM,37,FALSE),NA())</f>
        <v>8.6126910511915362</v>
      </c>
      <c r="I368">
        <f>IFERROR(VLOOKUP($B368,'CURVE DATA'!$A:$AM,38,FALSE),NA())</f>
        <v>6.1498947301055953</v>
      </c>
      <c r="J368">
        <f>IFERROR(VLOOKUP($B368,'CURVE DATA'!$A:$AM,39,FALSE),NA())</f>
        <v>11.075487372277481</v>
      </c>
      <c r="K368" t="str">
        <f t="shared" si="59"/>
        <v/>
      </c>
      <c r="L368" t="str">
        <f t="shared" si="60"/>
        <v/>
      </c>
      <c r="M368">
        <f t="shared" si="61"/>
        <v>40.613177692307687</v>
      </c>
      <c r="N368" t="str">
        <f t="shared" si="62"/>
        <v/>
      </c>
      <c r="O368" t="str">
        <f t="shared" si="63"/>
        <v/>
      </c>
      <c r="P368" t="str">
        <f t="shared" si="64"/>
        <v/>
      </c>
      <c r="Q368" t="str">
        <f t="shared" si="65"/>
        <v/>
      </c>
    </row>
    <row r="369" spans="1:17">
      <c r="A369" s="41">
        <f t="shared" si="56"/>
        <v>367</v>
      </c>
      <c r="B369" t="str">
        <f t="shared" si="57"/>
        <v>5_368</v>
      </c>
      <c r="C369">
        <f t="shared" si="55"/>
        <v>5</v>
      </c>
      <c r="D369">
        <f t="shared" si="58"/>
        <v>368</v>
      </c>
      <c r="E369">
        <f>IFERROR(VLOOKUP($B369,'CURVE DATA'!$A:$AM,15,FALSE),"")</f>
        <v>168.33203115384615</v>
      </c>
      <c r="F369">
        <f>IFERROR(VLOOKUP($B369,'CURVE DATA'!$A:$AM,34,FALSE),NA())</f>
        <v>9.1839134064879369E-2</v>
      </c>
      <c r="G369">
        <f>IFERROR(VLOOKUP($B369,'CURVE DATA'!$A:$AM,35,FALSE),NA())</f>
        <v>0.13964653404147778</v>
      </c>
      <c r="H369">
        <f>IFERROR(VLOOKUP($B369,'CURVE DATA'!$A:$AM,37,FALSE),NA())</f>
        <v>8.6046425185321898</v>
      </c>
      <c r="I369">
        <f>IFERROR(VLOOKUP($B369,'CURVE DATA'!$A:$AM,38,FALSE),NA())</f>
        <v>6.1441476728510622</v>
      </c>
      <c r="J369">
        <f>IFERROR(VLOOKUP($B369,'CURVE DATA'!$A:$AM,39,FALSE),NA())</f>
        <v>11.065137364213319</v>
      </c>
      <c r="K369" t="str">
        <f t="shared" si="59"/>
        <v/>
      </c>
      <c r="L369" t="str">
        <f t="shared" si="60"/>
        <v/>
      </c>
      <c r="M369">
        <f t="shared" si="61"/>
        <v>40.154507307692313</v>
      </c>
      <c r="N369" t="str">
        <f t="shared" si="62"/>
        <v/>
      </c>
      <c r="O369" t="str">
        <f t="shared" si="63"/>
        <v/>
      </c>
      <c r="P369" t="str">
        <f t="shared" si="64"/>
        <v/>
      </c>
      <c r="Q369" t="str">
        <f t="shared" si="65"/>
        <v/>
      </c>
    </row>
    <row r="370" spans="1:17">
      <c r="A370" s="41">
        <f t="shared" si="56"/>
        <v>368</v>
      </c>
      <c r="B370" t="str">
        <f t="shared" si="57"/>
        <v>5_369</v>
      </c>
      <c r="C370">
        <f t="shared" si="55"/>
        <v>5</v>
      </c>
      <c r="D370">
        <f t="shared" si="58"/>
        <v>369</v>
      </c>
      <c r="E370">
        <f>IFERROR(VLOOKUP($B370,'CURVE DATA'!$A:$AM,15,FALSE),"")</f>
        <v>168.79070153846155</v>
      </c>
      <c r="F370">
        <f>IFERROR(VLOOKUP($B370,'CURVE DATA'!$A:$AM,34,FALSE),NA())</f>
        <v>9.1049629922460601E-2</v>
      </c>
      <c r="G370">
        <f>IFERROR(VLOOKUP($B370,'CURVE DATA'!$A:$AM,35,FALSE),NA())</f>
        <v>0.13951447723680652</v>
      </c>
      <c r="H370">
        <f>IFERROR(VLOOKUP($B370,'CURVE DATA'!$A:$AM,37,FALSE),NA())</f>
        <v>8.5965055346526018</v>
      </c>
      <c r="I370">
        <f>IFERROR(VLOOKUP($B370,'CURVE DATA'!$A:$AM,38,FALSE),NA())</f>
        <v>6.1383374569751421</v>
      </c>
      <c r="J370">
        <f>IFERROR(VLOOKUP($B370,'CURVE DATA'!$A:$AM,39,FALSE),NA())</f>
        <v>11.054673612330063</v>
      </c>
      <c r="K370" t="str">
        <f t="shared" si="59"/>
        <v/>
      </c>
      <c r="L370" t="str">
        <f t="shared" si="60"/>
        <v/>
      </c>
      <c r="M370">
        <f t="shared" si="61"/>
        <v>39.695836923076911</v>
      </c>
      <c r="N370" t="str">
        <f t="shared" si="62"/>
        <v/>
      </c>
      <c r="O370" t="str">
        <f t="shared" si="63"/>
        <v/>
      </c>
      <c r="P370" t="str">
        <f t="shared" si="64"/>
        <v/>
      </c>
      <c r="Q370" t="str">
        <f t="shared" si="65"/>
        <v/>
      </c>
    </row>
    <row r="371" spans="1:17">
      <c r="A371" s="41">
        <f t="shared" si="56"/>
        <v>369</v>
      </c>
      <c r="B371" t="str">
        <f t="shared" si="57"/>
        <v>5_370</v>
      </c>
      <c r="C371">
        <f t="shared" si="55"/>
        <v>5</v>
      </c>
      <c r="D371">
        <f t="shared" si="58"/>
        <v>370</v>
      </c>
      <c r="E371">
        <f>IFERROR(VLOOKUP($B371,'CURVE DATA'!$A:$AM,15,FALSE),"")</f>
        <v>169.24937192307692</v>
      </c>
      <c r="F371">
        <f>IFERROR(VLOOKUP($B371,'CURVE DATA'!$A:$AM,34,FALSE),NA())</f>
        <v>9.0262935470709335E-2</v>
      </c>
      <c r="G371">
        <f>IFERROR(VLOOKUP($B371,'CURVE DATA'!$A:$AM,35,FALSE),NA())</f>
        <v>0.13938100422389027</v>
      </c>
      <c r="H371">
        <f>IFERROR(VLOOKUP($B371,'CURVE DATA'!$A:$AM,37,FALSE),NA())</f>
        <v>8.5882812878433352</v>
      </c>
      <c r="I371">
        <f>IFERROR(VLOOKUP($B371,'CURVE DATA'!$A:$AM,38,FALSE),NA())</f>
        <v>6.13246493097708</v>
      </c>
      <c r="J371">
        <f>IFERROR(VLOOKUP($B371,'CURVE DATA'!$A:$AM,39,FALSE),NA())</f>
        <v>11.044097644709593</v>
      </c>
      <c r="K371" t="str">
        <f t="shared" si="59"/>
        <v/>
      </c>
      <c r="L371" t="str">
        <f t="shared" si="60"/>
        <v/>
      </c>
      <c r="M371">
        <f t="shared" si="61"/>
        <v>39.237166538461537</v>
      </c>
      <c r="N371" t="str">
        <f t="shared" si="62"/>
        <v/>
      </c>
      <c r="O371" t="str">
        <f t="shared" si="63"/>
        <v/>
      </c>
      <c r="P371" t="str">
        <f t="shared" si="64"/>
        <v/>
      </c>
      <c r="Q371" t="str">
        <f t="shared" si="65"/>
        <v/>
      </c>
    </row>
    <row r="372" spans="1:17">
      <c r="A372" s="41">
        <f t="shared" si="56"/>
        <v>370</v>
      </c>
      <c r="B372" t="str">
        <f t="shared" si="57"/>
        <v>5_371</v>
      </c>
      <c r="C372">
        <f t="shared" si="55"/>
        <v>5</v>
      </c>
      <c r="D372">
        <f t="shared" si="58"/>
        <v>371</v>
      </c>
      <c r="E372">
        <f>IFERROR(VLOOKUP($B372,'CURVE DATA'!$A:$AM,15,FALSE),"")</f>
        <v>169.7080423076923</v>
      </c>
      <c r="F372">
        <f>IFERROR(VLOOKUP($B372,'CURVE DATA'!$A:$AM,34,FALSE),NA())</f>
        <v>8.9479098428071252E-2</v>
      </c>
      <c r="G372">
        <f>IFERROR(VLOOKUP($B372,'CURVE DATA'!$A:$AM,35,FALSE),NA())</f>
        <v>0.1392461342082259</v>
      </c>
      <c r="H372">
        <f>IFERROR(VLOOKUP($B372,'CURVE DATA'!$A:$AM,37,FALSE),NA())</f>
        <v>8.5799709614952722</v>
      </c>
      <c r="I372">
        <f>IFERROR(VLOOKUP($B372,'CURVE DATA'!$A:$AM,38,FALSE),NA())</f>
        <v>6.1265309398575045</v>
      </c>
      <c r="J372">
        <f>IFERROR(VLOOKUP($B372,'CURVE DATA'!$A:$AM,39,FALSE),NA())</f>
        <v>11.03341098313304</v>
      </c>
      <c r="K372" t="str">
        <f t="shared" si="59"/>
        <v/>
      </c>
      <c r="L372" t="str">
        <f t="shared" si="60"/>
        <v/>
      </c>
      <c r="M372">
        <f t="shared" si="61"/>
        <v>38.778496153846163</v>
      </c>
      <c r="N372" t="str">
        <f t="shared" si="62"/>
        <v/>
      </c>
      <c r="O372" t="str">
        <f t="shared" si="63"/>
        <v/>
      </c>
      <c r="P372" t="str">
        <f t="shared" si="64"/>
        <v/>
      </c>
      <c r="Q372" t="str">
        <f t="shared" si="65"/>
        <v/>
      </c>
    </row>
    <row r="373" spans="1:17">
      <c r="A373" s="41">
        <f t="shared" si="56"/>
        <v>371</v>
      </c>
      <c r="B373" t="str">
        <f t="shared" si="57"/>
        <v>5_372</v>
      </c>
      <c r="C373">
        <f t="shared" si="55"/>
        <v>5</v>
      </c>
      <c r="D373">
        <f t="shared" si="58"/>
        <v>372</v>
      </c>
      <c r="E373">
        <f>IFERROR(VLOOKUP($B373,'CURVE DATA'!$A:$AM,15,FALSE),"")</f>
        <v>170.1667126923077</v>
      </c>
      <c r="F373">
        <f>IFERROR(VLOOKUP($B373,'CURVE DATA'!$A:$AM,34,FALSE),NA())</f>
        <v>8.8698165616173316E-2</v>
      </c>
      <c r="G373">
        <f>IFERROR(VLOOKUP($B373,'CURVE DATA'!$A:$AM,35,FALSE),NA())</f>
        <v>0.13910988631444679</v>
      </c>
      <c r="H373">
        <f>IFERROR(VLOOKUP($B373,'CURVE DATA'!$A:$AM,37,FALSE),NA())</f>
        <v>8.5715757340167009</v>
      </c>
      <c r="I373">
        <f>IFERROR(VLOOKUP($B373,'CURVE DATA'!$A:$AM,38,FALSE),NA())</f>
        <v>6.1205363250592226</v>
      </c>
      <c r="J373">
        <f>IFERROR(VLOOKUP($B373,'CURVE DATA'!$A:$AM,39,FALSE),NA())</f>
        <v>11.02261514297418</v>
      </c>
      <c r="K373" t="str">
        <f t="shared" si="59"/>
        <v/>
      </c>
      <c r="L373" t="str">
        <f t="shared" si="60"/>
        <v/>
      </c>
      <c r="M373">
        <f t="shared" si="61"/>
        <v>38.319825769230761</v>
      </c>
      <c r="N373" t="str">
        <f t="shared" si="62"/>
        <v/>
      </c>
      <c r="O373" t="str">
        <f t="shared" si="63"/>
        <v/>
      </c>
      <c r="P373" t="str">
        <f t="shared" si="64"/>
        <v/>
      </c>
      <c r="Q373" t="str">
        <f t="shared" si="65"/>
        <v/>
      </c>
    </row>
    <row r="374" spans="1:17">
      <c r="A374" s="41">
        <f t="shared" si="56"/>
        <v>372</v>
      </c>
      <c r="B374" t="str">
        <f t="shared" si="57"/>
        <v>5_373</v>
      </c>
      <c r="C374">
        <f t="shared" si="55"/>
        <v>5</v>
      </c>
      <c r="D374">
        <f t="shared" si="58"/>
        <v>373</v>
      </c>
      <c r="E374">
        <f>IFERROR(VLOOKUP($B374,'CURVE DATA'!$A:$AM,15,FALSE),"")</f>
        <v>170.62538307692307</v>
      </c>
      <c r="F374">
        <f>IFERROR(VLOOKUP($B374,'CURVE DATA'!$A:$AM,34,FALSE),NA())</f>
        <v>8.7920182961361004E-2</v>
      </c>
      <c r="G374">
        <f>IFERROR(VLOOKUP($B374,'CURVE DATA'!$A:$AM,35,FALSE),NA())</f>
        <v>0.13897227958500299</v>
      </c>
      <c r="H374">
        <f>IFERROR(VLOOKUP($B374,'CURVE DATA'!$A:$AM,37,FALSE),NA())</f>
        <v>8.5630967787519996</v>
      </c>
      <c r="I374">
        <f>IFERROR(VLOOKUP($B374,'CURVE DATA'!$A:$AM,38,FALSE),NA())</f>
        <v>6.1144819244091533</v>
      </c>
      <c r="J374">
        <f>IFERROR(VLOOKUP($B374,'CURVE DATA'!$A:$AM,39,FALSE),NA())</f>
        <v>11.011711633094848</v>
      </c>
      <c r="K374" t="str">
        <f t="shared" si="59"/>
        <v/>
      </c>
      <c r="L374" t="str">
        <f t="shared" si="60"/>
        <v/>
      </c>
      <c r="M374">
        <f t="shared" si="61"/>
        <v>37.861155384615387</v>
      </c>
      <c r="N374" t="str">
        <f t="shared" si="62"/>
        <v/>
      </c>
      <c r="O374" t="str">
        <f t="shared" si="63"/>
        <v/>
      </c>
      <c r="P374" t="str">
        <f t="shared" si="64"/>
        <v/>
      </c>
      <c r="Q374" t="str">
        <f t="shared" si="65"/>
        <v/>
      </c>
    </row>
    <row r="375" spans="1:17">
      <c r="A375" s="41">
        <f t="shared" si="56"/>
        <v>373</v>
      </c>
      <c r="B375" t="str">
        <f t="shared" si="57"/>
        <v>5_374</v>
      </c>
      <c r="C375">
        <f t="shared" si="55"/>
        <v>5</v>
      </c>
      <c r="D375">
        <f t="shared" si="58"/>
        <v>374</v>
      </c>
      <c r="E375">
        <f>IFERROR(VLOOKUP($B375,'CURVE DATA'!$A:$AM,15,FALSE),"")</f>
        <v>171.08405346153847</v>
      </c>
      <c r="F375">
        <f>IFERROR(VLOOKUP($B375,'CURVE DATA'!$A:$AM,34,FALSE),NA())</f>
        <v>8.7145195496450611E-2</v>
      </c>
      <c r="G375">
        <f>IFERROR(VLOOKUP($B375,'CURVE DATA'!$A:$AM,35,FALSE),NA())</f>
        <v>0.13883333297886746</v>
      </c>
      <c r="H375">
        <f>IFERROR(VLOOKUP($B375,'CURVE DATA'!$A:$AM,37,FALSE),NA())</f>
        <v>8.5545352639019114</v>
      </c>
      <c r="I375">
        <f>IFERROR(VLOOKUP($B375,'CURVE DATA'!$A:$AM,38,FALSE),NA())</f>
        <v>6.1083685720613987</v>
      </c>
      <c r="J375">
        <f>IFERROR(VLOOKUP($B375,'CURVE DATA'!$A:$AM,39,FALSE),NA())</f>
        <v>11.000701955742423</v>
      </c>
      <c r="K375" t="str">
        <f t="shared" si="59"/>
        <v/>
      </c>
      <c r="L375" t="str">
        <f t="shared" si="60"/>
        <v/>
      </c>
      <c r="M375">
        <f t="shared" si="61"/>
        <v>37.402484999999984</v>
      </c>
      <c r="N375" t="str">
        <f t="shared" si="62"/>
        <v/>
      </c>
      <c r="O375" t="str">
        <f t="shared" si="63"/>
        <v/>
      </c>
      <c r="P375" t="str">
        <f t="shared" si="64"/>
        <v/>
      </c>
      <c r="Q375" t="str">
        <f t="shared" si="65"/>
        <v/>
      </c>
    </row>
    <row r="376" spans="1:17">
      <c r="A376" s="41">
        <f t="shared" si="56"/>
        <v>374</v>
      </c>
      <c r="B376" t="str">
        <f t="shared" si="57"/>
        <v>5_375</v>
      </c>
      <c r="C376">
        <f t="shared" si="55"/>
        <v>5</v>
      </c>
      <c r="D376">
        <f t="shared" si="58"/>
        <v>375</v>
      </c>
      <c r="E376">
        <f>IFERROR(VLOOKUP($B376,'CURVE DATA'!$A:$AM,15,FALSE),"")</f>
        <v>171.54272384615385</v>
      </c>
      <c r="F376">
        <f>IFERROR(VLOOKUP($B376,'CURVE DATA'!$A:$AM,34,FALSE),NA())</f>
        <v>8.637324736252168E-2</v>
      </c>
      <c r="G376">
        <f>IFERROR(VLOOKUP($B376,'CURVE DATA'!$A:$AM,35,FALSE),NA())</f>
        <v>0.13869306537026763</v>
      </c>
      <c r="H376">
        <f>IFERROR(VLOOKUP($B376,'CURVE DATA'!$A:$AM,37,FALSE),NA())</f>
        <v>8.5458923524453869</v>
      </c>
      <c r="I376">
        <f>IFERROR(VLOOKUP($B376,'CURVE DATA'!$A:$AM,38,FALSE),NA())</f>
        <v>6.1021970984414446</v>
      </c>
      <c r="J376">
        <f>IFERROR(VLOOKUP($B376,'CURVE DATA'!$A:$AM,39,FALSE),NA())</f>
        <v>10.98958760644933</v>
      </c>
      <c r="K376" t="str">
        <f t="shared" si="59"/>
        <v/>
      </c>
      <c r="L376" t="str">
        <f t="shared" si="60"/>
        <v/>
      </c>
      <c r="M376">
        <f t="shared" si="61"/>
        <v>36.943814615384611</v>
      </c>
      <c r="N376" t="str">
        <f t="shared" si="62"/>
        <v/>
      </c>
      <c r="O376" t="str">
        <f t="shared" si="63"/>
        <v/>
      </c>
      <c r="P376" t="str">
        <f t="shared" si="64"/>
        <v/>
      </c>
      <c r="Q376" t="str">
        <f t="shared" si="65"/>
        <v/>
      </c>
    </row>
    <row r="377" spans="1:17">
      <c r="A377" s="41">
        <f t="shared" si="56"/>
        <v>375</v>
      </c>
      <c r="B377" t="str">
        <f t="shared" si="57"/>
        <v>5_376</v>
      </c>
      <c r="C377">
        <f t="shared" si="55"/>
        <v>5</v>
      </c>
      <c r="D377">
        <f t="shared" si="58"/>
        <v>376</v>
      </c>
      <c r="E377">
        <f>IFERROR(VLOOKUP($B377,'CURVE DATA'!$A:$AM,15,FALSE),"")</f>
        <v>172.00139423076922</v>
      </c>
      <c r="F377">
        <f>IFERROR(VLOOKUP($B377,'CURVE DATA'!$A:$AM,34,FALSE),NA())</f>
        <v>8.5604381811074159E-2</v>
      </c>
      <c r="G377">
        <f>IFERROR(VLOOKUP($B377,'CURVE DATA'!$A:$AM,35,FALSE),NA())</f>
        <v>0.13855149554744309</v>
      </c>
      <c r="H377">
        <f>IFERROR(VLOOKUP($B377,'CURVE DATA'!$A:$AM,37,FALSE),NA())</f>
        <v>8.5371692020630423</v>
      </c>
      <c r="I377">
        <f>IFERROR(VLOOKUP($B377,'CURVE DATA'!$A:$AM,38,FALSE),NA())</f>
        <v>6.0959683301914929</v>
      </c>
      <c r="J377">
        <f>IFERROR(VLOOKUP($B377,'CURVE DATA'!$A:$AM,39,FALSE),NA())</f>
        <v>10.978370073934592</v>
      </c>
      <c r="K377" t="str">
        <f t="shared" si="59"/>
        <v/>
      </c>
      <c r="L377" t="str">
        <f t="shared" si="60"/>
        <v/>
      </c>
      <c r="M377">
        <f t="shared" si="61"/>
        <v>36.485144230769237</v>
      </c>
      <c r="N377" t="str">
        <f t="shared" si="62"/>
        <v/>
      </c>
      <c r="O377" t="str">
        <f t="shared" si="63"/>
        <v/>
      </c>
      <c r="P377" t="str">
        <f t="shared" si="64"/>
        <v/>
      </c>
      <c r="Q377" t="str">
        <f t="shared" si="65"/>
        <v/>
      </c>
    </row>
    <row r="378" spans="1:17">
      <c r="A378" s="41">
        <f t="shared" si="56"/>
        <v>376</v>
      </c>
      <c r="B378" t="str">
        <f t="shared" si="57"/>
        <v>5_377</v>
      </c>
      <c r="C378">
        <f t="shared" si="55"/>
        <v>5</v>
      </c>
      <c r="D378">
        <f t="shared" si="58"/>
        <v>377</v>
      </c>
      <c r="E378">
        <f>IFERROR(VLOOKUP($B378,'CURVE DATA'!$A:$AM,15,FALSE),"")</f>
        <v>172.46006461538462</v>
      </c>
      <c r="F378">
        <f>IFERROR(VLOOKUP($B378,'CURVE DATA'!$A:$AM,34,FALSE),NA())</f>
        <v>8.4838641206006815E-2</v>
      </c>
      <c r="G378">
        <f>IFERROR(VLOOKUP($B378,'CURVE DATA'!$A:$AM,35,FALSE),NA())</f>
        <v>0.13840864221142865</v>
      </c>
      <c r="H378">
        <f>IFERROR(VLOOKUP($B378,'CURVE DATA'!$A:$AM,37,FALSE),NA())</f>
        <v>8.5283669650621654</v>
      </c>
      <c r="I378">
        <f>IFERROR(VLOOKUP($B378,'CURVE DATA'!$A:$AM,38,FALSE),NA())</f>
        <v>6.0896830901169245</v>
      </c>
      <c r="J378">
        <f>IFERROR(VLOOKUP($B378,'CURVE DATA'!$A:$AM,39,FALSE),NA())</f>
        <v>10.967050840007408</v>
      </c>
      <c r="K378" t="str">
        <f t="shared" si="59"/>
        <v/>
      </c>
      <c r="L378" t="str">
        <f t="shared" si="60"/>
        <v/>
      </c>
      <c r="M378">
        <f t="shared" si="61"/>
        <v>36.026473846153834</v>
      </c>
      <c r="N378" t="str">
        <f t="shared" si="62"/>
        <v/>
      </c>
      <c r="O378" t="str">
        <f t="shared" si="63"/>
        <v/>
      </c>
      <c r="P378" t="str">
        <f t="shared" si="64"/>
        <v/>
      </c>
      <c r="Q378" t="str">
        <f t="shared" si="65"/>
        <v/>
      </c>
    </row>
    <row r="379" spans="1:17">
      <c r="A379" s="41">
        <f t="shared" si="56"/>
        <v>377</v>
      </c>
      <c r="B379" t="str">
        <f t="shared" si="57"/>
        <v>5_378</v>
      </c>
      <c r="C379">
        <f t="shared" si="55"/>
        <v>5</v>
      </c>
      <c r="D379">
        <f t="shared" si="58"/>
        <v>378</v>
      </c>
      <c r="E379">
        <f>IFERROR(VLOOKUP($B379,'CURVE DATA'!$A:$AM,15,FALSE),"")</f>
        <v>172.918735</v>
      </c>
      <c r="F379">
        <f>IFERROR(VLOOKUP($B379,'CURVE DATA'!$A:$AM,34,FALSE),NA())</f>
        <v>8.4076067026206194E-2</v>
      </c>
      <c r="G379">
        <f>IFERROR(VLOOKUP($B379,'CURVE DATA'!$A:$AM,35,FALSE),NA())</f>
        <v>0.13826452397486308</v>
      </c>
      <c r="H379">
        <f>IFERROR(VLOOKUP($B379,'CURVE DATA'!$A:$AM,37,FALSE),NA())</f>
        <v>8.5194867883033236</v>
      </c>
      <c r="I379">
        <f>IFERROR(VLOOKUP($B379,'CURVE DATA'!$A:$AM,38,FALSE),NA())</f>
        <v>6.0833421971338826</v>
      </c>
      <c r="J379">
        <f>IFERROR(VLOOKUP($B379,'CURVE DATA'!$A:$AM,39,FALSE),NA())</f>
        <v>10.955631379472766</v>
      </c>
      <c r="K379" t="str">
        <f t="shared" si="59"/>
        <v/>
      </c>
      <c r="L379" t="str">
        <f t="shared" si="60"/>
        <v/>
      </c>
      <c r="M379">
        <f t="shared" si="61"/>
        <v>35.56780346153846</v>
      </c>
      <c r="N379" t="str">
        <f t="shared" si="62"/>
        <v/>
      </c>
      <c r="O379" t="str">
        <f t="shared" si="63"/>
        <v/>
      </c>
      <c r="P379" t="str">
        <f t="shared" si="64"/>
        <v/>
      </c>
      <c r="Q379" t="str">
        <f t="shared" si="65"/>
        <v/>
      </c>
    </row>
    <row r="380" spans="1:17">
      <c r="A380" s="41">
        <f t="shared" si="56"/>
        <v>378</v>
      </c>
      <c r="B380" t="str">
        <f t="shared" si="57"/>
        <v>5_379</v>
      </c>
      <c r="C380">
        <f t="shared" si="55"/>
        <v>5</v>
      </c>
      <c r="D380">
        <f t="shared" si="58"/>
        <v>379</v>
      </c>
      <c r="E380">
        <f>IFERROR(VLOOKUP($B380,'CURVE DATA'!$A:$AM,15,FALSE),"")</f>
        <v>173.37740538461537</v>
      </c>
      <c r="F380">
        <f>IFERROR(VLOOKUP($B380,'CURVE DATA'!$A:$AM,34,FALSE),NA())</f>
        <v>8.3316699867904562E-2</v>
      </c>
      <c r="G380">
        <f>IFERROR(VLOOKUP($B380,'CURVE DATA'!$A:$AM,35,FALSE),NA())</f>
        <v>0.1381191593608235</v>
      </c>
      <c r="H380">
        <f>IFERROR(VLOOKUP($B380,'CURVE DATA'!$A:$AM,37,FALSE),NA())</f>
        <v>8.5105298131285334</v>
      </c>
      <c r="I380">
        <f>IFERROR(VLOOKUP($B380,'CURVE DATA'!$A:$AM,38,FALSE),NA())</f>
        <v>6.0769464662179908</v>
      </c>
      <c r="J380">
        <f>IFERROR(VLOOKUP($B380,'CURVE DATA'!$A:$AM,39,FALSE),NA())</f>
        <v>10.944113160039077</v>
      </c>
      <c r="K380" t="str">
        <f t="shared" si="59"/>
        <v/>
      </c>
      <c r="L380" t="str">
        <f t="shared" si="60"/>
        <v/>
      </c>
      <c r="M380">
        <f t="shared" si="61"/>
        <v>35.109133076923086</v>
      </c>
      <c r="N380" t="str">
        <f t="shared" si="62"/>
        <v/>
      </c>
      <c r="O380" t="str">
        <f t="shared" si="63"/>
        <v/>
      </c>
      <c r="P380" t="str">
        <f t="shared" si="64"/>
        <v/>
      </c>
      <c r="Q380" t="str">
        <f t="shared" si="65"/>
        <v/>
      </c>
    </row>
    <row r="381" spans="1:17">
      <c r="A381" s="41">
        <f t="shared" si="56"/>
        <v>379</v>
      </c>
      <c r="B381" t="str">
        <f t="shared" si="57"/>
        <v>5_380</v>
      </c>
      <c r="C381">
        <f t="shared" si="55"/>
        <v>5</v>
      </c>
      <c r="D381">
        <f t="shared" si="58"/>
        <v>380</v>
      </c>
      <c r="E381">
        <f>IFERROR(VLOOKUP($B381,'CURVE DATA'!$A:$AM,15,FALSE),"")</f>
        <v>173.83607576923077</v>
      </c>
      <c r="F381">
        <f>IFERROR(VLOOKUP($B381,'CURVE DATA'!$A:$AM,34,FALSE),NA())</f>
        <v>8.2560579447394408E-2</v>
      </c>
      <c r="G381">
        <f>IFERROR(VLOOKUP($B381,'CURVE DATA'!$A:$AM,35,FALSE),NA())</f>
        <v>0.13797256680168515</v>
      </c>
      <c r="H381">
        <f>IFERROR(VLOOKUP($B381,'CURVE DATA'!$A:$AM,37,FALSE),NA())</f>
        <v>8.5014971752910089</v>
      </c>
      <c r="I381">
        <f>IFERROR(VLOOKUP($B381,'CURVE DATA'!$A:$AM,38,FALSE),NA())</f>
        <v>6.0704967083541854</v>
      </c>
      <c r="J381">
        <f>IFERROR(VLOOKUP($B381,'CURVE DATA'!$A:$AM,39,FALSE),NA())</f>
        <v>10.932497642227833</v>
      </c>
      <c r="K381" t="str">
        <f t="shared" si="59"/>
        <v/>
      </c>
      <c r="L381" t="str">
        <f t="shared" si="60"/>
        <v/>
      </c>
      <c r="M381">
        <f t="shared" si="61"/>
        <v>34.650462692307684</v>
      </c>
      <c r="N381" t="str">
        <f t="shared" si="62"/>
        <v/>
      </c>
      <c r="O381" t="str">
        <f t="shared" si="63"/>
        <v/>
      </c>
      <c r="P381" t="str">
        <f t="shared" si="64"/>
        <v/>
      </c>
      <c r="Q381" t="str">
        <f t="shared" si="65"/>
        <v/>
      </c>
    </row>
    <row r="382" spans="1:17">
      <c r="A382" s="41">
        <f t="shared" si="56"/>
        <v>380</v>
      </c>
      <c r="B382" t="str">
        <f t="shared" si="57"/>
        <v>5_381</v>
      </c>
      <c r="C382">
        <f t="shared" si="55"/>
        <v>5</v>
      </c>
      <c r="D382">
        <f t="shared" si="58"/>
        <v>381</v>
      </c>
      <c r="E382">
        <f>IFERROR(VLOOKUP($B382,'CURVE DATA'!$A:$AM,15,FALSE),"")</f>
        <v>174.29474615384615</v>
      </c>
      <c r="F382">
        <f>IFERROR(VLOOKUP($B382,'CURVE DATA'!$A:$AM,34,FALSE),NA())</f>
        <v>8.1807744603838592E-2</v>
      </c>
      <c r="G382">
        <f>IFERROR(VLOOKUP($B382,'CURVE DATA'!$A:$AM,35,FALSE),NA())</f>
        <v>0.13782476463800661</v>
      </c>
      <c r="H382">
        <f>IFERROR(VLOOKUP($B382,'CURVE DATA'!$A:$AM,37,FALSE),NA())</f>
        <v>8.4923900048864667</v>
      </c>
      <c r="I382">
        <f>IFERROR(VLOOKUP($B382,'CURVE DATA'!$A:$AM,38,FALSE),NA())</f>
        <v>6.0639937304876659</v>
      </c>
      <c r="J382">
        <f>IFERROR(VLOOKUP($B382,'CURVE DATA'!$A:$AM,39,FALSE),NA())</f>
        <v>10.920786279285267</v>
      </c>
      <c r="K382" t="str">
        <f t="shared" si="59"/>
        <v/>
      </c>
      <c r="L382" t="str">
        <f t="shared" si="60"/>
        <v/>
      </c>
      <c r="M382">
        <f t="shared" si="61"/>
        <v>34.19179230769231</v>
      </c>
      <c r="N382" t="str">
        <f t="shared" si="62"/>
        <v/>
      </c>
      <c r="O382" t="str">
        <f t="shared" si="63"/>
        <v/>
      </c>
      <c r="P382" t="str">
        <f t="shared" si="64"/>
        <v/>
      </c>
      <c r="Q382" t="str">
        <f t="shared" si="65"/>
        <v/>
      </c>
    </row>
    <row r="383" spans="1:17">
      <c r="A383" s="41">
        <f t="shared" si="56"/>
        <v>381</v>
      </c>
      <c r="B383" t="str">
        <f t="shared" si="57"/>
        <v>5_382</v>
      </c>
      <c r="C383">
        <f t="shared" si="55"/>
        <v>5</v>
      </c>
      <c r="D383">
        <f t="shared" si="58"/>
        <v>382</v>
      </c>
      <c r="E383">
        <f>IFERROR(VLOOKUP($B383,'CURVE DATA'!$A:$AM,15,FALSE),"")</f>
        <v>174.75341653846155</v>
      </c>
      <c r="F383">
        <f>IFERROR(VLOOKUP($B383,'CURVE DATA'!$A:$AM,34,FALSE),NA())</f>
        <v>8.1058233302305022E-2</v>
      </c>
      <c r="G383">
        <f>IFERROR(VLOOKUP($B383,'CURVE DATA'!$A:$AM,35,FALSE),NA())</f>
        <v>0.13767577111744048</v>
      </c>
      <c r="H383">
        <f>IFERROR(VLOOKUP($B383,'CURVE DATA'!$A:$AM,37,FALSE),NA())</f>
        <v>8.4832094262860096</v>
      </c>
      <c r="I383">
        <f>IFERROR(VLOOKUP($B383,'CURVE DATA'!$A:$AM,38,FALSE),NA())</f>
        <v>6.0574383354759691</v>
      </c>
      <c r="J383">
        <f>IFERROR(VLOOKUP($B383,'CURVE DATA'!$A:$AM,39,FALSE),NA())</f>
        <v>10.908980517096051</v>
      </c>
      <c r="K383" t="str">
        <f t="shared" si="59"/>
        <v/>
      </c>
      <c r="L383" t="str">
        <f t="shared" si="60"/>
        <v/>
      </c>
      <c r="M383">
        <f t="shared" si="61"/>
        <v>33.733121923076908</v>
      </c>
      <c r="N383" t="str">
        <f t="shared" si="62"/>
        <v/>
      </c>
      <c r="O383" t="str">
        <f t="shared" si="63"/>
        <v/>
      </c>
      <c r="P383" t="str">
        <f t="shared" si="64"/>
        <v/>
      </c>
      <c r="Q383" t="str">
        <f t="shared" si="65"/>
        <v/>
      </c>
    </row>
    <row r="384" spans="1:17">
      <c r="A384" s="41">
        <f t="shared" si="56"/>
        <v>382</v>
      </c>
      <c r="B384" t="str">
        <f t="shared" si="57"/>
        <v>5_383</v>
      </c>
      <c r="C384">
        <f t="shared" si="55"/>
        <v>5</v>
      </c>
      <c r="D384">
        <f t="shared" si="58"/>
        <v>383</v>
      </c>
      <c r="E384">
        <f>IFERROR(VLOOKUP($B384,'CURVE DATA'!$A:$AM,15,FALSE),"")</f>
        <v>175.21208692307692</v>
      </c>
      <c r="F384">
        <f>IFERROR(VLOOKUP($B384,'CURVE DATA'!$A:$AM,34,FALSE),NA())</f>
        <v>8.0312082636717227E-2</v>
      </c>
      <c r="G384">
        <f>IFERROR(VLOOKUP($B384,'CURVE DATA'!$A:$AM,35,FALSE),NA())</f>
        <v>0.13752560439366893</v>
      </c>
      <c r="H384">
        <f>IFERROR(VLOOKUP($B384,'CURVE DATA'!$A:$AM,37,FALSE),NA())</f>
        <v>8.4739565580705367</v>
      </c>
      <c r="I384">
        <f>IFERROR(VLOOKUP($B384,'CURVE DATA'!$A:$AM,38,FALSE),NA())</f>
        <v>6.050831322042133</v>
      </c>
      <c r="J384">
        <f>IFERROR(VLOOKUP($B384,'CURVE DATA'!$A:$AM,39,FALSE),NA())</f>
        <v>10.897081794098941</v>
      </c>
      <c r="K384" t="str">
        <f t="shared" si="59"/>
        <v/>
      </c>
      <c r="L384" t="str">
        <f t="shared" si="60"/>
        <v/>
      </c>
      <c r="M384">
        <f t="shared" si="61"/>
        <v>33.274451538461534</v>
      </c>
      <c r="N384" t="str">
        <f t="shared" si="62"/>
        <v/>
      </c>
      <c r="O384" t="str">
        <f t="shared" si="63"/>
        <v/>
      </c>
      <c r="P384" t="str">
        <f t="shared" si="64"/>
        <v/>
      </c>
      <c r="Q384" t="str">
        <f t="shared" si="65"/>
        <v/>
      </c>
    </row>
    <row r="385" spans="1:17">
      <c r="A385" s="41">
        <f t="shared" si="56"/>
        <v>383</v>
      </c>
      <c r="B385" t="str">
        <f t="shared" si="57"/>
        <v>5_384</v>
      </c>
      <c r="C385">
        <f t="shared" si="55"/>
        <v>5</v>
      </c>
      <c r="D385">
        <f t="shared" si="58"/>
        <v>384</v>
      </c>
      <c r="E385">
        <f>IFERROR(VLOOKUP($B385,'CURVE DATA'!$A:$AM,15,FALSE),"")</f>
        <v>175.6707573076923</v>
      </c>
      <c r="F385">
        <f>IFERROR(VLOOKUP($B385,'CURVE DATA'!$A:$AM,34,FALSE),NA())</f>
        <v>7.956932883334869E-2</v>
      </c>
      <c r="G385">
        <f>IFERROR(VLOOKUP($B385,'CURVE DATA'!$A:$AM,35,FALSE),NA())</f>
        <v>0.13737428252536524</v>
      </c>
      <c r="H385">
        <f>IFERROR(VLOOKUP($B385,'CURVE DATA'!$A:$AM,37,FALSE),NA())</f>
        <v>8.4646325129667535</v>
      </c>
      <c r="I385">
        <f>IFERROR(VLOOKUP($B385,'CURVE DATA'!$A:$AM,38,FALSE),NA())</f>
        <v>6.0441734847290105</v>
      </c>
      <c r="J385">
        <f>IFERROR(VLOOKUP($B385,'CURVE DATA'!$A:$AM,39,FALSE),NA())</f>
        <v>10.885091541204497</v>
      </c>
      <c r="K385" t="str">
        <f t="shared" si="59"/>
        <v/>
      </c>
      <c r="L385" t="str">
        <f t="shared" si="60"/>
        <v/>
      </c>
      <c r="M385">
        <f t="shared" si="61"/>
        <v>32.81578115384616</v>
      </c>
      <c r="N385" t="str">
        <f t="shared" si="62"/>
        <v/>
      </c>
      <c r="O385" t="str">
        <f t="shared" si="63"/>
        <v/>
      </c>
      <c r="P385" t="str">
        <f t="shared" si="64"/>
        <v/>
      </c>
      <c r="Q385" t="str">
        <f t="shared" si="65"/>
        <v/>
      </c>
    </row>
    <row r="386" spans="1:17">
      <c r="A386" s="41">
        <f t="shared" si="56"/>
        <v>384</v>
      </c>
      <c r="B386" t="str">
        <f t="shared" si="57"/>
        <v>5_385</v>
      </c>
      <c r="C386">
        <f t="shared" ref="C386:C449" si="66">$V$1</f>
        <v>5</v>
      </c>
      <c r="D386">
        <f t="shared" si="58"/>
        <v>385</v>
      </c>
      <c r="E386">
        <f>IFERROR(VLOOKUP($B386,'CURVE DATA'!$A:$AM,15,FALSE),"")</f>
        <v>176.1294276923077</v>
      </c>
      <c r="F386">
        <f>IFERROR(VLOOKUP($B386,'CURVE DATA'!$A:$AM,34,FALSE),NA())</f>
        <v>7.8830007254039033E-2</v>
      </c>
      <c r="G386">
        <f>IFERROR(VLOOKUP($B386,'CURVE DATA'!$A:$AM,35,FALSE),NA())</f>
        <v>0.1372218234751795</v>
      </c>
      <c r="H386">
        <f>IFERROR(VLOOKUP($B386,'CURVE DATA'!$A:$AM,37,FALSE),NA())</f>
        <v>8.4552383977846794</v>
      </c>
      <c r="I386">
        <f>IFERROR(VLOOKUP($B386,'CURVE DATA'!$A:$AM,38,FALSE),NA())</f>
        <v>6.0374656138546392</v>
      </c>
      <c r="J386">
        <f>IFERROR(VLOOKUP($B386,'CURVE DATA'!$A:$AM,39,FALSE),NA())</f>
        <v>10.87301118171472</v>
      </c>
      <c r="K386" t="str">
        <f t="shared" si="59"/>
        <v/>
      </c>
      <c r="L386" t="str">
        <f t="shared" si="60"/>
        <v/>
      </c>
      <c r="M386">
        <f t="shared" si="61"/>
        <v>32.357110769230758</v>
      </c>
      <c r="N386" t="str">
        <f t="shared" si="62"/>
        <v/>
      </c>
      <c r="O386" t="str">
        <f t="shared" si="63"/>
        <v/>
      </c>
      <c r="P386" t="str">
        <f t="shared" si="64"/>
        <v/>
      </c>
      <c r="Q386" t="str">
        <f t="shared" si="65"/>
        <v/>
      </c>
    </row>
    <row r="387" spans="1:17">
      <c r="A387" s="41">
        <f t="shared" ref="A387:A450" si="67">ROW()-2</f>
        <v>385</v>
      </c>
      <c r="B387" t="str">
        <f t="shared" ref="B387:B450" si="68">C387&amp;"_"&amp;D387</f>
        <v>5_386</v>
      </c>
      <c r="C387">
        <f t="shared" si="66"/>
        <v>5</v>
      </c>
      <c r="D387">
        <f t="shared" ref="D387:D450" si="69">A387+1</f>
        <v>386</v>
      </c>
      <c r="E387">
        <f>IFERROR(VLOOKUP($B387,'CURVE DATA'!$A:$AM,15,FALSE),"")</f>
        <v>176.58809807692307</v>
      </c>
      <c r="F387">
        <f>IFERROR(VLOOKUP($B387,'CURVE DATA'!$A:$AM,34,FALSE),NA())</f>
        <v>7.8094152399844477E-2</v>
      </c>
      <c r="G387">
        <f>IFERROR(VLOOKUP($B387,'CURVE DATA'!$A:$AM,35,FALSE),NA())</f>
        <v>0.13706824510875004</v>
      </c>
      <c r="H387">
        <f>IFERROR(VLOOKUP($B387,'CURVE DATA'!$A:$AM,37,FALSE),NA())</f>
        <v>8.4457753133567248</v>
      </c>
      <c r="I387">
        <f>IFERROR(VLOOKUP($B387,'CURVE DATA'!$A:$AM,38,FALSE),NA())</f>
        <v>6.0307084954687467</v>
      </c>
      <c r="J387">
        <f>IFERROR(VLOOKUP($B387,'CURVE DATA'!$A:$AM,39,FALSE),NA())</f>
        <v>10.860842131244704</v>
      </c>
      <c r="K387" t="str">
        <f t="shared" ref="K387:K450" si="70">IFERROR(IF(F387=MAX(F:F),H387,""),NA())</f>
        <v/>
      </c>
      <c r="L387" t="str">
        <f t="shared" ref="L387:L450" si="71">IFERROR(IF(G387=MAX(G:G),H387,""),NA())</f>
        <v/>
      </c>
      <c r="M387">
        <f t="shared" ref="M387:M450" si="72">IFERROR(ABS(E387-IFERROR($V$11/$V$10,"NA")),NA())</f>
        <v>31.898440384615384</v>
      </c>
      <c r="N387" t="str">
        <f t="shared" ref="N387:N450" si="73">IFERROR(IF(M387=MIN(M:M),H387,""),NA())</f>
        <v/>
      </c>
      <c r="O387" t="str">
        <f t="shared" ref="O387:O450" si="74">IFERROR(IF(F387=MAX(F:F),E387,""),NA())</f>
        <v/>
      </c>
      <c r="P387" t="str">
        <f t="shared" ref="P387:P450" si="75">IFERROR(IF(G387=MAX(G:G),E387,""),NA())</f>
        <v/>
      </c>
      <c r="Q387" t="str">
        <f t="shared" ref="Q387:Q450" si="76">IFERROR(IF(AND(E387&gt;=IFERROR(AVERAGE(O:O),NA()),E387&lt;=IFERROR(AVERAGE(P:P),NA())),H387,""),NA())</f>
        <v/>
      </c>
    </row>
    <row r="388" spans="1:17">
      <c r="A388" s="41">
        <f t="shared" si="67"/>
        <v>386</v>
      </c>
      <c r="B388" t="str">
        <f t="shared" si="68"/>
        <v>5_387</v>
      </c>
      <c r="C388">
        <f t="shared" si="66"/>
        <v>5</v>
      </c>
      <c r="D388">
        <f t="shared" si="69"/>
        <v>387</v>
      </c>
      <c r="E388">
        <f>IFERROR(VLOOKUP($B388,'CURVE DATA'!$A:$AM,15,FALSE),"")</f>
        <v>177.04676846153848</v>
      </c>
      <c r="F388">
        <f>IFERROR(VLOOKUP($B388,'CURVE DATA'!$A:$AM,34,FALSE),NA())</f>
        <v>7.7361797914690694E-2</v>
      </c>
      <c r="G388">
        <f>IFERROR(VLOOKUP($B388,'CURVE DATA'!$A:$AM,35,FALSE),NA())</f>
        <v>0.13691356519373954</v>
      </c>
      <c r="H388">
        <f>IFERROR(VLOOKUP($B388,'CURVE DATA'!$A:$AM,37,FALSE),NA())</f>
        <v>8.4362443544783119</v>
      </c>
      <c r="I388">
        <f>IFERROR(VLOOKUP($B388,'CURVE DATA'!$A:$AM,38,FALSE),NA())</f>
        <v>6.0239029113103433</v>
      </c>
      <c r="J388">
        <f>IFERROR(VLOOKUP($B388,'CURVE DATA'!$A:$AM,39,FALSE),NA())</f>
        <v>10.84858579764628</v>
      </c>
      <c r="K388" t="str">
        <f t="shared" si="70"/>
        <v/>
      </c>
      <c r="L388" t="str">
        <f t="shared" si="71"/>
        <v/>
      </c>
      <c r="M388">
        <f t="shared" si="72"/>
        <v>31.439769999999982</v>
      </c>
      <c r="N388" t="str">
        <f t="shared" si="73"/>
        <v/>
      </c>
      <c r="O388" t="str">
        <f t="shared" si="74"/>
        <v/>
      </c>
      <c r="P388" t="str">
        <f t="shared" si="75"/>
        <v/>
      </c>
      <c r="Q388" t="str">
        <f t="shared" si="76"/>
        <v/>
      </c>
    </row>
    <row r="389" spans="1:17">
      <c r="A389" s="41">
        <f t="shared" si="67"/>
        <v>387</v>
      </c>
      <c r="B389" t="str">
        <f t="shared" si="68"/>
        <v>5_388</v>
      </c>
      <c r="C389">
        <f t="shared" si="66"/>
        <v>5</v>
      </c>
      <c r="D389">
        <f t="shared" si="69"/>
        <v>388</v>
      </c>
      <c r="E389">
        <f>IFERROR(VLOOKUP($B389,'CURVE DATA'!$A:$AM,15,FALSE),"")</f>
        <v>177.50543884615385</v>
      </c>
      <c r="F389">
        <f>IFERROR(VLOOKUP($B389,'CURVE DATA'!$A:$AM,34,FALSE),NA())</f>
        <v>7.6632976589226728E-2</v>
      </c>
      <c r="G389">
        <f>IFERROR(VLOOKUP($B389,'CURVE DATA'!$A:$AM,35,FALSE),NA())</f>
        <v>0.13675780139889582</v>
      </c>
      <c r="H389">
        <f>IFERROR(VLOOKUP($B389,'CURVE DATA'!$A:$AM,37,FALSE),NA())</f>
        <v>8.4266466098499908</v>
      </c>
      <c r="I389">
        <f>IFERROR(VLOOKUP($B389,'CURVE DATA'!$A:$AM,38,FALSE),NA())</f>
        <v>6.017049638766399</v>
      </c>
      <c r="J389">
        <f>IFERROR(VLOOKUP($B389,'CURVE DATA'!$A:$AM,39,FALSE),NA())</f>
        <v>10.836243580933584</v>
      </c>
      <c r="K389" t="str">
        <f t="shared" si="70"/>
        <v/>
      </c>
      <c r="L389" t="str">
        <f t="shared" si="71"/>
        <v/>
      </c>
      <c r="M389">
        <f t="shared" si="72"/>
        <v>30.981099615384608</v>
      </c>
      <c r="N389" t="str">
        <f t="shared" si="73"/>
        <v/>
      </c>
      <c r="O389" t="str">
        <f t="shared" si="74"/>
        <v/>
      </c>
      <c r="P389" t="str">
        <f t="shared" si="75"/>
        <v/>
      </c>
      <c r="Q389" t="str">
        <f t="shared" si="76"/>
        <v/>
      </c>
    </row>
    <row r="390" spans="1:17">
      <c r="A390" s="41">
        <f t="shared" si="67"/>
        <v>388</v>
      </c>
      <c r="B390" t="str">
        <f t="shared" si="68"/>
        <v>5_389</v>
      </c>
      <c r="C390">
        <f t="shared" si="66"/>
        <v>5</v>
      </c>
      <c r="D390">
        <f t="shared" si="69"/>
        <v>389</v>
      </c>
      <c r="E390">
        <f>IFERROR(VLOOKUP($B390,'CURVE DATA'!$A:$AM,15,FALSE),"")</f>
        <v>177.96410923076922</v>
      </c>
      <c r="F390">
        <f>IFERROR(VLOOKUP($B390,'CURVE DATA'!$A:$AM,34,FALSE),NA())</f>
        <v>7.5907720364751477E-2</v>
      </c>
      <c r="G390">
        <f>IFERROR(VLOOKUP($B390,'CURVE DATA'!$A:$AM,35,FALSE),NA())</f>
        <v>0.13660097129313772</v>
      </c>
      <c r="H390">
        <f>IFERROR(VLOOKUP($B390,'CURVE DATA'!$A:$AM,37,FALSE),NA())</f>
        <v>8.416983162021122</v>
      </c>
      <c r="I390">
        <f>IFERROR(VLOOKUP($B390,'CURVE DATA'!$A:$AM,38,FALSE),NA())</f>
        <v>6.0101494508316211</v>
      </c>
      <c r="J390">
        <f>IFERROR(VLOOKUP($B390,'CURVE DATA'!$A:$AM,39,FALSE),NA())</f>
        <v>10.823816873210626</v>
      </c>
      <c r="K390" t="str">
        <f t="shared" si="70"/>
        <v/>
      </c>
      <c r="L390" t="str">
        <f t="shared" si="71"/>
        <v/>
      </c>
      <c r="M390">
        <f t="shared" si="72"/>
        <v>30.522429230769234</v>
      </c>
      <c r="N390" t="str">
        <f t="shared" si="73"/>
        <v/>
      </c>
      <c r="O390" t="str">
        <f t="shared" si="74"/>
        <v/>
      </c>
      <c r="P390" t="str">
        <f t="shared" si="75"/>
        <v/>
      </c>
      <c r="Q390" t="str">
        <f t="shared" si="76"/>
        <v/>
      </c>
    </row>
    <row r="391" spans="1:17">
      <c r="A391" s="41">
        <f t="shared" si="67"/>
        <v>389</v>
      </c>
      <c r="B391" t="str">
        <f t="shared" si="68"/>
        <v>5_390</v>
      </c>
      <c r="C391">
        <f t="shared" si="66"/>
        <v>5</v>
      </c>
      <c r="D391">
        <f t="shared" si="69"/>
        <v>390</v>
      </c>
      <c r="E391">
        <f>IFERROR(VLOOKUP($B391,'CURVE DATA'!$A:$AM,15,FALSE),"")</f>
        <v>178.42277961538463</v>
      </c>
      <c r="F391">
        <f>IFERROR(VLOOKUP($B391,'CURVE DATA'!$A:$AM,34,FALSE),NA())</f>
        <v>7.5186060337349175E-2</v>
      </c>
      <c r="G391">
        <f>IFERROR(VLOOKUP($B391,'CURVE DATA'!$A:$AM,35,FALSE),NA())</f>
        <v>0.13644309234466526</v>
      </c>
      <c r="H391">
        <f>IFERROR(VLOOKUP($B391,'CURVE DATA'!$A:$AM,37,FALSE),NA())</f>
        <v>8.4072550873350451</v>
      </c>
      <c r="I391">
        <f>IFERROR(VLOOKUP($B391,'CURVE DATA'!$A:$AM,38,FALSE),NA())</f>
        <v>6.0032031160693045</v>
      </c>
      <c r="J391">
        <f>IFERROR(VLOOKUP($B391,'CURVE DATA'!$A:$AM,39,FALSE),NA())</f>
        <v>10.811307058600788</v>
      </c>
      <c r="K391" t="str">
        <f t="shared" si="70"/>
        <v/>
      </c>
      <c r="L391" t="str">
        <f t="shared" si="71"/>
        <v/>
      </c>
      <c r="M391">
        <f t="shared" si="72"/>
        <v>30.063758846153831</v>
      </c>
      <c r="N391" t="str">
        <f t="shared" si="73"/>
        <v/>
      </c>
      <c r="O391" t="str">
        <f t="shared" si="74"/>
        <v/>
      </c>
      <c r="P391" t="str">
        <f t="shared" si="75"/>
        <v/>
      </c>
      <c r="Q391" t="str">
        <f t="shared" si="76"/>
        <v/>
      </c>
    </row>
    <row r="392" spans="1:17">
      <c r="A392" s="41">
        <f t="shared" si="67"/>
        <v>390</v>
      </c>
      <c r="B392" t="str">
        <f t="shared" si="68"/>
        <v>5_391</v>
      </c>
      <c r="C392">
        <f t="shared" si="66"/>
        <v>5</v>
      </c>
      <c r="D392">
        <f t="shared" si="69"/>
        <v>391</v>
      </c>
      <c r="E392">
        <f>IFERROR(VLOOKUP($B392,'CURVE DATA'!$A:$AM,15,FALSE),"")</f>
        <v>178.88145</v>
      </c>
      <c r="F392">
        <f>IFERROR(VLOOKUP($B392,'CURVE DATA'!$A:$AM,34,FALSE),NA())</f>
        <v>7.4468026762018247E-2</v>
      </c>
      <c r="G392">
        <f>IFERROR(VLOOKUP($B392,'CURVE DATA'!$A:$AM,35,FALSE),NA())</f>
        <v>0.13628418192009437</v>
      </c>
      <c r="H392">
        <f>IFERROR(VLOOKUP($B392,'CURVE DATA'!$A:$AM,37,FALSE),NA())</f>
        <v>8.3974634558757604</v>
      </c>
      <c r="I392">
        <f>IFERROR(VLOOKUP($B392,'CURVE DATA'!$A:$AM,38,FALSE),NA())</f>
        <v>5.9962113985732657</v>
      </c>
      <c r="J392">
        <f>IFERROR(VLOOKUP($B392,'CURVE DATA'!$A:$AM,39,FALSE),NA())</f>
        <v>10.798715513178255</v>
      </c>
      <c r="K392" t="str">
        <f t="shared" si="70"/>
        <v/>
      </c>
      <c r="L392" t="str">
        <f t="shared" si="71"/>
        <v/>
      </c>
      <c r="M392">
        <f t="shared" si="72"/>
        <v>29.605088461538458</v>
      </c>
      <c r="N392" t="str">
        <f t="shared" si="73"/>
        <v/>
      </c>
      <c r="O392" t="str">
        <f t="shared" si="74"/>
        <v/>
      </c>
      <c r="P392" t="str">
        <f t="shared" si="75"/>
        <v/>
      </c>
      <c r="Q392" t="str">
        <f t="shared" si="76"/>
        <v/>
      </c>
    </row>
    <row r="393" spans="1:17">
      <c r="A393" s="41">
        <f t="shared" si="67"/>
        <v>391</v>
      </c>
      <c r="B393" t="str">
        <f t="shared" si="68"/>
        <v>5_392</v>
      </c>
      <c r="C393">
        <f t="shared" si="66"/>
        <v>5</v>
      </c>
      <c r="D393">
        <f t="shared" si="69"/>
        <v>392</v>
      </c>
      <c r="E393">
        <f>IFERROR(VLOOKUP($B393,'CURVE DATA'!$A:$AM,15,FALSE),"")</f>
        <v>179.34012038461537</v>
      </c>
      <c r="F393">
        <f>IFERROR(VLOOKUP($B393,'CURVE DATA'!$A:$AM,34,FALSE),NA())</f>
        <v>7.3753649057194559E-2</v>
      </c>
      <c r="G393">
        <f>IFERROR(VLOOKUP($B393,'CURVE DATA'!$A:$AM,35,FALSE),NA())</f>
        <v>0.13612425728361635</v>
      </c>
      <c r="H393">
        <f>IFERROR(VLOOKUP($B393,'CURVE DATA'!$A:$AM,37,FALSE),NA())</f>
        <v>8.3876093314161384</v>
      </c>
      <c r="I393">
        <f>IFERROR(VLOOKUP($B393,'CURVE DATA'!$A:$AM,38,FALSE),NA())</f>
        <v>5.9891750579308543</v>
      </c>
      <c r="J393">
        <f>IFERROR(VLOOKUP($B393,'CURVE DATA'!$A:$AM,39,FALSE),NA())</f>
        <v>10.786043604901424</v>
      </c>
      <c r="K393" t="str">
        <f t="shared" si="70"/>
        <v/>
      </c>
      <c r="L393" t="str">
        <f t="shared" si="71"/>
        <v/>
      </c>
      <c r="M393">
        <f t="shared" si="72"/>
        <v>29.146418076923084</v>
      </c>
      <c r="N393" t="str">
        <f t="shared" si="73"/>
        <v/>
      </c>
      <c r="O393" t="str">
        <f t="shared" si="74"/>
        <v/>
      </c>
      <c r="P393" t="str">
        <f t="shared" si="75"/>
        <v/>
      </c>
      <c r="Q393" t="str">
        <f t="shared" si="76"/>
        <v/>
      </c>
    </row>
    <row r="394" spans="1:17">
      <c r="A394" s="41">
        <f t="shared" si="67"/>
        <v>392</v>
      </c>
      <c r="B394" t="str">
        <f t="shared" si="68"/>
        <v>5_393</v>
      </c>
      <c r="C394">
        <f t="shared" si="66"/>
        <v>5</v>
      </c>
      <c r="D394">
        <f t="shared" si="69"/>
        <v>393</v>
      </c>
      <c r="E394">
        <f>IFERROR(VLOOKUP($B394,'CURVE DATA'!$A:$AM,15,FALSE),"")</f>
        <v>179.79879076923078</v>
      </c>
      <c r="F394">
        <f>IFERROR(VLOOKUP($B394,'CURVE DATA'!$A:$AM,34,FALSE),NA())</f>
        <v>7.3042955808976712E-2</v>
      </c>
      <c r="G394">
        <f>IFERROR(VLOOKUP($B394,'CURVE DATA'!$A:$AM,35,FALSE),NA())</f>
        <v>0.13596333559618107</v>
      </c>
      <c r="H394">
        <f>IFERROR(VLOOKUP($B394,'CURVE DATA'!$A:$AM,37,FALSE),NA())</f>
        <v>8.3776937713675927</v>
      </c>
      <c r="I394">
        <f>IFERROR(VLOOKUP($B394,'CURVE DATA'!$A:$AM,38,FALSE),NA())</f>
        <v>5.9820948491870185</v>
      </c>
      <c r="J394">
        <f>IFERROR(VLOOKUP($B394,'CURVE DATA'!$A:$AM,39,FALSE),NA())</f>
        <v>10.773292693548166</v>
      </c>
      <c r="K394" t="str">
        <f t="shared" si="70"/>
        <v/>
      </c>
      <c r="L394" t="str">
        <f t="shared" si="71"/>
        <v/>
      </c>
      <c r="M394">
        <f t="shared" si="72"/>
        <v>28.687747692307681</v>
      </c>
      <c r="N394" t="str">
        <f t="shared" si="73"/>
        <v/>
      </c>
      <c r="O394" t="str">
        <f t="shared" si="74"/>
        <v/>
      </c>
      <c r="P394" t="str">
        <f t="shared" si="75"/>
        <v/>
      </c>
      <c r="Q394" t="str">
        <f t="shared" si="76"/>
        <v/>
      </c>
    </row>
    <row r="395" spans="1:17">
      <c r="A395" s="41">
        <f t="shared" si="67"/>
        <v>393</v>
      </c>
      <c r="B395" t="str">
        <f t="shared" si="68"/>
        <v>5_394</v>
      </c>
      <c r="C395">
        <f t="shared" si="66"/>
        <v>5</v>
      </c>
      <c r="D395">
        <f t="shared" si="69"/>
        <v>394</v>
      </c>
      <c r="E395">
        <f>IFERROR(VLOOKUP($B395,'CURVE DATA'!$A:$AM,15,FALSE),"")</f>
        <v>180.25746115384615</v>
      </c>
      <c r="F395">
        <f>IFERROR(VLOOKUP($B395,'CURVE DATA'!$A:$AM,34,FALSE),NA())</f>
        <v>7.2335974775976336E-2</v>
      </c>
      <c r="G395">
        <f>IFERROR(VLOOKUP($B395,'CURVE DATA'!$A:$AM,35,FALSE),NA())</f>
        <v>0.13580143391470473</v>
      </c>
      <c r="H395">
        <f>IFERROR(VLOOKUP($B395,'CURVE DATA'!$A:$AM,37,FALSE),NA())</f>
        <v>8.367717826731262</v>
      </c>
      <c r="I395">
        <f>IFERROR(VLOOKUP($B395,'CURVE DATA'!$A:$AM,38,FALSE),NA())</f>
        <v>5.9749715228094518</v>
      </c>
      <c r="J395">
        <f>IFERROR(VLOOKUP($B395,'CURVE DATA'!$A:$AM,39,FALSE),NA())</f>
        <v>10.760464130653075</v>
      </c>
      <c r="K395" t="str">
        <f t="shared" si="70"/>
        <v/>
      </c>
      <c r="L395" t="str">
        <f t="shared" si="71"/>
        <v/>
      </c>
      <c r="M395">
        <f t="shared" si="72"/>
        <v>28.229077307692307</v>
      </c>
      <c r="N395" t="str">
        <f t="shared" si="73"/>
        <v/>
      </c>
      <c r="O395" t="str">
        <f t="shared" si="74"/>
        <v/>
      </c>
      <c r="P395" t="str">
        <f t="shared" si="75"/>
        <v/>
      </c>
      <c r="Q395" t="str">
        <f t="shared" si="76"/>
        <v/>
      </c>
    </row>
    <row r="396" spans="1:17">
      <c r="A396" s="41">
        <f t="shared" si="67"/>
        <v>394</v>
      </c>
      <c r="B396" t="str">
        <f t="shared" si="68"/>
        <v>5_395</v>
      </c>
      <c r="C396">
        <f t="shared" si="66"/>
        <v>5</v>
      </c>
      <c r="D396">
        <f t="shared" si="69"/>
        <v>395</v>
      </c>
      <c r="E396">
        <f>IFERROR(VLOOKUP($B396,'CURVE DATA'!$A:$AM,15,FALSE),"")</f>
        <v>180.71613153846155</v>
      </c>
      <c r="F396">
        <f>IFERROR(VLOOKUP($B396,'CURVE DATA'!$A:$AM,34,FALSE),NA())</f>
        <v>7.1632732893842907E-2</v>
      </c>
      <c r="G396">
        <f>IFERROR(VLOOKUP($B396,'CURVE DATA'!$A:$AM,35,FALSE),NA())</f>
        <v>0.13563856919130149</v>
      </c>
      <c r="H396">
        <f>IFERROR(VLOOKUP($B396,'CURVE DATA'!$A:$AM,37,FALSE),NA())</f>
        <v>8.357682542050668</v>
      </c>
      <c r="I396">
        <f>IFERROR(VLOOKUP($B396,'CURVE DATA'!$A:$AM,38,FALSE),NA())</f>
        <v>5.9678058246547785</v>
      </c>
      <c r="J396">
        <f>IFERROR(VLOOKUP($B396,'CURVE DATA'!$A:$AM,39,FALSE),NA())</f>
        <v>10.747559259446559</v>
      </c>
      <c r="K396" t="str">
        <f t="shared" si="70"/>
        <v/>
      </c>
      <c r="L396" t="str">
        <f t="shared" si="71"/>
        <v/>
      </c>
      <c r="M396">
        <f t="shared" si="72"/>
        <v>27.770406923076905</v>
      </c>
      <c r="N396" t="str">
        <f t="shared" si="73"/>
        <v/>
      </c>
      <c r="O396" t="str">
        <f t="shared" si="74"/>
        <v/>
      </c>
      <c r="P396" t="str">
        <f t="shared" si="75"/>
        <v/>
      </c>
      <c r="Q396" t="str">
        <f t="shared" si="76"/>
        <v/>
      </c>
    </row>
    <row r="397" spans="1:17">
      <c r="A397" s="41">
        <f t="shared" si="67"/>
        <v>395</v>
      </c>
      <c r="B397" t="str">
        <f t="shared" si="68"/>
        <v>5_396</v>
      </c>
      <c r="C397">
        <f t="shared" si="66"/>
        <v>5</v>
      </c>
      <c r="D397">
        <f t="shared" si="69"/>
        <v>396</v>
      </c>
      <c r="E397">
        <f>IFERROR(VLOOKUP($B397,'CURVE DATA'!$A:$AM,15,FALSE),"")</f>
        <v>181.17480192307693</v>
      </c>
      <c r="F397">
        <f>IFERROR(VLOOKUP($B397,'CURVE DATA'!$A:$AM,34,FALSE),NA())</f>
        <v>7.0933256280175716E-2</v>
      </c>
      <c r="G397">
        <f>IFERROR(VLOOKUP($B397,'CURVE DATA'!$A:$AM,35,FALSE),NA())</f>
        <v>0.13547475827253916</v>
      </c>
      <c r="H397">
        <f>IFERROR(VLOOKUP($B397,'CURVE DATA'!$A:$AM,37,FALSE),NA())</f>
        <v>8.3475889553658487</v>
      </c>
      <c r="I397">
        <f>IFERROR(VLOOKUP($B397,'CURVE DATA'!$A:$AM,38,FALSE),NA())</f>
        <v>5.9605984959358125</v>
      </c>
      <c r="J397">
        <f>IFERROR(VLOOKUP($B397,'CURVE DATA'!$A:$AM,39,FALSE),NA())</f>
        <v>10.734579414795887</v>
      </c>
      <c r="K397" t="str">
        <f t="shared" si="70"/>
        <v/>
      </c>
      <c r="L397" t="str">
        <f t="shared" si="71"/>
        <v/>
      </c>
      <c r="M397">
        <f t="shared" si="72"/>
        <v>27.311736538461531</v>
      </c>
      <c r="N397" t="str">
        <f t="shared" si="73"/>
        <v/>
      </c>
      <c r="O397" t="str">
        <f t="shared" si="74"/>
        <v/>
      </c>
      <c r="P397" t="str">
        <f t="shared" si="75"/>
        <v/>
      </c>
      <c r="Q397" t="str">
        <f t="shared" si="76"/>
        <v/>
      </c>
    </row>
    <row r="398" spans="1:17">
      <c r="A398" s="41">
        <f t="shared" si="67"/>
        <v>396</v>
      </c>
      <c r="B398" t="str">
        <f t="shared" si="68"/>
        <v>5_397</v>
      </c>
      <c r="C398">
        <f t="shared" si="66"/>
        <v>5</v>
      </c>
      <c r="D398">
        <f t="shared" si="69"/>
        <v>397</v>
      </c>
      <c r="E398">
        <f>IFERROR(VLOOKUP($B398,'CURVE DATA'!$A:$AM,15,FALSE),"")</f>
        <v>181.6334723076923</v>
      </c>
      <c r="F398">
        <f>IFERROR(VLOOKUP($B398,'CURVE DATA'!$A:$AM,34,FALSE),NA())</f>
        <v>7.0237570239473412E-2</v>
      </c>
      <c r="G398">
        <f>IFERROR(VLOOKUP($B398,'CURVE DATA'!$A:$AM,35,FALSE),NA())</f>
        <v>0.1353100178987183</v>
      </c>
      <c r="H398">
        <f>IFERROR(VLOOKUP($B398,'CURVE DATA'!$A:$AM,37,FALSE),NA())</f>
        <v>8.3374380981689438</v>
      </c>
      <c r="I398">
        <f>IFERROR(VLOOKUP($B398,'CURVE DATA'!$A:$AM,38,FALSE),NA())</f>
        <v>5.9533502731898373</v>
      </c>
      <c r="J398">
        <f>IFERROR(VLOOKUP($B398,'CURVE DATA'!$A:$AM,39,FALSE),NA())</f>
        <v>10.721525923148052</v>
      </c>
      <c r="K398" t="str">
        <f t="shared" si="70"/>
        <v/>
      </c>
      <c r="L398" t="str">
        <f t="shared" si="71"/>
        <v/>
      </c>
      <c r="M398">
        <f t="shared" si="72"/>
        <v>26.853066153846157</v>
      </c>
      <c r="N398" t="str">
        <f t="shared" si="73"/>
        <v/>
      </c>
      <c r="O398" t="str">
        <f t="shared" si="74"/>
        <v/>
      </c>
      <c r="P398" t="str">
        <f t="shared" si="75"/>
        <v/>
      </c>
      <c r="Q398" t="str">
        <f t="shared" si="76"/>
        <v/>
      </c>
    </row>
    <row r="399" spans="1:17">
      <c r="A399" s="41">
        <f t="shared" si="67"/>
        <v>397</v>
      </c>
      <c r="B399" t="str">
        <f t="shared" si="68"/>
        <v>5_398</v>
      </c>
      <c r="C399">
        <f t="shared" si="66"/>
        <v>5</v>
      </c>
      <c r="D399">
        <f t="shared" si="69"/>
        <v>398</v>
      </c>
      <c r="E399">
        <f>IFERROR(VLOOKUP($B399,'CURVE DATA'!$A:$AM,15,FALSE),"")</f>
        <v>182.0921426923077</v>
      </c>
      <c r="F399">
        <f>IFERROR(VLOOKUP($B399,'CURVE DATA'!$A:$AM,34,FALSE),NA())</f>
        <v>6.9545699268145508E-2</v>
      </c>
      <c r="G399">
        <f>IFERROR(VLOOKUP($B399,'CURVE DATA'!$A:$AM,35,FALSE),NA())</f>
        <v>0.13514436470317528</v>
      </c>
      <c r="H399">
        <f>IFERROR(VLOOKUP($B399,'CURVE DATA'!$A:$AM,37,FALSE),NA())</f>
        <v>8.327230995361246</v>
      </c>
      <c r="I399">
        <f>IFERROR(VLOOKUP($B399,'CURVE DATA'!$A:$AM,38,FALSE),NA())</f>
        <v>5.9460618882479404</v>
      </c>
      <c r="J399">
        <f>IFERROR(VLOOKUP($B399,'CURVE DATA'!$A:$AM,39,FALSE),NA())</f>
        <v>10.708400102474551</v>
      </c>
      <c r="K399" t="str">
        <f t="shared" si="70"/>
        <v/>
      </c>
      <c r="L399" t="str">
        <f t="shared" si="71"/>
        <v/>
      </c>
      <c r="M399">
        <f t="shared" si="72"/>
        <v>26.394395769230755</v>
      </c>
      <c r="N399" t="str">
        <f t="shared" si="73"/>
        <v/>
      </c>
      <c r="O399" t="str">
        <f t="shared" si="74"/>
        <v/>
      </c>
      <c r="P399" t="str">
        <f t="shared" si="75"/>
        <v/>
      </c>
      <c r="Q399" t="str">
        <f t="shared" si="76"/>
        <v/>
      </c>
    </row>
    <row r="400" spans="1:17">
      <c r="A400" s="41">
        <f t="shared" si="67"/>
        <v>398</v>
      </c>
      <c r="B400" t="str">
        <f t="shared" si="68"/>
        <v>5_399</v>
      </c>
      <c r="C400">
        <f t="shared" si="66"/>
        <v>5</v>
      </c>
      <c r="D400">
        <f t="shared" si="69"/>
        <v>399</v>
      </c>
      <c r="E400">
        <f>IFERROR(VLOOKUP($B400,'CURVE DATA'!$A:$AM,15,FALSE),"")</f>
        <v>182.55081307692308</v>
      </c>
      <c r="F400">
        <f>IFERROR(VLOOKUP($B400,'CURVE DATA'!$A:$AM,34,FALSE),NA())</f>
        <v>6.8857667059730468E-2</v>
      </c>
      <c r="G400">
        <f>IFERROR(VLOOKUP($B400,'CURVE DATA'!$A:$AM,35,FALSE),NA())</f>
        <v>0.13497781521160884</v>
      </c>
      <c r="H400">
        <f>IFERROR(VLOOKUP($B400,'CURVE DATA'!$A:$AM,37,FALSE),NA())</f>
        <v>8.3169686652117054</v>
      </c>
      <c r="I400">
        <f>IFERROR(VLOOKUP($B400,'CURVE DATA'!$A:$AM,38,FALSE),NA())</f>
        <v>5.9387340682053855</v>
      </c>
      <c r="J400">
        <f>IFERROR(VLOOKUP($B400,'CURVE DATA'!$A:$AM,39,FALSE),NA())</f>
        <v>10.695203262218028</v>
      </c>
      <c r="K400" t="str">
        <f t="shared" si="70"/>
        <v/>
      </c>
      <c r="L400" t="str">
        <f t="shared" si="71"/>
        <v/>
      </c>
      <c r="M400">
        <f t="shared" si="72"/>
        <v>25.935725384615381</v>
      </c>
      <c r="N400" t="str">
        <f t="shared" si="73"/>
        <v/>
      </c>
      <c r="O400" t="str">
        <f t="shared" si="74"/>
        <v/>
      </c>
      <c r="P400" t="str">
        <f t="shared" si="75"/>
        <v/>
      </c>
      <c r="Q400" t="str">
        <f t="shared" si="76"/>
        <v/>
      </c>
    </row>
    <row r="401" spans="1:17">
      <c r="A401" s="41">
        <f t="shared" si="67"/>
        <v>399</v>
      </c>
      <c r="B401" t="str">
        <f t="shared" si="68"/>
        <v>5_400</v>
      </c>
      <c r="C401">
        <f t="shared" si="66"/>
        <v>5</v>
      </c>
      <c r="D401">
        <f t="shared" si="69"/>
        <v>400</v>
      </c>
      <c r="E401">
        <f>IFERROR(VLOOKUP($B401,'CURVE DATA'!$A:$AM,15,FALSE),"")</f>
        <v>183.00948346153845</v>
      </c>
      <c r="F401">
        <f>IFERROR(VLOOKUP($B401,'CURVE DATA'!$A:$AM,34,FALSE),NA())</f>
        <v>6.8173496510143664E-2</v>
      </c>
      <c r="G401">
        <f>IFERROR(VLOOKUP($B401,'CURVE DATA'!$A:$AM,35,FALSE),NA())</f>
        <v>0.13481038584142974</v>
      </c>
      <c r="H401">
        <f>IFERROR(VLOOKUP($B401,'CURVE DATA'!$A:$AM,37,FALSE),NA())</f>
        <v>8.3066521193168654</v>
      </c>
      <c r="I401">
        <f>IFERROR(VLOOKUP($B401,'CURVE DATA'!$A:$AM,38,FALSE),NA())</f>
        <v>5.9313675353929973</v>
      </c>
      <c r="J401">
        <f>IFERROR(VLOOKUP($B401,'CURVE DATA'!$A:$AM,39,FALSE),NA())</f>
        <v>10.681936703240735</v>
      </c>
      <c r="K401" t="str">
        <f t="shared" si="70"/>
        <v/>
      </c>
      <c r="L401" t="str">
        <f t="shared" si="71"/>
        <v/>
      </c>
      <c r="M401">
        <f t="shared" si="72"/>
        <v>25.477055000000007</v>
      </c>
      <c r="N401" t="str">
        <f t="shared" si="73"/>
        <v/>
      </c>
      <c r="O401" t="str">
        <f t="shared" si="74"/>
        <v/>
      </c>
      <c r="P401" t="str">
        <f t="shared" si="75"/>
        <v/>
      </c>
      <c r="Q401" t="str">
        <f t="shared" si="76"/>
        <v/>
      </c>
    </row>
    <row r="402" spans="1:17">
      <c r="A402" s="41">
        <f t="shared" si="67"/>
        <v>400</v>
      </c>
      <c r="B402" t="str">
        <f t="shared" si="68"/>
        <v>5_401</v>
      </c>
      <c r="C402">
        <f t="shared" si="66"/>
        <v>5</v>
      </c>
      <c r="D402">
        <f t="shared" si="69"/>
        <v>401</v>
      </c>
      <c r="E402">
        <f>IFERROR(VLOOKUP($B402,'CURVE DATA'!$A:$AM,15,FALSE),"")</f>
        <v>183.46815384615385</v>
      </c>
      <c r="F402">
        <f>IFERROR(VLOOKUP($B402,'CURVE DATA'!$A:$AM,34,FALSE),NA())</f>
        <v>6.7493209723012204E-2</v>
      </c>
      <c r="G402">
        <f>IFERROR(VLOOKUP($B402,'CURVE DATA'!$A:$AM,35,FALSE),NA())</f>
        <v>0.13464209290113369</v>
      </c>
      <c r="H402">
        <f>IFERROR(VLOOKUP($B402,'CURVE DATA'!$A:$AM,37,FALSE),NA())</f>
        <v>8.2962823625622146</v>
      </c>
      <c r="I402">
        <f>IFERROR(VLOOKUP($B402,'CURVE DATA'!$A:$AM,38,FALSE),NA())</f>
        <v>5.9239630073495722</v>
      </c>
      <c r="J402">
        <f>IFERROR(VLOOKUP($B402,'CURVE DATA'!$A:$AM,39,FALSE),NA())</f>
        <v>10.668601717774859</v>
      </c>
      <c r="K402" t="str">
        <f t="shared" si="70"/>
        <v/>
      </c>
      <c r="L402" t="str">
        <f t="shared" si="71"/>
        <v/>
      </c>
      <c r="M402">
        <f t="shared" si="72"/>
        <v>25.018384615384605</v>
      </c>
      <c r="N402" t="str">
        <f t="shared" si="73"/>
        <v/>
      </c>
      <c r="O402" t="str">
        <f t="shared" si="74"/>
        <v/>
      </c>
      <c r="P402" t="str">
        <f t="shared" si="75"/>
        <v/>
      </c>
      <c r="Q402" t="str">
        <f t="shared" si="76"/>
        <v/>
      </c>
    </row>
    <row r="403" spans="1:17">
      <c r="A403" s="41">
        <f t="shared" si="67"/>
        <v>401</v>
      </c>
      <c r="B403" t="str">
        <f t="shared" si="68"/>
        <v>5_402</v>
      </c>
      <c r="C403">
        <f t="shared" si="66"/>
        <v>5</v>
      </c>
      <c r="D403">
        <f t="shared" si="69"/>
        <v>402</v>
      </c>
      <c r="E403">
        <f>IFERROR(VLOOKUP($B403,'CURVE DATA'!$A:$AM,15,FALSE),"")</f>
        <v>183.92682423076923</v>
      </c>
      <c r="F403">
        <f>IFERROR(VLOOKUP($B403,'CURVE DATA'!$A:$AM,34,FALSE),NA())</f>
        <v>6.6816828015247826E-2</v>
      </c>
      <c r="G403">
        <f>IFERROR(VLOOKUP($B403,'CURVE DATA'!$A:$AM,35,FALSE),NA())</f>
        <v>0.13447295258969758</v>
      </c>
      <c r="H403">
        <f>IFERROR(VLOOKUP($B403,'CURVE DATA'!$A:$AM,37,FALSE),NA())</f>
        <v>8.2858603930849881</v>
      </c>
      <c r="I403">
        <f>IFERROR(VLOOKUP($B403,'CURVE DATA'!$A:$AM,38,FALSE),NA())</f>
        <v>5.9165211967953137</v>
      </c>
      <c r="J403">
        <f>IFERROR(VLOOKUP($B403,'CURVE DATA'!$A:$AM,39,FALSE),NA())</f>
        <v>10.655199589374662</v>
      </c>
      <c r="K403" t="str">
        <f t="shared" si="70"/>
        <v/>
      </c>
      <c r="L403" t="str">
        <f t="shared" si="71"/>
        <v/>
      </c>
      <c r="M403">
        <f t="shared" si="72"/>
        <v>24.559714230769231</v>
      </c>
      <c r="N403" t="str">
        <f t="shared" si="73"/>
        <v/>
      </c>
      <c r="O403" t="str">
        <f t="shared" si="74"/>
        <v/>
      </c>
      <c r="P403" t="str">
        <f t="shared" si="75"/>
        <v/>
      </c>
      <c r="Q403" t="str">
        <f t="shared" si="76"/>
        <v/>
      </c>
    </row>
    <row r="404" spans="1:17">
      <c r="A404" s="41">
        <f t="shared" si="67"/>
        <v>402</v>
      </c>
      <c r="B404" t="str">
        <f t="shared" si="68"/>
        <v>5_403</v>
      </c>
      <c r="C404">
        <f t="shared" si="66"/>
        <v>5</v>
      </c>
      <c r="D404">
        <f t="shared" si="69"/>
        <v>403</v>
      </c>
      <c r="E404">
        <f>IFERROR(VLOOKUP($B404,'CURVE DATA'!$A:$AM,15,FALSE),"")</f>
        <v>184.38549461538463</v>
      </c>
      <c r="F404">
        <f>IFERROR(VLOOKUP($B404,'CURVE DATA'!$A:$AM,34,FALSE),NA())</f>
        <v>6.6144371922547754E-2</v>
      </c>
      <c r="G404">
        <f>IFERROR(VLOOKUP($B404,'CURVE DATA'!$A:$AM,35,FALSE),NA())</f>
        <v>0.13430298099599819</v>
      </c>
      <c r="H404">
        <f>IFERROR(VLOOKUP($B404,'CURVE DATA'!$A:$AM,37,FALSE),NA())</f>
        <v>8.2753872022383455</v>
      </c>
      <c r="I404">
        <f>IFERROR(VLOOKUP($B404,'CURVE DATA'!$A:$AM,38,FALSE),NA())</f>
        <v>5.9090428116062572</v>
      </c>
      <c r="J404">
        <f>IFERROR(VLOOKUP($B404,'CURVE DATA'!$A:$AM,39,FALSE),NA())</f>
        <v>10.641731592870435</v>
      </c>
      <c r="K404" t="str">
        <f t="shared" si="70"/>
        <v/>
      </c>
      <c r="L404" t="str">
        <f t="shared" si="71"/>
        <v/>
      </c>
      <c r="M404">
        <f t="shared" si="72"/>
        <v>24.101043846153829</v>
      </c>
      <c r="N404" t="str">
        <f t="shared" si="73"/>
        <v/>
      </c>
      <c r="O404" t="str">
        <f t="shared" si="74"/>
        <v/>
      </c>
      <c r="P404" t="str">
        <f t="shared" si="75"/>
        <v/>
      </c>
      <c r="Q404" t="str">
        <f t="shared" si="76"/>
        <v/>
      </c>
    </row>
    <row r="405" spans="1:17">
      <c r="A405" s="41">
        <f t="shared" si="67"/>
        <v>403</v>
      </c>
      <c r="B405" t="str">
        <f t="shared" si="68"/>
        <v>5_404</v>
      </c>
      <c r="C405">
        <f t="shared" si="66"/>
        <v>5</v>
      </c>
      <c r="D405">
        <f t="shared" si="69"/>
        <v>404</v>
      </c>
      <c r="E405">
        <f>IFERROR(VLOOKUP($B405,'CURVE DATA'!$A:$AM,15,FALSE),"")</f>
        <v>184.844165</v>
      </c>
      <c r="F405">
        <f>IFERROR(VLOOKUP($B405,'CURVE DATA'!$A:$AM,34,FALSE),NA())</f>
        <v>6.5475861205125885E-2</v>
      </c>
      <c r="G405">
        <f>IFERROR(VLOOKUP($B405,'CURVE DATA'!$A:$AM,35,FALSE),NA())</f>
        <v>0.13413219409825408</v>
      </c>
      <c r="H405">
        <f>IFERROR(VLOOKUP($B405,'CURVE DATA'!$A:$AM,37,FALSE),NA())</f>
        <v>8.2648637745569928</v>
      </c>
      <c r="I405">
        <f>IFERROR(VLOOKUP($B405,'CURVE DATA'!$A:$AM,38,FALSE),NA())</f>
        <v>5.9015285547897127</v>
      </c>
      <c r="J405">
        <f>IFERROR(VLOOKUP($B405,'CURVE DATA'!$A:$AM,39,FALSE),NA())</f>
        <v>10.628198994324274</v>
      </c>
      <c r="K405" t="str">
        <f t="shared" si="70"/>
        <v/>
      </c>
      <c r="L405" t="str">
        <f t="shared" si="71"/>
        <v/>
      </c>
      <c r="M405">
        <f t="shared" si="72"/>
        <v>23.642373461538455</v>
      </c>
      <c r="N405" t="str">
        <f t="shared" si="73"/>
        <v/>
      </c>
      <c r="O405" t="str">
        <f t="shared" si="74"/>
        <v/>
      </c>
      <c r="P405" t="str">
        <f t="shared" si="75"/>
        <v/>
      </c>
      <c r="Q405" t="str">
        <f t="shared" si="76"/>
        <v/>
      </c>
    </row>
    <row r="406" spans="1:17">
      <c r="A406" s="41">
        <f t="shared" si="67"/>
        <v>404</v>
      </c>
      <c r="B406" t="str">
        <f t="shared" si="68"/>
        <v>5_405</v>
      </c>
      <c r="C406">
        <f t="shared" si="66"/>
        <v>5</v>
      </c>
      <c r="D406">
        <f t="shared" si="69"/>
        <v>405</v>
      </c>
      <c r="E406">
        <f>IFERROR(VLOOKUP($B406,'CURVE DATA'!$A:$AM,15,FALSE),"")</f>
        <v>185.30283538461538</v>
      </c>
      <c r="F406">
        <f>IFERROR(VLOOKUP($B406,'CURVE DATA'!$A:$AM,34,FALSE),NA())</f>
        <v>6.4811314853388619E-2</v>
      </c>
      <c r="G406">
        <f>IFERROR(VLOOKUP($B406,'CURVE DATA'!$A:$AM,35,FALSE),NA())</f>
        <v>0.13396060776348959</v>
      </c>
      <c r="H406">
        <f>IFERROR(VLOOKUP($B406,'CURVE DATA'!$A:$AM,37,FALSE),NA())</f>
        <v>8.2542910877241411</v>
      </c>
      <c r="I406">
        <f>IFERROR(VLOOKUP($B406,'CURVE DATA'!$A:$AM,38,FALSE),NA())</f>
        <v>5.8939791244606852</v>
      </c>
      <c r="J406">
        <f>IFERROR(VLOOKUP($B406,'CURVE DATA'!$A:$AM,39,FALSE),NA())</f>
        <v>10.614603050987597</v>
      </c>
      <c r="K406" t="str">
        <f t="shared" si="70"/>
        <v/>
      </c>
      <c r="L406" t="str">
        <f t="shared" si="71"/>
        <v/>
      </c>
      <c r="M406">
        <f t="shared" si="72"/>
        <v>23.183703076923081</v>
      </c>
      <c r="N406" t="str">
        <f t="shared" si="73"/>
        <v/>
      </c>
      <c r="O406" t="str">
        <f t="shared" si="74"/>
        <v/>
      </c>
      <c r="P406" t="str">
        <f t="shared" si="75"/>
        <v/>
      </c>
      <c r="Q406" t="str">
        <f t="shared" si="76"/>
        <v/>
      </c>
    </row>
    <row r="407" spans="1:17">
      <c r="A407" s="41">
        <f t="shared" si="67"/>
        <v>405</v>
      </c>
      <c r="B407" t="str">
        <f t="shared" si="68"/>
        <v>5_406</v>
      </c>
      <c r="C407">
        <f t="shared" si="66"/>
        <v>5</v>
      </c>
      <c r="D407">
        <f t="shared" si="69"/>
        <v>406</v>
      </c>
      <c r="E407">
        <f>IFERROR(VLOOKUP($B407,'CURVE DATA'!$A:$AM,15,FALSE),"")</f>
        <v>185.76150576923078</v>
      </c>
      <c r="F407">
        <f>IFERROR(VLOOKUP($B407,'CURVE DATA'!$A:$AM,34,FALSE),NA())</f>
        <v>6.4150751093936142E-2</v>
      </c>
      <c r="G407">
        <f>IFERROR(VLOOKUP($B407,'CURVE DATA'!$A:$AM,35,FALSE),NA())</f>
        <v>0.13378823774702153</v>
      </c>
      <c r="H407">
        <f>IFERROR(VLOOKUP($B407,'CURVE DATA'!$A:$AM,37,FALSE),NA())</f>
        <v>8.2436701125398901</v>
      </c>
      <c r="I407">
        <f>IFERROR(VLOOKUP($B407,'CURVE DATA'!$A:$AM,38,FALSE),NA())</f>
        <v>5.8863952138192879</v>
      </c>
      <c r="J407">
        <f>IFERROR(VLOOKUP($B407,'CURVE DATA'!$A:$AM,39,FALSE),NA())</f>
        <v>10.600945011260494</v>
      </c>
      <c r="K407" t="str">
        <f t="shared" si="70"/>
        <v/>
      </c>
      <c r="L407" t="str">
        <f t="shared" si="71"/>
        <v/>
      </c>
      <c r="M407">
        <f t="shared" si="72"/>
        <v>22.725032692307678</v>
      </c>
      <c r="N407" t="str">
        <f t="shared" si="73"/>
        <v/>
      </c>
      <c r="O407" t="str">
        <f t="shared" si="74"/>
        <v/>
      </c>
      <c r="P407" t="str">
        <f t="shared" si="75"/>
        <v/>
      </c>
      <c r="Q407" t="str">
        <f t="shared" si="76"/>
        <v/>
      </c>
    </row>
    <row r="408" spans="1:17">
      <c r="A408" s="41">
        <f t="shared" si="67"/>
        <v>406</v>
      </c>
      <c r="B408" t="str">
        <f t="shared" si="68"/>
        <v>5_407</v>
      </c>
      <c r="C408">
        <f t="shared" si="66"/>
        <v>5</v>
      </c>
      <c r="D408">
        <f t="shared" si="69"/>
        <v>407</v>
      </c>
      <c r="E408">
        <f>IFERROR(VLOOKUP($B408,'CURVE DATA'!$A:$AM,15,FALSE),"")</f>
        <v>186.22017615384615</v>
      </c>
      <c r="F408">
        <f>IFERROR(VLOOKUP($B408,'CURVE DATA'!$A:$AM,34,FALSE),NA())</f>
        <v>6.3494187395384413E-2</v>
      </c>
      <c r="G408">
        <f>IFERROR(VLOOKUP($B408,'CURVE DATA'!$A:$AM,35,FALSE),NA())</f>
        <v>0.13361509969196825</v>
      </c>
      <c r="H408">
        <f>IFERROR(VLOOKUP($B408,'CURVE DATA'!$A:$AM,37,FALSE),NA())</f>
        <v>8.2330018128909721</v>
      </c>
      <c r="I408">
        <f>IFERROR(VLOOKUP($B408,'CURVE DATA'!$A:$AM,38,FALSE),NA())</f>
        <v>5.8787775111291394</v>
      </c>
      <c r="J408">
        <f>IFERROR(VLOOKUP($B408,'CURVE DATA'!$A:$AM,39,FALSE),NA())</f>
        <v>10.587226114652804</v>
      </c>
      <c r="K408" t="str">
        <f t="shared" si="70"/>
        <v/>
      </c>
      <c r="L408" t="str">
        <f t="shared" si="71"/>
        <v/>
      </c>
      <c r="M408">
        <f t="shared" si="72"/>
        <v>22.266362307692305</v>
      </c>
      <c r="N408" t="str">
        <f t="shared" si="73"/>
        <v/>
      </c>
      <c r="O408" t="str">
        <f t="shared" si="74"/>
        <v/>
      </c>
      <c r="P408" t="str">
        <f t="shared" si="75"/>
        <v/>
      </c>
      <c r="Q408" t="str">
        <f t="shared" si="76"/>
        <v/>
      </c>
    </row>
    <row r="409" spans="1:17">
      <c r="A409" s="41">
        <f t="shared" si="67"/>
        <v>407</v>
      </c>
      <c r="B409" t="str">
        <f t="shared" si="68"/>
        <v>5_408</v>
      </c>
      <c r="C409">
        <f t="shared" si="66"/>
        <v>5</v>
      </c>
      <c r="D409">
        <f t="shared" si="69"/>
        <v>408</v>
      </c>
      <c r="E409">
        <f>IFERROR(VLOOKUP($B409,'CURVE DATA'!$A:$AM,15,FALSE),"")</f>
        <v>186.67884653846153</v>
      </c>
      <c r="F409">
        <f>IFERROR(VLOOKUP($B409,'CURVE DATA'!$A:$AM,34,FALSE),NA())</f>
        <v>6.2841640474505481E-2</v>
      </c>
      <c r="G409">
        <f>IFERROR(VLOOKUP($B409,'CURVE DATA'!$A:$AM,35,FALSE),NA())</f>
        <v>0.13344120912878038</v>
      </c>
      <c r="H409">
        <f>IFERROR(VLOOKUP($B409,'CURVE DATA'!$A:$AM,37,FALSE),NA())</f>
        <v>8.2222871457218361</v>
      </c>
      <c r="I409">
        <f>IFERROR(VLOOKUP($B409,'CURVE DATA'!$A:$AM,38,FALSE),NA())</f>
        <v>5.8711266996967257</v>
      </c>
      <c r="J409">
        <f>IFERROR(VLOOKUP($B409,'CURVE DATA'!$A:$AM,39,FALSE),NA())</f>
        <v>10.573447591746946</v>
      </c>
      <c r="K409" t="str">
        <f t="shared" si="70"/>
        <v/>
      </c>
      <c r="L409" t="str">
        <f t="shared" si="71"/>
        <v/>
      </c>
      <c r="M409">
        <f t="shared" si="72"/>
        <v>21.807691923076931</v>
      </c>
      <c r="N409" t="str">
        <f t="shared" si="73"/>
        <v/>
      </c>
      <c r="O409" t="str">
        <f t="shared" si="74"/>
        <v/>
      </c>
      <c r="P409" t="str">
        <f t="shared" si="75"/>
        <v/>
      </c>
      <c r="Q409" t="str">
        <f t="shared" si="76"/>
        <v/>
      </c>
    </row>
    <row r="410" spans="1:17">
      <c r="A410" s="41">
        <f t="shared" si="67"/>
        <v>408</v>
      </c>
      <c r="B410" t="str">
        <f t="shared" si="68"/>
        <v>5_409</v>
      </c>
      <c r="C410">
        <f t="shared" si="66"/>
        <v>5</v>
      </c>
      <c r="D410">
        <f t="shared" si="69"/>
        <v>409</v>
      </c>
      <c r="E410">
        <f>IFERROR(VLOOKUP($B410,'CURVE DATA'!$A:$AM,15,FALSE),"")</f>
        <v>187.13751692307693</v>
      </c>
      <c r="F410">
        <f>IFERROR(VLOOKUP($B410,'CURVE DATA'!$A:$AM,34,FALSE),NA())</f>
        <v>6.2193126302239742E-2</v>
      </c>
      <c r="G410">
        <f>IFERROR(VLOOKUP($B410,'CURVE DATA'!$A:$AM,35,FALSE),NA())</f>
        <v>0.13326658147479375</v>
      </c>
      <c r="H410">
        <f>IFERROR(VLOOKUP($B410,'CURVE DATA'!$A:$AM,37,FALSE),NA())</f>
        <v>8.2115270610071054</v>
      </c>
      <c r="I410">
        <f>IFERROR(VLOOKUP($B410,'CURVE DATA'!$A:$AM,38,FALSE),NA())</f>
        <v>5.8634434578517212</v>
      </c>
      <c r="J410">
        <f>IFERROR(VLOOKUP($B410,'CURVE DATA'!$A:$AM,39,FALSE),NA())</f>
        <v>10.55961066416249</v>
      </c>
      <c r="K410" t="str">
        <f t="shared" si="70"/>
        <v/>
      </c>
      <c r="L410" t="str">
        <f t="shared" si="71"/>
        <v/>
      </c>
      <c r="M410">
        <f t="shared" si="72"/>
        <v>21.349021538461528</v>
      </c>
      <c r="N410" t="str">
        <f t="shared" si="73"/>
        <v/>
      </c>
      <c r="O410" t="str">
        <f t="shared" si="74"/>
        <v/>
      </c>
      <c r="P410" t="str">
        <f t="shared" si="75"/>
        <v/>
      </c>
      <c r="Q410" t="str">
        <f t="shared" si="76"/>
        <v/>
      </c>
    </row>
    <row r="411" spans="1:17">
      <c r="A411" s="41">
        <f t="shared" si="67"/>
        <v>409</v>
      </c>
      <c r="B411" t="str">
        <f t="shared" si="68"/>
        <v>5_410</v>
      </c>
      <c r="C411">
        <f t="shared" si="66"/>
        <v>5</v>
      </c>
      <c r="D411">
        <f t="shared" si="69"/>
        <v>410</v>
      </c>
      <c r="E411">
        <f>IFERROR(VLOOKUP($B411,'CURVE DATA'!$A:$AM,15,FALSE),"")</f>
        <v>187.5961873076923</v>
      </c>
      <c r="F411">
        <f>IFERROR(VLOOKUP($B411,'CURVE DATA'!$A:$AM,34,FALSE),NA())</f>
        <v>6.1548660110043049E-2</v>
      </c>
      <c r="G411">
        <f>IFERROR(VLOOKUP($B411,'CURVE DATA'!$A:$AM,35,FALSE),NA())</f>
        <v>0.13309123203380416</v>
      </c>
      <c r="H411">
        <f>IFERROR(VLOOKUP($B411,'CURVE DATA'!$A:$AM,37,FALSE),NA())</f>
        <v>8.2007225017253695</v>
      </c>
      <c r="I411">
        <f>IFERROR(VLOOKUP($B411,'CURVE DATA'!$A:$AM,38,FALSE),NA())</f>
        <v>5.8557284589282821</v>
      </c>
      <c r="J411">
        <f>IFERROR(VLOOKUP($B411,'CURVE DATA'!$A:$AM,39,FALSE),NA())</f>
        <v>10.54571654452246</v>
      </c>
      <c r="K411" t="str">
        <f t="shared" si="70"/>
        <v/>
      </c>
      <c r="L411" t="str">
        <f t="shared" si="71"/>
        <v/>
      </c>
      <c r="M411">
        <f t="shared" si="72"/>
        <v>20.890351153846154</v>
      </c>
      <c r="N411" t="str">
        <f t="shared" si="73"/>
        <v/>
      </c>
      <c r="O411" t="str">
        <f t="shared" si="74"/>
        <v/>
      </c>
      <c r="P411" t="str">
        <f t="shared" si="75"/>
        <v/>
      </c>
      <c r="Q411" t="str">
        <f t="shared" si="76"/>
        <v/>
      </c>
    </row>
    <row r="412" spans="1:17">
      <c r="A412" s="41">
        <f t="shared" si="67"/>
        <v>410</v>
      </c>
      <c r="B412" t="str">
        <f t="shared" si="68"/>
        <v>5_411</v>
      </c>
      <c r="C412">
        <f t="shared" si="66"/>
        <v>5</v>
      </c>
      <c r="D412">
        <f t="shared" si="69"/>
        <v>411</v>
      </c>
      <c r="E412">
        <f>IFERROR(VLOOKUP($B412,'CURVE DATA'!$A:$AM,15,FALSE),"")</f>
        <v>188.05485769230771</v>
      </c>
      <c r="F412">
        <f>IFERROR(VLOOKUP($B412,'CURVE DATA'!$A:$AM,34,FALSE),NA())</f>
        <v>6.0908256396015242E-2</v>
      </c>
      <c r="G412">
        <f>IFERROR(VLOOKUP($B412,'CURVE DATA'!$A:$AM,35,FALSE),NA())</f>
        <v>0.13291517599566319</v>
      </c>
      <c r="H412">
        <f>IFERROR(VLOOKUP($B412,'CURVE DATA'!$A:$AM,37,FALSE),NA())</f>
        <v>8.1898744038342901</v>
      </c>
      <c r="I412">
        <f>IFERROR(VLOOKUP($B412,'CURVE DATA'!$A:$AM,38,FALSE),NA())</f>
        <v>5.8479823712472667</v>
      </c>
      <c r="J412">
        <f>IFERROR(VLOOKUP($B412,'CURVE DATA'!$A:$AM,39,FALSE),NA())</f>
        <v>10.531766436421313</v>
      </c>
      <c r="K412" t="str">
        <f t="shared" si="70"/>
        <v/>
      </c>
      <c r="L412" t="str">
        <f t="shared" si="71"/>
        <v/>
      </c>
      <c r="M412">
        <f t="shared" si="72"/>
        <v>20.431680769230752</v>
      </c>
      <c r="N412" t="str">
        <f t="shared" si="73"/>
        <v/>
      </c>
      <c r="O412" t="str">
        <f t="shared" si="74"/>
        <v/>
      </c>
      <c r="P412" t="str">
        <f t="shared" si="75"/>
        <v/>
      </c>
      <c r="Q412" t="str">
        <f t="shared" si="76"/>
        <v/>
      </c>
    </row>
    <row r="413" spans="1:17">
      <c r="A413" s="41">
        <f t="shared" si="67"/>
        <v>411</v>
      </c>
      <c r="B413" t="str">
        <f t="shared" si="68"/>
        <v>5_412</v>
      </c>
      <c r="C413">
        <f t="shared" si="66"/>
        <v>5</v>
      </c>
      <c r="D413">
        <f t="shared" si="69"/>
        <v>412</v>
      </c>
      <c r="E413">
        <f>IFERROR(VLOOKUP($B413,'CURVE DATA'!$A:$AM,15,FALSE),"")</f>
        <v>188.51352807692308</v>
      </c>
      <c r="F413">
        <f>IFERROR(VLOOKUP($B413,'CURVE DATA'!$A:$AM,34,FALSE),NA())</f>
        <v>6.0271928931367055E-2</v>
      </c>
      <c r="G413">
        <f>IFERROR(VLOOKUP($B413,'CURVE DATA'!$A:$AM,35,FALSE),NA())</f>
        <v>0.13273842843589606</v>
      </c>
      <c r="H413">
        <f>IFERROR(VLOOKUP($B413,'CURVE DATA'!$A:$AM,37,FALSE),NA())</f>
        <v>8.1789836962470375</v>
      </c>
      <c r="I413">
        <f>IFERROR(VLOOKUP($B413,'CURVE DATA'!$A:$AM,38,FALSE),NA())</f>
        <v>5.8402058580994165</v>
      </c>
      <c r="J413">
        <f>IFERROR(VLOOKUP($B413,'CURVE DATA'!$A:$AM,39,FALSE),NA())</f>
        <v>10.517761534394658</v>
      </c>
      <c r="K413" t="str">
        <f t="shared" si="70"/>
        <v/>
      </c>
      <c r="L413" t="str">
        <f t="shared" si="71"/>
        <v/>
      </c>
      <c r="M413">
        <f t="shared" si="72"/>
        <v>19.973010384615378</v>
      </c>
      <c r="N413" t="str">
        <f t="shared" si="73"/>
        <v/>
      </c>
      <c r="O413" t="str">
        <f t="shared" si="74"/>
        <v/>
      </c>
      <c r="P413" t="str">
        <f t="shared" si="75"/>
        <v/>
      </c>
      <c r="Q413" t="str">
        <f t="shared" si="76"/>
        <v/>
      </c>
    </row>
    <row r="414" spans="1:17">
      <c r="A414" s="41">
        <f t="shared" si="67"/>
        <v>412</v>
      </c>
      <c r="B414" t="str">
        <f t="shared" si="68"/>
        <v>5_413</v>
      </c>
      <c r="C414">
        <f t="shared" si="66"/>
        <v>5</v>
      </c>
      <c r="D414">
        <f t="shared" si="69"/>
        <v>413</v>
      </c>
      <c r="E414">
        <f>IFERROR(VLOOKUP($B414,'CURVE DATA'!$A:$AM,15,FALSE),"")</f>
        <v>188.97219846153845</v>
      </c>
      <c r="F414">
        <f>IFERROR(VLOOKUP($B414,'CURVE DATA'!$A:$AM,34,FALSE),NA())</f>
        <v>5.9639690766863464E-2</v>
      </c>
      <c r="G414">
        <f>IFERROR(VLOOKUP($B414,'CURVE DATA'!$A:$AM,35,FALSE),NA())</f>
        <v>0.13256100431534015</v>
      </c>
      <c r="H414">
        <f>IFERROR(VLOOKUP($B414,'CURVE DATA'!$A:$AM,37,FALSE),NA())</f>
        <v>8.1680513008100331</v>
      </c>
      <c r="I414">
        <f>IFERROR(VLOOKUP($B414,'CURVE DATA'!$A:$AM,38,FALSE),NA())</f>
        <v>5.8323995777294542</v>
      </c>
      <c r="J414">
        <f>IFERROR(VLOOKUP($B414,'CURVE DATA'!$A:$AM,39,FALSE),NA())</f>
        <v>10.503703023890612</v>
      </c>
      <c r="K414" t="str">
        <f t="shared" si="70"/>
        <v/>
      </c>
      <c r="L414" t="str">
        <f t="shared" si="71"/>
        <v/>
      </c>
      <c r="M414">
        <f t="shared" si="72"/>
        <v>19.514340000000004</v>
      </c>
      <c r="N414" t="str">
        <f t="shared" si="73"/>
        <v/>
      </c>
      <c r="O414" t="str">
        <f t="shared" si="74"/>
        <v/>
      </c>
      <c r="P414" t="str">
        <f t="shared" si="75"/>
        <v/>
      </c>
      <c r="Q414" t="str">
        <f t="shared" si="76"/>
        <v/>
      </c>
    </row>
    <row r="415" spans="1:17">
      <c r="A415" s="41">
        <f t="shared" si="67"/>
        <v>413</v>
      </c>
      <c r="B415" t="str">
        <f t="shared" si="68"/>
        <v>5_414</v>
      </c>
      <c r="C415">
        <f t="shared" si="66"/>
        <v>5</v>
      </c>
      <c r="D415">
        <f t="shared" si="69"/>
        <v>414</v>
      </c>
      <c r="E415">
        <f>IFERROR(VLOOKUP($B415,'CURVE DATA'!$A:$AM,15,FALSE),"")</f>
        <v>189.43086884615386</v>
      </c>
      <c r="F415">
        <f>IFERROR(VLOOKUP($B415,'CURVE DATA'!$A:$AM,34,FALSE),NA())</f>
        <v>5.9011554239209681E-2</v>
      </c>
      <c r="G415">
        <f>IFERROR(VLOOKUP($B415,'CURVE DATA'!$A:$AM,35,FALSE),NA())</f>
        <v>0.13238291847980471</v>
      </c>
      <c r="H415">
        <f>IFERROR(VLOOKUP($B415,'CURVE DATA'!$A:$AM,37,FALSE),NA())</f>
        <v>8.1570781322819723</v>
      </c>
      <c r="I415">
        <f>IFERROR(VLOOKUP($B415,'CURVE DATA'!$A:$AM,38,FALSE),NA())</f>
        <v>5.8245641833211126</v>
      </c>
      <c r="J415">
        <f>IFERROR(VLOOKUP($B415,'CURVE DATA'!$A:$AM,39,FALSE),NA())</f>
        <v>10.489592081242833</v>
      </c>
      <c r="K415" t="str">
        <f t="shared" si="70"/>
        <v/>
      </c>
      <c r="L415" t="str">
        <f t="shared" si="71"/>
        <v/>
      </c>
      <c r="M415">
        <f t="shared" si="72"/>
        <v>19.055669615384602</v>
      </c>
      <c r="N415" t="str">
        <f t="shared" si="73"/>
        <v/>
      </c>
      <c r="O415" t="str">
        <f t="shared" si="74"/>
        <v/>
      </c>
      <c r="P415" t="str">
        <f t="shared" si="75"/>
        <v/>
      </c>
      <c r="Q415" t="str">
        <f t="shared" si="76"/>
        <v/>
      </c>
    </row>
    <row r="416" spans="1:17">
      <c r="A416" s="41">
        <f t="shared" si="67"/>
        <v>414</v>
      </c>
      <c r="B416" t="str">
        <f t="shared" si="68"/>
        <v>5_415</v>
      </c>
      <c r="C416">
        <f t="shared" si="66"/>
        <v>5</v>
      </c>
      <c r="D416">
        <f t="shared" si="69"/>
        <v>415</v>
      </c>
      <c r="E416">
        <f>IFERROR(VLOOKUP($B416,'CURVE DATA'!$A:$AM,15,FALSE),"")</f>
        <v>189.88953923076923</v>
      </c>
      <c r="F416">
        <f>IFERROR(VLOOKUP($B416,'CURVE DATA'!$A:$AM,34,FALSE),NA())</f>
        <v>5.8387530977792167E-2</v>
      </c>
      <c r="G416">
        <f>IFERROR(VLOOKUP($B416,'CURVE DATA'!$A:$AM,35,FALSE),NA())</f>
        <v>0.13220418565975156</v>
      </c>
      <c r="H416">
        <f>IFERROR(VLOOKUP($B416,'CURVE DATA'!$A:$AM,37,FALSE),NA())</f>
        <v>8.1460650983141569</v>
      </c>
      <c r="I416">
        <f>IFERROR(VLOOKUP($B416,'CURVE DATA'!$A:$AM,38,FALSE),NA())</f>
        <v>5.8167003229830865</v>
      </c>
      <c r="J416">
        <f>IFERROR(VLOOKUP($B416,'CURVE DATA'!$A:$AM,39,FALSE),NA())</f>
        <v>10.475429873645229</v>
      </c>
      <c r="K416" t="str">
        <f t="shared" si="70"/>
        <v/>
      </c>
      <c r="L416" t="str">
        <f t="shared" si="71"/>
        <v/>
      </c>
      <c r="M416">
        <f t="shared" si="72"/>
        <v>18.596999230769228</v>
      </c>
      <c r="N416" t="str">
        <f t="shared" si="73"/>
        <v/>
      </c>
      <c r="O416" t="str">
        <f t="shared" si="74"/>
        <v/>
      </c>
      <c r="P416" t="str">
        <f t="shared" si="75"/>
        <v/>
      </c>
      <c r="Q416" t="str">
        <f t="shared" si="76"/>
        <v/>
      </c>
    </row>
    <row r="417" spans="1:17">
      <c r="A417" s="41">
        <f t="shared" si="67"/>
        <v>415</v>
      </c>
      <c r="B417" t="str">
        <f t="shared" si="68"/>
        <v>5_416</v>
      </c>
      <c r="C417">
        <f t="shared" si="66"/>
        <v>5</v>
      </c>
      <c r="D417">
        <f t="shared" si="69"/>
        <v>416</v>
      </c>
      <c r="E417">
        <f>IFERROR(VLOOKUP($B417,'CURVE DATA'!$A:$AM,15,FALSE),"")</f>
        <v>190.3482096153846</v>
      </c>
      <c r="F417">
        <f>IFERROR(VLOOKUP($B417,'CURVE DATA'!$A:$AM,34,FALSE),NA())</f>
        <v>5.7767631911185016E-2</v>
      </c>
      <c r="G417">
        <f>IFERROR(VLOOKUP($B417,'CURVE DATA'!$A:$AM,35,FALSE),NA())</f>
        <v>0.13202482046999597</v>
      </c>
      <c r="H417">
        <f>IFERROR(VLOOKUP($B417,'CURVE DATA'!$A:$AM,37,FALSE),NA())</f>
        <v>8.135013099432058</v>
      </c>
      <c r="I417">
        <f>IFERROR(VLOOKUP($B417,'CURVE DATA'!$A:$AM,38,FALSE),NA())</f>
        <v>5.8088086397358678</v>
      </c>
      <c r="J417">
        <f>IFERROR(VLOOKUP($B417,'CURVE DATA'!$A:$AM,39,FALSE),NA())</f>
        <v>10.461217559128247</v>
      </c>
      <c r="K417" t="str">
        <f t="shared" si="70"/>
        <v/>
      </c>
      <c r="L417" t="str">
        <f t="shared" si="71"/>
        <v/>
      </c>
      <c r="M417">
        <f t="shared" si="72"/>
        <v>18.138328846153854</v>
      </c>
      <c r="N417" t="str">
        <f t="shared" si="73"/>
        <v/>
      </c>
      <c r="O417" t="str">
        <f t="shared" si="74"/>
        <v/>
      </c>
      <c r="P417" t="str">
        <f t="shared" si="75"/>
        <v/>
      </c>
      <c r="Q417" t="str">
        <f t="shared" si="76"/>
        <v/>
      </c>
    </row>
    <row r="418" spans="1:17">
      <c r="A418" s="41">
        <f t="shared" si="67"/>
        <v>416</v>
      </c>
      <c r="B418" t="str">
        <f t="shared" si="68"/>
        <v>5_417</v>
      </c>
      <c r="C418">
        <f t="shared" si="66"/>
        <v>5</v>
      </c>
      <c r="D418">
        <f t="shared" si="69"/>
        <v>417</v>
      </c>
      <c r="E418">
        <f>IFERROR(VLOOKUP($B418,'CURVE DATA'!$A:$AM,15,FALSE),"")</f>
        <v>190.80688000000001</v>
      </c>
      <c r="F418">
        <f>IFERROR(VLOOKUP($B418,'CURVE DATA'!$A:$AM,34,FALSE),NA())</f>
        <v>5.7151867273970015E-2</v>
      </c>
      <c r="G418">
        <f>IFERROR(VLOOKUP($B418,'CURVE DATA'!$A:$AM,35,FALSE),NA())</f>
        <v>0.13184483740942859</v>
      </c>
      <c r="H418">
        <f>IFERROR(VLOOKUP($B418,'CURVE DATA'!$A:$AM,37,FALSE),NA())</f>
        <v>8.1239230290181812</v>
      </c>
      <c r="I418">
        <f>IFERROR(VLOOKUP($B418,'CURVE DATA'!$A:$AM,38,FALSE),NA())</f>
        <v>5.8008897714995156</v>
      </c>
      <c r="J418">
        <f>IFERROR(VLOOKUP($B418,'CURVE DATA'!$A:$AM,39,FALSE),NA())</f>
        <v>10.446956286536849</v>
      </c>
      <c r="K418" t="str">
        <f t="shared" si="70"/>
        <v/>
      </c>
      <c r="L418" t="str">
        <f t="shared" si="71"/>
        <v/>
      </c>
      <c r="M418">
        <f t="shared" si="72"/>
        <v>17.679658461538452</v>
      </c>
      <c r="N418" t="str">
        <f t="shared" si="73"/>
        <v/>
      </c>
      <c r="O418" t="str">
        <f t="shared" si="74"/>
        <v/>
      </c>
      <c r="P418" t="str">
        <f t="shared" si="75"/>
        <v/>
      </c>
      <c r="Q418" t="str">
        <f t="shared" si="76"/>
        <v/>
      </c>
    </row>
    <row r="419" spans="1:17">
      <c r="A419" s="41">
        <f t="shared" si="67"/>
        <v>417</v>
      </c>
      <c r="B419" t="str">
        <f t="shared" si="68"/>
        <v>5_418</v>
      </c>
      <c r="C419">
        <f t="shared" si="66"/>
        <v>5</v>
      </c>
      <c r="D419">
        <f t="shared" si="69"/>
        <v>418</v>
      </c>
      <c r="E419">
        <f>IFERROR(VLOOKUP($B419,'CURVE DATA'!$A:$AM,15,FALSE),"")</f>
        <v>191.26555038461538</v>
      </c>
      <c r="F419">
        <f>IFERROR(VLOOKUP($B419,'CURVE DATA'!$A:$AM,34,FALSE),NA())</f>
        <v>5.654024661339941E-2</v>
      </c>
      <c r="G419">
        <f>IFERROR(VLOOKUP($B419,'CURVE DATA'!$A:$AM,35,FALSE),NA())</f>
        <v>0.13166425086075706</v>
      </c>
      <c r="H419">
        <f>IFERROR(VLOOKUP($B419,'CURVE DATA'!$A:$AM,37,FALSE),NA())</f>
        <v>8.1127957732961562</v>
      </c>
      <c r="I419">
        <f>IFERROR(VLOOKUP($B419,'CURVE DATA'!$A:$AM,38,FALSE),NA())</f>
        <v>5.7929443510822871</v>
      </c>
      <c r="J419">
        <f>IFERROR(VLOOKUP($B419,'CURVE DATA'!$A:$AM,39,FALSE),NA())</f>
        <v>10.432647195510027</v>
      </c>
      <c r="K419" t="str">
        <f t="shared" si="70"/>
        <v/>
      </c>
      <c r="L419" t="str">
        <f t="shared" si="71"/>
        <v/>
      </c>
      <c r="M419">
        <f t="shared" si="72"/>
        <v>17.220988076923078</v>
      </c>
      <c r="N419" t="str">
        <f t="shared" si="73"/>
        <v/>
      </c>
      <c r="O419" t="str">
        <f t="shared" si="74"/>
        <v/>
      </c>
      <c r="P419" t="str">
        <f t="shared" si="75"/>
        <v/>
      </c>
      <c r="Q419" t="str">
        <f t="shared" si="76"/>
        <v/>
      </c>
    </row>
    <row r="420" spans="1:17">
      <c r="A420" s="41">
        <f t="shared" si="67"/>
        <v>418</v>
      </c>
      <c r="B420" t="str">
        <f t="shared" si="68"/>
        <v>5_419</v>
      </c>
      <c r="C420">
        <f t="shared" si="66"/>
        <v>5</v>
      </c>
      <c r="D420">
        <f t="shared" si="69"/>
        <v>419</v>
      </c>
      <c r="E420">
        <f>IFERROR(VLOOKUP($B420,'CURVE DATA'!$A:$AM,15,FALSE),"")</f>
        <v>191.72422076923078</v>
      </c>
      <c r="F420">
        <f>IFERROR(VLOOKUP($B420,'CURVE DATA'!$A:$AM,34,FALSE),NA())</f>
        <v>5.5932778796338553E-2</v>
      </c>
      <c r="G420">
        <f>IFERROR(VLOOKUP($B420,'CURVE DATA'!$A:$AM,35,FALSE),NA())</f>
        <v>0.13148307509026802</v>
      </c>
      <c r="H420">
        <f>IFERROR(VLOOKUP($B420,'CURVE DATA'!$A:$AM,37,FALSE),NA())</f>
        <v>8.1016322113160584</v>
      </c>
      <c r="I420">
        <f>IFERROR(VLOOKUP($B420,'CURVE DATA'!$A:$AM,38,FALSE),NA())</f>
        <v>5.784973006170163</v>
      </c>
      <c r="J420">
        <f>IFERROR(VLOOKUP($B420,'CURVE DATA'!$A:$AM,39,FALSE),NA())</f>
        <v>10.418291416461955</v>
      </c>
      <c r="K420" t="str">
        <f t="shared" si="70"/>
        <v/>
      </c>
      <c r="L420" t="str">
        <f t="shared" si="71"/>
        <v/>
      </c>
      <c r="M420">
        <f t="shared" si="72"/>
        <v>16.762317692307676</v>
      </c>
      <c r="N420" t="str">
        <f t="shared" si="73"/>
        <v/>
      </c>
      <c r="O420" t="str">
        <f t="shared" si="74"/>
        <v/>
      </c>
      <c r="P420" t="str">
        <f t="shared" si="75"/>
        <v/>
      </c>
      <c r="Q420" t="str">
        <f t="shared" si="76"/>
        <v/>
      </c>
    </row>
    <row r="421" spans="1:17">
      <c r="A421" s="41">
        <f t="shared" si="67"/>
        <v>419</v>
      </c>
      <c r="B421" t="str">
        <f t="shared" si="68"/>
        <v>5_420</v>
      </c>
      <c r="C421">
        <f t="shared" si="66"/>
        <v>5</v>
      </c>
      <c r="D421">
        <f t="shared" si="69"/>
        <v>420</v>
      </c>
      <c r="E421">
        <f>IFERROR(VLOOKUP($B421,'CURVE DATA'!$A:$AM,15,FALSE),"")</f>
        <v>192.18289115384616</v>
      </c>
      <c r="F421">
        <f>IFERROR(VLOOKUP($B421,'CURVE DATA'!$A:$AM,34,FALSE),NA())</f>
        <v>5.5329472016042554E-2</v>
      </c>
      <c r="G421">
        <f>IFERROR(VLOOKUP($B421,'CURVE DATA'!$A:$AM,35,FALSE),NA())</f>
        <v>0.13130132424760876</v>
      </c>
      <c r="H421">
        <f>IFERROR(VLOOKUP($B421,'CURVE DATA'!$A:$AM,37,FALSE),NA())</f>
        <v>8.0904332149409655</v>
      </c>
      <c r="I421">
        <f>IFERROR(VLOOKUP($B421,'CURVE DATA'!$A:$AM,38,FALSE),NA())</f>
        <v>5.7769763593172456</v>
      </c>
      <c r="J421">
        <f>IFERROR(VLOOKUP($B421,'CURVE DATA'!$A:$AM,39,FALSE),NA())</f>
        <v>10.403890070564685</v>
      </c>
      <c r="K421" t="str">
        <f t="shared" si="70"/>
        <v/>
      </c>
      <c r="L421" t="str">
        <f t="shared" si="71"/>
        <v/>
      </c>
      <c r="M421">
        <f t="shared" si="72"/>
        <v>16.303647307692302</v>
      </c>
      <c r="N421" t="str">
        <f t="shared" si="73"/>
        <v/>
      </c>
      <c r="O421" t="str">
        <f t="shared" si="74"/>
        <v/>
      </c>
      <c r="P421" t="str">
        <f t="shared" si="75"/>
        <v/>
      </c>
      <c r="Q421" t="str">
        <f t="shared" si="76"/>
        <v/>
      </c>
    </row>
    <row r="422" spans="1:17">
      <c r="A422" s="41">
        <f t="shared" si="67"/>
        <v>420</v>
      </c>
      <c r="B422" t="str">
        <f t="shared" si="68"/>
        <v>5_421</v>
      </c>
      <c r="C422">
        <f t="shared" si="66"/>
        <v>5</v>
      </c>
      <c r="D422">
        <f t="shared" si="69"/>
        <v>421</v>
      </c>
      <c r="E422">
        <f>IFERROR(VLOOKUP($B422,'CURVE DATA'!$A:$AM,15,FALSE),"")</f>
        <v>192.64156153846153</v>
      </c>
      <c r="F422">
        <f>IFERROR(VLOOKUP($B422,'CURVE DATA'!$A:$AM,34,FALSE),NA())</f>
        <v>5.4730333799202446E-2</v>
      </c>
      <c r="G422">
        <f>IFERROR(VLOOKUP($B422,'CURVE DATA'!$A:$AM,35,FALSE),NA())</f>
        <v>0.13111901236558876</v>
      </c>
      <c r="H422">
        <f>IFERROR(VLOOKUP($B422,'CURVE DATA'!$A:$AM,37,FALSE),NA())</f>
        <v>8.0791996488347202</v>
      </c>
      <c r="I422">
        <f>IFERROR(VLOOKUP($B422,'CURVE DATA'!$A:$AM,38,FALSE),NA())</f>
        <v>5.7689550279370225</v>
      </c>
      <c r="J422">
        <f>IFERROR(VLOOKUP($B422,'CURVE DATA'!$A:$AM,39,FALSE),NA())</f>
        <v>10.389444269732419</v>
      </c>
      <c r="K422" t="str">
        <f t="shared" si="70"/>
        <v/>
      </c>
      <c r="L422" t="str">
        <f t="shared" si="71"/>
        <v/>
      </c>
      <c r="M422">
        <f t="shared" si="72"/>
        <v>15.844976923076928</v>
      </c>
      <c r="N422" t="str">
        <f t="shared" si="73"/>
        <v/>
      </c>
      <c r="O422" t="str">
        <f t="shared" si="74"/>
        <v/>
      </c>
      <c r="P422" t="str">
        <f t="shared" si="75"/>
        <v/>
      </c>
      <c r="Q422" t="str">
        <f t="shared" si="76"/>
        <v/>
      </c>
    </row>
    <row r="423" spans="1:17">
      <c r="A423" s="41">
        <f t="shared" si="67"/>
        <v>421</v>
      </c>
      <c r="B423" t="str">
        <f t="shared" si="68"/>
        <v>5_422</v>
      </c>
      <c r="C423">
        <f t="shared" si="66"/>
        <v>5</v>
      </c>
      <c r="D423">
        <f t="shared" si="69"/>
        <v>422</v>
      </c>
      <c r="E423">
        <f>IFERROR(VLOOKUP($B423,'CURVE DATA'!$A:$AM,15,FALSE),"")</f>
        <v>193.10023192307693</v>
      </c>
      <c r="F423">
        <f>IFERROR(VLOOKUP($B423,'CURVE DATA'!$A:$AM,34,FALSE),NA())</f>
        <v>5.4135371012873669E-2</v>
      </c>
      <c r="G423">
        <f>IFERROR(VLOOKUP($B423,'CURVE DATA'!$A:$AM,35,FALSE),NA())</f>
        <v>0.13093615336000036</v>
      </c>
      <c r="H423">
        <f>IFERROR(VLOOKUP($B423,'CURVE DATA'!$A:$AM,37,FALSE),NA())</f>
        <v>8.0679323704508885</v>
      </c>
      <c r="I423">
        <f>IFERROR(VLOOKUP($B423,'CURVE DATA'!$A:$AM,38,FALSE),NA())</f>
        <v>5.7609096242944799</v>
      </c>
      <c r="J423">
        <f>IFERROR(VLOOKUP($B423,'CURVE DATA'!$A:$AM,39,FALSE),NA())</f>
        <v>10.3749551166073</v>
      </c>
      <c r="K423" t="str">
        <f t="shared" si="70"/>
        <v/>
      </c>
      <c r="L423" t="str">
        <f t="shared" si="71"/>
        <v/>
      </c>
      <c r="M423">
        <f t="shared" si="72"/>
        <v>15.386306538461525</v>
      </c>
      <c r="N423" t="str">
        <f t="shared" si="73"/>
        <v/>
      </c>
      <c r="O423" t="str">
        <f t="shared" si="74"/>
        <v/>
      </c>
      <c r="P423" t="str">
        <f t="shared" si="75"/>
        <v/>
      </c>
      <c r="Q423" t="str">
        <f t="shared" si="76"/>
        <v/>
      </c>
    </row>
    <row r="424" spans="1:17">
      <c r="A424" s="41">
        <f t="shared" si="67"/>
        <v>422</v>
      </c>
      <c r="B424" t="str">
        <f t="shared" si="68"/>
        <v>5_423</v>
      </c>
      <c r="C424">
        <f t="shared" si="66"/>
        <v>5</v>
      </c>
      <c r="D424">
        <f t="shared" si="69"/>
        <v>423</v>
      </c>
      <c r="E424">
        <f>IFERROR(VLOOKUP($B424,'CURVE DATA'!$A:$AM,15,FALSE),"")</f>
        <v>193.55890230769231</v>
      </c>
      <c r="F424">
        <f>IFERROR(VLOOKUP($B424,'CURVE DATA'!$A:$AM,34,FALSE),NA())</f>
        <v>5.3544589871586994E-2</v>
      </c>
      <c r="G424">
        <f>IFERROR(VLOOKUP($B424,'CURVE DATA'!$A:$AM,35,FALSE),NA())</f>
        <v>0.1307527610294591</v>
      </c>
      <c r="H424">
        <f>IFERROR(VLOOKUP($B424,'CURVE DATA'!$A:$AM,37,FALSE),NA())</f>
        <v>8.0566322300229185</v>
      </c>
      <c r="I424">
        <f>IFERROR(VLOOKUP($B424,'CURVE DATA'!$A:$AM,38,FALSE),NA())</f>
        <v>5.7528407554990739</v>
      </c>
      <c r="J424">
        <f>IFERROR(VLOOKUP($B424,'CURVE DATA'!$A:$AM,39,FALSE),NA())</f>
        <v>10.360423704546765</v>
      </c>
      <c r="K424" t="str">
        <f t="shared" si="70"/>
        <v/>
      </c>
      <c r="L424" t="str">
        <f t="shared" si="71"/>
        <v/>
      </c>
      <c r="M424">
        <f t="shared" si="72"/>
        <v>14.927636153846152</v>
      </c>
      <c r="N424" t="str">
        <f t="shared" si="73"/>
        <v/>
      </c>
      <c r="O424" t="str">
        <f t="shared" si="74"/>
        <v/>
      </c>
      <c r="P424" t="str">
        <f t="shared" si="75"/>
        <v/>
      </c>
      <c r="Q424" t="str">
        <f t="shared" si="76"/>
        <v/>
      </c>
    </row>
    <row r="425" spans="1:17">
      <c r="A425" s="41">
        <f t="shared" si="67"/>
        <v>423</v>
      </c>
      <c r="B425" t="str">
        <f t="shared" si="68"/>
        <v>5_424</v>
      </c>
      <c r="C425">
        <f t="shared" si="66"/>
        <v>5</v>
      </c>
      <c r="D425">
        <f t="shared" si="69"/>
        <v>424</v>
      </c>
      <c r="E425">
        <f>IFERROR(VLOOKUP($B425,'CURVE DATA'!$A:$AM,15,FALSE),"")</f>
        <v>194.01757269230768</v>
      </c>
      <c r="F425">
        <f>IFERROR(VLOOKUP($B425,'CURVE DATA'!$A:$AM,34,FALSE),NA())</f>
        <v>5.2957995944325799E-2</v>
      </c>
      <c r="G425">
        <f>IFERROR(VLOOKUP($B425,'CURVE DATA'!$A:$AM,35,FALSE),NA())</f>
        <v>0.13056884905526259</v>
      </c>
      <c r="H425">
        <f>IFERROR(VLOOKUP($B425,'CURVE DATA'!$A:$AM,37,FALSE),NA())</f>
        <v>8.0453000705554416</v>
      </c>
      <c r="I425">
        <f>IFERROR(VLOOKUP($B425,'CURVE DATA'!$A:$AM,38,FALSE),NA())</f>
        <v>5.7447490234985272</v>
      </c>
      <c r="J425">
        <f>IFERROR(VLOOKUP($B425,'CURVE DATA'!$A:$AM,39,FALSE),NA())</f>
        <v>10.345851117612357</v>
      </c>
      <c r="K425" t="str">
        <f t="shared" si="70"/>
        <v/>
      </c>
      <c r="L425" t="str">
        <f t="shared" si="71"/>
        <v/>
      </c>
      <c r="M425">
        <f t="shared" si="72"/>
        <v>14.468965769230778</v>
      </c>
      <c r="N425" t="str">
        <f t="shared" si="73"/>
        <v/>
      </c>
      <c r="O425" t="str">
        <f t="shared" si="74"/>
        <v/>
      </c>
      <c r="P425" t="str">
        <f t="shared" si="75"/>
        <v/>
      </c>
      <c r="Q425" t="str">
        <f t="shared" si="76"/>
        <v/>
      </c>
    </row>
    <row r="426" spans="1:17">
      <c r="A426" s="41">
        <f t="shared" si="67"/>
        <v>424</v>
      </c>
      <c r="B426" t="str">
        <f t="shared" si="68"/>
        <v>5_425</v>
      </c>
      <c r="C426">
        <f t="shared" si="66"/>
        <v>5</v>
      </c>
      <c r="D426">
        <f t="shared" si="69"/>
        <v>425</v>
      </c>
      <c r="E426">
        <f>IFERROR(VLOOKUP($B426,'CURVE DATA'!$A:$AM,15,FALSE),"")</f>
        <v>194.47624307692308</v>
      </c>
      <c r="F426">
        <f>IFERROR(VLOOKUP($B426,'CURVE DATA'!$A:$AM,34,FALSE),NA())</f>
        <v>5.2375594161844771E-2</v>
      </c>
      <c r="G426">
        <f>IFERROR(VLOOKUP($B426,'CURVE DATA'!$A:$AM,35,FALSE),NA())</f>
        <v>0.13038443100126865</v>
      </c>
      <c r="H426">
        <f>IFERROR(VLOOKUP($B426,'CURVE DATA'!$A:$AM,37,FALSE),NA())</f>
        <v>8.0339367278167675</v>
      </c>
      <c r="I426">
        <f>IFERROR(VLOOKUP($B426,'CURVE DATA'!$A:$AM,38,FALSE),NA())</f>
        <v>5.7366350250734603</v>
      </c>
      <c r="J426">
        <f>IFERROR(VLOOKUP($B426,'CURVE DATA'!$A:$AM,39,FALSE),NA())</f>
        <v>10.331238430560076</v>
      </c>
      <c r="K426" t="str">
        <f t="shared" si="70"/>
        <v/>
      </c>
      <c r="L426" t="str">
        <f t="shared" si="71"/>
        <v/>
      </c>
      <c r="M426">
        <f t="shared" si="72"/>
        <v>14.010295384615375</v>
      </c>
      <c r="N426" t="str">
        <f t="shared" si="73"/>
        <v/>
      </c>
      <c r="O426" t="str">
        <f t="shared" si="74"/>
        <v/>
      </c>
      <c r="P426" t="str">
        <f t="shared" si="75"/>
        <v/>
      </c>
      <c r="Q426" t="str">
        <f t="shared" si="76"/>
        <v/>
      </c>
    </row>
    <row r="427" spans="1:17">
      <c r="A427" s="41">
        <f t="shared" si="67"/>
        <v>425</v>
      </c>
      <c r="B427" t="str">
        <f t="shared" si="68"/>
        <v>5_426</v>
      </c>
      <c r="C427">
        <f t="shared" si="66"/>
        <v>5</v>
      </c>
      <c r="D427">
        <f t="shared" si="69"/>
        <v>426</v>
      </c>
      <c r="E427">
        <f>IFERROR(VLOOKUP($B427,'CURVE DATA'!$A:$AM,15,FALSE),"")</f>
        <v>194.93491346153846</v>
      </c>
      <c r="F427">
        <f>IFERROR(VLOOKUP($B427,'CURVE DATA'!$A:$AM,34,FALSE),NA())</f>
        <v>5.1797388823686931E-2</v>
      </c>
      <c r="G427">
        <f>IFERROR(VLOOKUP($B427,'CURVE DATA'!$A:$AM,35,FALSE),NA())</f>
        <v>0.13019952031379201</v>
      </c>
      <c r="H427">
        <f>IFERROR(VLOOKUP($B427,'CURVE DATA'!$A:$AM,37,FALSE),NA())</f>
        <v>8.0225430303325176</v>
      </c>
      <c r="I427">
        <f>IFERROR(VLOOKUP($B427,'CURVE DATA'!$A:$AM,38,FALSE),NA())</f>
        <v>5.728499351832852</v>
      </c>
      <c r="J427">
        <f>IFERROR(VLOOKUP($B427,'CURVE DATA'!$A:$AM,39,FALSE),NA())</f>
        <v>10.316586708832185</v>
      </c>
      <c r="K427" t="str">
        <f t="shared" si="70"/>
        <v/>
      </c>
      <c r="L427" t="str">
        <f t="shared" si="71"/>
        <v/>
      </c>
      <c r="M427">
        <f t="shared" si="72"/>
        <v>13.551625000000001</v>
      </c>
      <c r="N427" t="str">
        <f t="shared" si="73"/>
        <v/>
      </c>
      <c r="O427" t="str">
        <f t="shared" si="74"/>
        <v/>
      </c>
      <c r="P427" t="str">
        <f t="shared" si="75"/>
        <v/>
      </c>
      <c r="Q427" t="str">
        <f t="shared" si="76"/>
        <v/>
      </c>
    </row>
    <row r="428" spans="1:17">
      <c r="A428" s="41">
        <f t="shared" si="67"/>
        <v>426</v>
      </c>
      <c r="B428" t="str">
        <f t="shared" si="68"/>
        <v>5_427</v>
      </c>
      <c r="C428">
        <f t="shared" si="66"/>
        <v>5</v>
      </c>
      <c r="D428">
        <f t="shared" si="69"/>
        <v>427</v>
      </c>
      <c r="E428">
        <f>IFERROR(VLOOKUP($B428,'CURVE DATA'!$A:$AM,15,FALSE),"")</f>
        <v>195.39358384615386</v>
      </c>
      <c r="F428">
        <f>IFERROR(VLOOKUP($B428,'CURVE DATA'!$A:$AM,34,FALSE),NA())</f>
        <v>5.1223383605500938E-2</v>
      </c>
      <c r="G428">
        <f>IFERROR(VLOOKUP($B428,'CURVE DATA'!$A:$AM,35,FALSE),NA())</f>
        <v>0.13001413032151901</v>
      </c>
      <c r="H428">
        <f>IFERROR(VLOOKUP($B428,'CURVE DATA'!$A:$AM,37,FALSE),NA())</f>
        <v>8.0111197993803724</v>
      </c>
      <c r="I428">
        <f>IFERROR(VLOOKUP($B428,'CURVE DATA'!$A:$AM,38,FALSE),NA())</f>
        <v>5.7203425902102856</v>
      </c>
      <c r="J428">
        <f>IFERROR(VLOOKUP($B428,'CURVE DATA'!$A:$AM,39,FALSE),NA())</f>
        <v>10.30189700855046</v>
      </c>
      <c r="K428" t="str">
        <f t="shared" si="70"/>
        <v/>
      </c>
      <c r="L428" t="str">
        <f t="shared" si="71"/>
        <v/>
      </c>
      <c r="M428">
        <f t="shared" si="72"/>
        <v>13.092954615384599</v>
      </c>
      <c r="N428" t="str">
        <f t="shared" si="73"/>
        <v/>
      </c>
      <c r="O428" t="str">
        <f t="shared" si="74"/>
        <v/>
      </c>
      <c r="P428" t="str">
        <f t="shared" si="75"/>
        <v/>
      </c>
      <c r="Q428" t="str">
        <f t="shared" si="76"/>
        <v/>
      </c>
    </row>
    <row r="429" spans="1:17">
      <c r="A429" s="41">
        <f t="shared" si="67"/>
        <v>427</v>
      </c>
      <c r="B429" t="str">
        <f t="shared" si="68"/>
        <v>5_428</v>
      </c>
      <c r="C429">
        <f t="shared" si="66"/>
        <v>5</v>
      </c>
      <c r="D429">
        <f t="shared" si="69"/>
        <v>428</v>
      </c>
      <c r="E429">
        <f>IFERROR(VLOOKUP($B429,'CURVE DATA'!$A:$AM,15,FALSE),"")</f>
        <v>195.85225423076923</v>
      </c>
      <c r="F429">
        <f>IFERROR(VLOOKUP($B429,'CURVE DATA'!$A:$AM,34,FALSE),NA())</f>
        <v>5.065358156630196E-2</v>
      </c>
      <c r="G429">
        <f>IFERROR(VLOOKUP($B429,'CURVE DATA'!$A:$AM,35,FALSE),NA())</f>
        <v>0.12982827423544122</v>
      </c>
      <c r="H429">
        <f>IFERROR(VLOOKUP($B429,'CURVE DATA'!$A:$AM,37,FALSE),NA())</f>
        <v>7.9996678489859709</v>
      </c>
      <c r="I429">
        <f>IFERROR(VLOOKUP($B429,'CURVE DATA'!$A:$AM,38,FALSE),NA())</f>
        <v>5.7121653214610237</v>
      </c>
      <c r="J429">
        <f>IFERROR(VLOOKUP($B429,'CURVE DATA'!$A:$AM,39,FALSE),NA())</f>
        <v>10.28717037651092</v>
      </c>
      <c r="K429" t="str">
        <f t="shared" si="70"/>
        <v/>
      </c>
      <c r="L429" t="str">
        <f t="shared" si="71"/>
        <v/>
      </c>
      <c r="M429">
        <f t="shared" si="72"/>
        <v>12.634284230769225</v>
      </c>
      <c r="N429" t="str">
        <f t="shared" si="73"/>
        <v/>
      </c>
      <c r="O429" t="str">
        <f t="shared" si="74"/>
        <v/>
      </c>
      <c r="P429" t="str">
        <f t="shared" si="75"/>
        <v/>
      </c>
      <c r="Q429" t="str">
        <f t="shared" si="76"/>
        <v/>
      </c>
    </row>
    <row r="430" spans="1:17">
      <c r="A430" s="41">
        <f t="shared" si="67"/>
        <v>428</v>
      </c>
      <c r="B430" t="str">
        <f t="shared" si="68"/>
        <v>5_429</v>
      </c>
      <c r="C430">
        <f t="shared" si="66"/>
        <v>5</v>
      </c>
      <c r="D430">
        <f t="shared" si="69"/>
        <v>429</v>
      </c>
      <c r="E430">
        <f>IFERROR(VLOOKUP($B430,'CURVE DATA'!$A:$AM,15,FALSE),"")</f>
        <v>196.31092461538461</v>
      </c>
      <c r="F430">
        <f>IFERROR(VLOOKUP($B430,'CURVE DATA'!$A:$AM,34,FALSE),NA())</f>
        <v>5.0087985155735232E-2</v>
      </c>
      <c r="G430">
        <f>IFERROR(VLOOKUP($B430,'CURVE DATA'!$A:$AM,35,FALSE),NA())</f>
        <v>0.12964196514880641</v>
      </c>
      <c r="H430">
        <f>IFERROR(VLOOKUP($B430,'CURVE DATA'!$A:$AM,37,FALSE),NA())</f>
        <v>7.9881879859199065</v>
      </c>
      <c r="I430">
        <f>IFERROR(VLOOKUP($B430,'CURVE DATA'!$A:$AM,38,FALSE),NA())</f>
        <v>5.7039681216598579</v>
      </c>
      <c r="J430">
        <f>IFERROR(VLOOKUP($B430,'CURVE DATA'!$A:$AM,39,FALSE),NA())</f>
        <v>10.272407850179956</v>
      </c>
      <c r="K430" t="str">
        <f t="shared" si="70"/>
        <v/>
      </c>
      <c r="L430" t="str">
        <f t="shared" si="71"/>
        <v/>
      </c>
      <c r="M430">
        <f t="shared" si="72"/>
        <v>12.175613846153851</v>
      </c>
      <c r="N430" t="str">
        <f t="shared" si="73"/>
        <v/>
      </c>
      <c r="O430" t="str">
        <f t="shared" si="74"/>
        <v/>
      </c>
      <c r="P430" t="str">
        <f t="shared" si="75"/>
        <v/>
      </c>
      <c r="Q430" t="str">
        <f t="shared" si="76"/>
        <v/>
      </c>
    </row>
    <row r="431" spans="1:17">
      <c r="A431" s="41">
        <f t="shared" si="67"/>
        <v>429</v>
      </c>
      <c r="B431" t="str">
        <f t="shared" si="68"/>
        <v>5_430</v>
      </c>
      <c r="C431">
        <f t="shared" si="66"/>
        <v>5</v>
      </c>
      <c r="D431">
        <f t="shared" si="69"/>
        <v>430</v>
      </c>
      <c r="E431">
        <f>IFERROR(VLOOKUP($B431,'CURVE DATA'!$A:$AM,15,FALSE),"")</f>
        <v>196.76959500000001</v>
      </c>
      <c r="F431">
        <f>IFERROR(VLOOKUP($B431,'CURVE DATA'!$A:$AM,34,FALSE),NA())</f>
        <v>4.9526596221464145E-2</v>
      </c>
      <c r="G431">
        <f>IFERROR(VLOOKUP($B431,'CURVE DATA'!$A:$AM,35,FALSE),NA())</f>
        <v>0.12945521603708765</v>
      </c>
      <c r="H431">
        <f>IFERROR(VLOOKUP($B431,'CURVE DATA'!$A:$AM,37,FALSE),NA())</f>
        <v>7.9766810096958061</v>
      </c>
      <c r="I431">
        <f>IFERROR(VLOOKUP($B431,'CURVE DATA'!$A:$AM,38,FALSE),NA())</f>
        <v>5.6957515616997449</v>
      </c>
      <c r="J431">
        <f>IFERROR(VLOOKUP($B431,'CURVE DATA'!$A:$AM,39,FALSE),NA())</f>
        <v>10.257610457691868</v>
      </c>
      <c r="K431" t="str">
        <f t="shared" si="70"/>
        <v/>
      </c>
      <c r="L431" t="str">
        <f t="shared" si="71"/>
        <v/>
      </c>
      <c r="M431">
        <f t="shared" si="72"/>
        <v>11.716943461538449</v>
      </c>
      <c r="N431" t="str">
        <f t="shared" si="73"/>
        <v/>
      </c>
      <c r="O431" t="str">
        <f t="shared" si="74"/>
        <v/>
      </c>
      <c r="P431" t="str">
        <f t="shared" si="75"/>
        <v/>
      </c>
      <c r="Q431" t="str">
        <f t="shared" si="76"/>
        <v/>
      </c>
    </row>
    <row r="432" spans="1:17">
      <c r="A432" s="41">
        <f t="shared" si="67"/>
        <v>430</v>
      </c>
      <c r="B432" t="str">
        <f t="shared" si="68"/>
        <v>5_431</v>
      </c>
      <c r="C432">
        <f t="shared" si="66"/>
        <v>5</v>
      </c>
      <c r="D432">
        <f t="shared" si="69"/>
        <v>431</v>
      </c>
      <c r="E432">
        <f>IFERROR(VLOOKUP($B432,'CURVE DATA'!$A:$AM,15,FALSE),"")</f>
        <v>197.22826538461538</v>
      </c>
      <c r="F432">
        <f>IFERROR(VLOOKUP($B432,'CURVE DATA'!$A:$AM,34,FALSE),NA())</f>
        <v>4.8969416016473206E-2</v>
      </c>
      <c r="G432">
        <f>IFERROR(VLOOKUP($B432,'CURVE DATA'!$A:$AM,35,FALSE),NA())</f>
        <v>0.12926803975796994</v>
      </c>
      <c r="H432">
        <f>IFERROR(VLOOKUP($B432,'CURVE DATA'!$A:$AM,37,FALSE),NA())</f>
        <v>7.9651477125695154</v>
      </c>
      <c r="I432">
        <f>IFERROR(VLOOKUP($B432,'CURVE DATA'!$A:$AM,38,FALSE),NA())</f>
        <v>5.6875162072912175</v>
      </c>
      <c r="J432">
        <f>IFERROR(VLOOKUP($B432,'CURVE DATA'!$A:$AM,39,FALSE),NA())</f>
        <v>10.242779217847815</v>
      </c>
      <c r="K432" t="str">
        <f t="shared" si="70"/>
        <v/>
      </c>
      <c r="L432" t="str">
        <f t="shared" si="71"/>
        <v/>
      </c>
      <c r="M432">
        <f t="shared" si="72"/>
        <v>11.258273076923075</v>
      </c>
      <c r="N432" t="str">
        <f t="shared" si="73"/>
        <v/>
      </c>
      <c r="O432" t="str">
        <f t="shared" si="74"/>
        <v/>
      </c>
      <c r="P432" t="str">
        <f t="shared" si="75"/>
        <v/>
      </c>
      <c r="Q432" t="str">
        <f t="shared" si="76"/>
        <v/>
      </c>
    </row>
    <row r="433" spans="1:17">
      <c r="A433" s="41">
        <f t="shared" si="67"/>
        <v>431</v>
      </c>
      <c r="B433" t="str">
        <f t="shared" si="68"/>
        <v>5_432</v>
      </c>
      <c r="C433">
        <f t="shared" si="66"/>
        <v>5</v>
      </c>
      <c r="D433">
        <f t="shared" si="69"/>
        <v>432</v>
      </c>
      <c r="E433">
        <f>IFERROR(VLOOKUP($B433,'CURVE DATA'!$A:$AM,15,FALSE),"")</f>
        <v>197.68693576923076</v>
      </c>
      <c r="F433">
        <f>IFERROR(VLOOKUP($B433,'CURVE DATA'!$A:$AM,34,FALSE),NA())</f>
        <v>4.8416445206539926E-2</v>
      </c>
      <c r="G433">
        <f>IFERROR(VLOOKUP($B433,'CURVE DATA'!$A:$AM,35,FALSE),NA())</f>
        <v>0.1290804490513541</v>
      </c>
      <c r="H433">
        <f>IFERROR(VLOOKUP($B433,'CURVE DATA'!$A:$AM,37,FALSE),NA())</f>
        <v>7.9535888795393408</v>
      </c>
      <c r="I433">
        <f>IFERROR(VLOOKUP($B433,'CURVE DATA'!$A:$AM,38,FALSE),NA())</f>
        <v>5.6792626189625599</v>
      </c>
      <c r="J433">
        <f>IFERROR(VLOOKUP($B433,'CURVE DATA'!$A:$AM,39,FALSE),NA())</f>
        <v>10.227915140116121</v>
      </c>
      <c r="K433" t="str">
        <f t="shared" si="70"/>
        <v/>
      </c>
      <c r="L433" t="str">
        <f t="shared" si="71"/>
        <v/>
      </c>
      <c r="M433">
        <f t="shared" si="72"/>
        <v>10.799602692307701</v>
      </c>
      <c r="N433" t="str">
        <f t="shared" si="73"/>
        <v/>
      </c>
      <c r="O433" t="str">
        <f t="shared" si="74"/>
        <v/>
      </c>
      <c r="P433" t="str">
        <f t="shared" si="75"/>
        <v/>
      </c>
      <c r="Q433" t="str">
        <f t="shared" si="76"/>
        <v/>
      </c>
    </row>
    <row r="434" spans="1:17">
      <c r="A434" s="41">
        <f t="shared" si="67"/>
        <v>432</v>
      </c>
      <c r="B434" t="str">
        <f t="shared" si="68"/>
        <v>5_433</v>
      </c>
      <c r="C434">
        <f t="shared" si="66"/>
        <v>5</v>
      </c>
      <c r="D434">
        <f t="shared" si="69"/>
        <v>433</v>
      </c>
      <c r="E434">
        <f>IFERROR(VLOOKUP($B434,'CURVE DATA'!$A:$AM,15,FALSE),"")</f>
        <v>198.14560615384616</v>
      </c>
      <c r="F434">
        <f>IFERROR(VLOOKUP($B434,'CURVE DATA'!$A:$AM,34,FALSE),NA())</f>
        <v>4.7867683877611644E-2</v>
      </c>
      <c r="G434">
        <f>IFERROR(VLOOKUP($B434,'CURVE DATA'!$A:$AM,35,FALSE),NA())</f>
        <v>0.12889245653937784</v>
      </c>
      <c r="H434">
        <f>IFERROR(VLOOKUP($B434,'CURVE DATA'!$A:$AM,37,FALSE),NA())</f>
        <v>7.9420052883473371</v>
      </c>
      <c r="I434">
        <f>IFERROR(VLOOKUP($B434,'CURVE DATA'!$A:$AM,38,FALSE),NA())</f>
        <v>5.6709913520607316</v>
      </c>
      <c r="J434">
        <f>IFERROR(VLOOKUP($B434,'CURVE DATA'!$A:$AM,39,FALSE),NA())</f>
        <v>10.213019224633944</v>
      </c>
      <c r="K434" t="str">
        <f t="shared" si="70"/>
        <v/>
      </c>
      <c r="L434" t="str">
        <f t="shared" si="71"/>
        <v/>
      </c>
      <c r="M434">
        <f t="shared" si="72"/>
        <v>10.340932307692299</v>
      </c>
      <c r="N434" t="str">
        <f t="shared" si="73"/>
        <v/>
      </c>
      <c r="O434" t="str">
        <f t="shared" si="74"/>
        <v/>
      </c>
      <c r="P434" t="str">
        <f t="shared" si="75"/>
        <v/>
      </c>
      <c r="Q434" t="str">
        <f t="shared" si="76"/>
        <v/>
      </c>
    </row>
    <row r="435" spans="1:17">
      <c r="A435" s="41">
        <f t="shared" si="67"/>
        <v>433</v>
      </c>
      <c r="B435" t="str">
        <f t="shared" si="68"/>
        <v>5_434</v>
      </c>
      <c r="C435">
        <f t="shared" si="66"/>
        <v>5</v>
      </c>
      <c r="D435">
        <f t="shared" si="69"/>
        <v>434</v>
      </c>
      <c r="E435">
        <f>IFERROR(VLOOKUP($B435,'CURVE DATA'!$A:$AM,15,FALSE),"")</f>
        <v>198.60427653846153</v>
      </c>
      <c r="F435">
        <f>IFERROR(VLOOKUP($B435,'CURVE DATA'!$A:$AM,34,FALSE),NA())</f>
        <v>4.7323131543264556E-2</v>
      </c>
      <c r="G435">
        <f>IFERROR(VLOOKUP($B435,'CURVE DATA'!$A:$AM,35,FALSE),NA())</f>
        <v>0.12870407472645379</v>
      </c>
      <c r="H435">
        <f>IFERROR(VLOOKUP($B435,'CURVE DATA'!$A:$AM,37,FALSE),NA())</f>
        <v>7.9303977094816638</v>
      </c>
      <c r="I435">
        <f>IFERROR(VLOOKUP($B435,'CURVE DATA'!$A:$AM,38,FALSE),NA())</f>
        <v>5.6627029567530398</v>
      </c>
      <c r="J435">
        <f>IFERROR(VLOOKUP($B435,'CURVE DATA'!$A:$AM,39,FALSE),NA())</f>
        <v>10.198092462210289</v>
      </c>
      <c r="K435" t="str">
        <f t="shared" si="70"/>
        <v/>
      </c>
      <c r="L435" t="str">
        <f t="shared" si="71"/>
        <v/>
      </c>
      <c r="M435">
        <f t="shared" si="72"/>
        <v>9.8822619230769249</v>
      </c>
      <c r="N435" t="str">
        <f t="shared" si="73"/>
        <v/>
      </c>
      <c r="O435" t="str">
        <f t="shared" si="74"/>
        <v/>
      </c>
      <c r="P435" t="str">
        <f t="shared" si="75"/>
        <v/>
      </c>
      <c r="Q435" t="str">
        <f t="shared" si="76"/>
        <v/>
      </c>
    </row>
    <row r="436" spans="1:17">
      <c r="A436" s="41">
        <f t="shared" si="67"/>
        <v>434</v>
      </c>
      <c r="B436" t="str">
        <f t="shared" si="68"/>
        <v>5_435</v>
      </c>
      <c r="C436">
        <f t="shared" si="66"/>
        <v>5</v>
      </c>
      <c r="D436">
        <f t="shared" si="69"/>
        <v>435</v>
      </c>
      <c r="E436">
        <f>IFERROR(VLOOKUP($B436,'CURVE DATA'!$A:$AM,15,FALSE),"")</f>
        <v>199.06294692307694</v>
      </c>
      <c r="F436">
        <f>IFERROR(VLOOKUP($B436,'CURVE DATA'!$A:$AM,34,FALSE),NA())</f>
        <v>4.6782787152187602E-2</v>
      </c>
      <c r="G436">
        <f>IFERROR(VLOOKUP($B436,'CURVE DATA'!$A:$AM,35,FALSE),NA())</f>
        <v>0.12851531599932414</v>
      </c>
      <c r="H436">
        <f>IFERROR(VLOOKUP($B436,'CURVE DATA'!$A:$AM,37,FALSE),NA())</f>
        <v>7.9187669061799406</v>
      </c>
      <c r="I436">
        <f>IFERROR(VLOOKUP($B436,'CURVE DATA'!$A:$AM,38,FALSE),NA())</f>
        <v>5.6543979780295475</v>
      </c>
      <c r="J436">
        <f>IFERROR(VLOOKUP($B436,'CURVE DATA'!$A:$AM,39,FALSE),NA())</f>
        <v>10.183135834330335</v>
      </c>
      <c r="K436" t="str">
        <f t="shared" si="70"/>
        <v/>
      </c>
      <c r="L436" t="str">
        <f t="shared" si="71"/>
        <v/>
      </c>
      <c r="M436">
        <f t="shared" si="72"/>
        <v>9.4235915384615225</v>
      </c>
      <c r="N436" t="str">
        <f t="shared" si="73"/>
        <v/>
      </c>
      <c r="O436" t="str">
        <f t="shared" si="74"/>
        <v/>
      </c>
      <c r="P436" t="str">
        <f t="shared" si="75"/>
        <v/>
      </c>
      <c r="Q436" t="str">
        <f t="shared" si="76"/>
        <v/>
      </c>
    </row>
    <row r="437" spans="1:17">
      <c r="A437" s="41">
        <f t="shared" si="67"/>
        <v>435</v>
      </c>
      <c r="B437" t="str">
        <f t="shared" si="68"/>
        <v>5_436</v>
      </c>
      <c r="C437">
        <f t="shared" si="66"/>
        <v>5</v>
      </c>
      <c r="D437">
        <f t="shared" si="69"/>
        <v>436</v>
      </c>
      <c r="E437">
        <f>IFERROR(VLOOKUP($B437,'CURVE DATA'!$A:$AM,15,FALSE),"")</f>
        <v>199.52161730769231</v>
      </c>
      <c r="F437">
        <f>IFERROR(VLOOKUP($B437,'CURVE DATA'!$A:$AM,34,FALSE),NA())</f>
        <v>4.6246649095718705E-2</v>
      </c>
      <c r="G437">
        <f>IFERROR(VLOOKUP($B437,'CURVE DATA'!$A:$AM,35,FALSE),NA())</f>
        <v>0.12832619262713196</v>
      </c>
      <c r="H437">
        <f>IFERROR(VLOOKUP($B437,'CURVE DATA'!$A:$AM,37,FALSE),NA())</f>
        <v>7.9071136344336495</v>
      </c>
      <c r="I437">
        <f>IFERROR(VLOOKUP($B437,'CURVE DATA'!$A:$AM,38,FALSE),NA())</f>
        <v>5.6460769557062065</v>
      </c>
      <c r="J437">
        <f>IFERROR(VLOOKUP($B437,'CURVE DATA'!$A:$AM,39,FALSE),NA())</f>
        <v>10.168150313161094</v>
      </c>
      <c r="K437" t="str">
        <f t="shared" si="70"/>
        <v/>
      </c>
      <c r="L437" t="str">
        <f t="shared" si="71"/>
        <v/>
      </c>
      <c r="M437">
        <f t="shared" si="72"/>
        <v>8.9649211538461486</v>
      </c>
      <c r="N437" t="str">
        <f t="shared" si="73"/>
        <v/>
      </c>
      <c r="O437" t="str">
        <f t="shared" si="74"/>
        <v/>
      </c>
      <c r="P437" t="str">
        <f t="shared" si="75"/>
        <v/>
      </c>
      <c r="Q437" t="str">
        <f t="shared" si="76"/>
        <v/>
      </c>
    </row>
    <row r="438" spans="1:17">
      <c r="A438" s="41">
        <f t="shared" si="67"/>
        <v>436</v>
      </c>
      <c r="B438" t="str">
        <f t="shared" si="68"/>
        <v>5_437</v>
      </c>
      <c r="C438">
        <f t="shared" si="66"/>
        <v>5</v>
      </c>
      <c r="D438">
        <f t="shared" si="69"/>
        <v>437</v>
      </c>
      <c r="E438">
        <f>IFERROR(VLOOKUP($B438,'CURVE DATA'!$A:$AM,15,FALSE),"")</f>
        <v>199.98028769230768</v>
      </c>
      <c r="F438">
        <f>IFERROR(VLOOKUP($B438,'CURVE DATA'!$A:$AM,34,FALSE),NA())</f>
        <v>4.5714715215261416E-2</v>
      </c>
      <c r="G438">
        <f>IFERROR(VLOOKUP($B438,'CURVE DATA'!$A:$AM,35,FALSE),NA())</f>
        <v>0.1281367167615084</v>
      </c>
      <c r="H438">
        <f>IFERROR(VLOOKUP($B438,'CURVE DATA'!$A:$AM,37,FALSE),NA())</f>
        <v>7.8954386429935042</v>
      </c>
      <c r="I438">
        <f>IFERROR(VLOOKUP($B438,'CURVE DATA'!$A:$AM,38,FALSE),NA())</f>
        <v>5.6377404244286975</v>
      </c>
      <c r="J438">
        <f>IFERROR(VLOOKUP($B438,'CURVE DATA'!$A:$AM,39,FALSE),NA())</f>
        <v>10.153136861558311</v>
      </c>
      <c r="K438" t="str">
        <f t="shared" si="70"/>
        <v/>
      </c>
      <c r="L438" t="str">
        <f t="shared" si="71"/>
        <v/>
      </c>
      <c r="M438">
        <f t="shared" si="72"/>
        <v>8.5062507692307747</v>
      </c>
      <c r="N438" t="str">
        <f t="shared" si="73"/>
        <v/>
      </c>
      <c r="O438" t="str">
        <f t="shared" si="74"/>
        <v/>
      </c>
      <c r="P438" t="str">
        <f t="shared" si="75"/>
        <v/>
      </c>
      <c r="Q438" t="str">
        <f t="shared" si="76"/>
        <v/>
      </c>
    </row>
    <row r="439" spans="1:17">
      <c r="A439" s="41">
        <f t="shared" si="67"/>
        <v>437</v>
      </c>
      <c r="B439" t="str">
        <f t="shared" si="68"/>
        <v>5_438</v>
      </c>
      <c r="C439">
        <f t="shared" si="66"/>
        <v>5</v>
      </c>
      <c r="D439">
        <f t="shared" si="69"/>
        <v>438</v>
      </c>
      <c r="E439">
        <f>IFERROR(VLOOKUP($B439,'CURVE DATA'!$A:$AM,15,FALSE),"")</f>
        <v>200.43895807692309</v>
      </c>
      <c r="F439">
        <f>IFERROR(VLOOKUP($B439,'CURVE DATA'!$A:$AM,34,FALSE),NA())</f>
        <v>4.5186982809921165E-2</v>
      </c>
      <c r="G439">
        <f>IFERROR(VLOOKUP($B439,'CURVE DATA'!$A:$AM,35,FALSE),NA())</f>
        <v>0.12794690043667639</v>
      </c>
      <c r="H439">
        <f>IFERROR(VLOOKUP($B439,'CURVE DATA'!$A:$AM,37,FALSE),NA())</f>
        <v>7.883742673375842</v>
      </c>
      <c r="I439">
        <f>IFERROR(VLOOKUP($B439,'CURVE DATA'!$A:$AM,38,FALSE),NA())</f>
        <v>5.6293889136769932</v>
      </c>
      <c r="J439">
        <f>IFERROR(VLOOKUP($B439,'CURVE DATA'!$A:$AM,39,FALSE),NA())</f>
        <v>10.138096433074692</v>
      </c>
      <c r="K439" t="str">
        <f t="shared" si="70"/>
        <v/>
      </c>
      <c r="L439" t="str">
        <f t="shared" si="71"/>
        <v/>
      </c>
      <c r="M439">
        <f t="shared" si="72"/>
        <v>8.0475803846153724</v>
      </c>
      <c r="N439" t="str">
        <f t="shared" si="73"/>
        <v/>
      </c>
      <c r="O439" t="str">
        <f t="shared" si="74"/>
        <v/>
      </c>
      <c r="P439" t="str">
        <f t="shared" si="75"/>
        <v/>
      </c>
      <c r="Q439" t="str">
        <f t="shared" si="76"/>
        <v/>
      </c>
    </row>
    <row r="440" spans="1:17">
      <c r="A440" s="41">
        <f t="shared" si="67"/>
        <v>438</v>
      </c>
      <c r="B440" t="str">
        <f t="shared" si="68"/>
        <v>5_439</v>
      </c>
      <c r="C440">
        <f t="shared" si="66"/>
        <v>5</v>
      </c>
      <c r="D440">
        <f t="shared" si="69"/>
        <v>439</v>
      </c>
      <c r="E440">
        <f>IFERROR(VLOOKUP($B440,'CURVE DATA'!$A:$AM,15,FALSE),"")</f>
        <v>200.89762846153846</v>
      </c>
      <c r="F440">
        <f>IFERROR(VLOOKUP($B440,'CURVE DATA'!$A:$AM,34,FALSE),NA())</f>
        <v>4.4663448644025931E-2</v>
      </c>
      <c r="G440">
        <f>IFERROR(VLOOKUP($B440,'CURVE DATA'!$A:$AM,35,FALSE),NA())</f>
        <v>0.12775675556956986</v>
      </c>
      <c r="H440">
        <f>IFERROR(VLOOKUP($B440,'CURVE DATA'!$A:$AM,37,FALSE),NA())</f>
        <v>7.8720264598699661</v>
      </c>
      <c r="I440">
        <f>IFERROR(VLOOKUP($B440,'CURVE DATA'!$A:$AM,38,FALSE),NA())</f>
        <v>5.6210229477705989</v>
      </c>
      <c r="J440">
        <f>IFERROR(VLOOKUP($B440,'CURVE DATA'!$A:$AM,39,FALSE),NA())</f>
        <v>10.123029971969334</v>
      </c>
      <c r="K440" t="str">
        <f t="shared" si="70"/>
        <v/>
      </c>
      <c r="L440" t="str">
        <f t="shared" si="71"/>
        <v/>
      </c>
      <c r="M440">
        <f t="shared" si="72"/>
        <v>7.5889099999999985</v>
      </c>
      <c r="N440" t="str">
        <f t="shared" si="73"/>
        <v/>
      </c>
      <c r="O440" t="str">
        <f t="shared" si="74"/>
        <v/>
      </c>
      <c r="P440" t="str">
        <f t="shared" si="75"/>
        <v/>
      </c>
      <c r="Q440" t="str">
        <f t="shared" si="76"/>
        <v/>
      </c>
    </row>
    <row r="441" spans="1:17">
      <c r="A441" s="41">
        <f t="shared" si="67"/>
        <v>439</v>
      </c>
      <c r="B441" t="str">
        <f t="shared" si="68"/>
        <v>5_440</v>
      </c>
      <c r="C441">
        <f t="shared" si="66"/>
        <v>5</v>
      </c>
      <c r="D441">
        <f t="shared" si="69"/>
        <v>440</v>
      </c>
      <c r="E441">
        <f>IFERROR(VLOOKUP($B441,'CURVE DATA'!$A:$AM,15,FALSE),"")</f>
        <v>201.35629884615383</v>
      </c>
      <c r="F441">
        <f>IFERROR(VLOOKUP($B441,'CURVE DATA'!$A:$AM,34,FALSE),NA())</f>
        <v>4.4144108954608616E-2</v>
      </c>
      <c r="G441">
        <f>IFERROR(VLOOKUP($B441,'CURVE DATA'!$A:$AM,35,FALSE),NA())</f>
        <v>0.1275662939599686</v>
      </c>
      <c r="H441">
        <f>IFERROR(VLOOKUP($B441,'CURVE DATA'!$A:$AM,37,FALSE),NA())</f>
        <v>7.8602907295464606</v>
      </c>
      <c r="I441">
        <f>IFERROR(VLOOKUP($B441,'CURVE DATA'!$A:$AM,38,FALSE),NA())</f>
        <v>5.6126430458744911</v>
      </c>
      <c r="J441">
        <f>IFERROR(VLOOKUP($B441,'CURVE DATA'!$A:$AM,39,FALSE),NA())</f>
        <v>10.107938413218431</v>
      </c>
      <c r="K441" t="str">
        <f t="shared" si="70"/>
        <v/>
      </c>
      <c r="L441" t="str">
        <f t="shared" si="71"/>
        <v/>
      </c>
      <c r="M441">
        <f t="shared" si="72"/>
        <v>7.1302396153846246</v>
      </c>
      <c r="N441" t="str">
        <f t="shared" si="73"/>
        <v/>
      </c>
      <c r="O441" t="str">
        <f t="shared" si="74"/>
        <v/>
      </c>
      <c r="P441" t="str">
        <f t="shared" si="75"/>
        <v/>
      </c>
      <c r="Q441" t="str">
        <f t="shared" si="76"/>
        <v/>
      </c>
    </row>
    <row r="442" spans="1:17">
      <c r="A442" s="41">
        <f t="shared" si="67"/>
        <v>440</v>
      </c>
      <c r="B442" t="str">
        <f t="shared" si="68"/>
        <v>5_441</v>
      </c>
      <c r="C442">
        <f t="shared" si="66"/>
        <v>5</v>
      </c>
      <c r="D442">
        <f t="shared" si="69"/>
        <v>441</v>
      </c>
      <c r="E442">
        <f>IFERROR(VLOOKUP($B442,'CURVE DATA'!$A:$AM,15,FALSE),"")</f>
        <v>201.81496923076924</v>
      </c>
      <c r="F442">
        <f>IFERROR(VLOOKUP($B442,'CURVE DATA'!$A:$AM,34,FALSE),NA())</f>
        <v>4.3628959459144225E-2</v>
      </c>
      <c r="G442">
        <f>IFERROR(VLOOKUP($B442,'CURVE DATA'!$A:$AM,35,FALSE),NA())</f>
        <v>0.12737552729064852</v>
      </c>
      <c r="H442">
        <f>IFERROR(VLOOKUP($B442,'CURVE DATA'!$A:$AM,37,FALSE),NA())</f>
        <v>7.8485362022664438</v>
      </c>
      <c r="I442">
        <f>IFERROR(VLOOKUP($B442,'CURVE DATA'!$A:$AM,38,FALSE),NA())</f>
        <v>5.6042497220057266</v>
      </c>
      <c r="J442">
        <f>IFERROR(VLOOKUP($B442,'CURVE DATA'!$A:$AM,39,FALSE),NA())</f>
        <v>10.092822682527162</v>
      </c>
      <c r="K442" t="str">
        <f t="shared" si="70"/>
        <v/>
      </c>
      <c r="L442" t="str">
        <f t="shared" si="71"/>
        <v/>
      </c>
      <c r="M442">
        <f t="shared" si="72"/>
        <v>6.6715692307692223</v>
      </c>
      <c r="N442" t="str">
        <f t="shared" si="73"/>
        <v/>
      </c>
      <c r="O442" t="str">
        <f t="shared" si="74"/>
        <v/>
      </c>
      <c r="P442" t="str">
        <f t="shared" si="75"/>
        <v/>
      </c>
      <c r="Q442" t="str">
        <f t="shared" si="76"/>
        <v/>
      </c>
    </row>
    <row r="443" spans="1:17">
      <c r="A443" s="41">
        <f t="shared" si="67"/>
        <v>441</v>
      </c>
      <c r="B443" t="str">
        <f t="shared" si="68"/>
        <v>5_442</v>
      </c>
      <c r="C443">
        <f t="shared" si="66"/>
        <v>5</v>
      </c>
      <c r="D443">
        <f t="shared" si="69"/>
        <v>442</v>
      </c>
      <c r="E443">
        <f>IFERROR(VLOOKUP($B443,'CURVE DATA'!$A:$AM,15,FALSE),"")</f>
        <v>202.27363961538461</v>
      </c>
      <c r="F443">
        <f>IFERROR(VLOOKUP($B443,'CURVE DATA'!$A:$AM,34,FALSE),NA())</f>
        <v>4.3117995362961556E-2</v>
      </c>
      <c r="G443">
        <f>IFERROR(VLOOKUP($B443,'CURVE DATA'!$A:$AM,35,FALSE),NA())</f>
        <v>0.12718446712754722</v>
      </c>
      <c r="H443">
        <f>IFERROR(VLOOKUP($B443,'CURVE DATA'!$A:$AM,37,FALSE),NA())</f>
        <v>7.8367635906917741</v>
      </c>
      <c r="I443">
        <f>IFERROR(VLOOKUP($B443,'CURVE DATA'!$A:$AM,38,FALSE),NA())</f>
        <v>5.5958434850407279</v>
      </c>
      <c r="J443">
        <f>IFERROR(VLOOKUP($B443,'CURVE DATA'!$A:$AM,39,FALSE),NA())</f>
        <v>10.07768369634282</v>
      </c>
      <c r="K443" t="str">
        <f t="shared" si="70"/>
        <v/>
      </c>
      <c r="L443" t="str">
        <f t="shared" si="71"/>
        <v/>
      </c>
      <c r="M443">
        <f t="shared" si="72"/>
        <v>6.2128988461538484</v>
      </c>
      <c r="N443" t="str">
        <f t="shared" si="73"/>
        <v/>
      </c>
      <c r="O443" t="str">
        <f t="shared" si="74"/>
        <v/>
      </c>
      <c r="P443" t="str">
        <f t="shared" si="75"/>
        <v/>
      </c>
      <c r="Q443" t="str">
        <f t="shared" si="76"/>
        <v/>
      </c>
    </row>
    <row r="444" spans="1:17">
      <c r="A444" s="41">
        <f t="shared" si="67"/>
        <v>442</v>
      </c>
      <c r="B444" t="str">
        <f t="shared" si="68"/>
        <v>5_443</v>
      </c>
      <c r="C444">
        <f t="shared" si="66"/>
        <v>5</v>
      </c>
      <c r="D444">
        <f t="shared" si="69"/>
        <v>443</v>
      </c>
      <c r="E444">
        <f>IFERROR(VLOOKUP($B444,'CURVE DATA'!$A:$AM,15,FALSE),"")</f>
        <v>202.73231000000001</v>
      </c>
      <c r="F444">
        <f>IFERROR(VLOOKUP($B444,'CURVE DATA'!$A:$AM,34,FALSE),NA())</f>
        <v>4.2611211366949939E-2</v>
      </c>
      <c r="G444">
        <f>IFERROR(VLOOKUP($B444,'CURVE DATA'!$A:$AM,35,FALSE),NA())</f>
        <v>0.12699312491994405</v>
      </c>
      <c r="H444">
        <f>IFERROR(VLOOKUP($B444,'CURVE DATA'!$A:$AM,37,FALSE),NA())</f>
        <v>7.8249736002961443</v>
      </c>
      <c r="I444">
        <f>IFERROR(VLOOKUP($B444,'CURVE DATA'!$A:$AM,38,FALSE),NA())</f>
        <v>5.5874248387232051</v>
      </c>
      <c r="J444">
        <f>IFERROR(VLOOKUP($B444,'CURVE DATA'!$A:$AM,39,FALSE),NA())</f>
        <v>10.062522361869084</v>
      </c>
      <c r="K444" t="str">
        <f t="shared" si="70"/>
        <v/>
      </c>
      <c r="L444" t="str">
        <f t="shared" si="71"/>
        <v/>
      </c>
      <c r="M444">
        <f t="shared" si="72"/>
        <v>5.754228461538446</v>
      </c>
      <c r="N444" t="str">
        <f t="shared" si="73"/>
        <v/>
      </c>
      <c r="O444" t="str">
        <f t="shared" si="74"/>
        <v/>
      </c>
      <c r="P444" t="str">
        <f t="shared" si="75"/>
        <v/>
      </c>
      <c r="Q444" t="str">
        <f t="shared" si="76"/>
        <v/>
      </c>
    </row>
    <row r="445" spans="1:17">
      <c r="A445" s="41">
        <f t="shared" si="67"/>
        <v>443</v>
      </c>
      <c r="B445" t="str">
        <f t="shared" si="68"/>
        <v>5_444</v>
      </c>
      <c r="C445">
        <f t="shared" si="66"/>
        <v>5</v>
      </c>
      <c r="D445">
        <f t="shared" si="69"/>
        <v>444</v>
      </c>
      <c r="E445">
        <f>IFERROR(VLOOKUP($B445,'CURVE DATA'!$A:$AM,15,FALSE),"")</f>
        <v>203.19098038461539</v>
      </c>
      <c r="F445">
        <f>IFERROR(VLOOKUP($B445,'CURVE DATA'!$A:$AM,34,FALSE),NA())</f>
        <v>4.2108601675064972E-2</v>
      </c>
      <c r="G445">
        <f>IFERROR(VLOOKUP($B445,'CURVE DATA'!$A:$AM,35,FALSE),NA())</f>
        <v>0.12680151200065537</v>
      </c>
      <c r="H445">
        <f>IFERROR(VLOOKUP($B445,'CURVE DATA'!$A:$AM,37,FALSE),NA())</f>
        <v>7.8131669293771093</v>
      </c>
      <c r="I445">
        <f>IFERROR(VLOOKUP($B445,'CURVE DATA'!$A:$AM,38,FALSE),NA())</f>
        <v>5.5789942816727445</v>
      </c>
      <c r="J445">
        <f>IFERROR(VLOOKUP($B445,'CURVE DATA'!$A:$AM,39,FALSE),NA())</f>
        <v>10.047339577081477</v>
      </c>
      <c r="K445" t="str">
        <f t="shared" si="70"/>
        <v/>
      </c>
      <c r="L445" t="str">
        <f t="shared" si="71"/>
        <v/>
      </c>
      <c r="M445">
        <f t="shared" si="72"/>
        <v>5.2955580769230721</v>
      </c>
      <c r="N445" t="str">
        <f t="shared" si="73"/>
        <v/>
      </c>
      <c r="O445" t="str">
        <f t="shared" si="74"/>
        <v/>
      </c>
      <c r="P445" t="str">
        <f t="shared" si="75"/>
        <v/>
      </c>
      <c r="Q445" t="str">
        <f t="shared" si="76"/>
        <v/>
      </c>
    </row>
    <row r="446" spans="1:17">
      <c r="A446" s="41">
        <f t="shared" si="67"/>
        <v>444</v>
      </c>
      <c r="B446" t="str">
        <f t="shared" si="68"/>
        <v>5_445</v>
      </c>
      <c r="C446">
        <f t="shared" si="66"/>
        <v>5</v>
      </c>
      <c r="D446">
        <f t="shared" si="69"/>
        <v>445</v>
      </c>
      <c r="E446">
        <f>IFERROR(VLOOKUP($B446,'CURVE DATA'!$A:$AM,15,FALSE),"")</f>
        <v>203.64965076923076</v>
      </c>
      <c r="F446">
        <f>IFERROR(VLOOKUP($B446,'CURVE DATA'!$A:$AM,34,FALSE),NA())</f>
        <v>4.1610160002058909E-2</v>
      </c>
      <c r="G446">
        <f>IFERROR(VLOOKUP($B446,'CURVE DATA'!$A:$AM,35,FALSE),NA())</f>
        <v>0.12660963958624413</v>
      </c>
      <c r="H446">
        <f>IFERROR(VLOOKUP($B446,'CURVE DATA'!$A:$AM,37,FALSE),NA())</f>
        <v>7.8013442690690065</v>
      </c>
      <c r="I446">
        <f>IFERROR(VLOOKUP($B446,'CURVE DATA'!$A:$AM,38,FALSE),NA())</f>
        <v>5.5705523073940348</v>
      </c>
      <c r="J446">
        <f>IFERROR(VLOOKUP($B446,'CURVE DATA'!$A:$AM,39,FALSE),NA())</f>
        <v>10.03213623074398</v>
      </c>
      <c r="K446" t="str">
        <f t="shared" si="70"/>
        <v/>
      </c>
      <c r="L446" t="str">
        <f t="shared" si="71"/>
        <v/>
      </c>
      <c r="M446">
        <f t="shared" si="72"/>
        <v>4.8368876923076982</v>
      </c>
      <c r="N446" t="str">
        <f t="shared" si="73"/>
        <v/>
      </c>
      <c r="O446" t="str">
        <f t="shared" si="74"/>
        <v/>
      </c>
      <c r="P446" t="str">
        <f t="shared" si="75"/>
        <v/>
      </c>
      <c r="Q446" t="str">
        <f t="shared" si="76"/>
        <v/>
      </c>
    </row>
    <row r="447" spans="1:17">
      <c r="A447" s="41">
        <f t="shared" si="67"/>
        <v>445</v>
      </c>
      <c r="B447" t="str">
        <f t="shared" si="68"/>
        <v>5_446</v>
      </c>
      <c r="C447">
        <f t="shared" si="66"/>
        <v>5</v>
      </c>
      <c r="D447">
        <f t="shared" si="69"/>
        <v>446</v>
      </c>
      <c r="E447">
        <f>IFERROR(VLOOKUP($B447,'CURVE DATA'!$A:$AM,15,FALSE),"")</f>
        <v>204.10832115384616</v>
      </c>
      <c r="F447">
        <f>IFERROR(VLOOKUP($B447,'CURVE DATA'!$A:$AM,34,FALSE),NA())</f>
        <v>4.1115879580924573E-2</v>
      </c>
      <c r="G447">
        <f>IFERROR(VLOOKUP($B447,'CURVE DATA'!$A:$AM,35,FALSE),NA())</f>
        <v>0.12641751877724342</v>
      </c>
      <c r="H447">
        <f>IFERROR(VLOOKUP($B447,'CURVE DATA'!$A:$AM,37,FALSE),NA())</f>
        <v>7.7895063033567222</v>
      </c>
      <c r="I447">
        <f>IFERROR(VLOOKUP($B447,'CURVE DATA'!$A:$AM,38,FALSE),NA())</f>
        <v>5.5620994042866974</v>
      </c>
      <c r="J447">
        <f>IFERROR(VLOOKUP($B447,'CURVE DATA'!$A:$AM,39,FALSE),NA())</f>
        <v>10.016913202426748</v>
      </c>
      <c r="K447" t="str">
        <f t="shared" si="70"/>
        <v/>
      </c>
      <c r="L447" t="str">
        <f t="shared" si="71"/>
        <v/>
      </c>
      <c r="M447">
        <f t="shared" si="72"/>
        <v>4.3782173076922959</v>
      </c>
      <c r="N447" t="str">
        <f t="shared" si="73"/>
        <v/>
      </c>
      <c r="O447" t="str">
        <f t="shared" si="74"/>
        <v/>
      </c>
      <c r="P447" t="str">
        <f t="shared" si="75"/>
        <v/>
      </c>
      <c r="Q447" t="str">
        <f t="shared" si="76"/>
        <v/>
      </c>
    </row>
    <row r="448" spans="1:17">
      <c r="A448" s="41">
        <f t="shared" si="67"/>
        <v>446</v>
      </c>
      <c r="B448" t="str">
        <f t="shared" si="68"/>
        <v>5_447</v>
      </c>
      <c r="C448">
        <f t="shared" si="66"/>
        <v>5</v>
      </c>
      <c r="D448">
        <f t="shared" si="69"/>
        <v>447</v>
      </c>
      <c r="E448">
        <f>IFERROR(VLOOKUP($B448,'CURVE DATA'!$A:$AM,15,FALSE),"")</f>
        <v>204.56699153846154</v>
      </c>
      <c r="F448">
        <f>IFERROR(VLOOKUP($B448,'CURVE DATA'!$A:$AM,34,FALSE),NA())</f>
        <v>4.0625753170562016E-2</v>
      </c>
      <c r="G448">
        <f>IFERROR(VLOOKUP($B448,'CURVE DATA'!$A:$AM,35,FALSE),NA())</f>
        <v>0.12622516055839436</v>
      </c>
      <c r="H448">
        <f>IFERROR(VLOOKUP($B448,'CURVE DATA'!$A:$AM,37,FALSE),NA())</f>
        <v>7.7776537090903579</v>
      </c>
      <c r="I448">
        <f>IFERROR(VLOOKUP($B448,'CURVE DATA'!$A:$AM,38,FALSE),NA())</f>
        <v>5.55363605565576</v>
      </c>
      <c r="J448">
        <f>IFERROR(VLOOKUP($B448,'CURVE DATA'!$A:$AM,39,FALSE),NA())</f>
        <v>10.001671362524956</v>
      </c>
      <c r="K448" t="str">
        <f t="shared" si="70"/>
        <v/>
      </c>
      <c r="L448" t="str">
        <f t="shared" si="71"/>
        <v/>
      </c>
      <c r="M448">
        <f t="shared" si="72"/>
        <v>3.919546923076922</v>
      </c>
      <c r="N448" t="str">
        <f t="shared" si="73"/>
        <v/>
      </c>
      <c r="O448" t="str">
        <f t="shared" si="74"/>
        <v/>
      </c>
      <c r="P448" t="str">
        <f t="shared" si="75"/>
        <v/>
      </c>
      <c r="Q448" t="str">
        <f t="shared" si="76"/>
        <v/>
      </c>
    </row>
    <row r="449" spans="1:17">
      <c r="A449" s="41">
        <f t="shared" si="67"/>
        <v>447</v>
      </c>
      <c r="B449" t="str">
        <f t="shared" si="68"/>
        <v>5_448</v>
      </c>
      <c r="C449">
        <f t="shared" si="66"/>
        <v>5</v>
      </c>
      <c r="D449">
        <f t="shared" si="69"/>
        <v>448</v>
      </c>
      <c r="E449">
        <f>IFERROR(VLOOKUP($B449,'CURVE DATA'!$A:$AM,15,FALSE),"")</f>
        <v>205.02566192307691</v>
      </c>
      <c r="F449">
        <f>IFERROR(VLOOKUP($B449,'CURVE DATA'!$A:$AM,34,FALSE),NA())</f>
        <v>4.0139773063452636E-2</v>
      </c>
      <c r="G449">
        <f>IFERROR(VLOOKUP($B449,'CURVE DATA'!$A:$AM,35,FALSE),NA())</f>
        <v>0.12603257579889784</v>
      </c>
      <c r="H449">
        <f>IFERROR(VLOOKUP($B449,'CURVE DATA'!$A:$AM,37,FALSE),NA())</f>
        <v>7.7657871560007345</v>
      </c>
      <c r="I449">
        <f>IFERROR(VLOOKUP($B449,'CURVE DATA'!$A:$AM,38,FALSE),NA())</f>
        <v>5.5451627397227226</v>
      </c>
      <c r="J449">
        <f>IFERROR(VLOOKUP($B449,'CURVE DATA'!$A:$AM,39,FALSE),NA())</f>
        <v>9.9864115722787474</v>
      </c>
      <c r="K449" t="str">
        <f t="shared" si="70"/>
        <v/>
      </c>
      <c r="L449" t="str">
        <f t="shared" si="71"/>
        <v/>
      </c>
      <c r="M449">
        <f t="shared" si="72"/>
        <v>3.4608765384615481</v>
      </c>
      <c r="N449" t="str">
        <f t="shared" si="73"/>
        <v/>
      </c>
      <c r="O449" t="str">
        <f t="shared" si="74"/>
        <v/>
      </c>
      <c r="P449" t="str">
        <f t="shared" si="75"/>
        <v/>
      </c>
      <c r="Q449" t="str">
        <f t="shared" si="76"/>
        <v/>
      </c>
    </row>
    <row r="450" spans="1:17">
      <c r="A450" s="41">
        <f t="shared" si="67"/>
        <v>448</v>
      </c>
      <c r="B450" t="str">
        <f t="shared" si="68"/>
        <v>5_449</v>
      </c>
      <c r="C450">
        <f t="shared" ref="C450:C513" si="77">$V$1</f>
        <v>5</v>
      </c>
      <c r="D450">
        <f t="shared" si="69"/>
        <v>449</v>
      </c>
      <c r="E450">
        <f>IFERROR(VLOOKUP($B450,'CURVE DATA'!$A:$AM,15,FALSE),"")</f>
        <v>205.48433230769231</v>
      </c>
      <c r="F450">
        <f>IFERROR(VLOOKUP($B450,'CURVE DATA'!$A:$AM,34,FALSE),NA())</f>
        <v>3.9657931093122913E-2</v>
      </c>
      <c r="G450">
        <f>IFERROR(VLOOKUP($B450,'CURVE DATA'!$A:$AM,35,FALSE),NA())</f>
        <v>0.12583977525267959</v>
      </c>
      <c r="H450">
        <f>IFERROR(VLOOKUP($B450,'CURVE DATA'!$A:$AM,37,FALSE),NA())</f>
        <v>7.7539073067157318</v>
      </c>
      <c r="I450">
        <f>IFERROR(VLOOKUP($B450,'CURVE DATA'!$A:$AM,38,FALSE),NA())</f>
        <v>5.536679929637228</v>
      </c>
      <c r="J450">
        <f>IFERROR(VLOOKUP($B450,'CURVE DATA'!$A:$AM,39,FALSE),NA())</f>
        <v>9.9711346837942347</v>
      </c>
      <c r="K450" t="str">
        <f t="shared" si="70"/>
        <v/>
      </c>
      <c r="L450" t="str">
        <f t="shared" si="71"/>
        <v/>
      </c>
      <c r="M450">
        <f t="shared" si="72"/>
        <v>3.0022061538461458</v>
      </c>
      <c r="N450" t="str">
        <f t="shared" si="73"/>
        <v/>
      </c>
      <c r="O450" t="str">
        <f t="shared" si="74"/>
        <v/>
      </c>
      <c r="P450" t="str">
        <f t="shared" si="75"/>
        <v/>
      </c>
      <c r="Q450" t="str">
        <f t="shared" si="76"/>
        <v/>
      </c>
    </row>
    <row r="451" spans="1:17">
      <c r="A451" s="41">
        <f t="shared" ref="A451:A514" si="78">ROW()-2</f>
        <v>449</v>
      </c>
      <c r="B451" t="str">
        <f t="shared" ref="B451:B514" si="79">C451&amp;"_"&amp;D451</f>
        <v>5_450</v>
      </c>
      <c r="C451">
        <f t="shared" si="77"/>
        <v>5</v>
      </c>
      <c r="D451">
        <f t="shared" ref="D451:D514" si="80">A451+1</f>
        <v>450</v>
      </c>
      <c r="E451">
        <f>IFERROR(VLOOKUP($B451,'CURVE DATA'!$A:$AM,15,FALSE),"")</f>
        <v>205.94300269230769</v>
      </c>
      <c r="F451">
        <f>IFERROR(VLOOKUP($B451,'CURVE DATA'!$A:$AM,34,FALSE),NA())</f>
        <v>3.9180218641775011E-2</v>
      </c>
      <c r="G451">
        <f>IFERROR(VLOOKUP($B451,'CURVE DATA'!$A:$AM,35,FALSE),NA())</f>
        <v>0.12564676955866869</v>
      </c>
      <c r="H451">
        <f>IFERROR(VLOOKUP($B451,'CURVE DATA'!$A:$AM,37,FALSE),NA())</f>
        <v>7.7420148167774441</v>
      </c>
      <c r="I451">
        <f>IFERROR(VLOOKUP($B451,'CURVE DATA'!$A:$AM,38,FALSE),NA())</f>
        <v>5.5281880934893159</v>
      </c>
      <c r="J451">
        <f>IFERROR(VLOOKUP($B451,'CURVE DATA'!$A:$AM,39,FALSE),NA())</f>
        <v>9.9558415400655722</v>
      </c>
      <c r="K451" t="str">
        <f t="shared" ref="K451:K514" si="81">IFERROR(IF(F451=MAX(F:F),H451,""),NA())</f>
        <v/>
      </c>
      <c r="L451" t="str">
        <f t="shared" ref="L451:L514" si="82">IFERROR(IF(G451=MAX(G:G),H451,""),NA())</f>
        <v/>
      </c>
      <c r="M451">
        <f t="shared" ref="M451:M514" si="83">IFERROR(ABS(E451-IFERROR($V$11/$V$10,"NA")),NA())</f>
        <v>2.5435357692307718</v>
      </c>
      <c r="N451" t="str">
        <f t="shared" ref="N451:N514" si="84">IFERROR(IF(M451=MIN(M:M),H451,""),NA())</f>
        <v/>
      </c>
      <c r="O451" t="str">
        <f t="shared" ref="O451:O514" si="85">IFERROR(IF(F451=MAX(F:F),E451,""),NA())</f>
        <v/>
      </c>
      <c r="P451" t="str">
        <f t="shared" ref="P451:P514" si="86">IFERROR(IF(G451=MAX(G:G),E451,""),NA())</f>
        <v/>
      </c>
      <c r="Q451" t="str">
        <f t="shared" ref="Q451:Q514" si="87">IFERROR(IF(AND(E451&gt;=IFERROR(AVERAGE(O:O),NA()),E451&lt;=IFERROR(AVERAGE(P:P),NA())),H451,""),NA())</f>
        <v/>
      </c>
    </row>
    <row r="452" spans="1:17">
      <c r="A452" s="41">
        <f t="shared" si="78"/>
        <v>450</v>
      </c>
      <c r="B452" t="str">
        <f t="shared" si="79"/>
        <v>5_451</v>
      </c>
      <c r="C452">
        <f t="shared" si="77"/>
        <v>5</v>
      </c>
      <c r="D452">
        <f t="shared" si="80"/>
        <v>451</v>
      </c>
      <c r="E452">
        <f>IFERROR(VLOOKUP($B452,'CURVE DATA'!$A:$AM,15,FALSE),"")</f>
        <v>206.40167307692309</v>
      </c>
      <c r="F452">
        <f>IFERROR(VLOOKUP($B452,'CURVE DATA'!$A:$AM,34,FALSE),NA())</f>
        <v>3.8706626647945205E-2</v>
      </c>
      <c r="G452">
        <f>IFERROR(VLOOKUP($B452,'CURVE DATA'!$A:$AM,35,FALSE),NA())</f>
        <v>0.12545356924108927</v>
      </c>
      <c r="H452">
        <f>IFERROR(VLOOKUP($B452,'CURVE DATA'!$A:$AM,37,FALSE),NA())</f>
        <v>7.7301103346601581</v>
      </c>
      <c r="I452">
        <f>IFERROR(VLOOKUP($B452,'CURVE DATA'!$A:$AM,38,FALSE),NA())</f>
        <v>5.5196876943222515</v>
      </c>
      <c r="J452">
        <f>IFERROR(VLOOKUP($B452,'CURVE DATA'!$A:$AM,39,FALSE),NA())</f>
        <v>9.9405329749980655</v>
      </c>
      <c r="K452" t="str">
        <f t="shared" si="81"/>
        <v/>
      </c>
      <c r="L452" t="str">
        <f t="shared" si="82"/>
        <v/>
      </c>
      <c r="M452">
        <f t="shared" si="83"/>
        <v>2.0848653846153695</v>
      </c>
      <c r="N452" t="str">
        <f t="shared" si="84"/>
        <v/>
      </c>
      <c r="O452" t="str">
        <f t="shared" si="85"/>
        <v/>
      </c>
      <c r="P452" t="str">
        <f t="shared" si="86"/>
        <v/>
      </c>
      <c r="Q452" t="str">
        <f t="shared" si="87"/>
        <v/>
      </c>
    </row>
    <row r="453" spans="1:17">
      <c r="A453" s="41">
        <f t="shared" si="78"/>
        <v>451</v>
      </c>
      <c r="B453" t="str">
        <f t="shared" si="79"/>
        <v>5_452</v>
      </c>
      <c r="C453">
        <f t="shared" si="77"/>
        <v>5</v>
      </c>
      <c r="D453">
        <f t="shared" si="80"/>
        <v>452</v>
      </c>
      <c r="E453">
        <f>IFERROR(VLOOKUP($B453,'CURVE DATA'!$A:$AM,15,FALSE),"")</f>
        <v>206.86034346153846</v>
      </c>
      <c r="F453">
        <f>IFERROR(VLOOKUP($B453,'CURVE DATA'!$A:$AM,34,FALSE),NA())</f>
        <v>3.8237145613934619E-2</v>
      </c>
      <c r="G453">
        <f>IFERROR(VLOOKUP($B453,'CURVE DATA'!$A:$AM,35,FALSE),NA())</f>
        <v>0.12526018470976522</v>
      </c>
      <c r="H453">
        <f>IFERROR(VLOOKUP($B453,'CURVE DATA'!$A:$AM,37,FALSE),NA())</f>
        <v>7.7181945017891236</v>
      </c>
      <c r="I453">
        <f>IFERROR(VLOOKUP($B453,'CURVE DATA'!$A:$AM,38,FALSE),NA())</f>
        <v>5.5111791901459348</v>
      </c>
      <c r="J453">
        <f>IFERROR(VLOOKUP($B453,'CURVE DATA'!$A:$AM,39,FALSE),NA())</f>
        <v>9.9252098134323141</v>
      </c>
      <c r="K453" t="str">
        <f t="shared" si="81"/>
        <v/>
      </c>
      <c r="L453" t="str">
        <f t="shared" si="82"/>
        <v/>
      </c>
      <c r="M453">
        <f t="shared" si="83"/>
        <v>1.6261949999999956</v>
      </c>
      <c r="N453" t="str">
        <f t="shared" si="84"/>
        <v/>
      </c>
      <c r="O453" t="str">
        <f t="shared" si="85"/>
        <v/>
      </c>
      <c r="P453" t="str">
        <f t="shared" si="86"/>
        <v/>
      </c>
      <c r="Q453" t="str">
        <f t="shared" si="87"/>
        <v/>
      </c>
    </row>
    <row r="454" spans="1:17">
      <c r="A454" s="41">
        <f t="shared" si="78"/>
        <v>452</v>
      </c>
      <c r="B454" t="str">
        <f t="shared" si="79"/>
        <v>5_453</v>
      </c>
      <c r="C454">
        <f t="shared" si="77"/>
        <v>5</v>
      </c>
      <c r="D454">
        <f t="shared" si="80"/>
        <v>453</v>
      </c>
      <c r="E454">
        <f>IFERROR(VLOOKUP($B454,'CURVE DATA'!$A:$AM,15,FALSE),"")</f>
        <v>207.31901384615384</v>
      </c>
      <c r="F454">
        <f>IFERROR(VLOOKUP($B454,'CURVE DATA'!$A:$AM,34,FALSE),NA())</f>
        <v>3.777176561352516E-2</v>
      </c>
      <c r="G454">
        <f>IFERROR(VLOOKUP($B454,'CURVE DATA'!$A:$AM,35,FALSE),NA())</f>
        <v>0.12506662626043724</v>
      </c>
      <c r="H454">
        <f>IFERROR(VLOOKUP($B454,'CURVE DATA'!$A:$AM,37,FALSE),NA())</f>
        <v>7.706267952560097</v>
      </c>
      <c r="I454">
        <f>IFERROR(VLOOKUP($B454,'CURVE DATA'!$A:$AM,38,FALSE),NA())</f>
        <v>5.502663033950852</v>
      </c>
      <c r="J454">
        <f>IFERROR(VLOOKUP($B454,'CURVE DATA'!$A:$AM,39,FALSE),NA())</f>
        <v>9.9098728711693429</v>
      </c>
      <c r="K454" t="str">
        <f t="shared" si="81"/>
        <v/>
      </c>
      <c r="L454" t="str">
        <f t="shared" si="82"/>
        <v/>
      </c>
      <c r="M454">
        <f t="shared" si="83"/>
        <v>1.1675246153846217</v>
      </c>
      <c r="N454" t="str">
        <f t="shared" si="84"/>
        <v/>
      </c>
      <c r="O454" t="str">
        <f t="shared" si="85"/>
        <v/>
      </c>
      <c r="P454" t="str">
        <f t="shared" si="86"/>
        <v/>
      </c>
      <c r="Q454" t="str">
        <f t="shared" si="87"/>
        <v/>
      </c>
    </row>
    <row r="455" spans="1:17">
      <c r="A455" s="41">
        <f t="shared" si="78"/>
        <v>453</v>
      </c>
      <c r="B455" t="str">
        <f t="shared" si="79"/>
        <v>5_454</v>
      </c>
      <c r="C455">
        <f t="shared" si="77"/>
        <v>5</v>
      </c>
      <c r="D455">
        <f t="shared" si="80"/>
        <v>454</v>
      </c>
      <c r="E455">
        <f>IFERROR(VLOOKUP($B455,'CURVE DATA'!$A:$AM,15,FALSE),"")</f>
        <v>207.77768423076924</v>
      </c>
      <c r="F455">
        <f>IFERROR(VLOOKUP($B455,'CURVE DATA'!$A:$AM,34,FALSE),NA())</f>
        <v>3.7310476299336225E-2</v>
      </c>
      <c r="G455">
        <f>IFERROR(VLOOKUP($B455,'CURVE DATA'!$A:$AM,35,FALSE),NA())</f>
        <v>0.12487290407509265</v>
      </c>
      <c r="H455">
        <f>IFERROR(VLOOKUP($B455,'CURVE DATA'!$A:$AM,37,FALSE),NA())</f>
        <v>7.694331314359653</v>
      </c>
      <c r="I455">
        <f>IFERROR(VLOOKUP($B455,'CURVE DATA'!$A:$AM,38,FALSE),NA())</f>
        <v>5.494139673722584</v>
      </c>
      <c r="J455">
        <f>IFERROR(VLOOKUP($B455,'CURVE DATA'!$A:$AM,39,FALSE),NA())</f>
        <v>9.8945229549967237</v>
      </c>
      <c r="K455" t="str">
        <f t="shared" si="81"/>
        <v/>
      </c>
      <c r="L455" t="str">
        <f t="shared" si="82"/>
        <v/>
      </c>
      <c r="M455">
        <f t="shared" si="83"/>
        <v>0.70885423076921938</v>
      </c>
      <c r="N455" t="str">
        <f t="shared" si="84"/>
        <v/>
      </c>
      <c r="O455" t="str">
        <f t="shared" si="85"/>
        <v/>
      </c>
      <c r="P455" t="str">
        <f t="shared" si="86"/>
        <v/>
      </c>
      <c r="Q455" t="str">
        <f t="shared" si="87"/>
        <v/>
      </c>
    </row>
    <row r="456" spans="1:17">
      <c r="A456" s="41">
        <f t="shared" si="78"/>
        <v>454</v>
      </c>
      <c r="B456" t="str">
        <f t="shared" si="79"/>
        <v>5_455</v>
      </c>
      <c r="C456">
        <f t="shared" si="77"/>
        <v>5</v>
      </c>
      <c r="D456">
        <f t="shared" si="80"/>
        <v>455</v>
      </c>
      <c r="E456">
        <f>IFERROR(VLOOKUP($B456,'CURVE DATA'!$A:$AM,15,FALSE),"")</f>
        <v>208.23635461538461</v>
      </c>
      <c r="F456">
        <f>IFERROR(VLOOKUP($B456,'CURVE DATA'!$A:$AM,34,FALSE),NA())</f>
        <v>3.685326691055775E-2</v>
      </c>
      <c r="G456">
        <f>IFERROR(VLOOKUP($B456,'CURVE DATA'!$A:$AM,35,FALSE),NA())</f>
        <v>0.12467902822230732</v>
      </c>
      <c r="H456">
        <f>IFERROR(VLOOKUP($B456,'CURVE DATA'!$A:$AM,37,FALSE),NA())</f>
        <v>7.6823852075862638</v>
      </c>
      <c r="I456">
        <f>IFERROR(VLOOKUP($B456,'CURVE DATA'!$A:$AM,38,FALSE),NA())</f>
        <v>5.485609552456852</v>
      </c>
      <c r="J456">
        <f>IFERROR(VLOOKUP($B456,'CURVE DATA'!$A:$AM,39,FALSE),NA())</f>
        <v>9.8791608627156755</v>
      </c>
      <c r="K456" t="str">
        <f t="shared" si="81"/>
        <v/>
      </c>
      <c r="L456" t="str">
        <f t="shared" si="82"/>
        <v/>
      </c>
      <c r="M456">
        <f t="shared" si="83"/>
        <v>0.25018384615384548</v>
      </c>
      <c r="N456" t="str">
        <f t="shared" si="84"/>
        <v/>
      </c>
      <c r="O456" t="str">
        <f t="shared" si="85"/>
        <v/>
      </c>
      <c r="P456" t="str">
        <f t="shared" si="86"/>
        <v/>
      </c>
      <c r="Q456" t="str">
        <f t="shared" si="87"/>
        <v/>
      </c>
    </row>
    <row r="457" spans="1:17">
      <c r="A457" s="41">
        <f t="shared" si="78"/>
        <v>455</v>
      </c>
      <c r="B457" t="str">
        <f t="shared" si="79"/>
        <v>5_456</v>
      </c>
      <c r="C457">
        <f t="shared" si="77"/>
        <v>5</v>
      </c>
      <c r="D457">
        <f t="shared" si="80"/>
        <v>456</v>
      </c>
      <c r="E457">
        <f>IFERROR(VLOOKUP($B457,'CURVE DATA'!$A:$AM,15,FALSE),"")</f>
        <v>208.69502500000002</v>
      </c>
      <c r="F457">
        <f>IFERROR(VLOOKUP($B457,'CURVE DATA'!$A:$AM,34,FALSE),NA())</f>
        <v>3.6400126280335982E-2</v>
      </c>
      <c r="G457">
        <f>IFERROR(VLOOKUP($B457,'CURVE DATA'!$A:$AM,35,FALSE),NA())</f>
        <v>0.12448500865759969</v>
      </c>
      <c r="H457">
        <f>IFERROR(VLOOKUP($B457,'CURVE DATA'!$A:$AM,37,FALSE),NA())</f>
        <v>7.6704302456721027</v>
      </c>
      <c r="I457">
        <f>IFERROR(VLOOKUP($B457,'CURVE DATA'!$A:$AM,38,FALSE),NA())</f>
        <v>5.4770731081750919</v>
      </c>
      <c r="J457">
        <f>IFERROR(VLOOKUP($B457,'CURVE DATA'!$A:$AM,39,FALSE),NA())</f>
        <v>9.8637873831691145</v>
      </c>
      <c r="K457" t="str">
        <f t="shared" si="81"/>
        <v/>
      </c>
      <c r="L457" t="str">
        <f t="shared" si="82"/>
        <v/>
      </c>
      <c r="M457">
        <f t="shared" si="83"/>
        <v>0.20848653846155685</v>
      </c>
      <c r="N457">
        <f t="shared" si="84"/>
        <v>7.6704302456721027</v>
      </c>
      <c r="O457" t="str">
        <f t="shared" si="85"/>
        <v/>
      </c>
      <c r="P457" t="str">
        <f t="shared" si="86"/>
        <v/>
      </c>
      <c r="Q457" t="str">
        <f t="shared" si="87"/>
        <v/>
      </c>
    </row>
    <row r="458" spans="1:17">
      <c r="A458" s="41">
        <f t="shared" si="78"/>
        <v>456</v>
      </c>
      <c r="B458" t="str">
        <f t="shared" si="79"/>
        <v>5_457</v>
      </c>
      <c r="C458">
        <f t="shared" si="77"/>
        <v>5</v>
      </c>
      <c r="D458">
        <f t="shared" si="80"/>
        <v>457</v>
      </c>
      <c r="E458">
        <f>IFERROR(VLOOKUP($B458,'CURVE DATA'!$A:$AM,15,FALSE),"")</f>
        <v>209.15369538461539</v>
      </c>
      <c r="F458">
        <f>IFERROR(VLOOKUP($B458,'CURVE DATA'!$A:$AM,34,FALSE),NA())</f>
        <v>3.5951042843281801E-2</v>
      </c>
      <c r="G458">
        <f>IFERROR(VLOOKUP($B458,'CURVE DATA'!$A:$AM,35,FALSE),NA())</f>
        <v>0.12429085522379638</v>
      </c>
      <c r="H458">
        <f>IFERROR(VLOOKUP($B458,'CURVE DATA'!$A:$AM,37,FALSE),NA())</f>
        <v>7.6584670351055824</v>
      </c>
      <c r="I458">
        <f>IFERROR(VLOOKUP($B458,'CURVE DATA'!$A:$AM,38,FALSE),NA())</f>
        <v>5.4685307739405422</v>
      </c>
      <c r="J458">
        <f>IFERROR(VLOOKUP($B458,'CURVE DATA'!$A:$AM,39,FALSE),NA())</f>
        <v>9.8484032962706234</v>
      </c>
      <c r="K458" t="str">
        <f t="shared" si="81"/>
        <v/>
      </c>
      <c r="L458" t="str">
        <f t="shared" si="82"/>
        <v/>
      </c>
      <c r="M458">
        <f t="shared" si="83"/>
        <v>0.66715692307693075</v>
      </c>
      <c r="N458" t="str">
        <f t="shared" si="84"/>
        <v/>
      </c>
      <c r="O458" t="str">
        <f t="shared" si="85"/>
        <v/>
      </c>
      <c r="P458" t="str">
        <f t="shared" si="86"/>
        <v/>
      </c>
      <c r="Q458" t="str">
        <f t="shared" si="87"/>
        <v/>
      </c>
    </row>
    <row r="459" spans="1:17">
      <c r="A459" s="41">
        <f t="shared" si="78"/>
        <v>457</v>
      </c>
      <c r="B459" t="str">
        <f t="shared" si="79"/>
        <v>5_458</v>
      </c>
      <c r="C459">
        <f t="shared" si="77"/>
        <v>5</v>
      </c>
      <c r="D459">
        <f t="shared" si="80"/>
        <v>458</v>
      </c>
      <c r="E459">
        <f>IFERROR(VLOOKUP($B459,'CURVE DATA'!$A:$AM,15,FALSE),"")</f>
        <v>209.61236576923076</v>
      </c>
      <c r="F459">
        <f>IFERROR(VLOOKUP($B459,'CURVE DATA'!$A:$AM,34,FALSE),NA())</f>
        <v>3.5506004643003103E-2</v>
      </c>
      <c r="G459">
        <f>IFERROR(VLOOKUP($B459,'CURVE DATA'!$A:$AM,35,FALSE),NA())</f>
        <v>0.12409657765140952</v>
      </c>
      <c r="H459">
        <f>IFERROR(VLOOKUP($B459,'CURVE DATA'!$A:$AM,37,FALSE),NA())</f>
        <v>7.6464961754545966</v>
      </c>
      <c r="I459">
        <f>IFERROR(VLOOKUP($B459,'CURVE DATA'!$A:$AM,38,FALSE),NA())</f>
        <v>5.459982977874847</v>
      </c>
      <c r="J459">
        <f>IFERROR(VLOOKUP($B459,'CURVE DATA'!$A:$AM,39,FALSE),NA())</f>
        <v>9.8330093730343471</v>
      </c>
      <c r="K459" t="str">
        <f t="shared" si="81"/>
        <v/>
      </c>
      <c r="L459" t="str">
        <f t="shared" si="82"/>
        <v/>
      </c>
      <c r="M459">
        <f t="shared" si="83"/>
        <v>1.1258273076923047</v>
      </c>
      <c r="N459" t="str">
        <f t="shared" si="84"/>
        <v/>
      </c>
      <c r="O459" t="str">
        <f t="shared" si="85"/>
        <v/>
      </c>
      <c r="P459" t="str">
        <f t="shared" si="86"/>
        <v/>
      </c>
      <c r="Q459" t="str">
        <f t="shared" si="87"/>
        <v/>
      </c>
    </row>
    <row r="460" spans="1:17">
      <c r="A460" s="41">
        <f t="shared" si="78"/>
        <v>458</v>
      </c>
      <c r="B460" t="str">
        <f t="shared" si="79"/>
        <v>5_459</v>
      </c>
      <c r="C460">
        <f t="shared" si="77"/>
        <v>5</v>
      </c>
      <c r="D460">
        <f t="shared" si="80"/>
        <v>459</v>
      </c>
      <c r="E460">
        <f>IFERROR(VLOOKUP($B460,'CURVE DATA'!$A:$AM,15,FALSE),"")</f>
        <v>210.07103615384617</v>
      </c>
      <c r="F460">
        <f>IFERROR(VLOOKUP($B460,'CURVE DATA'!$A:$AM,34,FALSE),NA())</f>
        <v>3.5064999339518906E-2</v>
      </c>
      <c r="G460">
        <f>IFERROR(VLOOKUP($B460,'CURVE DATA'!$A:$AM,35,FALSE),NA())</f>
        <v>0.12390218555902548</v>
      </c>
      <c r="H460">
        <f>IFERROR(VLOOKUP($B460,'CURVE DATA'!$A:$AM,37,FALSE),NA())</f>
        <v>7.6345182593904761</v>
      </c>
      <c r="I460">
        <f>IFERROR(VLOOKUP($B460,'CURVE DATA'!$A:$AM,38,FALSE),NA())</f>
        <v>5.451430143175152</v>
      </c>
      <c r="J460">
        <f>IFERROR(VLOOKUP($B460,'CURVE DATA'!$A:$AM,39,FALSE),NA())</f>
        <v>9.8176063756058003</v>
      </c>
      <c r="K460" t="str">
        <f t="shared" si="81"/>
        <v/>
      </c>
      <c r="L460" t="str">
        <f t="shared" si="82"/>
        <v/>
      </c>
      <c r="M460">
        <f t="shared" si="83"/>
        <v>1.584497692307707</v>
      </c>
      <c r="N460" t="str">
        <f t="shared" si="84"/>
        <v/>
      </c>
      <c r="O460" t="str">
        <f t="shared" si="85"/>
        <v/>
      </c>
      <c r="P460" t="str">
        <f t="shared" si="86"/>
        <v/>
      </c>
      <c r="Q460" t="str">
        <f t="shared" si="87"/>
        <v/>
      </c>
    </row>
    <row r="461" spans="1:17">
      <c r="A461" s="41">
        <f t="shared" si="78"/>
        <v>459</v>
      </c>
      <c r="B461" t="str">
        <f t="shared" si="79"/>
        <v>5_460</v>
      </c>
      <c r="C461">
        <f t="shared" si="77"/>
        <v>5</v>
      </c>
      <c r="D461">
        <f t="shared" si="80"/>
        <v>460</v>
      </c>
      <c r="E461">
        <f>IFERROR(VLOOKUP($B461,'CURVE DATA'!$A:$AM,15,FALSE),"")</f>
        <v>210.52970653846154</v>
      </c>
      <c r="F461">
        <f>IFERROR(VLOOKUP($B461,'CURVE DATA'!$A:$AM,34,FALSE),NA())</f>
        <v>3.4628014216703647E-2</v>
      </c>
      <c r="G461">
        <f>IFERROR(VLOOKUP($B461,'CURVE DATA'!$A:$AM,35,FALSE),NA())</f>
        <v>0.12370768845370451</v>
      </c>
      <c r="H461">
        <f>IFERROR(VLOOKUP($B461,'CURVE DATA'!$A:$AM,37,FALSE),NA())</f>
        <v>7.6225338727126148</v>
      </c>
      <c r="I461">
        <f>IFERROR(VLOOKUP($B461,'CURVE DATA'!$A:$AM,38,FALSE),NA())</f>
        <v>5.4428726881316978</v>
      </c>
      <c r="J461">
        <f>IFERROR(VLOOKUP($B461,'CURVE DATA'!$A:$AM,39,FALSE),NA())</f>
        <v>9.802195057293531</v>
      </c>
      <c r="K461" t="str">
        <f t="shared" si="81"/>
        <v/>
      </c>
      <c r="L461" t="str">
        <f t="shared" si="82"/>
        <v/>
      </c>
      <c r="M461">
        <f t="shared" si="83"/>
        <v>2.0431680769230809</v>
      </c>
      <c r="N461" t="str">
        <f t="shared" si="84"/>
        <v/>
      </c>
      <c r="O461" t="str">
        <f t="shared" si="85"/>
        <v/>
      </c>
      <c r="P461" t="str">
        <f t="shared" si="86"/>
        <v/>
      </c>
      <c r="Q461" t="str">
        <f t="shared" si="87"/>
        <v/>
      </c>
    </row>
    <row r="462" spans="1:17">
      <c r="A462" s="41">
        <f t="shared" si="78"/>
        <v>460</v>
      </c>
      <c r="B462" t="str">
        <f t="shared" si="79"/>
        <v>5_461</v>
      </c>
      <c r="C462">
        <f t="shared" si="77"/>
        <v>5</v>
      </c>
      <c r="D462">
        <f t="shared" si="80"/>
        <v>461</v>
      </c>
      <c r="E462">
        <f>IFERROR(VLOOKUP($B462,'CURVE DATA'!$A:$AM,15,FALSE),"")</f>
        <v>210.98837692307691</v>
      </c>
      <c r="F462">
        <f>IFERROR(VLOOKUP($B462,'CURVE DATA'!$A:$AM,34,FALSE),NA())</f>
        <v>3.4195036189699796E-2</v>
      </c>
      <c r="G462">
        <f>IFERROR(VLOOKUP($B462,'CURVE DATA'!$A:$AM,35,FALSE),NA())</f>
        <v>0.12351309573139146</v>
      </c>
      <c r="H462">
        <f>IFERROR(VLOOKUP($B462,'CURVE DATA'!$A:$AM,37,FALSE),NA())</f>
        <v>7.6105435943737731</v>
      </c>
      <c r="I462">
        <f>IFERROR(VLOOKUP($B462,'CURVE DATA'!$A:$AM,38,FALSE),NA())</f>
        <v>5.4343110261458847</v>
      </c>
      <c r="J462">
        <f>IFERROR(VLOOKUP($B462,'CURVE DATA'!$A:$AM,39,FALSE),NA())</f>
        <v>9.7867761626016616</v>
      </c>
      <c r="K462" t="str">
        <f t="shared" si="81"/>
        <v/>
      </c>
      <c r="L462" t="str">
        <f t="shared" si="82"/>
        <v/>
      </c>
      <c r="M462">
        <f t="shared" si="83"/>
        <v>2.5018384615384548</v>
      </c>
      <c r="N462" t="str">
        <f t="shared" si="84"/>
        <v/>
      </c>
      <c r="O462" t="str">
        <f t="shared" si="85"/>
        <v/>
      </c>
      <c r="P462" t="str">
        <f t="shared" si="86"/>
        <v/>
      </c>
      <c r="Q462" t="str">
        <f t="shared" si="87"/>
        <v/>
      </c>
    </row>
    <row r="463" spans="1:17">
      <c r="A463" s="41">
        <f t="shared" si="78"/>
        <v>461</v>
      </c>
      <c r="B463" t="str">
        <f t="shared" si="79"/>
        <v>5_462</v>
      </c>
      <c r="C463">
        <f t="shared" si="77"/>
        <v>5</v>
      </c>
      <c r="D463">
        <f t="shared" si="80"/>
        <v>462</v>
      </c>
      <c r="E463">
        <f>IFERROR(VLOOKUP($B463,'CURVE DATA'!$A:$AM,15,FALSE),"")</f>
        <v>211.44704730769232</v>
      </c>
      <c r="F463">
        <f>IFERROR(VLOOKUP($B463,'CURVE DATA'!$A:$AM,34,FALSE),NA())</f>
        <v>3.3766051812315061E-2</v>
      </c>
      <c r="G463">
        <f>IFERROR(VLOOKUP($B463,'CURVE DATA'!$A:$AM,35,FALSE),NA())</f>
        <v>0.12331841667733706</v>
      </c>
      <c r="H463">
        <f>IFERROR(VLOOKUP($B463,'CURVE DATA'!$A:$AM,37,FALSE),NA())</f>
        <v>7.5985479965060412</v>
      </c>
      <c r="I463">
        <f>IFERROR(VLOOKUP($B463,'CURVE DATA'!$A:$AM,38,FALSE),NA())</f>
        <v>5.4257455657488087</v>
      </c>
      <c r="J463">
        <f>IFERROR(VLOOKUP($B463,'CURVE DATA'!$A:$AM,39,FALSE),NA())</f>
        <v>9.7713504272632736</v>
      </c>
      <c r="K463" t="str">
        <f t="shared" si="81"/>
        <v/>
      </c>
      <c r="L463" t="str">
        <f t="shared" si="82"/>
        <v/>
      </c>
      <c r="M463">
        <f t="shared" si="83"/>
        <v>2.9605088461538571</v>
      </c>
      <c r="N463" t="str">
        <f t="shared" si="84"/>
        <v/>
      </c>
      <c r="O463" t="str">
        <f t="shared" si="85"/>
        <v/>
      </c>
      <c r="P463" t="str">
        <f t="shared" si="86"/>
        <v/>
      </c>
      <c r="Q463" t="str">
        <f t="shared" si="87"/>
        <v/>
      </c>
    </row>
    <row r="464" spans="1:17">
      <c r="A464" s="41">
        <f t="shared" si="78"/>
        <v>462</v>
      </c>
      <c r="B464" t="str">
        <f t="shared" si="79"/>
        <v>5_463</v>
      </c>
      <c r="C464">
        <f t="shared" si="77"/>
        <v>5</v>
      </c>
      <c r="D464">
        <f t="shared" si="80"/>
        <v>463</v>
      </c>
      <c r="E464">
        <f>IFERROR(VLOOKUP($B464,'CURVE DATA'!$A:$AM,15,FALSE),"")</f>
        <v>211.90571769230769</v>
      </c>
      <c r="F464">
        <f>IFERROR(VLOOKUP($B464,'CURVE DATA'!$A:$AM,34,FALSE),NA())</f>
        <v>3.3341047284347655E-2</v>
      </c>
      <c r="G464">
        <f>IFERROR(VLOOKUP($B464,'CURVE DATA'!$A:$AM,35,FALSE),NA())</f>
        <v>0.12312366046652973</v>
      </c>
      <c r="H464">
        <f>IFERROR(VLOOKUP($B464,'CURVE DATA'!$A:$AM,37,FALSE),NA())</f>
        <v>7.5865476444474407</v>
      </c>
      <c r="I464">
        <f>IFERROR(VLOOKUP($B464,'CURVE DATA'!$A:$AM,38,FALSE),NA())</f>
        <v>5.4171767106202617</v>
      </c>
      <c r="J464">
        <f>IFERROR(VLOOKUP($B464,'CURVE DATA'!$A:$AM,39,FALSE),NA())</f>
        <v>9.7559185782746205</v>
      </c>
      <c r="K464" t="str">
        <f t="shared" si="81"/>
        <v/>
      </c>
      <c r="L464" t="str">
        <f t="shared" si="82"/>
        <v/>
      </c>
      <c r="M464">
        <f t="shared" si="83"/>
        <v>3.419179230769231</v>
      </c>
      <c r="N464" t="str">
        <f t="shared" si="84"/>
        <v/>
      </c>
      <c r="O464" t="str">
        <f t="shared" si="85"/>
        <v/>
      </c>
      <c r="P464" t="str">
        <f t="shared" si="86"/>
        <v/>
      </c>
      <c r="Q464" t="str">
        <f t="shared" si="87"/>
        <v/>
      </c>
    </row>
    <row r="465" spans="1:17">
      <c r="A465" s="41">
        <f t="shared" si="78"/>
        <v>463</v>
      </c>
      <c r="B465" t="str">
        <f t="shared" si="79"/>
        <v>5_464</v>
      </c>
      <c r="C465">
        <f t="shared" si="77"/>
        <v>5</v>
      </c>
      <c r="D465">
        <f t="shared" si="80"/>
        <v>464</v>
      </c>
      <c r="E465">
        <f>IFERROR(VLOOKUP($B465,'CURVE DATA'!$A:$AM,15,FALSE),"")</f>
        <v>212.36438807692309</v>
      </c>
      <c r="F465">
        <f>IFERROR(VLOOKUP($B465,'CURVE DATA'!$A:$AM,34,FALSE),NA())</f>
        <v>3.2920008458938381E-2</v>
      </c>
      <c r="G465">
        <f>IFERROR(VLOOKUP($B465,'CURVE DATA'!$A:$AM,35,FALSE),NA())</f>
        <v>0.12292883616413752</v>
      </c>
      <c r="H465">
        <f>IFERROR(VLOOKUP($B465,'CURVE DATA'!$A:$AM,37,FALSE),NA())</f>
        <v>7.5745430967691618</v>
      </c>
      <c r="I465">
        <f>IFERROR(VLOOKUP($B465,'CURVE DATA'!$A:$AM,38,FALSE),NA())</f>
        <v>5.4086048596081744</v>
      </c>
      <c r="J465">
        <f>IFERROR(VLOOKUP($B465,'CURVE DATA'!$A:$AM,39,FALSE),NA())</f>
        <v>9.7404813339301501</v>
      </c>
      <c r="K465" t="str">
        <f t="shared" si="81"/>
        <v/>
      </c>
      <c r="L465" t="str">
        <f t="shared" si="82"/>
        <v/>
      </c>
      <c r="M465">
        <f t="shared" si="83"/>
        <v>3.8778496153846334</v>
      </c>
      <c r="N465" t="str">
        <f t="shared" si="84"/>
        <v/>
      </c>
      <c r="O465" t="str">
        <f t="shared" si="85"/>
        <v/>
      </c>
      <c r="P465" t="str">
        <f t="shared" si="86"/>
        <v/>
      </c>
      <c r="Q465" t="str">
        <f t="shared" si="87"/>
        <v/>
      </c>
    </row>
    <row r="466" spans="1:17">
      <c r="A466" s="41">
        <f t="shared" si="78"/>
        <v>464</v>
      </c>
      <c r="B466" t="str">
        <f t="shared" si="79"/>
        <v>5_465</v>
      </c>
      <c r="C466">
        <f t="shared" si="77"/>
        <v>5</v>
      </c>
      <c r="D466">
        <f t="shared" si="80"/>
        <v>465</v>
      </c>
      <c r="E466">
        <f>IFERROR(VLOOKUP($B466,'CURVE DATA'!$A:$AM,15,FALSE),"")</f>
        <v>212.82305846153847</v>
      </c>
      <c r="F466">
        <f>IFERROR(VLOOKUP($B466,'CURVE DATA'!$A:$AM,34,FALSE),NA())</f>
        <v>3.2502920849890107E-2</v>
      </c>
      <c r="G466">
        <f>IFERROR(VLOOKUP($B466,'CURVE DATA'!$A:$AM,35,FALSE),NA())</f>
        <v>0.12273395272596026</v>
      </c>
      <c r="H466">
        <f>IFERROR(VLOOKUP($B466,'CURVE DATA'!$A:$AM,37,FALSE),NA())</f>
        <v>7.5625349053034165</v>
      </c>
      <c r="I466">
        <f>IFERROR(VLOOKUP($B466,'CURVE DATA'!$A:$AM,38,FALSE),NA())</f>
        <v>5.4000304067485105</v>
      </c>
      <c r="J466">
        <f>IFERROR(VLOOKUP($B466,'CURVE DATA'!$A:$AM,39,FALSE),NA())</f>
        <v>9.7250394038583217</v>
      </c>
      <c r="K466" t="str">
        <f t="shared" si="81"/>
        <v/>
      </c>
      <c r="L466" t="str">
        <f t="shared" si="82"/>
        <v/>
      </c>
      <c r="M466">
        <f t="shared" si="83"/>
        <v>4.3365200000000073</v>
      </c>
      <c r="N466" t="str">
        <f t="shared" si="84"/>
        <v/>
      </c>
      <c r="O466" t="str">
        <f t="shared" si="85"/>
        <v/>
      </c>
      <c r="P466" t="str">
        <f t="shared" si="86"/>
        <v/>
      </c>
      <c r="Q466" t="str">
        <f t="shared" si="87"/>
        <v/>
      </c>
    </row>
    <row r="467" spans="1:17">
      <c r="A467" s="41">
        <f t="shared" si="78"/>
        <v>465</v>
      </c>
      <c r="B467" t="str">
        <f t="shared" si="79"/>
        <v>5_466</v>
      </c>
      <c r="C467">
        <f t="shared" si="77"/>
        <v>5</v>
      </c>
      <c r="D467">
        <f t="shared" si="80"/>
        <v>466</v>
      </c>
      <c r="E467">
        <f>IFERROR(VLOOKUP($B467,'CURVE DATA'!$A:$AM,15,FALSE),"")</f>
        <v>213.28172884615384</v>
      </c>
      <c r="F467">
        <f>IFERROR(VLOOKUP($B467,'CURVE DATA'!$A:$AM,34,FALSE),NA())</f>
        <v>3.2089769638896121E-2</v>
      </c>
      <c r="G467">
        <f>IFERROR(VLOOKUP($B467,'CURVE DATA'!$A:$AM,35,FALSE),NA())</f>
        <v>0.12253901899889132</v>
      </c>
      <c r="H467">
        <f>IFERROR(VLOOKUP($B467,'CURVE DATA'!$A:$AM,37,FALSE),NA())</f>
        <v>7.5505236151718966</v>
      </c>
      <c r="I467">
        <f>IFERROR(VLOOKUP($B467,'CURVE DATA'!$A:$AM,38,FALSE),NA())</f>
        <v>5.3914537412855852</v>
      </c>
      <c r="J467">
        <f>IFERROR(VLOOKUP($B467,'CURVE DATA'!$A:$AM,39,FALSE),NA())</f>
        <v>9.709593489058209</v>
      </c>
      <c r="K467" t="str">
        <f t="shared" si="81"/>
        <v/>
      </c>
      <c r="L467" t="str">
        <f t="shared" si="82"/>
        <v/>
      </c>
      <c r="M467">
        <f t="shared" si="83"/>
        <v>4.7951903846153812</v>
      </c>
      <c r="N467" t="str">
        <f t="shared" si="84"/>
        <v/>
      </c>
      <c r="O467" t="str">
        <f t="shared" si="85"/>
        <v/>
      </c>
      <c r="P467" t="str">
        <f t="shared" si="86"/>
        <v/>
      </c>
      <c r="Q467" t="str">
        <f t="shared" si="87"/>
        <v/>
      </c>
    </row>
    <row r="468" spans="1:17">
      <c r="A468" s="41">
        <f t="shared" si="78"/>
        <v>466</v>
      </c>
      <c r="B468" t="str">
        <f t="shared" si="79"/>
        <v>5_467</v>
      </c>
      <c r="C468">
        <f t="shared" si="77"/>
        <v>5</v>
      </c>
      <c r="D468">
        <f t="shared" si="80"/>
        <v>467</v>
      </c>
      <c r="E468">
        <f>IFERROR(VLOOKUP($B468,'CURVE DATA'!$A:$AM,15,FALSE),"")</f>
        <v>213.74039923076924</v>
      </c>
      <c r="F468">
        <f>IFERROR(VLOOKUP($B468,'CURVE DATA'!$A:$AM,34,FALSE),NA())</f>
        <v>3.1680539682816082E-2</v>
      </c>
      <c r="G468">
        <f>IFERROR(VLOOKUP($B468,'CURVE DATA'!$A:$AM,35,FALSE),NA())</f>
        <v>0.12234404372138899</v>
      </c>
      <c r="H468">
        <f>IFERROR(VLOOKUP($B468,'CURVE DATA'!$A:$AM,37,FALSE),NA())</f>
        <v>7.5385097648148172</v>
      </c>
      <c r="I468">
        <f>IFERROR(VLOOKUP($B468,'CURVE DATA'!$A:$AM,38,FALSE),NA())</f>
        <v>5.3828752476928008</v>
      </c>
      <c r="J468">
        <f>IFERROR(VLOOKUP($B468,'CURVE DATA'!$A:$AM,39,FALSE),NA())</f>
        <v>9.6941442819368344</v>
      </c>
      <c r="K468" t="str">
        <f t="shared" si="81"/>
        <v/>
      </c>
      <c r="L468" t="str">
        <f t="shared" si="82"/>
        <v/>
      </c>
      <c r="M468">
        <f t="shared" si="83"/>
        <v>5.2538607692307835</v>
      </c>
      <c r="N468" t="str">
        <f t="shared" si="84"/>
        <v/>
      </c>
      <c r="O468" t="str">
        <f t="shared" si="85"/>
        <v/>
      </c>
      <c r="P468" t="str">
        <f t="shared" si="86"/>
        <v/>
      </c>
      <c r="Q468" t="str">
        <f t="shared" si="87"/>
        <v/>
      </c>
    </row>
    <row r="469" spans="1:17">
      <c r="A469" s="41">
        <f t="shared" si="78"/>
        <v>467</v>
      </c>
      <c r="B469" t="str">
        <f t="shared" si="79"/>
        <v>5_468</v>
      </c>
      <c r="C469">
        <f t="shared" si="77"/>
        <v>5</v>
      </c>
      <c r="D469">
        <f t="shared" si="80"/>
        <v>468</v>
      </c>
      <c r="E469">
        <f>IFERROR(VLOOKUP($B469,'CURVE DATA'!$A:$AM,15,FALSE),"")</f>
        <v>214.19906961538462</v>
      </c>
      <c r="F469">
        <f>IFERROR(VLOOKUP($B469,'CURVE DATA'!$A:$AM,34,FALSE),NA())</f>
        <v>3.1275215520809724E-2</v>
      </c>
      <c r="G469">
        <f>IFERROR(VLOOKUP($B469,'CURVE DATA'!$A:$AM,35,FALSE),NA())</f>
        <v>0.12214903552395735</v>
      </c>
      <c r="H469">
        <f>IFERROR(VLOOKUP($B469,'CURVE DATA'!$A:$AM,37,FALSE),NA())</f>
        <v>7.5264938860205444</v>
      </c>
      <c r="I469">
        <f>IFERROR(VLOOKUP($B469,'CURVE DATA'!$A:$AM,38,FALSE),NA())</f>
        <v>5.3742953056938063</v>
      </c>
      <c r="J469">
        <f>IFERROR(VLOOKUP($B469,'CURVE DATA'!$A:$AM,39,FALSE),NA())</f>
        <v>9.6786924663472842</v>
      </c>
      <c r="K469" t="str">
        <f t="shared" si="81"/>
        <v/>
      </c>
      <c r="L469" t="str">
        <f t="shared" si="82"/>
        <v/>
      </c>
      <c r="M469">
        <f t="shared" si="83"/>
        <v>5.7125311538461574</v>
      </c>
      <c r="N469" t="str">
        <f t="shared" si="84"/>
        <v/>
      </c>
      <c r="O469" t="str">
        <f t="shared" si="85"/>
        <v/>
      </c>
      <c r="P469" t="str">
        <f t="shared" si="86"/>
        <v/>
      </c>
      <c r="Q469" t="str">
        <f t="shared" si="87"/>
        <v/>
      </c>
    </row>
    <row r="470" spans="1:17">
      <c r="A470" s="41">
        <f t="shared" si="78"/>
        <v>468</v>
      </c>
      <c r="B470" t="str">
        <f t="shared" si="79"/>
        <v>5_469</v>
      </c>
      <c r="C470">
        <f t="shared" si="77"/>
        <v>5</v>
      </c>
      <c r="D470">
        <f t="shared" si="80"/>
        <v>469</v>
      </c>
      <c r="E470">
        <f>IFERROR(VLOOKUP($B470,'CURVE DATA'!$A:$AM,15,FALSE),"")</f>
        <v>214.65773999999999</v>
      </c>
      <c r="F470">
        <f>IFERROR(VLOOKUP($B470,'CURVE DATA'!$A:$AM,34,FALSE),NA())</f>
        <v>3.0873781381627521E-2</v>
      </c>
      <c r="G470">
        <f>IFERROR(VLOOKUP($B470,'CURVE DATA'!$A:$AM,35,FALSE),NA())</f>
        <v>0.12195400292963614</v>
      </c>
      <c r="H470">
        <f>IFERROR(VLOOKUP($B470,'CURVE DATA'!$A:$AM,37,FALSE),NA())</f>
        <v>7.5144765039557848</v>
      </c>
      <c r="I470">
        <f>IFERROR(VLOOKUP($B470,'CURVE DATA'!$A:$AM,38,FALSE),NA())</f>
        <v>5.3657142902840507</v>
      </c>
      <c r="J470">
        <f>IFERROR(VLOOKUP($B470,'CURVE DATA'!$A:$AM,39,FALSE),NA())</f>
        <v>9.6632387176275198</v>
      </c>
      <c r="K470" t="str">
        <f t="shared" si="81"/>
        <v/>
      </c>
      <c r="L470" t="str">
        <f t="shared" si="82"/>
        <v/>
      </c>
      <c r="M470">
        <f t="shared" si="83"/>
        <v>6.1712015384615313</v>
      </c>
      <c r="N470" t="str">
        <f t="shared" si="84"/>
        <v/>
      </c>
      <c r="O470" t="str">
        <f t="shared" si="85"/>
        <v/>
      </c>
      <c r="P470" t="str">
        <f t="shared" si="86"/>
        <v/>
      </c>
      <c r="Q470" t="str">
        <f t="shared" si="87"/>
        <v/>
      </c>
    </row>
    <row r="471" spans="1:17">
      <c r="A471" s="41">
        <f t="shared" si="78"/>
        <v>469</v>
      </c>
      <c r="B471" t="str">
        <f t="shared" si="79"/>
        <v>5_470</v>
      </c>
      <c r="C471">
        <f t="shared" si="77"/>
        <v>5</v>
      </c>
      <c r="D471">
        <f t="shared" si="80"/>
        <v>470</v>
      </c>
      <c r="E471">
        <f>IFERROR(VLOOKUP($B471,'CURVE DATA'!$A:$AM,15,FALSE),"")</f>
        <v>215.11641038461539</v>
      </c>
      <c r="F471">
        <f>IFERROR(VLOOKUP($B471,'CURVE DATA'!$A:$AM,34,FALSE),NA())</f>
        <v>3.0476221190590541E-2</v>
      </c>
      <c r="G471">
        <f>IFERROR(VLOOKUP($B471,'CURVE DATA'!$A:$AM,35,FALSE),NA())</f>
        <v>0.12175895435449959</v>
      </c>
      <c r="H471">
        <f>IFERROR(VLOOKUP($B471,'CURVE DATA'!$A:$AM,37,FALSE),NA())</f>
        <v>7.5024581371963164</v>
      </c>
      <c r="I471">
        <f>IFERROR(VLOOKUP($B471,'CURVE DATA'!$A:$AM,38,FALSE),NA())</f>
        <v>5.3571325717527323</v>
      </c>
      <c r="J471">
        <f>IFERROR(VLOOKUP($B471,'CURVE DATA'!$A:$AM,39,FALSE),NA())</f>
        <v>9.6477837026399005</v>
      </c>
      <c r="K471" t="str">
        <f t="shared" si="81"/>
        <v/>
      </c>
      <c r="L471" t="str">
        <f t="shared" si="82"/>
        <v/>
      </c>
      <c r="M471">
        <f t="shared" si="83"/>
        <v>6.6298719230769336</v>
      </c>
      <c r="N471" t="str">
        <f t="shared" si="84"/>
        <v/>
      </c>
      <c r="O471" t="str">
        <f t="shared" si="85"/>
        <v/>
      </c>
      <c r="P471" t="str">
        <f t="shared" si="86"/>
        <v/>
      </c>
      <c r="Q471" t="str">
        <f t="shared" si="87"/>
        <v/>
      </c>
    </row>
    <row r="472" spans="1:17">
      <c r="A472" s="41">
        <f t="shared" si="78"/>
        <v>470</v>
      </c>
      <c r="B472" t="str">
        <f t="shared" si="79"/>
        <v>5_471</v>
      </c>
      <c r="C472">
        <f t="shared" si="77"/>
        <v>5</v>
      </c>
      <c r="D472">
        <f t="shared" si="80"/>
        <v>471</v>
      </c>
      <c r="E472">
        <f>IFERROR(VLOOKUP($B472,'CURVE DATA'!$A:$AM,15,FALSE),"")</f>
        <v>215.57508076923077</v>
      </c>
      <c r="F472">
        <f>IFERROR(VLOOKUP($B472,'CURVE DATA'!$A:$AM,34,FALSE),NA())</f>
        <v>3.0082518576828182E-2</v>
      </c>
      <c r="G472">
        <f>IFERROR(VLOOKUP($B472,'CURVE DATA'!$A:$AM,35,FALSE),NA())</f>
        <v>0.12156389810816411</v>
      </c>
      <c r="H472">
        <f>IFERROR(VLOOKUP($B472,'CURVE DATA'!$A:$AM,37,FALSE),NA())</f>
        <v>7.4904392977582743</v>
      </c>
      <c r="I472">
        <f>IFERROR(VLOOKUP($B472,'CURVE DATA'!$A:$AM,38,FALSE),NA())</f>
        <v>5.3485505157051314</v>
      </c>
      <c r="J472">
        <f>IFERROR(VLOOKUP($B472,'CURVE DATA'!$A:$AM,39,FALSE),NA())</f>
        <v>9.6323280798114173</v>
      </c>
      <c r="K472" t="str">
        <f t="shared" si="81"/>
        <v/>
      </c>
      <c r="L472" t="str">
        <f t="shared" si="82"/>
        <v/>
      </c>
      <c r="M472">
        <f t="shared" si="83"/>
        <v>7.0885423076923075</v>
      </c>
      <c r="N472" t="str">
        <f t="shared" si="84"/>
        <v/>
      </c>
      <c r="O472" t="str">
        <f t="shared" si="85"/>
        <v/>
      </c>
      <c r="P472" t="str">
        <f t="shared" si="86"/>
        <v/>
      </c>
      <c r="Q472" t="str">
        <f t="shared" si="87"/>
        <v/>
      </c>
    </row>
    <row r="473" spans="1:17">
      <c r="A473" s="41">
        <f t="shared" si="78"/>
        <v>471</v>
      </c>
      <c r="B473" t="str">
        <f t="shared" si="79"/>
        <v>5_472</v>
      </c>
      <c r="C473">
        <f t="shared" si="77"/>
        <v>5</v>
      </c>
      <c r="D473">
        <f t="shared" si="80"/>
        <v>472</v>
      </c>
      <c r="E473">
        <f>IFERROR(VLOOKUP($B473,'CURVE DATA'!$A:$AM,15,FALSE),"")</f>
        <v>216.03375115384617</v>
      </c>
      <c r="F473">
        <f>IFERROR(VLOOKUP($B473,'CURVE DATA'!$A:$AM,34,FALSE),NA())</f>
        <v>2.9692656880203772E-2</v>
      </c>
      <c r="G473">
        <f>IFERROR(VLOOKUP($B473,'CURVE DATA'!$A:$AM,35,FALSE),NA())</f>
        <v>0.12136884239430432</v>
      </c>
      <c r="H473">
        <f>IFERROR(VLOOKUP($B473,'CURVE DATA'!$A:$AM,37,FALSE),NA())</f>
        <v>7.4784204911299472</v>
      </c>
      <c r="I473">
        <f>IFERROR(VLOOKUP($B473,'CURVE DATA'!$A:$AM,38,FALSE),NA())</f>
        <v>5.3399684830853174</v>
      </c>
      <c r="J473">
        <f>IFERROR(VLOOKUP($B473,'CURVE DATA'!$A:$AM,39,FALSE),NA())</f>
        <v>9.616872499174578</v>
      </c>
      <c r="K473" t="str">
        <f t="shared" si="81"/>
        <v/>
      </c>
      <c r="L473" t="str">
        <f t="shared" si="82"/>
        <v/>
      </c>
      <c r="M473">
        <f t="shared" si="83"/>
        <v>7.5472126923077099</v>
      </c>
      <c r="N473" t="str">
        <f t="shared" si="84"/>
        <v/>
      </c>
      <c r="O473" t="str">
        <f t="shared" si="85"/>
        <v/>
      </c>
      <c r="P473" t="str">
        <f t="shared" si="86"/>
        <v/>
      </c>
      <c r="Q473" t="str">
        <f t="shared" si="87"/>
        <v/>
      </c>
    </row>
    <row r="474" spans="1:17">
      <c r="A474" s="41">
        <f t="shared" si="78"/>
        <v>472</v>
      </c>
      <c r="B474" t="str">
        <f t="shared" si="79"/>
        <v>5_473</v>
      </c>
      <c r="C474">
        <f t="shared" si="77"/>
        <v>5</v>
      </c>
      <c r="D474">
        <f t="shared" si="80"/>
        <v>473</v>
      </c>
      <c r="E474">
        <f>IFERROR(VLOOKUP($B474,'CURVE DATA'!$A:$AM,15,FALSE),"")</f>
        <v>216.49242153846154</v>
      </c>
      <c r="F474">
        <f>IFERROR(VLOOKUP($B474,'CURVE DATA'!$A:$AM,34,FALSE),NA())</f>
        <v>2.9306619158440496E-2</v>
      </c>
      <c r="G474">
        <f>IFERROR(VLOOKUP($B474,'CURVE DATA'!$A:$AM,35,FALSE),NA())</f>
        <v>0.1211737953111775</v>
      </c>
      <c r="H474">
        <f>IFERROR(VLOOKUP($B474,'CURVE DATA'!$A:$AM,37,FALSE),NA())</f>
        <v>7.4664022163040915</v>
      </c>
      <c r="I474">
        <f>IFERROR(VLOOKUP($B474,'CURVE DATA'!$A:$AM,38,FALSE),NA())</f>
        <v>5.3313868301992242</v>
      </c>
      <c r="J474">
        <f>IFERROR(VLOOKUP($B474,'CURVE DATA'!$A:$AM,39,FALSE),NA())</f>
        <v>9.6014176024089597</v>
      </c>
      <c r="K474" t="str">
        <f t="shared" si="81"/>
        <v/>
      </c>
      <c r="L474" t="str">
        <f t="shared" si="82"/>
        <v/>
      </c>
      <c r="M474">
        <f t="shared" si="83"/>
        <v>8.0058830769230838</v>
      </c>
      <c r="N474" t="str">
        <f t="shared" si="84"/>
        <v/>
      </c>
      <c r="O474" t="str">
        <f t="shared" si="85"/>
        <v/>
      </c>
      <c r="P474" t="str">
        <f t="shared" si="86"/>
        <v/>
      </c>
      <c r="Q474" t="str">
        <f t="shared" si="87"/>
        <v/>
      </c>
    </row>
    <row r="475" spans="1:17">
      <c r="A475" s="41">
        <f t="shared" si="78"/>
        <v>473</v>
      </c>
      <c r="B475" t="str">
        <f t="shared" si="79"/>
        <v>5_474</v>
      </c>
      <c r="C475">
        <f t="shared" si="77"/>
        <v>5</v>
      </c>
      <c r="D475">
        <f t="shared" si="80"/>
        <v>474</v>
      </c>
      <c r="E475">
        <f>IFERROR(VLOOKUP($B475,'CURVE DATA'!$A:$AM,15,FALSE),"")</f>
        <v>216.95109192307692</v>
      </c>
      <c r="F475">
        <f>IFERROR(VLOOKUP($B475,'CURVE DATA'!$A:$AM,34,FALSE),NA())</f>
        <v>2.8924388194012676E-2</v>
      </c>
      <c r="G475">
        <f>IFERROR(VLOOKUP($B475,'CURVE DATA'!$A:$AM,35,FALSE),NA())</f>
        <v>0.120978764852156</v>
      </c>
      <c r="H475">
        <f>IFERROR(VLOOKUP($B475,'CURVE DATA'!$A:$AM,37,FALSE),NA())</f>
        <v>7.4543849658107364</v>
      </c>
      <c r="I475">
        <f>IFERROR(VLOOKUP($B475,'CURVE DATA'!$A:$AM,38,FALSE),NA())</f>
        <v>5.3228059087380721</v>
      </c>
      <c r="J475">
        <f>IFERROR(VLOOKUP($B475,'CURVE DATA'!$A:$AM,39,FALSE),NA())</f>
        <v>9.5859640228834024</v>
      </c>
      <c r="K475" t="str">
        <f t="shared" si="81"/>
        <v/>
      </c>
      <c r="L475" t="str">
        <f t="shared" si="82"/>
        <v/>
      </c>
      <c r="M475">
        <f t="shared" si="83"/>
        <v>8.4645534615384577</v>
      </c>
      <c r="N475" t="str">
        <f t="shared" si="84"/>
        <v/>
      </c>
      <c r="O475" t="str">
        <f t="shared" si="85"/>
        <v/>
      </c>
      <c r="P475" t="str">
        <f t="shared" si="86"/>
        <v/>
      </c>
      <c r="Q475" t="str">
        <f t="shared" si="87"/>
        <v/>
      </c>
    </row>
    <row r="476" spans="1:17">
      <c r="A476" s="41">
        <f t="shared" si="78"/>
        <v>474</v>
      </c>
      <c r="B476" t="str">
        <f t="shared" si="79"/>
        <v>5_475</v>
      </c>
      <c r="C476">
        <f t="shared" si="77"/>
        <v>5</v>
      </c>
      <c r="D476">
        <f t="shared" si="80"/>
        <v>475</v>
      </c>
      <c r="E476">
        <f>IFERROR(VLOOKUP($B476,'CURVE DATA'!$A:$AM,15,FALSE),"")</f>
        <v>217.40976230769232</v>
      </c>
      <c r="F476">
        <f>IFERROR(VLOOKUP($B476,'CURVE DATA'!$A:$AM,34,FALSE),NA())</f>
        <v>2.8545946501125841E-2</v>
      </c>
      <c r="G476">
        <f>IFERROR(VLOOKUP($B476,'CURVE DATA'!$A:$AM,35,FALSE),NA())</f>
        <v>0.12078375890626775</v>
      </c>
      <c r="H476">
        <f>IFERROR(VLOOKUP($B476,'CURVE DATA'!$A:$AM,37,FALSE),NA())</f>
        <v>7.4423692257504914</v>
      </c>
      <c r="I476">
        <f>IFERROR(VLOOKUP($B476,'CURVE DATA'!$A:$AM,38,FALSE),NA())</f>
        <v>5.3142260658021518</v>
      </c>
      <c r="J476">
        <f>IFERROR(VLOOKUP($B476,'CURVE DATA'!$A:$AM,39,FALSE),NA())</f>
        <v>9.5705123856988301</v>
      </c>
      <c r="K476" t="str">
        <f t="shared" si="81"/>
        <v/>
      </c>
      <c r="L476" t="str">
        <f t="shared" si="82"/>
        <v/>
      </c>
      <c r="M476">
        <f t="shared" si="83"/>
        <v>8.92322384615386</v>
      </c>
      <c r="N476" t="str">
        <f t="shared" si="84"/>
        <v/>
      </c>
      <c r="O476" t="str">
        <f t="shared" si="85"/>
        <v/>
      </c>
      <c r="P476" t="str">
        <f t="shared" si="86"/>
        <v/>
      </c>
      <c r="Q476" t="str">
        <f t="shared" si="87"/>
        <v/>
      </c>
    </row>
    <row r="477" spans="1:17">
      <c r="A477" s="41">
        <f t="shared" si="78"/>
        <v>475</v>
      </c>
      <c r="B477" t="str">
        <f t="shared" si="79"/>
        <v>5_476</v>
      </c>
      <c r="C477">
        <f t="shared" si="77"/>
        <v>5</v>
      </c>
      <c r="D477">
        <f t="shared" si="80"/>
        <v>476</v>
      </c>
      <c r="E477">
        <f>IFERROR(VLOOKUP($B477,'CURVE DATA'!$A:$AM,15,FALSE),"")</f>
        <v>217.86843269230769</v>
      </c>
      <c r="F477">
        <f>IFERROR(VLOOKUP($B477,'CURVE DATA'!$A:$AM,34,FALSE),NA())</f>
        <v>2.8171276332606399E-2</v>
      </c>
      <c r="G477">
        <f>IFERROR(VLOOKUP($B477,'CURVE DATA'!$A:$AM,35,FALSE),NA())</f>
        <v>0.12058878525874425</v>
      </c>
      <c r="H477">
        <f>IFERROR(VLOOKUP($B477,'CURVE DATA'!$A:$AM,37,FALSE),NA())</f>
        <v>7.4303554758283079</v>
      </c>
      <c r="I477">
        <f>IFERROR(VLOOKUP($B477,'CURVE DATA'!$A:$AM,38,FALSE),NA())</f>
        <v>5.305647643924936</v>
      </c>
      <c r="J477">
        <f>IFERROR(VLOOKUP($B477,'CURVE DATA'!$A:$AM,39,FALSE),NA())</f>
        <v>9.5550633077316807</v>
      </c>
      <c r="K477" t="str">
        <f t="shared" si="81"/>
        <v/>
      </c>
      <c r="L477" t="str">
        <f t="shared" si="82"/>
        <v/>
      </c>
      <c r="M477">
        <f t="shared" si="83"/>
        <v>9.3818942307692339</v>
      </c>
      <c r="N477" t="str">
        <f t="shared" si="84"/>
        <v/>
      </c>
      <c r="O477" t="str">
        <f t="shared" si="85"/>
        <v/>
      </c>
      <c r="P477" t="str">
        <f t="shared" si="86"/>
        <v/>
      </c>
      <c r="Q477" t="str">
        <f t="shared" si="87"/>
        <v/>
      </c>
    </row>
    <row r="478" spans="1:17">
      <c r="A478" s="41">
        <f t="shared" si="78"/>
        <v>476</v>
      </c>
      <c r="B478" t="str">
        <f t="shared" si="79"/>
        <v>5_477</v>
      </c>
      <c r="C478">
        <f t="shared" si="77"/>
        <v>5</v>
      </c>
      <c r="D478">
        <f t="shared" si="80"/>
        <v>477</v>
      </c>
      <c r="E478">
        <f>IFERROR(VLOOKUP($B478,'CURVE DATA'!$A:$AM,15,FALSE),"")</f>
        <v>218.32710307692307</v>
      </c>
      <c r="F478">
        <f>IFERROR(VLOOKUP($B478,'CURVE DATA'!$A:$AM,34,FALSE),NA())</f>
        <v>2.7800359686658296E-2</v>
      </c>
      <c r="G478">
        <f>IFERROR(VLOOKUP($B478,'CURVE DATA'!$A:$AM,35,FALSE),NA())</f>
        <v>0.12039385159157602</v>
      </c>
      <c r="H478">
        <f>IFERROR(VLOOKUP($B478,'CURVE DATA'!$A:$AM,37,FALSE),NA())</f>
        <v>7.4183441893877076</v>
      </c>
      <c r="I478">
        <f>IFERROR(VLOOKUP($B478,'CURVE DATA'!$A:$AM,38,FALSE),NA())</f>
        <v>5.2970709810975132</v>
      </c>
      <c r="J478">
        <f>IFERROR(VLOOKUP($B478,'CURVE DATA'!$A:$AM,39,FALSE),NA())</f>
        <v>9.5396173976779028</v>
      </c>
      <c r="K478" t="str">
        <f t="shared" si="81"/>
        <v/>
      </c>
      <c r="L478" t="str">
        <f t="shared" si="82"/>
        <v/>
      </c>
      <c r="M478">
        <f t="shared" si="83"/>
        <v>9.8405646153846078</v>
      </c>
      <c r="N478" t="str">
        <f t="shared" si="84"/>
        <v/>
      </c>
      <c r="O478" t="str">
        <f t="shared" si="85"/>
        <v/>
      </c>
      <c r="P478" t="str">
        <f t="shared" si="86"/>
        <v/>
      </c>
      <c r="Q478" t="str">
        <f t="shared" si="87"/>
        <v/>
      </c>
    </row>
    <row r="479" spans="1:17">
      <c r="A479" s="41">
        <f t="shared" si="78"/>
        <v>477</v>
      </c>
      <c r="B479" t="str">
        <f t="shared" si="79"/>
        <v>5_478</v>
      </c>
      <c r="C479">
        <f t="shared" si="77"/>
        <v>5</v>
      </c>
      <c r="D479">
        <f t="shared" si="80"/>
        <v>478</v>
      </c>
      <c r="E479">
        <f>IFERROR(VLOOKUP($B479,'CURVE DATA'!$A:$AM,15,FALSE),"")</f>
        <v>218.78577346153847</v>
      </c>
      <c r="F479">
        <f>IFERROR(VLOOKUP($B479,'CURVE DATA'!$A:$AM,34,FALSE),NA())</f>
        <v>2.7433178313817995E-2</v>
      </c>
      <c r="G479">
        <f>IFERROR(VLOOKUP($B479,'CURVE DATA'!$A:$AM,35,FALSE),NA())</f>
        <v>0.12019896548407547</v>
      </c>
      <c r="H479">
        <f>IFERROR(VLOOKUP($B479,'CURVE DATA'!$A:$AM,37,FALSE),NA())</f>
        <v>7.4063358334454659</v>
      </c>
      <c r="I479">
        <f>IFERROR(VLOOKUP($B479,'CURVE DATA'!$A:$AM,38,FALSE),NA())</f>
        <v>5.2884964107933561</v>
      </c>
      <c r="J479">
        <f>IFERROR(VLOOKUP($B479,'CURVE DATA'!$A:$AM,39,FALSE),NA())</f>
        <v>9.5241752560975765</v>
      </c>
      <c r="K479" t="str">
        <f t="shared" si="81"/>
        <v/>
      </c>
      <c r="L479" t="str">
        <f t="shared" si="82"/>
        <v/>
      </c>
      <c r="M479">
        <f t="shared" si="83"/>
        <v>10.29923500000001</v>
      </c>
      <c r="N479" t="str">
        <f t="shared" si="84"/>
        <v/>
      </c>
      <c r="O479" t="str">
        <f t="shared" si="85"/>
        <v/>
      </c>
      <c r="P479" t="str">
        <f t="shared" si="86"/>
        <v/>
      </c>
      <c r="Q479" t="str">
        <f t="shared" si="87"/>
        <v/>
      </c>
    </row>
    <row r="480" spans="1:17">
      <c r="A480" s="41">
        <f t="shared" si="78"/>
        <v>478</v>
      </c>
      <c r="B480" t="str">
        <f t="shared" si="79"/>
        <v>5_479</v>
      </c>
      <c r="C480">
        <f t="shared" si="77"/>
        <v>5</v>
      </c>
      <c r="D480">
        <f t="shared" si="80"/>
        <v>479</v>
      </c>
      <c r="E480">
        <f>IFERROR(VLOOKUP($B480,'CURVE DATA'!$A:$AM,15,FALSE),"")</f>
        <v>219.24444384615384</v>
      </c>
      <c r="F480">
        <f>IFERROR(VLOOKUP($B480,'CURVE DATA'!$A:$AM,34,FALSE),NA())</f>
        <v>2.7069713723560283E-2</v>
      </c>
      <c r="G480">
        <f>IFERROR(VLOOKUP($B480,'CURVE DATA'!$A:$AM,35,FALSE),NA())</f>
        <v>0.12000413441344678</v>
      </c>
      <c r="H480">
        <f>IFERROR(VLOOKUP($B480,'CURVE DATA'!$A:$AM,37,FALSE),NA())</f>
        <v>7.3943308687267217</v>
      </c>
      <c r="I480">
        <f>IFERROR(VLOOKUP($B480,'CURVE DATA'!$A:$AM,38,FALSE),NA())</f>
        <v>5.2799242619933953</v>
      </c>
      <c r="J480">
        <f>IFERROR(VLOOKUP($B480,'CURVE DATA'!$A:$AM,39,FALSE),NA())</f>
        <v>9.50873747546005</v>
      </c>
      <c r="K480" t="str">
        <f t="shared" si="81"/>
        <v/>
      </c>
      <c r="L480" t="str">
        <f t="shared" si="82"/>
        <v/>
      </c>
      <c r="M480">
        <f t="shared" si="83"/>
        <v>10.757905384615384</v>
      </c>
      <c r="N480" t="str">
        <f t="shared" si="84"/>
        <v/>
      </c>
      <c r="O480" t="str">
        <f t="shared" si="85"/>
        <v/>
      </c>
      <c r="P480" t="str">
        <f t="shared" si="86"/>
        <v/>
      </c>
      <c r="Q480" t="str">
        <f t="shared" si="87"/>
        <v/>
      </c>
    </row>
    <row r="481" spans="1:17">
      <c r="A481" s="41">
        <f t="shared" si="78"/>
        <v>479</v>
      </c>
      <c r="B481" t="str">
        <f t="shared" si="79"/>
        <v>5_480</v>
      </c>
      <c r="C481">
        <f t="shared" si="77"/>
        <v>5</v>
      </c>
      <c r="D481">
        <f t="shared" si="80"/>
        <v>480</v>
      </c>
      <c r="E481">
        <f>IFERROR(VLOOKUP($B481,'CURVE DATA'!$A:$AM,15,FALSE),"")</f>
        <v>219.70311423076924</v>
      </c>
      <c r="F481">
        <f>IFERROR(VLOOKUP($B481,'CURVE DATA'!$A:$AM,34,FALSE),NA())</f>
        <v>2.6709947191095828E-2</v>
      </c>
      <c r="G481">
        <f>IFERROR(VLOOKUP($B481,'CURVE DATA'!$A:$AM,35,FALSE),NA())</f>
        <v>0.11980936575536254</v>
      </c>
      <c r="H481">
        <f>IFERROR(VLOOKUP($B481,'CURVE DATA'!$A:$AM,37,FALSE),NA())</f>
        <v>7.3823297497005145</v>
      </c>
      <c r="I481">
        <f>IFERROR(VLOOKUP($B481,'CURVE DATA'!$A:$AM,38,FALSE),NA())</f>
        <v>5.2713548592113888</v>
      </c>
      <c r="J481">
        <f>IFERROR(VLOOKUP($B481,'CURVE DATA'!$A:$AM,39,FALSE),NA())</f>
        <v>9.4933046401896419</v>
      </c>
      <c r="K481" t="str">
        <f t="shared" si="81"/>
        <v/>
      </c>
      <c r="L481" t="str">
        <f t="shared" si="82"/>
        <v/>
      </c>
      <c r="M481">
        <f t="shared" si="83"/>
        <v>11.216575769230786</v>
      </c>
      <c r="N481" t="str">
        <f t="shared" si="84"/>
        <v/>
      </c>
      <c r="O481" t="str">
        <f t="shared" si="85"/>
        <v/>
      </c>
      <c r="P481" t="str">
        <f t="shared" si="86"/>
        <v/>
      </c>
      <c r="Q481" t="str">
        <f t="shared" si="87"/>
        <v/>
      </c>
    </row>
    <row r="482" spans="1:17">
      <c r="A482" s="41">
        <f t="shared" si="78"/>
        <v>480</v>
      </c>
      <c r="B482" t="str">
        <f t="shared" si="79"/>
        <v>5_481</v>
      </c>
      <c r="C482">
        <f t="shared" si="77"/>
        <v>5</v>
      </c>
      <c r="D482">
        <f t="shared" si="80"/>
        <v>481</v>
      </c>
      <c r="E482">
        <f>IFERROR(VLOOKUP($B482,'CURVE DATA'!$A:$AM,15,FALSE),"")</f>
        <v>220.16178461538462</v>
      </c>
      <c r="F482">
        <f>IFERROR(VLOOKUP($B482,'CURVE DATA'!$A:$AM,34,FALSE),NA())</f>
        <v>2.6353859763957301E-2</v>
      </c>
      <c r="G482">
        <f>IFERROR(VLOOKUP($B482,'CURVE DATA'!$A:$AM,35,FALSE),NA())</f>
        <v>0.1196146667845471</v>
      </c>
      <c r="H482">
        <f>IFERROR(VLOOKUP($B482,'CURVE DATA'!$A:$AM,37,FALSE),NA())</f>
        <v>7.3703329246157239</v>
      </c>
      <c r="I482">
        <f>IFERROR(VLOOKUP($B482,'CURVE DATA'!$A:$AM,38,FALSE),NA())</f>
        <v>5.262788522519589</v>
      </c>
      <c r="J482">
        <f>IFERROR(VLOOKUP($B482,'CURVE DATA'!$A:$AM,39,FALSE),NA())</f>
        <v>9.4778773267118588</v>
      </c>
      <c r="K482" t="str">
        <f t="shared" si="81"/>
        <v/>
      </c>
      <c r="L482" t="str">
        <f t="shared" si="82"/>
        <v/>
      </c>
      <c r="M482">
        <f t="shared" si="83"/>
        <v>11.67524615384616</v>
      </c>
      <c r="N482" t="str">
        <f t="shared" si="84"/>
        <v/>
      </c>
      <c r="O482" t="str">
        <f t="shared" si="85"/>
        <v/>
      </c>
      <c r="P482" t="str">
        <f t="shared" si="86"/>
        <v/>
      </c>
      <c r="Q482" t="str">
        <f t="shared" si="87"/>
        <v/>
      </c>
    </row>
    <row r="483" spans="1:17">
      <c r="A483" s="41">
        <f t="shared" si="78"/>
        <v>481</v>
      </c>
      <c r="B483" t="str">
        <f t="shared" si="79"/>
        <v>5_482</v>
      </c>
      <c r="C483">
        <f t="shared" si="77"/>
        <v>5</v>
      </c>
      <c r="D483">
        <f t="shared" si="80"/>
        <v>482</v>
      </c>
      <c r="E483">
        <f>IFERROR(VLOOKUP($B483,'CURVE DATA'!$A:$AM,15,FALSE),"")</f>
        <v>220.62045499999999</v>
      </c>
      <c r="F483">
        <f>IFERROR(VLOOKUP($B483,'CURVE DATA'!$A:$AM,34,FALSE),NA())</f>
        <v>2.6001432268649635E-2</v>
      </c>
      <c r="G483">
        <f>IFERROR(VLOOKUP($B483,'CURVE DATA'!$A:$AM,35,FALSE),NA())</f>
        <v>0.11942004467536645</v>
      </c>
      <c r="H483">
        <f>IFERROR(VLOOKUP($B483,'CURVE DATA'!$A:$AM,37,FALSE),NA())</f>
        <v>7.3583408355374162</v>
      </c>
      <c r="I483">
        <f>IFERROR(VLOOKUP($B483,'CURVE DATA'!$A:$AM,38,FALSE),NA())</f>
        <v>5.2542255675746956</v>
      </c>
      <c r="J483">
        <f>IFERROR(VLOOKUP($B483,'CURVE DATA'!$A:$AM,39,FALSE),NA())</f>
        <v>9.4624561035001378</v>
      </c>
      <c r="K483" t="str">
        <f t="shared" si="81"/>
        <v/>
      </c>
      <c r="L483" t="str">
        <f t="shared" si="82"/>
        <v/>
      </c>
      <c r="M483">
        <f t="shared" si="83"/>
        <v>12.133916538461534</v>
      </c>
      <c r="N483" t="str">
        <f t="shared" si="84"/>
        <v/>
      </c>
      <c r="O483" t="str">
        <f t="shared" si="85"/>
        <v/>
      </c>
      <c r="P483" t="str">
        <f t="shared" si="86"/>
        <v/>
      </c>
      <c r="Q483" t="str">
        <f t="shared" si="87"/>
        <v/>
      </c>
    </row>
    <row r="484" spans="1:17">
      <c r="A484" s="41">
        <f t="shared" si="78"/>
        <v>482</v>
      </c>
      <c r="B484" t="str">
        <f t="shared" si="79"/>
        <v>5_483</v>
      </c>
      <c r="C484">
        <f t="shared" si="77"/>
        <v>5</v>
      </c>
      <c r="D484">
        <f t="shared" si="80"/>
        <v>483</v>
      </c>
      <c r="E484">
        <f>IFERROR(VLOOKUP($B484,'CURVE DATA'!$A:$AM,15,FALSE),"")</f>
        <v>221.07912538461539</v>
      </c>
      <c r="F484">
        <f>IFERROR(VLOOKUP($B484,'CURVE DATA'!$A:$AM,34,FALSE),NA())</f>
        <v>2.5652645317232825E-2</v>
      </c>
      <c r="G484">
        <f>IFERROR(VLOOKUP($B484,'CURVE DATA'!$A:$AM,35,FALSE),NA())</f>
        <v>0.11922550650242425</v>
      </c>
      <c r="H484">
        <f>IFERROR(VLOOKUP($B484,'CURVE DATA'!$A:$AM,37,FALSE),NA())</f>
        <v>7.3463539183835769</v>
      </c>
      <c r="I484">
        <f>IFERROR(VLOOKUP($B484,'CURVE DATA'!$A:$AM,38,FALSE),NA())</f>
        <v>5.2456663056440815</v>
      </c>
      <c r="J484">
        <f>IFERROR(VLOOKUP($B484,'CURVE DATA'!$A:$AM,39,FALSE),NA())</f>
        <v>9.4470415311230731</v>
      </c>
      <c r="K484" t="str">
        <f t="shared" si="81"/>
        <v/>
      </c>
      <c r="L484" t="str">
        <f t="shared" si="82"/>
        <v/>
      </c>
      <c r="M484">
        <f t="shared" si="83"/>
        <v>12.592586923076937</v>
      </c>
      <c r="N484" t="str">
        <f t="shared" si="84"/>
        <v/>
      </c>
      <c r="O484" t="str">
        <f t="shared" si="85"/>
        <v/>
      </c>
      <c r="P484" t="str">
        <f t="shared" si="86"/>
        <v/>
      </c>
      <c r="Q484" t="str">
        <f t="shared" si="87"/>
        <v/>
      </c>
    </row>
    <row r="485" spans="1:17">
      <c r="A485" s="41">
        <f t="shared" si="78"/>
        <v>483</v>
      </c>
      <c r="B485" t="str">
        <f t="shared" si="79"/>
        <v>5_484</v>
      </c>
      <c r="C485">
        <f t="shared" si="77"/>
        <v>5</v>
      </c>
      <c r="D485">
        <f t="shared" si="80"/>
        <v>484</v>
      </c>
      <c r="E485">
        <f>IFERROR(VLOOKUP($B485,'CURVE DATA'!$A:$AM,15,FALSE),"")</f>
        <v>221.53779576923077</v>
      </c>
      <c r="F485">
        <f>IFERROR(VLOOKUP($B485,'CURVE DATA'!$A:$AM,34,FALSE),NA())</f>
        <v>2.5307479313732693E-2</v>
      </c>
      <c r="G485">
        <f>IFERROR(VLOOKUP($B485,'CURVE DATA'!$A:$AM,35,FALSE),NA())</f>
        <v>0.11903105924116403</v>
      </c>
      <c r="H485">
        <f>IFERROR(VLOOKUP($B485,'CURVE DATA'!$A:$AM,37,FALSE),NA())</f>
        <v>7.3343726029622083</v>
      </c>
      <c r="I485">
        <f>IFERROR(VLOOKUP($B485,'CURVE DATA'!$A:$AM,38,FALSE),NA())</f>
        <v>5.2371110436322832</v>
      </c>
      <c r="J485">
        <f>IFERROR(VLOOKUP($B485,'CURVE DATA'!$A:$AM,39,FALSE),NA())</f>
        <v>9.4316341622921342</v>
      </c>
      <c r="K485" t="str">
        <f t="shared" si="81"/>
        <v/>
      </c>
      <c r="L485" t="str">
        <f t="shared" si="82"/>
        <v/>
      </c>
      <c r="M485">
        <f t="shared" si="83"/>
        <v>13.05125730769231</v>
      </c>
      <c r="N485" t="str">
        <f t="shared" si="84"/>
        <v/>
      </c>
      <c r="O485" t="str">
        <f t="shared" si="85"/>
        <v/>
      </c>
      <c r="P485" t="str">
        <f t="shared" si="86"/>
        <v/>
      </c>
      <c r="Q485" t="str">
        <f t="shared" si="87"/>
        <v/>
      </c>
    </row>
    <row r="486" spans="1:17">
      <c r="A486" s="41">
        <f t="shared" si="78"/>
        <v>484</v>
      </c>
      <c r="B486" t="str">
        <f t="shared" si="79"/>
        <v>5_485</v>
      </c>
      <c r="C486">
        <f t="shared" si="77"/>
        <v>5</v>
      </c>
      <c r="D486">
        <f t="shared" si="80"/>
        <v>485</v>
      </c>
      <c r="E486">
        <f>IFERROR(VLOOKUP($B486,'CURVE DATA'!$A:$AM,15,FALSE),"")</f>
        <v>221.99646615384614</v>
      </c>
      <c r="F486">
        <f>IFERROR(VLOOKUP($B486,'CURVE DATA'!$A:$AM,34,FALSE),NA())</f>
        <v>2.4965914460715284E-2</v>
      </c>
      <c r="G486">
        <f>IFERROR(VLOOKUP($B486,'CURVE DATA'!$A:$AM,35,FALSE),NA())</f>
        <v>0.11883670976847716</v>
      </c>
      <c r="H486">
        <f>IFERROR(VLOOKUP($B486,'CURVE DATA'!$A:$AM,37,FALSE),NA())</f>
        <v>7.3223973130087954</v>
      </c>
      <c r="I486">
        <f>IFERROR(VLOOKUP($B486,'CURVE DATA'!$A:$AM,38,FALSE),NA())</f>
        <v>5.2285600841077589</v>
      </c>
      <c r="J486">
        <f>IFERROR(VLOOKUP($B486,'CURVE DATA'!$A:$AM,39,FALSE),NA())</f>
        <v>9.4162345419098337</v>
      </c>
      <c r="K486" t="str">
        <f t="shared" si="81"/>
        <v/>
      </c>
      <c r="L486" t="str">
        <f t="shared" si="82"/>
        <v/>
      </c>
      <c r="M486">
        <f t="shared" si="83"/>
        <v>13.509927692307684</v>
      </c>
      <c r="N486" t="str">
        <f t="shared" si="84"/>
        <v/>
      </c>
      <c r="O486" t="str">
        <f t="shared" si="85"/>
        <v/>
      </c>
      <c r="P486" t="str">
        <f t="shared" si="86"/>
        <v/>
      </c>
      <c r="Q486" t="str">
        <f t="shared" si="87"/>
        <v/>
      </c>
    </row>
    <row r="487" spans="1:17">
      <c r="A487" s="41">
        <f t="shared" si="78"/>
        <v>485</v>
      </c>
      <c r="B487" t="str">
        <f t="shared" si="79"/>
        <v>5_486</v>
      </c>
      <c r="C487">
        <f t="shared" si="77"/>
        <v>5</v>
      </c>
      <c r="D487">
        <f t="shared" si="80"/>
        <v>486</v>
      </c>
      <c r="E487">
        <f>IFERROR(VLOOKUP($B487,'CURVE DATA'!$A:$AM,15,FALSE),"")</f>
        <v>222.45513653846155</v>
      </c>
      <c r="F487">
        <f>IFERROR(VLOOKUP($B487,'CURVE DATA'!$A:$AM,34,FALSE),NA())</f>
        <v>2.4627930765574593E-2</v>
      </c>
      <c r="G487">
        <f>IFERROR(VLOOKUP($B487,'CURVE DATA'!$A:$AM,35,FALSE),NA())</f>
        <v>0.11864246486331652</v>
      </c>
      <c r="H487">
        <f>IFERROR(VLOOKUP($B487,'CURVE DATA'!$A:$AM,37,FALSE),NA())</f>
        <v>7.3104284662241197</v>
      </c>
      <c r="I487">
        <f>IFERROR(VLOOKUP($B487,'CURVE DATA'!$A:$AM,38,FALSE),NA())</f>
        <v>5.2200137253298786</v>
      </c>
      <c r="J487">
        <f>IFERROR(VLOOKUP($B487,'CURVE DATA'!$A:$AM,39,FALSE),NA())</f>
        <v>9.4008432071183616</v>
      </c>
      <c r="K487" t="str">
        <f t="shared" si="81"/>
        <v/>
      </c>
      <c r="L487" t="str">
        <f t="shared" si="82"/>
        <v/>
      </c>
      <c r="M487">
        <f t="shared" si="83"/>
        <v>13.968598076923087</v>
      </c>
      <c r="N487" t="str">
        <f t="shared" si="84"/>
        <v/>
      </c>
      <c r="O487" t="str">
        <f t="shared" si="85"/>
        <v/>
      </c>
      <c r="P487" t="str">
        <f t="shared" si="86"/>
        <v/>
      </c>
      <c r="Q487" t="str">
        <f t="shared" si="87"/>
        <v/>
      </c>
    </row>
    <row r="488" spans="1:17">
      <c r="A488" s="41">
        <f t="shared" si="78"/>
        <v>486</v>
      </c>
      <c r="B488" t="str">
        <f t="shared" si="79"/>
        <v>5_487</v>
      </c>
      <c r="C488">
        <f t="shared" si="77"/>
        <v>5</v>
      </c>
      <c r="D488">
        <f t="shared" si="80"/>
        <v>487</v>
      </c>
      <c r="E488">
        <f>IFERROR(VLOOKUP($B488,'CURVE DATA'!$A:$AM,15,FALSE),"")</f>
        <v>222.91380692307692</v>
      </c>
      <c r="F488">
        <f>IFERROR(VLOOKUP($B488,'CURVE DATA'!$A:$AM,34,FALSE),NA())</f>
        <v>2.429350804693051E-2</v>
      </c>
      <c r="G488">
        <f>IFERROR(VLOOKUP($B488,'CURVE DATA'!$A:$AM,35,FALSE),NA())</f>
        <v>0.11844833120731574</v>
      </c>
      <c r="H488">
        <f>IFERROR(VLOOKUP($B488,'CURVE DATA'!$A:$AM,37,FALSE),NA())</f>
        <v>7.2984664743124101</v>
      </c>
      <c r="I488">
        <f>IFERROR(VLOOKUP($B488,'CURVE DATA'!$A:$AM,38,FALSE),NA())</f>
        <v>5.2114722612761772</v>
      </c>
      <c r="J488">
        <f>IFERROR(VLOOKUP($B488,'CURVE DATA'!$A:$AM,39,FALSE),NA())</f>
        <v>9.3854606873486439</v>
      </c>
      <c r="K488" t="str">
        <f t="shared" si="81"/>
        <v/>
      </c>
      <c r="L488" t="str">
        <f t="shared" si="82"/>
        <v/>
      </c>
      <c r="M488">
        <f t="shared" si="83"/>
        <v>14.427268461538461</v>
      </c>
      <c r="N488" t="str">
        <f t="shared" si="84"/>
        <v/>
      </c>
      <c r="O488" t="str">
        <f t="shared" si="85"/>
        <v/>
      </c>
      <c r="P488" t="str">
        <f t="shared" si="86"/>
        <v/>
      </c>
      <c r="Q488" t="str">
        <f t="shared" si="87"/>
        <v/>
      </c>
    </row>
    <row r="489" spans="1:17">
      <c r="A489" s="41">
        <f t="shared" si="78"/>
        <v>487</v>
      </c>
      <c r="B489" t="str">
        <f t="shared" si="79"/>
        <v>5_488</v>
      </c>
      <c r="C489">
        <f t="shared" si="77"/>
        <v>5</v>
      </c>
      <c r="D489">
        <f t="shared" si="80"/>
        <v>488</v>
      </c>
      <c r="E489">
        <f>IFERROR(VLOOKUP($B489,'CURVE DATA'!$A:$AM,15,FALSE),"")</f>
        <v>223.37247730769232</v>
      </c>
      <c r="F489">
        <f>IFERROR(VLOOKUP($B489,'CURVE DATA'!$A:$AM,34,FALSE),NA())</f>
        <v>2.3962625940953233E-2</v>
      </c>
      <c r="G489">
        <f>IFERROR(VLOOKUP($B489,'CURVE DATA'!$A:$AM,35,FALSE),NA())</f>
        <v>0.11825431538541355</v>
      </c>
      <c r="H489">
        <f>IFERROR(VLOOKUP($B489,'CURVE DATA'!$A:$AM,37,FALSE),NA())</f>
        <v>7.286511743019819</v>
      </c>
      <c r="I489">
        <f>IFERROR(VLOOKUP($B489,'CURVE DATA'!$A:$AM,38,FALSE),NA())</f>
        <v>5.2029359816698211</v>
      </c>
      <c r="J489">
        <f>IFERROR(VLOOKUP($B489,'CURVE DATA'!$A:$AM,39,FALSE),NA())</f>
        <v>9.3700875043698186</v>
      </c>
      <c r="K489" t="str">
        <f t="shared" si="81"/>
        <v/>
      </c>
      <c r="L489" t="str">
        <f t="shared" si="82"/>
        <v/>
      </c>
      <c r="M489">
        <f t="shared" si="83"/>
        <v>14.885938846153863</v>
      </c>
      <c r="N489" t="str">
        <f t="shared" si="84"/>
        <v/>
      </c>
      <c r="O489" t="str">
        <f t="shared" si="85"/>
        <v/>
      </c>
      <c r="P489" t="str">
        <f t="shared" si="86"/>
        <v/>
      </c>
      <c r="Q489" t="str">
        <f t="shared" si="87"/>
        <v/>
      </c>
    </row>
    <row r="490" spans="1:17">
      <c r="A490" s="41">
        <f t="shared" si="78"/>
        <v>488</v>
      </c>
      <c r="B490" t="str">
        <f t="shared" si="79"/>
        <v>5_489</v>
      </c>
      <c r="C490">
        <f t="shared" si="77"/>
        <v>5</v>
      </c>
      <c r="D490">
        <f t="shared" si="80"/>
        <v>489</v>
      </c>
      <c r="E490">
        <f>IFERROR(VLOOKUP($B490,'CURVE DATA'!$A:$AM,15,FALSE),"")</f>
        <v>223.8311476923077</v>
      </c>
      <c r="F490">
        <f>IFERROR(VLOOKUP($B490,'CURVE DATA'!$A:$AM,34,FALSE),NA())</f>
        <v>2.3635263907555607E-2</v>
      </c>
      <c r="G490">
        <f>IFERROR(VLOOKUP($B490,'CURVE DATA'!$A:$AM,35,FALSE),NA())</f>
        <v>0.11806042388648352</v>
      </c>
      <c r="H490">
        <f>IFERROR(VLOOKUP($B490,'CURVE DATA'!$A:$AM,37,FALSE),NA())</f>
        <v>7.2745646721732227</v>
      </c>
      <c r="I490">
        <f>IFERROR(VLOOKUP($B490,'CURVE DATA'!$A:$AM,38,FALSE),NA())</f>
        <v>5.1944051720073148</v>
      </c>
      <c r="J490">
        <f>IFERROR(VLOOKUP($B490,'CURVE DATA'!$A:$AM,39,FALSE),NA())</f>
        <v>9.3547241723391306</v>
      </c>
      <c r="K490" t="str">
        <f t="shared" si="81"/>
        <v/>
      </c>
      <c r="L490" t="str">
        <f t="shared" si="82"/>
        <v/>
      </c>
      <c r="M490">
        <f t="shared" si="83"/>
        <v>15.344609230769237</v>
      </c>
      <c r="N490" t="str">
        <f t="shared" si="84"/>
        <v/>
      </c>
      <c r="O490" t="str">
        <f t="shared" si="85"/>
        <v/>
      </c>
      <c r="P490" t="str">
        <f t="shared" si="86"/>
        <v/>
      </c>
      <c r="Q490" t="str">
        <f t="shared" si="87"/>
        <v/>
      </c>
    </row>
    <row r="491" spans="1:17">
      <c r="A491" s="41">
        <f t="shared" si="78"/>
        <v>489</v>
      </c>
      <c r="B491" t="str">
        <f t="shared" si="79"/>
        <v>5_490</v>
      </c>
      <c r="C491">
        <f t="shared" si="77"/>
        <v>5</v>
      </c>
      <c r="D491">
        <f t="shared" si="80"/>
        <v>490</v>
      </c>
      <c r="E491">
        <f>IFERROR(VLOOKUP($B491,'CURVE DATA'!$A:$AM,15,FALSE),"")</f>
        <v>224.28981807692307</v>
      </c>
      <c r="F491">
        <f>IFERROR(VLOOKUP($B491,'CURVE DATA'!$A:$AM,34,FALSE),NA())</f>
        <v>2.3311401236550938E-2</v>
      </c>
      <c r="G491">
        <f>IFERROR(VLOOKUP($B491,'CURVE DATA'!$A:$AM,35,FALSE),NA())</f>
        <v>0.11786666310396832</v>
      </c>
      <c r="H491">
        <f>IFERROR(VLOOKUP($B491,'CURVE DATA'!$A:$AM,37,FALSE),NA())</f>
        <v>7.2626256557193001</v>
      </c>
      <c r="I491">
        <f>IFERROR(VLOOKUP($B491,'CURVE DATA'!$A:$AM,38,FALSE),NA())</f>
        <v>5.1858801135864088</v>
      </c>
      <c r="J491">
        <f>IFERROR(VLOOKUP($B491,'CURVE DATA'!$A:$AM,39,FALSE),NA())</f>
        <v>9.3393711978521914</v>
      </c>
      <c r="K491" t="str">
        <f t="shared" si="81"/>
        <v/>
      </c>
      <c r="L491" t="str">
        <f t="shared" si="82"/>
        <v/>
      </c>
      <c r="M491">
        <f t="shared" si="83"/>
        <v>15.803279615384611</v>
      </c>
      <c r="N491" t="str">
        <f t="shared" si="84"/>
        <v/>
      </c>
      <c r="O491" t="str">
        <f t="shared" si="85"/>
        <v/>
      </c>
      <c r="P491" t="str">
        <f t="shared" si="86"/>
        <v/>
      </c>
      <c r="Q491" t="str">
        <f t="shared" si="87"/>
        <v/>
      </c>
    </row>
    <row r="492" spans="1:17">
      <c r="A492" s="41">
        <f t="shared" si="78"/>
        <v>490</v>
      </c>
      <c r="B492" t="str">
        <f t="shared" si="79"/>
        <v>5_491</v>
      </c>
      <c r="C492">
        <f t="shared" si="77"/>
        <v>5</v>
      </c>
      <c r="D492">
        <f t="shared" si="80"/>
        <v>491</v>
      </c>
      <c r="E492">
        <f>IFERROR(VLOOKUP($B492,'CURVE DATA'!$A:$AM,15,FALSE),"")</f>
        <v>224.74848846153847</v>
      </c>
      <c r="F492">
        <f>IFERROR(VLOOKUP($B492,'CURVE DATA'!$A:$AM,34,FALSE),NA())</f>
        <v>2.2991017053881617E-2</v>
      </c>
      <c r="G492">
        <f>IFERROR(VLOOKUP($B492,'CURVE DATA'!$A:$AM,35,FALSE),NA())</f>
        <v>0.11767303933651915</v>
      </c>
      <c r="H492">
        <f>IFERROR(VLOOKUP($B492,'CURVE DATA'!$A:$AM,37,FALSE),NA())</f>
        <v>7.2506950817639408</v>
      </c>
      <c r="I492">
        <f>IFERROR(VLOOKUP($B492,'CURVE DATA'!$A:$AM,38,FALSE),NA())</f>
        <v>5.1773610835342341</v>
      </c>
      <c r="J492">
        <f>IFERROR(VLOOKUP($B492,'CURVE DATA'!$A:$AM,39,FALSE),NA())</f>
        <v>9.3240290799936485</v>
      </c>
      <c r="K492" t="str">
        <f t="shared" si="81"/>
        <v/>
      </c>
      <c r="L492" t="str">
        <f t="shared" si="82"/>
        <v/>
      </c>
      <c r="M492">
        <f t="shared" si="83"/>
        <v>16.261950000000013</v>
      </c>
      <c r="N492" t="str">
        <f t="shared" si="84"/>
        <v/>
      </c>
      <c r="O492" t="str">
        <f t="shared" si="85"/>
        <v/>
      </c>
      <c r="P492" t="str">
        <f t="shared" si="86"/>
        <v/>
      </c>
      <c r="Q492" t="str">
        <f t="shared" si="87"/>
        <v/>
      </c>
    </row>
    <row r="493" spans="1:17">
      <c r="A493" s="41">
        <f t="shared" si="78"/>
        <v>491</v>
      </c>
      <c r="B493" t="str">
        <f t="shared" si="79"/>
        <v>5_492</v>
      </c>
      <c r="C493">
        <f t="shared" si="77"/>
        <v>5</v>
      </c>
      <c r="D493">
        <f t="shared" si="80"/>
        <v>492</v>
      </c>
      <c r="E493">
        <f>IFERROR(VLOOKUP($B493,'CURVE DATA'!$A:$AM,15,FALSE),"")</f>
        <v>225.20715884615385</v>
      </c>
      <c r="F493">
        <f>IFERROR(VLOOKUP($B493,'CURVE DATA'!$A:$AM,34,FALSE),NA())</f>
        <v>2.2674090327522892E-2</v>
      </c>
      <c r="G493">
        <f>IFERROR(VLOOKUP($B493,'CURVE DATA'!$A:$AM,35,FALSE),NA())</f>
        <v>0.11747955878863932</v>
      </c>
      <c r="H493">
        <f>IFERROR(VLOOKUP($B493,'CURVE DATA'!$A:$AM,37,FALSE),NA())</f>
        <v>7.2387733326118902</v>
      </c>
      <c r="I493">
        <f>IFERROR(VLOOKUP($B493,'CURVE DATA'!$A:$AM,38,FALSE),NA())</f>
        <v>5.168848354835613</v>
      </c>
      <c r="J493">
        <f>IFERROR(VLOOKUP($B493,'CURVE DATA'!$A:$AM,39,FALSE),NA())</f>
        <v>9.3086983103881682</v>
      </c>
      <c r="K493" t="str">
        <f t="shared" si="81"/>
        <v/>
      </c>
      <c r="L493" t="str">
        <f t="shared" si="82"/>
        <v/>
      </c>
      <c r="M493">
        <f t="shared" si="83"/>
        <v>16.720620384615387</v>
      </c>
      <c r="N493" t="str">
        <f t="shared" si="84"/>
        <v/>
      </c>
      <c r="O493" t="str">
        <f t="shared" si="85"/>
        <v/>
      </c>
      <c r="P493" t="str">
        <f t="shared" si="86"/>
        <v/>
      </c>
      <c r="Q493" t="str">
        <f t="shared" si="87"/>
        <v/>
      </c>
    </row>
    <row r="494" spans="1:17">
      <c r="A494" s="41">
        <f t="shared" si="78"/>
        <v>492</v>
      </c>
      <c r="B494" t="str">
        <f t="shared" si="79"/>
        <v>5_493</v>
      </c>
      <c r="C494">
        <f t="shared" si="77"/>
        <v>5</v>
      </c>
      <c r="D494">
        <f t="shared" si="80"/>
        <v>493</v>
      </c>
      <c r="E494">
        <f>IFERROR(VLOOKUP($B494,'CURVE DATA'!$A:$AM,15,FALSE),"")</f>
        <v>225.66582923076922</v>
      </c>
      <c r="F494">
        <f>IFERROR(VLOOKUP($B494,'CURVE DATA'!$A:$AM,34,FALSE),NA())</f>
        <v>2.2360599873688505E-2</v>
      </c>
      <c r="G494">
        <f>IFERROR(VLOOKUP($B494,'CURVE DATA'!$A:$AM,35,FALSE),NA())</f>
        <v>0.11728622757133253</v>
      </c>
      <c r="H494">
        <f>IFERROR(VLOOKUP($B494,'CURVE DATA'!$A:$AM,37,FALSE),NA())</f>
        <v>7.2268607848067052</v>
      </c>
      <c r="I494">
        <f>IFERROR(VLOOKUP($B494,'CURVE DATA'!$A:$AM,38,FALSE),NA())</f>
        <v>5.1603421963615892</v>
      </c>
      <c r="J494">
        <f>IFERROR(VLOOKUP($B494,'CURVE DATA'!$A:$AM,39,FALSE),NA())</f>
        <v>9.2933793732518222</v>
      </c>
      <c r="K494" t="str">
        <f t="shared" si="81"/>
        <v/>
      </c>
      <c r="L494" t="str">
        <f t="shared" si="82"/>
        <v/>
      </c>
      <c r="M494">
        <f t="shared" si="83"/>
        <v>17.179290769230761</v>
      </c>
      <c r="N494" t="str">
        <f t="shared" si="84"/>
        <v/>
      </c>
      <c r="O494" t="str">
        <f t="shared" si="85"/>
        <v/>
      </c>
      <c r="P494" t="str">
        <f t="shared" si="86"/>
        <v/>
      </c>
      <c r="Q494" t="str">
        <f t="shared" si="87"/>
        <v/>
      </c>
    </row>
    <row r="495" spans="1:17">
      <c r="A495" s="41">
        <f t="shared" si="78"/>
        <v>493</v>
      </c>
      <c r="B495" t="str">
        <f t="shared" si="79"/>
        <v>5_494</v>
      </c>
      <c r="C495">
        <f t="shared" si="77"/>
        <v>5</v>
      </c>
      <c r="D495">
        <f t="shared" si="80"/>
        <v>494</v>
      </c>
      <c r="E495">
        <f>IFERROR(VLOOKUP($B495,'CURVE DATA'!$A:$AM,15,FALSE),"")</f>
        <v>226.12449961538462</v>
      </c>
      <c r="F495">
        <f>IFERROR(VLOOKUP($B495,'CURVE DATA'!$A:$AM,34,FALSE),NA())</f>
        <v>2.2050524362603512E-2</v>
      </c>
      <c r="G495">
        <f>IFERROR(VLOOKUP($B495,'CURVE DATA'!$A:$AM,35,FALSE),NA())</f>
        <v>0.11709305170275498</v>
      </c>
      <c r="H495">
        <f>IFERROR(VLOOKUP($B495,'CURVE DATA'!$A:$AM,37,FALSE),NA())</f>
        <v>7.2149578091709259</v>
      </c>
      <c r="I495">
        <f>IFERROR(VLOOKUP($B495,'CURVE DATA'!$A:$AM,38,FALSE),NA())</f>
        <v>5.151842872898114</v>
      </c>
      <c r="J495">
        <f>IFERROR(VLOOKUP($B495,'CURVE DATA'!$A:$AM,39,FALSE),NA())</f>
        <v>9.2780727454437386</v>
      </c>
      <c r="K495" t="str">
        <f t="shared" si="81"/>
        <v/>
      </c>
      <c r="L495" t="str">
        <f t="shared" si="82"/>
        <v/>
      </c>
      <c r="M495">
        <f t="shared" si="83"/>
        <v>17.637961153846163</v>
      </c>
      <c r="N495" t="str">
        <f t="shared" si="84"/>
        <v/>
      </c>
      <c r="O495" t="str">
        <f t="shared" si="85"/>
        <v/>
      </c>
      <c r="P495" t="str">
        <f t="shared" si="86"/>
        <v/>
      </c>
      <c r="Q495" t="str">
        <f t="shared" si="87"/>
        <v/>
      </c>
    </row>
    <row r="496" spans="1:17">
      <c r="A496" s="41">
        <f t="shared" si="78"/>
        <v>494</v>
      </c>
      <c r="B496" t="str">
        <f t="shared" si="79"/>
        <v>5_495</v>
      </c>
      <c r="C496">
        <f t="shared" si="77"/>
        <v>5</v>
      </c>
      <c r="D496">
        <f t="shared" si="80"/>
        <v>495</v>
      </c>
      <c r="E496">
        <f>IFERROR(VLOOKUP($B496,'CURVE DATA'!$A:$AM,15,FALSE),"")</f>
        <v>226.58317</v>
      </c>
      <c r="F496">
        <f>IFERROR(VLOOKUP($B496,'CURVE DATA'!$A:$AM,34,FALSE),NA())</f>
        <v>2.1743842324537108E-2</v>
      </c>
      <c r="G496">
        <f>IFERROR(VLOOKUP($B496,'CURVE DATA'!$A:$AM,35,FALSE),NA())</f>
        <v>0.11690003710887194</v>
      </c>
      <c r="H496">
        <f>IFERROR(VLOOKUP($B496,'CURVE DATA'!$A:$AM,37,FALSE),NA())</f>
        <v>7.2030647708465372</v>
      </c>
      <c r="I496">
        <f>IFERROR(VLOOKUP($B496,'CURVE DATA'!$A:$AM,38,FALSE),NA())</f>
        <v>5.1433506451749356</v>
      </c>
      <c r="J496">
        <f>IFERROR(VLOOKUP($B496,'CURVE DATA'!$A:$AM,39,FALSE),NA())</f>
        <v>9.2627788965181406</v>
      </c>
      <c r="K496" t="str">
        <f t="shared" si="81"/>
        <v/>
      </c>
      <c r="L496" t="str">
        <f t="shared" si="82"/>
        <v/>
      </c>
      <c r="M496">
        <f t="shared" si="83"/>
        <v>18.096631538461537</v>
      </c>
      <c r="N496" t="str">
        <f t="shared" si="84"/>
        <v/>
      </c>
      <c r="O496" t="str">
        <f t="shared" si="85"/>
        <v/>
      </c>
      <c r="P496" t="str">
        <f t="shared" si="86"/>
        <v/>
      </c>
      <c r="Q496" t="str">
        <f t="shared" si="87"/>
        <v/>
      </c>
    </row>
    <row r="497" spans="1:17">
      <c r="A497" s="41">
        <f t="shared" si="78"/>
        <v>495</v>
      </c>
      <c r="B497" t="str">
        <f t="shared" si="79"/>
        <v>5_496</v>
      </c>
      <c r="C497">
        <f t="shared" si="77"/>
        <v>5</v>
      </c>
      <c r="D497">
        <f t="shared" si="80"/>
        <v>496</v>
      </c>
      <c r="E497">
        <f>IFERROR(VLOOKUP($B497,'CURVE DATA'!$A:$AM,15,FALSE),"")</f>
        <v>227.0418403846154</v>
      </c>
      <c r="F497">
        <f>IFERROR(VLOOKUP($B497,'CURVE DATA'!$A:$AM,34,FALSE),NA())</f>
        <v>2.1440532155494265E-2</v>
      </c>
      <c r="G497">
        <f>IFERROR(VLOOKUP($B497,'CURVE DATA'!$A:$AM,35,FALSE),NA())</f>
        <v>0.11670718962411764</v>
      </c>
      <c r="H497">
        <f>IFERROR(VLOOKUP($B497,'CURVE DATA'!$A:$AM,37,FALSE),NA())</f>
        <v>7.1911820293356312</v>
      </c>
      <c r="I497">
        <f>IFERROR(VLOOKUP($B497,'CURVE DATA'!$A:$AM,38,FALSE),NA())</f>
        <v>5.1348657698946338</v>
      </c>
      <c r="J497">
        <f>IFERROR(VLOOKUP($B497,'CURVE DATA'!$A:$AM,39,FALSE),NA())</f>
        <v>9.2474982887766295</v>
      </c>
      <c r="K497" t="str">
        <f t="shared" si="81"/>
        <v/>
      </c>
      <c r="L497" t="str">
        <f t="shared" si="82"/>
        <v/>
      </c>
      <c r="M497">
        <f t="shared" si="83"/>
        <v>18.555301923076939</v>
      </c>
      <c r="N497" t="str">
        <f t="shared" si="84"/>
        <v/>
      </c>
      <c r="O497" t="str">
        <f t="shared" si="85"/>
        <v/>
      </c>
      <c r="P497" t="str">
        <f t="shared" si="86"/>
        <v/>
      </c>
      <c r="Q497" t="str">
        <f t="shared" si="87"/>
        <v/>
      </c>
    </row>
    <row r="498" spans="1:17">
      <c r="A498" s="41">
        <f t="shared" si="78"/>
        <v>496</v>
      </c>
      <c r="B498" t="str">
        <f t="shared" si="79"/>
        <v>5_497</v>
      </c>
      <c r="C498">
        <f t="shared" si="77"/>
        <v>5</v>
      </c>
      <c r="D498">
        <f t="shared" si="80"/>
        <v>497</v>
      </c>
      <c r="E498">
        <f>IFERROR(VLOOKUP($B498,'CURVE DATA'!$A:$AM,15,FALSE),"")</f>
        <v>227.50051076923077</v>
      </c>
      <c r="F498">
        <f>IFERROR(VLOOKUP($B498,'CURVE DATA'!$A:$AM,34,FALSE),NA())</f>
        <v>2.1140572123165568E-2</v>
      </c>
      <c r="G498">
        <f>IFERROR(VLOOKUP($B498,'CURVE DATA'!$A:$AM,35,FALSE),NA())</f>
        <v>0.11651451499205927</v>
      </c>
      <c r="H498">
        <f>IFERROR(VLOOKUP($B498,'CURVE DATA'!$A:$AM,37,FALSE),NA())</f>
        <v>7.1793099385413148</v>
      </c>
      <c r="I498">
        <f>IFERROR(VLOOKUP($B498,'CURVE DATA'!$A:$AM,38,FALSE),NA())</f>
        <v>5.1263884997618341</v>
      </c>
      <c r="J498">
        <f>IFERROR(VLOOKUP($B498,'CURVE DATA'!$A:$AM,39,FALSE),NA())</f>
        <v>9.2322313773207973</v>
      </c>
      <c r="K498" t="str">
        <f t="shared" si="81"/>
        <v/>
      </c>
      <c r="L498" t="str">
        <f t="shared" si="82"/>
        <v/>
      </c>
      <c r="M498">
        <f t="shared" si="83"/>
        <v>19.013972307692313</v>
      </c>
      <c r="N498" t="str">
        <f t="shared" si="84"/>
        <v/>
      </c>
      <c r="O498" t="str">
        <f t="shared" si="85"/>
        <v/>
      </c>
      <c r="P498" t="str">
        <f t="shared" si="86"/>
        <v/>
      </c>
      <c r="Q498" t="str">
        <f t="shared" si="87"/>
        <v/>
      </c>
    </row>
    <row r="499" spans="1:17">
      <c r="A499" s="41">
        <f t="shared" si="78"/>
        <v>497</v>
      </c>
      <c r="B499" t="str">
        <f t="shared" si="79"/>
        <v>5_498</v>
      </c>
      <c r="C499">
        <f t="shared" si="77"/>
        <v>5</v>
      </c>
      <c r="D499">
        <f t="shared" si="80"/>
        <v>498</v>
      </c>
      <c r="E499">
        <f>IFERROR(VLOOKUP($B499,'CURVE DATA'!$A:$AM,15,FALSE),"")</f>
        <v>227.95918115384615</v>
      </c>
      <c r="F499">
        <f>IFERROR(VLOOKUP($B499,'CURVE DATA'!$A:$AM,34,FALSE),NA())</f>
        <v>2.0843940372439574E-2</v>
      </c>
      <c r="G499">
        <f>IFERROR(VLOOKUP($B499,'CURVE DATA'!$A:$AM,35,FALSE),NA())</f>
        <v>0.11632201886606407</v>
      </c>
      <c r="H499">
        <f>IFERROR(VLOOKUP($B499,'CURVE DATA'!$A:$AM,37,FALSE),NA())</f>
        <v>7.1674488468088198</v>
      </c>
      <c r="I499">
        <f>IFERROR(VLOOKUP($B499,'CURVE DATA'!$A:$AM,38,FALSE),NA())</f>
        <v>5.1179190835125556</v>
      </c>
      <c r="J499">
        <f>IFERROR(VLOOKUP($B499,'CURVE DATA'!$A:$AM,39,FALSE),NA())</f>
        <v>9.2169786101050839</v>
      </c>
      <c r="K499" t="str">
        <f t="shared" si="81"/>
        <v/>
      </c>
      <c r="L499" t="str">
        <f t="shared" si="82"/>
        <v/>
      </c>
      <c r="M499">
        <f t="shared" si="83"/>
        <v>19.472642692307687</v>
      </c>
      <c r="N499" t="str">
        <f t="shared" si="84"/>
        <v/>
      </c>
      <c r="O499" t="str">
        <f t="shared" si="85"/>
        <v/>
      </c>
      <c r="P499" t="str">
        <f t="shared" si="86"/>
        <v/>
      </c>
      <c r="Q499" t="str">
        <f t="shared" si="87"/>
        <v/>
      </c>
    </row>
    <row r="500" spans="1:17">
      <c r="A500" s="41">
        <f t="shared" si="78"/>
        <v>498</v>
      </c>
      <c r="B500" t="str">
        <f t="shared" si="79"/>
        <v>5_499</v>
      </c>
      <c r="C500">
        <f t="shared" si="77"/>
        <v>5</v>
      </c>
      <c r="D500">
        <f t="shared" si="80"/>
        <v>499</v>
      </c>
      <c r="E500">
        <f>IFERROR(VLOOKUP($B500,'CURVE DATA'!$A:$AM,15,FALSE),"")</f>
        <v>228.41785153846155</v>
      </c>
      <c r="F500">
        <f>IFERROR(VLOOKUP($B500,'CURVE DATA'!$A:$AM,34,FALSE),NA())</f>
        <v>2.0550614931251043E-2</v>
      </c>
      <c r="G500">
        <f>IFERROR(VLOOKUP($B500,'CURVE DATA'!$A:$AM,35,FALSE),NA())</f>
        <v>0.11612970680997005</v>
      </c>
      <c r="H500">
        <f>IFERROR(VLOOKUP($B500,'CURVE DATA'!$A:$AM,37,FALSE),NA())</f>
        <v>7.1555990969668262</v>
      </c>
      <c r="I500">
        <f>IFERROR(VLOOKUP($B500,'CURVE DATA'!$A:$AM,38,FALSE),NA())</f>
        <v>5.109457765943727</v>
      </c>
      <c r="J500">
        <f>IFERROR(VLOOKUP($B500,'CURVE DATA'!$A:$AM,39,FALSE),NA())</f>
        <v>9.2017404279899253</v>
      </c>
      <c r="K500" t="str">
        <f t="shared" si="81"/>
        <v/>
      </c>
      <c r="L500" t="str">
        <f t="shared" si="82"/>
        <v/>
      </c>
      <c r="M500">
        <f t="shared" si="83"/>
        <v>19.93131307692309</v>
      </c>
      <c r="N500" t="str">
        <f t="shared" si="84"/>
        <v/>
      </c>
      <c r="O500" t="str">
        <f t="shared" si="85"/>
        <v/>
      </c>
      <c r="P500" t="str">
        <f t="shared" si="86"/>
        <v/>
      </c>
      <c r="Q500" t="str">
        <f t="shared" si="87"/>
        <v/>
      </c>
    </row>
    <row r="501" spans="1:17">
      <c r="A501" s="41">
        <f t="shared" si="78"/>
        <v>499</v>
      </c>
      <c r="B501" t="str">
        <f t="shared" si="79"/>
        <v>5_500</v>
      </c>
      <c r="C501">
        <f t="shared" si="77"/>
        <v>5</v>
      </c>
      <c r="D501">
        <f t="shared" si="80"/>
        <v>500</v>
      </c>
      <c r="E501">
        <f>IFERROR(VLOOKUP($B501,'CURVE DATA'!$A:$AM,15,FALSE),"")</f>
        <v>228.87652192307692</v>
      </c>
      <c r="F501">
        <f>IFERROR(VLOOKUP($B501,'CURVE DATA'!$A:$AM,34,FALSE),NA())</f>
        <v>2.0260573715987554E-2</v>
      </c>
      <c r="G501">
        <f>IFERROR(VLOOKUP($B501,'CURVE DATA'!$A:$AM,35,FALSE),NA())</f>
        <v>0.11593758429875968</v>
      </c>
      <c r="H501">
        <f>IFERROR(VLOOKUP($B501,'CURVE DATA'!$A:$AM,37,FALSE),NA())</f>
        <v>7.1437610263689768</v>
      </c>
      <c r="I501">
        <f>IFERROR(VLOOKUP($B501,'CURVE DATA'!$A:$AM,38,FALSE),NA())</f>
        <v>5.10100478794282</v>
      </c>
      <c r="J501">
        <f>IFERROR(VLOOKUP($B501,'CURVE DATA'!$A:$AM,39,FALSE),NA())</f>
        <v>9.1865172647951354</v>
      </c>
      <c r="K501" t="str">
        <f t="shared" si="81"/>
        <v/>
      </c>
      <c r="L501" t="str">
        <f t="shared" si="82"/>
        <v/>
      </c>
      <c r="M501">
        <f t="shared" si="83"/>
        <v>20.389983461538463</v>
      </c>
      <c r="N501" t="str">
        <f t="shared" si="84"/>
        <v/>
      </c>
      <c r="O501" t="str">
        <f t="shared" si="85"/>
        <v/>
      </c>
      <c r="P501" t="str">
        <f t="shared" si="86"/>
        <v/>
      </c>
      <c r="Q501" t="str">
        <f t="shared" si="87"/>
        <v/>
      </c>
    </row>
    <row r="502" spans="1:17">
      <c r="A502" s="41">
        <f t="shared" si="78"/>
        <v>500</v>
      </c>
      <c r="B502" t="str">
        <f t="shared" si="79"/>
        <v>5_501</v>
      </c>
      <c r="C502">
        <f t="shared" si="77"/>
        <v>5</v>
      </c>
      <c r="D502">
        <f t="shared" si="80"/>
        <v>501</v>
      </c>
      <c r="E502">
        <f>IFERROR(VLOOKUP($B502,'CURVE DATA'!$A:$AM,15,FALSE),"")</f>
        <v>229.3351923076923</v>
      </c>
      <c r="F502">
        <f>IFERROR(VLOOKUP($B502,'CURVE DATA'!$A:$AM,34,FALSE),NA())</f>
        <v>1.9973794537178031E-2</v>
      </c>
      <c r="G502">
        <f>IFERROR(VLOOKUP($B502,'CURVE DATA'!$A:$AM,35,FALSE),NA())</f>
        <v>0.11574565671923651</v>
      </c>
      <c r="H502">
        <f>IFERROR(VLOOKUP($B502,'CURVE DATA'!$A:$AM,37,FALSE),NA())</f>
        <v>7.1319349669355683</v>
      </c>
      <c r="I502">
        <f>IFERROR(VLOOKUP($B502,'CURVE DATA'!$A:$AM,38,FALSE),NA())</f>
        <v>5.0925603865176265</v>
      </c>
      <c r="J502">
        <f>IFERROR(VLOOKUP($B502,'CURVE DATA'!$A:$AM,39,FALSE),NA())</f>
        <v>9.1713095473535109</v>
      </c>
      <c r="K502" t="str">
        <f t="shared" si="81"/>
        <v/>
      </c>
      <c r="L502" t="str">
        <f t="shared" si="82"/>
        <v/>
      </c>
      <c r="M502">
        <f t="shared" si="83"/>
        <v>20.848653846153837</v>
      </c>
      <c r="N502" t="str">
        <f t="shared" si="84"/>
        <v/>
      </c>
      <c r="O502" t="str">
        <f t="shared" si="85"/>
        <v/>
      </c>
      <c r="P502" t="str">
        <f t="shared" si="86"/>
        <v/>
      </c>
      <c r="Q502" t="str">
        <f t="shared" si="87"/>
        <v/>
      </c>
    </row>
    <row r="503" spans="1:17">
      <c r="A503" s="41">
        <f t="shared" si="78"/>
        <v>501</v>
      </c>
      <c r="B503" t="str">
        <f t="shared" si="79"/>
        <v>5_502</v>
      </c>
      <c r="C503">
        <f t="shared" si="77"/>
        <v>5</v>
      </c>
      <c r="D503">
        <f t="shared" si="80"/>
        <v>502</v>
      </c>
      <c r="E503">
        <f>IFERROR(VLOOKUP($B503,'CURVE DATA'!$A:$AM,15,FALSE),"")</f>
        <v>229.7938626923077</v>
      </c>
      <c r="F503">
        <f>IFERROR(VLOOKUP($B503,'CURVE DATA'!$A:$AM,34,FALSE),NA())</f>
        <v>1.9690255104819566E-2</v>
      </c>
      <c r="G503">
        <f>IFERROR(VLOOKUP($B503,'CURVE DATA'!$A:$AM,35,FALSE),NA())</f>
        <v>0.11555392937070473</v>
      </c>
      <c r="H503">
        <f>IFERROR(VLOOKUP($B503,'CURVE DATA'!$A:$AM,37,FALSE),NA())</f>
        <v>7.1201212451954214</v>
      </c>
      <c r="I503">
        <f>IFERROR(VLOOKUP($B503,'CURVE DATA'!$A:$AM,38,FALSE),NA())</f>
        <v>5.0841247948261525</v>
      </c>
      <c r="J503">
        <f>IFERROR(VLOOKUP($B503,'CURVE DATA'!$A:$AM,39,FALSE),NA())</f>
        <v>9.1561176955646921</v>
      </c>
      <c r="K503" t="str">
        <f t="shared" si="81"/>
        <v/>
      </c>
      <c r="L503" t="str">
        <f t="shared" si="82"/>
        <v/>
      </c>
      <c r="M503">
        <f t="shared" si="83"/>
        <v>21.30732423076924</v>
      </c>
      <c r="N503" t="str">
        <f t="shared" si="84"/>
        <v/>
      </c>
      <c r="O503" t="str">
        <f t="shared" si="85"/>
        <v/>
      </c>
      <c r="P503" t="str">
        <f t="shared" si="86"/>
        <v/>
      </c>
      <c r="Q503" t="str">
        <f t="shared" si="87"/>
        <v/>
      </c>
    </row>
    <row r="504" spans="1:17">
      <c r="A504" s="41">
        <f t="shared" si="78"/>
        <v>502</v>
      </c>
      <c r="B504" t="str">
        <f t="shared" si="79"/>
        <v>5_503</v>
      </c>
      <c r="C504">
        <f t="shared" si="77"/>
        <v>5</v>
      </c>
      <c r="D504">
        <f t="shared" si="80"/>
        <v>503</v>
      </c>
      <c r="E504">
        <f>IFERROR(VLOOKUP($B504,'CURVE DATA'!$A:$AM,15,FALSE),"")</f>
        <v>230.25253307692307</v>
      </c>
      <c r="F504">
        <f>IFERROR(VLOOKUP($B504,'CURVE DATA'!$A:$AM,34,FALSE),NA())</f>
        <v>1.9409933033885628E-2</v>
      </c>
      <c r="G504">
        <f>IFERROR(VLOOKUP($B504,'CURVE DATA'!$A:$AM,35,FALSE),NA())</f>
        <v>0.11536240746565132</v>
      </c>
      <c r="H504">
        <f>IFERROR(VLOOKUP($B504,'CURVE DATA'!$A:$AM,37,FALSE),NA())</f>
        <v>7.1083201823279154</v>
      </c>
      <c r="I504">
        <f>IFERROR(VLOOKUP($B504,'CURVE DATA'!$A:$AM,38,FALSE),NA())</f>
        <v>5.0756982422066335</v>
      </c>
      <c r="J504">
        <f>IFERROR(VLOOKUP($B504,'CURVE DATA'!$A:$AM,39,FALSE),NA())</f>
        <v>9.1409421224491982</v>
      </c>
      <c r="K504" t="str">
        <f t="shared" si="81"/>
        <v/>
      </c>
      <c r="L504" t="str">
        <f t="shared" si="82"/>
        <v/>
      </c>
      <c r="M504">
        <f t="shared" si="83"/>
        <v>21.765994615384614</v>
      </c>
      <c r="N504" t="str">
        <f t="shared" si="84"/>
        <v/>
      </c>
      <c r="O504" t="str">
        <f t="shared" si="85"/>
        <v/>
      </c>
      <c r="P504" t="str">
        <f t="shared" si="86"/>
        <v/>
      </c>
      <c r="Q504" t="str">
        <f t="shared" si="87"/>
        <v/>
      </c>
    </row>
    <row r="505" spans="1:17">
      <c r="A505" s="41">
        <f t="shared" si="78"/>
        <v>503</v>
      </c>
      <c r="B505" t="str">
        <f t="shared" si="79"/>
        <v>5_504</v>
      </c>
      <c r="C505">
        <f t="shared" si="77"/>
        <v>5</v>
      </c>
      <c r="D505">
        <f t="shared" si="80"/>
        <v>504</v>
      </c>
      <c r="E505">
        <f>IFERROR(VLOOKUP($B505,'CURVE DATA'!$A:$AM,15,FALSE),"")</f>
        <v>230.71120346153847</v>
      </c>
      <c r="F505">
        <f>IFERROR(VLOOKUP($B505,'CURVE DATA'!$A:$AM,34,FALSE),NA())</f>
        <v>1.9132805849633748E-2</v>
      </c>
      <c r="G505">
        <f>IFERROR(VLOOKUP($B505,'CURVE DATA'!$A:$AM,35,FALSE),NA())</f>
        <v>0.1151710961304306</v>
      </c>
      <c r="H505">
        <f>IFERROR(VLOOKUP($B505,'CURVE DATA'!$A:$AM,37,FALSE),NA())</f>
        <v>7.0965320942051662</v>
      </c>
      <c r="I505">
        <f>IFERROR(VLOOKUP($B505,'CURVE DATA'!$A:$AM,38,FALSE),NA())</f>
        <v>5.0672809542076536</v>
      </c>
      <c r="J505">
        <f>IFERROR(VLOOKUP($B505,'CURVE DATA'!$A:$AM,39,FALSE),NA())</f>
        <v>9.1257832342026788</v>
      </c>
      <c r="K505" t="str">
        <f t="shared" si="81"/>
        <v/>
      </c>
      <c r="L505" t="str">
        <f t="shared" si="82"/>
        <v/>
      </c>
      <c r="M505">
        <f t="shared" si="83"/>
        <v>22.224665000000016</v>
      </c>
      <c r="N505" t="str">
        <f t="shared" si="84"/>
        <v/>
      </c>
      <c r="O505" t="str">
        <f t="shared" si="85"/>
        <v/>
      </c>
      <c r="P505" t="str">
        <f t="shared" si="86"/>
        <v/>
      </c>
      <c r="Q505" t="str">
        <f t="shared" si="87"/>
        <v/>
      </c>
    </row>
    <row r="506" spans="1:17">
      <c r="A506" s="41">
        <f t="shared" si="78"/>
        <v>504</v>
      </c>
      <c r="B506" t="str">
        <f t="shared" si="79"/>
        <v>5_505</v>
      </c>
      <c r="C506">
        <f t="shared" si="77"/>
        <v>5</v>
      </c>
      <c r="D506">
        <f t="shared" si="80"/>
        <v>505</v>
      </c>
      <c r="E506">
        <f>IFERROR(VLOOKUP($B506,'CURVE DATA'!$A:$AM,15,FALSE),"")</f>
        <v>231.16987384615385</v>
      </c>
      <c r="F506">
        <f>IFERROR(VLOOKUP($B506,'CURVE DATA'!$A:$AM,34,FALSE),NA())</f>
        <v>1.8858850992813023E-2</v>
      </c>
      <c r="G506">
        <f>IFERROR(VLOOKUP($B506,'CURVE DATA'!$A:$AM,35,FALSE),NA())</f>
        <v>0.1149800004059512</v>
      </c>
      <c r="H506">
        <f>IFERROR(VLOOKUP($B506,'CURVE DATA'!$A:$AM,37,FALSE),NA())</f>
        <v>7.0847572914343599</v>
      </c>
      <c r="I506">
        <f>IFERROR(VLOOKUP($B506,'CURVE DATA'!$A:$AM,38,FALSE),NA())</f>
        <v>5.0588731526183706</v>
      </c>
      <c r="J506">
        <f>IFERROR(VLOOKUP($B506,'CURVE DATA'!$A:$AM,39,FALSE),NA())</f>
        <v>9.1106414302503502</v>
      </c>
      <c r="K506" t="str">
        <f t="shared" si="81"/>
        <v/>
      </c>
      <c r="L506" t="str">
        <f t="shared" si="82"/>
        <v/>
      </c>
      <c r="M506">
        <f t="shared" si="83"/>
        <v>22.68333538461539</v>
      </c>
      <c r="N506" t="str">
        <f t="shared" si="84"/>
        <v/>
      </c>
      <c r="O506" t="str">
        <f t="shared" si="85"/>
        <v/>
      </c>
      <c r="P506" t="str">
        <f t="shared" si="86"/>
        <v/>
      </c>
      <c r="Q506" t="str">
        <f t="shared" si="87"/>
        <v/>
      </c>
    </row>
    <row r="507" spans="1:17">
      <c r="A507" s="41">
        <f t="shared" si="78"/>
        <v>505</v>
      </c>
      <c r="B507" t="str">
        <f t="shared" si="79"/>
        <v>5_506</v>
      </c>
      <c r="C507">
        <f t="shared" si="77"/>
        <v>5</v>
      </c>
      <c r="D507">
        <f t="shared" si="80"/>
        <v>506</v>
      </c>
      <c r="E507">
        <f>IFERROR(VLOOKUP($B507,'CURVE DATA'!$A:$AM,15,FALSE),"")</f>
        <v>231.62854423076922</v>
      </c>
      <c r="F507">
        <f>IFERROR(VLOOKUP($B507,'CURVE DATA'!$A:$AM,34,FALSE),NA())</f>
        <v>1.858804582499152E-2</v>
      </c>
      <c r="G507">
        <f>IFERROR(VLOOKUP($B507,'CURVE DATA'!$A:$AM,35,FALSE),NA())</f>
        <v>0.11478912524836514</v>
      </c>
      <c r="H507">
        <f>IFERROR(VLOOKUP($B507,'CURVE DATA'!$A:$AM,37,FALSE),NA())</f>
        <v>7.0729960794002054</v>
      </c>
      <c r="I507">
        <f>IFERROR(VLOOKUP($B507,'CURVE DATA'!$A:$AM,38,FALSE),NA())</f>
        <v>5.05047505549883</v>
      </c>
      <c r="J507">
        <f>IFERROR(VLOOKUP($B507,'CURVE DATA'!$A:$AM,39,FALSE),NA())</f>
        <v>9.0955171033015816</v>
      </c>
      <c r="K507" t="str">
        <f t="shared" si="81"/>
        <v/>
      </c>
      <c r="L507" t="str">
        <f t="shared" si="82"/>
        <v/>
      </c>
      <c r="M507">
        <f t="shared" si="83"/>
        <v>23.142005769230764</v>
      </c>
      <c r="N507" t="str">
        <f t="shared" si="84"/>
        <v/>
      </c>
      <c r="O507" t="str">
        <f t="shared" si="85"/>
        <v/>
      </c>
      <c r="P507" t="str">
        <f t="shared" si="86"/>
        <v/>
      </c>
      <c r="Q507" t="str">
        <f t="shared" si="87"/>
        <v/>
      </c>
    </row>
    <row r="508" spans="1:17">
      <c r="A508" s="41">
        <f t="shared" si="78"/>
        <v>506</v>
      </c>
      <c r="B508" t="str">
        <f t="shared" si="79"/>
        <v>5_507</v>
      </c>
      <c r="C508">
        <f t="shared" si="77"/>
        <v>5</v>
      </c>
      <c r="D508">
        <f t="shared" si="80"/>
        <v>507</v>
      </c>
      <c r="E508">
        <f>IFERROR(VLOOKUP($B508,'CURVE DATA'!$A:$AM,15,FALSE),"")</f>
        <v>232.08721461538462</v>
      </c>
      <c r="F508">
        <f>IFERROR(VLOOKUP($B508,'CURVE DATA'!$A:$AM,34,FALSE),NA())</f>
        <v>1.8320367633591347E-2</v>
      </c>
      <c r="G508">
        <f>IFERROR(VLOOKUP($B508,'CURVE DATA'!$A:$AM,35,FALSE),NA())</f>
        <v>0.11459847552975887</v>
      </c>
      <c r="H508">
        <f>IFERROR(VLOOKUP($B508,'CURVE DATA'!$A:$AM,37,FALSE),NA())</f>
        <v>7.0612487583075207</v>
      </c>
      <c r="I508">
        <f>IFERROR(VLOOKUP($B508,'CURVE DATA'!$A:$AM,38,FALSE),NA())</f>
        <v>5.0420868772103775</v>
      </c>
      <c r="J508">
        <f>IFERROR(VLOOKUP($B508,'CURVE DATA'!$A:$AM,39,FALSE),NA())</f>
        <v>9.0804106394046649</v>
      </c>
      <c r="K508" t="str">
        <f t="shared" si="81"/>
        <v/>
      </c>
      <c r="L508" t="str">
        <f t="shared" si="82"/>
        <v/>
      </c>
      <c r="M508">
        <f t="shared" si="83"/>
        <v>23.600676153846166</v>
      </c>
      <c r="N508" t="str">
        <f t="shared" si="84"/>
        <v/>
      </c>
      <c r="O508" t="str">
        <f t="shared" si="85"/>
        <v/>
      </c>
      <c r="P508" t="str">
        <f t="shared" si="86"/>
        <v/>
      </c>
      <c r="Q508" t="str">
        <f t="shared" si="87"/>
        <v/>
      </c>
    </row>
    <row r="509" spans="1:17">
      <c r="A509" s="41">
        <f t="shared" si="78"/>
        <v>507</v>
      </c>
      <c r="B509" t="str">
        <f t="shared" si="79"/>
        <v>5_508</v>
      </c>
      <c r="C509">
        <f t="shared" si="77"/>
        <v>5</v>
      </c>
      <c r="D509">
        <f t="shared" si="80"/>
        <v>508</v>
      </c>
      <c r="E509">
        <f>IFERROR(VLOOKUP($B509,'CURVE DATA'!$A:$AM,15,FALSE),"")</f>
        <v>232.545885</v>
      </c>
      <c r="F509">
        <f>IFERROR(VLOOKUP($B509,'CURVE DATA'!$A:$AM,34,FALSE),NA())</f>
        <v>1.8055793637109265E-2</v>
      </c>
      <c r="G509">
        <f>IFERROR(VLOOKUP($B509,'CURVE DATA'!$A:$AM,35,FALSE),NA())</f>
        <v>0.11440805603884636</v>
      </c>
      <c r="H509">
        <f>IFERROR(VLOOKUP($B509,'CURVE DATA'!$A:$AM,37,FALSE),NA())</f>
        <v>7.0495156232239369</v>
      </c>
      <c r="I509">
        <f>IFERROR(VLOOKUP($B509,'CURVE DATA'!$A:$AM,38,FALSE),NA())</f>
        <v>5.0337088284461453</v>
      </c>
      <c r="J509">
        <f>IFERROR(VLOOKUP($B509,'CURVE DATA'!$A:$AM,39,FALSE),NA())</f>
        <v>9.0653224180017293</v>
      </c>
      <c r="K509" t="str">
        <f t="shared" si="81"/>
        <v/>
      </c>
      <c r="L509" t="str">
        <f t="shared" si="82"/>
        <v/>
      </c>
      <c r="M509">
        <f t="shared" si="83"/>
        <v>24.05934653846154</v>
      </c>
      <c r="N509" t="str">
        <f t="shared" si="84"/>
        <v/>
      </c>
      <c r="O509" t="str">
        <f t="shared" si="85"/>
        <v/>
      </c>
      <c r="P509" t="str">
        <f t="shared" si="86"/>
        <v/>
      </c>
      <c r="Q509" t="str">
        <f t="shared" si="87"/>
        <v/>
      </c>
    </row>
    <row r="510" spans="1:17">
      <c r="A510" s="41">
        <f t="shared" si="78"/>
        <v>508</v>
      </c>
      <c r="B510" t="str">
        <f t="shared" si="79"/>
        <v>5_509</v>
      </c>
      <c r="C510">
        <f t="shared" si="77"/>
        <v>5</v>
      </c>
      <c r="D510">
        <f t="shared" si="80"/>
        <v>509</v>
      </c>
      <c r="E510">
        <f>IFERROR(VLOOKUP($B510,'CURVE DATA'!$A:$AM,15,FALSE),"")</f>
        <v>233.00455538461537</v>
      </c>
      <c r="F510">
        <f>IFERROR(VLOOKUP($B510,'CURVE DATA'!$A:$AM,34,FALSE),NA())</f>
        <v>1.7794300989949986E-2</v>
      </c>
      <c r="G510">
        <f>IFERROR(VLOOKUP($B510,'CURVE DATA'!$A:$AM,35,FALSE),NA())</f>
        <v>0.11421787148166349</v>
      </c>
      <c r="H510">
        <f>IFERROR(VLOOKUP($B510,'CURVE DATA'!$A:$AM,37,FALSE),NA())</f>
        <v>7.0377969641226805</v>
      </c>
      <c r="I510">
        <f>IFERROR(VLOOKUP($B510,'CURVE DATA'!$A:$AM,38,FALSE),NA())</f>
        <v>5.0253411162616066</v>
      </c>
      <c r="J510">
        <f>IFERROR(VLOOKUP($B510,'CURVE DATA'!$A:$AM,39,FALSE),NA())</f>
        <v>9.0502528119837553</v>
      </c>
      <c r="K510" t="str">
        <f t="shared" si="81"/>
        <v/>
      </c>
      <c r="L510" t="str">
        <f t="shared" si="82"/>
        <v/>
      </c>
      <c r="M510">
        <f t="shared" si="83"/>
        <v>24.518016923076914</v>
      </c>
      <c r="N510" t="str">
        <f t="shared" si="84"/>
        <v/>
      </c>
      <c r="O510" t="str">
        <f t="shared" si="85"/>
        <v/>
      </c>
      <c r="P510" t="str">
        <f t="shared" si="86"/>
        <v/>
      </c>
      <c r="Q510" t="str">
        <f t="shared" si="87"/>
        <v/>
      </c>
    </row>
    <row r="511" spans="1:17">
      <c r="A511" s="41">
        <f t="shared" si="78"/>
        <v>509</v>
      </c>
      <c r="B511" t="str">
        <f t="shared" si="79"/>
        <v>5_510</v>
      </c>
      <c r="C511">
        <f t="shared" si="77"/>
        <v>5</v>
      </c>
      <c r="D511">
        <f t="shared" si="80"/>
        <v>510</v>
      </c>
      <c r="E511">
        <f>IFERROR(VLOOKUP($B511,'CURVE DATA'!$A:$AM,15,FALSE),"")</f>
        <v>233.46322576923077</v>
      </c>
      <c r="F511">
        <f>IFERROR(VLOOKUP($B511,'CURVE DATA'!$A:$AM,34,FALSE),NA())</f>
        <v>1.7535866787530968E-2</v>
      </c>
      <c r="G511">
        <f>IFERROR(VLOOKUP($B511,'CURVE DATA'!$A:$AM,35,FALSE),NA())</f>
        <v>0.11402792648226441</v>
      </c>
      <c r="H511">
        <f>IFERROR(VLOOKUP($B511,'CURVE DATA'!$A:$AM,37,FALSE),NA())</f>
        <v>7.0260930659254912</v>
      </c>
      <c r="I511">
        <f>IFERROR(VLOOKUP($B511,'CURVE DATA'!$A:$AM,38,FALSE),NA())</f>
        <v>5.0169839441052186</v>
      </c>
      <c r="J511">
        <f>IFERROR(VLOOKUP($B511,'CURVE DATA'!$A:$AM,39,FALSE),NA())</f>
        <v>9.0352021877457638</v>
      </c>
      <c r="K511" t="str">
        <f t="shared" si="81"/>
        <v/>
      </c>
      <c r="L511" t="str">
        <f t="shared" si="82"/>
        <v/>
      </c>
      <c r="M511">
        <f t="shared" si="83"/>
        <v>24.976687307692316</v>
      </c>
      <c r="N511" t="str">
        <f t="shared" si="84"/>
        <v/>
      </c>
      <c r="O511" t="str">
        <f t="shared" si="85"/>
        <v/>
      </c>
      <c r="P511" t="str">
        <f t="shared" si="86"/>
        <v/>
      </c>
      <c r="Q511" t="str">
        <f t="shared" si="87"/>
        <v/>
      </c>
    </row>
    <row r="512" spans="1:17">
      <c r="A512" s="41">
        <f t="shared" si="78"/>
        <v>510</v>
      </c>
      <c r="B512" t="str">
        <f t="shared" si="79"/>
        <v>5_511</v>
      </c>
      <c r="C512">
        <f t="shared" si="77"/>
        <v>5</v>
      </c>
      <c r="D512">
        <f t="shared" si="80"/>
        <v>511</v>
      </c>
      <c r="E512">
        <f>IFERROR(VLOOKUP($B512,'CURVE DATA'!$A:$AM,15,FALSE),"")</f>
        <v>233.92189615384615</v>
      </c>
      <c r="F512">
        <f>IFERROR(VLOOKUP($B512,'CURVE DATA'!$A:$AM,34,FALSE),NA())</f>
        <v>1.728046807113779E-2</v>
      </c>
      <c r="G512">
        <f>IFERROR(VLOOKUP($B512,'CURVE DATA'!$A:$AM,35,FALSE),NA())</f>
        <v>0.11383822558341905</v>
      </c>
      <c r="H512">
        <f>IFERROR(VLOOKUP($B512,'CURVE DATA'!$A:$AM,37,FALSE),NA())</f>
        <v>7.0144042085455887</v>
      </c>
      <c r="I512">
        <f>IFERROR(VLOOKUP($B512,'CURVE DATA'!$A:$AM,38,FALSE),NA())</f>
        <v>5.0086375118491038</v>
      </c>
      <c r="J512">
        <f>IFERROR(VLOOKUP($B512,'CURVE DATA'!$A:$AM,39,FALSE),NA())</f>
        <v>9.0201709052420735</v>
      </c>
      <c r="K512" t="str">
        <f t="shared" si="81"/>
        <v/>
      </c>
      <c r="L512" t="str">
        <f t="shared" si="82"/>
        <v/>
      </c>
      <c r="M512">
        <f t="shared" si="83"/>
        <v>25.43535769230769</v>
      </c>
      <c r="N512" t="str">
        <f t="shared" si="84"/>
        <v/>
      </c>
      <c r="O512" t="str">
        <f t="shared" si="85"/>
        <v/>
      </c>
      <c r="P512" t="str">
        <f t="shared" si="86"/>
        <v/>
      </c>
      <c r="Q512" t="str">
        <f t="shared" si="87"/>
        <v/>
      </c>
    </row>
    <row r="513" spans="1:17">
      <c r="A513" s="41">
        <f t="shared" si="78"/>
        <v>511</v>
      </c>
      <c r="B513" t="str">
        <f t="shared" si="79"/>
        <v>5_512</v>
      </c>
      <c r="C513">
        <f t="shared" si="77"/>
        <v>5</v>
      </c>
      <c r="D513">
        <f t="shared" si="80"/>
        <v>512</v>
      </c>
      <c r="E513">
        <f>IFERROR(VLOOKUP($B513,'CURVE DATA'!$A:$AM,15,FALSE),"")</f>
        <v>234.38056653846155</v>
      </c>
      <c r="F513">
        <f>IFERROR(VLOOKUP($B513,'CURVE DATA'!$A:$AM,34,FALSE),NA())</f>
        <v>1.7028081832697169E-2</v>
      </c>
      <c r="G513">
        <f>IFERROR(VLOOKUP($B513,'CURVE DATA'!$A:$AM,35,FALSE),NA())</f>
        <v>0.11364877324731197</v>
      </c>
      <c r="H513">
        <f>IFERROR(VLOOKUP($B513,'CURVE DATA'!$A:$AM,37,FALSE),NA())</f>
        <v>7.0027306669307423</v>
      </c>
      <c r="I513">
        <f>IFERROR(VLOOKUP($B513,'CURVE DATA'!$A:$AM,38,FALSE),NA())</f>
        <v>5.0003020158198019</v>
      </c>
      <c r="J513">
        <f>IFERROR(VLOOKUP($B513,'CURVE DATA'!$A:$AM,39,FALSE),NA())</f>
        <v>9.0051593180416827</v>
      </c>
      <c r="K513" t="str">
        <f t="shared" si="81"/>
        <v/>
      </c>
      <c r="L513" t="str">
        <f t="shared" si="82"/>
        <v/>
      </c>
      <c r="M513">
        <f t="shared" si="83"/>
        <v>25.894028076923092</v>
      </c>
      <c r="N513" t="str">
        <f t="shared" si="84"/>
        <v/>
      </c>
      <c r="O513" t="str">
        <f t="shared" si="85"/>
        <v/>
      </c>
      <c r="P513" t="str">
        <f t="shared" si="86"/>
        <v/>
      </c>
      <c r="Q513" t="str">
        <f t="shared" si="87"/>
        <v/>
      </c>
    </row>
    <row r="514" spans="1:17">
      <c r="A514" s="41">
        <f t="shared" si="78"/>
        <v>512</v>
      </c>
      <c r="B514" t="str">
        <f t="shared" si="79"/>
        <v>5_513</v>
      </c>
      <c r="C514">
        <f t="shared" ref="C514:C577" si="88">$V$1</f>
        <v>5</v>
      </c>
      <c r="D514">
        <f t="shared" si="80"/>
        <v>513</v>
      </c>
      <c r="E514">
        <f>IFERROR(VLOOKUP($B514,'CURVE DATA'!$A:$AM,15,FALSE),"")</f>
        <v>234.83923692307692</v>
      </c>
      <c r="F514">
        <f>IFERROR(VLOOKUP($B514,'CURVE DATA'!$A:$AM,34,FALSE),NA())</f>
        <v>1.6778685019597818E-2</v>
      </c>
      <c r="G514">
        <f>IFERROR(VLOOKUP($B514,'CURVE DATA'!$A:$AM,35,FALSE),NA())</f>
        <v>0.11345957385624221</v>
      </c>
      <c r="H514">
        <f>IFERROR(VLOOKUP($B514,'CURVE DATA'!$A:$AM,37,FALSE),NA())</f>
        <v>6.9910727111063915</v>
      </c>
      <c r="I514">
        <f>IFERROR(VLOOKUP($B514,'CURVE DATA'!$A:$AM,38,FALSE),NA())</f>
        <v>4.9919776488290619</v>
      </c>
      <c r="J514">
        <f>IFERROR(VLOOKUP($B514,'CURVE DATA'!$A:$AM,39,FALSE),NA())</f>
        <v>8.9901677733837211</v>
      </c>
      <c r="K514" t="str">
        <f t="shared" si="81"/>
        <v/>
      </c>
      <c r="L514" t="str">
        <f t="shared" si="82"/>
        <v/>
      </c>
      <c r="M514">
        <f t="shared" si="83"/>
        <v>26.352698461538466</v>
      </c>
      <c r="N514" t="str">
        <f t="shared" si="84"/>
        <v/>
      </c>
      <c r="O514" t="str">
        <f t="shared" si="85"/>
        <v/>
      </c>
      <c r="P514" t="str">
        <f t="shared" si="86"/>
        <v/>
      </c>
      <c r="Q514" t="str">
        <f t="shared" si="87"/>
        <v/>
      </c>
    </row>
    <row r="515" spans="1:17">
      <c r="A515" s="41">
        <f t="shared" ref="A515:A578" si="89">ROW()-2</f>
        <v>513</v>
      </c>
      <c r="B515" t="str">
        <f t="shared" ref="B515:B578" si="90">C515&amp;"_"&amp;D515</f>
        <v>5_514</v>
      </c>
      <c r="C515">
        <f t="shared" si="88"/>
        <v>5</v>
      </c>
      <c r="D515">
        <f t="shared" ref="D515:D578" si="91">A515+1</f>
        <v>514</v>
      </c>
      <c r="E515">
        <f>IFERROR(VLOOKUP($B515,'CURVE DATA'!$A:$AM,15,FALSE),"")</f>
        <v>235.2979073076923</v>
      </c>
      <c r="F515">
        <f>IFERROR(VLOOKUP($B515,'CURVE DATA'!$A:$AM,34,FALSE),NA())</f>
        <v>1.653225453929941E-2</v>
      </c>
      <c r="G515">
        <f>IFERROR(VLOOKUP($B515,'CURVE DATA'!$A:$AM,35,FALSE),NA())</f>
        <v>0.1132706317133242</v>
      </c>
      <c r="H515">
        <f>IFERROR(VLOOKUP($B515,'CURVE DATA'!$A:$AM,37,FALSE),NA())</f>
        <v>6.9794306062188332</v>
      </c>
      <c r="I515">
        <f>IFERROR(VLOOKUP($B515,'CURVE DATA'!$A:$AM,38,FALSE),NA())</f>
        <v>4.9836646002046807</v>
      </c>
      <c r="J515">
        <f>IFERROR(VLOOKUP($B515,'CURVE DATA'!$A:$AM,39,FALSE),NA())</f>
        <v>8.9751966122329865</v>
      </c>
      <c r="K515" t="str">
        <f t="shared" ref="K515:K578" si="92">IFERROR(IF(F515=MAX(F:F),H515,""),NA())</f>
        <v/>
      </c>
      <c r="L515" t="str">
        <f t="shared" ref="L515:L578" si="93">IFERROR(IF(G515=MAX(G:G),H515,""),NA())</f>
        <v/>
      </c>
      <c r="M515">
        <f t="shared" ref="M515:M578" si="94">IFERROR(ABS(E515-IFERROR($V$11/$V$10,"NA")),NA())</f>
        <v>26.81136884615384</v>
      </c>
      <c r="N515" t="str">
        <f t="shared" ref="N515:N578" si="95">IFERROR(IF(M515=MIN(M:M),H515,""),NA())</f>
        <v/>
      </c>
      <c r="O515" t="str">
        <f t="shared" ref="O515:O578" si="96">IFERROR(IF(F515=MAX(F:F),E515,""),NA())</f>
        <v/>
      </c>
      <c r="P515" t="str">
        <f t="shared" ref="P515:P578" si="97">IFERROR(IF(G515=MAX(G:G),E515,""),NA())</f>
        <v/>
      </c>
      <c r="Q515" t="str">
        <f t="shared" ref="Q515:Q578" si="98">IFERROR(IF(AND(E515&gt;=IFERROR(AVERAGE(O:O),NA()),E515&lt;=IFERROR(AVERAGE(P:P),NA())),H515,""),NA())</f>
        <v/>
      </c>
    </row>
    <row r="516" spans="1:17">
      <c r="A516" s="41">
        <f t="shared" si="89"/>
        <v>514</v>
      </c>
      <c r="B516" t="str">
        <f t="shared" si="90"/>
        <v>5_515</v>
      </c>
      <c r="C516">
        <f t="shared" si="88"/>
        <v>5</v>
      </c>
      <c r="D516">
        <f t="shared" si="91"/>
        <v>515</v>
      </c>
      <c r="E516">
        <f>IFERROR(VLOOKUP($B516,'CURVE DATA'!$A:$AM,15,FALSE),"")</f>
        <v>235.7565776923077</v>
      </c>
      <c r="F516">
        <f>IFERROR(VLOOKUP($B516,'CURVE DATA'!$A:$AM,34,FALSE),NA())</f>
        <v>1.6288767264074001E-2</v>
      </c>
      <c r="G516">
        <f>IFERROR(VLOOKUP($B516,'CURVE DATA'!$A:$AM,35,FALSE),NA())</f>
        <v>0.11308195104318947</v>
      </c>
      <c r="H516">
        <f>IFERROR(VLOOKUP($B516,'CURVE DATA'!$A:$AM,37,FALSE),NA())</f>
        <v>6.9678046125784592</v>
      </c>
      <c r="I516">
        <f>IFERROR(VLOOKUP($B516,'CURVE DATA'!$A:$AM,38,FALSE),NA())</f>
        <v>4.9753630558213731</v>
      </c>
      <c r="J516">
        <f>IFERROR(VLOOKUP($B516,'CURVE DATA'!$A:$AM,39,FALSE),NA())</f>
        <v>8.9602461693355444</v>
      </c>
      <c r="K516" t="str">
        <f t="shared" si="92"/>
        <v/>
      </c>
      <c r="L516" t="str">
        <f t="shared" si="93"/>
        <v/>
      </c>
      <c r="M516">
        <f t="shared" si="94"/>
        <v>27.270039230769243</v>
      </c>
      <c r="N516" t="str">
        <f t="shared" si="95"/>
        <v/>
      </c>
      <c r="O516" t="str">
        <f t="shared" si="96"/>
        <v/>
      </c>
      <c r="P516" t="str">
        <f t="shared" si="97"/>
        <v/>
      </c>
      <c r="Q516" t="str">
        <f t="shared" si="98"/>
        <v/>
      </c>
    </row>
    <row r="517" spans="1:17">
      <c r="A517" s="41">
        <f t="shared" si="89"/>
        <v>515</v>
      </c>
      <c r="B517" t="str">
        <f t="shared" si="90"/>
        <v>5_516</v>
      </c>
      <c r="C517">
        <f t="shared" si="88"/>
        <v>5</v>
      </c>
      <c r="D517">
        <f t="shared" si="91"/>
        <v>516</v>
      </c>
      <c r="E517">
        <f>IFERROR(VLOOKUP($B517,'CURVE DATA'!$A:$AM,15,FALSE),"")</f>
        <v>236.21524807692307</v>
      </c>
      <c r="F517">
        <f>IFERROR(VLOOKUP($B517,'CURVE DATA'!$A:$AM,34,FALSE),NA())</f>
        <v>1.6048200035486151E-2</v>
      </c>
      <c r="G517">
        <f>IFERROR(VLOOKUP($B517,'CURVE DATA'!$A:$AM,35,FALSE),NA())</f>
        <v>0.11289353599268907</v>
      </c>
      <c r="H517">
        <f>IFERROR(VLOOKUP($B517,'CURVE DATA'!$A:$AM,37,FALSE),NA())</f>
        <v>6.9561949857030401</v>
      </c>
      <c r="I517">
        <f>IFERROR(VLOOKUP($B517,'CURVE DATA'!$A:$AM,38,FALSE),NA())</f>
        <v>4.9670731981316845</v>
      </c>
      <c r="J517">
        <f>IFERROR(VLOOKUP($B517,'CURVE DATA'!$A:$AM,39,FALSE),NA())</f>
        <v>8.9453167732743957</v>
      </c>
      <c r="K517" t="str">
        <f t="shared" si="92"/>
        <v/>
      </c>
      <c r="L517" t="str">
        <f t="shared" si="93"/>
        <v/>
      </c>
      <c r="M517">
        <f t="shared" si="94"/>
        <v>27.728709615384616</v>
      </c>
      <c r="N517" t="str">
        <f t="shared" si="95"/>
        <v/>
      </c>
      <c r="O517" t="str">
        <f t="shared" si="96"/>
        <v/>
      </c>
      <c r="P517" t="str">
        <f t="shared" si="97"/>
        <v/>
      </c>
      <c r="Q517" t="str">
        <f t="shared" si="98"/>
        <v/>
      </c>
    </row>
    <row r="518" spans="1:17">
      <c r="A518" s="41">
        <f t="shared" si="89"/>
        <v>516</v>
      </c>
      <c r="B518" t="str">
        <f t="shared" si="90"/>
        <v>5_517</v>
      </c>
      <c r="C518">
        <f t="shared" si="88"/>
        <v>5</v>
      </c>
      <c r="D518">
        <f t="shared" si="91"/>
        <v>517</v>
      </c>
      <c r="E518">
        <f>IFERROR(VLOOKUP($B518,'CURVE DATA'!$A:$AM,15,FALSE),"")</f>
        <v>236.67391846153848</v>
      </c>
      <c r="F518">
        <f>IFERROR(VLOOKUP($B518,'CURVE DATA'!$A:$AM,34,FALSE),NA())</f>
        <v>1.581052966884839E-2</v>
      </c>
      <c r="G518">
        <f>IFERROR(VLOOKUP($B518,'CURVE DATA'!$A:$AM,35,FALSE),NA())</f>
        <v>0.11270539063159636</v>
      </c>
      <c r="H518">
        <f>IFERROR(VLOOKUP($B518,'CURVE DATA'!$A:$AM,37,FALSE),NA())</f>
        <v>6.9446019763610245</v>
      </c>
      <c r="I518">
        <f>IFERROR(VLOOKUP($B518,'CURVE DATA'!$A:$AM,38,FALSE),NA())</f>
        <v>4.9587952061969034</v>
      </c>
      <c r="J518">
        <f>IFERROR(VLOOKUP($B518,'CURVE DATA'!$A:$AM,39,FALSE),NA())</f>
        <v>8.9304087465251456</v>
      </c>
      <c r="K518" t="str">
        <f t="shared" si="92"/>
        <v/>
      </c>
      <c r="L518" t="str">
        <f t="shared" si="93"/>
        <v/>
      </c>
      <c r="M518">
        <f t="shared" si="94"/>
        <v>28.187380000000019</v>
      </c>
      <c r="N518" t="str">
        <f t="shared" si="95"/>
        <v/>
      </c>
      <c r="O518" t="str">
        <f t="shared" si="96"/>
        <v/>
      </c>
      <c r="P518" t="str">
        <f t="shared" si="97"/>
        <v/>
      </c>
      <c r="Q518" t="str">
        <f t="shared" si="98"/>
        <v/>
      </c>
    </row>
    <row r="519" spans="1:17">
      <c r="A519" s="41">
        <f t="shared" si="89"/>
        <v>517</v>
      </c>
      <c r="B519" t="str">
        <f t="shared" si="90"/>
        <v>5_518</v>
      </c>
      <c r="C519">
        <f t="shared" si="88"/>
        <v>5</v>
      </c>
      <c r="D519">
        <f t="shared" si="91"/>
        <v>518</v>
      </c>
      <c r="E519">
        <f>IFERROR(VLOOKUP($B519,'CURVE DATA'!$A:$AM,15,FALSE),"")</f>
        <v>237.13258884615385</v>
      </c>
      <c r="F519">
        <f>IFERROR(VLOOKUP($B519,'CURVE DATA'!$A:$AM,34,FALSE),NA())</f>
        <v>1.5575732957807108E-2</v>
      </c>
      <c r="G519">
        <f>IFERROR(VLOOKUP($B519,'CURVE DATA'!$A:$AM,35,FALSE),NA())</f>
        <v>0.1125175189533105</v>
      </c>
      <c r="H519">
        <f>IFERROR(VLOOKUP($B519,'CURVE DATA'!$A:$AM,37,FALSE),NA())</f>
        <v>6.9330258306148904</v>
      </c>
      <c r="I519">
        <f>IFERROR(VLOOKUP($B519,'CURVE DATA'!$A:$AM,38,FALSE),NA())</f>
        <v>4.9505292557180187</v>
      </c>
      <c r="J519">
        <f>IFERROR(VLOOKUP($B519,'CURVE DATA'!$A:$AM,39,FALSE),NA())</f>
        <v>8.9155224055117639</v>
      </c>
      <c r="K519" t="str">
        <f t="shared" si="92"/>
        <v/>
      </c>
      <c r="L519" t="str">
        <f t="shared" si="93"/>
        <v/>
      </c>
      <c r="M519">
        <f t="shared" si="94"/>
        <v>28.646050384615393</v>
      </c>
      <c r="N519" t="str">
        <f t="shared" si="95"/>
        <v/>
      </c>
      <c r="O519" t="str">
        <f t="shared" si="96"/>
        <v/>
      </c>
      <c r="P519" t="str">
        <f t="shared" si="97"/>
        <v/>
      </c>
      <c r="Q519" t="str">
        <f t="shared" si="98"/>
        <v/>
      </c>
    </row>
    <row r="520" spans="1:17">
      <c r="A520" s="41">
        <f t="shared" si="89"/>
        <v>518</v>
      </c>
      <c r="B520" t="str">
        <f t="shared" si="90"/>
        <v>5_519</v>
      </c>
      <c r="C520">
        <f t="shared" si="88"/>
        <v>5</v>
      </c>
      <c r="D520">
        <f t="shared" si="91"/>
        <v>519</v>
      </c>
      <c r="E520">
        <f>IFERROR(VLOOKUP($B520,'CURVE DATA'!$A:$AM,15,FALSE),"")</f>
        <v>237.59125923076923</v>
      </c>
      <c r="F520">
        <f>IFERROR(VLOOKUP($B520,'CURVE DATA'!$A:$AM,34,FALSE),NA())</f>
        <v>1.5343786678502433E-2</v>
      </c>
      <c r="G520">
        <f>IFERROR(VLOOKUP($B520,'CURVE DATA'!$A:$AM,35,FALSE),NA())</f>
        <v>0.11232992487555991</v>
      </c>
      <c r="H520">
        <f>IFERROR(VLOOKUP($B520,'CURVE DATA'!$A:$AM,37,FALSE),NA())</f>
        <v>6.9214667898644908</v>
      </c>
      <c r="I520">
        <f>IFERROR(VLOOKUP($B520,'CURVE DATA'!$A:$AM,38,FALSE),NA())</f>
        <v>4.942275519066671</v>
      </c>
      <c r="J520">
        <f>IFERROR(VLOOKUP($B520,'CURVE DATA'!$A:$AM,39,FALSE),NA())</f>
        <v>8.9006580606623125</v>
      </c>
      <c r="K520" t="str">
        <f t="shared" si="92"/>
        <v/>
      </c>
      <c r="L520" t="str">
        <f t="shared" si="93"/>
        <v/>
      </c>
      <c r="M520">
        <f t="shared" si="94"/>
        <v>29.104720769230767</v>
      </c>
      <c r="N520" t="str">
        <f t="shared" si="95"/>
        <v/>
      </c>
      <c r="O520" t="str">
        <f t="shared" si="96"/>
        <v/>
      </c>
      <c r="P520" t="str">
        <f t="shared" si="97"/>
        <v/>
      </c>
      <c r="Q520" t="str">
        <f t="shared" si="98"/>
        <v/>
      </c>
    </row>
    <row r="521" spans="1:17">
      <c r="A521" s="41">
        <f t="shared" si="89"/>
        <v>519</v>
      </c>
      <c r="B521" t="str">
        <f t="shared" si="90"/>
        <v>5_520</v>
      </c>
      <c r="C521">
        <f t="shared" si="88"/>
        <v>5</v>
      </c>
      <c r="D521">
        <f t="shared" si="91"/>
        <v>520</v>
      </c>
      <c r="E521">
        <f>IFERROR(VLOOKUP($B521,'CURVE DATA'!$A:$AM,15,FALSE),"")</f>
        <v>238.04992961538463</v>
      </c>
      <c r="F521">
        <f>IFERROR(VLOOKUP($B521,'CURVE DATA'!$A:$AM,34,FALSE),NA())</f>
        <v>1.5114667594047844E-2</v>
      </c>
      <c r="G521">
        <f>IFERROR(VLOOKUP($B521,'CURVE DATA'!$A:$AM,35,FALSE),NA())</f>
        <v>0.11214261224110611</v>
      </c>
      <c r="H521">
        <f>IFERROR(VLOOKUP($B521,'CURVE DATA'!$A:$AM,37,FALSE),NA())</f>
        <v>6.9099250908904173</v>
      </c>
      <c r="I521">
        <f>IFERROR(VLOOKUP($B521,'CURVE DATA'!$A:$AM,38,FALSE),NA())</f>
        <v>4.9340341653161142</v>
      </c>
      <c r="J521">
        <f>IFERROR(VLOOKUP($B521,'CURVE DATA'!$A:$AM,39,FALSE),NA())</f>
        <v>8.8858160164647213</v>
      </c>
      <c r="K521" t="str">
        <f t="shared" si="92"/>
        <v/>
      </c>
      <c r="L521" t="str">
        <f t="shared" si="93"/>
        <v/>
      </c>
      <c r="M521">
        <f t="shared" si="94"/>
        <v>29.563391153846169</v>
      </c>
      <c r="N521" t="str">
        <f t="shared" si="95"/>
        <v/>
      </c>
      <c r="O521" t="str">
        <f t="shared" si="96"/>
        <v/>
      </c>
      <c r="P521" t="str">
        <f t="shared" si="97"/>
        <v/>
      </c>
      <c r="Q521" t="str">
        <f t="shared" si="98"/>
        <v/>
      </c>
    </row>
    <row r="522" spans="1:17">
      <c r="A522" s="41">
        <f t="shared" si="89"/>
        <v>520</v>
      </c>
      <c r="B522" t="str">
        <f t="shared" si="90"/>
        <v>5_521</v>
      </c>
      <c r="C522">
        <f t="shared" si="88"/>
        <v>5</v>
      </c>
      <c r="D522">
        <f t="shared" si="91"/>
        <v>521</v>
      </c>
      <c r="E522">
        <f>IFERROR(VLOOKUP($B522,'CURVE DATA'!$A:$AM,15,FALSE),"")</f>
        <v>238.5086</v>
      </c>
      <c r="F522">
        <f>IFERROR(VLOOKUP($B522,'CURVE DATA'!$A:$AM,34,FALSE),NA())</f>
        <v>1.488835245863373E-2</v>
      </c>
      <c r="G522">
        <f>IFERROR(VLOOKUP($B522,'CURVE DATA'!$A:$AM,35,FALSE),NA())</f>
        <v>0.11195558481844753</v>
      </c>
      <c r="H522">
        <f>IFERROR(VLOOKUP($B522,'CURVE DATA'!$A:$AM,37,FALSE),NA())</f>
        <v>6.8984009658973724</v>
      </c>
      <c r="I522">
        <f>IFERROR(VLOOKUP($B522,'CURVE DATA'!$A:$AM,38,FALSE),NA())</f>
        <v>4.9258053602721903</v>
      </c>
      <c r="J522">
        <f>IFERROR(VLOOKUP($B522,'CURVE DATA'!$A:$AM,39,FALSE),NA())</f>
        <v>8.8709965715225554</v>
      </c>
      <c r="K522" t="str">
        <f t="shared" si="92"/>
        <v/>
      </c>
      <c r="L522" t="str">
        <f t="shared" si="93"/>
        <v/>
      </c>
      <c r="M522">
        <f t="shared" si="94"/>
        <v>30.022061538461543</v>
      </c>
      <c r="N522" t="str">
        <f t="shared" si="95"/>
        <v/>
      </c>
      <c r="O522" t="str">
        <f t="shared" si="96"/>
        <v/>
      </c>
      <c r="P522" t="str">
        <f t="shared" si="97"/>
        <v/>
      </c>
      <c r="Q522" t="str">
        <f t="shared" si="98"/>
        <v/>
      </c>
    </row>
    <row r="523" spans="1:17">
      <c r="A523" s="41">
        <f t="shared" si="89"/>
        <v>521</v>
      </c>
      <c r="B523" t="str">
        <f t="shared" si="90"/>
        <v>5_522</v>
      </c>
      <c r="C523">
        <f t="shared" si="88"/>
        <v>5</v>
      </c>
      <c r="D523">
        <f t="shared" si="91"/>
        <v>522</v>
      </c>
      <c r="E523">
        <f>IFERROR(VLOOKUP($B523,'CURVE DATA'!$A:$AM,15,FALSE),"")</f>
        <v>238.96727038461538</v>
      </c>
      <c r="F523">
        <f>IFERROR(VLOOKUP($B523,'CURVE DATA'!$A:$AM,34,FALSE),NA())</f>
        <v>1.4664818021743046E-2</v>
      </c>
      <c r="G523">
        <f>IFERROR(VLOOKUP($B523,'CURVE DATA'!$A:$AM,35,FALSE),NA())</f>
        <v>0.11176884630252294</v>
      </c>
      <c r="H523">
        <f>IFERROR(VLOOKUP($B523,'CURVE DATA'!$A:$AM,37,FALSE),NA())</f>
        <v>6.8868946425575102</v>
      </c>
      <c r="I523">
        <f>IFERROR(VLOOKUP($B523,'CURVE DATA'!$A:$AM,38,FALSE),NA())</f>
        <v>4.9175892665042706</v>
      </c>
      <c r="J523">
        <f>IFERROR(VLOOKUP($B523,'CURVE DATA'!$A:$AM,39,FALSE),NA())</f>
        <v>8.8562000186107497</v>
      </c>
      <c r="K523" t="str">
        <f t="shared" si="92"/>
        <v/>
      </c>
      <c r="L523" t="str">
        <f t="shared" si="93"/>
        <v/>
      </c>
      <c r="M523">
        <f t="shared" si="94"/>
        <v>30.480731923076917</v>
      </c>
      <c r="N523" t="str">
        <f t="shared" si="95"/>
        <v/>
      </c>
      <c r="O523" t="str">
        <f t="shared" si="96"/>
        <v/>
      </c>
      <c r="P523" t="str">
        <f t="shared" si="97"/>
        <v/>
      </c>
      <c r="Q523" t="str">
        <f t="shared" si="98"/>
        <v/>
      </c>
    </row>
    <row r="524" spans="1:17">
      <c r="A524" s="41">
        <f t="shared" si="89"/>
        <v>522</v>
      </c>
      <c r="B524" t="str">
        <f t="shared" si="90"/>
        <v>5_523</v>
      </c>
      <c r="C524">
        <f t="shared" si="88"/>
        <v>5</v>
      </c>
      <c r="D524">
        <f t="shared" si="91"/>
        <v>523</v>
      </c>
      <c r="E524">
        <f>IFERROR(VLOOKUP($B524,'CURVE DATA'!$A:$AM,15,FALSE),"")</f>
        <v>239.42594076923078</v>
      </c>
      <c r="F524">
        <f>IFERROR(VLOOKUP($B524,'CURVE DATA'!$A:$AM,34,FALSE),NA())</f>
        <v>1.4444041032246132E-2</v>
      </c>
      <c r="G524">
        <f>IFERROR(VLOOKUP($B524,'CURVE DATA'!$A:$AM,35,FALSE),NA())</f>
        <v>0.11158240031541514</v>
      </c>
      <c r="H524">
        <f>IFERROR(VLOOKUP($B524,'CURVE DATA'!$A:$AM,37,FALSE),NA())</f>
        <v>6.875406344053796</v>
      </c>
      <c r="I524">
        <f>IFERROR(VLOOKUP($B524,'CURVE DATA'!$A:$AM,38,FALSE),NA())</f>
        <v>4.9093860433762222</v>
      </c>
      <c r="J524">
        <f>IFERROR(VLOOKUP($B524,'CURVE DATA'!$A:$AM,39,FALSE),NA())</f>
        <v>8.8414266447313707</v>
      </c>
      <c r="K524" t="str">
        <f t="shared" si="92"/>
        <v/>
      </c>
      <c r="L524" t="str">
        <f t="shared" si="93"/>
        <v/>
      </c>
      <c r="M524">
        <f t="shared" si="94"/>
        <v>30.939402307692319</v>
      </c>
      <c r="N524" t="str">
        <f t="shared" si="95"/>
        <v/>
      </c>
      <c r="O524" t="str">
        <f t="shared" si="96"/>
        <v/>
      </c>
      <c r="P524" t="str">
        <f t="shared" si="97"/>
        <v/>
      </c>
      <c r="Q524" t="str">
        <f t="shared" si="98"/>
        <v/>
      </c>
    </row>
    <row r="525" spans="1:17">
      <c r="A525" s="41">
        <f t="shared" si="89"/>
        <v>523</v>
      </c>
      <c r="B525" t="str">
        <f t="shared" si="90"/>
        <v>5_524</v>
      </c>
      <c r="C525">
        <f t="shared" si="88"/>
        <v>5</v>
      </c>
      <c r="D525">
        <f t="shared" si="91"/>
        <v>524</v>
      </c>
      <c r="E525">
        <f>IFERROR(VLOOKUP($B525,'CURVE DATA'!$A:$AM,15,FALSE),"")</f>
        <v>239.88461115384615</v>
      </c>
      <c r="F525">
        <f>IFERROR(VLOOKUP($B525,'CURVE DATA'!$A:$AM,34,FALSE),NA())</f>
        <v>1.4225998242450608E-2</v>
      </c>
      <c r="G525">
        <f>IFERROR(VLOOKUP($B525,'CURVE DATA'!$A:$AM,35,FALSE),NA())</f>
        <v>0.11139625040705384</v>
      </c>
      <c r="H525">
        <f>IFERROR(VLOOKUP($B525,'CURVE DATA'!$A:$AM,37,FALSE),NA())</f>
        <v>6.8639362891233189</v>
      </c>
      <c r="I525">
        <f>IFERROR(VLOOKUP($B525,'CURVE DATA'!$A:$AM,38,FALSE),NA())</f>
        <v>4.9011958470773314</v>
      </c>
      <c r="J525">
        <f>IFERROR(VLOOKUP($B525,'CURVE DATA'!$A:$AM,39,FALSE),NA())</f>
        <v>8.8266767311693073</v>
      </c>
      <c r="K525" t="str">
        <f t="shared" si="92"/>
        <v/>
      </c>
      <c r="L525" t="str">
        <f t="shared" si="93"/>
        <v/>
      </c>
      <c r="M525">
        <f t="shared" si="94"/>
        <v>31.398072692307693</v>
      </c>
      <c r="N525" t="str">
        <f t="shared" si="95"/>
        <v/>
      </c>
      <c r="O525" t="str">
        <f t="shared" si="96"/>
        <v/>
      </c>
      <c r="P525" t="str">
        <f t="shared" si="97"/>
        <v/>
      </c>
      <c r="Q525" t="str">
        <f t="shared" si="98"/>
        <v/>
      </c>
    </row>
    <row r="526" spans="1:17">
      <c r="A526" s="41">
        <f t="shared" si="89"/>
        <v>524</v>
      </c>
      <c r="B526" t="str">
        <f t="shared" si="90"/>
        <v>5_525</v>
      </c>
      <c r="C526">
        <f t="shared" si="88"/>
        <v>5</v>
      </c>
      <c r="D526">
        <f t="shared" si="91"/>
        <v>525</v>
      </c>
      <c r="E526">
        <f>IFERROR(VLOOKUP($B526,'CURVE DATA'!$A:$AM,15,FALSE),"")</f>
        <v>240.34328153846155</v>
      </c>
      <c r="F526">
        <f>IFERROR(VLOOKUP($B526,'CURVE DATA'!$A:$AM,34,FALSE),NA())</f>
        <v>1.4010666412009846E-2</v>
      </c>
      <c r="G526">
        <f>IFERROR(VLOOKUP($B526,'CURVE DATA'!$A:$AM,35,FALSE),NA())</f>
        <v>0.11121040005591824</v>
      </c>
      <c r="H526">
        <f>IFERROR(VLOOKUP($B526,'CURVE DATA'!$A:$AM,37,FALSE),NA())</f>
        <v>6.8524846921005782</v>
      </c>
      <c r="I526">
        <f>IFERROR(VLOOKUP($B526,'CURVE DATA'!$A:$AM,38,FALSE),NA())</f>
        <v>4.8930188306532134</v>
      </c>
      <c r="J526">
        <f>IFERROR(VLOOKUP($B526,'CURVE DATA'!$A:$AM,39,FALSE),NA())</f>
        <v>8.8119505535479448</v>
      </c>
      <c r="K526" t="str">
        <f t="shared" si="92"/>
        <v/>
      </c>
      <c r="L526" t="str">
        <f t="shared" si="93"/>
        <v/>
      </c>
      <c r="M526">
        <f t="shared" si="94"/>
        <v>31.856743076923095</v>
      </c>
      <c r="N526" t="str">
        <f t="shared" si="95"/>
        <v/>
      </c>
      <c r="O526" t="str">
        <f t="shared" si="96"/>
        <v/>
      </c>
      <c r="P526" t="str">
        <f t="shared" si="97"/>
        <v/>
      </c>
      <c r="Q526" t="str">
        <f t="shared" si="98"/>
        <v/>
      </c>
    </row>
    <row r="527" spans="1:17">
      <c r="A527" s="41">
        <f t="shared" si="89"/>
        <v>525</v>
      </c>
      <c r="B527" t="str">
        <f t="shared" si="90"/>
        <v>5_526</v>
      </c>
      <c r="C527">
        <f t="shared" si="88"/>
        <v>5</v>
      </c>
      <c r="D527">
        <f t="shared" si="91"/>
        <v>526</v>
      </c>
      <c r="E527">
        <f>IFERROR(VLOOKUP($B527,'CURVE DATA'!$A:$AM,15,FALSE),"")</f>
        <v>240.80195192307693</v>
      </c>
      <c r="F527">
        <f>IFERROR(VLOOKUP($B527,'CURVE DATA'!$A:$AM,34,FALSE),NA())</f>
        <v>1.3798022311893516E-2</v>
      </c>
      <c r="G527">
        <f>IFERROR(VLOOKUP($B527,'CURVE DATA'!$A:$AM,35,FALSE),NA())</f>
        <v>0.11102485266973916</v>
      </c>
      <c r="H527">
        <f>IFERROR(VLOOKUP($B527,'CURVE DATA'!$A:$AM,37,FALSE),NA())</f>
        <v>6.8410517629607481</v>
      </c>
      <c r="I527">
        <f>IFERROR(VLOOKUP($B527,'CURVE DATA'!$A:$AM,38,FALSE),NA())</f>
        <v>4.8848551440367078</v>
      </c>
      <c r="J527">
        <f>IFERROR(VLOOKUP($B527,'CURVE DATA'!$A:$AM,39,FALSE),NA())</f>
        <v>8.7972483818847902</v>
      </c>
      <c r="K527" t="str">
        <f t="shared" si="92"/>
        <v/>
      </c>
      <c r="L527" t="str">
        <f t="shared" si="93"/>
        <v/>
      </c>
      <c r="M527">
        <f t="shared" si="94"/>
        <v>32.315413461538469</v>
      </c>
      <c r="N527" t="str">
        <f t="shared" si="95"/>
        <v/>
      </c>
      <c r="O527" t="str">
        <f t="shared" si="96"/>
        <v/>
      </c>
      <c r="P527" t="str">
        <f t="shared" si="97"/>
        <v/>
      </c>
      <c r="Q527" t="str">
        <f t="shared" si="98"/>
        <v/>
      </c>
    </row>
    <row r="528" spans="1:17">
      <c r="A528" s="41">
        <f t="shared" si="89"/>
        <v>526</v>
      </c>
      <c r="B528" t="str">
        <f t="shared" si="90"/>
        <v>5_527</v>
      </c>
      <c r="C528">
        <f t="shared" si="88"/>
        <v>5</v>
      </c>
      <c r="D528">
        <f t="shared" si="91"/>
        <v>527</v>
      </c>
      <c r="E528">
        <f>IFERROR(VLOOKUP($B528,'CURVE DATA'!$A:$AM,15,FALSE),"")</f>
        <v>241.2606223076923</v>
      </c>
      <c r="F528">
        <f>IFERROR(VLOOKUP($B528,'CURVE DATA'!$A:$AM,34,FALSE),NA())</f>
        <v>1.35880427281576E-2</v>
      </c>
      <c r="G528">
        <f>IFERROR(VLOOKUP($B528,'CURVE DATA'!$A:$AM,35,FALSE),NA())</f>
        <v>0.11083961158620002</v>
      </c>
      <c r="H528">
        <f>IFERROR(VLOOKUP($B528,'CURVE DATA'!$A:$AM,37,FALSE),NA())</f>
        <v>6.8296377073628749</v>
      </c>
      <c r="I528">
        <f>IFERROR(VLOOKUP($B528,'CURVE DATA'!$A:$AM,38,FALSE),NA())</f>
        <v>4.8767049340787194</v>
      </c>
      <c r="J528">
        <f>IFERROR(VLOOKUP($B528,'CURVE DATA'!$A:$AM,39,FALSE),NA())</f>
        <v>8.7825704806470313</v>
      </c>
      <c r="K528" t="str">
        <f t="shared" si="92"/>
        <v/>
      </c>
      <c r="L528" t="str">
        <f t="shared" si="93"/>
        <v/>
      </c>
      <c r="M528">
        <f t="shared" si="94"/>
        <v>32.774083846153843</v>
      </c>
      <c r="N528" t="str">
        <f t="shared" si="95"/>
        <v/>
      </c>
      <c r="O528" t="str">
        <f t="shared" si="96"/>
        <v/>
      </c>
      <c r="P528" t="str">
        <f t="shared" si="97"/>
        <v/>
      </c>
      <c r="Q528" t="str">
        <f t="shared" si="98"/>
        <v/>
      </c>
    </row>
    <row r="529" spans="1:17">
      <c r="A529" s="41">
        <f t="shared" si="89"/>
        <v>527</v>
      </c>
      <c r="B529" t="str">
        <f t="shared" si="90"/>
        <v>5_528</v>
      </c>
      <c r="C529">
        <f t="shared" si="88"/>
        <v>5</v>
      </c>
      <c r="D529">
        <f t="shared" si="91"/>
        <v>528</v>
      </c>
      <c r="E529">
        <f>IFERROR(VLOOKUP($B529,'CURVE DATA'!$A:$AM,15,FALSE),"")</f>
        <v>241.7192926923077</v>
      </c>
      <c r="F529">
        <f>IFERROR(VLOOKUP($B529,'CURVE DATA'!$A:$AM,34,FALSE),NA())</f>
        <v>1.33807044658133E-2</v>
      </c>
      <c r="G529">
        <f>IFERROR(VLOOKUP($B529,'CURVE DATA'!$A:$AM,35,FALSE),NA())</f>
        <v>0.11065468007363762</v>
      </c>
      <c r="H529">
        <f>IFERROR(VLOOKUP($B529,'CURVE DATA'!$A:$AM,37,FALSE),NA())</f>
        <v>6.8182427266930477</v>
      </c>
      <c r="I529">
        <f>IFERROR(VLOOKUP($B529,'CURVE DATA'!$A:$AM,38,FALSE),NA())</f>
        <v>4.8685683445790495</v>
      </c>
      <c r="J529">
        <f>IFERROR(VLOOKUP($B529,'CURVE DATA'!$A:$AM,39,FALSE),NA())</f>
        <v>8.7679171088070458</v>
      </c>
      <c r="K529" t="str">
        <f t="shared" si="92"/>
        <v/>
      </c>
      <c r="L529" t="str">
        <f t="shared" si="93"/>
        <v/>
      </c>
      <c r="M529">
        <f t="shared" si="94"/>
        <v>33.232754230769245</v>
      </c>
      <c r="N529" t="str">
        <f t="shared" si="95"/>
        <v/>
      </c>
      <c r="O529" t="str">
        <f t="shared" si="96"/>
        <v/>
      </c>
      <c r="P529" t="str">
        <f t="shared" si="97"/>
        <v/>
      </c>
      <c r="Q529" t="str">
        <f t="shared" si="98"/>
        <v/>
      </c>
    </row>
    <row r="530" spans="1:17">
      <c r="A530" s="41">
        <f t="shared" si="89"/>
        <v>528</v>
      </c>
      <c r="B530" t="str">
        <f t="shared" si="90"/>
        <v>5_529</v>
      </c>
      <c r="C530">
        <f t="shared" si="88"/>
        <v>5</v>
      </c>
      <c r="D530">
        <f t="shared" si="91"/>
        <v>529</v>
      </c>
      <c r="E530">
        <f>IFERROR(VLOOKUP($B530,'CURVE DATA'!$A:$AM,15,FALSE),"")</f>
        <v>242.17796307692308</v>
      </c>
      <c r="F530">
        <f>IFERROR(VLOOKUP($B530,'CURVE DATA'!$A:$AM,34,FALSE),NA())</f>
        <v>1.3175984352365147E-2</v>
      </c>
      <c r="G530">
        <f>IFERROR(VLOOKUP($B530,'CURVE DATA'!$A:$AM,35,FALSE),NA())</f>
        <v>0.11047006133174128</v>
      </c>
      <c r="H530">
        <f>IFERROR(VLOOKUP($B530,'CURVE DATA'!$A:$AM,37,FALSE),NA())</f>
        <v>6.8068670181074893</v>
      </c>
      <c r="I530">
        <f>IFERROR(VLOOKUP($B530,'CURVE DATA'!$A:$AM,38,FALSE),NA())</f>
        <v>4.86044551631716</v>
      </c>
      <c r="J530">
        <f>IFERROR(VLOOKUP($B530,'CURVE DATA'!$A:$AM,39,FALSE),NA())</f>
        <v>8.7532885198978185</v>
      </c>
      <c r="K530" t="str">
        <f t="shared" si="92"/>
        <v/>
      </c>
      <c r="L530" t="str">
        <f t="shared" si="93"/>
        <v/>
      </c>
      <c r="M530">
        <f t="shared" si="94"/>
        <v>33.691424615384619</v>
      </c>
      <c r="N530" t="str">
        <f t="shared" si="95"/>
        <v/>
      </c>
      <c r="O530" t="str">
        <f t="shared" si="96"/>
        <v/>
      </c>
      <c r="P530" t="str">
        <f t="shared" si="97"/>
        <v/>
      </c>
      <c r="Q530" t="str">
        <f t="shared" si="98"/>
        <v/>
      </c>
    </row>
    <row r="531" spans="1:17">
      <c r="A531" s="41">
        <f t="shared" si="89"/>
        <v>529</v>
      </c>
      <c r="B531" t="str">
        <f t="shared" si="90"/>
        <v>5_530</v>
      </c>
      <c r="C531">
        <f t="shared" si="88"/>
        <v>5</v>
      </c>
      <c r="D531">
        <f t="shared" si="91"/>
        <v>530</v>
      </c>
      <c r="E531">
        <f>IFERROR(VLOOKUP($B531,'CURVE DATA'!$A:$AM,15,FALSE),"")</f>
        <v>242.63663346153845</v>
      </c>
      <c r="F531">
        <f>IFERROR(VLOOKUP($B531,'CURVE DATA'!$A:$AM,34,FALSE),NA())</f>
        <v>1.2973859241617843E-2</v>
      </c>
      <c r="G531">
        <f>IFERROR(VLOOKUP($B531,'CURVE DATA'!$A:$AM,35,FALSE),NA())</f>
        <v>0.11028575849225145</v>
      </c>
      <c r="H531">
        <f>IFERROR(VLOOKUP($B531,'CURVE DATA'!$A:$AM,37,FALSE),NA())</f>
        <v>6.7955107745755914</v>
      </c>
      <c r="I531">
        <f>IFERROR(VLOOKUP($B531,'CURVE DATA'!$A:$AM,38,FALSE),NA())</f>
        <v>4.8523365870829052</v>
      </c>
      <c r="J531">
        <f>IFERROR(VLOOKUP($B531,'CURVE DATA'!$A:$AM,39,FALSE),NA())</f>
        <v>8.7386849620682785</v>
      </c>
      <c r="K531" t="str">
        <f t="shared" si="92"/>
        <v/>
      </c>
      <c r="L531" t="str">
        <f t="shared" si="93"/>
        <v/>
      </c>
      <c r="M531">
        <f t="shared" si="94"/>
        <v>34.150094999999993</v>
      </c>
      <c r="N531" t="str">
        <f t="shared" si="95"/>
        <v/>
      </c>
      <c r="O531" t="str">
        <f t="shared" si="96"/>
        <v/>
      </c>
      <c r="P531" t="str">
        <f t="shared" si="97"/>
        <v/>
      </c>
      <c r="Q531" t="str">
        <f t="shared" si="98"/>
        <v/>
      </c>
    </row>
    <row r="532" spans="1:17">
      <c r="A532" s="41">
        <f t="shared" si="89"/>
        <v>530</v>
      </c>
      <c r="B532" t="str">
        <f t="shared" si="90"/>
        <v>5_531</v>
      </c>
      <c r="C532">
        <f t="shared" si="88"/>
        <v>5</v>
      </c>
      <c r="D532">
        <f t="shared" si="91"/>
        <v>531</v>
      </c>
      <c r="E532">
        <f>IFERROR(VLOOKUP($B532,'CURVE DATA'!$A:$AM,15,FALSE),"")</f>
        <v>243.09530384615385</v>
      </c>
      <c r="F532">
        <f>IFERROR(VLOOKUP($B532,'CURVE DATA'!$A:$AM,34,FALSE),NA())</f>
        <v>1.2774306017173461E-2</v>
      </c>
      <c r="G532">
        <f>IFERROR(VLOOKUP($B532,'CURVE DATA'!$A:$AM,35,FALSE),NA())</f>
        <v>0.11010177461965695</v>
      </c>
      <c r="H532">
        <f>IFERROR(VLOOKUP($B532,'CURVE DATA'!$A:$AM,37,FALSE),NA())</f>
        <v>6.784174184922886</v>
      </c>
      <c r="I532">
        <f>IFERROR(VLOOKUP($B532,'CURVE DATA'!$A:$AM,38,FALSE),NA())</f>
        <v>4.8442416917072144</v>
      </c>
      <c r="J532">
        <f>IFERROR(VLOOKUP($B532,'CURVE DATA'!$A:$AM,39,FALSE),NA())</f>
        <v>8.7241066781385577</v>
      </c>
      <c r="K532" t="str">
        <f t="shared" si="92"/>
        <v/>
      </c>
      <c r="L532" t="str">
        <f t="shared" si="93"/>
        <v/>
      </c>
      <c r="M532">
        <f t="shared" si="94"/>
        <v>34.608765384615396</v>
      </c>
      <c r="N532" t="str">
        <f t="shared" si="95"/>
        <v/>
      </c>
      <c r="O532" t="str">
        <f t="shared" si="96"/>
        <v/>
      </c>
      <c r="P532" t="str">
        <f t="shared" si="97"/>
        <v/>
      </c>
      <c r="Q532" t="str">
        <f t="shared" si="98"/>
        <v/>
      </c>
    </row>
    <row r="533" spans="1:17">
      <c r="A533" s="41">
        <f t="shared" si="89"/>
        <v>531</v>
      </c>
      <c r="B533" t="str">
        <f t="shared" si="90"/>
        <v>5_532</v>
      </c>
      <c r="C533">
        <f t="shared" si="88"/>
        <v>5</v>
      </c>
      <c r="D533">
        <f t="shared" si="91"/>
        <v>532</v>
      </c>
      <c r="E533">
        <f>IFERROR(VLOOKUP($B533,'CURVE DATA'!$A:$AM,15,FALSE),"")</f>
        <v>243.55397423076923</v>
      </c>
      <c r="F533">
        <f>IFERROR(VLOOKUP($B533,'CURVE DATA'!$A:$AM,34,FALSE),NA())</f>
        <v>1.2577301595947367E-2</v>
      </c>
      <c r="G533">
        <f>IFERROR(VLOOKUP($B533,'CURVE DATA'!$A:$AM,35,FALSE),NA())</f>
        <v>0.10991811271189102</v>
      </c>
      <c r="H533">
        <f>IFERROR(VLOOKUP($B533,'CURVE DATA'!$A:$AM,37,FALSE),NA())</f>
        <v>6.7728574338739262</v>
      </c>
      <c r="I533">
        <f>IFERROR(VLOOKUP($B533,'CURVE DATA'!$A:$AM,38,FALSE),NA())</f>
        <v>4.8361609620927126</v>
      </c>
      <c r="J533">
        <f>IFERROR(VLOOKUP($B533,'CURVE DATA'!$A:$AM,39,FALSE),NA())</f>
        <v>8.7095539056551399</v>
      </c>
      <c r="K533" t="str">
        <f t="shared" si="92"/>
        <v/>
      </c>
      <c r="L533" t="str">
        <f t="shared" si="93"/>
        <v/>
      </c>
      <c r="M533">
        <f t="shared" si="94"/>
        <v>35.067435769230769</v>
      </c>
      <c r="N533" t="str">
        <f t="shared" si="95"/>
        <v/>
      </c>
      <c r="O533" t="str">
        <f t="shared" si="96"/>
        <v/>
      </c>
      <c r="P533" t="str">
        <f t="shared" si="97"/>
        <v/>
      </c>
      <c r="Q533" t="str">
        <f t="shared" si="98"/>
        <v/>
      </c>
    </row>
    <row r="534" spans="1:17">
      <c r="A534" s="41">
        <f t="shared" si="89"/>
        <v>532</v>
      </c>
      <c r="B534" t="str">
        <f t="shared" si="90"/>
        <v>5_533</v>
      </c>
      <c r="C534">
        <f t="shared" si="88"/>
        <v>5</v>
      </c>
      <c r="D534">
        <f t="shared" si="91"/>
        <v>533</v>
      </c>
      <c r="E534">
        <f>IFERROR(VLOOKUP($B534,'CURVE DATA'!$A:$AM,15,FALSE),"")</f>
        <v>244.01264461538463</v>
      </c>
      <c r="F534">
        <f>IFERROR(VLOOKUP($B534,'CURVE DATA'!$A:$AM,34,FALSE),NA())</f>
        <v>1.2382822931549608E-2</v>
      </c>
      <c r="G534">
        <f>IFERROR(VLOOKUP($B534,'CURVE DATA'!$A:$AM,35,FALSE),NA())</f>
        <v>0.10973477570102572</v>
      </c>
      <c r="H534">
        <f>IFERROR(VLOOKUP($B534,'CURVE DATA'!$A:$AM,37,FALSE),NA())</f>
        <v>6.7615607020950792</v>
      </c>
      <c r="I534">
        <f>IFERROR(VLOOKUP($B534,'CURVE DATA'!$A:$AM,38,FALSE),NA())</f>
        <v>4.8280945272442768</v>
      </c>
      <c r="J534">
        <f>IFERROR(VLOOKUP($B534,'CURVE DATA'!$A:$AM,39,FALSE),NA())</f>
        <v>8.6950268769458834</v>
      </c>
      <c r="K534" t="str">
        <f t="shared" si="92"/>
        <v/>
      </c>
      <c r="L534" t="str">
        <f t="shared" si="93"/>
        <v/>
      </c>
      <c r="M534">
        <f t="shared" si="94"/>
        <v>35.526106153846172</v>
      </c>
      <c r="N534" t="str">
        <f t="shared" si="95"/>
        <v/>
      </c>
      <c r="O534" t="str">
        <f t="shared" si="96"/>
        <v/>
      </c>
      <c r="P534" t="str">
        <f t="shared" si="97"/>
        <v/>
      </c>
      <c r="Q534" t="str">
        <f t="shared" si="98"/>
        <v/>
      </c>
    </row>
    <row r="535" spans="1:17">
      <c r="A535" s="41">
        <f t="shared" si="89"/>
        <v>533</v>
      </c>
      <c r="B535" t="str">
        <f t="shared" si="90"/>
        <v>5_534</v>
      </c>
      <c r="C535">
        <f t="shared" si="88"/>
        <v>5</v>
      </c>
      <c r="D535">
        <f t="shared" si="91"/>
        <v>534</v>
      </c>
      <c r="E535">
        <f>IFERROR(VLOOKUP($B535,'CURVE DATA'!$A:$AM,15,FALSE),"")</f>
        <v>244.471315</v>
      </c>
      <c r="F535">
        <f>IFERROR(VLOOKUP($B535,'CURVE DATA'!$A:$AM,34,FALSE),NA())</f>
        <v>1.2190847017837654E-2</v>
      </c>
      <c r="G535">
        <f>IFERROR(VLOOKUP($B535,'CURVE DATA'!$A:$AM,35,FALSE),NA())</f>
        <v>0.10955176645396532</v>
      </c>
      <c r="H535">
        <f>IFERROR(VLOOKUP($B535,'CURVE DATA'!$A:$AM,37,FALSE),NA())</f>
        <v>6.7502841662372495</v>
      </c>
      <c r="I535">
        <f>IFERROR(VLOOKUP($B535,'CURVE DATA'!$A:$AM,38,FALSE),NA())</f>
        <v>4.8200425132995388</v>
      </c>
      <c r="J535">
        <f>IFERROR(VLOOKUP($B535,'CURVE DATA'!$A:$AM,39,FALSE),NA())</f>
        <v>8.6805258191749601</v>
      </c>
      <c r="K535" t="str">
        <f t="shared" si="92"/>
        <v/>
      </c>
      <c r="L535" t="str">
        <f t="shared" si="93"/>
        <v/>
      </c>
      <c r="M535">
        <f t="shared" si="94"/>
        <v>35.984776538461546</v>
      </c>
      <c r="N535" t="str">
        <f t="shared" si="95"/>
        <v/>
      </c>
      <c r="O535" t="str">
        <f t="shared" si="96"/>
        <v/>
      </c>
      <c r="P535" t="str">
        <f t="shared" si="97"/>
        <v/>
      </c>
      <c r="Q535" t="str">
        <f t="shared" si="98"/>
        <v/>
      </c>
    </row>
    <row r="536" spans="1:17">
      <c r="A536" s="41">
        <f t="shared" si="89"/>
        <v>534</v>
      </c>
      <c r="B536" t="str">
        <f t="shared" si="90"/>
        <v>5_535</v>
      </c>
      <c r="C536">
        <f t="shared" si="88"/>
        <v>5</v>
      </c>
      <c r="D536">
        <f t="shared" si="91"/>
        <v>535</v>
      </c>
      <c r="E536">
        <f>IFERROR(VLOOKUP($B536,'CURVE DATA'!$A:$AM,15,FALSE),"")</f>
        <v>244.92998538461538</v>
      </c>
      <c r="F536">
        <f>IFERROR(VLOOKUP($B536,'CURVE DATA'!$A:$AM,34,FALSE),NA())</f>
        <v>1.200135089201396E-2</v>
      </c>
      <c r="G536">
        <f>IFERROR(VLOOKUP($B536,'CURVE DATA'!$A:$AM,35,FALSE),NA())</f>
        <v>0.10936908777313771</v>
      </c>
      <c r="H536">
        <f>IFERROR(VLOOKUP($B536,'CURVE DATA'!$A:$AM,37,FALSE),NA())</f>
        <v>6.7390279989784778</v>
      </c>
      <c r="I536">
        <f>IFERROR(VLOOKUP($B536,'CURVE DATA'!$A:$AM,38,FALSE),NA())</f>
        <v>4.8120050435593082</v>
      </c>
      <c r="J536">
        <f>IFERROR(VLOOKUP($B536,'CURVE DATA'!$A:$AM,39,FALSE),NA())</f>
        <v>8.6660509543976474</v>
      </c>
      <c r="K536" t="str">
        <f t="shared" si="92"/>
        <v/>
      </c>
      <c r="L536" t="str">
        <f t="shared" si="93"/>
        <v/>
      </c>
      <c r="M536">
        <f t="shared" si="94"/>
        <v>36.44344692307692</v>
      </c>
      <c r="N536" t="str">
        <f t="shared" si="95"/>
        <v/>
      </c>
      <c r="O536" t="str">
        <f t="shared" si="96"/>
        <v/>
      </c>
      <c r="P536" t="str">
        <f t="shared" si="97"/>
        <v/>
      </c>
      <c r="Q536" t="str">
        <f t="shared" si="98"/>
        <v/>
      </c>
    </row>
    <row r="537" spans="1:17">
      <c r="A537" s="41">
        <f t="shared" si="89"/>
        <v>535</v>
      </c>
      <c r="B537" t="str">
        <f t="shared" si="90"/>
        <v>5_536</v>
      </c>
      <c r="C537">
        <f t="shared" si="88"/>
        <v>5</v>
      </c>
      <c r="D537">
        <f t="shared" si="91"/>
        <v>536</v>
      </c>
      <c r="E537">
        <f>IFERROR(VLOOKUP($B537,'CURVE DATA'!$A:$AM,15,FALSE),"")</f>
        <v>245.38865576923078</v>
      </c>
      <c r="F537">
        <f>IFERROR(VLOOKUP($B537,'CURVE DATA'!$A:$AM,34,FALSE),NA())</f>
        <v>1.181431163803529E-2</v>
      </c>
      <c r="G537">
        <f>IFERROR(VLOOKUP($B537,'CURVE DATA'!$A:$AM,35,FALSE),NA())</f>
        <v>0.10918674239718423</v>
      </c>
      <c r="H537">
        <f>IFERROR(VLOOKUP($B537,'CURVE DATA'!$A:$AM,37,FALSE),NA())</f>
        <v>6.7277923690664529</v>
      </c>
      <c r="I537">
        <f>IFERROR(VLOOKUP($B537,'CURVE DATA'!$A:$AM,38,FALSE),NA())</f>
        <v>4.8039822385179241</v>
      </c>
      <c r="J537">
        <f>IFERROR(VLOOKUP($B537,'CURVE DATA'!$A:$AM,39,FALSE),NA())</f>
        <v>8.651602499614981</v>
      </c>
      <c r="K537" t="str">
        <f t="shared" si="92"/>
        <v/>
      </c>
      <c r="L537" t="str">
        <f t="shared" si="93"/>
        <v/>
      </c>
      <c r="M537">
        <f t="shared" si="94"/>
        <v>36.902117307692322</v>
      </c>
      <c r="N537" t="str">
        <f t="shared" si="95"/>
        <v/>
      </c>
      <c r="O537" t="str">
        <f t="shared" si="96"/>
        <v/>
      </c>
      <c r="P537" t="str">
        <f t="shared" si="97"/>
        <v/>
      </c>
      <c r="Q537" t="str">
        <f t="shared" si="98"/>
        <v/>
      </c>
    </row>
    <row r="538" spans="1:17">
      <c r="A538" s="41">
        <f t="shared" si="89"/>
        <v>536</v>
      </c>
      <c r="B538" t="str">
        <f t="shared" si="90"/>
        <v>5_537</v>
      </c>
      <c r="C538">
        <f t="shared" si="88"/>
        <v>5</v>
      </c>
      <c r="D538">
        <f t="shared" si="91"/>
        <v>537</v>
      </c>
      <c r="E538">
        <f>IFERROR(VLOOKUP($B538,'CURVE DATA'!$A:$AM,15,FALSE),"")</f>
        <v>245.84732615384615</v>
      </c>
      <c r="F538">
        <f>IFERROR(VLOOKUP($B538,'CURVE DATA'!$A:$AM,34,FALSE),NA())</f>
        <v>1.162970638975566E-2</v>
      </c>
      <c r="G538">
        <f>IFERROR(VLOOKUP($B538,'CURVE DATA'!$A:$AM,35,FALSE),NA())</f>
        <v>0.10900473300164799</v>
      </c>
      <c r="H538">
        <f>IFERROR(VLOOKUP($B538,'CURVE DATA'!$A:$AM,37,FALSE),NA())</f>
        <v>6.7165774413609194</v>
      </c>
      <c r="I538">
        <f>IFERROR(VLOOKUP($B538,'CURVE DATA'!$A:$AM,38,FALSE),NA())</f>
        <v>4.7959742158935397</v>
      </c>
      <c r="J538">
        <f>IFERROR(VLOOKUP($B538,'CURVE DATA'!$A:$AM,39,FALSE),NA())</f>
        <v>8.6371806668283</v>
      </c>
      <c r="K538" t="str">
        <f t="shared" si="92"/>
        <v/>
      </c>
      <c r="L538" t="str">
        <f t="shared" si="93"/>
        <v/>
      </c>
      <c r="M538">
        <f t="shared" si="94"/>
        <v>37.360787692307696</v>
      </c>
      <c r="N538" t="str">
        <f t="shared" si="95"/>
        <v/>
      </c>
      <c r="O538" t="str">
        <f t="shared" si="96"/>
        <v/>
      </c>
      <c r="P538" t="str">
        <f t="shared" si="97"/>
        <v/>
      </c>
      <c r="Q538" t="str">
        <f t="shared" si="98"/>
        <v/>
      </c>
    </row>
    <row r="539" spans="1:17">
      <c r="A539" s="41">
        <f t="shared" si="89"/>
        <v>537</v>
      </c>
      <c r="B539" t="str">
        <f t="shared" si="90"/>
        <v>5_538</v>
      </c>
      <c r="C539">
        <f t="shared" si="88"/>
        <v>5</v>
      </c>
      <c r="D539">
        <f t="shared" si="91"/>
        <v>538</v>
      </c>
      <c r="E539">
        <f>IFERROR(VLOOKUP($B539,'CURVE DATA'!$A:$AM,15,FALSE),"")</f>
        <v>246.30599653846153</v>
      </c>
      <c r="F539">
        <f>IFERROR(VLOOKUP($B539,'CURVE DATA'!$A:$AM,34,FALSE),NA())</f>
        <v>1.1447512334005578E-2</v>
      </c>
      <c r="G539">
        <f>IFERROR(VLOOKUP($B539,'CURVE DATA'!$A:$AM,35,FALSE),NA())</f>
        <v>0.10882306219965984</v>
      </c>
      <c r="H539">
        <f>IFERROR(VLOOKUP($B539,'CURVE DATA'!$A:$AM,37,FALSE),NA())</f>
        <v>6.7053833768759477</v>
      </c>
      <c r="I539">
        <f>IFERROR(VLOOKUP($B539,'CURVE DATA'!$A:$AM,38,FALSE),NA())</f>
        <v>4.7879810906583016</v>
      </c>
      <c r="J539">
        <f>IFERROR(VLOOKUP($B539,'CURVE DATA'!$A:$AM,39,FALSE),NA())</f>
        <v>8.6227856630935946</v>
      </c>
      <c r="K539" t="str">
        <f t="shared" si="92"/>
        <v/>
      </c>
      <c r="L539" t="str">
        <f t="shared" si="93"/>
        <v/>
      </c>
      <c r="M539">
        <f t="shared" si="94"/>
        <v>37.81945807692307</v>
      </c>
      <c r="N539" t="str">
        <f t="shared" si="95"/>
        <v/>
      </c>
      <c r="O539" t="str">
        <f t="shared" si="96"/>
        <v/>
      </c>
      <c r="P539" t="str">
        <f t="shared" si="97"/>
        <v/>
      </c>
      <c r="Q539" t="str">
        <f t="shared" si="98"/>
        <v/>
      </c>
    </row>
    <row r="540" spans="1:17">
      <c r="A540" s="41">
        <f t="shared" si="89"/>
        <v>538</v>
      </c>
      <c r="B540" t="str">
        <f t="shared" si="90"/>
        <v>5_539</v>
      </c>
      <c r="C540">
        <f t="shared" si="88"/>
        <v>5</v>
      </c>
      <c r="D540">
        <f t="shared" si="91"/>
        <v>539</v>
      </c>
      <c r="E540">
        <f>IFERROR(VLOOKUP($B540,'CURVE DATA'!$A:$AM,15,FALSE),"")</f>
        <v>246.76466692307693</v>
      </c>
      <c r="F540">
        <f>IFERROR(VLOOKUP($B540,'CURVE DATA'!$A:$AM,34,FALSE),NA())</f>
        <v>1.126770671368808E-2</v>
      </c>
      <c r="G540">
        <f>IFERROR(VLOOKUP($B540,'CURVE DATA'!$A:$AM,35,FALSE),NA())</f>
        <v>0.1086417325426227</v>
      </c>
      <c r="H540">
        <f>IFERROR(VLOOKUP($B540,'CURVE DATA'!$A:$AM,37,FALSE),NA())</f>
        <v>6.6942103328220997</v>
      </c>
      <c r="I540">
        <f>IFERROR(VLOOKUP($B540,'CURVE DATA'!$A:$AM,38,FALSE),NA())</f>
        <v>4.7800029750684603</v>
      </c>
      <c r="J540">
        <f>IFERROR(VLOOKUP($B540,'CURVE DATA'!$A:$AM,39,FALSE),NA())</f>
        <v>8.6084176905757399</v>
      </c>
      <c r="K540" t="str">
        <f t="shared" si="92"/>
        <v/>
      </c>
      <c r="L540" t="str">
        <f t="shared" si="93"/>
        <v/>
      </c>
      <c r="M540">
        <f t="shared" si="94"/>
        <v>38.278128461538472</v>
      </c>
      <c r="N540" t="str">
        <f t="shared" si="95"/>
        <v/>
      </c>
      <c r="O540" t="str">
        <f t="shared" si="96"/>
        <v/>
      </c>
      <c r="P540" t="str">
        <f t="shared" si="97"/>
        <v/>
      </c>
      <c r="Q540" t="str">
        <f t="shared" si="98"/>
        <v/>
      </c>
    </row>
    <row r="541" spans="1:17">
      <c r="A541" s="41">
        <f t="shared" si="89"/>
        <v>539</v>
      </c>
      <c r="B541" t="str">
        <f t="shared" si="90"/>
        <v>5_540</v>
      </c>
      <c r="C541">
        <f t="shared" si="88"/>
        <v>5</v>
      </c>
      <c r="D541">
        <f t="shared" si="91"/>
        <v>540</v>
      </c>
      <c r="E541">
        <f>IFERROR(VLOOKUP($B541,'CURVE DATA'!$A:$AM,15,FALSE),"")</f>
        <v>247.2233373076923</v>
      </c>
      <c r="F541">
        <f>IFERROR(VLOOKUP($B541,'CURVE DATA'!$A:$AM,34,FALSE),NA())</f>
        <v>1.1090266830841447E-2</v>
      </c>
      <c r="G541">
        <f>IFERROR(VLOOKUP($B541,'CURVE DATA'!$A:$AM,35,FALSE),NA())</f>
        <v>0.10846074652089399</v>
      </c>
      <c r="H541">
        <f>IFERROR(VLOOKUP($B541,'CURVE DATA'!$A:$AM,37,FALSE),NA())</f>
        <v>6.6830584626484777</v>
      </c>
      <c r="I541">
        <f>IFERROR(VLOOKUP($B541,'CURVE DATA'!$A:$AM,38,FALSE),NA())</f>
        <v>4.7720399786943952</v>
      </c>
      <c r="J541">
        <f>IFERROR(VLOOKUP($B541,'CURVE DATA'!$A:$AM,39,FALSE),NA())</f>
        <v>8.5940769466025611</v>
      </c>
      <c r="K541" t="str">
        <f t="shared" si="92"/>
        <v/>
      </c>
      <c r="L541" t="str">
        <f t="shared" si="93"/>
        <v/>
      </c>
      <c r="M541">
        <f t="shared" si="94"/>
        <v>38.736798846153846</v>
      </c>
      <c r="N541" t="str">
        <f t="shared" si="95"/>
        <v/>
      </c>
      <c r="O541" t="str">
        <f t="shared" si="96"/>
        <v/>
      </c>
      <c r="P541" t="str">
        <f t="shared" si="97"/>
        <v/>
      </c>
      <c r="Q541" t="str">
        <f t="shared" si="98"/>
        <v/>
      </c>
    </row>
    <row r="542" spans="1:17">
      <c r="A542" s="41">
        <f t="shared" si="89"/>
        <v>540</v>
      </c>
      <c r="B542" t="str">
        <f t="shared" si="90"/>
        <v>5_541</v>
      </c>
      <c r="C542">
        <f t="shared" si="88"/>
        <v>5</v>
      </c>
      <c r="D542">
        <f t="shared" si="91"/>
        <v>541</v>
      </c>
      <c r="E542">
        <f>IFERROR(VLOOKUP($B542,'CURVE DATA'!$A:$AM,15,FALSE),"")</f>
        <v>247.68200769230771</v>
      </c>
      <c r="F542">
        <f>IFERROR(VLOOKUP($B542,'CURVE DATA'!$A:$AM,34,FALSE),NA())</f>
        <v>1.0915170049406181E-2</v>
      </c>
      <c r="G542">
        <f>IFERROR(VLOOKUP($B542,'CURVE DATA'!$A:$AM,35,FALSE),NA())</f>
        <v>0.10828010656446529</v>
      </c>
      <c r="H542">
        <f>IFERROR(VLOOKUP($B542,'CURVE DATA'!$A:$AM,37,FALSE),NA())</f>
        <v>6.6719279160846048</v>
      </c>
      <c r="I542">
        <f>IFERROR(VLOOKUP($B542,'CURVE DATA'!$A:$AM,38,FALSE),NA())</f>
        <v>4.7640922084505188</v>
      </c>
      <c r="J542">
        <f>IFERROR(VLOOKUP($B542,'CURVE DATA'!$A:$AM,39,FALSE),NA())</f>
        <v>8.5797636237186907</v>
      </c>
      <c r="K542" t="str">
        <f t="shared" si="92"/>
        <v/>
      </c>
      <c r="L542" t="str">
        <f t="shared" si="93"/>
        <v/>
      </c>
      <c r="M542">
        <f t="shared" si="94"/>
        <v>39.195469230769248</v>
      </c>
      <c r="N542" t="str">
        <f t="shared" si="95"/>
        <v/>
      </c>
      <c r="O542" t="str">
        <f t="shared" si="96"/>
        <v/>
      </c>
      <c r="P542" t="str">
        <f t="shared" si="97"/>
        <v/>
      </c>
      <c r="Q542" t="str">
        <f t="shared" si="98"/>
        <v/>
      </c>
    </row>
    <row r="543" spans="1:17">
      <c r="A543" s="41">
        <f t="shared" si="89"/>
        <v>541</v>
      </c>
      <c r="B543" t="str">
        <f t="shared" si="90"/>
        <v>5_542</v>
      </c>
      <c r="C543">
        <f t="shared" si="88"/>
        <v>5</v>
      </c>
      <c r="D543">
        <f t="shared" si="91"/>
        <v>542</v>
      </c>
      <c r="E543">
        <f>IFERROR(VLOOKUP($B543,'CURVE DATA'!$A:$AM,15,FALSE),"")</f>
        <v>248.14067807692308</v>
      </c>
      <c r="F543">
        <f>IFERROR(VLOOKUP($B543,'CURVE DATA'!$A:$AM,34,FALSE),NA())</f>
        <v>1.0742393798272873E-2</v>
      </c>
      <c r="G543">
        <f>IFERROR(VLOOKUP($B543,'CURVE DATA'!$A:$AM,35,FALSE),NA())</f>
        <v>0.10809981504364055</v>
      </c>
      <c r="H543">
        <f>IFERROR(VLOOKUP($B543,'CURVE DATA'!$A:$AM,37,FALSE),NA())</f>
        <v>6.6608188391822116</v>
      </c>
      <c r="I543">
        <f>IFERROR(VLOOKUP($B543,'CURVE DATA'!$A:$AM,38,FALSE),NA())</f>
        <v>4.7561597686251158</v>
      </c>
      <c r="J543">
        <f>IFERROR(VLOOKUP($B543,'CURVE DATA'!$A:$AM,39,FALSE),NA())</f>
        <v>8.5654779097393074</v>
      </c>
      <c r="K543" t="str">
        <f t="shared" si="92"/>
        <v/>
      </c>
      <c r="L543" t="str">
        <f t="shared" si="93"/>
        <v/>
      </c>
      <c r="M543">
        <f t="shared" si="94"/>
        <v>39.654139615384622</v>
      </c>
      <c r="N543" t="str">
        <f t="shared" si="95"/>
        <v/>
      </c>
      <c r="O543" t="str">
        <f t="shared" si="96"/>
        <v/>
      </c>
      <c r="P543" t="str">
        <f t="shared" si="97"/>
        <v/>
      </c>
      <c r="Q543" t="str">
        <f t="shared" si="98"/>
        <v/>
      </c>
    </row>
    <row r="544" spans="1:17">
      <c r="A544" s="41">
        <f t="shared" si="89"/>
        <v>542</v>
      </c>
      <c r="B544" t="str">
        <f t="shared" si="90"/>
        <v>5_543</v>
      </c>
      <c r="C544">
        <f t="shared" si="88"/>
        <v>5</v>
      </c>
      <c r="D544">
        <f t="shared" si="91"/>
        <v>543</v>
      </c>
      <c r="E544">
        <f>IFERROR(VLOOKUP($B544,'CURVE DATA'!$A:$AM,15,FALSE),"")</f>
        <v>248.59934846153845</v>
      </c>
      <c r="F544">
        <f>IFERROR(VLOOKUP($B544,'CURVE DATA'!$A:$AM,34,FALSE),NA())</f>
        <v>1.0571915573989631E-2</v>
      </c>
      <c r="G544">
        <f>IFERROR(VLOOKUP($B544,'CURVE DATA'!$A:$AM,35,FALSE),NA())</f>
        <v>0.10791987426971129</v>
      </c>
      <c r="H544">
        <f>IFERROR(VLOOKUP($B544,'CURVE DATA'!$A:$AM,37,FALSE),NA())</f>
        <v>6.6497313743568442</v>
      </c>
      <c r="I544">
        <f>IFERROR(VLOOKUP($B544,'CURVE DATA'!$A:$AM,38,FALSE),NA())</f>
        <v>4.7482427609100508</v>
      </c>
      <c r="J544">
        <f>IFERROR(VLOOKUP($B544,'CURVE DATA'!$A:$AM,39,FALSE),NA())</f>
        <v>8.5512199878036395</v>
      </c>
      <c r="K544" t="str">
        <f t="shared" si="92"/>
        <v/>
      </c>
      <c r="L544" t="str">
        <f t="shared" si="93"/>
        <v/>
      </c>
      <c r="M544">
        <f t="shared" si="94"/>
        <v>40.112809999999996</v>
      </c>
      <c r="N544" t="str">
        <f t="shared" si="95"/>
        <v/>
      </c>
      <c r="O544" t="str">
        <f t="shared" si="96"/>
        <v/>
      </c>
      <c r="P544" t="str">
        <f t="shared" si="97"/>
        <v/>
      </c>
      <c r="Q544" t="str">
        <f t="shared" si="98"/>
        <v/>
      </c>
    </row>
    <row r="545" spans="1:17">
      <c r="A545" s="41">
        <f t="shared" si="89"/>
        <v>543</v>
      </c>
      <c r="B545" t="str">
        <f t="shared" si="90"/>
        <v>5_544</v>
      </c>
      <c r="C545">
        <f t="shared" si="88"/>
        <v>5</v>
      </c>
      <c r="D545">
        <f t="shared" si="91"/>
        <v>544</v>
      </c>
      <c r="E545">
        <f>IFERROR(VLOOKUP($B545,'CURVE DATA'!$A:$AM,15,FALSE),"")</f>
        <v>249.05801884615386</v>
      </c>
      <c r="F545">
        <f>IFERROR(VLOOKUP($B545,'CURVE DATA'!$A:$AM,34,FALSE),NA())</f>
        <v>1.0403712943553444E-2</v>
      </c>
      <c r="G545">
        <f>IFERROR(VLOOKUP($B545,'CURVE DATA'!$A:$AM,35,FALSE),NA())</f>
        <v>0.10774028649562997</v>
      </c>
      <c r="H545">
        <f>IFERROR(VLOOKUP($B545,'CURVE DATA'!$A:$AM,37,FALSE),NA())</f>
        <v>6.6386656604293535</v>
      </c>
      <c r="I545">
        <f>IFERROR(VLOOKUP($B545,'CURVE DATA'!$A:$AM,38,FALSE),NA())</f>
        <v>4.7403412844303947</v>
      </c>
      <c r="J545">
        <f>IFERROR(VLOOKUP($B545,'CURVE DATA'!$A:$AM,39,FALSE),NA())</f>
        <v>8.5369900364283122</v>
      </c>
      <c r="K545" t="str">
        <f t="shared" si="92"/>
        <v/>
      </c>
      <c r="L545" t="str">
        <f t="shared" si="93"/>
        <v/>
      </c>
      <c r="M545">
        <f t="shared" si="94"/>
        <v>40.571480384615398</v>
      </c>
      <c r="N545" t="str">
        <f t="shared" si="95"/>
        <v/>
      </c>
      <c r="O545" t="str">
        <f t="shared" si="96"/>
        <v/>
      </c>
      <c r="P545" t="str">
        <f t="shared" si="97"/>
        <v/>
      </c>
      <c r="Q545" t="str">
        <f t="shared" si="98"/>
        <v/>
      </c>
    </row>
    <row r="546" spans="1:17">
      <c r="A546" s="41">
        <f t="shared" si="89"/>
        <v>544</v>
      </c>
      <c r="B546" t="str">
        <f t="shared" si="90"/>
        <v>5_545</v>
      </c>
      <c r="C546">
        <f t="shared" si="88"/>
        <v>5</v>
      </c>
      <c r="D546">
        <f t="shared" si="91"/>
        <v>545</v>
      </c>
      <c r="E546">
        <f>IFERROR(VLOOKUP($B546,'CURVE DATA'!$A:$AM,15,FALSE),"")</f>
        <v>249.51668923076923</v>
      </c>
      <c r="F546">
        <f>IFERROR(VLOOKUP($B546,'CURVE DATA'!$A:$AM,34,FALSE),NA())</f>
        <v>1.0237763547074955E-2</v>
      </c>
      <c r="G546">
        <f>IFERROR(VLOOKUP($B546,'CURVE DATA'!$A:$AM,35,FALSE),NA())</f>
        <v>0.10756105391668044</v>
      </c>
      <c r="H546">
        <f>IFERROR(VLOOKUP($B546,'CURVE DATA'!$A:$AM,37,FALSE),NA())</f>
        <v>6.6276218326672032</v>
      </c>
      <c r="I546">
        <f>IFERROR(VLOOKUP($B546,'CURVE DATA'!$A:$AM,38,FALSE),NA())</f>
        <v>4.7324554357739235</v>
      </c>
      <c r="J546">
        <f>IFERROR(VLOOKUP($B546,'CURVE DATA'!$A:$AM,39,FALSE),NA())</f>
        <v>8.5227882295604829</v>
      </c>
      <c r="K546" t="str">
        <f t="shared" si="92"/>
        <v/>
      </c>
      <c r="L546" t="str">
        <f t="shared" si="93"/>
        <v/>
      </c>
      <c r="M546">
        <f t="shared" si="94"/>
        <v>41.030150769230772</v>
      </c>
      <c r="N546" t="str">
        <f t="shared" si="95"/>
        <v/>
      </c>
      <c r="O546" t="str">
        <f t="shared" si="96"/>
        <v/>
      </c>
      <c r="P546" t="str">
        <f t="shared" si="97"/>
        <v/>
      </c>
      <c r="Q546" t="str">
        <f t="shared" si="98"/>
        <v/>
      </c>
    </row>
    <row r="547" spans="1:17">
      <c r="A547" s="41">
        <f t="shared" si="89"/>
        <v>545</v>
      </c>
      <c r="B547" t="str">
        <f t="shared" si="90"/>
        <v>5_546</v>
      </c>
      <c r="C547">
        <f t="shared" si="88"/>
        <v>5</v>
      </c>
      <c r="D547">
        <f t="shared" si="91"/>
        <v>546</v>
      </c>
      <c r="E547">
        <f>IFERROR(VLOOKUP($B547,'CURVE DATA'!$A:$AM,15,FALSE),"")</f>
        <v>249.9753596153846</v>
      </c>
      <c r="F547">
        <f>IFERROR(VLOOKUP($B547,'CURVE DATA'!$A:$AM,34,FALSE),NA())</f>
        <v>1.007404510039113E-2</v>
      </c>
      <c r="G547">
        <f>IFERROR(VLOOKUP($B547,'CURVE DATA'!$A:$AM,35,FALSE),NA())</f>
        <v>0.10738217867114595</v>
      </c>
      <c r="H547">
        <f>IFERROR(VLOOKUP($B547,'CURVE DATA'!$A:$AM,37,FALSE),NA())</f>
        <v>6.6166000228256365</v>
      </c>
      <c r="I547">
        <f>IFERROR(VLOOKUP($B547,'CURVE DATA'!$A:$AM,38,FALSE),NA())</f>
        <v>4.7245853090205099</v>
      </c>
      <c r="J547">
        <f>IFERROR(VLOOKUP($B547,'CURVE DATA'!$A:$AM,39,FALSE),NA())</f>
        <v>8.508614736630765</v>
      </c>
      <c r="K547" t="str">
        <f t="shared" si="92"/>
        <v/>
      </c>
      <c r="L547" t="str">
        <f t="shared" si="93"/>
        <v/>
      </c>
      <c r="M547">
        <f t="shared" si="94"/>
        <v>41.488821153846146</v>
      </c>
      <c r="N547" t="str">
        <f t="shared" si="95"/>
        <v/>
      </c>
      <c r="O547" t="str">
        <f t="shared" si="96"/>
        <v/>
      </c>
      <c r="P547" t="str">
        <f t="shared" si="97"/>
        <v/>
      </c>
      <c r="Q547" t="str">
        <f t="shared" si="98"/>
        <v/>
      </c>
    </row>
    <row r="548" spans="1:17">
      <c r="A548" s="41">
        <f t="shared" si="89"/>
        <v>546</v>
      </c>
      <c r="B548" t="str">
        <f t="shared" si="90"/>
        <v>5_547</v>
      </c>
      <c r="C548">
        <f t="shared" si="88"/>
        <v>5</v>
      </c>
      <c r="D548">
        <f t="shared" si="91"/>
        <v>547</v>
      </c>
      <c r="E548">
        <f>IFERROR(VLOOKUP($B548,'CURVE DATA'!$A:$AM,15,FALSE),"")</f>
        <v>250.43403000000001</v>
      </c>
      <c r="F548">
        <f>IFERROR(VLOOKUP($B548,'CURVE DATA'!$A:$AM,34,FALSE),NA())</f>
        <v>9.9125353977117248E-3</v>
      </c>
      <c r="G548">
        <f>IFERROR(VLOOKUP($B548,'CURVE DATA'!$A:$AM,35,FALSE),NA())</f>
        <v>0.10720366284097484</v>
      </c>
      <c r="H548">
        <f>IFERROR(VLOOKUP($B548,'CURVE DATA'!$A:$AM,37,FALSE),NA())</f>
        <v>6.605600359188692</v>
      </c>
      <c r="I548">
        <f>IFERROR(VLOOKUP($B548,'CURVE DATA'!$A:$AM,38,FALSE),NA())</f>
        <v>4.7167309957714094</v>
      </c>
      <c r="J548">
        <f>IFERROR(VLOOKUP($B548,'CURVE DATA'!$A:$AM,39,FALSE),NA())</f>
        <v>8.4944697226059755</v>
      </c>
      <c r="K548" t="str">
        <f t="shared" si="92"/>
        <v/>
      </c>
      <c r="L548" t="str">
        <f t="shared" si="93"/>
        <v/>
      </c>
      <c r="M548">
        <f t="shared" si="94"/>
        <v>41.947491538461549</v>
      </c>
      <c r="N548" t="str">
        <f t="shared" si="95"/>
        <v/>
      </c>
      <c r="O548" t="str">
        <f t="shared" si="96"/>
        <v/>
      </c>
      <c r="P548" t="str">
        <f t="shared" si="97"/>
        <v/>
      </c>
      <c r="Q548" t="str">
        <f t="shared" si="98"/>
        <v/>
      </c>
    </row>
    <row r="549" spans="1:17">
      <c r="A549" s="41">
        <f t="shared" si="89"/>
        <v>547</v>
      </c>
      <c r="B549" t="str">
        <f t="shared" si="90"/>
        <v>5_548</v>
      </c>
      <c r="C549">
        <f t="shared" si="88"/>
        <v>5</v>
      </c>
      <c r="D549">
        <f t="shared" si="91"/>
        <v>548</v>
      </c>
      <c r="E549">
        <f>IFERROR(VLOOKUP($B549,'CURVE DATA'!$A:$AM,15,FALSE),"")</f>
        <v>250.89270038461538</v>
      </c>
      <c r="F549">
        <f>IFERROR(VLOOKUP($B549,'CURVE DATA'!$A:$AM,34,FALSE),NA())</f>
        <v>9.7532123140180935E-3</v>
      </c>
      <c r="G549">
        <f>IFERROR(VLOOKUP($B549,'CURVE DATA'!$A:$AM,35,FALSE),NA())</f>
        <v>0.10702550845244292</v>
      </c>
      <c r="H549">
        <f>IFERROR(VLOOKUP($B549,'CURVE DATA'!$A:$AM,37,FALSE),NA())</f>
        <v>6.5946229666100153</v>
      </c>
      <c r="I549">
        <f>IFERROR(VLOOKUP($B549,'CURVE DATA'!$A:$AM,38,FALSE),NA())</f>
        <v>4.7088925851784085</v>
      </c>
      <c r="J549">
        <f>IFERROR(VLOOKUP($B549,'CURVE DATA'!$A:$AM,39,FALSE),NA())</f>
        <v>8.4803533480416231</v>
      </c>
      <c r="K549" t="str">
        <f t="shared" si="92"/>
        <v/>
      </c>
      <c r="L549" t="str">
        <f t="shared" si="93"/>
        <v/>
      </c>
      <c r="M549">
        <f t="shared" si="94"/>
        <v>42.406161923076922</v>
      </c>
      <c r="N549" t="str">
        <f t="shared" si="95"/>
        <v/>
      </c>
      <c r="O549" t="str">
        <f t="shared" si="96"/>
        <v/>
      </c>
      <c r="P549" t="str">
        <f t="shared" si="97"/>
        <v/>
      </c>
      <c r="Q549" t="str">
        <f t="shared" si="98"/>
        <v/>
      </c>
    </row>
    <row r="550" spans="1:17">
      <c r="A550" s="41">
        <f t="shared" si="89"/>
        <v>548</v>
      </c>
      <c r="B550" t="str">
        <f t="shared" si="90"/>
        <v>5_549</v>
      </c>
      <c r="C550">
        <f t="shared" si="88"/>
        <v>5</v>
      </c>
      <c r="D550">
        <f t="shared" si="91"/>
        <v>549</v>
      </c>
      <c r="E550">
        <f>IFERROR(VLOOKUP($B550,'CURVE DATA'!$A:$AM,15,FALSE),"")</f>
        <v>251.35137076923078</v>
      </c>
      <c r="F550">
        <f>IFERROR(VLOOKUP($B550,'CURVE DATA'!$A:$AM,34,FALSE),NA())</f>
        <v>9.5960538075667377E-3</v>
      </c>
      <c r="G550">
        <f>IFERROR(VLOOKUP($B550,'CURVE DATA'!$A:$AM,35,FALSE),NA())</f>
        <v>0.10684771747681357</v>
      </c>
      <c r="H550">
        <f>IFERROR(VLOOKUP($B550,'CURVE DATA'!$A:$AM,37,FALSE),NA())</f>
        <v>6.5836679665535351</v>
      </c>
      <c r="I550">
        <f>IFERROR(VLOOKUP($B550,'CURVE DATA'!$A:$AM,38,FALSE),NA())</f>
        <v>4.7010701639728625</v>
      </c>
      <c r="J550">
        <f>IFERROR(VLOOKUP($B550,'CURVE DATA'!$A:$AM,39,FALSE),NA())</f>
        <v>8.4662657691342087</v>
      </c>
      <c r="K550" t="str">
        <f t="shared" si="92"/>
        <v/>
      </c>
      <c r="L550" t="str">
        <f t="shared" si="93"/>
        <v/>
      </c>
      <c r="M550">
        <f t="shared" si="94"/>
        <v>42.864832307692325</v>
      </c>
      <c r="N550" t="str">
        <f t="shared" si="95"/>
        <v/>
      </c>
      <c r="O550" t="str">
        <f t="shared" si="96"/>
        <v/>
      </c>
      <c r="P550" t="str">
        <f t="shared" si="97"/>
        <v/>
      </c>
      <c r="Q550" t="str">
        <f t="shared" si="98"/>
        <v/>
      </c>
    </row>
    <row r="551" spans="1:17">
      <c r="A551" s="41">
        <f t="shared" si="89"/>
        <v>549</v>
      </c>
      <c r="B551" t="str">
        <f t="shared" si="90"/>
        <v>5_550</v>
      </c>
      <c r="C551">
        <f t="shared" si="88"/>
        <v>5</v>
      </c>
      <c r="D551">
        <f t="shared" si="91"/>
        <v>550</v>
      </c>
      <c r="E551">
        <f>IFERROR(VLOOKUP($B551,'CURVE DATA'!$A:$AM,15,FALSE),"")</f>
        <v>251.81004115384616</v>
      </c>
      <c r="F551">
        <f>IFERROR(VLOOKUP($B551,'CURVE DATA'!$A:$AM,34,FALSE),NA())</f>
        <v>9.441037922276331E-3</v>
      </c>
      <c r="G551">
        <f>IFERROR(VLOOKUP($B551,'CURVE DATA'!$A:$AM,35,FALSE),NA())</f>
        <v>0.10667029183099475</v>
      </c>
      <c r="H551">
        <f>IFERROR(VLOOKUP($B551,'CURVE DATA'!$A:$AM,37,FALSE),NA())</f>
        <v>6.5727354771339463</v>
      </c>
      <c r="I551">
        <f>IFERROR(VLOOKUP($B551,'CURVE DATA'!$A:$AM,38,FALSE),NA())</f>
        <v>4.693263816494607</v>
      </c>
      <c r="J551">
        <f>IFERROR(VLOOKUP($B551,'CURVE DATA'!$A:$AM,39,FALSE),NA())</f>
        <v>8.4522071377732875</v>
      </c>
      <c r="K551" t="str">
        <f t="shared" si="92"/>
        <v/>
      </c>
      <c r="L551" t="str">
        <f t="shared" si="93"/>
        <v/>
      </c>
      <c r="M551">
        <f t="shared" si="94"/>
        <v>43.323502692307699</v>
      </c>
      <c r="N551" t="str">
        <f t="shared" si="95"/>
        <v/>
      </c>
      <c r="O551" t="str">
        <f t="shared" si="96"/>
        <v/>
      </c>
      <c r="P551" t="str">
        <f t="shared" si="97"/>
        <v/>
      </c>
      <c r="Q551" t="str">
        <f t="shared" si="98"/>
        <v/>
      </c>
    </row>
    <row r="552" spans="1:17">
      <c r="A552" s="41">
        <f t="shared" si="89"/>
        <v>550</v>
      </c>
      <c r="B552" t="str">
        <f t="shared" si="90"/>
        <v>5_551</v>
      </c>
      <c r="C552">
        <f t="shared" si="88"/>
        <v>5</v>
      </c>
      <c r="D552">
        <f t="shared" si="91"/>
        <v>551</v>
      </c>
      <c r="E552">
        <f>IFERROR(VLOOKUP($B552,'CURVE DATA'!$A:$AM,15,FALSE),"")</f>
        <v>252.26871153846153</v>
      </c>
      <c r="F552">
        <f>IFERROR(VLOOKUP($B552,'CURVE DATA'!$A:$AM,34,FALSE),NA())</f>
        <v>9.2881427900602526E-3</v>
      </c>
      <c r="G552">
        <f>IFERROR(VLOOKUP($B552,'CURVE DATA'!$A:$AM,35,FALSE),NA())</f>
        <v>0.10649323337819305</v>
      </c>
      <c r="H552">
        <f>IFERROR(VLOOKUP($B552,'CURVE DATA'!$A:$AM,37,FALSE),NA())</f>
        <v>6.5618256131570112</v>
      </c>
      <c r="I552">
        <f>IFERROR(VLOOKUP($B552,'CURVE DATA'!$A:$AM,38,FALSE),NA())</f>
        <v>4.685473624720732</v>
      </c>
      <c r="J552">
        <f>IFERROR(VLOOKUP($B552,'CURVE DATA'!$A:$AM,39,FALSE),NA())</f>
        <v>8.4381776015932921</v>
      </c>
      <c r="K552" t="str">
        <f t="shared" si="92"/>
        <v/>
      </c>
      <c r="L552" t="str">
        <f t="shared" si="93"/>
        <v/>
      </c>
      <c r="M552">
        <f t="shared" si="94"/>
        <v>43.782173076923073</v>
      </c>
      <c r="N552" t="str">
        <f t="shared" si="95"/>
        <v/>
      </c>
      <c r="O552" t="str">
        <f t="shared" si="96"/>
        <v/>
      </c>
      <c r="P552" t="str">
        <f t="shared" si="97"/>
        <v/>
      </c>
      <c r="Q552" t="str">
        <f t="shared" si="98"/>
        <v/>
      </c>
    </row>
    <row r="553" spans="1:17">
      <c r="A553" s="41">
        <f t="shared" si="89"/>
        <v>551</v>
      </c>
      <c r="B553" t="str">
        <f t="shared" si="90"/>
        <v>5_552</v>
      </c>
      <c r="C553">
        <f t="shared" si="88"/>
        <v>5</v>
      </c>
      <c r="D553">
        <f t="shared" si="91"/>
        <v>552</v>
      </c>
      <c r="E553">
        <f>IFERROR(VLOOKUP($B553,'CURVE DATA'!$A:$AM,15,FALSE),"")</f>
        <v>252.72738192307693</v>
      </c>
      <c r="F553">
        <f>IFERROR(VLOOKUP($B553,'CURVE DATA'!$A:$AM,34,FALSE),NA())</f>
        <v>9.1373466330430184E-3</v>
      </c>
      <c r="G553">
        <f>IFERROR(VLOOKUP($B553,'CURVE DATA'!$A:$AM,35,FALSE),NA())</f>
        <v>0.10631654392856484</v>
      </c>
      <c r="H553">
        <f>IFERROR(VLOOKUP($B553,'CURVE DATA'!$A:$AM,37,FALSE),NA())</f>
        <v>6.5509384861596782</v>
      </c>
      <c r="I553">
        <f>IFERROR(VLOOKUP($B553,'CURVE DATA'!$A:$AM,38,FALSE),NA())</f>
        <v>4.6776996682942293</v>
      </c>
      <c r="J553">
        <f>IFERROR(VLOOKUP($B553,'CURVE DATA'!$A:$AM,39,FALSE),NA())</f>
        <v>8.4241773040251271</v>
      </c>
      <c r="K553" t="str">
        <f t="shared" si="92"/>
        <v/>
      </c>
      <c r="L553" t="str">
        <f t="shared" si="93"/>
        <v/>
      </c>
      <c r="M553">
        <f t="shared" si="94"/>
        <v>44.240843461538475</v>
      </c>
      <c r="N553" t="str">
        <f t="shared" si="95"/>
        <v/>
      </c>
      <c r="O553" t="str">
        <f t="shared" si="96"/>
        <v/>
      </c>
      <c r="P553" t="str">
        <f t="shared" si="97"/>
        <v/>
      </c>
      <c r="Q553" t="str">
        <f t="shared" si="98"/>
        <v/>
      </c>
    </row>
    <row r="554" spans="1:17">
      <c r="A554" s="41">
        <f t="shared" si="89"/>
        <v>552</v>
      </c>
      <c r="B554" t="str">
        <f t="shared" si="90"/>
        <v>5_553</v>
      </c>
      <c r="C554">
        <f t="shared" si="88"/>
        <v>5</v>
      </c>
      <c r="D554">
        <f t="shared" si="91"/>
        <v>553</v>
      </c>
      <c r="E554">
        <f>IFERROR(VLOOKUP($B554,'CURVE DATA'!$A:$AM,15,FALSE),"")</f>
        <v>253.18605230769231</v>
      </c>
      <c r="F554">
        <f>IFERROR(VLOOKUP($B554,'CURVE DATA'!$A:$AM,34,FALSE),NA())</f>
        <v>8.9886277658617376E-3</v>
      </c>
      <c r="G554">
        <f>IFERROR(VLOOKUP($B554,'CURVE DATA'!$A:$AM,35,FALSE),NA())</f>
        <v>0.10614022523986429</v>
      </c>
      <c r="H554">
        <f>IFERROR(VLOOKUP($B554,'CURVE DATA'!$A:$AM,37,FALSE),NA())</f>
        <v>6.5400742044500157</v>
      </c>
      <c r="I554">
        <f>IFERROR(VLOOKUP($B554,'CURVE DATA'!$A:$AM,38,FALSE),NA())</f>
        <v>4.6699420245525101</v>
      </c>
      <c r="J554">
        <f>IFERROR(VLOOKUP($B554,'CURVE DATA'!$A:$AM,39,FALSE),NA())</f>
        <v>8.4102063843475214</v>
      </c>
      <c r="K554" t="str">
        <f t="shared" si="92"/>
        <v/>
      </c>
      <c r="L554" t="str">
        <f t="shared" si="93"/>
        <v/>
      </c>
      <c r="M554">
        <f t="shared" si="94"/>
        <v>44.699513846153849</v>
      </c>
      <c r="N554" t="str">
        <f t="shared" si="95"/>
        <v/>
      </c>
      <c r="O554" t="str">
        <f t="shared" si="96"/>
        <v/>
      </c>
      <c r="P554" t="str">
        <f t="shared" si="97"/>
        <v/>
      </c>
      <c r="Q554" t="str">
        <f t="shared" si="98"/>
        <v/>
      </c>
    </row>
    <row r="555" spans="1:17">
      <c r="A555" s="41">
        <f t="shared" si="89"/>
        <v>553</v>
      </c>
      <c r="B555" t="str">
        <f t="shared" si="90"/>
        <v>5_554</v>
      </c>
      <c r="C555">
        <f t="shared" si="88"/>
        <v>5</v>
      </c>
      <c r="D555">
        <f t="shared" si="91"/>
        <v>554</v>
      </c>
      <c r="E555">
        <f>IFERROR(VLOOKUP($B555,'CURVE DATA'!$A:$AM,15,FALSE),"")</f>
        <v>253.64472269230768</v>
      </c>
      <c r="F555">
        <f>IFERROR(VLOOKUP($B555,'CURVE DATA'!$A:$AM,34,FALSE),NA())</f>
        <v>8.8419645977305117E-3</v>
      </c>
      <c r="G555">
        <f>IFERROR(VLOOKUP($B555,'CURVE DATA'!$A:$AM,35,FALSE),NA())</f>
        <v>0.10596427901808828</v>
      </c>
      <c r="H555">
        <f>IFERROR(VLOOKUP($B555,'CURVE DATA'!$A:$AM,37,FALSE),NA())</f>
        <v>6.5292328731469462</v>
      </c>
      <c r="I555">
        <f>IFERROR(VLOOKUP($B555,'CURVE DATA'!$A:$AM,38,FALSE),NA())</f>
        <v>4.662200768555774</v>
      </c>
      <c r="J555">
        <f>IFERROR(VLOOKUP($B555,'CURVE DATA'!$A:$AM,39,FALSE),NA())</f>
        <v>8.3962649777381202</v>
      </c>
      <c r="K555" t="str">
        <f t="shared" si="92"/>
        <v/>
      </c>
      <c r="L555" t="str">
        <f t="shared" si="93"/>
        <v/>
      </c>
      <c r="M555">
        <f t="shared" si="94"/>
        <v>45.158184230769223</v>
      </c>
      <c r="N555" t="str">
        <f t="shared" si="95"/>
        <v/>
      </c>
      <c r="O555" t="str">
        <f t="shared" si="96"/>
        <v/>
      </c>
      <c r="P555" t="str">
        <f t="shared" si="97"/>
        <v/>
      </c>
      <c r="Q555" t="str">
        <f t="shared" si="98"/>
        <v/>
      </c>
    </row>
    <row r="556" spans="1:17">
      <c r="A556" s="41">
        <f t="shared" si="89"/>
        <v>554</v>
      </c>
      <c r="B556" t="str">
        <f t="shared" si="90"/>
        <v>5_555</v>
      </c>
      <c r="C556">
        <f t="shared" si="88"/>
        <v>5</v>
      </c>
      <c r="D556">
        <f t="shared" si="91"/>
        <v>555</v>
      </c>
      <c r="E556">
        <f>IFERROR(VLOOKUP($B556,'CURVE DATA'!$A:$AM,15,FALSE),"")</f>
        <v>254.10339307692308</v>
      </c>
      <c r="F556">
        <f>IFERROR(VLOOKUP($B556,'CURVE DATA'!$A:$AM,34,FALSE),NA())</f>
        <v>8.6973356345852269E-3</v>
      </c>
      <c r="G556">
        <f>IFERROR(VLOOKUP($B556,'CURVE DATA'!$A:$AM,35,FALSE),NA())</f>
        <v>0.10578870691811805</v>
      </c>
      <c r="H556">
        <f>IFERROR(VLOOKUP($B556,'CURVE DATA'!$A:$AM,37,FALSE),NA())</f>
        <v>6.5184145942197871</v>
      </c>
      <c r="I556">
        <f>IFERROR(VLOOKUP($B556,'CURVE DATA'!$A:$AM,38,FALSE),NA())</f>
        <v>4.6544759731152423</v>
      </c>
      <c r="J556">
        <f>IFERROR(VLOOKUP($B556,'CURVE DATA'!$A:$AM,39,FALSE),NA())</f>
        <v>8.3823532153243328</v>
      </c>
      <c r="K556" t="str">
        <f t="shared" si="92"/>
        <v/>
      </c>
      <c r="L556" t="str">
        <f t="shared" si="93"/>
        <v/>
      </c>
      <c r="M556">
        <f t="shared" si="94"/>
        <v>45.616854615384625</v>
      </c>
      <c r="N556" t="str">
        <f t="shared" si="95"/>
        <v/>
      </c>
      <c r="O556" t="str">
        <f t="shared" si="96"/>
        <v/>
      </c>
      <c r="P556" t="str">
        <f t="shared" si="97"/>
        <v/>
      </c>
      <c r="Q556" t="str">
        <f t="shared" si="98"/>
        <v/>
      </c>
    </row>
    <row r="557" spans="1:17">
      <c r="A557" s="41">
        <f t="shared" si="89"/>
        <v>555</v>
      </c>
      <c r="B557" t="str">
        <f t="shared" si="90"/>
        <v>5_556</v>
      </c>
      <c r="C557">
        <f t="shared" si="88"/>
        <v>5</v>
      </c>
      <c r="D557">
        <f t="shared" si="91"/>
        <v>556</v>
      </c>
      <c r="E557">
        <f>IFERROR(VLOOKUP($B557,'CURVE DATA'!$A:$AM,15,FALSE),"")</f>
        <v>254.56206346153846</v>
      </c>
      <c r="F557">
        <f>IFERROR(VLOOKUP($B557,'CURVE DATA'!$A:$AM,34,FALSE),NA())</f>
        <v>8.5547194811360396E-3</v>
      </c>
      <c r="G557">
        <f>IFERROR(VLOOKUP($B557,'CURVE DATA'!$A:$AM,35,FALSE),NA())</f>
        <v>0.10561351054435772</v>
      </c>
      <c r="H557">
        <f>IFERROR(VLOOKUP($B557,'CURVE DATA'!$A:$AM,37,FALSE),NA())</f>
        <v>6.5076194665275873</v>
      </c>
      <c r="I557">
        <f>IFERROR(VLOOKUP($B557,'CURVE DATA'!$A:$AM,38,FALSE),NA())</f>
        <v>4.646767708821252</v>
      </c>
      <c r="J557">
        <f>IFERROR(VLOOKUP($B557,'CURVE DATA'!$A:$AM,39,FALSE),NA())</f>
        <v>8.3684712242339252</v>
      </c>
      <c r="K557" t="str">
        <f t="shared" si="92"/>
        <v/>
      </c>
      <c r="L557" t="str">
        <f t="shared" si="93"/>
        <v/>
      </c>
      <c r="M557">
        <f t="shared" si="94"/>
        <v>46.075524999999999</v>
      </c>
      <c r="N557" t="str">
        <f t="shared" si="95"/>
        <v/>
      </c>
      <c r="O557" t="str">
        <f t="shared" si="96"/>
        <v/>
      </c>
      <c r="P557" t="str">
        <f t="shared" si="97"/>
        <v/>
      </c>
      <c r="Q557" t="str">
        <f t="shared" si="98"/>
        <v/>
      </c>
    </row>
    <row r="558" spans="1:17">
      <c r="A558" s="41">
        <f t="shared" si="89"/>
        <v>556</v>
      </c>
      <c r="B558" t="str">
        <f t="shared" si="90"/>
        <v>5_557</v>
      </c>
      <c r="C558">
        <f t="shared" si="88"/>
        <v>5</v>
      </c>
      <c r="D558">
        <f t="shared" si="91"/>
        <v>557</v>
      </c>
      <c r="E558">
        <f>IFERROR(VLOOKUP($B558,'CURVE DATA'!$A:$AM,15,FALSE),"")</f>
        <v>255.02073384615386</v>
      </c>
      <c r="F558">
        <f>IFERROR(VLOOKUP($B558,'CURVE DATA'!$A:$AM,34,FALSE),NA())</f>
        <v>8.4140948428005E-3</v>
      </c>
      <c r="G558">
        <f>IFERROR(VLOOKUP($B558,'CURVE DATA'!$A:$AM,35,FALSE),NA())</f>
        <v>0.1054386914513693</v>
      </c>
      <c r="H558">
        <f>IFERROR(VLOOKUP($B558,'CURVE DATA'!$A:$AM,37,FALSE),NA())</f>
        <v>6.4968475858582648</v>
      </c>
      <c r="I558">
        <f>IFERROR(VLOOKUP($B558,'CURVE DATA'!$A:$AM,38,FALSE),NA())</f>
        <v>4.6390760440711931</v>
      </c>
      <c r="J558">
        <f>IFERROR(VLOOKUP($B558,'CURVE DATA'!$A:$AM,39,FALSE),NA())</f>
        <v>8.3546191276453374</v>
      </c>
      <c r="K558" t="str">
        <f t="shared" si="92"/>
        <v/>
      </c>
      <c r="L558" t="str">
        <f t="shared" si="93"/>
        <v/>
      </c>
      <c r="M558">
        <f t="shared" si="94"/>
        <v>46.534195384615401</v>
      </c>
      <c r="N558" t="str">
        <f t="shared" si="95"/>
        <v/>
      </c>
      <c r="O558" t="str">
        <f t="shared" si="96"/>
        <v/>
      </c>
      <c r="P558" t="str">
        <f t="shared" si="97"/>
        <v/>
      </c>
      <c r="Q558" t="str">
        <f t="shared" si="98"/>
        <v/>
      </c>
    </row>
    <row r="559" spans="1:17">
      <c r="A559" s="41">
        <f t="shared" si="89"/>
        <v>557</v>
      </c>
      <c r="B559" t="str">
        <f t="shared" si="90"/>
        <v>5_558</v>
      </c>
      <c r="C559">
        <f t="shared" si="88"/>
        <v>5</v>
      </c>
      <c r="D559">
        <f t="shared" si="91"/>
        <v>558</v>
      </c>
      <c r="E559">
        <f>IFERROR(VLOOKUP($B559,'CURVE DATA'!$A:$AM,15,FALSE),"")</f>
        <v>255.47940423076923</v>
      </c>
      <c r="F559">
        <f>IFERROR(VLOOKUP($B559,'CURVE DATA'!$A:$AM,34,FALSE),NA())</f>
        <v>8.2754405276784671E-3</v>
      </c>
      <c r="G559">
        <f>IFERROR(VLOOKUP($B559,'CURVE DATA'!$A:$AM,35,FALSE),NA())</f>
        <v>0.10526425114450451</v>
      </c>
      <c r="H559">
        <f>IFERROR(VLOOKUP($B559,'CURVE DATA'!$A:$AM,37,FALSE),NA())</f>
        <v>6.4860990449675269</v>
      </c>
      <c r="I559">
        <f>IFERROR(VLOOKUP($B559,'CURVE DATA'!$A:$AM,38,FALSE),NA())</f>
        <v>4.6314010450973093</v>
      </c>
      <c r="J559">
        <f>IFERROR(VLOOKUP($B559,'CURVE DATA'!$A:$AM,39,FALSE),NA())</f>
        <v>8.3407970448377462</v>
      </c>
      <c r="K559" t="str">
        <f t="shared" si="92"/>
        <v/>
      </c>
      <c r="L559" t="str">
        <f t="shared" si="93"/>
        <v/>
      </c>
      <c r="M559">
        <f t="shared" si="94"/>
        <v>46.992865769230775</v>
      </c>
      <c r="N559" t="str">
        <f t="shared" si="95"/>
        <v/>
      </c>
      <c r="O559" t="str">
        <f t="shared" si="96"/>
        <v/>
      </c>
      <c r="P559" t="str">
        <f t="shared" si="97"/>
        <v/>
      </c>
      <c r="Q559" t="str">
        <f t="shared" si="98"/>
        <v/>
      </c>
    </row>
    <row r="560" spans="1:17">
      <c r="A560" s="41">
        <f t="shared" si="89"/>
        <v>558</v>
      </c>
      <c r="B560" t="str">
        <f t="shared" si="90"/>
        <v>5_559</v>
      </c>
      <c r="C560">
        <f t="shared" si="88"/>
        <v>5</v>
      </c>
      <c r="D560">
        <f t="shared" si="91"/>
        <v>559</v>
      </c>
      <c r="E560">
        <f>IFERROR(VLOOKUP($B560,'CURVE DATA'!$A:$AM,15,FALSE),"")</f>
        <v>255.93807461538461</v>
      </c>
      <c r="F560">
        <f>IFERROR(VLOOKUP($B560,'CURVE DATA'!$A:$AM,34,FALSE),NA())</f>
        <v>8.1387354484172177E-3</v>
      </c>
      <c r="G560">
        <f>IFERROR(VLOOKUP($B560,'CURVE DATA'!$A:$AM,35,FALSE),NA())</f>
        <v>0.10509019108053304</v>
      </c>
      <c r="H560">
        <f>IFERROR(VLOOKUP($B560,'CURVE DATA'!$A:$AM,37,FALSE),NA())</f>
        <v>6.4753739336175915</v>
      </c>
      <c r="I560">
        <f>IFERROR(VLOOKUP($B560,'CURVE DATA'!$A:$AM,38,FALSE),NA())</f>
        <v>4.6237427759943399</v>
      </c>
      <c r="J560">
        <f>IFERROR(VLOOKUP($B560,'CURVE DATA'!$A:$AM,39,FALSE),NA())</f>
        <v>8.327005091240844</v>
      </c>
      <c r="K560" t="str">
        <f t="shared" si="92"/>
        <v/>
      </c>
      <c r="L560" t="str">
        <f t="shared" si="93"/>
        <v/>
      </c>
      <c r="M560">
        <f t="shared" si="94"/>
        <v>47.451536153846149</v>
      </c>
      <c r="N560" t="str">
        <f t="shared" si="95"/>
        <v/>
      </c>
      <c r="O560" t="str">
        <f t="shared" si="96"/>
        <v/>
      </c>
      <c r="P560" t="str">
        <f t="shared" si="97"/>
        <v/>
      </c>
      <c r="Q560" t="str">
        <f t="shared" si="98"/>
        <v/>
      </c>
    </row>
    <row r="561" spans="1:17">
      <c r="A561" s="41">
        <f t="shared" si="89"/>
        <v>559</v>
      </c>
      <c r="B561" t="str">
        <f t="shared" si="90"/>
        <v>5_560</v>
      </c>
      <c r="C561">
        <f t="shared" si="88"/>
        <v>5</v>
      </c>
      <c r="D561">
        <f t="shared" si="91"/>
        <v>560</v>
      </c>
      <c r="E561">
        <f>IFERROR(VLOOKUP($B561,'CURVE DATA'!$A:$AM,15,FALSE),"")</f>
        <v>256.39674500000001</v>
      </c>
      <c r="F561">
        <f>IFERROR(VLOOKUP($B561,'CURVE DATA'!$A:$AM,34,FALSE),NA())</f>
        <v>8.0039586240025044E-3</v>
      </c>
      <c r="G561">
        <f>IFERROR(VLOOKUP($B561,'CURVE DATA'!$A:$AM,35,FALSE),NA())</f>
        <v>0.10491651266826732</v>
      </c>
      <c r="H561">
        <f>IFERROR(VLOOKUP($B561,'CURVE DATA'!$A:$AM,37,FALSE),NA())</f>
        <v>6.4646723386156788</v>
      </c>
      <c r="I561">
        <f>IFERROR(VLOOKUP($B561,'CURVE DATA'!$A:$AM,38,FALSE),NA())</f>
        <v>4.6161012987470071</v>
      </c>
      <c r="J561">
        <f>IFERROR(VLOOKUP($B561,'CURVE DATA'!$A:$AM,39,FALSE),NA())</f>
        <v>8.3132433784843514</v>
      </c>
      <c r="K561" t="str">
        <f t="shared" si="92"/>
        <v/>
      </c>
      <c r="L561" t="str">
        <f t="shared" si="93"/>
        <v/>
      </c>
      <c r="M561">
        <f t="shared" si="94"/>
        <v>47.910206538461551</v>
      </c>
      <c r="N561" t="str">
        <f t="shared" si="95"/>
        <v/>
      </c>
      <c r="O561" t="str">
        <f t="shared" si="96"/>
        <v/>
      </c>
      <c r="P561" t="str">
        <f t="shared" si="97"/>
        <v/>
      </c>
      <c r="Q561" t="str">
        <f t="shared" si="98"/>
        <v/>
      </c>
    </row>
    <row r="562" spans="1:17">
      <c r="A562" s="41">
        <f t="shared" si="89"/>
        <v>560</v>
      </c>
      <c r="B562" t="str">
        <f t="shared" si="90"/>
        <v>5_561</v>
      </c>
      <c r="C562">
        <f t="shared" si="88"/>
        <v>5</v>
      </c>
      <c r="D562">
        <f t="shared" si="91"/>
        <v>561</v>
      </c>
      <c r="E562">
        <f>IFERROR(VLOOKUP($B562,'CURVE DATA'!$A:$AM,15,FALSE),"")</f>
        <v>256.85541538461541</v>
      </c>
      <c r="F562">
        <f>IFERROR(VLOOKUP($B562,'CURVE DATA'!$A:$AM,34,FALSE),NA())</f>
        <v>7.8710891815205065E-3</v>
      </c>
      <c r="G562">
        <f>IFERROR(VLOOKUP($B562,'CURVE DATA'!$A:$AM,35,FALSE),NA())</f>
        <v>0.10474321726918384</v>
      </c>
      <c r="H562">
        <f>IFERROR(VLOOKUP($B562,'CURVE DATA'!$A:$AM,37,FALSE),NA())</f>
        <v>6.453994343852294</v>
      </c>
      <c r="I562">
        <f>IFERROR(VLOOKUP($B562,'CURVE DATA'!$A:$AM,38,FALSE),NA())</f>
        <v>4.6084766732573526</v>
      </c>
      <c r="J562">
        <f>IFERROR(VLOOKUP($B562,'CURVE DATA'!$A:$AM,39,FALSE),NA())</f>
        <v>8.2995120144472363</v>
      </c>
      <c r="K562" t="str">
        <f t="shared" si="92"/>
        <v/>
      </c>
      <c r="L562" t="str">
        <f t="shared" si="93"/>
        <v/>
      </c>
      <c r="M562">
        <f t="shared" si="94"/>
        <v>48.368876923076954</v>
      </c>
      <c r="N562" t="str">
        <f t="shared" si="95"/>
        <v/>
      </c>
      <c r="O562" t="str">
        <f t="shared" si="96"/>
        <v/>
      </c>
      <c r="P562" t="str">
        <f t="shared" si="97"/>
        <v/>
      </c>
      <c r="Q562" t="str">
        <f t="shared" si="98"/>
        <v/>
      </c>
    </row>
    <row r="563" spans="1:17">
      <c r="A563" s="41">
        <f t="shared" si="89"/>
        <v>561</v>
      </c>
      <c r="B563" t="str">
        <f t="shared" si="90"/>
        <v>5_562</v>
      </c>
      <c r="C563">
        <f t="shared" si="88"/>
        <v>5</v>
      </c>
      <c r="D563">
        <f t="shared" si="91"/>
        <v>562</v>
      </c>
      <c r="E563">
        <f>IFERROR(VLOOKUP($B563,'CURVE DATA'!$A:$AM,15,FALSE),"")</f>
        <v>257.31408576923076</v>
      </c>
      <c r="F563">
        <f>IFERROR(VLOOKUP($B563,'CURVE DATA'!$A:$AM,34,FALSE),NA())</f>
        <v>7.7401063579558759E-3</v>
      </c>
      <c r="G563">
        <f>IFERROR(VLOOKUP($B563,'CURVE DATA'!$A:$AM,35,FALSE),NA())</f>
        <v>0.10457030619804084</v>
      </c>
      <c r="H563">
        <f>IFERROR(VLOOKUP($B563,'CURVE DATA'!$A:$AM,37,FALSE),NA())</f>
        <v>6.443340030339292</v>
      </c>
      <c r="I563">
        <f>IFERROR(VLOOKUP($B563,'CURVE DATA'!$A:$AM,38,FALSE),NA())</f>
        <v>4.6008689573719161</v>
      </c>
      <c r="J563">
        <f>IFERROR(VLOOKUP($B563,'CURVE DATA'!$A:$AM,39,FALSE),NA())</f>
        <v>8.2858111033066688</v>
      </c>
      <c r="K563" t="str">
        <f t="shared" si="92"/>
        <v/>
      </c>
      <c r="L563" t="str">
        <f t="shared" si="93"/>
        <v/>
      </c>
      <c r="M563">
        <f t="shared" si="94"/>
        <v>48.827547307692299</v>
      </c>
      <c r="N563" t="str">
        <f t="shared" si="95"/>
        <v/>
      </c>
      <c r="O563" t="str">
        <f t="shared" si="96"/>
        <v/>
      </c>
      <c r="P563" t="str">
        <f t="shared" si="97"/>
        <v/>
      </c>
      <c r="Q563" t="str">
        <f t="shared" si="98"/>
        <v/>
      </c>
    </row>
    <row r="564" spans="1:17">
      <c r="A564" s="41">
        <f t="shared" si="89"/>
        <v>562</v>
      </c>
      <c r="B564" t="str">
        <f t="shared" si="90"/>
        <v>5_563</v>
      </c>
      <c r="C564">
        <f t="shared" si="88"/>
        <v>5</v>
      </c>
      <c r="D564">
        <f t="shared" si="91"/>
        <v>563</v>
      </c>
      <c r="E564">
        <f>IFERROR(VLOOKUP($B564,'CURVE DATA'!$A:$AM,15,FALSE),"")</f>
        <v>257.77275615384616</v>
      </c>
      <c r="F564">
        <f>IFERROR(VLOOKUP($B564,'CURVE DATA'!$A:$AM,34,FALSE),NA())</f>
        <v>7.6109895017275253E-3</v>
      </c>
      <c r="G564">
        <f>IFERROR(VLOOKUP($B564,'CURVE DATA'!$A:$AM,35,FALSE),NA())</f>
        <v>0.10439778072349223</v>
      </c>
      <c r="H564">
        <f>IFERROR(VLOOKUP($B564,'CURVE DATA'!$A:$AM,37,FALSE),NA())</f>
        <v>6.4327094762477026</v>
      </c>
      <c r="I564">
        <f>IFERROR(VLOOKUP($B564,'CURVE DATA'!$A:$AM,38,FALSE),NA())</f>
        <v>4.5932782069087468</v>
      </c>
      <c r="J564">
        <f>IFERROR(VLOOKUP($B564,'CURVE DATA'!$A:$AM,39,FALSE),NA())</f>
        <v>8.2721407455866593</v>
      </c>
      <c r="K564" t="str">
        <f t="shared" si="92"/>
        <v/>
      </c>
      <c r="L564" t="str">
        <f t="shared" si="93"/>
        <v/>
      </c>
      <c r="M564">
        <f t="shared" si="94"/>
        <v>49.286217692307702</v>
      </c>
      <c r="N564" t="str">
        <f t="shared" si="95"/>
        <v/>
      </c>
      <c r="O564" t="str">
        <f t="shared" si="96"/>
        <v/>
      </c>
      <c r="P564" t="str">
        <f t="shared" si="97"/>
        <v/>
      </c>
      <c r="Q564" t="str">
        <f t="shared" si="98"/>
        <v/>
      </c>
    </row>
    <row r="565" spans="1:17">
      <c r="A565" s="41">
        <f t="shared" si="89"/>
        <v>563</v>
      </c>
      <c r="B565" t="str">
        <f t="shared" si="90"/>
        <v>5_564</v>
      </c>
      <c r="C565">
        <f t="shared" si="88"/>
        <v>5</v>
      </c>
      <c r="D565">
        <f t="shared" si="91"/>
        <v>564</v>
      </c>
      <c r="E565">
        <f>IFERROR(VLOOKUP($B565,'CURVE DATA'!$A:$AM,15,FALSE),"")</f>
        <v>258.23142653846156</v>
      </c>
      <c r="F565">
        <f>IFERROR(VLOOKUP($B565,'CURVE DATA'!$A:$AM,34,FALSE),NA())</f>
        <v>7.4837180743417596E-3</v>
      </c>
      <c r="G565">
        <f>IFERROR(VLOOKUP($B565,'CURVE DATA'!$A:$AM,35,FALSE),NA())</f>
        <v>0.10422564206869801</v>
      </c>
      <c r="H565">
        <f>IFERROR(VLOOKUP($B565,'CURVE DATA'!$A:$AM,37,FALSE),NA())</f>
        <v>6.4221027569453444</v>
      </c>
      <c r="I565">
        <f>IFERROR(VLOOKUP($B565,'CURVE DATA'!$A:$AM,38,FALSE),NA())</f>
        <v>4.585704475684258</v>
      </c>
      <c r="J565">
        <f>IFERROR(VLOOKUP($B565,'CURVE DATA'!$A:$AM,39,FALSE),NA())</f>
        <v>8.2585010382064308</v>
      </c>
      <c r="K565" t="str">
        <f t="shared" si="92"/>
        <v/>
      </c>
      <c r="L565" t="str">
        <f t="shared" si="93"/>
        <v/>
      </c>
      <c r="M565">
        <f t="shared" si="94"/>
        <v>49.744888076923104</v>
      </c>
      <c r="N565" t="str">
        <f t="shared" si="95"/>
        <v/>
      </c>
      <c r="O565" t="str">
        <f t="shared" si="96"/>
        <v/>
      </c>
      <c r="P565" t="str">
        <f t="shared" si="97"/>
        <v/>
      </c>
      <c r="Q565" t="str">
        <f t="shared" si="98"/>
        <v/>
      </c>
    </row>
    <row r="566" spans="1:17">
      <c r="A566" s="41">
        <f t="shared" si="89"/>
        <v>564</v>
      </c>
      <c r="B566" t="str">
        <f t="shared" si="90"/>
        <v>5_565</v>
      </c>
      <c r="C566">
        <f t="shared" si="88"/>
        <v>5</v>
      </c>
      <c r="D566">
        <f t="shared" si="91"/>
        <v>565</v>
      </c>
      <c r="E566">
        <f>IFERROR(VLOOKUP($B566,'CURVE DATA'!$A:$AM,15,FALSE),"")</f>
        <v>258.69009692307691</v>
      </c>
      <c r="F566">
        <f>IFERROR(VLOOKUP($B566,'CURVE DATA'!$A:$AM,34,FALSE),NA())</f>
        <v>7.3582716519919392E-3</v>
      </c>
      <c r="G566">
        <f>IFERROR(VLOOKUP($B566,'CURVE DATA'!$A:$AM,35,FALSE),NA())</f>
        <v>0.1040538914119308</v>
      </c>
      <c r="H566">
        <f>IFERROR(VLOOKUP($B566,'CURVE DATA'!$A:$AM,37,FALSE),NA())</f>
        <v>6.4115199450341942</v>
      </c>
      <c r="I566">
        <f>IFERROR(VLOOKUP($B566,'CURVE DATA'!$A:$AM,38,FALSE),NA())</f>
        <v>4.5781478155399142</v>
      </c>
      <c r="J566">
        <f>IFERROR(VLOOKUP($B566,'CURVE DATA'!$A:$AM,39,FALSE),NA())</f>
        <v>8.2448920745284742</v>
      </c>
      <c r="K566" t="str">
        <f t="shared" si="92"/>
        <v/>
      </c>
      <c r="L566" t="str">
        <f t="shared" si="93"/>
        <v/>
      </c>
      <c r="M566">
        <f t="shared" si="94"/>
        <v>50.203558461538449</v>
      </c>
      <c r="N566" t="str">
        <f t="shared" si="95"/>
        <v/>
      </c>
      <c r="O566" t="str">
        <f t="shared" si="96"/>
        <v/>
      </c>
      <c r="P566" t="str">
        <f t="shared" si="97"/>
        <v/>
      </c>
      <c r="Q566" t="str">
        <f t="shared" si="98"/>
        <v/>
      </c>
    </row>
    <row r="567" spans="1:17">
      <c r="A567" s="41">
        <f t="shared" si="89"/>
        <v>565</v>
      </c>
      <c r="B567" t="str">
        <f t="shared" si="90"/>
        <v>5_566</v>
      </c>
      <c r="C567">
        <f t="shared" si="88"/>
        <v>5</v>
      </c>
      <c r="D567">
        <f t="shared" si="91"/>
        <v>566</v>
      </c>
      <c r="E567">
        <f>IFERROR(VLOOKUP($B567,'CURVE DATA'!$A:$AM,15,FALSE),"")</f>
        <v>259.14876730769231</v>
      </c>
      <c r="F567">
        <f>IFERROR(VLOOKUP($B567,'CURVE DATA'!$A:$AM,34,FALSE),NA())</f>
        <v>7.2346299269857089E-3</v>
      </c>
      <c r="G567">
        <f>IFERROR(VLOOKUP($B567,'CURVE DATA'!$A:$AM,35,FALSE),NA())</f>
        <v>0.10388252988717869</v>
      </c>
      <c r="H567">
        <f>IFERROR(VLOOKUP($B567,'CURVE DATA'!$A:$AM,37,FALSE),NA())</f>
        <v>6.4009611103875388</v>
      </c>
      <c r="I567">
        <f>IFERROR(VLOOKUP($B567,'CURVE DATA'!$A:$AM,38,FALSE),NA())</f>
        <v>4.5706082763687581</v>
      </c>
      <c r="J567">
        <f>IFERROR(VLOOKUP($B567,'CURVE DATA'!$A:$AM,39,FALSE),NA())</f>
        <v>8.2313139444063186</v>
      </c>
      <c r="K567" t="str">
        <f t="shared" si="92"/>
        <v/>
      </c>
      <c r="L567" t="str">
        <f t="shared" si="93"/>
        <v/>
      </c>
      <c r="M567">
        <f t="shared" si="94"/>
        <v>50.662228846153852</v>
      </c>
      <c r="N567" t="str">
        <f t="shared" si="95"/>
        <v/>
      </c>
      <c r="O567" t="str">
        <f t="shared" si="96"/>
        <v/>
      </c>
      <c r="P567" t="str">
        <f t="shared" si="97"/>
        <v/>
      </c>
      <c r="Q567" t="str">
        <f t="shared" si="98"/>
        <v/>
      </c>
    </row>
    <row r="568" spans="1:17">
      <c r="A568" s="41">
        <f t="shared" si="89"/>
        <v>566</v>
      </c>
      <c r="B568" t="str">
        <f t="shared" si="90"/>
        <v>5_567</v>
      </c>
      <c r="C568">
        <f t="shared" si="88"/>
        <v>5</v>
      </c>
      <c r="D568">
        <f t="shared" si="91"/>
        <v>567</v>
      </c>
      <c r="E568">
        <f>IFERROR(VLOOKUP($B568,'CURVE DATA'!$A:$AM,15,FALSE),"")</f>
        <v>259.60743769230771</v>
      </c>
      <c r="F568">
        <f>IFERROR(VLOOKUP($B568,'CURVE DATA'!$A:$AM,34,FALSE),NA())</f>
        <v>7.1127727092417476E-3</v>
      </c>
      <c r="G568">
        <f>IFERROR(VLOOKUP($B568,'CURVE DATA'!$A:$AM,35,FALSE),NA())</f>
        <v>0.10371155858474415</v>
      </c>
      <c r="H568">
        <f>IFERROR(VLOOKUP($B568,'CURVE DATA'!$A:$AM,37,FALSE),NA())</f>
        <v>6.3904263201868732</v>
      </c>
      <c r="I568">
        <f>IFERROR(VLOOKUP($B568,'CURVE DATA'!$A:$AM,38,FALSE),NA())</f>
        <v>4.5630859061417572</v>
      </c>
      <c r="J568">
        <f>IFERROR(VLOOKUP($B568,'CURVE DATA'!$A:$AM,39,FALSE),NA())</f>
        <v>8.2177667342319882</v>
      </c>
      <c r="K568" t="str">
        <f t="shared" si="92"/>
        <v/>
      </c>
      <c r="L568" t="str">
        <f t="shared" si="93"/>
        <v/>
      </c>
      <c r="M568">
        <f t="shared" si="94"/>
        <v>51.120899230769254</v>
      </c>
      <c r="N568" t="str">
        <f t="shared" si="95"/>
        <v/>
      </c>
      <c r="O568" t="str">
        <f t="shared" si="96"/>
        <v/>
      </c>
      <c r="P568" t="str">
        <f t="shared" si="97"/>
        <v/>
      </c>
      <c r="Q568" t="str">
        <f t="shared" si="98"/>
        <v/>
      </c>
    </row>
    <row r="569" spans="1:17">
      <c r="A569" s="41">
        <f t="shared" si="89"/>
        <v>567</v>
      </c>
      <c r="B569" t="str">
        <f t="shared" si="90"/>
        <v>5_568</v>
      </c>
      <c r="C569">
        <f t="shared" si="88"/>
        <v>5</v>
      </c>
      <c r="D569">
        <f t="shared" si="91"/>
        <v>568</v>
      </c>
      <c r="E569">
        <f>IFERROR(VLOOKUP($B569,'CURVE DATA'!$A:$AM,15,FALSE),"")</f>
        <v>260.06610807692306</v>
      </c>
      <c r="F569">
        <f>IFERROR(VLOOKUP($B569,'CURVE DATA'!$A:$AM,34,FALSE),NA())</f>
        <v>6.9926799276777514E-3</v>
      </c>
      <c r="G569">
        <f>IFERROR(VLOOKUP($B569,'CURVE DATA'!$A:$AM,35,FALSE),NA())</f>
        <v>0.1035409785518393</v>
      </c>
      <c r="H569">
        <f>IFERROR(VLOOKUP($B569,'CURVE DATA'!$A:$AM,37,FALSE),NA())</f>
        <v>6.3799156389585816</v>
      </c>
      <c r="I569">
        <f>IFERROR(VLOOKUP($B569,'CURVE DATA'!$A:$AM,38,FALSE),NA())</f>
        <v>4.5555807509339958</v>
      </c>
      <c r="J569">
        <f>IFERROR(VLOOKUP($B569,'CURVE DATA'!$A:$AM,39,FALSE),NA())</f>
        <v>8.2042505269831683</v>
      </c>
      <c r="K569" t="str">
        <f t="shared" si="92"/>
        <v/>
      </c>
      <c r="L569" t="str">
        <f t="shared" si="93"/>
        <v/>
      </c>
      <c r="M569">
        <f t="shared" si="94"/>
        <v>51.5795696153846</v>
      </c>
      <c r="N569" t="str">
        <f t="shared" si="95"/>
        <v/>
      </c>
      <c r="O569" t="str">
        <f t="shared" si="96"/>
        <v/>
      </c>
      <c r="P569" t="str">
        <f t="shared" si="97"/>
        <v/>
      </c>
      <c r="Q569" t="str">
        <f t="shared" si="98"/>
        <v/>
      </c>
    </row>
    <row r="570" spans="1:17">
      <c r="A570" s="41">
        <f t="shared" si="89"/>
        <v>568</v>
      </c>
      <c r="B570" t="str">
        <f t="shared" si="90"/>
        <v>5_569</v>
      </c>
      <c r="C570">
        <f t="shared" si="88"/>
        <v>5</v>
      </c>
      <c r="D570">
        <f t="shared" si="91"/>
        <v>569</v>
      </c>
      <c r="E570">
        <f>IFERROR(VLOOKUP($B570,'CURVE DATA'!$A:$AM,15,FALSE),"")</f>
        <v>260.52477846153846</v>
      </c>
      <c r="F570">
        <f>IFERROR(VLOOKUP($B570,'CURVE DATA'!$A:$AM,34,FALSE),NA())</f>
        <v>6.8743316315452727E-3</v>
      </c>
      <c r="G570">
        <f>IFERROR(VLOOKUP($B570,'CURVE DATA'!$A:$AM,35,FALSE),NA())</f>
        <v>0.10337079079317679</v>
      </c>
      <c r="H570">
        <f>IFERROR(VLOOKUP($B570,'CURVE DATA'!$A:$AM,37,FALSE),NA())</f>
        <v>6.3694291286103466</v>
      </c>
      <c r="I570">
        <f>IFERROR(VLOOKUP($B570,'CURVE DATA'!$A:$AM,38,FALSE),NA())</f>
        <v>4.5480928549506743</v>
      </c>
      <c r="J570">
        <f>IFERROR(VLOOKUP($B570,'CURVE DATA'!$A:$AM,39,FALSE),NA())</f>
        <v>8.1907654022700189</v>
      </c>
      <c r="K570" t="str">
        <f t="shared" si="92"/>
        <v/>
      </c>
      <c r="L570" t="str">
        <f t="shared" si="93"/>
        <v/>
      </c>
      <c r="M570">
        <f t="shared" si="94"/>
        <v>52.038240000000002</v>
      </c>
      <c r="N570" t="str">
        <f t="shared" si="95"/>
        <v/>
      </c>
      <c r="O570" t="str">
        <f t="shared" si="96"/>
        <v/>
      </c>
      <c r="P570" t="str">
        <f t="shared" si="97"/>
        <v/>
      </c>
      <c r="Q570" t="str">
        <f t="shared" si="98"/>
        <v/>
      </c>
    </row>
    <row r="571" spans="1:17">
      <c r="A571" s="41">
        <f t="shared" si="89"/>
        <v>569</v>
      </c>
      <c r="B571" t="str">
        <f t="shared" si="90"/>
        <v>5_570</v>
      </c>
      <c r="C571">
        <f t="shared" si="88"/>
        <v>5</v>
      </c>
      <c r="D571">
        <f t="shared" si="91"/>
        <v>570</v>
      </c>
      <c r="E571">
        <f>IFERROR(VLOOKUP($B571,'CURVE DATA'!$A:$AM,15,FALSE),"")</f>
        <v>260.98344884615386</v>
      </c>
      <c r="F571">
        <f>IFERROR(VLOOKUP($B571,'CURVE DATA'!$A:$AM,34,FALSE),NA())</f>
        <v>6.7577079917159957E-3</v>
      </c>
      <c r="G571">
        <f>IFERROR(VLOOKUP($B571,'CURVE DATA'!$A:$AM,35,FALSE),NA())</f>
        <v>0.10320099627155735</v>
      </c>
      <c r="H571">
        <f>IFERROR(VLOOKUP($B571,'CURVE DATA'!$A:$AM,37,FALSE),NA())</f>
        <v>6.3589668484673494</v>
      </c>
      <c r="I571">
        <f>IFERROR(VLOOKUP($B571,'CURVE DATA'!$A:$AM,38,FALSE),NA())</f>
        <v>4.5406222605529569</v>
      </c>
      <c r="J571">
        <f>IFERROR(VLOOKUP($B571,'CURVE DATA'!$A:$AM,39,FALSE),NA())</f>
        <v>8.1773114363817427</v>
      </c>
      <c r="K571" t="str">
        <f t="shared" si="92"/>
        <v/>
      </c>
      <c r="L571" t="str">
        <f t="shared" si="93"/>
        <v/>
      </c>
      <c r="M571">
        <f t="shared" si="94"/>
        <v>52.496910384615404</v>
      </c>
      <c r="N571" t="str">
        <f t="shared" si="95"/>
        <v/>
      </c>
      <c r="O571" t="str">
        <f t="shared" si="96"/>
        <v/>
      </c>
      <c r="P571" t="str">
        <f t="shared" si="97"/>
        <v/>
      </c>
      <c r="Q571" t="str">
        <f t="shared" si="98"/>
        <v/>
      </c>
    </row>
    <row r="572" spans="1:17">
      <c r="A572" s="41">
        <f t="shared" si="89"/>
        <v>570</v>
      </c>
      <c r="B572" t="str">
        <f t="shared" si="90"/>
        <v>5_571</v>
      </c>
      <c r="C572">
        <f t="shared" si="88"/>
        <v>5</v>
      </c>
      <c r="D572">
        <f t="shared" si="91"/>
        <v>571</v>
      </c>
      <c r="E572">
        <f>IFERROR(VLOOKUP($B572,'CURVE DATA'!$A:$AM,15,FALSE),"")</f>
        <v>261.44211923076921</v>
      </c>
      <c r="F572">
        <f>IFERROR(VLOOKUP($B572,'CURVE DATA'!$A:$AM,34,FALSE),NA())</f>
        <v>6.6427893020444594E-3</v>
      </c>
      <c r="G572">
        <f>IFERROR(VLOOKUP($B572,'CURVE DATA'!$A:$AM,35,FALSE),NA())</f>
        <v>0.10303159590845296</v>
      </c>
      <c r="H572">
        <f>IFERROR(VLOOKUP($B572,'CURVE DATA'!$A:$AM,37,FALSE),NA())</f>
        <v>6.3485288553082073</v>
      </c>
      <c r="I572">
        <f>IFERROR(VLOOKUP($B572,'CURVE DATA'!$A:$AM,38,FALSE),NA())</f>
        <v>4.5331690082836316</v>
      </c>
      <c r="J572">
        <f>IFERROR(VLOOKUP($B572,'CURVE DATA'!$A:$AM,39,FALSE),NA())</f>
        <v>8.163888702332784</v>
      </c>
      <c r="K572" t="str">
        <f t="shared" si="92"/>
        <v/>
      </c>
      <c r="L572" t="str">
        <f t="shared" si="93"/>
        <v/>
      </c>
      <c r="M572">
        <f t="shared" si="94"/>
        <v>52.95558076923075</v>
      </c>
      <c r="N572" t="str">
        <f t="shared" si="95"/>
        <v/>
      </c>
      <c r="O572" t="str">
        <f t="shared" si="96"/>
        <v/>
      </c>
      <c r="P572" t="str">
        <f t="shared" si="97"/>
        <v/>
      </c>
      <c r="Q572" t="str">
        <f t="shared" si="98"/>
        <v/>
      </c>
    </row>
    <row r="573" spans="1:17">
      <c r="A573" s="41">
        <f t="shared" si="89"/>
        <v>571</v>
      </c>
      <c r="B573" t="str">
        <f t="shared" si="90"/>
        <v>5_572</v>
      </c>
      <c r="C573">
        <f t="shared" si="88"/>
        <v>5</v>
      </c>
      <c r="D573">
        <f t="shared" si="91"/>
        <v>572</v>
      </c>
      <c r="E573">
        <f>IFERROR(VLOOKUP($B573,'CURVE DATA'!$A:$AM,15,FALSE),"")</f>
        <v>261.90078961538461</v>
      </c>
      <c r="F573">
        <f>IFERROR(VLOOKUP($B573,'CURVE DATA'!$A:$AM,34,FALSE),NA())</f>
        <v>6.5295559803931367E-3</v>
      </c>
      <c r="G573">
        <f>IFERROR(VLOOKUP($B573,'CURVE DATA'!$A:$AM,35,FALSE),NA())</f>
        <v>0.10286259058458595</v>
      </c>
      <c r="H573">
        <f>IFERROR(VLOOKUP($B573,'CURVE DATA'!$A:$AM,37,FALSE),NA())</f>
        <v>6.3381152034006538</v>
      </c>
      <c r="I573">
        <f>IFERROR(VLOOKUP($B573,'CURVE DATA'!$A:$AM,38,FALSE),NA())</f>
        <v>4.5257331368925922</v>
      </c>
      <c r="J573">
        <f>IFERROR(VLOOKUP($B573,'CURVE DATA'!$A:$AM,39,FALSE),NA())</f>
        <v>8.1504972699087155</v>
      </c>
      <c r="K573" t="str">
        <f t="shared" si="92"/>
        <v/>
      </c>
      <c r="L573" t="str">
        <f t="shared" si="93"/>
        <v/>
      </c>
      <c r="M573">
        <f t="shared" si="94"/>
        <v>53.414251153846152</v>
      </c>
      <c r="N573" t="str">
        <f t="shared" si="95"/>
        <v/>
      </c>
      <c r="O573" t="str">
        <f t="shared" si="96"/>
        <v/>
      </c>
      <c r="P573" t="str">
        <f t="shared" si="97"/>
        <v/>
      </c>
      <c r="Q573" t="str">
        <f t="shared" si="98"/>
        <v/>
      </c>
    </row>
    <row r="574" spans="1:17">
      <c r="A574" s="41">
        <f t="shared" si="89"/>
        <v>572</v>
      </c>
      <c r="B574" t="str">
        <f t="shared" si="90"/>
        <v>5_573</v>
      </c>
      <c r="C574">
        <f t="shared" si="88"/>
        <v>5</v>
      </c>
      <c r="D574">
        <f t="shared" si="91"/>
        <v>573</v>
      </c>
      <c r="E574">
        <f>IFERROR(VLOOKUP($B574,'CURVE DATA'!$A:$AM,15,FALSE),"")</f>
        <v>262.35946000000001</v>
      </c>
      <c r="F574">
        <f>IFERROR(VLOOKUP($B574,'CURVE DATA'!$A:$AM,34,FALSE),NA())</f>
        <v>6.4179885699116234E-3</v>
      </c>
      <c r="G574">
        <f>IFERROR(VLOOKUP($B574,'CURVE DATA'!$A:$AM,35,FALSE),NA())</f>
        <v>0.10269398114050435</v>
      </c>
      <c r="H574">
        <f>IFERROR(VLOOKUP($B574,'CURVE DATA'!$A:$AM,37,FALSE),NA())</f>
        <v>6.3277259445369873</v>
      </c>
      <c r="I574">
        <f>IFERROR(VLOOKUP($B574,'CURVE DATA'!$A:$AM,38,FALSE),NA())</f>
        <v>4.5183146833621448</v>
      </c>
      <c r="J574">
        <f>IFERROR(VLOOKUP($B574,'CURVE DATA'!$A:$AM,39,FALSE),NA())</f>
        <v>8.1371372057118307</v>
      </c>
      <c r="K574" t="str">
        <f t="shared" si="92"/>
        <v/>
      </c>
      <c r="L574" t="str">
        <f t="shared" si="93"/>
        <v/>
      </c>
      <c r="M574">
        <f t="shared" si="94"/>
        <v>53.872921538461554</v>
      </c>
      <c r="N574" t="str">
        <f t="shared" si="95"/>
        <v/>
      </c>
      <c r="O574" t="str">
        <f t="shared" si="96"/>
        <v/>
      </c>
      <c r="P574" t="str">
        <f t="shared" si="97"/>
        <v/>
      </c>
      <c r="Q574" t="str">
        <f t="shared" si="98"/>
        <v/>
      </c>
    </row>
    <row r="575" spans="1:17">
      <c r="A575" s="41">
        <f t="shared" si="89"/>
        <v>573</v>
      </c>
      <c r="B575" t="str">
        <f t="shared" si="90"/>
        <v>5_574</v>
      </c>
      <c r="C575">
        <f t="shared" si="88"/>
        <v>5</v>
      </c>
      <c r="D575">
        <f t="shared" si="91"/>
        <v>574</v>
      </c>
      <c r="E575">
        <f>IFERROR(VLOOKUP($B575,'CURVE DATA'!$A:$AM,15,FALSE),"")</f>
        <v>262.81813038461536</v>
      </c>
      <c r="F575">
        <f>IFERROR(VLOOKUP($B575,'CURVE DATA'!$A:$AM,34,FALSE),NA())</f>
        <v>6.3080677401332903E-3</v>
      </c>
      <c r="G575">
        <f>IFERROR(VLOOKUP($B575,'CURVE DATA'!$A:$AM,35,FALSE),NA())</f>
        <v>0.10252576837715292</v>
      </c>
      <c r="H575">
        <f>IFERROR(VLOOKUP($B575,'CURVE DATA'!$A:$AM,37,FALSE),NA())</f>
        <v>6.3173611280692654</v>
      </c>
      <c r="I575">
        <f>IFERROR(VLOOKUP($B575,'CURVE DATA'!$A:$AM,38,FALSE),NA())</f>
        <v>4.5109136829321415</v>
      </c>
      <c r="J575">
        <f>IFERROR(VLOOKUP($B575,'CURVE DATA'!$A:$AM,39,FALSE),NA())</f>
        <v>8.1238085732063894</v>
      </c>
      <c r="K575" t="str">
        <f t="shared" si="92"/>
        <v/>
      </c>
      <c r="L575" t="str">
        <f t="shared" si="93"/>
        <v/>
      </c>
      <c r="M575">
        <f t="shared" si="94"/>
        <v>54.3315919230769</v>
      </c>
      <c r="N575" t="str">
        <f t="shared" si="95"/>
        <v/>
      </c>
      <c r="O575" t="str">
        <f t="shared" si="96"/>
        <v/>
      </c>
      <c r="P575" t="str">
        <f t="shared" si="97"/>
        <v/>
      </c>
      <c r="Q575" t="str">
        <f t="shared" si="98"/>
        <v/>
      </c>
    </row>
    <row r="576" spans="1:17">
      <c r="A576" s="41">
        <f t="shared" si="89"/>
        <v>574</v>
      </c>
      <c r="B576" t="str">
        <f t="shared" si="90"/>
        <v>5_575</v>
      </c>
      <c r="C576">
        <f t="shared" si="88"/>
        <v>5</v>
      </c>
      <c r="D576">
        <f t="shared" si="91"/>
        <v>575</v>
      </c>
      <c r="E576">
        <f>IFERROR(VLOOKUP($B576,'CURVE DATA'!$A:$AM,15,FALSE),"")</f>
        <v>263.27680076923076</v>
      </c>
      <c r="F576">
        <f>IFERROR(VLOOKUP($B576,'CURVE DATA'!$A:$AM,34,FALSE),NA())</f>
        <v>6.199774287992091E-3</v>
      </c>
      <c r="G576">
        <f>IFERROR(VLOOKUP($B576,'CURVE DATA'!$A:$AM,35,FALSE),NA())</f>
        <v>0.1023579530564401</v>
      </c>
      <c r="H576">
        <f>IFERROR(VLOOKUP($B576,'CURVE DATA'!$A:$AM,37,FALSE),NA())</f>
        <v>6.307020800944227</v>
      </c>
      <c r="I576">
        <f>IFERROR(VLOOKUP($B576,'CURVE DATA'!$A:$AM,38,FALSE),NA())</f>
        <v>4.5035301691249163</v>
      </c>
      <c r="J576">
        <f>IFERROR(VLOOKUP($B576,'CURVE DATA'!$A:$AM,39,FALSE),NA())</f>
        <v>8.1105114327635395</v>
      </c>
      <c r="K576" t="str">
        <f t="shared" si="92"/>
        <v/>
      </c>
      <c r="L576" t="str">
        <f t="shared" si="93"/>
        <v/>
      </c>
      <c r="M576">
        <f t="shared" si="94"/>
        <v>54.790262307692302</v>
      </c>
      <c r="N576" t="str">
        <f t="shared" si="95"/>
        <v/>
      </c>
      <c r="O576" t="str">
        <f t="shared" si="96"/>
        <v/>
      </c>
      <c r="P576" t="str">
        <f t="shared" si="97"/>
        <v/>
      </c>
      <c r="Q576" t="str">
        <f t="shared" si="98"/>
        <v/>
      </c>
    </row>
    <row r="577" spans="1:17">
      <c r="A577" s="41">
        <f t="shared" si="89"/>
        <v>575</v>
      </c>
      <c r="B577" t="str">
        <f t="shared" si="90"/>
        <v>5_576</v>
      </c>
      <c r="C577">
        <f t="shared" si="88"/>
        <v>5</v>
      </c>
      <c r="D577">
        <f t="shared" si="91"/>
        <v>576</v>
      </c>
      <c r="E577">
        <f>IFERROR(VLOOKUP($B577,'CURVE DATA'!$A:$AM,15,FALSE),"")</f>
        <v>263.73547115384616</v>
      </c>
      <c r="F577">
        <f>IFERROR(VLOOKUP($B577,'CURVE DATA'!$A:$AM,34,FALSE),NA())</f>
        <v>6.093089138842993E-3</v>
      </c>
      <c r="G577">
        <f>IFERROR(VLOOKUP($B577,'CURVE DATA'!$A:$AM,35,FALSE),NA())</f>
        <v>0.10219053590180079</v>
      </c>
      <c r="H577">
        <f>IFERROR(VLOOKUP($B577,'CURVE DATA'!$A:$AM,37,FALSE),NA())</f>
        <v>6.2967050077379794</v>
      </c>
      <c r="I577">
        <f>IFERROR(VLOOKUP($B577,'CURVE DATA'!$A:$AM,38,FALSE),NA())</f>
        <v>4.4961641737700511</v>
      </c>
      <c r="J577">
        <f>IFERROR(VLOOKUP($B577,'CURVE DATA'!$A:$AM,39,FALSE),NA())</f>
        <v>8.0972458417059077</v>
      </c>
      <c r="K577" t="str">
        <f t="shared" si="92"/>
        <v/>
      </c>
      <c r="L577" t="str">
        <f t="shared" si="93"/>
        <v/>
      </c>
      <c r="M577">
        <f t="shared" si="94"/>
        <v>55.248932692307704</v>
      </c>
      <c r="N577" t="str">
        <f t="shared" si="95"/>
        <v/>
      </c>
      <c r="O577" t="str">
        <f t="shared" si="96"/>
        <v/>
      </c>
      <c r="P577" t="str">
        <f t="shared" si="97"/>
        <v/>
      </c>
      <c r="Q577" t="str">
        <f t="shared" si="98"/>
        <v/>
      </c>
    </row>
    <row r="578" spans="1:17">
      <c r="A578" s="41">
        <f t="shared" si="89"/>
        <v>576</v>
      </c>
      <c r="B578" t="str">
        <f t="shared" si="90"/>
        <v>5_577</v>
      </c>
      <c r="C578">
        <f t="shared" ref="C578:C641" si="99">$V$1</f>
        <v>5</v>
      </c>
      <c r="D578">
        <f t="shared" si="91"/>
        <v>577</v>
      </c>
      <c r="E578">
        <f>IFERROR(VLOOKUP($B578,'CURVE DATA'!$A:$AM,15,FALSE),"")</f>
        <v>264.19414153846157</v>
      </c>
      <c r="F578">
        <f>IFERROR(VLOOKUP($B578,'CURVE DATA'!$A:$AM,34,FALSE),NA())</f>
        <v>5.9879933475415134E-3</v>
      </c>
      <c r="G578">
        <f>IFERROR(VLOOKUP($B578,'CURVE DATA'!$A:$AM,35,FALSE),NA())</f>
        <v>0.10202351759875519</v>
      </c>
      <c r="H578">
        <f>IFERROR(VLOOKUP($B578,'CURVE DATA'!$A:$AM,37,FALSE),NA())</f>
        <v>6.2864137906904274</v>
      </c>
      <c r="I578">
        <f>IFERROR(VLOOKUP($B578,'CURVE DATA'!$A:$AM,38,FALSE),NA())</f>
        <v>4.4888157270289648</v>
      </c>
      <c r="J578">
        <f>IFERROR(VLOOKUP($B578,'CURVE DATA'!$A:$AM,39,FALSE),NA())</f>
        <v>8.0840118543518908</v>
      </c>
      <c r="K578" t="str">
        <f t="shared" si="92"/>
        <v/>
      </c>
      <c r="L578" t="str">
        <f t="shared" si="93"/>
        <v/>
      </c>
      <c r="M578">
        <f t="shared" si="94"/>
        <v>55.707603076923107</v>
      </c>
      <c r="N578" t="str">
        <f t="shared" si="95"/>
        <v/>
      </c>
      <c r="O578" t="str">
        <f t="shared" si="96"/>
        <v/>
      </c>
      <c r="P578" t="str">
        <f t="shared" si="97"/>
        <v/>
      </c>
      <c r="Q578" t="str">
        <f t="shared" si="98"/>
        <v/>
      </c>
    </row>
    <row r="579" spans="1:17">
      <c r="A579" s="41">
        <f t="shared" ref="A579:A642" si="100">ROW()-2</f>
        <v>577</v>
      </c>
      <c r="B579" t="str">
        <f t="shared" ref="B579:B642" si="101">C579&amp;"_"&amp;D579</f>
        <v>5_578</v>
      </c>
      <c r="C579">
        <f t="shared" si="99"/>
        <v>5</v>
      </c>
      <c r="D579">
        <f t="shared" ref="D579:D642" si="102">A579+1</f>
        <v>578</v>
      </c>
      <c r="E579">
        <f>IFERROR(VLOOKUP($B579,'CURVE DATA'!$A:$AM,15,FALSE),"")</f>
        <v>264.65281192307691</v>
      </c>
      <c r="F579">
        <f>IFERROR(VLOOKUP($B579,'CURVE DATA'!$A:$AM,34,FALSE),NA())</f>
        <v>5.8844680991321915E-3</v>
      </c>
      <c r="G579">
        <f>IFERROR(VLOOKUP($B579,'CURVE DATA'!$A:$AM,35,FALSE),NA())</f>
        <v>0.10185689879546296</v>
      </c>
      <c r="H579">
        <f>IFERROR(VLOOKUP($B579,'CURVE DATA'!$A:$AM,37,FALSE),NA())</f>
        <v>6.2761471897394188</v>
      </c>
      <c r="I579">
        <f>IFERROR(VLOOKUP($B579,'CURVE DATA'!$A:$AM,38,FALSE),NA())</f>
        <v>4.4814848574192894</v>
      </c>
      <c r="J579">
        <f>IFERROR(VLOOKUP($B579,'CURVE DATA'!$A:$AM,39,FALSE),NA())</f>
        <v>8.0708095220595482</v>
      </c>
      <c r="K579" t="str">
        <f t="shared" ref="K579:K642" si="103">IFERROR(IF(F579=MAX(F:F),H579,""),NA())</f>
        <v/>
      </c>
      <c r="L579" t="str">
        <f t="shared" ref="L579:L642" si="104">IFERROR(IF(G579=MAX(G:G),H579,""),NA())</f>
        <v/>
      </c>
      <c r="M579">
        <f t="shared" ref="M579:M642" si="105">IFERROR(ABS(E579-IFERROR($V$11/$V$10,"NA")),NA())</f>
        <v>56.166273461538452</v>
      </c>
      <c r="N579" t="str">
        <f t="shared" ref="N579:N642" si="106">IFERROR(IF(M579=MIN(M:M),H579,""),NA())</f>
        <v/>
      </c>
      <c r="O579" t="str">
        <f t="shared" ref="O579:O642" si="107">IFERROR(IF(F579=MAX(F:F),E579,""),NA())</f>
        <v/>
      </c>
      <c r="P579" t="str">
        <f t="shared" ref="P579:P642" si="108">IFERROR(IF(G579=MAX(G:G),E579,""),NA())</f>
        <v/>
      </c>
      <c r="Q579" t="str">
        <f t="shared" ref="Q579:Q642" si="109">IFERROR(IF(AND(E579&gt;=IFERROR(AVERAGE(O:O),NA()),E579&lt;=IFERROR(AVERAGE(P:P),NA())),H579,""),NA())</f>
        <v/>
      </c>
    </row>
    <row r="580" spans="1:17">
      <c r="A580" s="41">
        <f t="shared" si="100"/>
        <v>578</v>
      </c>
      <c r="B580" t="str">
        <f t="shared" si="101"/>
        <v>5_579</v>
      </c>
      <c r="C580">
        <f t="shared" si="99"/>
        <v>5</v>
      </c>
      <c r="D580">
        <f t="shared" si="102"/>
        <v>579</v>
      </c>
      <c r="E580">
        <f>IFERROR(VLOOKUP($B580,'CURVE DATA'!$A:$AM,15,FALSE),"")</f>
        <v>265.11148230769231</v>
      </c>
      <c r="F580">
        <f>IFERROR(VLOOKUP($B580,'CURVE DATA'!$A:$AM,34,FALSE),NA())</f>
        <v>5.7824947100257092E-3</v>
      </c>
      <c r="G580">
        <f>IFERROR(VLOOKUP($B580,'CURVE DATA'!$A:$AM,35,FALSE),NA())</f>
        <v>0.10169068010327362</v>
      </c>
      <c r="H580">
        <f>IFERROR(VLOOKUP($B580,'CURVE DATA'!$A:$AM,37,FALSE),NA())</f>
        <v>6.2659052425546609</v>
      </c>
      <c r="I580">
        <f>IFERROR(VLOOKUP($B580,'CURVE DATA'!$A:$AM,38,FALSE),NA())</f>
        <v>4.4741715918390907</v>
      </c>
      <c r="J580">
        <f>IFERROR(VLOOKUP($B580,'CURVE DATA'!$A:$AM,39,FALSE),NA())</f>
        <v>8.0576388932702319</v>
      </c>
      <c r="K580" t="str">
        <f t="shared" si="103"/>
        <v/>
      </c>
      <c r="L580" t="str">
        <f t="shared" si="104"/>
        <v/>
      </c>
      <c r="M580">
        <f t="shared" si="105"/>
        <v>56.624943846153855</v>
      </c>
      <c r="N580" t="str">
        <f t="shared" si="106"/>
        <v/>
      </c>
      <c r="O580" t="str">
        <f t="shared" si="107"/>
        <v/>
      </c>
      <c r="P580" t="str">
        <f t="shared" si="108"/>
        <v/>
      </c>
      <c r="Q580" t="str">
        <f t="shared" si="109"/>
        <v/>
      </c>
    </row>
    <row r="581" spans="1:17">
      <c r="A581" s="41">
        <f t="shared" si="100"/>
        <v>579</v>
      </c>
      <c r="B581" t="str">
        <f t="shared" si="101"/>
        <v>5_580</v>
      </c>
      <c r="C581">
        <f t="shared" si="99"/>
        <v>5</v>
      </c>
      <c r="D581">
        <f t="shared" si="102"/>
        <v>580</v>
      </c>
      <c r="E581">
        <f>IFERROR(VLOOKUP($B581,'CURVE DATA'!$A:$AM,15,FALSE),"")</f>
        <v>265.57015269230772</v>
      </c>
      <c r="F581">
        <f>IFERROR(VLOOKUP($B581,'CURVE DATA'!$A:$AM,34,FALSE),NA())</f>
        <v>5.6820546285793029E-3</v>
      </c>
      <c r="G581">
        <f>IFERROR(VLOOKUP($B581,'CURVE DATA'!$A:$AM,35,FALSE),NA())</f>
        <v>0.10152486209727242</v>
      </c>
      <c r="H581">
        <f>IFERROR(VLOOKUP($B581,'CURVE DATA'!$A:$AM,37,FALSE),NA())</f>
        <v>6.2556879845713569</v>
      </c>
      <c r="I581">
        <f>IFERROR(VLOOKUP($B581,'CURVE DATA'!$A:$AM,38,FALSE),NA())</f>
        <v>4.4668759555908872</v>
      </c>
      <c r="J581">
        <f>IFERROR(VLOOKUP($B581,'CURVE DATA'!$A:$AM,39,FALSE),NA())</f>
        <v>8.0445000135518274</v>
      </c>
      <c r="K581" t="str">
        <f t="shared" si="103"/>
        <v/>
      </c>
      <c r="L581" t="str">
        <f t="shared" si="104"/>
        <v/>
      </c>
      <c r="M581">
        <f t="shared" si="105"/>
        <v>57.083614230769257</v>
      </c>
      <c r="N581" t="str">
        <f t="shared" si="106"/>
        <v/>
      </c>
      <c r="O581" t="str">
        <f t="shared" si="107"/>
        <v/>
      </c>
      <c r="P581" t="str">
        <f t="shared" si="108"/>
        <v/>
      </c>
      <c r="Q581" t="str">
        <f t="shared" si="109"/>
        <v/>
      </c>
    </row>
    <row r="582" spans="1:17">
      <c r="A582" s="41">
        <f t="shared" si="100"/>
        <v>580</v>
      </c>
      <c r="B582" t="str">
        <f t="shared" si="101"/>
        <v>5_581</v>
      </c>
      <c r="C582">
        <f t="shared" si="99"/>
        <v>5</v>
      </c>
      <c r="D582">
        <f t="shared" si="102"/>
        <v>581</v>
      </c>
      <c r="E582">
        <f>IFERROR(VLOOKUP($B582,'CURVE DATA'!$A:$AM,15,FALSE),"")</f>
        <v>266.02882307692306</v>
      </c>
      <c r="F582">
        <f>IFERROR(VLOOKUP($B582,'CURVE DATA'!$A:$AM,34,FALSE),NA())</f>
        <v>5.5831294360539612E-3</v>
      </c>
      <c r="G582">
        <f>IFERROR(VLOOKUP($B582,'CURVE DATA'!$A:$AM,35,FALSE),NA())</f>
        <v>0.10135944531682206</v>
      </c>
      <c r="H582">
        <f>IFERROR(VLOOKUP($B582,'CURVE DATA'!$A:$AM,37,FALSE),NA())</f>
        <v>6.2454954490235775</v>
      </c>
      <c r="I582">
        <f>IFERROR(VLOOKUP($B582,'CURVE DATA'!$A:$AM,38,FALSE),NA())</f>
        <v>4.4595979724054775</v>
      </c>
      <c r="J582">
        <f>IFERROR(VLOOKUP($B582,'CURVE DATA'!$A:$AM,39,FALSE),NA())</f>
        <v>8.0313929256416792</v>
      </c>
      <c r="K582" t="str">
        <f t="shared" si="103"/>
        <v/>
      </c>
      <c r="L582" t="str">
        <f t="shared" si="104"/>
        <v/>
      </c>
      <c r="M582">
        <f t="shared" si="105"/>
        <v>57.542284615384602</v>
      </c>
      <c r="N582" t="str">
        <f t="shared" si="106"/>
        <v/>
      </c>
      <c r="O582" t="str">
        <f t="shared" si="107"/>
        <v/>
      </c>
      <c r="P582" t="str">
        <f t="shared" si="108"/>
        <v/>
      </c>
      <c r="Q582" t="str">
        <f t="shared" si="109"/>
        <v/>
      </c>
    </row>
    <row r="583" spans="1:17">
      <c r="A583" s="41">
        <f t="shared" si="100"/>
        <v>581</v>
      </c>
      <c r="B583" t="str">
        <f t="shared" si="101"/>
        <v>5_582</v>
      </c>
      <c r="C583">
        <f t="shared" si="99"/>
        <v>5</v>
      </c>
      <c r="D583">
        <f t="shared" si="102"/>
        <v>582</v>
      </c>
      <c r="E583">
        <f>IFERROR(VLOOKUP($B583,'CURVE DATA'!$A:$AM,15,FALSE),"")</f>
        <v>266.48749346153846</v>
      </c>
      <c r="F583">
        <f>IFERROR(VLOOKUP($B583,'CURVE DATA'!$A:$AM,34,FALSE),NA())</f>
        <v>5.4857008472861011E-3</v>
      </c>
      <c r="G583">
        <f>IFERROR(VLOOKUP($B583,'CURVE DATA'!$A:$AM,35,FALSE),NA())</f>
        <v>0.10119443026609996</v>
      </c>
      <c r="H583">
        <f>IFERROR(VLOOKUP($B583,'CURVE DATA'!$A:$AM,37,FALSE),NA())</f>
        <v>6.2353276669773772</v>
      </c>
      <c r="I583">
        <f>IFERROR(VLOOKUP($B583,'CURVE DATA'!$A:$AM,38,FALSE),NA())</f>
        <v>4.4523376644655865</v>
      </c>
      <c r="J583">
        <f>IFERROR(VLOOKUP($B583,'CURVE DATA'!$A:$AM,39,FALSE),NA())</f>
        <v>8.0183176694891678</v>
      </c>
      <c r="K583" t="str">
        <f t="shared" si="103"/>
        <v/>
      </c>
      <c r="L583" t="str">
        <f t="shared" si="104"/>
        <v/>
      </c>
      <c r="M583">
        <f t="shared" si="105"/>
        <v>58.000955000000005</v>
      </c>
      <c r="N583" t="str">
        <f t="shared" si="106"/>
        <v/>
      </c>
      <c r="O583" t="str">
        <f t="shared" si="107"/>
        <v/>
      </c>
      <c r="P583" t="str">
        <f t="shared" si="108"/>
        <v/>
      </c>
      <c r="Q583" t="str">
        <f t="shared" si="109"/>
        <v/>
      </c>
    </row>
    <row r="584" spans="1:17">
      <c r="A584" s="41">
        <f t="shared" si="100"/>
        <v>582</v>
      </c>
      <c r="B584" t="str">
        <f t="shared" si="101"/>
        <v>5_583</v>
      </c>
      <c r="C584">
        <f t="shared" si="99"/>
        <v>5</v>
      </c>
      <c r="D584">
        <f t="shared" si="102"/>
        <v>583</v>
      </c>
      <c r="E584">
        <f>IFERROR(VLOOKUP($B584,'CURVE DATA'!$A:$AM,15,FALSE),"")</f>
        <v>266.94616384615387</v>
      </c>
      <c r="F584">
        <f>IFERROR(VLOOKUP($B584,'CURVE DATA'!$A:$AM,34,FALSE),NA())</f>
        <v>5.3897507114370816E-3</v>
      </c>
      <c r="G584">
        <f>IFERROR(VLOOKUP($B584,'CURVE DATA'!$A:$AM,35,FALSE),NA())</f>
        <v>0.10102981741463145</v>
      </c>
      <c r="H584">
        <f>IFERROR(VLOOKUP($B584,'CURVE DATA'!$A:$AM,37,FALSE),NA())</f>
        <v>6.2251846673636368</v>
      </c>
      <c r="I584">
        <f>IFERROR(VLOOKUP($B584,'CURVE DATA'!$A:$AM,38,FALSE),NA())</f>
        <v>4.4450950524293207</v>
      </c>
      <c r="J584">
        <f>IFERROR(VLOOKUP($B584,'CURVE DATA'!$A:$AM,39,FALSE),NA())</f>
        <v>8.0052742822979539</v>
      </c>
      <c r="K584" t="str">
        <f t="shared" si="103"/>
        <v/>
      </c>
      <c r="L584" t="str">
        <f t="shared" si="104"/>
        <v/>
      </c>
      <c r="M584">
        <f t="shared" si="105"/>
        <v>58.459625384615407</v>
      </c>
      <c r="N584" t="str">
        <f t="shared" si="106"/>
        <v/>
      </c>
      <c r="O584" t="str">
        <f t="shared" si="107"/>
        <v/>
      </c>
      <c r="P584" t="str">
        <f t="shared" si="108"/>
        <v/>
      </c>
      <c r="Q584" t="str">
        <f t="shared" si="109"/>
        <v/>
      </c>
    </row>
    <row r="585" spans="1:17">
      <c r="A585" s="41">
        <f t="shared" si="100"/>
        <v>583</v>
      </c>
      <c r="B585" t="str">
        <f t="shared" si="101"/>
        <v>5_584</v>
      </c>
      <c r="C585">
        <f t="shared" si="99"/>
        <v>5</v>
      </c>
      <c r="D585">
        <f t="shared" si="102"/>
        <v>584</v>
      </c>
      <c r="E585">
        <f>IFERROR(VLOOKUP($B585,'CURVE DATA'!$A:$AM,15,FALSE),"")</f>
        <v>267.40483423076921</v>
      </c>
      <c r="F585">
        <f>IFERROR(VLOOKUP($B585,'CURVE DATA'!$A:$AM,34,FALSE),NA())</f>
        <v>5.2952610126447523E-3</v>
      </c>
      <c r="G585">
        <f>IFERROR(VLOOKUP($B585,'CURVE DATA'!$A:$AM,35,FALSE),NA())</f>
        <v>0.10086560719781847</v>
      </c>
      <c r="H585">
        <f>IFERROR(VLOOKUP($B585,'CURVE DATA'!$A:$AM,37,FALSE),NA())</f>
        <v>6.2150664770106516</v>
      </c>
      <c r="I585">
        <f>IFERROR(VLOOKUP($B585,'CURVE DATA'!$A:$AM,38,FALSE),NA())</f>
        <v>4.4378701554534299</v>
      </c>
      <c r="J585">
        <f>IFERROR(VLOOKUP($B585,'CURVE DATA'!$A:$AM,39,FALSE),NA())</f>
        <v>7.9922627985678734</v>
      </c>
      <c r="K585" t="str">
        <f t="shared" si="103"/>
        <v/>
      </c>
      <c r="L585" t="str">
        <f t="shared" si="104"/>
        <v/>
      </c>
      <c r="M585">
        <f t="shared" si="105"/>
        <v>58.918295769230753</v>
      </c>
      <c r="N585" t="str">
        <f t="shared" si="106"/>
        <v/>
      </c>
      <c r="O585" t="str">
        <f t="shared" si="107"/>
        <v/>
      </c>
      <c r="P585" t="str">
        <f t="shared" si="108"/>
        <v/>
      </c>
      <c r="Q585" t="str">
        <f t="shared" si="109"/>
        <v/>
      </c>
    </row>
    <row r="586" spans="1:17">
      <c r="A586" s="41">
        <f t="shared" si="100"/>
        <v>584</v>
      </c>
      <c r="B586" t="str">
        <f t="shared" si="101"/>
        <v>5_585</v>
      </c>
      <c r="C586">
        <f t="shared" si="99"/>
        <v>5</v>
      </c>
      <c r="D586">
        <f t="shared" si="102"/>
        <v>585</v>
      </c>
      <c r="E586">
        <f>IFERROR(VLOOKUP($B586,'CURVE DATA'!$A:$AM,15,FALSE),"")</f>
        <v>267.86350461538461</v>
      </c>
      <c r="F586">
        <f>IFERROR(VLOOKUP($B586,'CURVE DATA'!$A:$AM,34,FALSE),NA())</f>
        <v>5.202213870623449E-3</v>
      </c>
      <c r="G586">
        <f>IFERROR(VLOOKUP($B586,'CURVE DATA'!$A:$AM,35,FALSE),NA())</f>
        <v>0.10070180001746366</v>
      </c>
      <c r="H586">
        <f>IFERROR(VLOOKUP($B586,'CURVE DATA'!$A:$AM,37,FALSE),NA())</f>
        <v>6.2049731206764145</v>
      </c>
      <c r="I586">
        <f>IFERROR(VLOOKUP($B586,'CURVE DATA'!$A:$AM,38,FALSE),NA())</f>
        <v>4.4306629912163693</v>
      </c>
      <c r="J586">
        <f>IFERROR(VLOOKUP($B586,'CURVE DATA'!$A:$AM,39,FALSE),NA())</f>
        <v>7.9792832501364606</v>
      </c>
      <c r="K586" t="str">
        <f t="shared" si="103"/>
        <v/>
      </c>
      <c r="L586" t="str">
        <f t="shared" si="104"/>
        <v/>
      </c>
      <c r="M586">
        <f t="shared" si="105"/>
        <v>59.376966153846155</v>
      </c>
      <c r="N586" t="str">
        <f t="shared" si="106"/>
        <v/>
      </c>
      <c r="O586" t="str">
        <f t="shared" si="107"/>
        <v/>
      </c>
      <c r="P586" t="str">
        <f t="shared" si="108"/>
        <v/>
      </c>
      <c r="Q586" t="str">
        <f t="shared" si="109"/>
        <v/>
      </c>
    </row>
    <row r="587" spans="1:17">
      <c r="A587" s="41">
        <f t="shared" si="100"/>
        <v>585</v>
      </c>
      <c r="B587" t="str">
        <f t="shared" si="101"/>
        <v>5_586</v>
      </c>
      <c r="C587">
        <f t="shared" si="99"/>
        <v>5</v>
      </c>
      <c r="D587">
        <f t="shared" si="102"/>
        <v>586</v>
      </c>
      <c r="E587">
        <f>IFERROR(VLOOKUP($B587,'CURVE DATA'!$A:$AM,15,FALSE),"")</f>
        <v>268.32217500000002</v>
      </c>
      <c r="F587">
        <f>IFERROR(VLOOKUP($B587,'CURVE DATA'!$A:$AM,34,FALSE),NA())</f>
        <v>5.1105915413396843E-3</v>
      </c>
      <c r="G587">
        <f>IFERROR(VLOOKUP($B587,'CURVE DATA'!$A:$AM,35,FALSE),NA())</f>
        <v>0.1005383962422908</v>
      </c>
      <c r="H587">
        <f>IFERROR(VLOOKUP($B587,'CURVE DATA'!$A:$AM,37,FALSE),NA())</f>
        <v>6.1949046210806884</v>
      </c>
      <c r="I587">
        <f>IFERROR(VLOOKUP($B587,'CURVE DATA'!$A:$AM,38,FALSE),NA())</f>
        <v>4.4234735759411912</v>
      </c>
      <c r="J587">
        <f>IFERROR(VLOOKUP($B587,'CURVE DATA'!$A:$AM,39,FALSE),NA())</f>
        <v>7.9663356662201865</v>
      </c>
      <c r="K587" t="str">
        <f t="shared" si="103"/>
        <v/>
      </c>
      <c r="L587" t="str">
        <f t="shared" si="104"/>
        <v/>
      </c>
      <c r="M587">
        <f t="shared" si="105"/>
        <v>59.835636538461557</v>
      </c>
      <c r="N587" t="str">
        <f t="shared" si="106"/>
        <v/>
      </c>
      <c r="O587" t="str">
        <f t="shared" si="107"/>
        <v/>
      </c>
      <c r="P587" t="str">
        <f t="shared" si="108"/>
        <v/>
      </c>
      <c r="Q587" t="str">
        <f t="shared" si="109"/>
        <v/>
      </c>
    </row>
    <row r="588" spans="1:17">
      <c r="A588" s="41">
        <f t="shared" si="100"/>
        <v>586</v>
      </c>
      <c r="B588" t="str">
        <f t="shared" si="101"/>
        <v>5_587</v>
      </c>
      <c r="C588">
        <f t="shared" si="99"/>
        <v>5</v>
      </c>
      <c r="D588">
        <f t="shared" si="102"/>
        <v>587</v>
      </c>
      <c r="E588">
        <f>IFERROR(VLOOKUP($B588,'CURVE DATA'!$A:$AM,15,FALSE),"")</f>
        <v>268.78084538461536</v>
      </c>
      <c r="F588">
        <f>IFERROR(VLOOKUP($B588,'CURVE DATA'!$A:$AM,34,FALSE),NA())</f>
        <v>5.0203764174557644E-3</v>
      </c>
      <c r="G588">
        <f>IFERROR(VLOOKUP($B588,'CURVE DATA'!$A:$AM,35,FALSE),NA())</f>
        <v>0.10037539620846003</v>
      </c>
      <c r="H588">
        <f>IFERROR(VLOOKUP($B588,'CURVE DATA'!$A:$AM,37,FALSE),NA())</f>
        <v>6.184860998936756</v>
      </c>
      <c r="I588">
        <f>IFERROR(VLOOKUP($B588,'CURVE DATA'!$A:$AM,38,FALSE),NA())</f>
        <v>4.4163019244182218</v>
      </c>
      <c r="J588">
        <f>IFERROR(VLOOKUP($B588,'CURVE DATA'!$A:$AM,39,FALSE),NA())</f>
        <v>7.9534200734552911</v>
      </c>
      <c r="K588" t="str">
        <f t="shared" si="103"/>
        <v/>
      </c>
      <c r="L588" t="str">
        <f t="shared" si="104"/>
        <v/>
      </c>
      <c r="M588">
        <f t="shared" si="105"/>
        <v>60.294306923076903</v>
      </c>
      <c r="N588" t="str">
        <f t="shared" si="106"/>
        <v/>
      </c>
      <c r="O588" t="str">
        <f t="shared" si="107"/>
        <v/>
      </c>
      <c r="P588" t="str">
        <f t="shared" si="108"/>
        <v/>
      </c>
      <c r="Q588" t="str">
        <f t="shared" si="109"/>
        <v/>
      </c>
    </row>
    <row r="589" spans="1:17">
      <c r="A589" s="41">
        <f t="shared" si="100"/>
        <v>587</v>
      </c>
      <c r="B589" t="str">
        <f t="shared" si="101"/>
        <v>5_588</v>
      </c>
      <c r="C589">
        <f t="shared" si="99"/>
        <v>5</v>
      </c>
      <c r="D589">
        <f t="shared" si="102"/>
        <v>588</v>
      </c>
      <c r="E589">
        <f>IFERROR(VLOOKUP($B589,'CURVE DATA'!$A:$AM,15,FALSE),"")</f>
        <v>269.23951576923076</v>
      </c>
      <c r="F589">
        <f>IFERROR(VLOOKUP($B589,'CURVE DATA'!$A:$AM,34,FALSE),NA())</f>
        <v>4.931551028886468E-3</v>
      </c>
      <c r="G589">
        <f>IFERROR(VLOOKUP($B589,'CURVE DATA'!$A:$AM,35,FALSE),NA())</f>
        <v>0.10021280022007915</v>
      </c>
      <c r="H589">
        <f>IFERROR(VLOOKUP($B589,'CURVE DATA'!$A:$AM,37,FALSE),NA())</f>
        <v>6.174842272982918</v>
      </c>
      <c r="I589">
        <f>IFERROR(VLOOKUP($B589,'CURVE DATA'!$A:$AM,38,FALSE),NA())</f>
        <v>4.4091480500275511</v>
      </c>
      <c r="J589">
        <f>IFERROR(VLOOKUP($B589,'CURVE DATA'!$A:$AM,39,FALSE),NA())</f>
        <v>7.9405364959382867</v>
      </c>
      <c r="K589" t="str">
        <f t="shared" si="103"/>
        <v/>
      </c>
      <c r="L589" t="str">
        <f t="shared" si="104"/>
        <v/>
      </c>
      <c r="M589">
        <f t="shared" si="105"/>
        <v>60.752977307692305</v>
      </c>
      <c r="N589" t="str">
        <f t="shared" si="106"/>
        <v/>
      </c>
      <c r="O589" t="str">
        <f t="shared" si="107"/>
        <v/>
      </c>
      <c r="P589" t="str">
        <f t="shared" si="108"/>
        <v/>
      </c>
      <c r="Q589" t="str">
        <f t="shared" si="109"/>
        <v/>
      </c>
    </row>
    <row r="590" spans="1:17">
      <c r="A590" s="41">
        <f t="shared" si="100"/>
        <v>588</v>
      </c>
      <c r="B590" t="str">
        <f t="shared" si="101"/>
        <v>5_589</v>
      </c>
      <c r="C590">
        <f t="shared" si="99"/>
        <v>5</v>
      </c>
      <c r="D590">
        <f t="shared" si="102"/>
        <v>589</v>
      </c>
      <c r="E590">
        <f>IFERROR(VLOOKUP($B590,'CURVE DATA'!$A:$AM,15,FALSE),"")</f>
        <v>269.69818615384617</v>
      </c>
      <c r="F590">
        <f>IFERROR(VLOOKUP($B590,'CURVE DATA'!$A:$AM,34,FALSE),NA())</f>
        <v>4.8440980433130578E-3</v>
      </c>
      <c r="G590">
        <f>IFERROR(VLOOKUP($B590,'CURVE DATA'!$A:$AM,35,FALSE),NA())</f>
        <v>0.1000506085497105</v>
      </c>
      <c r="H590">
        <f>IFERROR(VLOOKUP($B590,'CURVE DATA'!$A:$AM,37,FALSE),NA())</f>
        <v>6.1648484600137303</v>
      </c>
      <c r="I590">
        <f>IFERROR(VLOOKUP($B590,'CURVE DATA'!$A:$AM,38,FALSE),NA())</f>
        <v>4.4020119647613356</v>
      </c>
      <c r="J590">
        <f>IFERROR(VLOOKUP($B590,'CURVE DATA'!$A:$AM,39,FALSE),NA())</f>
        <v>7.927684955266125</v>
      </c>
      <c r="K590" t="str">
        <f t="shared" si="103"/>
        <v/>
      </c>
      <c r="L590" t="str">
        <f t="shared" si="104"/>
        <v/>
      </c>
      <c r="M590">
        <f t="shared" si="105"/>
        <v>61.211647692307707</v>
      </c>
      <c r="N590" t="str">
        <f t="shared" si="106"/>
        <v/>
      </c>
      <c r="O590" t="str">
        <f t="shared" si="107"/>
        <v/>
      </c>
      <c r="P590" t="str">
        <f t="shared" si="108"/>
        <v/>
      </c>
      <c r="Q590" t="str">
        <f t="shared" si="109"/>
        <v/>
      </c>
    </row>
    <row r="591" spans="1:17">
      <c r="A591" s="41">
        <f t="shared" si="100"/>
        <v>589</v>
      </c>
      <c r="B591" t="str">
        <f t="shared" si="101"/>
        <v>5_590</v>
      </c>
      <c r="C591">
        <f t="shared" si="99"/>
        <v>5</v>
      </c>
      <c r="D591">
        <f t="shared" si="102"/>
        <v>590</v>
      </c>
      <c r="E591">
        <f>IFERROR(VLOOKUP($B591,'CURVE DATA'!$A:$AM,15,FALSE),"")</f>
        <v>270.15685653846157</v>
      </c>
      <c r="F591">
        <f>IFERROR(VLOOKUP($B591,'CURVE DATA'!$A:$AM,34,FALSE),NA())</f>
        <v>4.7580002665060283E-3</v>
      </c>
      <c r="G591">
        <f>IFERROR(VLOOKUP($B591,'CURVE DATA'!$A:$AM,35,FALSE),NA())</f>
        <v>9.9888821438873121E-2</v>
      </c>
      <c r="H591">
        <f>IFERROR(VLOOKUP($B591,'CURVE DATA'!$A:$AM,37,FALSE),NA())</f>
        <v>6.154879574910944</v>
      </c>
      <c r="I591">
        <f>IFERROR(VLOOKUP($B591,'CURVE DATA'!$A:$AM,38,FALSE),NA())</f>
        <v>4.3948936792458966</v>
      </c>
      <c r="J591">
        <f>IFERROR(VLOOKUP($B591,'CURVE DATA'!$A:$AM,39,FALSE),NA())</f>
        <v>7.9148654705759931</v>
      </c>
      <c r="K591" t="str">
        <f t="shared" si="103"/>
        <v/>
      </c>
      <c r="L591" t="str">
        <f t="shared" si="104"/>
        <v/>
      </c>
      <c r="M591">
        <f t="shared" si="105"/>
        <v>61.67031807692311</v>
      </c>
      <c r="N591" t="str">
        <f t="shared" si="106"/>
        <v/>
      </c>
      <c r="O591" t="str">
        <f t="shared" si="107"/>
        <v/>
      </c>
      <c r="P591" t="str">
        <f t="shared" si="108"/>
        <v/>
      </c>
      <c r="Q591" t="str">
        <f t="shared" si="109"/>
        <v/>
      </c>
    </row>
    <row r="592" spans="1:17">
      <c r="A592" s="41">
        <f t="shared" si="100"/>
        <v>590</v>
      </c>
      <c r="B592" t="str">
        <f t="shared" si="101"/>
        <v>5_591</v>
      </c>
      <c r="C592">
        <f t="shared" si="99"/>
        <v>5</v>
      </c>
      <c r="D592">
        <f t="shared" si="102"/>
        <v>591</v>
      </c>
      <c r="E592">
        <f>IFERROR(VLOOKUP($B592,'CURVE DATA'!$A:$AM,15,FALSE),"")</f>
        <v>270.61552692307691</v>
      </c>
      <c r="F592">
        <f>IFERROR(VLOOKUP($B592,'CURVE DATA'!$A:$AM,34,FALSE),NA())</f>
        <v>4.6732406428611093E-3</v>
      </c>
      <c r="G592">
        <f>IFERROR(VLOOKUP($B592,'CURVE DATA'!$A:$AM,35,FALSE),NA())</f>
        <v>9.9727439098540926E-2</v>
      </c>
      <c r="H592">
        <f>IFERROR(VLOOKUP($B592,'CURVE DATA'!$A:$AM,37,FALSE),NA())</f>
        <v>6.1449356306742029</v>
      </c>
      <c r="I592">
        <f>IFERROR(VLOOKUP($B592,'CURVE DATA'!$A:$AM,38,FALSE),NA())</f>
        <v>4.3877932027636319</v>
      </c>
      <c r="J592">
        <f>IFERROR(VLOOKUP($B592,'CURVE DATA'!$A:$AM,39,FALSE),NA())</f>
        <v>7.9020780585847756</v>
      </c>
      <c r="K592" t="str">
        <f t="shared" si="103"/>
        <v/>
      </c>
      <c r="L592" t="str">
        <f t="shared" si="104"/>
        <v/>
      </c>
      <c r="M592">
        <f t="shared" si="105"/>
        <v>62.128988461538455</v>
      </c>
      <c r="N592" t="str">
        <f t="shared" si="106"/>
        <v/>
      </c>
      <c r="O592" t="str">
        <f t="shared" si="107"/>
        <v/>
      </c>
      <c r="P592" t="str">
        <f t="shared" si="108"/>
        <v/>
      </c>
      <c r="Q592" t="str">
        <f t="shared" si="109"/>
        <v/>
      </c>
    </row>
    <row r="593" spans="1:17">
      <c r="A593" s="41">
        <f t="shared" si="100"/>
        <v>591</v>
      </c>
      <c r="B593" t="str">
        <f t="shared" si="101"/>
        <v>5_592</v>
      </c>
      <c r="C593">
        <f t="shared" si="99"/>
        <v>5</v>
      </c>
      <c r="D593">
        <f t="shared" si="102"/>
        <v>592</v>
      </c>
      <c r="E593">
        <f>IFERROR(VLOOKUP($B593,'CURVE DATA'!$A:$AM,15,FALSE),"")</f>
        <v>271.07419730769232</v>
      </c>
      <c r="F593">
        <f>IFERROR(VLOOKUP($B593,'CURVE DATA'!$A:$AM,34,FALSE),NA())</f>
        <v>4.5898022555967109E-3</v>
      </c>
      <c r="G593">
        <f>IFERROR(VLOOKUP($B593,'CURVE DATA'!$A:$AM,35,FALSE),NA())</f>
        <v>9.9566461709635762E-2</v>
      </c>
      <c r="H593">
        <f>IFERROR(VLOOKUP($B593,'CURVE DATA'!$A:$AM,37,FALSE),NA())</f>
        <v>6.1350166384514226</v>
      </c>
      <c r="I593">
        <f>IFERROR(VLOOKUP($B593,'CURVE DATA'!$A:$AM,38,FALSE),NA())</f>
        <v>4.3807105432747138</v>
      </c>
      <c r="J593">
        <f>IFERROR(VLOOKUP($B593,'CURVE DATA'!$A:$AM,39,FALSE),NA())</f>
        <v>7.8893227336281315</v>
      </c>
      <c r="K593" t="str">
        <f t="shared" si="103"/>
        <v/>
      </c>
      <c r="L593" t="str">
        <f t="shared" si="104"/>
        <v/>
      </c>
      <c r="M593">
        <f t="shared" si="105"/>
        <v>62.587658846153857</v>
      </c>
      <c r="N593" t="str">
        <f t="shared" si="106"/>
        <v/>
      </c>
      <c r="O593" t="str">
        <f t="shared" si="107"/>
        <v/>
      </c>
      <c r="P593" t="str">
        <f t="shared" si="108"/>
        <v/>
      </c>
      <c r="Q593" t="str">
        <f t="shared" si="109"/>
        <v/>
      </c>
    </row>
    <row r="594" spans="1:17">
      <c r="A594" s="41">
        <f t="shared" si="100"/>
        <v>592</v>
      </c>
      <c r="B594" t="str">
        <f t="shared" si="101"/>
        <v>5_593</v>
      </c>
      <c r="C594">
        <f t="shared" si="99"/>
        <v>5</v>
      </c>
      <c r="D594">
        <f t="shared" si="102"/>
        <v>593</v>
      </c>
      <c r="E594">
        <f>IFERROR(VLOOKUP($B594,'CURVE DATA'!$A:$AM,15,FALSE),"")</f>
        <v>271.53286769230772</v>
      </c>
      <c r="F594">
        <f>IFERROR(VLOOKUP($B594,'CURVE DATA'!$A:$AM,34,FALSE),NA())</f>
        <v>4.5076683272884891E-3</v>
      </c>
      <c r="G594">
        <f>IFERROR(VLOOKUP($B594,'CURVE DATA'!$A:$AM,35,FALSE),NA())</f>
        <v>9.9405889423516927E-2</v>
      </c>
      <c r="H594">
        <f>IFERROR(VLOOKUP($B594,'CURVE DATA'!$A:$AM,37,FALSE),NA())</f>
        <v>6.1251226075689544</v>
      </c>
      <c r="I594">
        <f>IFERROR(VLOOKUP($B594,'CURVE DATA'!$A:$AM,38,FALSE),NA())</f>
        <v>4.3736457074386283</v>
      </c>
      <c r="J594">
        <f>IFERROR(VLOOKUP($B594,'CURVE DATA'!$A:$AM,39,FALSE),NA())</f>
        <v>7.8765995076992805</v>
      </c>
      <c r="K594" t="str">
        <f t="shared" si="103"/>
        <v/>
      </c>
      <c r="L594" t="str">
        <f t="shared" si="104"/>
        <v/>
      </c>
      <c r="M594">
        <f t="shared" si="105"/>
        <v>63.04632923076926</v>
      </c>
      <c r="N594" t="str">
        <f t="shared" si="106"/>
        <v/>
      </c>
      <c r="O594" t="str">
        <f t="shared" si="107"/>
        <v/>
      </c>
      <c r="P594" t="str">
        <f t="shared" si="108"/>
        <v/>
      </c>
      <c r="Q594" t="str">
        <f t="shared" si="109"/>
        <v/>
      </c>
    </row>
    <row r="595" spans="1:17">
      <c r="A595" s="41">
        <f t="shared" si="100"/>
        <v>593</v>
      </c>
      <c r="B595" t="str">
        <f t="shared" si="101"/>
        <v>5_594</v>
      </c>
      <c r="C595">
        <f t="shared" si="99"/>
        <v>5</v>
      </c>
      <c r="D595">
        <f t="shared" si="102"/>
        <v>594</v>
      </c>
      <c r="E595">
        <f>IFERROR(VLOOKUP($B595,'CURVE DATA'!$A:$AM,15,FALSE),"")</f>
        <v>271.99153807692306</v>
      </c>
      <c r="F595">
        <f>IFERROR(VLOOKUP($B595,'CURVE DATA'!$A:$AM,34,FALSE),NA())</f>
        <v>4.4268222198854887E-3</v>
      </c>
      <c r="G595">
        <f>IFERROR(VLOOKUP($B595,'CURVE DATA'!$A:$AM,35,FALSE),NA())</f>
        <v>9.9245722362465288E-2</v>
      </c>
      <c r="H595">
        <f>IFERROR(VLOOKUP($B595,'CURVE DATA'!$A:$AM,37,FALSE),NA())</f>
        <v>6.1152535455614148</v>
      </c>
      <c r="I595">
        <f>IFERROR(VLOOKUP($B595,'CURVE DATA'!$A:$AM,38,FALSE),NA())</f>
        <v>4.3665987006354694</v>
      </c>
      <c r="J595">
        <f>IFERROR(VLOOKUP($B595,'CURVE DATA'!$A:$AM,39,FALSE),NA())</f>
        <v>7.863908390487361</v>
      </c>
      <c r="K595" t="str">
        <f t="shared" si="103"/>
        <v/>
      </c>
      <c r="L595" t="str">
        <f t="shared" si="104"/>
        <v/>
      </c>
      <c r="M595">
        <f t="shared" si="105"/>
        <v>63.504999615384605</v>
      </c>
      <c r="N595" t="str">
        <f t="shared" si="106"/>
        <v/>
      </c>
      <c r="O595" t="str">
        <f t="shared" si="107"/>
        <v/>
      </c>
      <c r="P595" t="str">
        <f t="shared" si="108"/>
        <v/>
      </c>
      <c r="Q595" t="str">
        <f t="shared" si="109"/>
        <v/>
      </c>
    </row>
    <row r="596" spans="1:17">
      <c r="A596" s="41">
        <f t="shared" si="100"/>
        <v>594</v>
      </c>
      <c r="B596" t="str">
        <f t="shared" si="101"/>
        <v>5_595</v>
      </c>
      <c r="C596">
        <f t="shared" si="99"/>
        <v>5</v>
      </c>
      <c r="D596">
        <f t="shared" si="102"/>
        <v>595</v>
      </c>
      <c r="E596">
        <f>IFERROR(VLOOKUP($B596,'CURVE DATA'!$A:$AM,15,FALSE),"")</f>
        <v>272.45020846153847</v>
      </c>
      <c r="F596">
        <f>IFERROR(VLOOKUP($B596,'CURVE DATA'!$A:$AM,34,FALSE),NA())</f>
        <v>4.3472474352380863E-3</v>
      </c>
      <c r="G596">
        <f>IFERROR(VLOOKUP($B596,'CURVE DATA'!$A:$AM,35,FALSE),NA())</f>
        <v>9.9085960620163546E-2</v>
      </c>
      <c r="H596">
        <f>IFERROR(VLOOKUP($B596,'CURVE DATA'!$A:$AM,37,FALSE),NA())</f>
        <v>6.1054094582012803</v>
      </c>
      <c r="I596">
        <f>IFERROR(VLOOKUP($B596,'CURVE DATA'!$A:$AM,38,FALSE),NA())</f>
        <v>4.3595695269870758</v>
      </c>
      <c r="J596">
        <f>IFERROR(VLOOKUP($B596,'CURVE DATA'!$A:$AM,39,FALSE),NA())</f>
        <v>7.8512493894154849</v>
      </c>
      <c r="K596" t="str">
        <f t="shared" si="103"/>
        <v/>
      </c>
      <c r="L596" t="str">
        <f t="shared" si="104"/>
        <v/>
      </c>
      <c r="M596">
        <f t="shared" si="105"/>
        <v>63.963670000000008</v>
      </c>
      <c r="N596" t="str">
        <f t="shared" si="106"/>
        <v/>
      </c>
      <c r="O596" t="str">
        <f t="shared" si="107"/>
        <v/>
      </c>
      <c r="P596" t="str">
        <f t="shared" si="108"/>
        <v/>
      </c>
      <c r="Q596" t="str">
        <f t="shared" si="109"/>
        <v/>
      </c>
    </row>
    <row r="597" spans="1:17">
      <c r="A597" s="41">
        <f t="shared" si="100"/>
        <v>595</v>
      </c>
      <c r="B597" t="str">
        <f t="shared" si="101"/>
        <v>5_596</v>
      </c>
      <c r="C597">
        <f t="shared" si="99"/>
        <v>5</v>
      </c>
      <c r="D597">
        <f t="shared" si="102"/>
        <v>596</v>
      </c>
      <c r="E597">
        <f>IFERROR(VLOOKUP($B597,'CURVE DATA'!$A:$AM,15,FALSE),"")</f>
        <v>272.90887884615387</v>
      </c>
      <c r="F597">
        <f>IFERROR(VLOOKUP($B597,'CURVE DATA'!$A:$AM,34,FALSE),NA())</f>
        <v>4.2689276151455183E-3</v>
      </c>
      <c r="G597">
        <f>IFERROR(VLOOKUP($B597,'CURVE DATA'!$A:$AM,35,FALSE),NA())</f>
        <v>9.8926604262171924E-2</v>
      </c>
      <c r="H597">
        <f>IFERROR(VLOOKUP($B597,'CURVE DATA'!$A:$AM,37,FALSE),NA())</f>
        <v>6.0955903495281936</v>
      </c>
      <c r="I597">
        <f>IFERROR(VLOOKUP($B597,'CURVE DATA'!$A:$AM,38,FALSE),NA())</f>
        <v>4.3525581893779561</v>
      </c>
      <c r="J597">
        <f>IFERROR(VLOOKUP($B597,'CURVE DATA'!$A:$AM,39,FALSE),NA())</f>
        <v>7.8386225096784319</v>
      </c>
      <c r="K597" t="str">
        <f t="shared" si="103"/>
        <v/>
      </c>
      <c r="L597" t="str">
        <f t="shared" si="104"/>
        <v/>
      </c>
      <c r="M597">
        <f t="shared" si="105"/>
        <v>64.42234038461541</v>
      </c>
      <c r="N597" t="str">
        <f t="shared" si="106"/>
        <v/>
      </c>
      <c r="O597" t="str">
        <f t="shared" si="107"/>
        <v/>
      </c>
      <c r="P597" t="str">
        <f t="shared" si="108"/>
        <v/>
      </c>
      <c r="Q597" t="str">
        <f t="shared" si="109"/>
        <v/>
      </c>
    </row>
    <row r="598" spans="1:17">
      <c r="A598" s="41">
        <f t="shared" si="100"/>
        <v>596</v>
      </c>
      <c r="B598" t="str">
        <f t="shared" si="101"/>
        <v>5_597</v>
      </c>
      <c r="C598">
        <f t="shared" si="99"/>
        <v>5</v>
      </c>
      <c r="D598">
        <f t="shared" si="102"/>
        <v>597</v>
      </c>
      <c r="E598">
        <f>IFERROR(VLOOKUP($B598,'CURVE DATA'!$A:$AM,15,FALSE),"")</f>
        <v>273.36754923076921</v>
      </c>
      <c r="F598">
        <f>IFERROR(VLOOKUP($B598,'CURVE DATA'!$A:$AM,34,FALSE),NA())</f>
        <v>4.1918465415677654E-3</v>
      </c>
      <c r="G598">
        <f>IFERROR(VLOOKUP($B598,'CURVE DATA'!$A:$AM,35,FALSE),NA())</f>
        <v>9.8767653326399099E-2</v>
      </c>
      <c r="H598">
        <f>IFERROR(VLOOKUP($B598,'CURVE DATA'!$A:$AM,37,FALSE),NA())</f>
        <v>6.0857962218779855</v>
      </c>
      <c r="I598">
        <f>IFERROR(VLOOKUP($B598,'CURVE DATA'!$A:$AM,38,FALSE),NA())</f>
        <v>4.3455646894760109</v>
      </c>
      <c r="J598">
        <f>IFERROR(VLOOKUP($B598,'CURVE DATA'!$A:$AM,39,FALSE),NA())</f>
        <v>7.8260277542799619</v>
      </c>
      <c r="K598" t="str">
        <f t="shared" si="103"/>
        <v/>
      </c>
      <c r="L598" t="str">
        <f t="shared" si="104"/>
        <v/>
      </c>
      <c r="M598">
        <f t="shared" si="105"/>
        <v>64.881010769230755</v>
      </c>
      <c r="N598" t="str">
        <f t="shared" si="106"/>
        <v/>
      </c>
      <c r="O598" t="str">
        <f t="shared" si="107"/>
        <v/>
      </c>
      <c r="P598" t="str">
        <f t="shared" si="108"/>
        <v/>
      </c>
      <c r="Q598" t="str">
        <f t="shared" si="109"/>
        <v/>
      </c>
    </row>
    <row r="599" spans="1:17">
      <c r="A599" s="41">
        <f t="shared" si="100"/>
        <v>597</v>
      </c>
      <c r="B599" t="str">
        <f t="shared" si="101"/>
        <v>5_598</v>
      </c>
      <c r="C599">
        <f t="shared" si="99"/>
        <v>5</v>
      </c>
      <c r="D599">
        <f t="shared" si="102"/>
        <v>598</v>
      </c>
      <c r="E599">
        <f>IFERROR(VLOOKUP($B599,'CURVE DATA'!$A:$AM,15,FALSE),"")</f>
        <v>273.82621961538462</v>
      </c>
      <c r="F599">
        <f>IFERROR(VLOOKUP($B599,'CURVE DATA'!$A:$AM,34,FALSE),NA())</f>
        <v>4.1159881368308393E-3</v>
      </c>
      <c r="G599">
        <f>IFERROR(VLOOKUP($B599,'CURVE DATA'!$A:$AM,35,FALSE),NA())</f>
        <v>9.8609107823569006E-2</v>
      </c>
      <c r="H599">
        <f>IFERROR(VLOOKUP($B599,'CURVE DATA'!$A:$AM,37,FALSE),NA())</f>
        <v>6.076027075911437</v>
      </c>
      <c r="I599">
        <f>IFERROR(VLOOKUP($B599,'CURVE DATA'!$A:$AM,38,FALSE),NA())</f>
        <v>4.3385890277530699</v>
      </c>
      <c r="J599">
        <f>IFERROR(VLOOKUP($B599,'CURVE DATA'!$A:$AM,39,FALSE),NA())</f>
        <v>7.8134651240698041</v>
      </c>
      <c r="K599" t="str">
        <f t="shared" si="103"/>
        <v/>
      </c>
      <c r="L599" t="str">
        <f t="shared" si="104"/>
        <v/>
      </c>
      <c r="M599">
        <f t="shared" si="105"/>
        <v>65.339681153846158</v>
      </c>
      <c r="N599" t="str">
        <f t="shared" si="106"/>
        <v/>
      </c>
      <c r="O599" t="str">
        <f t="shared" si="107"/>
        <v/>
      </c>
      <c r="P599" t="str">
        <f t="shared" si="108"/>
        <v/>
      </c>
      <c r="Q599" t="str">
        <f t="shared" si="109"/>
        <v/>
      </c>
    </row>
    <row r="600" spans="1:17">
      <c r="A600" s="41">
        <f t="shared" si="100"/>
        <v>598</v>
      </c>
      <c r="B600" t="str">
        <f t="shared" si="101"/>
        <v>5_599</v>
      </c>
      <c r="C600">
        <f t="shared" si="99"/>
        <v>5</v>
      </c>
      <c r="D600">
        <f t="shared" si="102"/>
        <v>599</v>
      </c>
      <c r="E600">
        <f>IFERROR(VLOOKUP($B600,'CURVE DATA'!$A:$AM,15,FALSE),"")</f>
        <v>274.28489000000002</v>
      </c>
      <c r="F600">
        <f>IFERROR(VLOOKUP($B600,'CURVE DATA'!$A:$AM,34,FALSE),NA())</f>
        <v>4.0413364636852425E-3</v>
      </c>
      <c r="G600">
        <f>IFERROR(VLOOKUP($B600,'CURVE DATA'!$A:$AM,35,FALSE),NA())</f>
        <v>9.8450967737682901E-2</v>
      </c>
      <c r="H600">
        <f>IFERROR(VLOOKUP($B600,'CURVE DATA'!$A:$AM,37,FALSE),NA())</f>
        <v>6.0662829106427463</v>
      </c>
      <c r="I600">
        <f>IFERROR(VLOOKUP($B600,'CURVE DATA'!$A:$AM,38,FALSE),NA())</f>
        <v>4.3316312035052222</v>
      </c>
      <c r="J600">
        <f>IFERROR(VLOOKUP($B600,'CURVE DATA'!$A:$AM,39,FALSE),NA())</f>
        <v>7.8009346177802712</v>
      </c>
      <c r="K600" t="str">
        <f t="shared" si="103"/>
        <v/>
      </c>
      <c r="L600" t="str">
        <f t="shared" si="104"/>
        <v/>
      </c>
      <c r="M600">
        <f t="shared" si="105"/>
        <v>65.79835153846156</v>
      </c>
      <c r="N600" t="str">
        <f t="shared" si="106"/>
        <v/>
      </c>
      <c r="O600" t="str">
        <f t="shared" si="107"/>
        <v/>
      </c>
      <c r="P600" t="str">
        <f t="shared" si="108"/>
        <v/>
      </c>
      <c r="Q600" t="str">
        <f t="shared" si="109"/>
        <v/>
      </c>
    </row>
    <row r="601" spans="1:17">
      <c r="A601" s="41">
        <f t="shared" si="100"/>
        <v>599</v>
      </c>
      <c r="B601" t="str">
        <f t="shared" si="101"/>
        <v>5_600</v>
      </c>
      <c r="C601">
        <f t="shared" si="99"/>
        <v>5</v>
      </c>
      <c r="D601">
        <f t="shared" si="102"/>
        <v>600</v>
      </c>
      <c r="E601">
        <f>IFERROR(VLOOKUP($B601,'CURVE DATA'!$A:$AM,15,FALSE),"")</f>
        <v>274.74356038461536</v>
      </c>
      <c r="F601">
        <f>IFERROR(VLOOKUP($B601,'CURVE DATA'!$A:$AM,34,FALSE),NA())</f>
        <v>3.9678757254448518E-3</v>
      </c>
      <c r="G601">
        <f>IFERROR(VLOOKUP($B601,'CURVE DATA'!$A:$AM,35,FALSE),NA())</f>
        <v>9.8293233026477175E-2</v>
      </c>
      <c r="H601">
        <f>IFERROR(VLOOKUP($B601,'CURVE DATA'!$A:$AM,37,FALSE),NA())</f>
        <v>6.0565637234677459</v>
      </c>
      <c r="I601">
        <f>IFERROR(VLOOKUP($B601,'CURVE DATA'!$A:$AM,38,FALSE),NA())</f>
        <v>4.3246912148729617</v>
      </c>
      <c r="J601">
        <f>IFERROR(VLOOKUP($B601,'CURVE DATA'!$A:$AM,39,FALSE),NA())</f>
        <v>7.7884362320625318</v>
      </c>
      <c r="K601" t="str">
        <f t="shared" si="103"/>
        <v/>
      </c>
      <c r="L601" t="str">
        <f t="shared" si="104"/>
        <v/>
      </c>
      <c r="M601">
        <f t="shared" si="105"/>
        <v>66.257021923076906</v>
      </c>
      <c r="N601" t="str">
        <f t="shared" si="106"/>
        <v/>
      </c>
      <c r="O601" t="str">
        <f t="shared" si="107"/>
        <v/>
      </c>
      <c r="P601" t="str">
        <f t="shared" si="108"/>
        <v/>
      </c>
      <c r="Q601" t="str">
        <f t="shared" si="109"/>
        <v/>
      </c>
    </row>
    <row r="602" spans="1:17">
      <c r="A602" s="41">
        <f t="shared" si="100"/>
        <v>600</v>
      </c>
      <c r="B602" t="str">
        <f t="shared" si="101"/>
        <v>5_601</v>
      </c>
      <c r="C602">
        <f t="shared" si="99"/>
        <v>5</v>
      </c>
      <c r="D602">
        <f t="shared" si="102"/>
        <v>601</v>
      </c>
      <c r="E602">
        <f>IFERROR(VLOOKUP($B602,'CURVE DATA'!$A:$AM,15,FALSE),"")</f>
        <v>275.20223076923077</v>
      </c>
      <c r="F602">
        <f>IFERROR(VLOOKUP($B602,'CURVE DATA'!$A:$AM,34,FALSE),NA())</f>
        <v>3.8955902660288495E-3</v>
      </c>
      <c r="G602">
        <f>IFERROR(VLOOKUP($B602,'CURVE DATA'!$A:$AM,35,FALSE),NA())</f>
        <v>9.8135903621876422E-2</v>
      </c>
      <c r="H602">
        <f>IFERROR(VLOOKUP($B602,'CURVE DATA'!$A:$AM,37,FALSE),NA())</f>
        <v>6.0468695101918124</v>
      </c>
      <c r="I602">
        <f>IFERROR(VLOOKUP($B602,'CURVE DATA'!$A:$AM,38,FALSE),NA())</f>
        <v>4.3177690588611153</v>
      </c>
      <c r="J602">
        <f>IFERROR(VLOOKUP($B602,'CURVE DATA'!$A:$AM,39,FALSE),NA())</f>
        <v>7.7759699615225113</v>
      </c>
      <c r="K602" t="str">
        <f t="shared" si="103"/>
        <v/>
      </c>
      <c r="L602" t="str">
        <f t="shared" si="104"/>
        <v/>
      </c>
      <c r="M602">
        <f t="shared" si="105"/>
        <v>66.715692307692308</v>
      </c>
      <c r="N602" t="str">
        <f t="shared" si="106"/>
        <v/>
      </c>
      <c r="O602" t="str">
        <f t="shared" si="107"/>
        <v/>
      </c>
      <c r="P602" t="str">
        <f t="shared" si="108"/>
        <v/>
      </c>
      <c r="Q602" t="str">
        <f t="shared" si="109"/>
        <v/>
      </c>
    </row>
    <row r="603" spans="1:17">
      <c r="A603" s="41">
        <f t="shared" si="100"/>
        <v>601</v>
      </c>
      <c r="B603" t="str">
        <f t="shared" si="101"/>
        <v>5_602</v>
      </c>
      <c r="C603">
        <f t="shared" si="99"/>
        <v>5</v>
      </c>
      <c r="D603">
        <f t="shared" si="102"/>
        <v>602</v>
      </c>
      <c r="E603">
        <f>IFERROR(VLOOKUP($B603,'CURVE DATA'!$A:$AM,15,FALSE),"")</f>
        <v>275.66090115384617</v>
      </c>
      <c r="F603">
        <f>IFERROR(VLOOKUP($B603,'CURVE DATA'!$A:$AM,34,FALSE),NA())</f>
        <v>3.8244645699438218E-3</v>
      </c>
      <c r="G603">
        <f>IFERROR(VLOOKUP($B603,'CURVE DATA'!$A:$AM,35,FALSE),NA())</f>
        <v>9.7978979430442259E-2</v>
      </c>
      <c r="H603">
        <f>IFERROR(VLOOKUP($B603,'CURVE DATA'!$A:$AM,37,FALSE),NA())</f>
        <v>6.0372002650575247</v>
      </c>
      <c r="I603">
        <f>IFERROR(VLOOKUP($B603,'CURVE DATA'!$A:$AM,38,FALSE),NA())</f>
        <v>4.3108647313585946</v>
      </c>
      <c r="J603">
        <f>IFERROR(VLOOKUP($B603,'CURVE DATA'!$A:$AM,39,FALSE),NA())</f>
        <v>7.7635357987564566</v>
      </c>
      <c r="K603" t="str">
        <f t="shared" si="103"/>
        <v/>
      </c>
      <c r="L603" t="str">
        <f t="shared" si="104"/>
        <v/>
      </c>
      <c r="M603">
        <f t="shared" si="105"/>
        <v>67.17436269230771</v>
      </c>
      <c r="N603" t="str">
        <f t="shared" si="106"/>
        <v/>
      </c>
      <c r="O603" t="str">
        <f t="shared" si="107"/>
        <v/>
      </c>
      <c r="P603" t="str">
        <f t="shared" si="108"/>
        <v/>
      </c>
      <c r="Q603" t="str">
        <f t="shared" si="109"/>
        <v/>
      </c>
    </row>
    <row r="604" spans="1:17">
      <c r="A604" s="41">
        <f t="shared" si="100"/>
        <v>602</v>
      </c>
      <c r="B604" t="str">
        <f t="shared" si="101"/>
        <v>5_603</v>
      </c>
      <c r="C604">
        <f t="shared" si="99"/>
        <v>5</v>
      </c>
      <c r="D604">
        <f t="shared" si="102"/>
        <v>603</v>
      </c>
      <c r="E604">
        <f>IFERROR(VLOOKUP($B604,'CURVE DATA'!$A:$AM,15,FALSE),"")</f>
        <v>276.11957153846151</v>
      </c>
      <c r="F604">
        <f>IFERROR(VLOOKUP($B604,'CURVE DATA'!$A:$AM,34,FALSE),NA())</f>
        <v>3.7544832623576468E-3</v>
      </c>
      <c r="G604">
        <f>IFERROR(VLOOKUP($B604,'CURVE DATA'!$A:$AM,35,FALSE),NA())</f>
        <v>9.7822460333817543E-2</v>
      </c>
      <c r="H604">
        <f>IFERROR(VLOOKUP($B604,'CURVE DATA'!$A:$AM,37,FALSE),NA())</f>
        <v>6.0275559807720356</v>
      </c>
      <c r="I604">
        <f>IFERROR(VLOOKUP($B604,'CURVE DATA'!$A:$AM,38,FALSE),NA())</f>
        <v>4.3039782271579394</v>
      </c>
      <c r="J604">
        <f>IFERROR(VLOOKUP($B604,'CURVE DATA'!$A:$AM,39,FALSE),NA())</f>
        <v>7.7511337343861326</v>
      </c>
      <c r="K604" t="str">
        <f t="shared" si="103"/>
        <v/>
      </c>
      <c r="L604" t="str">
        <f t="shared" si="104"/>
        <v/>
      </c>
      <c r="M604">
        <f t="shared" si="105"/>
        <v>67.633033076923056</v>
      </c>
      <c r="N604" t="str">
        <f t="shared" si="106"/>
        <v/>
      </c>
      <c r="O604" t="str">
        <f t="shared" si="107"/>
        <v/>
      </c>
      <c r="P604" t="str">
        <f t="shared" si="108"/>
        <v/>
      </c>
      <c r="Q604" t="str">
        <f t="shared" si="109"/>
        <v/>
      </c>
    </row>
    <row r="605" spans="1:17">
      <c r="A605" s="41">
        <f t="shared" si="100"/>
        <v>603</v>
      </c>
      <c r="B605" t="str">
        <f t="shared" si="101"/>
        <v>5_604</v>
      </c>
      <c r="C605">
        <f t="shared" si="99"/>
        <v>5</v>
      </c>
      <c r="D605">
        <f t="shared" si="102"/>
        <v>604</v>
      </c>
      <c r="E605">
        <f>IFERROR(VLOOKUP($B605,'CURVE DATA'!$A:$AM,15,FALSE),"")</f>
        <v>276.57824192307692</v>
      </c>
      <c r="F605">
        <f>IFERROR(VLOOKUP($B605,'CURVE DATA'!$A:$AM,34,FALSE),NA())</f>
        <v>3.6856311090016627E-3</v>
      </c>
      <c r="G605">
        <f>IFERROR(VLOOKUP($B605,'CURVE DATA'!$A:$AM,35,FALSE),NA())</f>
        <v>9.7666346189166101E-2</v>
      </c>
      <c r="H605">
        <f>IFERROR(VLOOKUP($B605,'CURVE DATA'!$A:$AM,37,FALSE),NA())</f>
        <v>6.0179366485341648</v>
      </c>
      <c r="I605">
        <f>IFERROR(VLOOKUP($B605,'CURVE DATA'!$A:$AM,38,FALSE),NA())</f>
        <v>4.2971095399746657</v>
      </c>
      <c r="J605">
        <f>IFERROR(VLOOKUP($B605,'CURVE DATA'!$A:$AM,39,FALSE),NA())</f>
        <v>7.7387637570936647</v>
      </c>
      <c r="K605" t="str">
        <f t="shared" si="103"/>
        <v/>
      </c>
      <c r="L605" t="str">
        <f t="shared" si="104"/>
        <v/>
      </c>
      <c r="M605">
        <f t="shared" si="105"/>
        <v>68.091703461538458</v>
      </c>
      <c r="N605" t="str">
        <f t="shared" si="106"/>
        <v/>
      </c>
      <c r="O605" t="str">
        <f t="shared" si="107"/>
        <v/>
      </c>
      <c r="P605" t="str">
        <f t="shared" si="108"/>
        <v/>
      </c>
      <c r="Q605" t="str">
        <f t="shared" si="109"/>
        <v/>
      </c>
    </row>
    <row r="606" spans="1:17">
      <c r="A606" s="41">
        <f t="shared" si="100"/>
        <v>604</v>
      </c>
      <c r="B606" t="str">
        <f t="shared" si="101"/>
        <v>5_605</v>
      </c>
      <c r="C606">
        <f t="shared" si="99"/>
        <v>5</v>
      </c>
      <c r="D606">
        <f t="shared" si="102"/>
        <v>605</v>
      </c>
      <c r="E606">
        <f>IFERROR(VLOOKUP($B606,'CURVE DATA'!$A:$AM,15,FALSE),"")</f>
        <v>277.03691230769232</v>
      </c>
      <c r="F606">
        <f>IFERROR(VLOOKUP($B606,'CURVE DATA'!$A:$AM,34,FALSE),NA())</f>
        <v>3.6178930161247878E-3</v>
      </c>
      <c r="G606">
        <f>IFERROR(VLOOKUP($B606,'CURVE DATA'!$A:$AM,35,FALSE),NA())</f>
        <v>9.7510636829608074E-2</v>
      </c>
      <c r="H606">
        <f>IFERROR(VLOOKUP($B606,'CURVE DATA'!$A:$AM,37,FALSE),NA())</f>
        <v>6.0083422580612265</v>
      </c>
      <c r="I606">
        <f>IFERROR(VLOOKUP($B606,'CURVE DATA'!$A:$AM,38,FALSE),NA())</f>
        <v>4.2902586624664183</v>
      </c>
      <c r="J606">
        <f>IFERROR(VLOOKUP($B606,'CURVE DATA'!$A:$AM,39,FALSE),NA())</f>
        <v>7.7264258536560364</v>
      </c>
      <c r="K606" t="str">
        <f t="shared" si="103"/>
        <v/>
      </c>
      <c r="L606" t="str">
        <f t="shared" si="104"/>
        <v/>
      </c>
      <c r="M606">
        <f t="shared" si="105"/>
        <v>68.55037384615386</v>
      </c>
      <c r="N606" t="str">
        <f t="shared" si="106"/>
        <v/>
      </c>
      <c r="O606" t="str">
        <f t="shared" si="107"/>
        <v/>
      </c>
      <c r="P606" t="str">
        <f t="shared" si="108"/>
        <v/>
      </c>
      <c r="Q606" t="str">
        <f t="shared" si="109"/>
        <v/>
      </c>
    </row>
    <row r="607" spans="1:17">
      <c r="A607" s="41">
        <f t="shared" si="100"/>
        <v>605</v>
      </c>
      <c r="B607" t="str">
        <f t="shared" si="101"/>
        <v>5_606</v>
      </c>
      <c r="C607">
        <f t="shared" si="99"/>
        <v>5</v>
      </c>
      <c r="D607">
        <f t="shared" si="102"/>
        <v>606</v>
      </c>
      <c r="E607">
        <f>IFERROR(VLOOKUP($B607,'CURVE DATA'!$A:$AM,15,FALSE),"")</f>
        <v>277.49558269230772</v>
      </c>
      <c r="F607">
        <f>IFERROR(VLOOKUP($B607,'CURVE DATA'!$A:$AM,34,FALSE),NA())</f>
        <v>3.5512540304630273E-3</v>
      </c>
      <c r="G607">
        <f>IFERROR(VLOOKUP($B607,'CURVE DATA'!$A:$AM,35,FALSE),NA())</f>
        <v>9.7355332064650815E-2</v>
      </c>
      <c r="H607">
        <f>IFERROR(VLOOKUP($B607,'CURVE DATA'!$A:$AM,37,FALSE),NA())</f>
        <v>5.9987727976155778</v>
      </c>
      <c r="I607">
        <f>IFERROR(VLOOKUP($B607,'CURVE DATA'!$A:$AM,38,FALSE),NA())</f>
        <v>4.2834255862519273</v>
      </c>
      <c r="J607">
        <f>IFERROR(VLOOKUP($B607,'CURVE DATA'!$A:$AM,39,FALSE),NA())</f>
        <v>7.7141200089792292</v>
      </c>
      <c r="K607" t="str">
        <f t="shared" si="103"/>
        <v/>
      </c>
      <c r="L607" t="str">
        <f t="shared" si="104"/>
        <v/>
      </c>
      <c r="M607">
        <f t="shared" si="105"/>
        <v>69.009044230769263</v>
      </c>
      <c r="N607" t="str">
        <f t="shared" si="106"/>
        <v/>
      </c>
      <c r="O607" t="str">
        <f t="shared" si="107"/>
        <v/>
      </c>
      <c r="P607" t="str">
        <f t="shared" si="108"/>
        <v/>
      </c>
      <c r="Q607" t="str">
        <f t="shared" si="109"/>
        <v/>
      </c>
    </row>
    <row r="608" spans="1:17">
      <c r="A608" s="41">
        <f t="shared" si="100"/>
        <v>606</v>
      </c>
      <c r="B608" t="str">
        <f t="shared" si="101"/>
        <v>5_607</v>
      </c>
      <c r="C608">
        <f t="shared" si="99"/>
        <v>5</v>
      </c>
      <c r="D608">
        <f t="shared" si="102"/>
        <v>607</v>
      </c>
      <c r="E608">
        <f>IFERROR(VLOOKUP($B608,'CURVE DATA'!$A:$AM,15,FALSE),"")</f>
        <v>277.95425307692307</v>
      </c>
      <c r="F608">
        <f>IFERROR(VLOOKUP($B608,'CURVE DATA'!$A:$AM,34,FALSE),NA())</f>
        <v>3.4856993389706416E-3</v>
      </c>
      <c r="G608">
        <f>IFERROR(VLOOKUP($B608,'CURVE DATA'!$A:$AM,35,FALSE),NA())</f>
        <v>9.7200431680615054E-2</v>
      </c>
      <c r="H608">
        <f>IFERROR(VLOOKUP($B608,'CURVE DATA'!$A:$AM,37,FALSE),NA())</f>
        <v>5.9892282540308788</v>
      </c>
      <c r="I608">
        <f>IFERROR(VLOOKUP($B608,'CURVE DATA'!$A:$AM,38,FALSE),NA())</f>
        <v>4.2766103019297663</v>
      </c>
      <c r="J608">
        <f>IFERROR(VLOOKUP($B608,'CURVE DATA'!$A:$AM,39,FALSE),NA())</f>
        <v>7.7018462061319912</v>
      </c>
      <c r="K608" t="str">
        <f t="shared" si="103"/>
        <v/>
      </c>
      <c r="L608" t="str">
        <f t="shared" si="104"/>
        <v/>
      </c>
      <c r="M608">
        <f t="shared" si="105"/>
        <v>69.467714615384608</v>
      </c>
      <c r="N608" t="str">
        <f t="shared" si="106"/>
        <v/>
      </c>
      <c r="O608" t="str">
        <f t="shared" si="107"/>
        <v/>
      </c>
      <c r="P608" t="str">
        <f t="shared" si="108"/>
        <v/>
      </c>
      <c r="Q608" t="str">
        <f t="shared" si="109"/>
        <v/>
      </c>
    </row>
    <row r="609" spans="1:17">
      <c r="A609" s="41">
        <f t="shared" si="100"/>
        <v>607</v>
      </c>
      <c r="B609" t="str">
        <f t="shared" si="101"/>
        <v>5_608</v>
      </c>
      <c r="C609">
        <f t="shared" si="99"/>
        <v>5</v>
      </c>
      <c r="D609">
        <f t="shared" si="102"/>
        <v>608</v>
      </c>
      <c r="E609">
        <f>IFERROR(VLOOKUP($B609,'CURVE DATA'!$A:$AM,15,FALSE),"")</f>
        <v>278.41292346153847</v>
      </c>
      <c r="F609">
        <f>IFERROR(VLOOKUP($B609,'CURVE DATA'!$A:$AM,34,FALSE),NA())</f>
        <v>3.4212142688745291E-3</v>
      </c>
      <c r="G609">
        <f>IFERROR(VLOOKUP($B609,'CURVE DATA'!$A:$AM,35,FALSE),NA())</f>
        <v>9.7045935441056982E-2</v>
      </c>
      <c r="H609">
        <f>IFERROR(VLOOKUP($B609,'CURVE DATA'!$A:$AM,37,FALSE),NA())</f>
        <v>5.9797086127380998</v>
      </c>
      <c r="I609">
        <f>IFERROR(VLOOKUP($B609,'CURVE DATA'!$A:$AM,38,FALSE),NA())</f>
        <v>4.2698127990969139</v>
      </c>
      <c r="J609">
        <f>IFERROR(VLOOKUP($B609,'CURVE DATA'!$A:$AM,39,FALSE),NA())</f>
        <v>7.6896044263792858</v>
      </c>
      <c r="K609" t="str">
        <f t="shared" si="103"/>
        <v/>
      </c>
      <c r="L609" t="str">
        <f t="shared" si="104"/>
        <v/>
      </c>
      <c r="M609">
        <f t="shared" si="105"/>
        <v>69.92638500000001</v>
      </c>
      <c r="N609" t="str">
        <f t="shared" si="106"/>
        <v/>
      </c>
      <c r="O609" t="str">
        <f t="shared" si="107"/>
        <v/>
      </c>
      <c r="P609" t="str">
        <f t="shared" si="108"/>
        <v/>
      </c>
      <c r="Q609" t="str">
        <f t="shared" si="109"/>
        <v/>
      </c>
    </row>
    <row r="610" spans="1:17">
      <c r="A610" s="41">
        <f t="shared" si="100"/>
        <v>608</v>
      </c>
      <c r="B610" t="str">
        <f t="shared" si="101"/>
        <v>5_609</v>
      </c>
      <c r="C610">
        <f t="shared" si="99"/>
        <v>5</v>
      </c>
      <c r="D610">
        <f t="shared" si="102"/>
        <v>609</v>
      </c>
      <c r="E610">
        <f>IFERROR(VLOOKUP($B610,'CURVE DATA'!$A:$AM,15,FALSE),"")</f>
        <v>278.87159384615387</v>
      </c>
      <c r="F610">
        <f>IFERROR(VLOOKUP($B610,'CURVE DATA'!$A:$AM,34,FALSE),NA())</f>
        <v>3.3577842873128119E-3</v>
      </c>
      <c r="G610">
        <f>IFERROR(VLOOKUP($B610,'CURVE DATA'!$A:$AM,35,FALSE),NA())</f>
        <v>9.6891843087185681E-2</v>
      </c>
      <c r="H610">
        <f>IFERROR(VLOOKUP($B610,'CURVE DATA'!$A:$AM,37,FALSE),NA())</f>
        <v>5.9702138577912427</v>
      </c>
      <c r="I610">
        <f>IFERROR(VLOOKUP($B610,'CURVE DATA'!$A:$AM,38,FALSE),NA())</f>
        <v>4.2630330663671252</v>
      </c>
      <c r="J610">
        <f>IFERROR(VLOOKUP($B610,'CURVE DATA'!$A:$AM,39,FALSE),NA())</f>
        <v>7.6773946492153611</v>
      </c>
      <c r="K610" t="str">
        <f t="shared" si="103"/>
        <v/>
      </c>
      <c r="L610" t="str">
        <f t="shared" si="104"/>
        <v/>
      </c>
      <c r="M610">
        <f t="shared" si="105"/>
        <v>70.385055384615413</v>
      </c>
      <c r="N610" t="str">
        <f t="shared" si="106"/>
        <v/>
      </c>
      <c r="O610" t="str">
        <f t="shared" si="107"/>
        <v/>
      </c>
      <c r="P610" t="str">
        <f t="shared" si="108"/>
        <v/>
      </c>
      <c r="Q610" t="str">
        <f t="shared" si="109"/>
        <v/>
      </c>
    </row>
    <row r="611" spans="1:17">
      <c r="A611" s="41">
        <f t="shared" si="100"/>
        <v>609</v>
      </c>
      <c r="B611" t="str">
        <f t="shared" si="101"/>
        <v>5_610</v>
      </c>
      <c r="C611">
        <f t="shared" si="99"/>
        <v>5</v>
      </c>
      <c r="D611">
        <f t="shared" si="102"/>
        <v>610</v>
      </c>
      <c r="E611">
        <f>IFERROR(VLOOKUP($B611,'CURVE DATA'!$A:$AM,15,FALSE),"")</f>
        <v>279.33026423076922</v>
      </c>
      <c r="F611">
        <f>IFERROR(VLOOKUP($B611,'CURVE DATA'!$A:$AM,34,FALSE),NA())</f>
        <v>3.2953950013059966E-3</v>
      </c>
      <c r="G611">
        <f>IFERROR(VLOOKUP($B611,'CURVE DATA'!$A:$AM,35,FALSE),NA())</f>
        <v>9.6738154338276219E-2</v>
      </c>
      <c r="H611">
        <f>IFERROR(VLOOKUP($B611,'CURVE DATA'!$A:$AM,37,FALSE),NA())</f>
        <v>5.9607439718927964</v>
      </c>
      <c r="I611">
        <f>IFERROR(VLOOKUP($B611,'CURVE DATA'!$A:$AM,38,FALSE),NA())</f>
        <v>4.2562710913891069</v>
      </c>
      <c r="J611">
        <f>IFERROR(VLOOKUP($B611,'CURVE DATA'!$A:$AM,39,FALSE),NA())</f>
        <v>7.6652168523964859</v>
      </c>
      <c r="K611" t="str">
        <f t="shared" si="103"/>
        <v/>
      </c>
      <c r="L611" t="str">
        <f t="shared" si="104"/>
        <v/>
      </c>
      <c r="M611">
        <f t="shared" si="105"/>
        <v>70.843725769230758</v>
      </c>
      <c r="N611" t="str">
        <f t="shared" si="106"/>
        <v/>
      </c>
      <c r="O611" t="str">
        <f t="shared" si="107"/>
        <v/>
      </c>
      <c r="P611" t="str">
        <f t="shared" si="108"/>
        <v/>
      </c>
      <c r="Q611" t="str">
        <f t="shared" si="109"/>
        <v/>
      </c>
    </row>
    <row r="612" spans="1:17">
      <c r="A612" s="41">
        <f t="shared" si="100"/>
        <v>610</v>
      </c>
      <c r="B612" t="str">
        <f t="shared" si="101"/>
        <v>5_611</v>
      </c>
      <c r="C612">
        <f t="shared" si="99"/>
        <v>5</v>
      </c>
      <c r="D612">
        <f t="shared" si="102"/>
        <v>611</v>
      </c>
      <c r="E612">
        <f>IFERROR(VLOOKUP($B612,'CURVE DATA'!$A:$AM,15,FALSE),"")</f>
        <v>279.78893461538462</v>
      </c>
      <c r="F612">
        <f>IFERROR(VLOOKUP($B612,'CURVE DATA'!$A:$AM,34,FALSE),NA())</f>
        <v>3.2340321573613219E-3</v>
      </c>
      <c r="G612">
        <f>IFERROR(VLOOKUP($B612,'CURVE DATA'!$A:$AM,35,FALSE),NA())</f>
        <v>9.6584868892077985E-2</v>
      </c>
      <c r="H612">
        <f>IFERROR(VLOOKUP($B612,'CURVE DATA'!$A:$AM,37,FALSE),NA())</f>
        <v>5.9512989364188922</v>
      </c>
      <c r="I612">
        <f>IFERROR(VLOOKUP($B612,'CURVE DATA'!$A:$AM,38,FALSE),NA())</f>
        <v>4.2495268608644805</v>
      </c>
      <c r="J612">
        <f>IFERROR(VLOOKUP($B612,'CURVE DATA'!$A:$AM,39,FALSE),NA())</f>
        <v>7.6530710119733039</v>
      </c>
      <c r="K612" t="str">
        <f t="shared" si="103"/>
        <v/>
      </c>
      <c r="L612" t="str">
        <f t="shared" si="104"/>
        <v/>
      </c>
      <c r="M612">
        <f t="shared" si="105"/>
        <v>71.302396153846161</v>
      </c>
      <c r="N612" t="str">
        <f t="shared" si="106"/>
        <v/>
      </c>
      <c r="O612" t="str">
        <f t="shared" si="107"/>
        <v/>
      </c>
      <c r="P612" t="str">
        <f t="shared" si="108"/>
        <v/>
      </c>
      <c r="Q612" t="str">
        <f t="shared" si="109"/>
        <v/>
      </c>
    </row>
    <row r="613" spans="1:17">
      <c r="A613" s="41">
        <f t="shared" si="100"/>
        <v>611</v>
      </c>
      <c r="B613" t="str">
        <f t="shared" si="101"/>
        <v>5_612</v>
      </c>
      <c r="C613">
        <f t="shared" si="99"/>
        <v>5</v>
      </c>
      <c r="D613">
        <f t="shared" si="102"/>
        <v>612</v>
      </c>
      <c r="E613">
        <f>IFERROR(VLOOKUP($B613,'CURVE DATA'!$A:$AM,15,FALSE),"")</f>
        <v>280.24760500000002</v>
      </c>
      <c r="F613">
        <f>IFERROR(VLOOKUP($B613,'CURVE DATA'!$A:$AM,34,FALSE),NA())</f>
        <v>3.1736816413598721E-3</v>
      </c>
      <c r="G613">
        <f>IFERROR(VLOOKUP($B613,'CURVE DATA'!$A:$AM,35,FALSE),NA())</f>
        <v>9.6431986425219191E-2</v>
      </c>
      <c r="H613">
        <f>IFERROR(VLOOKUP($B613,'CURVE DATA'!$A:$AM,37,FALSE),NA())</f>
        <v>5.9418787314442341</v>
      </c>
      <c r="I613">
        <f>IFERROR(VLOOKUP($B613,'CURVE DATA'!$A:$AM,38,FALSE),NA())</f>
        <v>4.2428003605655817</v>
      </c>
      <c r="J613">
        <f>IFERROR(VLOOKUP($B613,'CURVE DATA'!$A:$AM,39,FALSE),NA())</f>
        <v>7.6409571023228873</v>
      </c>
      <c r="K613" t="str">
        <f t="shared" si="103"/>
        <v/>
      </c>
      <c r="L613" t="str">
        <f t="shared" si="104"/>
        <v/>
      </c>
      <c r="M613">
        <f t="shared" si="105"/>
        <v>71.761066538461563</v>
      </c>
      <c r="N613" t="str">
        <f t="shared" si="106"/>
        <v/>
      </c>
      <c r="O613" t="str">
        <f t="shared" si="107"/>
        <v/>
      </c>
      <c r="P613" t="str">
        <f t="shared" si="108"/>
        <v/>
      </c>
      <c r="Q613" t="str">
        <f t="shared" si="109"/>
        <v/>
      </c>
    </row>
    <row r="614" spans="1:17">
      <c r="A614" s="41">
        <f t="shared" si="100"/>
        <v>612</v>
      </c>
      <c r="B614" t="str">
        <f t="shared" si="101"/>
        <v>5_613</v>
      </c>
      <c r="C614">
        <f t="shared" si="99"/>
        <v>5</v>
      </c>
      <c r="D614">
        <f t="shared" si="102"/>
        <v>613</v>
      </c>
      <c r="E614">
        <f>IFERROR(VLOOKUP($B614,'CURVE DATA'!$A:$AM,15,FALSE),"")</f>
        <v>280.70627538461537</v>
      </c>
      <c r="F614">
        <f>IFERROR(VLOOKUP($B614,'CURVE DATA'!$A:$AM,34,FALSE),NA())</f>
        <v>3.1143294782310987E-3</v>
      </c>
      <c r="G614">
        <f>IFERROR(VLOOKUP($B614,'CURVE DATA'!$A:$AM,35,FALSE),NA())</f>
        <v>9.627950659360647E-2</v>
      </c>
      <c r="H614">
        <f>IFERROR(VLOOKUP($B614,'CURVE DATA'!$A:$AM,37,FALSE),NA())</f>
        <v>5.9324833357667179</v>
      </c>
      <c r="I614">
        <f>IFERROR(VLOOKUP($B614,'CURVE DATA'!$A:$AM,38,FALSE),NA())</f>
        <v>4.2360915753530417</v>
      </c>
      <c r="J614">
        <f>IFERROR(VLOOKUP($B614,'CURVE DATA'!$A:$AM,39,FALSE),NA())</f>
        <v>7.6288750961803951</v>
      </c>
      <c r="K614" t="str">
        <f t="shared" si="103"/>
        <v/>
      </c>
      <c r="L614" t="str">
        <f t="shared" si="104"/>
        <v/>
      </c>
      <c r="M614">
        <f t="shared" si="105"/>
        <v>72.219736923076908</v>
      </c>
      <c r="N614" t="str">
        <f t="shared" si="106"/>
        <v/>
      </c>
      <c r="O614" t="str">
        <f t="shared" si="107"/>
        <v/>
      </c>
      <c r="P614" t="str">
        <f t="shared" si="108"/>
        <v/>
      </c>
      <c r="Q614" t="str">
        <f t="shared" si="109"/>
        <v/>
      </c>
    </row>
    <row r="615" spans="1:17">
      <c r="A615" s="41">
        <f t="shared" si="100"/>
        <v>613</v>
      </c>
      <c r="B615" t="str">
        <f t="shared" si="101"/>
        <v>5_614</v>
      </c>
      <c r="C615">
        <f t="shared" si="99"/>
        <v>5</v>
      </c>
      <c r="D615">
        <f t="shared" si="102"/>
        <v>614</v>
      </c>
      <c r="E615">
        <f>IFERROR(VLOOKUP($B615,'CURVE DATA'!$A:$AM,15,FALSE),"")</f>
        <v>281.16494576923077</v>
      </c>
      <c r="F615">
        <f>IFERROR(VLOOKUP($B615,'CURVE DATA'!$A:$AM,34,FALSE),NA())</f>
        <v>3.0559618316303213E-3</v>
      </c>
      <c r="G615">
        <f>IFERROR(VLOOKUP($B615,'CURVE DATA'!$A:$AM,35,FALSE),NA())</f>
        <v>9.6127429032820219E-2</v>
      </c>
      <c r="H615">
        <f>IFERROR(VLOOKUP($B615,'CURVE DATA'!$A:$AM,37,FALSE),NA())</f>
        <v>5.92311272693179</v>
      </c>
      <c r="I615">
        <f>IFERROR(VLOOKUP($B615,'CURVE DATA'!$A:$AM,38,FALSE),NA())</f>
        <v>4.2294004891931785</v>
      </c>
      <c r="J615">
        <f>IFERROR(VLOOKUP($B615,'CURVE DATA'!$A:$AM,39,FALSE),NA())</f>
        <v>7.6168249646704025</v>
      </c>
      <c r="K615" t="str">
        <f t="shared" si="103"/>
        <v/>
      </c>
      <c r="L615" t="str">
        <f t="shared" si="104"/>
        <v/>
      </c>
      <c r="M615">
        <f t="shared" si="105"/>
        <v>72.678407307692311</v>
      </c>
      <c r="N615" t="str">
        <f t="shared" si="106"/>
        <v/>
      </c>
      <c r="O615" t="str">
        <f t="shared" si="107"/>
        <v/>
      </c>
      <c r="P615" t="str">
        <f t="shared" si="108"/>
        <v/>
      </c>
      <c r="Q615" t="str">
        <f t="shared" si="109"/>
        <v/>
      </c>
    </row>
    <row r="616" spans="1:17">
      <c r="A616" s="41">
        <f t="shared" si="100"/>
        <v>614</v>
      </c>
      <c r="B616" t="str">
        <f t="shared" si="101"/>
        <v>5_615</v>
      </c>
      <c r="C616">
        <f t="shared" si="99"/>
        <v>5</v>
      </c>
      <c r="D616">
        <f t="shared" si="102"/>
        <v>615</v>
      </c>
      <c r="E616">
        <f>IFERROR(VLOOKUP($B616,'CURVE DATA'!$A:$AM,15,FALSE),"")</f>
        <v>281.62361615384617</v>
      </c>
      <c r="F616">
        <f>IFERROR(VLOOKUP($B616,'CURVE DATA'!$A:$AM,34,FALSE),NA())</f>
        <v>2.9985650036781909E-3</v>
      </c>
      <c r="G616">
        <f>IFERROR(VLOOKUP($B616,'CURVE DATA'!$A:$AM,35,FALSE),NA())</f>
        <v>9.5975753358505653E-2</v>
      </c>
      <c r="H616">
        <f>IFERROR(VLOOKUP($B616,'CURVE DATA'!$A:$AM,37,FALSE),NA())</f>
        <v>5.9137668812565476</v>
      </c>
      <c r="I616">
        <f>IFERROR(VLOOKUP($B616,'CURVE DATA'!$A:$AM,38,FALSE),NA())</f>
        <v>4.222727085175209</v>
      </c>
      <c r="J616">
        <f>IFERROR(VLOOKUP($B616,'CURVE DATA'!$A:$AM,39,FALSE),NA())</f>
        <v>7.604806677337888</v>
      </c>
      <c r="K616" t="str">
        <f t="shared" si="103"/>
        <v/>
      </c>
      <c r="L616" t="str">
        <f t="shared" si="104"/>
        <v/>
      </c>
      <c r="M616">
        <f t="shared" si="105"/>
        <v>73.137077692307713</v>
      </c>
      <c r="N616" t="str">
        <f t="shared" si="106"/>
        <v/>
      </c>
      <c r="O616" t="str">
        <f t="shared" si="107"/>
        <v/>
      </c>
      <c r="P616" t="str">
        <f t="shared" si="108"/>
        <v/>
      </c>
      <c r="Q616" t="str">
        <f t="shared" si="109"/>
        <v/>
      </c>
    </row>
    <row r="617" spans="1:17">
      <c r="A617" s="41">
        <f t="shared" si="100"/>
        <v>615</v>
      </c>
      <c r="B617" t="str">
        <f t="shared" si="101"/>
        <v>5_616</v>
      </c>
      <c r="C617">
        <f t="shared" si="99"/>
        <v>5</v>
      </c>
      <c r="D617">
        <f t="shared" si="102"/>
        <v>616</v>
      </c>
      <c r="E617">
        <f>IFERROR(VLOOKUP($B617,'CURVE DATA'!$A:$AM,15,FALSE),"")</f>
        <v>282.08228653846152</v>
      </c>
      <c r="F617">
        <f>IFERROR(VLOOKUP($B617,'CURVE DATA'!$A:$AM,34,FALSE),NA())</f>
        <v>2.9421254345484244E-3</v>
      </c>
      <c r="G617">
        <f>IFERROR(VLOOKUP($B617,'CURVE DATA'!$A:$AM,35,FALSE),NA())</f>
        <v>9.5824479166759388E-2</v>
      </c>
      <c r="H617">
        <f>IFERROR(VLOOKUP($B617,'CURVE DATA'!$A:$AM,37,FALSE),NA())</f>
        <v>5.9044457738535536</v>
      </c>
      <c r="I617">
        <f>IFERROR(VLOOKUP($B617,'CURVE DATA'!$A:$AM,38,FALSE),NA())</f>
        <v>4.2160713455282499</v>
      </c>
      <c r="J617">
        <f>IFERROR(VLOOKUP($B617,'CURVE DATA'!$A:$AM,39,FALSE),NA())</f>
        <v>7.5928202021788582</v>
      </c>
      <c r="K617" t="str">
        <f t="shared" si="103"/>
        <v/>
      </c>
      <c r="L617" t="str">
        <f t="shared" si="104"/>
        <v/>
      </c>
      <c r="M617">
        <f t="shared" si="105"/>
        <v>73.595748076923059</v>
      </c>
      <c r="N617" t="str">
        <f t="shared" si="106"/>
        <v/>
      </c>
      <c r="O617" t="str">
        <f t="shared" si="107"/>
        <v/>
      </c>
      <c r="P617" t="str">
        <f t="shared" si="108"/>
        <v/>
      </c>
      <c r="Q617" t="str">
        <f t="shared" si="109"/>
        <v/>
      </c>
    </row>
    <row r="618" spans="1:17">
      <c r="A618" s="41">
        <f t="shared" si="100"/>
        <v>616</v>
      </c>
      <c r="B618" t="str">
        <f t="shared" si="101"/>
        <v>5_617</v>
      </c>
      <c r="C618">
        <f t="shared" si="99"/>
        <v>5</v>
      </c>
      <c r="D618">
        <f t="shared" si="102"/>
        <v>617</v>
      </c>
      <c r="E618">
        <f>IFERROR(VLOOKUP($B618,'CURVE DATA'!$A:$AM,15,FALSE),"")</f>
        <v>282.54095692307692</v>
      </c>
      <c r="F618">
        <f>IFERROR(VLOOKUP($B618,'CURVE DATA'!$A:$AM,34,FALSE),NA())</f>
        <v>2.8866297021693916E-3</v>
      </c>
      <c r="G618">
        <f>IFERROR(VLOOKUP($B618,'CURVE DATA'!$A:$AM,35,FALSE),NA())</f>
        <v>9.567360603451168E-2</v>
      </c>
      <c r="H618">
        <f>IFERROR(VLOOKUP($B618,'CURVE DATA'!$A:$AM,37,FALSE),NA())</f>
        <v>5.8951493786543923</v>
      </c>
      <c r="I618">
        <f>IFERROR(VLOOKUP($B618,'CURVE DATA'!$A:$AM,38,FALSE),NA())</f>
        <v>4.2094332516381421</v>
      </c>
      <c r="J618">
        <f>IFERROR(VLOOKUP($B618,'CURVE DATA'!$A:$AM,39,FALSE),NA())</f>
        <v>7.5808655056706424</v>
      </c>
      <c r="K618" t="str">
        <f t="shared" si="103"/>
        <v/>
      </c>
      <c r="L618" t="str">
        <f t="shared" si="104"/>
        <v/>
      </c>
      <c r="M618">
        <f t="shared" si="105"/>
        <v>74.054418461538461</v>
      </c>
      <c r="N618" t="str">
        <f t="shared" si="106"/>
        <v/>
      </c>
      <c r="O618" t="str">
        <f t="shared" si="107"/>
        <v/>
      </c>
      <c r="P618" t="str">
        <f t="shared" si="108"/>
        <v/>
      </c>
      <c r="Q618" t="str">
        <f t="shared" si="109"/>
        <v/>
      </c>
    </row>
    <row r="619" spans="1:17">
      <c r="A619" s="41">
        <f t="shared" si="100"/>
        <v>617</v>
      </c>
      <c r="B619" t="str">
        <f t="shared" si="101"/>
        <v>5_618</v>
      </c>
      <c r="C619">
        <f t="shared" si="99"/>
        <v>5</v>
      </c>
      <c r="D619">
        <f t="shared" si="102"/>
        <v>618</v>
      </c>
      <c r="E619">
        <f>IFERROR(VLOOKUP($B619,'CURVE DATA'!$A:$AM,15,FALSE),"")</f>
        <v>282.99962730769232</v>
      </c>
      <c r="F619">
        <f>IFERROR(VLOOKUP($B619,'CURVE DATA'!$A:$AM,34,FALSE),NA())</f>
        <v>2.8320645217501765E-3</v>
      </c>
      <c r="G619">
        <f>IFERROR(VLOOKUP($B619,'CURVE DATA'!$A:$AM,35,FALSE),NA())</f>
        <v>9.5523133519904269E-2</v>
      </c>
      <c r="H619">
        <f>IFERROR(VLOOKUP($B619,'CURVE DATA'!$A:$AM,37,FALSE),NA())</f>
        <v>5.8858776684329497</v>
      </c>
      <c r="I619">
        <f>IFERROR(VLOOKUP($B619,'CURVE DATA'!$A:$AM,38,FALSE),NA())</f>
        <v>4.2028127840640694</v>
      </c>
      <c r="J619">
        <f>IFERROR(VLOOKUP($B619,'CURVE DATA'!$A:$AM,39,FALSE),NA())</f>
        <v>7.5689425528018299</v>
      </c>
      <c r="K619" t="str">
        <f t="shared" si="103"/>
        <v/>
      </c>
      <c r="L619" t="str">
        <f t="shared" si="104"/>
        <v/>
      </c>
      <c r="M619">
        <f t="shared" si="105"/>
        <v>74.513088846153863</v>
      </c>
      <c r="N619" t="str">
        <f t="shared" si="106"/>
        <v/>
      </c>
      <c r="O619" t="str">
        <f t="shared" si="107"/>
        <v/>
      </c>
      <c r="P619" t="str">
        <f t="shared" si="108"/>
        <v/>
      </c>
      <c r="Q619" t="str">
        <f t="shared" si="109"/>
        <v/>
      </c>
    </row>
    <row r="620" spans="1:17">
      <c r="A620" s="41">
        <f t="shared" si="100"/>
        <v>618</v>
      </c>
      <c r="B620" t="str">
        <f t="shared" si="101"/>
        <v>5_619</v>
      </c>
      <c r="C620">
        <f t="shared" si="99"/>
        <v>5</v>
      </c>
      <c r="D620">
        <f t="shared" si="102"/>
        <v>619</v>
      </c>
      <c r="E620">
        <f>IFERROR(VLOOKUP($B620,'CURVE DATA'!$A:$AM,15,FALSE),"")</f>
        <v>283.45829769230767</v>
      </c>
      <c r="F620">
        <f>IFERROR(VLOOKUP($B620,'CURVE DATA'!$A:$AM,34,FALSE),NA())</f>
        <v>2.7784167454720484E-3</v>
      </c>
      <c r="G620">
        <f>IFERROR(VLOOKUP($B620,'CURVE DATA'!$A:$AM,35,FALSE),NA())</f>
        <v>9.5373061162664113E-2</v>
      </c>
      <c r="H620">
        <f>IFERROR(VLOOKUP($B620,'CURVE DATA'!$A:$AM,37,FALSE),NA())</f>
        <v>5.8766306148284437</v>
      </c>
      <c r="I620">
        <f>IFERROR(VLOOKUP($B620,'CURVE DATA'!$A:$AM,38,FALSE),NA())</f>
        <v>4.196209922555008</v>
      </c>
      <c r="J620">
        <f>IFERROR(VLOOKUP($B620,'CURVE DATA'!$A:$AM,39,FALSE),NA())</f>
        <v>7.5570513071018803</v>
      </c>
      <c r="K620" t="str">
        <f t="shared" si="103"/>
        <v/>
      </c>
      <c r="L620" t="str">
        <f t="shared" si="104"/>
        <v/>
      </c>
      <c r="M620">
        <f t="shared" si="105"/>
        <v>74.971759230769209</v>
      </c>
      <c r="N620" t="str">
        <f t="shared" si="106"/>
        <v/>
      </c>
      <c r="O620" t="str">
        <f t="shared" si="107"/>
        <v/>
      </c>
      <c r="P620" t="str">
        <f t="shared" si="108"/>
        <v/>
      </c>
      <c r="Q620" t="str">
        <f t="shared" si="109"/>
        <v/>
      </c>
    </row>
    <row r="621" spans="1:17">
      <c r="A621" s="41">
        <f t="shared" si="100"/>
        <v>619</v>
      </c>
      <c r="B621" t="str">
        <f t="shared" si="101"/>
        <v>5_620</v>
      </c>
      <c r="C621">
        <f t="shared" si="99"/>
        <v>5</v>
      </c>
      <c r="D621">
        <f t="shared" si="102"/>
        <v>620</v>
      </c>
      <c r="E621">
        <f>IFERROR(VLOOKUP($B621,'CURVE DATA'!$A:$AM,15,FALSE),"")</f>
        <v>283.91696807692307</v>
      </c>
      <c r="F621">
        <f>IFERROR(VLOOKUP($B621,'CURVE DATA'!$A:$AM,34,FALSE),NA())</f>
        <v>2.7256733619721698E-3</v>
      </c>
      <c r="G621">
        <f>IFERROR(VLOOKUP($B621,'CURVE DATA'!$A:$AM,35,FALSE),NA())</f>
        <v>9.5223388484472343E-2</v>
      </c>
      <c r="H621">
        <f>IFERROR(VLOOKUP($B621,'CURVE DATA'!$A:$AM,37,FALSE),NA())</f>
        <v>5.8674081883681568</v>
      </c>
      <c r="I621">
        <f>IFERROR(VLOOKUP($B621,'CURVE DATA'!$A:$AM,38,FALSE),NA())</f>
        <v>4.189624646065953</v>
      </c>
      <c r="J621">
        <f>IFERROR(VLOOKUP($B621,'CURVE DATA'!$A:$AM,39,FALSE),NA())</f>
        <v>7.5451917306703615</v>
      </c>
      <c r="K621" t="str">
        <f t="shared" si="103"/>
        <v/>
      </c>
      <c r="L621" t="str">
        <f t="shared" si="104"/>
        <v/>
      </c>
      <c r="M621">
        <f t="shared" si="105"/>
        <v>75.430429615384611</v>
      </c>
      <c r="N621" t="str">
        <f t="shared" si="106"/>
        <v/>
      </c>
      <c r="O621" t="str">
        <f t="shared" si="107"/>
        <v/>
      </c>
      <c r="P621" t="str">
        <f t="shared" si="108"/>
        <v/>
      </c>
      <c r="Q621" t="str">
        <f t="shared" si="109"/>
        <v/>
      </c>
    </row>
    <row r="622" spans="1:17">
      <c r="A622" s="41">
        <f t="shared" si="100"/>
        <v>620</v>
      </c>
      <c r="B622" t="str">
        <f t="shared" si="101"/>
        <v>5_621</v>
      </c>
      <c r="C622">
        <f t="shared" si="99"/>
        <v>5</v>
      </c>
      <c r="D622">
        <f t="shared" si="102"/>
        <v>621</v>
      </c>
      <c r="E622">
        <f>IFERROR(VLOOKUP($B622,'CURVE DATA'!$A:$AM,15,FALSE),"")</f>
        <v>284.37563846153847</v>
      </c>
      <c r="F622">
        <f>IFERROR(VLOOKUP($B622,'CURVE DATA'!$A:$AM,34,FALSE),NA())</f>
        <v>2.6738214959589027E-3</v>
      </c>
      <c r="G622">
        <f>IFERROR(VLOOKUP($B622,'CURVE DATA'!$A:$AM,35,FALSE),NA())</f>
        <v>9.5074114989329578E-2</v>
      </c>
      <c r="H622">
        <f>IFERROR(VLOOKUP($B622,'CURVE DATA'!$A:$AM,37,FALSE),NA())</f>
        <v>5.8582103584899459</v>
      </c>
      <c r="I622">
        <f>IFERROR(VLOOKUP($B622,'CURVE DATA'!$A:$AM,38,FALSE),NA())</f>
        <v>4.1830569327739973</v>
      </c>
      <c r="J622">
        <f>IFERROR(VLOOKUP($B622,'CURVE DATA'!$A:$AM,39,FALSE),NA())</f>
        <v>7.5333637842058945</v>
      </c>
      <c r="K622" t="str">
        <f t="shared" si="103"/>
        <v/>
      </c>
      <c r="L622" t="str">
        <f t="shared" si="104"/>
        <v/>
      </c>
      <c r="M622">
        <f t="shared" si="105"/>
        <v>75.889100000000013</v>
      </c>
      <c r="N622" t="str">
        <f t="shared" si="106"/>
        <v/>
      </c>
      <c r="O622" t="str">
        <f t="shared" si="107"/>
        <v/>
      </c>
      <c r="P622" t="str">
        <f t="shared" si="108"/>
        <v/>
      </c>
      <c r="Q622" t="str">
        <f t="shared" si="109"/>
        <v/>
      </c>
    </row>
    <row r="623" spans="1:17">
      <c r="A623" s="41">
        <f t="shared" si="100"/>
        <v>621</v>
      </c>
      <c r="B623" t="str">
        <f t="shared" si="101"/>
        <v>5_622</v>
      </c>
      <c r="C623">
        <f t="shared" si="99"/>
        <v>5</v>
      </c>
      <c r="D623">
        <f t="shared" si="102"/>
        <v>622</v>
      </c>
      <c r="E623">
        <f>IFERROR(VLOOKUP($B623,'CURVE DATA'!$A:$AM,15,FALSE),"")</f>
        <v>284.83430884615387</v>
      </c>
      <c r="F623">
        <f>IFERROR(VLOOKUP($B623,'CURVE DATA'!$A:$AM,34,FALSE),NA())</f>
        <v>2.6228484076822431E-3</v>
      </c>
      <c r="G623">
        <f>IFERROR(VLOOKUP($B623,'CURVE DATA'!$A:$AM,35,FALSE),NA())</f>
        <v>9.4925240163916291E-2</v>
      </c>
      <c r="H623">
        <f>IFERROR(VLOOKUP($B623,'CURVE DATA'!$A:$AM,37,FALSE),NA())</f>
        <v>5.849037093564446</v>
      </c>
      <c r="I623">
        <f>IFERROR(VLOOKUP($B623,'CURVE DATA'!$A:$AM,38,FALSE),NA())</f>
        <v>4.1765067600941839</v>
      </c>
      <c r="J623">
        <f>IFERROR(VLOOKUP($B623,'CURVE DATA'!$A:$AM,39,FALSE),NA())</f>
        <v>7.5215674270347099</v>
      </c>
      <c r="K623" t="str">
        <f t="shared" si="103"/>
        <v/>
      </c>
      <c r="L623" t="str">
        <f t="shared" si="104"/>
        <v/>
      </c>
      <c r="M623">
        <f t="shared" si="105"/>
        <v>76.347770384615416</v>
      </c>
      <c r="N623" t="str">
        <f t="shared" si="106"/>
        <v/>
      </c>
      <c r="O623" t="str">
        <f t="shared" si="107"/>
        <v/>
      </c>
      <c r="P623" t="str">
        <f t="shared" si="108"/>
        <v/>
      </c>
      <c r="Q623" t="str">
        <f t="shared" si="109"/>
        <v/>
      </c>
    </row>
    <row r="624" spans="1:17">
      <c r="A624" s="41">
        <f t="shared" si="100"/>
        <v>622</v>
      </c>
      <c r="B624" t="str">
        <f t="shared" si="101"/>
        <v>5_623</v>
      </c>
      <c r="C624">
        <f t="shared" si="99"/>
        <v>5</v>
      </c>
      <c r="D624">
        <f t="shared" si="102"/>
        <v>623</v>
      </c>
      <c r="E624">
        <f>IFERROR(VLOOKUP($B624,'CURVE DATA'!$A:$AM,15,FALSE),"")</f>
        <v>285.29297923076922</v>
      </c>
      <c r="F624">
        <f>IFERROR(VLOOKUP($B624,'CURVE DATA'!$A:$AM,34,FALSE),NA())</f>
        <v>2.5727414924719659E-3</v>
      </c>
      <c r="G624">
        <f>IFERROR(VLOOKUP($B624,'CURVE DATA'!$A:$AM,35,FALSE),NA())</f>
        <v>9.4776763477949347E-2</v>
      </c>
      <c r="H624">
        <f>IFERROR(VLOOKUP($B624,'CURVE DATA'!$A:$AM,37,FALSE),NA())</f>
        <v>5.8398883609170431</v>
      </c>
      <c r="I624">
        <f>IFERROR(VLOOKUP($B624,'CURVE DATA'!$A:$AM,38,FALSE),NA())</f>
        <v>4.1699741046951928</v>
      </c>
      <c r="J624">
        <f>IFERROR(VLOOKUP($B624,'CURVE DATA'!$A:$AM,39,FALSE),NA())</f>
        <v>7.5098026171388952</v>
      </c>
      <c r="K624" t="str">
        <f t="shared" si="103"/>
        <v/>
      </c>
      <c r="L624" t="str">
        <f t="shared" si="104"/>
        <v/>
      </c>
      <c r="M624">
        <f t="shared" si="105"/>
        <v>76.806440769230761</v>
      </c>
      <c r="N624" t="str">
        <f t="shared" si="106"/>
        <v/>
      </c>
      <c r="O624" t="str">
        <f t="shared" si="107"/>
        <v/>
      </c>
      <c r="P624" t="str">
        <f t="shared" si="108"/>
        <v/>
      </c>
      <c r="Q624" t="str">
        <f t="shared" si="109"/>
        <v/>
      </c>
    </row>
    <row r="625" spans="1:17">
      <c r="A625" s="41">
        <f t="shared" si="100"/>
        <v>623</v>
      </c>
      <c r="B625" t="str">
        <f t="shared" si="101"/>
        <v>5_624</v>
      </c>
      <c r="C625">
        <f t="shared" si="99"/>
        <v>5</v>
      </c>
      <c r="D625">
        <f t="shared" si="102"/>
        <v>624</v>
      </c>
      <c r="E625">
        <f>IFERROR(VLOOKUP($B625,'CURVE DATA'!$A:$AM,15,FALSE),"")</f>
        <v>285.75164961538462</v>
      </c>
      <c r="F625">
        <f>IFERROR(VLOOKUP($B625,'CURVE DATA'!$A:$AM,34,FALSE),NA())</f>
        <v>2.5234882802595364E-3</v>
      </c>
      <c r="G625">
        <f>IFERROR(VLOOKUP($B625,'CURVE DATA'!$A:$AM,35,FALSE),NA())</f>
        <v>9.4628684384534117E-2</v>
      </c>
      <c r="H625">
        <f>IFERROR(VLOOKUP($B625,'CURVE DATA'!$A:$AM,37,FALSE),NA())</f>
        <v>5.8307641268495658</v>
      </c>
      <c r="I625">
        <f>IFERROR(VLOOKUP($B625,'CURVE DATA'!$A:$AM,38,FALSE),NA())</f>
        <v>4.1634589425148345</v>
      </c>
      <c r="J625">
        <f>IFERROR(VLOOKUP($B625,'CURVE DATA'!$A:$AM,39,FALSE),NA())</f>
        <v>7.498069311184298</v>
      </c>
      <c r="K625" t="str">
        <f t="shared" si="103"/>
        <v/>
      </c>
      <c r="L625" t="str">
        <f t="shared" si="104"/>
        <v/>
      </c>
      <c r="M625">
        <f t="shared" si="105"/>
        <v>77.265111153846163</v>
      </c>
      <c r="N625" t="str">
        <f t="shared" si="106"/>
        <v/>
      </c>
      <c r="O625" t="str">
        <f t="shared" si="107"/>
        <v/>
      </c>
      <c r="P625" t="str">
        <f t="shared" si="108"/>
        <v/>
      </c>
      <c r="Q625" t="str">
        <f t="shared" si="109"/>
        <v/>
      </c>
    </row>
    <row r="626" spans="1:17">
      <c r="A626" s="41">
        <f t="shared" si="100"/>
        <v>624</v>
      </c>
      <c r="B626" t="str">
        <f t="shared" si="101"/>
        <v>5_625</v>
      </c>
      <c r="C626">
        <f t="shared" si="99"/>
        <v>5</v>
      </c>
      <c r="D626">
        <f t="shared" si="102"/>
        <v>625</v>
      </c>
      <c r="E626">
        <f>IFERROR(VLOOKUP($B626,'CURVE DATA'!$A:$AM,15,FALSE),"")</f>
        <v>286.21032000000002</v>
      </c>
      <c r="F626">
        <f>IFERROR(VLOOKUP($B626,'CURVE DATA'!$A:$AM,34,FALSE),NA())</f>
        <v>2.4750764349831035E-3</v>
      </c>
      <c r="G626">
        <f>IFERROR(VLOOKUP($B626,'CURVE DATA'!$A:$AM,35,FALSE),NA())</f>
        <v>9.4481002320512389E-2</v>
      </c>
      <c r="H626">
        <f>IFERROR(VLOOKUP($B626,'CURVE DATA'!$A:$AM,37,FALSE),NA())</f>
        <v>5.8216643566617252</v>
      </c>
      <c r="I626">
        <f>IFERROR(VLOOKUP($B626,'CURVE DATA'!$A:$AM,38,FALSE),NA())</f>
        <v>4.1569612487753584</v>
      </c>
      <c r="J626">
        <f>IFERROR(VLOOKUP($B626,'CURVE DATA'!$A:$AM,39,FALSE),NA())</f>
        <v>7.4863674645480929</v>
      </c>
      <c r="K626" t="str">
        <f t="shared" si="103"/>
        <v/>
      </c>
      <c r="L626" t="str">
        <f t="shared" si="104"/>
        <v/>
      </c>
      <c r="M626">
        <f t="shared" si="105"/>
        <v>77.723781538461566</v>
      </c>
      <c r="N626" t="str">
        <f t="shared" si="106"/>
        <v/>
      </c>
      <c r="O626" t="str">
        <f t="shared" si="107"/>
        <v/>
      </c>
      <c r="P626" t="str">
        <f t="shared" si="108"/>
        <v/>
      </c>
      <c r="Q626" t="str">
        <f t="shared" si="109"/>
        <v/>
      </c>
    </row>
    <row r="627" spans="1:17">
      <c r="A627" s="41">
        <f t="shared" si="100"/>
        <v>625</v>
      </c>
      <c r="B627" t="str">
        <f t="shared" si="101"/>
        <v>5_626</v>
      </c>
      <c r="C627">
        <f t="shared" si="99"/>
        <v>5</v>
      </c>
      <c r="D627">
        <f t="shared" si="102"/>
        <v>626</v>
      </c>
      <c r="E627">
        <f>IFERROR(VLOOKUP($B627,'CURVE DATA'!$A:$AM,15,FALSE),"")</f>
        <v>286.66899038461537</v>
      </c>
      <c r="F627">
        <f>IFERROR(VLOOKUP($B627,'CURVE DATA'!$A:$AM,34,FALSE),NA())</f>
        <v>2.4274937541111691E-3</v>
      </c>
      <c r="G627">
        <f>IFERROR(VLOOKUP($B627,'CURVE DATA'!$A:$AM,35,FALSE),NA())</f>
        <v>9.4333716706806167E-2</v>
      </c>
      <c r="H627">
        <f>IFERROR(VLOOKUP($B627,'CURVE DATA'!$A:$AM,37,FALSE),NA())</f>
        <v>5.8125890146722972</v>
      </c>
      <c r="I627">
        <f>IFERROR(VLOOKUP($B627,'CURVE DATA'!$A:$AM,38,FALSE),NA())</f>
        <v>4.1504809979985735</v>
      </c>
      <c r="J627">
        <f>IFERROR(VLOOKUP($B627,'CURVE DATA'!$A:$AM,39,FALSE),NA())</f>
        <v>7.4746970313460217</v>
      </c>
      <c r="K627" t="str">
        <f t="shared" si="103"/>
        <v/>
      </c>
      <c r="L627" t="str">
        <f t="shared" si="104"/>
        <v/>
      </c>
      <c r="M627">
        <f t="shared" si="105"/>
        <v>78.182451923076911</v>
      </c>
      <c r="N627" t="str">
        <f t="shared" si="106"/>
        <v/>
      </c>
      <c r="O627" t="str">
        <f t="shared" si="107"/>
        <v/>
      </c>
      <c r="P627" t="str">
        <f t="shared" si="108"/>
        <v/>
      </c>
      <c r="Q627" t="str">
        <f t="shared" si="109"/>
        <v/>
      </c>
    </row>
    <row r="628" spans="1:17">
      <c r="A628" s="41">
        <f t="shared" si="100"/>
        <v>626</v>
      </c>
      <c r="B628" t="str">
        <f t="shared" si="101"/>
        <v>5_627</v>
      </c>
      <c r="C628">
        <f t="shared" si="99"/>
        <v>5</v>
      </c>
      <c r="D628">
        <f t="shared" si="102"/>
        <v>627</v>
      </c>
      <c r="E628">
        <f>IFERROR(VLOOKUP($B628,'CURVE DATA'!$A:$AM,15,FALSE),"")</f>
        <v>287.12766076923077</v>
      </c>
      <c r="F628">
        <f>IFERROR(VLOOKUP($B628,'CURVE DATA'!$A:$AM,34,FALSE),NA())</f>
        <v>2.380728168024111E-3</v>
      </c>
      <c r="G628">
        <f>IFERROR(VLOOKUP($B628,'CURVE DATA'!$A:$AM,35,FALSE),NA())</f>
        <v>9.4186826948756977E-2</v>
      </c>
      <c r="H628">
        <f>IFERROR(VLOOKUP($B628,'CURVE DATA'!$A:$AM,37,FALSE),NA())</f>
        <v>5.8035380642400325</v>
      </c>
      <c r="I628">
        <f>IFERROR(VLOOKUP($B628,'CURVE DATA'!$A:$AM,38,FALSE),NA())</f>
        <v>4.1440181640207854</v>
      </c>
      <c r="J628">
        <f>IFERROR(VLOOKUP($B628,'CURVE DATA'!$A:$AM,39,FALSE),NA())</f>
        <v>7.4630579644592805</v>
      </c>
      <c r="K628" t="str">
        <f t="shared" si="103"/>
        <v/>
      </c>
      <c r="L628" t="str">
        <f t="shared" si="104"/>
        <v/>
      </c>
      <c r="M628">
        <f t="shared" si="105"/>
        <v>78.641122307692314</v>
      </c>
      <c r="N628" t="str">
        <f t="shared" si="106"/>
        <v/>
      </c>
      <c r="O628" t="str">
        <f t="shared" si="107"/>
        <v/>
      </c>
      <c r="P628" t="str">
        <f t="shared" si="108"/>
        <v/>
      </c>
      <c r="Q628" t="str">
        <f t="shared" si="109"/>
        <v/>
      </c>
    </row>
    <row r="629" spans="1:17">
      <c r="A629" s="41">
        <f t="shared" si="100"/>
        <v>627</v>
      </c>
      <c r="B629" t="str">
        <f t="shared" si="101"/>
        <v>5_628</v>
      </c>
      <c r="C629">
        <f t="shared" si="99"/>
        <v>5</v>
      </c>
      <c r="D629">
        <f t="shared" si="102"/>
        <v>628</v>
      </c>
      <c r="E629">
        <f>IFERROR(VLOOKUP($B629,'CURVE DATA'!$A:$AM,15,FALSE),"")</f>
        <v>287.58633115384617</v>
      </c>
      <c r="F629">
        <f>IFERROR(VLOOKUP($B629,'CURVE DATA'!$A:$AM,34,FALSE),NA())</f>
        <v>2.3347677394886888E-3</v>
      </c>
      <c r="G629">
        <f>IFERROR(VLOOKUP($B629,'CURVE DATA'!$A:$AM,35,FALSE),NA())</f>
        <v>9.4040332436461496E-2</v>
      </c>
      <c r="H629">
        <f>IFERROR(VLOOKUP($B629,'CURVE DATA'!$A:$AM,37,FALSE),NA())</f>
        <v>5.7945114677843348</v>
      </c>
      <c r="I629">
        <f>IFERROR(VLOOKUP($B629,'CURVE DATA'!$A:$AM,38,FALSE),NA())</f>
        <v>4.1375727200075572</v>
      </c>
      <c r="J629">
        <f>IFERROR(VLOOKUP($B629,'CURVE DATA'!$A:$AM,39,FALSE),NA())</f>
        <v>7.4514502155611124</v>
      </c>
      <c r="K629" t="str">
        <f t="shared" si="103"/>
        <v/>
      </c>
      <c r="L629" t="str">
        <f t="shared" si="104"/>
        <v/>
      </c>
      <c r="M629">
        <f t="shared" si="105"/>
        <v>79.099792692307716</v>
      </c>
      <c r="N629" t="str">
        <f t="shared" si="106"/>
        <v/>
      </c>
      <c r="O629" t="str">
        <f t="shared" si="107"/>
        <v/>
      </c>
      <c r="P629" t="str">
        <f t="shared" si="108"/>
        <v/>
      </c>
      <c r="Q629" t="str">
        <f t="shared" si="109"/>
        <v/>
      </c>
    </row>
    <row r="630" spans="1:17">
      <c r="A630" s="41">
        <f t="shared" si="100"/>
        <v>628</v>
      </c>
      <c r="B630" t="str">
        <f t="shared" si="101"/>
        <v>5_629</v>
      </c>
      <c r="C630">
        <f t="shared" si="99"/>
        <v>5</v>
      </c>
      <c r="D630">
        <f t="shared" si="102"/>
        <v>629</v>
      </c>
      <c r="E630">
        <f>IFERROR(VLOOKUP($B630,'CURVE DATA'!$A:$AM,15,FALSE),"")</f>
        <v>288.04500153846152</v>
      </c>
      <c r="F630">
        <f>IFERROR(VLOOKUP($B630,'CURVE DATA'!$A:$AM,34,FALSE),NA())</f>
        <v>2.2896006630083077E-3</v>
      </c>
      <c r="G630">
        <f>IFERROR(VLOOKUP($B630,'CURVE DATA'!$A:$AM,35,FALSE),NA())</f>
        <v>9.3894232545102499E-2</v>
      </c>
      <c r="H630">
        <f>IFERROR(VLOOKUP($B630,'CURVE DATA'!$A:$AM,37,FALSE),NA())</f>
        <v>5.7855091868056521</v>
      </c>
      <c r="I630">
        <f>IFERROR(VLOOKUP($B630,'CURVE DATA'!$A:$AM,38,FALSE),NA())</f>
        <v>4.131144638468272</v>
      </c>
      <c r="J630">
        <f>IFERROR(VLOOKUP($B630,'CURVE DATA'!$A:$AM,39,FALSE),NA())</f>
        <v>7.4398737351430322</v>
      </c>
      <c r="K630" t="str">
        <f t="shared" si="103"/>
        <v/>
      </c>
      <c r="L630" t="str">
        <f t="shared" si="104"/>
        <v/>
      </c>
      <c r="M630">
        <f t="shared" si="105"/>
        <v>79.558463076923061</v>
      </c>
      <c r="N630" t="str">
        <f t="shared" si="106"/>
        <v/>
      </c>
      <c r="O630" t="str">
        <f t="shared" si="107"/>
        <v/>
      </c>
      <c r="P630" t="str">
        <f t="shared" si="108"/>
        <v/>
      </c>
      <c r="Q630" t="str">
        <f t="shared" si="109"/>
        <v/>
      </c>
    </row>
    <row r="631" spans="1:17">
      <c r="A631" s="41">
        <f t="shared" si="100"/>
        <v>629</v>
      </c>
      <c r="B631" t="str">
        <f t="shared" si="101"/>
        <v>5_630</v>
      </c>
      <c r="C631">
        <f t="shared" si="99"/>
        <v>5</v>
      </c>
      <c r="D631">
        <f t="shared" si="102"/>
        <v>630</v>
      </c>
      <c r="E631">
        <f>IFERROR(VLOOKUP($B631,'CURVE DATA'!$A:$AM,15,FALSE),"")</f>
        <v>288.50367192307692</v>
      </c>
      <c r="F631">
        <f>IFERROR(VLOOKUP($B631,'CURVE DATA'!$A:$AM,34,FALSE),NA())</f>
        <v>2.2452152642756249E-3</v>
      </c>
      <c r="G631">
        <f>IFERROR(VLOOKUP($B631,'CURVE DATA'!$A:$AM,35,FALSE),NA())</f>
        <v>9.3748526635276067E-2</v>
      </c>
      <c r="H631">
        <f>IFERROR(VLOOKUP($B631,'CURVE DATA'!$A:$AM,37,FALSE),NA())</f>
        <v>5.7765311819056411</v>
      </c>
      <c r="I631">
        <f>IFERROR(VLOOKUP($B631,'CURVE DATA'!$A:$AM,38,FALSE),NA())</f>
        <v>4.1247338912705311</v>
      </c>
      <c r="J631">
        <f>IFERROR(VLOOKUP($B631,'CURVE DATA'!$A:$AM,39,FALSE),NA())</f>
        <v>7.4283284725407519</v>
      </c>
      <c r="K631" t="str">
        <f t="shared" si="103"/>
        <v/>
      </c>
      <c r="L631" t="str">
        <f t="shared" si="104"/>
        <v/>
      </c>
      <c r="M631">
        <f t="shared" si="105"/>
        <v>80.017133461538464</v>
      </c>
      <c r="N631" t="str">
        <f t="shared" si="106"/>
        <v/>
      </c>
      <c r="O631" t="str">
        <f t="shared" si="107"/>
        <v/>
      </c>
      <c r="P631" t="str">
        <f t="shared" si="108"/>
        <v/>
      </c>
      <c r="Q631" t="str">
        <f t="shared" si="109"/>
        <v/>
      </c>
    </row>
    <row r="632" spans="1:17">
      <c r="A632" s="41">
        <f t="shared" si="100"/>
        <v>630</v>
      </c>
      <c r="B632" t="str">
        <f t="shared" si="101"/>
        <v>5_631</v>
      </c>
      <c r="C632">
        <f t="shared" si="99"/>
        <v>5</v>
      </c>
      <c r="D632">
        <f t="shared" si="102"/>
        <v>631</v>
      </c>
      <c r="E632">
        <f>IFERROR(VLOOKUP($B632,'CURVE DATA'!$A:$AM,15,FALSE),"")</f>
        <v>288.96234230769232</v>
      </c>
      <c r="F632">
        <f>IFERROR(VLOOKUP($B632,'CURVE DATA'!$A:$AM,34,FALSE),NA())</f>
        <v>2.2015999994641289E-3</v>
      </c>
      <c r="G632">
        <f>IFERROR(VLOOKUP($B632,'CURVE DATA'!$A:$AM,35,FALSE),NA())</f>
        <v>9.3603214053314454E-2</v>
      </c>
      <c r="H632">
        <f>IFERROR(VLOOKUP($B632,'CURVE DATA'!$A:$AM,37,FALSE),NA())</f>
        <v>5.7675774128070598</v>
      </c>
      <c r="I632">
        <f>IFERROR(VLOOKUP($B632,'CURVE DATA'!$A:$AM,38,FALSE),NA())</f>
        <v>4.1183404496543554</v>
      </c>
      <c r="J632">
        <f>IFERROR(VLOOKUP($B632,'CURVE DATA'!$A:$AM,39,FALSE),NA())</f>
        <v>7.4168143759597642</v>
      </c>
      <c r="K632" t="str">
        <f t="shared" si="103"/>
        <v/>
      </c>
      <c r="L632" t="str">
        <f t="shared" si="104"/>
        <v/>
      </c>
      <c r="M632">
        <f t="shared" si="105"/>
        <v>80.475803846153866</v>
      </c>
      <c r="N632" t="str">
        <f t="shared" si="106"/>
        <v/>
      </c>
      <c r="O632" t="str">
        <f t="shared" si="107"/>
        <v/>
      </c>
      <c r="P632" t="str">
        <f t="shared" si="108"/>
        <v/>
      </c>
      <c r="Q632" t="str">
        <f t="shared" si="109"/>
        <v/>
      </c>
    </row>
    <row r="633" spans="1:17">
      <c r="A633" s="41">
        <f t="shared" si="100"/>
        <v>631</v>
      </c>
      <c r="B633" t="str">
        <f t="shared" si="101"/>
        <v>5_632</v>
      </c>
      <c r="C633">
        <f t="shared" si="99"/>
        <v>5</v>
      </c>
      <c r="D633">
        <f t="shared" si="102"/>
        <v>632</v>
      </c>
      <c r="E633">
        <f>IFERROR(VLOOKUP($B633,'CURVE DATA'!$A:$AM,15,FALSE),"")</f>
        <v>289.42101269230767</v>
      </c>
      <c r="F633">
        <f>IFERROR(VLOOKUP($B633,'CURVE DATA'!$A:$AM,34,FALSE),NA())</f>
        <v>2.1587434546857867E-3</v>
      </c>
      <c r="G633">
        <f>IFERROR(VLOOKUP($B633,'CURVE DATA'!$A:$AM,35,FALSE),NA())</f>
        <v>9.3458294131605071E-2</v>
      </c>
      <c r="H633">
        <f>IFERROR(VLOOKUP($B633,'CURVE DATA'!$A:$AM,37,FALSE),NA())</f>
        <v>5.7586478383734221</v>
      </c>
      <c r="I633">
        <f>IFERROR(VLOOKUP($B633,'CURVE DATA'!$A:$AM,38,FALSE),NA())</f>
        <v>4.1119642842462261</v>
      </c>
      <c r="J633">
        <f>IFERROR(VLOOKUP($B633,'CURVE DATA'!$A:$AM,39,FALSE),NA())</f>
        <v>7.4053313925006181</v>
      </c>
      <c r="K633" t="str">
        <f t="shared" si="103"/>
        <v/>
      </c>
      <c r="L633" t="str">
        <f t="shared" si="104"/>
        <v/>
      </c>
      <c r="M633">
        <f t="shared" si="105"/>
        <v>80.934474230769212</v>
      </c>
      <c r="N633" t="str">
        <f t="shared" si="106"/>
        <v/>
      </c>
      <c r="O633" t="str">
        <f t="shared" si="107"/>
        <v/>
      </c>
      <c r="P633" t="str">
        <f t="shared" si="108"/>
        <v/>
      </c>
      <c r="Q633" t="str">
        <f t="shared" si="109"/>
        <v/>
      </c>
    </row>
    <row r="634" spans="1:17">
      <c r="A634" s="41">
        <f t="shared" si="100"/>
        <v>632</v>
      </c>
      <c r="B634" t="str">
        <f t="shared" si="101"/>
        <v>5_633</v>
      </c>
      <c r="C634">
        <f t="shared" si="99"/>
        <v>5</v>
      </c>
      <c r="D634">
        <f t="shared" si="102"/>
        <v>633</v>
      </c>
      <c r="E634">
        <f>IFERROR(VLOOKUP($B634,'CURVE DATA'!$A:$AM,15,FALSE),"")</f>
        <v>289.87968307692307</v>
      </c>
      <c r="F634">
        <f>IFERROR(VLOOKUP($B634,'CURVE DATA'!$A:$AM,34,FALSE),NA())</f>
        <v>2.1166343452542328E-3</v>
      </c>
      <c r="G634">
        <f>IFERROR(VLOOKUP($B634,'CURVE DATA'!$A:$AM,35,FALSE),NA())</f>
        <v>9.3313766188905148E-2</v>
      </c>
      <c r="H634">
        <f>IFERROR(VLOOKUP($B634,'CURVE DATA'!$A:$AM,37,FALSE),NA())</f>
        <v>5.7497424166283873</v>
      </c>
      <c r="I634">
        <f>IFERROR(VLOOKUP($B634,'CURVE DATA'!$A:$AM,38,FALSE),NA())</f>
        <v>4.1056053650729227</v>
      </c>
      <c r="J634">
        <f>IFERROR(VLOOKUP($B634,'CURVE DATA'!$A:$AM,39,FALSE),NA())</f>
        <v>7.3938794681838518</v>
      </c>
      <c r="K634" t="str">
        <f t="shared" si="103"/>
        <v/>
      </c>
      <c r="L634" t="str">
        <f t="shared" si="104"/>
        <v/>
      </c>
      <c r="M634">
        <f t="shared" si="105"/>
        <v>81.393144615384614</v>
      </c>
      <c r="N634" t="str">
        <f t="shared" si="106"/>
        <v/>
      </c>
      <c r="O634" t="str">
        <f t="shared" si="107"/>
        <v/>
      </c>
      <c r="P634" t="str">
        <f t="shared" si="108"/>
        <v/>
      </c>
      <c r="Q634" t="str">
        <f t="shared" si="109"/>
        <v/>
      </c>
    </row>
    <row r="635" spans="1:17">
      <c r="A635" s="41">
        <f t="shared" si="100"/>
        <v>633</v>
      </c>
      <c r="B635" t="str">
        <f t="shared" si="101"/>
        <v>5_634</v>
      </c>
      <c r="C635">
        <f t="shared" si="99"/>
        <v>5</v>
      </c>
      <c r="D635">
        <f t="shared" si="102"/>
        <v>634</v>
      </c>
      <c r="E635">
        <f>IFERROR(VLOOKUP($B635,'CURVE DATA'!$A:$AM,15,FALSE),"")</f>
        <v>290.33835346153847</v>
      </c>
      <c r="F635">
        <f>IFERROR(VLOOKUP($B635,'CURVE DATA'!$A:$AM,34,FALSE),NA())</f>
        <v>2.0752615150424689E-3</v>
      </c>
      <c r="G635">
        <f>IFERROR(VLOOKUP($B635,'CURVE DATA'!$A:$AM,35,FALSE),NA())</f>
        <v>9.3169629530652581E-2</v>
      </c>
      <c r="H635">
        <f>IFERROR(VLOOKUP($B635,'CURVE DATA'!$A:$AM,37,FALSE),NA())</f>
        <v>5.740861104774913</v>
      </c>
      <c r="I635">
        <f>IFERROR(VLOOKUP($B635,'CURVE DATA'!$A:$AM,38,FALSE),NA())</f>
        <v>4.0992636615752049</v>
      </c>
      <c r="J635">
        <f>IFERROR(VLOOKUP($B635,'CURVE DATA'!$A:$AM,39,FALSE),NA())</f>
        <v>7.382458547974621</v>
      </c>
      <c r="K635" t="str">
        <f t="shared" si="103"/>
        <v/>
      </c>
      <c r="L635" t="str">
        <f t="shared" si="104"/>
        <v/>
      </c>
      <c r="M635">
        <f t="shared" si="105"/>
        <v>81.851815000000016</v>
      </c>
      <c r="N635" t="str">
        <f t="shared" si="106"/>
        <v/>
      </c>
      <c r="O635" t="str">
        <f t="shared" si="107"/>
        <v/>
      </c>
      <c r="P635" t="str">
        <f t="shared" si="108"/>
        <v/>
      </c>
      <c r="Q635" t="str">
        <f t="shared" si="109"/>
        <v/>
      </c>
    </row>
    <row r="636" spans="1:17">
      <c r="A636" s="41">
        <f t="shared" si="100"/>
        <v>634</v>
      </c>
      <c r="B636" t="str">
        <f t="shared" si="101"/>
        <v>5_635</v>
      </c>
      <c r="C636">
        <f t="shared" si="99"/>
        <v>5</v>
      </c>
      <c r="D636">
        <f t="shared" si="102"/>
        <v>635</v>
      </c>
      <c r="E636">
        <f>IFERROR(VLOOKUP($B636,'CURVE DATA'!$A:$AM,15,FALSE),"")</f>
        <v>290.79702384615382</v>
      </c>
      <c r="F636">
        <f>IFERROR(VLOOKUP($B636,'CURVE DATA'!$A:$AM,34,FALSE),NA())</f>
        <v>2.0346139358107629E-3</v>
      </c>
      <c r="G636">
        <f>IFERROR(VLOOKUP($B636,'CURVE DATA'!$A:$AM,35,FALSE),NA())</f>
        <v>9.3025883449272734E-2</v>
      </c>
      <c r="H636">
        <f>IFERROR(VLOOKUP($B636,'CURVE DATA'!$A:$AM,37,FALSE),NA())</f>
        <v>5.7320038592141591</v>
      </c>
      <c r="I636">
        <f>IFERROR(VLOOKUP($B636,'CURVE DATA'!$A:$AM,38,FALSE),NA())</f>
        <v>4.0929391426213071</v>
      </c>
      <c r="J636">
        <f>IFERROR(VLOOKUP($B636,'CURVE DATA'!$A:$AM,39,FALSE),NA())</f>
        <v>7.3710685758070129</v>
      </c>
      <c r="K636" t="str">
        <f t="shared" si="103"/>
        <v/>
      </c>
      <c r="L636" t="str">
        <f t="shared" si="104"/>
        <v/>
      </c>
      <c r="M636">
        <f t="shared" si="105"/>
        <v>82.310485384615362</v>
      </c>
      <c r="N636" t="str">
        <f t="shared" si="106"/>
        <v/>
      </c>
      <c r="O636" t="str">
        <f t="shared" si="107"/>
        <v/>
      </c>
      <c r="P636" t="str">
        <f t="shared" si="108"/>
        <v/>
      </c>
      <c r="Q636" t="str">
        <f t="shared" si="109"/>
        <v/>
      </c>
    </row>
    <row r="637" spans="1:17">
      <c r="A637" s="41">
        <f t="shared" si="100"/>
        <v>635</v>
      </c>
      <c r="B637" t="str">
        <f t="shared" si="101"/>
        <v>5_636</v>
      </c>
      <c r="C637">
        <f t="shared" si="99"/>
        <v>5</v>
      </c>
      <c r="D637">
        <f t="shared" si="102"/>
        <v>636</v>
      </c>
      <c r="E637">
        <f>IFERROR(VLOOKUP($B637,'CURVE DATA'!$A:$AM,15,FALSE),"")</f>
        <v>291.25569423076922</v>
      </c>
      <c r="F637">
        <f>IFERROR(VLOOKUP($B637,'CURVE DATA'!$A:$AM,34,FALSE),NA())</f>
        <v>1.9946807065326722E-3</v>
      </c>
      <c r="G637">
        <f>IFERROR(VLOOKUP($B637,'CURVE DATA'!$A:$AM,35,FALSE),NA())</f>
        <v>9.2882527224480996E-2</v>
      </c>
      <c r="H637">
        <f>IFERROR(VLOOKUP($B637,'CURVE DATA'!$A:$AM,37,FALSE),NA())</f>
        <v>5.7231706355641343</v>
      </c>
      <c r="I637">
        <f>IFERROR(VLOOKUP($B637,'CURVE DATA'!$A:$AM,38,FALSE),NA())</f>
        <v>4.0866317765202531</v>
      </c>
      <c r="J637">
        <f>IFERROR(VLOOKUP($B637,'CURVE DATA'!$A:$AM,39,FALSE),NA())</f>
        <v>7.3597094946080155</v>
      </c>
      <c r="K637" t="str">
        <f t="shared" si="103"/>
        <v/>
      </c>
      <c r="L637" t="str">
        <f t="shared" si="104"/>
        <v/>
      </c>
      <c r="M637">
        <f t="shared" si="105"/>
        <v>82.769155769230764</v>
      </c>
      <c r="N637" t="str">
        <f t="shared" si="106"/>
        <v/>
      </c>
      <c r="O637" t="str">
        <f t="shared" si="107"/>
        <v/>
      </c>
      <c r="P637" t="str">
        <f t="shared" si="108"/>
        <v/>
      </c>
      <c r="Q637" t="str">
        <f t="shared" si="109"/>
        <v/>
      </c>
    </row>
    <row r="638" spans="1:17">
      <c r="A638" s="41">
        <f t="shared" si="100"/>
        <v>636</v>
      </c>
      <c r="B638" t="str">
        <f t="shared" si="101"/>
        <v>5_637</v>
      </c>
      <c r="C638">
        <f t="shared" si="99"/>
        <v>5</v>
      </c>
      <c r="D638">
        <f t="shared" si="102"/>
        <v>637</v>
      </c>
      <c r="E638">
        <f>IFERROR(VLOOKUP($B638,'CURVE DATA'!$A:$AM,15,FALSE),"")</f>
        <v>291.71436461538462</v>
      </c>
      <c r="F638">
        <f>IFERROR(VLOOKUP($B638,'CURVE DATA'!$A:$AM,34,FALSE),NA())</f>
        <v>1.9554510525887337E-3</v>
      </c>
      <c r="G638">
        <f>IFERROR(VLOOKUP($B638,'CURVE DATA'!$A:$AM,35,FALSE),NA())</f>
        <v>9.2739560123581796E-2</v>
      </c>
      <c r="H638">
        <f>IFERROR(VLOOKUP($B638,'CURVE DATA'!$A:$AM,37,FALSE),NA())</f>
        <v>5.7143613886781131</v>
      </c>
      <c r="I638">
        <f>IFERROR(VLOOKUP($B638,'CURVE DATA'!$A:$AM,38,FALSE),NA())</f>
        <v>4.0803415310350113</v>
      </c>
      <c r="J638">
        <f>IFERROR(VLOOKUP($B638,'CURVE DATA'!$A:$AM,39,FALSE),NA())</f>
        <v>7.3483812463212157</v>
      </c>
      <c r="K638" t="str">
        <f t="shared" si="103"/>
        <v/>
      </c>
      <c r="L638" t="str">
        <f t="shared" si="104"/>
        <v/>
      </c>
      <c r="M638">
        <f t="shared" si="105"/>
        <v>83.227826153846166</v>
      </c>
      <c r="N638" t="str">
        <f t="shared" si="106"/>
        <v/>
      </c>
      <c r="O638" t="str">
        <f t="shared" si="107"/>
        <v/>
      </c>
      <c r="P638" t="str">
        <f t="shared" si="108"/>
        <v/>
      </c>
      <c r="Q638" t="str">
        <f t="shared" si="109"/>
        <v/>
      </c>
    </row>
    <row r="639" spans="1:17">
      <c r="A639" s="41">
        <f t="shared" si="100"/>
        <v>637</v>
      </c>
      <c r="B639" t="str">
        <f t="shared" si="101"/>
        <v>5_638</v>
      </c>
      <c r="C639">
        <f t="shared" si="99"/>
        <v>5</v>
      </c>
      <c r="D639">
        <f t="shared" si="102"/>
        <v>638</v>
      </c>
      <c r="E639">
        <f>IFERROR(VLOOKUP($B639,'CURVE DATA'!$A:$AM,15,FALSE),"")</f>
        <v>292.17303500000003</v>
      </c>
      <c r="F639">
        <f>IFERROR(VLOOKUP($B639,'CURVE DATA'!$A:$AM,34,FALSE),NA())</f>
        <v>1.9169143251735429E-3</v>
      </c>
      <c r="G639">
        <f>IFERROR(VLOOKUP($B639,'CURVE DATA'!$A:$AM,35,FALSE),NA())</f>
        <v>9.2596981401763256E-2</v>
      </c>
      <c r="H639">
        <f>IFERROR(VLOOKUP($B639,'CURVE DATA'!$A:$AM,37,FALSE),NA())</f>
        <v>5.7055760726627982</v>
      </c>
      <c r="I639">
        <f>IFERROR(VLOOKUP($B639,'CURVE DATA'!$A:$AM,38,FALSE),NA())</f>
        <v>4.0740683733954581</v>
      </c>
      <c r="J639">
        <f>IFERROR(VLOOKUP($B639,'CURVE DATA'!$A:$AM,39,FALSE),NA())</f>
        <v>7.3370837719301392</v>
      </c>
      <c r="K639" t="str">
        <f t="shared" si="103"/>
        <v/>
      </c>
      <c r="L639" t="str">
        <f t="shared" si="104"/>
        <v/>
      </c>
      <c r="M639">
        <f t="shared" si="105"/>
        <v>83.686496538461569</v>
      </c>
      <c r="N639" t="str">
        <f t="shared" si="106"/>
        <v/>
      </c>
      <c r="O639" t="str">
        <f t="shared" si="107"/>
        <v/>
      </c>
      <c r="P639" t="str">
        <f t="shared" si="108"/>
        <v/>
      </c>
      <c r="Q639" t="str">
        <f t="shared" si="109"/>
        <v/>
      </c>
    </row>
    <row r="640" spans="1:17">
      <c r="A640" s="41">
        <f t="shared" si="100"/>
        <v>638</v>
      </c>
      <c r="B640" t="str">
        <f t="shared" si="101"/>
        <v>5_639</v>
      </c>
      <c r="C640">
        <f t="shared" si="99"/>
        <v>5</v>
      </c>
      <c r="D640">
        <f t="shared" si="102"/>
        <v>639</v>
      </c>
      <c r="E640">
        <f>IFERROR(VLOOKUP($B640,'CURVE DATA'!$A:$AM,15,FALSE),"")</f>
        <v>292.63170538461537</v>
      </c>
      <c r="F640">
        <f>IFERROR(VLOOKUP($B640,'CURVE DATA'!$A:$AM,34,FALSE),NA())</f>
        <v>1.8790600004969049E-3</v>
      </c>
      <c r="G640">
        <f>IFERROR(VLOOKUP($B640,'CURVE DATA'!$A:$AM,35,FALSE),NA())</f>
        <v>9.2454790302388234E-2</v>
      </c>
      <c r="H640">
        <f>IFERROR(VLOOKUP($B640,'CURVE DATA'!$A:$AM,37,FALSE),NA())</f>
        <v>5.6968146408962514</v>
      </c>
      <c r="I640">
        <f>IFERROR(VLOOKUP($B640,'CURVE DATA'!$A:$AM,38,FALSE),NA())</f>
        <v>4.0678122703111832</v>
      </c>
      <c r="J640">
        <f>IFERROR(VLOOKUP($B640,'CURVE DATA'!$A:$AM,39,FALSE),NA())</f>
        <v>7.3258170114813206</v>
      </c>
      <c r="K640" t="str">
        <f t="shared" si="103"/>
        <v/>
      </c>
      <c r="L640" t="str">
        <f t="shared" si="104"/>
        <v/>
      </c>
      <c r="M640">
        <f t="shared" si="105"/>
        <v>84.145166923076914</v>
      </c>
      <c r="N640" t="str">
        <f t="shared" si="106"/>
        <v/>
      </c>
      <c r="O640" t="str">
        <f t="shared" si="107"/>
        <v/>
      </c>
      <c r="P640" t="str">
        <f t="shared" si="108"/>
        <v/>
      </c>
      <c r="Q640" t="str">
        <f t="shared" si="109"/>
        <v/>
      </c>
    </row>
    <row r="641" spans="1:17">
      <c r="A641" s="41">
        <f t="shared" si="100"/>
        <v>639</v>
      </c>
      <c r="B641" t="str">
        <f t="shared" si="101"/>
        <v>5_640</v>
      </c>
      <c r="C641">
        <f t="shared" si="99"/>
        <v>5</v>
      </c>
      <c r="D641">
        <f t="shared" si="102"/>
        <v>640</v>
      </c>
      <c r="E641">
        <f>IFERROR(VLOOKUP($B641,'CURVE DATA'!$A:$AM,15,FALSE),"")</f>
        <v>293.09037576923077</v>
      </c>
      <c r="F641">
        <f>IFERROR(VLOOKUP($B641,'CURVE DATA'!$A:$AM,34,FALSE),NA())</f>
        <v>1.8418776789985917E-3</v>
      </c>
      <c r="G641">
        <f>IFERROR(VLOOKUP($B641,'CURVE DATA'!$A:$AM,35,FALSE),NA())</f>
        <v>9.2312986057281207E-2</v>
      </c>
      <c r="H641">
        <f>IFERROR(VLOOKUP($B641,'CURVE DATA'!$A:$AM,37,FALSE),NA())</f>
        <v>5.6880770460455707</v>
      </c>
      <c r="I641">
        <f>IFERROR(VLOOKUP($B641,'CURVE DATA'!$A:$AM,38,FALSE),NA())</f>
        <v>4.0615731879841128</v>
      </c>
      <c r="J641">
        <f>IFERROR(VLOOKUP($B641,'CURVE DATA'!$A:$AM,39,FALSE),NA())</f>
        <v>7.3145809041070287</v>
      </c>
      <c r="K641" t="str">
        <f t="shared" si="103"/>
        <v/>
      </c>
      <c r="L641" t="str">
        <f t="shared" si="104"/>
        <v/>
      </c>
      <c r="M641">
        <f t="shared" si="105"/>
        <v>84.603837307692316</v>
      </c>
      <c r="N641" t="str">
        <f t="shared" si="106"/>
        <v/>
      </c>
      <c r="O641" t="str">
        <f t="shared" si="107"/>
        <v/>
      </c>
      <c r="P641" t="str">
        <f t="shared" si="108"/>
        <v/>
      </c>
      <c r="Q641" t="str">
        <f t="shared" si="109"/>
        <v/>
      </c>
    </row>
    <row r="642" spans="1:17">
      <c r="A642" s="41">
        <f t="shared" si="100"/>
        <v>640</v>
      </c>
      <c r="B642" t="str">
        <f t="shared" si="101"/>
        <v>5_641</v>
      </c>
      <c r="C642">
        <f t="shared" ref="C642:C705" si="110">$V$1</f>
        <v>5</v>
      </c>
      <c r="D642">
        <f t="shared" si="102"/>
        <v>641</v>
      </c>
      <c r="E642">
        <f>IFERROR(VLOOKUP($B642,'CURVE DATA'!$A:$AM,15,FALSE),"")</f>
        <v>293.54904615384618</v>
      </c>
      <c r="F642">
        <f>IFERROR(VLOOKUP($B642,'CURVE DATA'!$A:$AM,34,FALSE),NA())</f>
        <v>1.805357084724826E-3</v>
      </c>
      <c r="G642">
        <f>IFERROR(VLOOKUP($B642,'CURVE DATA'!$A:$AM,35,FALSE),NA())</f>
        <v>9.2171567887011585E-2</v>
      </c>
      <c r="H642">
        <f>IFERROR(VLOOKUP($B642,'CURVE DATA'!$A:$AM,37,FALSE),NA())</f>
        <v>5.6793632400843457</v>
      </c>
      <c r="I642">
        <f>IFERROR(VLOOKUP($B642,'CURVE DATA'!$A:$AM,38,FALSE),NA())</f>
        <v>4.0553510921209757</v>
      </c>
      <c r="J642">
        <f>IFERROR(VLOOKUP($B642,'CURVE DATA'!$A:$AM,39,FALSE),NA())</f>
        <v>7.3033753880477157</v>
      </c>
      <c r="K642" t="str">
        <f t="shared" si="103"/>
        <v/>
      </c>
      <c r="L642" t="str">
        <f t="shared" si="104"/>
        <v/>
      </c>
      <c r="M642">
        <f t="shared" si="105"/>
        <v>85.062507692307719</v>
      </c>
      <c r="N642" t="str">
        <f t="shared" si="106"/>
        <v/>
      </c>
      <c r="O642" t="str">
        <f t="shared" si="107"/>
        <v/>
      </c>
      <c r="P642" t="str">
        <f t="shared" si="108"/>
        <v/>
      </c>
      <c r="Q642" t="str">
        <f t="shared" si="109"/>
        <v/>
      </c>
    </row>
    <row r="643" spans="1:17">
      <c r="A643" s="41">
        <f t="shared" ref="A643:A706" si="111">ROW()-2</f>
        <v>641</v>
      </c>
      <c r="B643" t="str">
        <f t="shared" ref="B643:B706" si="112">C643&amp;"_"&amp;D643</f>
        <v>5_642</v>
      </c>
      <c r="C643">
        <f t="shared" si="110"/>
        <v>5</v>
      </c>
      <c r="D643">
        <f t="shared" ref="D643:D706" si="113">A643+1</f>
        <v>642</v>
      </c>
      <c r="E643">
        <f>IFERROR(VLOOKUP($B643,'CURVE DATA'!$A:$AM,15,FALSE),"")</f>
        <v>294.00771653846152</v>
      </c>
      <c r="F643">
        <f>IFERROR(VLOOKUP($B643,'CURVE DATA'!$A:$AM,34,FALSE),NA())</f>
        <v>1.7694880643857568E-3</v>
      </c>
      <c r="G643">
        <f>IFERROR(VLOOKUP($B643,'CURVE DATA'!$A:$AM,35,FALSE),NA())</f>
        <v>9.2030535001172864E-2</v>
      </c>
      <c r="H643">
        <f>IFERROR(VLOOKUP($B643,'CURVE DATA'!$A:$AM,37,FALSE),NA())</f>
        <v>5.6706731743098615</v>
      </c>
      <c r="I643">
        <f>IFERROR(VLOOKUP($B643,'CURVE DATA'!$A:$AM,38,FALSE),NA())</f>
        <v>4.0491459479455818</v>
      </c>
      <c r="J643">
        <f>IFERROR(VLOOKUP($B643,'CURVE DATA'!$A:$AM,39,FALSE),NA())</f>
        <v>7.2922004006741421</v>
      </c>
      <c r="K643" t="str">
        <f t="shared" ref="K643:K706" si="114">IFERROR(IF(F643=MAX(F:F),H643,""),NA())</f>
        <v/>
      </c>
      <c r="L643" t="str">
        <f t="shared" ref="L643:L706" si="115">IFERROR(IF(G643=MAX(G:G),H643,""),NA())</f>
        <v/>
      </c>
      <c r="M643">
        <f t="shared" ref="M643:M706" si="116">IFERROR(ABS(E643-IFERROR($V$11/$V$10,"NA")),NA())</f>
        <v>85.521178076923064</v>
      </c>
      <c r="N643" t="str">
        <f t="shared" ref="N643:N706" si="117">IFERROR(IF(M643=MIN(M:M),H643,""),NA())</f>
        <v/>
      </c>
      <c r="O643" t="str">
        <f t="shared" ref="O643:O706" si="118">IFERROR(IF(F643=MAX(F:F),E643,""),NA())</f>
        <v/>
      </c>
      <c r="P643" t="str">
        <f t="shared" ref="P643:P706" si="119">IFERROR(IF(G643=MAX(G:G),E643,""),NA())</f>
        <v/>
      </c>
      <c r="Q643" t="str">
        <f t="shared" ref="Q643:Q706" si="120">IFERROR(IF(AND(E643&gt;=IFERROR(AVERAGE(O:O),NA()),E643&lt;=IFERROR(AVERAGE(P:P),NA())),H643,""),NA())</f>
        <v/>
      </c>
    </row>
    <row r="644" spans="1:17">
      <c r="A644" s="41">
        <f t="shared" si="111"/>
        <v>642</v>
      </c>
      <c r="B644" t="str">
        <f t="shared" si="112"/>
        <v>5_643</v>
      </c>
      <c r="C644">
        <f t="shared" si="110"/>
        <v>5</v>
      </c>
      <c r="D644">
        <f t="shared" si="113"/>
        <v>643</v>
      </c>
      <c r="E644">
        <f>IFERROR(VLOOKUP($B644,'CURVE DATA'!$A:$AM,15,FALSE),"")</f>
        <v>294.46638692307693</v>
      </c>
      <c r="F644">
        <f>IFERROR(VLOOKUP($B644,'CURVE DATA'!$A:$AM,34,FALSE),NA())</f>
        <v>1.7342605867470883E-3</v>
      </c>
      <c r="G644">
        <f>IFERROR(VLOOKUP($B644,'CURVE DATA'!$A:$AM,35,FALSE),NA())</f>
        <v>9.1889886598658169E-2</v>
      </c>
      <c r="H644">
        <f>IFERROR(VLOOKUP($B644,'CURVE DATA'!$A:$AM,37,FALSE),NA())</f>
        <v>5.6620067993600749</v>
      </c>
      <c r="I644">
        <f>IFERROR(VLOOKUP($B644,'CURVE DATA'!$A:$AM,38,FALSE),NA())</f>
        <v>4.0429577202109481</v>
      </c>
      <c r="J644">
        <f>IFERROR(VLOOKUP($B644,'CURVE DATA'!$A:$AM,39,FALSE),NA())</f>
        <v>7.2810558785092026</v>
      </c>
      <c r="K644" t="str">
        <f t="shared" si="114"/>
        <v/>
      </c>
      <c r="L644" t="str">
        <f t="shared" si="115"/>
        <v/>
      </c>
      <c r="M644">
        <f t="shared" si="116"/>
        <v>85.979848461538467</v>
      </c>
      <c r="N644" t="str">
        <f t="shared" si="117"/>
        <v/>
      </c>
      <c r="O644" t="str">
        <f t="shared" si="118"/>
        <v/>
      </c>
      <c r="P644" t="str">
        <f t="shared" si="119"/>
        <v/>
      </c>
      <c r="Q644" t="str">
        <f t="shared" si="120"/>
        <v/>
      </c>
    </row>
    <row r="645" spans="1:17">
      <c r="A645" s="41">
        <f t="shared" si="111"/>
        <v>643</v>
      </c>
      <c r="B645" t="str">
        <f t="shared" si="112"/>
        <v>5_644</v>
      </c>
      <c r="C645">
        <f t="shared" si="110"/>
        <v>5</v>
      </c>
      <c r="D645">
        <f t="shared" si="113"/>
        <v>644</v>
      </c>
      <c r="E645">
        <f>IFERROR(VLOOKUP($B645,'CURVE DATA'!$A:$AM,15,FALSE),"")</f>
        <v>294.92505730769233</v>
      </c>
      <c r="F645">
        <f>IFERROR(VLOOKUP($B645,'CURVE DATA'!$A:$AM,34,FALSE),NA())</f>
        <v>1.6996647417298221E-3</v>
      </c>
      <c r="G645">
        <f>IFERROR(VLOOKUP($B645,'CURVE DATA'!$A:$AM,35,FALSE),NA())</f>
        <v>9.1749621867932007E-2</v>
      </c>
      <c r="H645">
        <f>IFERROR(VLOOKUP($B645,'CURVE DATA'!$A:$AM,37,FALSE),NA())</f>
        <v>5.6533640652303596</v>
      </c>
      <c r="I645">
        <f>IFERROR(VLOOKUP($B645,'CURVE DATA'!$A:$AM,38,FALSE),NA())</f>
        <v>4.0367863732112568</v>
      </c>
      <c r="J645">
        <f>IFERROR(VLOOKUP($B645,'CURVE DATA'!$A:$AM,39,FALSE),NA())</f>
        <v>7.2699417572494625</v>
      </c>
      <c r="K645" t="str">
        <f t="shared" si="114"/>
        <v/>
      </c>
      <c r="L645" t="str">
        <f t="shared" si="115"/>
        <v/>
      </c>
      <c r="M645">
        <f t="shared" si="116"/>
        <v>86.438518846153869</v>
      </c>
      <c r="N645" t="str">
        <f t="shared" si="117"/>
        <v/>
      </c>
      <c r="O645" t="str">
        <f t="shared" si="118"/>
        <v/>
      </c>
      <c r="P645" t="str">
        <f t="shared" si="119"/>
        <v/>
      </c>
      <c r="Q645" t="str">
        <f t="shared" si="120"/>
        <v/>
      </c>
    </row>
    <row r="646" spans="1:17">
      <c r="A646" s="41">
        <f t="shared" si="111"/>
        <v>644</v>
      </c>
      <c r="B646" t="str">
        <f t="shared" si="112"/>
        <v>5_645</v>
      </c>
      <c r="C646">
        <f t="shared" si="110"/>
        <v>5</v>
      </c>
      <c r="D646">
        <f t="shared" si="113"/>
        <v>645</v>
      </c>
      <c r="E646">
        <f>IFERROR(VLOOKUP($B646,'CURVE DATA'!$A:$AM,15,FALSE),"")</f>
        <v>295.38372769230767</v>
      </c>
      <c r="F646">
        <f>IFERROR(VLOOKUP($B646,'CURVE DATA'!$A:$AM,34,FALSE),NA())</f>
        <v>1.6656907396689162E-3</v>
      </c>
      <c r="G646">
        <f>IFERROR(VLOOKUP($B646,'CURVE DATA'!$A:$AM,35,FALSE),NA())</f>
        <v>9.1609739987298058E-2</v>
      </c>
      <c r="H646">
        <f>IFERROR(VLOOKUP($B646,'CURVE DATA'!$A:$AM,37,FALSE),NA())</f>
        <v>5.6447449212900045</v>
      </c>
      <c r="I646">
        <f>IFERROR(VLOOKUP($B646,'CURVE DATA'!$A:$AM,38,FALSE),NA())</f>
        <v>4.0306318707936324</v>
      </c>
      <c r="J646">
        <f>IFERROR(VLOOKUP($B646,'CURVE DATA'!$A:$AM,39,FALSE),NA())</f>
        <v>7.2588579717863775</v>
      </c>
      <c r="K646" t="str">
        <f t="shared" si="114"/>
        <v/>
      </c>
      <c r="L646" t="str">
        <f t="shared" si="115"/>
        <v/>
      </c>
      <c r="M646">
        <f t="shared" si="116"/>
        <v>86.897189230769214</v>
      </c>
      <c r="N646" t="str">
        <f t="shared" si="117"/>
        <v/>
      </c>
      <c r="O646" t="str">
        <f t="shared" si="118"/>
        <v/>
      </c>
      <c r="P646" t="str">
        <f t="shared" si="119"/>
        <v/>
      </c>
      <c r="Q646" t="str">
        <f t="shared" si="120"/>
        <v/>
      </c>
    </row>
    <row r="647" spans="1:17">
      <c r="A647" s="41">
        <f t="shared" si="111"/>
        <v>645</v>
      </c>
      <c r="B647" t="str">
        <f t="shared" si="112"/>
        <v>5_646</v>
      </c>
      <c r="C647">
        <f t="shared" si="110"/>
        <v>5</v>
      </c>
      <c r="D647">
        <f t="shared" si="113"/>
        <v>646</v>
      </c>
      <c r="E647">
        <f>IFERROR(VLOOKUP($B647,'CURVE DATA'!$A:$AM,15,FALSE),"")</f>
        <v>295.84239807692308</v>
      </c>
      <c r="F647">
        <f>IFERROR(VLOOKUP($B647,'CURVE DATA'!$A:$AM,34,FALSE),NA())</f>
        <v>1.6323289105132611E-3</v>
      </c>
      <c r="G647">
        <f>IFERROR(VLOOKUP($B647,'CURVE DATA'!$A:$AM,35,FALSE),NA())</f>
        <v>9.1470240125163513E-2</v>
      </c>
      <c r="H647">
        <f>IFERROR(VLOOKUP($B647,'CURVE DATA'!$A:$AM,37,FALSE),NA())</f>
        <v>5.636149316298507</v>
      </c>
      <c r="I647">
        <f>IFERROR(VLOOKUP($B647,'CURVE DATA'!$A:$AM,38,FALSE),NA())</f>
        <v>4.0244941763697781</v>
      </c>
      <c r="J647">
        <f>IFERROR(VLOOKUP($B647,'CURVE DATA'!$A:$AM,39,FALSE),NA())</f>
        <v>7.2478044562272368</v>
      </c>
      <c r="K647" t="str">
        <f t="shared" si="114"/>
        <v/>
      </c>
      <c r="L647" t="str">
        <f t="shared" si="115"/>
        <v/>
      </c>
      <c r="M647">
        <f t="shared" si="116"/>
        <v>87.355859615384617</v>
      </c>
      <c r="N647" t="str">
        <f t="shared" si="117"/>
        <v/>
      </c>
      <c r="O647" t="str">
        <f t="shared" si="118"/>
        <v/>
      </c>
      <c r="P647" t="str">
        <f t="shared" si="119"/>
        <v/>
      </c>
      <c r="Q647" t="str">
        <f t="shared" si="120"/>
        <v/>
      </c>
    </row>
    <row r="648" spans="1:17">
      <c r="A648" s="41">
        <f t="shared" si="111"/>
        <v>646</v>
      </c>
      <c r="B648" t="str">
        <f t="shared" si="112"/>
        <v>5_647</v>
      </c>
      <c r="C648">
        <f t="shared" si="110"/>
        <v>5</v>
      </c>
      <c r="D648">
        <f t="shared" si="113"/>
        <v>647</v>
      </c>
      <c r="E648">
        <f>IFERROR(VLOOKUP($B648,'CURVE DATA'!$A:$AM,15,FALSE),"")</f>
        <v>296.30106846153848</v>
      </c>
      <c r="F648">
        <f>IFERROR(VLOOKUP($B648,'CURVE DATA'!$A:$AM,34,FALSE),NA())</f>
        <v>1.5995697029585704E-3</v>
      </c>
      <c r="G648">
        <f>IFERROR(VLOOKUP($B648,'CURVE DATA'!$A:$AM,35,FALSE),NA())</f>
        <v>9.1331121440299409E-2</v>
      </c>
      <c r="H648">
        <f>IFERROR(VLOOKUP($B648,'CURVE DATA'!$A:$AM,37,FALSE),NA())</f>
        <v>5.6275771984216076</v>
      </c>
      <c r="I648">
        <f>IFERROR(VLOOKUP($B648,'CURVE DATA'!$A:$AM,38,FALSE),NA())</f>
        <v>4.0183732529274243</v>
      </c>
      <c r="J648">
        <f>IFERROR(VLOOKUP($B648,'CURVE DATA'!$A:$AM,39,FALSE),NA())</f>
        <v>7.2367811439157919</v>
      </c>
      <c r="K648" t="str">
        <f t="shared" si="114"/>
        <v/>
      </c>
      <c r="L648" t="str">
        <f t="shared" si="115"/>
        <v/>
      </c>
      <c r="M648">
        <f t="shared" si="116"/>
        <v>87.814530000000019</v>
      </c>
      <c r="N648" t="str">
        <f t="shared" si="117"/>
        <v/>
      </c>
      <c r="O648" t="str">
        <f t="shared" si="118"/>
        <v/>
      </c>
      <c r="P648" t="str">
        <f t="shared" si="119"/>
        <v/>
      </c>
      <c r="Q648" t="str">
        <f t="shared" si="120"/>
        <v/>
      </c>
    </row>
    <row r="649" spans="1:17">
      <c r="A649" s="41">
        <f t="shared" si="111"/>
        <v>647</v>
      </c>
      <c r="B649" t="str">
        <f t="shared" si="112"/>
        <v>5_648</v>
      </c>
      <c r="C649">
        <f t="shared" si="110"/>
        <v>5</v>
      </c>
      <c r="D649">
        <f t="shared" si="113"/>
        <v>648</v>
      </c>
      <c r="E649">
        <f>IFERROR(VLOOKUP($B649,'CURVE DATA'!$A:$AM,15,FALSE),"")</f>
        <v>296.75973884615382</v>
      </c>
      <c r="F649">
        <f>IFERROR(VLOOKUP($B649,'CURVE DATA'!$A:$AM,34,FALSE),NA())</f>
        <v>1.567403683718853E-3</v>
      </c>
      <c r="G649">
        <f>IFERROR(VLOOKUP($B649,'CURVE DATA'!$A:$AM,35,FALSE),NA())</f>
        <v>9.1192383082097594E-2</v>
      </c>
      <c r="H649">
        <f>IFERROR(VLOOKUP($B649,'CURVE DATA'!$A:$AM,37,FALSE),NA())</f>
        <v>5.6190285152471287</v>
      </c>
      <c r="I649">
        <f>IFERROR(VLOOKUP($B649,'CURVE DATA'!$A:$AM,38,FALSE),NA())</f>
        <v>4.0122690630416402</v>
      </c>
      <c r="J649">
        <f>IFERROR(VLOOKUP($B649,'CURVE DATA'!$A:$AM,39,FALSE),NA())</f>
        <v>7.2257879674526189</v>
      </c>
      <c r="K649" t="str">
        <f t="shared" si="114"/>
        <v/>
      </c>
      <c r="L649" t="str">
        <f t="shared" si="115"/>
        <v/>
      </c>
      <c r="M649">
        <f t="shared" si="116"/>
        <v>88.273200384615365</v>
      </c>
      <c r="N649" t="str">
        <f t="shared" si="117"/>
        <v/>
      </c>
      <c r="O649" t="str">
        <f t="shared" si="118"/>
        <v/>
      </c>
      <c r="P649" t="str">
        <f t="shared" si="119"/>
        <v/>
      </c>
      <c r="Q649" t="str">
        <f t="shared" si="120"/>
        <v/>
      </c>
    </row>
    <row r="650" spans="1:17">
      <c r="A650" s="41">
        <f t="shared" si="111"/>
        <v>648</v>
      </c>
      <c r="B650" t="str">
        <f t="shared" si="112"/>
        <v>5_649</v>
      </c>
      <c r="C650">
        <f t="shared" si="110"/>
        <v>5</v>
      </c>
      <c r="D650">
        <f t="shared" si="113"/>
        <v>649</v>
      </c>
      <c r="E650">
        <f>IFERROR(VLOOKUP($B650,'CURVE DATA'!$A:$AM,15,FALSE),"")</f>
        <v>297.21840923076923</v>
      </c>
      <c r="F650">
        <f>IFERROR(VLOOKUP($B650,'CURVE DATA'!$A:$AM,34,FALSE),NA())</f>
        <v>1.5358215366030445E-3</v>
      </c>
      <c r="G650">
        <f>IFERROR(VLOOKUP($B650,'CURVE DATA'!$A:$AM,35,FALSE),NA())</f>
        <v>9.1054024190823687E-2</v>
      </c>
      <c r="H650">
        <f>IFERROR(VLOOKUP($B650,'CURVE DATA'!$A:$AM,37,FALSE),NA())</f>
        <v>5.6105032138005582</v>
      </c>
      <c r="I650">
        <f>IFERROR(VLOOKUP($B650,'CURVE DATA'!$A:$AM,38,FALSE),NA())</f>
        <v>4.0061815688859577</v>
      </c>
      <c r="J650">
        <f>IFERROR(VLOOKUP($B650,'CURVE DATA'!$A:$AM,39,FALSE),NA())</f>
        <v>7.2148248587151596</v>
      </c>
      <c r="K650" t="str">
        <f t="shared" si="114"/>
        <v/>
      </c>
      <c r="L650" t="str">
        <f t="shared" si="115"/>
        <v/>
      </c>
      <c r="M650">
        <f t="shared" si="116"/>
        <v>88.731870769230767</v>
      </c>
      <c r="N650" t="str">
        <f t="shared" si="117"/>
        <v/>
      </c>
      <c r="O650" t="str">
        <f t="shared" si="118"/>
        <v/>
      </c>
      <c r="P650" t="str">
        <f t="shared" si="119"/>
        <v/>
      </c>
      <c r="Q650" t="str">
        <f t="shared" si="120"/>
        <v/>
      </c>
    </row>
    <row r="651" spans="1:17">
      <c r="A651" s="41">
        <f t="shared" si="111"/>
        <v>649</v>
      </c>
      <c r="B651" t="str">
        <f t="shared" si="112"/>
        <v>5_650</v>
      </c>
      <c r="C651">
        <f t="shared" si="110"/>
        <v>5</v>
      </c>
      <c r="D651">
        <f t="shared" si="113"/>
        <v>650</v>
      </c>
      <c r="E651">
        <f>IFERROR(VLOOKUP($B651,'CURVE DATA'!$A:$AM,15,FALSE),"")</f>
        <v>297.67707961538463</v>
      </c>
      <c r="F651">
        <f>IFERROR(VLOOKUP($B651,'CURVE DATA'!$A:$AM,34,FALSE),NA())</f>
        <v>1.5048140617324442E-3</v>
      </c>
      <c r="G651">
        <f>IFERROR(VLOOKUP($B651,'CURVE DATA'!$A:$AM,35,FALSE),NA())</f>
        <v>9.0916043897866672E-2</v>
      </c>
      <c r="H651">
        <f>IFERROR(VLOOKUP($B651,'CURVE DATA'!$A:$AM,37,FALSE),NA())</f>
        <v>5.6020012405604289</v>
      </c>
      <c r="I651">
        <f>IFERROR(VLOOKUP($B651,'CURVE DATA'!$A:$AM,38,FALSE),NA())</f>
        <v>4.0001107322433569</v>
      </c>
      <c r="J651">
        <f>IFERROR(VLOOKUP($B651,'CURVE DATA'!$A:$AM,39,FALSE),NA())</f>
        <v>7.2038917488775009</v>
      </c>
      <c r="K651" t="str">
        <f t="shared" si="114"/>
        <v/>
      </c>
      <c r="L651" t="str">
        <f t="shared" si="115"/>
        <v/>
      </c>
      <c r="M651">
        <f t="shared" si="116"/>
        <v>89.190541153846169</v>
      </c>
      <c r="N651" t="str">
        <f t="shared" si="117"/>
        <v/>
      </c>
      <c r="O651" t="str">
        <f t="shared" si="118"/>
        <v/>
      </c>
      <c r="P651" t="str">
        <f t="shared" si="119"/>
        <v/>
      </c>
      <c r="Q651" t="str">
        <f t="shared" si="120"/>
        <v/>
      </c>
    </row>
    <row r="652" spans="1:17">
      <c r="A652" s="41">
        <f t="shared" si="111"/>
        <v>650</v>
      </c>
      <c r="B652" t="str">
        <f t="shared" si="112"/>
        <v>5_651</v>
      </c>
      <c r="C652">
        <f t="shared" si="110"/>
        <v>5</v>
      </c>
      <c r="D652">
        <f t="shared" si="113"/>
        <v>651</v>
      </c>
      <c r="E652">
        <f>IFERROR(VLOOKUP($B652,'CURVE DATA'!$A:$AM,15,FALSE),"")</f>
        <v>298.13575000000003</v>
      </c>
      <c r="F652">
        <f>IFERROR(VLOOKUP($B652,'CURVE DATA'!$A:$AM,34,FALSE),NA())</f>
        <v>1.4743721747099751E-3</v>
      </c>
      <c r="G652">
        <f>IFERROR(VLOOKUP($B652,'CURVE DATA'!$A:$AM,35,FALSE),NA())</f>
        <v>9.0778441325984893E-2</v>
      </c>
      <c r="H652">
        <f>IFERROR(VLOOKUP($B652,'CURVE DATA'!$A:$AM,37,FALSE),NA())</f>
        <v>5.5935225414734777</v>
      </c>
      <c r="I652">
        <f>IFERROR(VLOOKUP($B652,'CURVE DATA'!$A:$AM,38,FALSE),NA())</f>
        <v>3.9940565145170894</v>
      </c>
      <c r="J652">
        <f>IFERROR(VLOOKUP($B652,'CURVE DATA'!$A:$AM,39,FALSE),NA())</f>
        <v>7.1929885684298664</v>
      </c>
      <c r="K652" t="str">
        <f t="shared" si="114"/>
        <v/>
      </c>
      <c r="L652" t="str">
        <f t="shared" si="115"/>
        <v/>
      </c>
      <c r="M652">
        <f t="shared" si="116"/>
        <v>89.649211538461572</v>
      </c>
      <c r="N652" t="str">
        <f t="shared" si="117"/>
        <v/>
      </c>
      <c r="O652" t="str">
        <f t="shared" si="118"/>
        <v/>
      </c>
      <c r="P652" t="str">
        <f t="shared" si="119"/>
        <v/>
      </c>
      <c r="Q652" t="str">
        <f t="shared" si="120"/>
        <v/>
      </c>
    </row>
    <row r="653" spans="1:17">
      <c r="A653" s="41">
        <f t="shared" si="111"/>
        <v>651</v>
      </c>
      <c r="B653" t="str">
        <f t="shared" si="112"/>
        <v>5_652</v>
      </c>
      <c r="C653">
        <f t="shared" si="110"/>
        <v>5</v>
      </c>
      <c r="D653">
        <f t="shared" si="113"/>
        <v>652</v>
      </c>
      <c r="E653">
        <f>IFERROR(VLOOKUP($B653,'CURVE DATA'!$A:$AM,15,FALSE),"")</f>
        <v>298.59442038461538</v>
      </c>
      <c r="F653">
        <f>IFERROR(VLOOKUP($B653,'CURVE DATA'!$A:$AM,34,FALSE),NA())</f>
        <v>1.4444869057336572E-3</v>
      </c>
      <c r="G653">
        <f>IFERROR(VLOOKUP($B653,'CURVE DATA'!$A:$AM,35,FALSE),NA())</f>
        <v>9.0641215589548269E-2</v>
      </c>
      <c r="H653">
        <f>IFERROR(VLOOKUP($B653,'CURVE DATA'!$A:$AM,37,FALSE),NA())</f>
        <v>5.5850670619695704</v>
      </c>
      <c r="I653">
        <f>IFERROR(VLOOKUP($B653,'CURVE DATA'!$A:$AM,38,FALSE),NA())</f>
        <v>3.9880188767413323</v>
      </c>
      <c r="J653">
        <f>IFERROR(VLOOKUP($B653,'CURVE DATA'!$A:$AM,39,FALSE),NA())</f>
        <v>7.1821152471978085</v>
      </c>
      <c r="K653" t="str">
        <f t="shared" si="114"/>
        <v/>
      </c>
      <c r="L653" t="str">
        <f t="shared" si="115"/>
        <v/>
      </c>
      <c r="M653">
        <f t="shared" si="116"/>
        <v>90.107881923076917</v>
      </c>
      <c r="N653" t="str">
        <f t="shared" si="117"/>
        <v/>
      </c>
      <c r="O653" t="str">
        <f t="shared" si="118"/>
        <v/>
      </c>
      <c r="P653" t="str">
        <f t="shared" si="119"/>
        <v/>
      </c>
      <c r="Q653" t="str">
        <f t="shared" si="120"/>
        <v/>
      </c>
    </row>
    <row r="654" spans="1:17">
      <c r="A654" s="41">
        <f t="shared" si="111"/>
        <v>652</v>
      </c>
      <c r="B654" t="str">
        <f t="shared" si="112"/>
        <v>5_653</v>
      </c>
      <c r="C654">
        <f t="shared" si="110"/>
        <v>5</v>
      </c>
      <c r="D654">
        <f t="shared" si="113"/>
        <v>653</v>
      </c>
      <c r="E654">
        <f>IFERROR(VLOOKUP($B654,'CURVE DATA'!$A:$AM,15,FALSE),"")</f>
        <v>299.05309076923078</v>
      </c>
      <c r="F654">
        <f>IFERROR(VLOOKUP($B654,'CURVE DATA'!$A:$AM,34,FALSE),NA())</f>
        <v>1.4151493987203062E-3</v>
      </c>
      <c r="G654">
        <f>IFERROR(VLOOKUP($B654,'CURVE DATA'!$A:$AM,35,FALSE),NA())</f>
        <v>9.0504365794777053E-2</v>
      </c>
      <c r="H654">
        <f>IFERROR(VLOOKUP($B654,'CURVE DATA'!$A:$AM,37,FALSE),NA())</f>
        <v>5.5766347469764099</v>
      </c>
      <c r="I654">
        <f>IFERROR(VLOOKUP($B654,'CURVE DATA'!$A:$AM,38,FALSE),NA())</f>
        <v>3.9819977795916963</v>
      </c>
      <c r="J654">
        <f>IFERROR(VLOOKUP($B654,'CURVE DATA'!$A:$AM,39,FALSE),NA())</f>
        <v>7.171271714361124</v>
      </c>
      <c r="K654" t="str">
        <f t="shared" si="114"/>
        <v/>
      </c>
      <c r="L654" t="str">
        <f t="shared" si="115"/>
        <v/>
      </c>
      <c r="M654">
        <f t="shared" si="116"/>
        <v>90.566552307692319</v>
      </c>
      <c r="N654" t="str">
        <f t="shared" si="117"/>
        <v/>
      </c>
      <c r="O654" t="str">
        <f t="shared" si="118"/>
        <v/>
      </c>
      <c r="P654" t="str">
        <f t="shared" si="119"/>
        <v/>
      </c>
      <c r="Q654" t="str">
        <f t="shared" si="120"/>
        <v/>
      </c>
    </row>
    <row r="655" spans="1:17">
      <c r="A655" s="41">
        <f t="shared" si="111"/>
        <v>653</v>
      </c>
      <c r="B655" t="str">
        <f t="shared" si="112"/>
        <v>5_654</v>
      </c>
      <c r="C655">
        <f t="shared" si="110"/>
        <v>5</v>
      </c>
      <c r="D655">
        <f t="shared" si="113"/>
        <v>654</v>
      </c>
      <c r="E655">
        <f>IFERROR(VLOOKUP($B655,'CURVE DATA'!$A:$AM,15,FALSE),"")</f>
        <v>299.51176115384618</v>
      </c>
      <c r="F655">
        <f>IFERROR(VLOOKUP($B655,'CURVE DATA'!$A:$AM,34,FALSE),NA())</f>
        <v>1.3863509105691907E-3</v>
      </c>
      <c r="G655">
        <f>IFERROR(VLOOKUP($B655,'CURVE DATA'!$A:$AM,35,FALSE),NA())</f>
        <v>9.0367891039977347E-2</v>
      </c>
      <c r="H655">
        <f>IFERROR(VLOOKUP($B655,'CURVE DATA'!$A:$AM,37,FALSE),NA())</f>
        <v>5.5682255409340531</v>
      </c>
      <c r="I655">
        <f>IFERROR(VLOOKUP($B655,'CURVE DATA'!$A:$AM,38,FALSE),NA())</f>
        <v>3.9759931833955853</v>
      </c>
      <c r="J655">
        <f>IFERROR(VLOOKUP($B655,'CURVE DATA'!$A:$AM,39,FALSE),NA())</f>
        <v>7.1604578984725213</v>
      </c>
      <c r="K655" t="str">
        <f t="shared" si="114"/>
        <v/>
      </c>
      <c r="L655" t="str">
        <f t="shared" si="115"/>
        <v/>
      </c>
      <c r="M655">
        <f t="shared" si="116"/>
        <v>91.025222692307722</v>
      </c>
      <c r="N655" t="str">
        <f t="shared" si="117"/>
        <v/>
      </c>
      <c r="O655" t="str">
        <f t="shared" si="118"/>
        <v/>
      </c>
      <c r="P655" t="str">
        <f t="shared" si="119"/>
        <v/>
      </c>
      <c r="Q655" t="str">
        <f t="shared" si="120"/>
        <v/>
      </c>
    </row>
    <row r="656" spans="1:17">
      <c r="A656" s="41">
        <f t="shared" si="111"/>
        <v>654</v>
      </c>
      <c r="B656" t="str">
        <f t="shared" si="112"/>
        <v>5_655</v>
      </c>
      <c r="C656">
        <f t="shared" si="110"/>
        <v>5</v>
      </c>
      <c r="D656">
        <f t="shared" si="113"/>
        <v>655</v>
      </c>
      <c r="E656">
        <f>IFERROR(VLOOKUP($B656,'CURVE DATA'!$A:$AM,15,FALSE),"")</f>
        <v>299.97043153846153</v>
      </c>
      <c r="F656">
        <f>IFERROR(VLOOKUP($B656,'CURVE DATA'!$A:$AM,34,FALSE),NA())</f>
        <v>1.3580828100978526E-3</v>
      </c>
      <c r="G656">
        <f>IFERROR(VLOOKUP($B656,'CURVE DATA'!$A:$AM,35,FALSE),NA())</f>
        <v>9.0231790415772645E-2</v>
      </c>
      <c r="H656">
        <f>IFERROR(VLOOKUP($B656,'CURVE DATA'!$A:$AM,37,FALSE),NA())</f>
        <v>5.5598393878091734</v>
      </c>
      <c r="I656">
        <f>IFERROR(VLOOKUP($B656,'CURVE DATA'!$A:$AM,38,FALSE),NA())</f>
        <v>3.9700050481423856</v>
      </c>
      <c r="J656">
        <f>IFERROR(VLOOKUP($B656,'CURVE DATA'!$A:$AM,39,FALSE),NA())</f>
        <v>7.1496737274759612</v>
      </c>
      <c r="K656" t="str">
        <f t="shared" si="114"/>
        <v/>
      </c>
      <c r="L656" t="str">
        <f t="shared" si="115"/>
        <v/>
      </c>
      <c r="M656">
        <f t="shared" si="116"/>
        <v>91.483893076923067</v>
      </c>
      <c r="N656" t="str">
        <f t="shared" si="117"/>
        <v/>
      </c>
      <c r="O656" t="str">
        <f t="shared" si="118"/>
        <v/>
      </c>
      <c r="P656" t="str">
        <f t="shared" si="119"/>
        <v/>
      </c>
      <c r="Q656" t="str">
        <f t="shared" si="120"/>
        <v/>
      </c>
    </row>
    <row r="657" spans="1:17">
      <c r="A657" s="41">
        <f t="shared" si="111"/>
        <v>655</v>
      </c>
      <c r="B657" t="str">
        <f t="shared" si="112"/>
        <v>5_656</v>
      </c>
      <c r="C657">
        <f t="shared" si="110"/>
        <v>5</v>
      </c>
      <c r="D657">
        <f t="shared" si="113"/>
        <v>656</v>
      </c>
      <c r="E657">
        <f>IFERROR(VLOOKUP($B657,'CURVE DATA'!$A:$AM,15,FALSE),"")</f>
        <v>300.42910192307693</v>
      </c>
      <c r="F657">
        <f>IFERROR(VLOOKUP($B657,'CURVE DATA'!$A:$AM,34,FALSE),NA())</f>
        <v>1.3303365773612442E-3</v>
      </c>
      <c r="G657">
        <f>IFERROR(VLOOKUP($B657,'CURVE DATA'!$A:$AM,35,FALSE),NA())</f>
        <v>9.0096063005332322E-2</v>
      </c>
      <c r="H657">
        <f>IFERROR(VLOOKUP($B657,'CURVE DATA'!$A:$AM,37,FALSE),NA())</f>
        <v>5.5514762311091426</v>
      </c>
      <c r="I657">
        <f>IFERROR(VLOOKUP($B657,'CURVE DATA'!$A:$AM,38,FALSE),NA())</f>
        <v>3.9640333334935187</v>
      </c>
      <c r="J657">
        <f>IFERROR(VLOOKUP($B657,'CURVE DATA'!$A:$AM,39,FALSE),NA())</f>
        <v>7.1389191287247664</v>
      </c>
      <c r="K657" t="str">
        <f t="shared" si="114"/>
        <v/>
      </c>
      <c r="L657" t="str">
        <f t="shared" si="115"/>
        <v/>
      </c>
      <c r="M657">
        <f t="shared" si="116"/>
        <v>91.942563461538469</v>
      </c>
      <c r="N657" t="str">
        <f t="shared" si="117"/>
        <v/>
      </c>
      <c r="O657" t="str">
        <f t="shared" si="118"/>
        <v/>
      </c>
      <c r="P657" t="str">
        <f t="shared" si="119"/>
        <v/>
      </c>
      <c r="Q657" t="str">
        <f t="shared" si="120"/>
        <v/>
      </c>
    </row>
    <row r="658" spans="1:17">
      <c r="A658" s="41">
        <f t="shared" si="111"/>
        <v>656</v>
      </c>
      <c r="B658" t="str">
        <f t="shared" si="112"/>
        <v>5_657</v>
      </c>
      <c r="C658">
        <f t="shared" si="110"/>
        <v>5</v>
      </c>
      <c r="D658">
        <f t="shared" si="113"/>
        <v>657</v>
      </c>
      <c r="E658">
        <f>IFERROR(VLOOKUP($B658,'CURVE DATA'!$A:$AM,15,FALSE),"")</f>
        <v>300.88777230769233</v>
      </c>
      <c r="F658">
        <f>IFERROR(VLOOKUP($B658,'CURVE DATA'!$A:$AM,34,FALSE),NA())</f>
        <v>1.3031038026545135E-3</v>
      </c>
      <c r="G658">
        <f>IFERROR(VLOOKUP($B658,'CURVE DATA'!$A:$AM,35,FALSE),NA())</f>
        <v>8.9960707884596522E-2</v>
      </c>
      <c r="H658">
        <f>IFERROR(VLOOKUP($B658,'CURVE DATA'!$A:$AM,37,FALSE),NA())</f>
        <v>5.5431360138958858</v>
      </c>
      <c r="I658">
        <f>IFERROR(VLOOKUP($B658,'CURVE DATA'!$A:$AM,38,FALSE),NA())</f>
        <v>3.958077998792334</v>
      </c>
      <c r="J658">
        <f>IFERROR(VLOOKUP($B658,'CURVE DATA'!$A:$AM,39,FALSE),NA())</f>
        <v>7.1281940289994381</v>
      </c>
      <c r="K658" t="str">
        <f t="shared" si="114"/>
        <v/>
      </c>
      <c r="L658" t="str">
        <f t="shared" si="115"/>
        <v/>
      </c>
      <c r="M658">
        <f t="shared" si="116"/>
        <v>92.401233846153872</v>
      </c>
      <c r="N658" t="str">
        <f t="shared" si="117"/>
        <v/>
      </c>
      <c r="O658" t="str">
        <f t="shared" si="118"/>
        <v/>
      </c>
      <c r="P658" t="str">
        <f t="shared" si="119"/>
        <v/>
      </c>
      <c r="Q658" t="str">
        <f t="shared" si="120"/>
        <v/>
      </c>
    </row>
    <row r="659" spans="1:17">
      <c r="A659" s="41">
        <f t="shared" si="111"/>
        <v>657</v>
      </c>
      <c r="B659" t="str">
        <f t="shared" si="112"/>
        <v>5_658</v>
      </c>
      <c r="C659">
        <f t="shared" si="110"/>
        <v>5</v>
      </c>
      <c r="D659">
        <f t="shared" si="113"/>
        <v>658</v>
      </c>
      <c r="E659">
        <f>IFERROR(VLOOKUP($B659,'CURVE DATA'!$A:$AM,15,FALSE),"")</f>
        <v>301.34644269230768</v>
      </c>
      <c r="F659">
        <f>IFERROR(VLOOKUP($B659,'CURVE DATA'!$A:$AM,34,FALSE),NA())</f>
        <v>1.2763761856452247E-3</v>
      </c>
      <c r="G659">
        <f>IFERROR(VLOOKUP($B659,'CURVE DATA'!$A:$AM,35,FALSE),NA())</f>
        <v>8.9825724122497674E-2</v>
      </c>
      <c r="H659">
        <f>IFERROR(VLOOKUP($B659,'CURVE DATA'!$A:$AM,37,FALSE),NA())</f>
        <v>5.5348186787995335</v>
      </c>
      <c r="I659">
        <f>IFERROR(VLOOKUP($B659,'CURVE DATA'!$A:$AM,38,FALSE),NA())</f>
        <v>3.9521390030738583</v>
      </c>
      <c r="J659">
        <f>IFERROR(VLOOKUP($B659,'CURVE DATA'!$A:$AM,39,FALSE),NA())</f>
        <v>7.1174983545252086</v>
      </c>
      <c r="K659" t="str">
        <f t="shared" si="114"/>
        <v/>
      </c>
      <c r="L659" t="str">
        <f t="shared" si="115"/>
        <v/>
      </c>
      <c r="M659">
        <f t="shared" si="116"/>
        <v>92.859904230769217</v>
      </c>
      <c r="N659" t="str">
        <f t="shared" si="117"/>
        <v/>
      </c>
      <c r="O659" t="str">
        <f t="shared" si="118"/>
        <v/>
      </c>
      <c r="P659" t="str">
        <f t="shared" si="119"/>
        <v/>
      </c>
      <c r="Q659" t="str">
        <f t="shared" si="120"/>
        <v/>
      </c>
    </row>
    <row r="660" spans="1:17">
      <c r="A660" s="41">
        <f t="shared" si="111"/>
        <v>658</v>
      </c>
      <c r="B660" t="str">
        <f t="shared" si="112"/>
        <v>5_659</v>
      </c>
      <c r="C660">
        <f t="shared" si="110"/>
        <v>5</v>
      </c>
      <c r="D660">
        <f t="shared" si="113"/>
        <v>659</v>
      </c>
      <c r="E660">
        <f>IFERROR(VLOOKUP($B660,'CURVE DATA'!$A:$AM,15,FALSE),"")</f>
        <v>301.80511307692308</v>
      </c>
      <c r="F660">
        <f>IFERROR(VLOOKUP($B660,'CURVE DATA'!$A:$AM,34,FALSE),NA())</f>
        <v>1.2501455345418093E-3</v>
      </c>
      <c r="G660">
        <f>IFERROR(VLOOKUP($B660,'CURVE DATA'!$A:$AM,35,FALSE),NA())</f>
        <v>8.9691110781178585E-2</v>
      </c>
      <c r="H660">
        <f>IFERROR(VLOOKUP($B660,'CURVE DATA'!$A:$AM,37,FALSE),NA())</f>
        <v>5.5265241680318553</v>
      </c>
      <c r="I660">
        <f>IFERROR(VLOOKUP($B660,'CURVE DATA'!$A:$AM,38,FALSE),NA())</f>
        <v>3.9462163050743881</v>
      </c>
      <c r="J660">
        <f>IFERROR(VLOOKUP($B660,'CURVE DATA'!$A:$AM,39,FALSE),NA())</f>
        <v>7.1068320309893238</v>
      </c>
      <c r="K660" t="str">
        <f t="shared" si="114"/>
        <v/>
      </c>
      <c r="L660" t="str">
        <f t="shared" si="115"/>
        <v/>
      </c>
      <c r="M660">
        <f t="shared" si="116"/>
        <v>93.31857461538462</v>
      </c>
      <c r="N660" t="str">
        <f t="shared" si="117"/>
        <v/>
      </c>
      <c r="O660" t="str">
        <f t="shared" si="118"/>
        <v/>
      </c>
      <c r="P660" t="str">
        <f t="shared" si="119"/>
        <v/>
      </c>
      <c r="Q660" t="str">
        <f t="shared" si="120"/>
        <v/>
      </c>
    </row>
    <row r="661" spans="1:17">
      <c r="A661" s="41">
        <f t="shared" si="111"/>
        <v>659</v>
      </c>
      <c r="B661" t="str">
        <f t="shared" si="112"/>
        <v>5_660</v>
      </c>
      <c r="C661">
        <f t="shared" si="110"/>
        <v>5</v>
      </c>
      <c r="D661">
        <f t="shared" si="113"/>
        <v>660</v>
      </c>
      <c r="E661">
        <f>IFERROR(VLOOKUP($B661,'CURVE DATA'!$A:$AM,15,FALSE),"")</f>
        <v>302.26378346153848</v>
      </c>
      <c r="F661">
        <f>IFERROR(VLOOKUP($B661,'CURVE DATA'!$A:$AM,34,FALSE),NA())</f>
        <v>1.2244037651635163E-3</v>
      </c>
      <c r="G661">
        <f>IFERROR(VLOOKUP($B661,'CURVE DATA'!$A:$AM,35,FALSE),NA())</f>
        <v>8.9556866916207387E-2</v>
      </c>
      <c r="H661">
        <f>IFERROR(VLOOKUP($B661,'CURVE DATA'!$A:$AM,37,FALSE),NA())</f>
        <v>5.5182524233995096</v>
      </c>
      <c r="I661">
        <f>IFERROR(VLOOKUP($B661,'CURVE DATA'!$A:$AM,38,FALSE),NA())</f>
        <v>3.9403098632409495</v>
      </c>
      <c r="J661">
        <f>IFERROR(VLOOKUP($B661,'CURVE DATA'!$A:$AM,39,FALSE),NA())</f>
        <v>7.0961949835580711</v>
      </c>
      <c r="K661" t="str">
        <f t="shared" si="114"/>
        <v/>
      </c>
      <c r="L661" t="str">
        <f t="shared" si="115"/>
        <v/>
      </c>
      <c r="M661">
        <f t="shared" si="116"/>
        <v>93.777245000000022</v>
      </c>
      <c r="N661" t="str">
        <f t="shared" si="117"/>
        <v/>
      </c>
      <c r="O661" t="str">
        <f t="shared" si="118"/>
        <v/>
      </c>
      <c r="P661" t="str">
        <f t="shared" si="119"/>
        <v/>
      </c>
      <c r="Q661" t="str">
        <f t="shared" si="120"/>
        <v/>
      </c>
    </row>
    <row r="662" spans="1:17">
      <c r="A662" s="41">
        <f t="shared" si="111"/>
        <v>660</v>
      </c>
      <c r="B662" t="str">
        <f t="shared" si="112"/>
        <v>5_661</v>
      </c>
      <c r="C662">
        <f t="shared" si="110"/>
        <v>5</v>
      </c>
      <c r="D662">
        <f t="shared" si="113"/>
        <v>661</v>
      </c>
      <c r="E662">
        <f>IFERROR(VLOOKUP($B662,'CURVE DATA'!$A:$AM,15,FALSE),"")</f>
        <v>302.72245384615383</v>
      </c>
      <c r="F662">
        <f>IFERROR(VLOOKUP($B662,'CURVE DATA'!$A:$AM,34,FALSE),NA())</f>
        <v>1.1991429000339077E-3</v>
      </c>
      <c r="G662">
        <f>IFERROR(VLOOKUP($B662,'CURVE DATA'!$A:$AM,35,FALSE),NA())</f>
        <v>8.9422991576788957E-2</v>
      </c>
      <c r="H662">
        <f>IFERROR(VLOOKUP($B662,'CURVE DATA'!$A:$AM,37,FALSE),NA())</f>
        <v>5.5100033863170674</v>
      </c>
      <c r="I662">
        <f>IFERROR(VLOOKUP($B662,'CURVE DATA'!$A:$AM,38,FALSE),NA())</f>
        <v>3.9344196357405981</v>
      </c>
      <c r="J662">
        <f>IFERROR(VLOOKUP($B662,'CURVE DATA'!$A:$AM,39,FALSE),NA())</f>
        <v>7.0855871368935368</v>
      </c>
      <c r="K662" t="str">
        <f t="shared" si="114"/>
        <v/>
      </c>
      <c r="L662" t="str">
        <f t="shared" si="115"/>
        <v/>
      </c>
      <c r="M662">
        <f t="shared" si="116"/>
        <v>94.235915384615367</v>
      </c>
      <c r="N662" t="str">
        <f t="shared" si="117"/>
        <v/>
      </c>
      <c r="O662" t="str">
        <f t="shared" si="118"/>
        <v/>
      </c>
      <c r="P662" t="str">
        <f t="shared" si="119"/>
        <v/>
      </c>
      <c r="Q662" t="str">
        <f t="shared" si="120"/>
        <v/>
      </c>
    </row>
    <row r="663" spans="1:17">
      <c r="A663" s="41">
        <f t="shared" si="111"/>
        <v>661</v>
      </c>
      <c r="B663" t="str">
        <f t="shared" si="112"/>
        <v>5_662</v>
      </c>
      <c r="C663">
        <f t="shared" si="110"/>
        <v>5</v>
      </c>
      <c r="D663">
        <f t="shared" si="113"/>
        <v>662</v>
      </c>
      <c r="E663">
        <f>IFERROR(VLOOKUP($B663,'CURVE DATA'!$A:$AM,15,FALSE),"")</f>
        <v>303.18112423076923</v>
      </c>
      <c r="F663">
        <f>IFERROR(VLOOKUP($B663,'CURVE DATA'!$A:$AM,34,FALSE),NA())</f>
        <v>1.1743550674845876E-3</v>
      </c>
      <c r="G663">
        <f>IFERROR(VLOOKUP($B663,'CURVE DATA'!$A:$AM,35,FALSE),NA())</f>
        <v>8.9289483805973055E-2</v>
      </c>
      <c r="H663">
        <f>IFERROR(VLOOKUP($B663,'CURVE DATA'!$A:$AM,37,FALSE),NA())</f>
        <v>5.5017769978198361</v>
      </c>
      <c r="I663">
        <f>IFERROR(VLOOKUP($B663,'CURVE DATA'!$A:$AM,38,FALSE),NA())</f>
        <v>3.9285455804695779</v>
      </c>
      <c r="J663">
        <f>IFERROR(VLOOKUP($B663,'CURVE DATA'!$A:$AM,39,FALSE),NA())</f>
        <v>7.075008415170096</v>
      </c>
      <c r="K663" t="str">
        <f t="shared" si="114"/>
        <v/>
      </c>
      <c r="L663" t="str">
        <f t="shared" si="115"/>
        <v/>
      </c>
      <c r="M663">
        <f t="shared" si="116"/>
        <v>94.69458576923077</v>
      </c>
      <c r="N663" t="str">
        <f t="shared" si="117"/>
        <v/>
      </c>
      <c r="O663" t="str">
        <f t="shared" si="118"/>
        <v/>
      </c>
      <c r="P663" t="str">
        <f t="shared" si="119"/>
        <v/>
      </c>
      <c r="Q663" t="str">
        <f t="shared" si="120"/>
        <v/>
      </c>
    </row>
    <row r="664" spans="1:17">
      <c r="A664" s="41">
        <f t="shared" si="111"/>
        <v>662</v>
      </c>
      <c r="B664" t="str">
        <f t="shared" si="112"/>
        <v>5_663</v>
      </c>
      <c r="C664">
        <f t="shared" si="110"/>
        <v>5</v>
      </c>
      <c r="D664">
        <f t="shared" si="113"/>
        <v>663</v>
      </c>
      <c r="E664">
        <f>IFERROR(VLOOKUP($B664,'CURVE DATA'!$A:$AM,15,FALSE),"")</f>
        <v>303.63979461538463</v>
      </c>
      <c r="F664">
        <f>IFERROR(VLOOKUP($B664,'CURVE DATA'!$A:$AM,34,FALSE),NA())</f>
        <v>1.1500325008186943E-3</v>
      </c>
      <c r="G664">
        <f>IFERROR(VLOOKUP($B664,'CURVE DATA'!$A:$AM,35,FALSE),NA())</f>
        <v>8.9156342640859532E-2</v>
      </c>
      <c r="H664">
        <f>IFERROR(VLOOKUP($B664,'CURVE DATA'!$A:$AM,37,FALSE),NA())</f>
        <v>5.4935731985765095</v>
      </c>
      <c r="I664">
        <f>IFERROR(VLOOKUP($B664,'CURVE DATA'!$A:$AM,38,FALSE),NA())</f>
        <v>3.9226876550623495</v>
      </c>
      <c r="J664">
        <f>IFERROR(VLOOKUP($B664,'CURVE DATA'!$A:$AM,39,FALSE),NA())</f>
        <v>7.0644587420906699</v>
      </c>
      <c r="K664" t="str">
        <f t="shared" si="114"/>
        <v/>
      </c>
      <c r="L664" t="str">
        <f t="shared" si="115"/>
        <v/>
      </c>
      <c r="M664">
        <f t="shared" si="116"/>
        <v>95.153256153846172</v>
      </c>
      <c r="N664" t="str">
        <f t="shared" si="117"/>
        <v/>
      </c>
      <c r="O664" t="str">
        <f t="shared" si="118"/>
        <v/>
      </c>
      <c r="P664" t="str">
        <f t="shared" si="119"/>
        <v/>
      </c>
      <c r="Q664" t="str">
        <f t="shared" si="120"/>
        <v/>
      </c>
    </row>
    <row r="665" spans="1:17">
      <c r="A665" s="41">
        <f t="shared" si="111"/>
        <v>663</v>
      </c>
      <c r="B665" t="str">
        <f t="shared" si="112"/>
        <v>5_664</v>
      </c>
      <c r="C665">
        <f t="shared" si="110"/>
        <v>5</v>
      </c>
      <c r="D665">
        <f t="shared" si="113"/>
        <v>664</v>
      </c>
      <c r="E665">
        <f>IFERROR(VLOOKUP($B665,'CURVE DATA'!$A:$AM,15,FALSE),"")</f>
        <v>304.09846499999998</v>
      </c>
      <c r="F665">
        <f>IFERROR(VLOOKUP($B665,'CURVE DATA'!$A:$AM,34,FALSE),NA())</f>
        <v>1.1261675372911822E-3</v>
      </c>
      <c r="G665">
        <f>IFERROR(VLOOKUP($B665,'CURVE DATA'!$A:$AM,35,FALSE),NA())</f>
        <v>8.9023567112799851E-2</v>
      </c>
      <c r="H665">
        <f>IFERROR(VLOOKUP($B665,'CURVE DATA'!$A:$AM,37,FALSE),NA())</f>
        <v>5.4853919289015769</v>
      </c>
      <c r="I665">
        <f>IFERROR(VLOOKUP($B665,'CURVE DATA'!$A:$AM,38,FALSE),NA())</f>
        <v>3.9168458169004574</v>
      </c>
      <c r="J665">
        <f>IFERROR(VLOOKUP($B665,'CURVE DATA'!$A:$AM,39,FALSE),NA())</f>
        <v>7.0539380409026977</v>
      </c>
      <c r="K665" t="str">
        <f t="shared" si="114"/>
        <v/>
      </c>
      <c r="L665" t="str">
        <f t="shared" si="115"/>
        <v/>
      </c>
      <c r="M665">
        <f t="shared" si="116"/>
        <v>95.611926538461518</v>
      </c>
      <c r="N665" t="str">
        <f t="shared" si="117"/>
        <v/>
      </c>
      <c r="O665" t="str">
        <f t="shared" si="118"/>
        <v/>
      </c>
      <c r="P665" t="str">
        <f t="shared" si="119"/>
        <v/>
      </c>
      <c r="Q665" t="str">
        <f t="shared" si="120"/>
        <v/>
      </c>
    </row>
    <row r="666" spans="1:17">
      <c r="A666" s="41">
        <f t="shared" si="111"/>
        <v>664</v>
      </c>
      <c r="B666" t="str">
        <f t="shared" si="112"/>
        <v>5_665</v>
      </c>
      <c r="C666">
        <f t="shared" si="110"/>
        <v>5</v>
      </c>
      <c r="D666">
        <f t="shared" si="113"/>
        <v>665</v>
      </c>
      <c r="E666">
        <f>IFERROR(VLOOKUP($B666,'CURVE DATA'!$A:$AM,15,FALSE),"")</f>
        <v>304.55713538461538</v>
      </c>
      <c r="F666">
        <f>IFERROR(VLOOKUP($B666,'CURVE DATA'!$A:$AM,34,FALSE),NA())</f>
        <v>1.1027526173174422E-3</v>
      </c>
      <c r="G666">
        <f>IFERROR(VLOOKUP($B666,'CURVE DATA'!$A:$AM,35,FALSE),NA())</f>
        <v>8.8891156247595818E-2</v>
      </c>
      <c r="H666">
        <f>IFERROR(VLOOKUP($B666,'CURVE DATA'!$A:$AM,37,FALSE),NA())</f>
        <v>5.4772331287675771</v>
      </c>
      <c r="I666">
        <f>IFERROR(VLOOKUP($B666,'CURVE DATA'!$A:$AM,38,FALSE),NA())</f>
        <v>3.9110200231212726</v>
      </c>
      <c r="J666">
        <f>IFERROR(VLOOKUP($B666,'CURVE DATA'!$A:$AM,39,FALSE),NA())</f>
        <v>7.0434462344138824</v>
      </c>
      <c r="K666" t="str">
        <f t="shared" si="114"/>
        <v/>
      </c>
      <c r="L666" t="str">
        <f t="shared" si="115"/>
        <v/>
      </c>
      <c r="M666">
        <f t="shared" si="116"/>
        <v>96.07059692307692</v>
      </c>
      <c r="N666" t="str">
        <f t="shared" si="117"/>
        <v/>
      </c>
      <c r="O666" t="str">
        <f t="shared" si="118"/>
        <v/>
      </c>
      <c r="P666" t="str">
        <f t="shared" si="119"/>
        <v/>
      </c>
      <c r="Q666" t="str">
        <f t="shared" si="120"/>
        <v/>
      </c>
    </row>
    <row r="667" spans="1:17">
      <c r="A667" s="41">
        <f t="shared" si="111"/>
        <v>665</v>
      </c>
      <c r="B667" t="str">
        <f t="shared" si="112"/>
        <v>5_666</v>
      </c>
      <c r="C667">
        <f t="shared" si="110"/>
        <v>5</v>
      </c>
      <c r="D667">
        <f t="shared" si="113"/>
        <v>666</v>
      </c>
      <c r="E667">
        <f>IFERROR(VLOOKUP($B667,'CURVE DATA'!$A:$AM,15,FALSE),"")</f>
        <v>305.01580576923078</v>
      </c>
      <c r="F667">
        <f>IFERROR(VLOOKUP($B667,'CURVE DATA'!$A:$AM,34,FALSE),NA())</f>
        <v>1.0797802835221368E-3</v>
      </c>
      <c r="G667">
        <f>IFERROR(VLOOKUP($B667,'CURVE DATA'!$A:$AM,35,FALSE),NA())</f>
        <v>8.8759109065694952E-2</v>
      </c>
      <c r="H667">
        <f>IFERROR(VLOOKUP($B667,'CURVE DATA'!$A:$AM,37,FALSE),NA())</f>
        <v>5.4690967378171287</v>
      </c>
      <c r="I667">
        <f>IFERROR(VLOOKUP($B667,'CURVE DATA'!$A:$AM,38,FALSE),NA())</f>
        <v>3.9052102306265892</v>
      </c>
      <c r="J667">
        <f>IFERROR(VLOOKUP($B667,'CURVE DATA'!$A:$AM,39,FALSE),NA())</f>
        <v>7.032983245007669</v>
      </c>
      <c r="K667" t="str">
        <f t="shared" si="114"/>
        <v/>
      </c>
      <c r="L667" t="str">
        <f t="shared" si="115"/>
        <v/>
      </c>
      <c r="M667">
        <f t="shared" si="116"/>
        <v>96.529267307692322</v>
      </c>
      <c r="N667" t="str">
        <f t="shared" si="117"/>
        <v/>
      </c>
      <c r="O667" t="str">
        <f t="shared" si="118"/>
        <v/>
      </c>
      <c r="P667" t="str">
        <f t="shared" si="119"/>
        <v/>
      </c>
      <c r="Q667" t="str">
        <f t="shared" si="120"/>
        <v/>
      </c>
    </row>
    <row r="668" spans="1:17">
      <c r="A668" s="41">
        <f t="shared" si="111"/>
        <v>666</v>
      </c>
      <c r="B668" t="str">
        <f t="shared" si="112"/>
        <v>5_667</v>
      </c>
      <c r="C668">
        <f t="shared" si="110"/>
        <v>5</v>
      </c>
      <c r="D668">
        <f t="shared" si="113"/>
        <v>667</v>
      </c>
      <c r="E668">
        <f>IFERROR(VLOOKUP($B668,'CURVE DATA'!$A:$AM,15,FALSE),"")</f>
        <v>305.47447615384618</v>
      </c>
      <c r="F668">
        <f>IFERROR(VLOOKUP($B668,'CURVE DATA'!$A:$AM,34,FALSE),NA())</f>
        <v>1.0572431797216894E-3</v>
      </c>
      <c r="G668">
        <f>IFERROR(VLOOKUP($B668,'CURVE DATA'!$A:$AM,35,FALSE),NA())</f>
        <v>8.8627424582382666E-2</v>
      </c>
      <c r="H668">
        <f>IFERROR(VLOOKUP($B668,'CURVE DATA'!$A:$AM,37,FALSE),NA())</f>
        <v>5.4609826953747778</v>
      </c>
      <c r="I668">
        <f>IFERROR(VLOOKUP($B668,'CURVE DATA'!$A:$AM,38,FALSE),NA())</f>
        <v>3.899416396091079</v>
      </c>
      <c r="J668">
        <f>IFERROR(VLOOKUP($B668,'CURVE DATA'!$A:$AM,39,FALSE),NA())</f>
        <v>7.022548994658476</v>
      </c>
      <c r="K668" t="str">
        <f t="shared" si="114"/>
        <v/>
      </c>
      <c r="L668" t="str">
        <f t="shared" si="115"/>
        <v/>
      </c>
      <c r="M668">
        <f t="shared" si="116"/>
        <v>96.987937692307725</v>
      </c>
      <c r="N668" t="str">
        <f t="shared" si="117"/>
        <v/>
      </c>
      <c r="O668" t="str">
        <f t="shared" si="118"/>
        <v/>
      </c>
      <c r="P668" t="str">
        <f t="shared" si="119"/>
        <v/>
      </c>
      <c r="Q668" t="str">
        <f t="shared" si="120"/>
        <v/>
      </c>
    </row>
    <row r="669" spans="1:17">
      <c r="A669" s="41">
        <f t="shared" si="111"/>
        <v>667</v>
      </c>
      <c r="B669" t="str">
        <f t="shared" si="112"/>
        <v>5_668</v>
      </c>
      <c r="C669">
        <f t="shared" si="110"/>
        <v>5</v>
      </c>
      <c r="D669">
        <f t="shared" si="113"/>
        <v>668</v>
      </c>
      <c r="E669">
        <f>IFERROR(VLOOKUP($B669,'CURVE DATA'!$A:$AM,15,FALSE),"")</f>
        <v>305.93314653846153</v>
      </c>
      <c r="F669">
        <f>IFERROR(VLOOKUP($B669,'CURVE DATA'!$A:$AM,34,FALSE),NA())</f>
        <v>1.0351340502443602E-3</v>
      </c>
      <c r="G669">
        <f>IFERROR(VLOOKUP($B669,'CURVE DATA'!$A:$AM,35,FALSE),NA())</f>
        <v>8.8496101807971683E-2</v>
      </c>
      <c r="H669">
        <f>IFERROR(VLOOKUP($B669,'CURVE DATA'!$A:$AM,37,FALSE),NA())</f>
        <v>5.4528909404586638</v>
      </c>
      <c r="I669">
        <f>IFERROR(VLOOKUP($B669,'CURVE DATA'!$A:$AM,38,FALSE),NA())</f>
        <v>3.8936384759706275</v>
      </c>
      <c r="J669">
        <f>IFERROR(VLOOKUP($B669,'CURVE DATA'!$A:$AM,39,FALSE),NA())</f>
        <v>7.0121434049467002</v>
      </c>
      <c r="K669" t="str">
        <f t="shared" si="114"/>
        <v/>
      </c>
      <c r="L669" t="str">
        <f t="shared" si="115"/>
        <v/>
      </c>
      <c r="M669">
        <f t="shared" si="116"/>
        <v>97.44660807692307</v>
      </c>
      <c r="N669" t="str">
        <f t="shared" si="117"/>
        <v/>
      </c>
      <c r="O669" t="str">
        <f t="shared" si="118"/>
        <v/>
      </c>
      <c r="P669" t="str">
        <f t="shared" si="119"/>
        <v/>
      </c>
      <c r="Q669" t="str">
        <f t="shared" si="120"/>
        <v/>
      </c>
    </row>
    <row r="670" spans="1:17">
      <c r="A670" s="41">
        <f t="shared" si="111"/>
        <v>668</v>
      </c>
      <c r="B670" t="str">
        <f t="shared" si="112"/>
        <v>5_669</v>
      </c>
      <c r="C670">
        <f t="shared" si="110"/>
        <v>5</v>
      </c>
      <c r="D670">
        <f t="shared" si="113"/>
        <v>669</v>
      </c>
      <c r="E670">
        <f>IFERROR(VLOOKUP($B670,'CURVE DATA'!$A:$AM,15,FALSE),"")</f>
        <v>306.39181692307693</v>
      </c>
      <c r="F670">
        <f>IFERROR(VLOOKUP($B670,'CURVE DATA'!$A:$AM,34,FALSE),NA())</f>
        <v>1.0134457387905888E-3</v>
      </c>
      <c r="G670">
        <f>IFERROR(VLOOKUP($B670,'CURVE DATA'!$A:$AM,35,FALSE),NA())</f>
        <v>8.8365139747987861E-2</v>
      </c>
      <c r="H670">
        <f>IFERROR(VLOOKUP($B670,'CURVE DATA'!$A:$AM,37,FALSE),NA())</f>
        <v>5.4448214117919758</v>
      </c>
      <c r="I670">
        <f>IFERROR(VLOOKUP($B670,'CURVE DATA'!$A:$AM,38,FALSE),NA())</f>
        <v>3.8878764265105072</v>
      </c>
      <c r="J670">
        <f>IFERROR(VLOOKUP($B670,'CURVE DATA'!$A:$AM,39,FALSE),NA())</f>
        <v>7.0017663970734443</v>
      </c>
      <c r="K670" t="str">
        <f t="shared" si="114"/>
        <v/>
      </c>
      <c r="L670" t="str">
        <f t="shared" si="115"/>
        <v/>
      </c>
      <c r="M670">
        <f t="shared" si="116"/>
        <v>97.905278461538472</v>
      </c>
      <c r="N670" t="str">
        <f t="shared" si="117"/>
        <v/>
      </c>
      <c r="O670" t="str">
        <f t="shared" si="118"/>
        <v/>
      </c>
      <c r="P670" t="str">
        <f t="shared" si="119"/>
        <v/>
      </c>
      <c r="Q670" t="str">
        <f t="shared" si="120"/>
        <v/>
      </c>
    </row>
    <row r="671" spans="1:17">
      <c r="A671" s="41">
        <f t="shared" si="111"/>
        <v>669</v>
      </c>
      <c r="B671" t="str">
        <f t="shared" si="112"/>
        <v>5_670</v>
      </c>
      <c r="C671">
        <f t="shared" si="110"/>
        <v>5</v>
      </c>
      <c r="D671">
        <f t="shared" si="113"/>
        <v>670</v>
      </c>
      <c r="E671">
        <f>IFERROR(VLOOKUP($B671,'CURVE DATA'!$A:$AM,15,FALSE),"")</f>
        <v>306.85048730769233</v>
      </c>
      <c r="F671">
        <f>IFERROR(VLOOKUP($B671,'CURVE DATA'!$A:$AM,34,FALSE),NA())</f>
        <v>9.9217118762423128E-4</v>
      </c>
      <c r="G671">
        <f>IFERROR(VLOOKUP($B671,'CURVE DATA'!$A:$AM,35,FALSE),NA())</f>
        <v>8.8234537403353533E-2</v>
      </c>
      <c r="H671">
        <f>IFERROR(VLOOKUP($B671,'CURVE DATA'!$A:$AM,37,FALSE),NA())</f>
        <v>5.436774047814243</v>
      </c>
      <c r="I671">
        <f>IFERROR(VLOOKUP($B671,'CURVE DATA'!$A:$AM,38,FALSE),NA())</f>
        <v>3.8821302037534458</v>
      </c>
      <c r="J671">
        <f>IFERROR(VLOOKUP($B671,'CURVE DATA'!$A:$AM,39,FALSE),NA())</f>
        <v>6.9914178918750416</v>
      </c>
      <c r="K671" t="str">
        <f t="shared" si="114"/>
        <v/>
      </c>
      <c r="L671" t="str">
        <f t="shared" si="115"/>
        <v/>
      </c>
      <c r="M671">
        <f t="shared" si="116"/>
        <v>98.363948846153875</v>
      </c>
      <c r="N671" t="str">
        <f t="shared" si="117"/>
        <v/>
      </c>
      <c r="O671" t="str">
        <f t="shared" si="118"/>
        <v/>
      </c>
      <c r="P671" t="str">
        <f t="shared" si="119"/>
        <v/>
      </c>
      <c r="Q671" t="str">
        <f t="shared" si="120"/>
        <v/>
      </c>
    </row>
    <row r="672" spans="1:17">
      <c r="A672" s="41">
        <f t="shared" si="111"/>
        <v>670</v>
      </c>
      <c r="B672" t="str">
        <f t="shared" si="112"/>
        <v>5_671</v>
      </c>
      <c r="C672">
        <f t="shared" si="110"/>
        <v>5</v>
      </c>
      <c r="D672">
        <f t="shared" si="113"/>
        <v>671</v>
      </c>
      <c r="E672">
        <f>IFERROR(VLOOKUP($B672,'CURVE DATA'!$A:$AM,15,FALSE),"")</f>
        <v>307.30915769230768</v>
      </c>
      <c r="F672">
        <f>IFERROR(VLOOKUP($B672,'CURVE DATA'!$A:$AM,34,FALSE),NA())</f>
        <v>9.7130343666518401E-4</v>
      </c>
      <c r="G672">
        <f>IFERROR(VLOOKUP($B672,'CURVE DATA'!$A:$AM,35,FALSE),NA())</f>
        <v>8.8104293770567443E-2</v>
      </c>
      <c r="H672">
        <f>IFERROR(VLOOKUP($B672,'CURVE DATA'!$A:$AM,37,FALSE),NA())</f>
        <v>5.4287487866924282</v>
      </c>
      <c r="I672">
        <f>IFERROR(VLOOKUP($B672,'CURVE DATA'!$A:$AM,38,FALSE),NA())</f>
        <v>3.8763997635475427</v>
      </c>
      <c r="J672">
        <f>IFERROR(VLOOKUP($B672,'CURVE DATA'!$A:$AM,39,FALSE),NA())</f>
        <v>6.9810978098373146</v>
      </c>
      <c r="K672" t="str">
        <f t="shared" si="114"/>
        <v/>
      </c>
      <c r="L672" t="str">
        <f t="shared" si="115"/>
        <v/>
      </c>
      <c r="M672">
        <f t="shared" si="116"/>
        <v>98.82261923076922</v>
      </c>
      <c r="N672" t="str">
        <f t="shared" si="117"/>
        <v/>
      </c>
      <c r="O672" t="str">
        <f t="shared" si="118"/>
        <v/>
      </c>
      <c r="P672" t="str">
        <f t="shared" si="119"/>
        <v/>
      </c>
      <c r="Q672" t="str">
        <f t="shared" si="120"/>
        <v/>
      </c>
    </row>
    <row r="673" spans="1:17">
      <c r="A673" s="41">
        <f t="shared" si="111"/>
        <v>671</v>
      </c>
      <c r="B673" t="str">
        <f t="shared" si="112"/>
        <v>5_672</v>
      </c>
      <c r="C673">
        <f t="shared" si="110"/>
        <v>5</v>
      </c>
      <c r="D673">
        <f t="shared" si="113"/>
        <v>672</v>
      </c>
      <c r="E673">
        <f>IFERROR(VLOOKUP($B673,'CURVE DATA'!$A:$AM,15,FALSE),"")</f>
        <v>307.76782807692308</v>
      </c>
      <c r="F673">
        <f>IFERROR(VLOOKUP($B673,'CURVE DATA'!$A:$AM,34,FALSE),NA())</f>
        <v>9.5083562252058806E-4</v>
      </c>
      <c r="G673">
        <f>IFERROR(VLOOKUP($B673,'CURVE DATA'!$A:$AM,35,FALSE),NA())</f>
        <v>8.7974407841881833E-2</v>
      </c>
      <c r="H673">
        <f>IFERROR(VLOOKUP($B673,'CURVE DATA'!$A:$AM,37,FALSE),NA())</f>
        <v>5.420745566331834</v>
      </c>
      <c r="I673">
        <f>IFERROR(VLOOKUP($B673,'CURVE DATA'!$A:$AM,38,FALSE),NA())</f>
        <v>3.8706850615540596</v>
      </c>
      <c r="J673">
        <f>IFERROR(VLOOKUP($B673,'CURVE DATA'!$A:$AM,39,FALSE),NA())</f>
        <v>6.9708060711096085</v>
      </c>
      <c r="K673" t="str">
        <f t="shared" si="114"/>
        <v/>
      </c>
      <c r="L673" t="str">
        <f t="shared" si="115"/>
        <v/>
      </c>
      <c r="M673">
        <f t="shared" si="116"/>
        <v>99.281289615384622</v>
      </c>
      <c r="N673" t="str">
        <f t="shared" si="117"/>
        <v/>
      </c>
      <c r="O673" t="str">
        <f t="shared" si="118"/>
        <v/>
      </c>
      <c r="P673" t="str">
        <f t="shared" si="119"/>
        <v/>
      </c>
      <c r="Q673" t="str">
        <f t="shared" si="120"/>
        <v/>
      </c>
    </row>
    <row r="674" spans="1:17">
      <c r="A674" s="41">
        <f t="shared" si="111"/>
        <v>672</v>
      </c>
      <c r="B674" t="str">
        <f t="shared" si="112"/>
        <v>5_673</v>
      </c>
      <c r="C674">
        <f t="shared" si="110"/>
        <v>5</v>
      </c>
      <c r="D674">
        <f t="shared" si="113"/>
        <v>673</v>
      </c>
      <c r="E674">
        <f>IFERROR(VLOOKUP($B674,'CURVE DATA'!$A:$AM,15,FALSE),"")</f>
        <v>308.22649846153848</v>
      </c>
      <c r="F674">
        <f>IFERROR(VLOOKUP($B674,'CURVE DATA'!$A:$AM,34,FALSE),NA())</f>
        <v>9.307609775895978E-4</v>
      </c>
      <c r="G674">
        <f>IFERROR(VLOOKUP($B674,'CURVE DATA'!$A:$AM,35,FALSE),NA())</f>
        <v>8.7844878605476628E-2</v>
      </c>
      <c r="H674">
        <f>IFERROR(VLOOKUP($B674,'CURVE DATA'!$A:$AM,37,FALSE),NA())</f>
        <v>5.4127643243868375</v>
      </c>
      <c r="I674">
        <f>IFERROR(VLOOKUP($B674,'CURVE DATA'!$A:$AM,38,FALSE),NA())</f>
        <v>3.8649860532550866</v>
      </c>
      <c r="J674">
        <f>IFERROR(VLOOKUP($B674,'CURVE DATA'!$A:$AM,39,FALSE),NA())</f>
        <v>6.9605425955185884</v>
      </c>
      <c r="K674" t="str">
        <f t="shared" si="114"/>
        <v/>
      </c>
      <c r="L674" t="str">
        <f t="shared" si="115"/>
        <v/>
      </c>
      <c r="M674">
        <f t="shared" si="116"/>
        <v>99.739960000000025</v>
      </c>
      <c r="N674" t="str">
        <f t="shared" si="117"/>
        <v/>
      </c>
      <c r="O674" t="str">
        <f t="shared" si="118"/>
        <v/>
      </c>
      <c r="P674" t="str">
        <f t="shared" si="119"/>
        <v/>
      </c>
      <c r="Q674" t="str">
        <f t="shared" si="120"/>
        <v/>
      </c>
    </row>
    <row r="675" spans="1:17">
      <c r="A675" s="41">
        <f t="shared" si="111"/>
        <v>673</v>
      </c>
      <c r="B675" t="str">
        <f t="shared" si="112"/>
        <v>5_674</v>
      </c>
      <c r="C675">
        <f t="shared" si="110"/>
        <v>5</v>
      </c>
      <c r="D675">
        <f t="shared" si="113"/>
        <v>674</v>
      </c>
      <c r="E675">
        <f>IFERROR(VLOOKUP($B675,'CURVE DATA'!$A:$AM,15,FALSE),"")</f>
        <v>308.68516884615383</v>
      </c>
      <c r="F675">
        <f>IFERROR(VLOOKUP($B675,'CURVE DATA'!$A:$AM,34,FALSE),NA())</f>
        <v>9.1107282919535774E-4</v>
      </c>
      <c r="G675">
        <f>IFERROR(VLOOKUP($B675,'CURVE DATA'!$A:$AM,35,FALSE),NA())</f>
        <v>8.7715705045630754E-2</v>
      </c>
      <c r="H675">
        <f>IFERROR(VLOOKUP($B675,'CURVE DATA'!$A:$AM,37,FALSE),NA())</f>
        <v>5.4048049982714472</v>
      </c>
      <c r="I675">
        <f>IFERROR(VLOOKUP($B675,'CURVE DATA'!$A:$AM,38,FALSE),NA())</f>
        <v>3.8593026939610766</v>
      </c>
      <c r="J675">
        <f>IFERROR(VLOOKUP($B675,'CURVE DATA'!$A:$AM,39,FALSE),NA())</f>
        <v>6.9503073025818196</v>
      </c>
      <c r="K675" t="str">
        <f t="shared" si="114"/>
        <v/>
      </c>
      <c r="L675" t="str">
        <f t="shared" si="115"/>
        <v/>
      </c>
      <c r="M675">
        <f t="shared" si="116"/>
        <v>100.19863038461537</v>
      </c>
      <c r="N675" t="str">
        <f t="shared" si="117"/>
        <v/>
      </c>
      <c r="O675" t="str">
        <f t="shared" si="118"/>
        <v/>
      </c>
      <c r="P675" t="str">
        <f t="shared" si="119"/>
        <v/>
      </c>
      <c r="Q675" t="str">
        <f t="shared" si="120"/>
        <v/>
      </c>
    </row>
    <row r="676" spans="1:17">
      <c r="A676" s="41">
        <f t="shared" si="111"/>
        <v>674</v>
      </c>
      <c r="B676" t="str">
        <f t="shared" si="112"/>
        <v>5_675</v>
      </c>
      <c r="C676">
        <f t="shared" si="110"/>
        <v>5</v>
      </c>
      <c r="D676">
        <f t="shared" si="113"/>
        <v>675</v>
      </c>
      <c r="E676">
        <f>IFERROR(VLOOKUP($B676,'CURVE DATA'!$A:$AM,15,FALSE),"")</f>
        <v>309.14383923076923</v>
      </c>
      <c r="F676">
        <f>IFERROR(VLOOKUP($B676,'CURVE DATA'!$A:$AM,34,FALSE),NA())</f>
        <v>8.9176459854036481E-4</v>
      </c>
      <c r="G676">
        <f>IFERROR(VLOOKUP($B676,'CURVE DATA'!$A:$AM,35,FALSE),NA())</f>
        <v>8.7586886142890258E-2</v>
      </c>
      <c r="H676">
        <f>IFERROR(VLOOKUP($B676,'CURVE DATA'!$A:$AM,37,FALSE),NA())</f>
        <v>5.3968675251696636</v>
      </c>
      <c r="I676">
        <f>IFERROR(VLOOKUP($B676,'CURVE DATA'!$A:$AM,38,FALSE),NA())</f>
        <v>3.8536349388182445</v>
      </c>
      <c r="J676">
        <f>IFERROR(VLOOKUP($B676,'CURVE DATA'!$A:$AM,39,FALSE),NA())</f>
        <v>6.9401001115210841</v>
      </c>
      <c r="K676" t="str">
        <f t="shared" si="114"/>
        <v/>
      </c>
      <c r="L676" t="str">
        <f t="shared" si="115"/>
        <v/>
      </c>
      <c r="M676">
        <f t="shared" si="116"/>
        <v>100.65730076923077</v>
      </c>
      <c r="N676" t="str">
        <f t="shared" si="117"/>
        <v/>
      </c>
      <c r="O676" t="str">
        <f t="shared" si="118"/>
        <v/>
      </c>
      <c r="P676" t="str">
        <f t="shared" si="119"/>
        <v/>
      </c>
      <c r="Q676" t="str">
        <f t="shared" si="120"/>
        <v/>
      </c>
    </row>
    <row r="677" spans="1:17">
      <c r="A677" s="41">
        <f t="shared" si="111"/>
        <v>675</v>
      </c>
      <c r="B677" t="str">
        <f t="shared" si="112"/>
        <v>5_676</v>
      </c>
      <c r="C677">
        <f t="shared" si="110"/>
        <v>5</v>
      </c>
      <c r="D677">
        <f t="shared" si="113"/>
        <v>676</v>
      </c>
      <c r="E677">
        <f>IFERROR(VLOOKUP($B677,'CURVE DATA'!$A:$AM,15,FALSE),"")</f>
        <v>309.60250961538463</v>
      </c>
      <c r="F677">
        <f>IFERROR(VLOOKUP($B677,'CURVE DATA'!$A:$AM,34,FALSE),NA())</f>
        <v>8.7282979995156212E-4</v>
      </c>
      <c r="G677">
        <f>IFERROR(VLOOKUP($B677,'CURVE DATA'!$A:$AM,35,FALSE),NA())</f>
        <v>8.7458420874234055E-2</v>
      </c>
      <c r="H677">
        <f>IFERROR(VLOOKUP($B677,'CURVE DATA'!$A:$AM,37,FALSE),NA())</f>
        <v>5.3889518420456888</v>
      </c>
      <c r="I677">
        <f>IFERROR(VLOOKUP($B677,'CURVE DATA'!$A:$AM,38,FALSE),NA())</f>
        <v>3.8479827428158595</v>
      </c>
      <c r="J677">
        <f>IFERROR(VLOOKUP($B677,'CURVE DATA'!$A:$AM,39,FALSE),NA())</f>
        <v>6.9299209412755181</v>
      </c>
      <c r="K677" t="str">
        <f t="shared" si="114"/>
        <v/>
      </c>
      <c r="L677" t="str">
        <f t="shared" si="115"/>
        <v/>
      </c>
      <c r="M677">
        <f t="shared" si="116"/>
        <v>101.11597115384617</v>
      </c>
      <c r="N677" t="str">
        <f t="shared" si="117"/>
        <v/>
      </c>
      <c r="O677" t="str">
        <f t="shared" si="118"/>
        <v/>
      </c>
      <c r="P677" t="str">
        <f t="shared" si="119"/>
        <v/>
      </c>
      <c r="Q677" t="str">
        <f t="shared" si="120"/>
        <v/>
      </c>
    </row>
    <row r="678" spans="1:17">
      <c r="A678" s="41">
        <f t="shared" si="111"/>
        <v>676</v>
      </c>
      <c r="B678" t="str">
        <f t="shared" si="112"/>
        <v>5_677</v>
      </c>
      <c r="C678">
        <f t="shared" si="110"/>
        <v>5</v>
      </c>
      <c r="D678">
        <f t="shared" si="113"/>
        <v>677</v>
      </c>
      <c r="E678">
        <f>IFERROR(VLOOKUP($B678,'CURVE DATA'!$A:$AM,15,FALSE),"")</f>
        <v>310.06117999999998</v>
      </c>
      <c r="F678">
        <f>IFERROR(VLOOKUP($B678,'CURVE DATA'!$A:$AM,34,FALSE),NA())</f>
        <v>8.5426203981634353E-4</v>
      </c>
      <c r="G678">
        <f>IFERROR(VLOOKUP($B678,'CURVE DATA'!$A:$AM,35,FALSE),NA())</f>
        <v>8.7330308213236396E-2</v>
      </c>
      <c r="H678">
        <f>IFERROR(VLOOKUP($B678,'CURVE DATA'!$A:$AM,37,FALSE),NA())</f>
        <v>5.3810578856539362</v>
      </c>
      <c r="I678">
        <f>IFERROR(VLOOKUP($B678,'CURVE DATA'!$A:$AM,38,FALSE),NA())</f>
        <v>3.8423460607933917</v>
      </c>
      <c r="J678">
        <f>IFERROR(VLOOKUP($B678,'CURVE DATA'!$A:$AM,39,FALSE),NA())</f>
        <v>6.9197697105144815</v>
      </c>
      <c r="K678" t="str">
        <f t="shared" si="114"/>
        <v/>
      </c>
      <c r="L678" t="str">
        <f t="shared" si="115"/>
        <v/>
      </c>
      <c r="M678">
        <f t="shared" si="116"/>
        <v>101.57464153846152</v>
      </c>
      <c r="N678" t="str">
        <f t="shared" si="117"/>
        <v/>
      </c>
      <c r="O678" t="str">
        <f t="shared" si="118"/>
        <v/>
      </c>
      <c r="P678" t="str">
        <f t="shared" si="119"/>
        <v/>
      </c>
      <c r="Q678" t="str">
        <f t="shared" si="120"/>
        <v/>
      </c>
    </row>
    <row r="679" spans="1:17">
      <c r="A679" s="41">
        <f t="shared" si="111"/>
        <v>677</v>
      </c>
      <c r="B679" t="str">
        <f t="shared" si="112"/>
        <v>5_678</v>
      </c>
      <c r="C679">
        <f t="shared" si="110"/>
        <v>5</v>
      </c>
      <c r="D679">
        <f t="shared" si="113"/>
        <v>678</v>
      </c>
      <c r="E679">
        <f>IFERROR(VLOOKUP($B679,'CURVE DATA'!$A:$AM,15,FALSE),"")</f>
        <v>310.51985038461538</v>
      </c>
      <c r="F679">
        <f>IFERROR(VLOOKUP($B679,'CURVE DATA'!$A:$AM,34,FALSE),NA())</f>
        <v>8.3605501575276166E-4</v>
      </c>
      <c r="G679">
        <f>IFERROR(VLOOKUP($B679,'CURVE DATA'!$A:$AM,35,FALSE),NA())</f>
        <v>8.7202547130226807E-2</v>
      </c>
      <c r="H679">
        <f>IFERROR(VLOOKUP($B679,'CURVE DATA'!$A:$AM,37,FALSE),NA())</f>
        <v>5.3731855925488921</v>
      </c>
      <c r="I679">
        <f>IFERROR(VLOOKUP($B679,'CURVE DATA'!$A:$AM,38,FALSE),NA())</f>
        <v>3.8367248474475515</v>
      </c>
      <c r="J679">
        <f>IFERROR(VLOOKUP($B679,'CURVE DATA'!$A:$AM,39,FALSE),NA())</f>
        <v>6.9096463376502335</v>
      </c>
      <c r="K679" t="str">
        <f t="shared" si="114"/>
        <v/>
      </c>
      <c r="L679" t="str">
        <f t="shared" si="115"/>
        <v/>
      </c>
      <c r="M679">
        <f t="shared" si="116"/>
        <v>102.03331192307692</v>
      </c>
      <c r="N679" t="str">
        <f t="shared" si="117"/>
        <v/>
      </c>
      <c r="O679" t="str">
        <f t="shared" si="118"/>
        <v/>
      </c>
      <c r="P679" t="str">
        <f t="shared" si="119"/>
        <v/>
      </c>
      <c r="Q679" t="str">
        <f t="shared" si="120"/>
        <v/>
      </c>
    </row>
    <row r="680" spans="1:17">
      <c r="A680" s="41">
        <f t="shared" si="111"/>
        <v>678</v>
      </c>
      <c r="B680" t="str">
        <f t="shared" si="112"/>
        <v>5_679</v>
      </c>
      <c r="C680">
        <f t="shared" si="110"/>
        <v>5</v>
      </c>
      <c r="D680">
        <f t="shared" si="113"/>
        <v>679</v>
      </c>
      <c r="E680">
        <f>IFERROR(VLOOKUP($B680,'CURVE DATA'!$A:$AM,15,FALSE),"")</f>
        <v>310.97852076923078</v>
      </c>
      <c r="F680">
        <f>IFERROR(VLOOKUP($B680,'CURVE DATA'!$A:$AM,34,FALSE),NA())</f>
        <v>8.1820251570470905E-4</v>
      </c>
      <c r="G680">
        <f>IFERROR(VLOOKUP($B680,'CURVE DATA'!$A:$AM,35,FALSE),NA())</f>
        <v>8.7075136592447283E-2</v>
      </c>
      <c r="H680">
        <f>IFERROR(VLOOKUP($B680,'CURVE DATA'!$A:$AM,37,FALSE),NA())</f>
        <v>5.3653348990947949</v>
      </c>
      <c r="I680">
        <f>IFERROR(VLOOKUP($B680,'CURVE DATA'!$A:$AM,38,FALSE),NA())</f>
        <v>3.8311190573392038</v>
      </c>
      <c r="J680">
        <f>IFERROR(VLOOKUP($B680,'CURVE DATA'!$A:$AM,39,FALSE),NA())</f>
        <v>6.8995507408503878</v>
      </c>
      <c r="K680" t="str">
        <f t="shared" si="114"/>
        <v/>
      </c>
      <c r="L680" t="str">
        <f t="shared" si="115"/>
        <v/>
      </c>
      <c r="M680">
        <f t="shared" si="116"/>
        <v>102.49198230769233</v>
      </c>
      <c r="N680" t="str">
        <f t="shared" si="117"/>
        <v/>
      </c>
      <c r="O680" t="str">
        <f t="shared" si="118"/>
        <v/>
      </c>
      <c r="P680" t="str">
        <f t="shared" si="119"/>
        <v/>
      </c>
      <c r="Q680" t="str">
        <f t="shared" si="120"/>
        <v/>
      </c>
    </row>
    <row r="681" spans="1:17">
      <c r="A681" s="41">
        <f t="shared" si="111"/>
        <v>679</v>
      </c>
      <c r="B681" t="str">
        <f t="shared" si="112"/>
        <v>5_680</v>
      </c>
      <c r="C681">
        <f t="shared" si="110"/>
        <v>5</v>
      </c>
      <c r="D681">
        <f t="shared" si="113"/>
        <v>680</v>
      </c>
      <c r="E681">
        <f>IFERROR(VLOOKUP($B681,'CURVE DATA'!$A:$AM,15,FALSE),"")</f>
        <v>311.43719115384613</v>
      </c>
      <c r="F681">
        <f>IFERROR(VLOOKUP($B681,'CURVE DATA'!$A:$AM,34,FALSE),NA())</f>
        <v>8.006984169253589E-4</v>
      </c>
      <c r="G681">
        <f>IFERROR(VLOOKUP($B681,'CURVE DATA'!$A:$AM,35,FALSE),NA())</f>
        <v>8.6948075564206473E-2</v>
      </c>
      <c r="H681">
        <f>IFERROR(VLOOKUP($B681,'CURVE DATA'!$A:$AM,37,FALSE),NA())</f>
        <v>5.3575057414751397</v>
      </c>
      <c r="I681">
        <f>IFERROR(VLOOKUP($B681,'CURVE DATA'!$A:$AM,38,FALSE),NA())</f>
        <v>3.8255286449001527</v>
      </c>
      <c r="J681">
        <f>IFERROR(VLOOKUP($B681,'CURVE DATA'!$A:$AM,39,FALSE),NA())</f>
        <v>6.8894828380501281</v>
      </c>
      <c r="K681" t="str">
        <f t="shared" si="114"/>
        <v/>
      </c>
      <c r="L681" t="str">
        <f t="shared" si="115"/>
        <v/>
      </c>
      <c r="M681">
        <f t="shared" si="116"/>
        <v>102.95065269230767</v>
      </c>
      <c r="N681" t="str">
        <f t="shared" si="117"/>
        <v/>
      </c>
      <c r="O681" t="str">
        <f t="shared" si="118"/>
        <v/>
      </c>
      <c r="P681" t="str">
        <f t="shared" si="119"/>
        <v/>
      </c>
      <c r="Q681" t="str">
        <f t="shared" si="120"/>
        <v/>
      </c>
    </row>
    <row r="682" spans="1:17">
      <c r="A682" s="41">
        <f t="shared" si="111"/>
        <v>680</v>
      </c>
      <c r="B682" t="str">
        <f t="shared" si="112"/>
        <v>5_681</v>
      </c>
      <c r="C682">
        <f t="shared" si="110"/>
        <v>5</v>
      </c>
      <c r="D682">
        <f t="shared" si="113"/>
        <v>681</v>
      </c>
      <c r="E682">
        <f>IFERROR(VLOOKUP($B682,'CURVE DATA'!$A:$AM,15,FALSE),"")</f>
        <v>311.89586153846153</v>
      </c>
      <c r="F682">
        <f>IFERROR(VLOOKUP($B682,'CURVE DATA'!$A:$AM,34,FALSE),NA())</f>
        <v>7.8353668517430069E-4</v>
      </c>
      <c r="G682">
        <f>IFERROR(VLOOKUP($B682,'CURVE DATA'!$A:$AM,35,FALSE),NA())</f>
        <v>8.6821363007031402E-2</v>
      </c>
      <c r="H682">
        <f>IFERROR(VLOOKUP($B682,'CURVE DATA'!$A:$AM,37,FALSE),NA())</f>
        <v>5.3496980557020244</v>
      </c>
      <c r="I682">
        <f>IFERROR(VLOOKUP($B682,'CURVE DATA'!$A:$AM,38,FALSE),NA())</f>
        <v>3.819953564439817</v>
      </c>
      <c r="J682">
        <f>IFERROR(VLOOKUP($B682,'CURVE DATA'!$A:$AM,39,FALSE),NA())</f>
        <v>6.8794425469642322</v>
      </c>
      <c r="K682" t="str">
        <f t="shared" si="114"/>
        <v/>
      </c>
      <c r="L682" t="str">
        <f t="shared" si="115"/>
        <v/>
      </c>
      <c r="M682">
        <f t="shared" si="116"/>
        <v>103.40932307692307</v>
      </c>
      <c r="N682" t="str">
        <f t="shared" si="117"/>
        <v/>
      </c>
      <c r="O682" t="str">
        <f t="shared" si="118"/>
        <v/>
      </c>
      <c r="P682" t="str">
        <f t="shared" si="119"/>
        <v/>
      </c>
      <c r="Q682" t="str">
        <f t="shared" si="120"/>
        <v/>
      </c>
    </row>
    <row r="683" spans="1:17">
      <c r="A683" s="41">
        <f t="shared" si="111"/>
        <v>681</v>
      </c>
      <c r="B683" t="str">
        <f t="shared" si="112"/>
        <v>5_682</v>
      </c>
      <c r="C683">
        <f t="shared" si="110"/>
        <v>5</v>
      </c>
      <c r="D683">
        <f t="shared" si="113"/>
        <v>682</v>
      </c>
      <c r="E683">
        <f>IFERROR(VLOOKUP($B683,'CURVE DATA'!$A:$AM,15,FALSE),"")</f>
        <v>312.35453192307693</v>
      </c>
      <c r="F683">
        <f>IFERROR(VLOOKUP($B683,'CURVE DATA'!$A:$AM,34,FALSE),NA())</f>
        <v>7.6671137377725936E-4</v>
      </c>
      <c r="G683">
        <f>IFERROR(VLOOKUP($B683,'CURVE DATA'!$A:$AM,35,FALSE),NA())</f>
        <v>8.6694997879816632E-2</v>
      </c>
      <c r="H683">
        <f>IFERROR(VLOOKUP($B683,'CURVE DATA'!$A:$AM,37,FALSE),NA())</f>
        <v>5.3419117776253415</v>
      </c>
      <c r="I683">
        <f>IFERROR(VLOOKUP($B683,'CURVE DATA'!$A:$AM,38,FALSE),NA())</f>
        <v>3.8143937701517929</v>
      </c>
      <c r="J683">
        <f>IFERROR(VLOOKUP($B683,'CURVE DATA'!$A:$AM,39,FALSE),NA())</f>
        <v>6.8694297850988901</v>
      </c>
      <c r="K683" t="str">
        <f t="shared" si="114"/>
        <v/>
      </c>
      <c r="L683" t="str">
        <f t="shared" si="115"/>
        <v/>
      </c>
      <c r="M683">
        <f t="shared" si="116"/>
        <v>103.86799346153848</v>
      </c>
      <c r="N683" t="str">
        <f t="shared" si="117"/>
        <v/>
      </c>
      <c r="O683" t="str">
        <f t="shared" si="118"/>
        <v/>
      </c>
      <c r="P683" t="str">
        <f t="shared" si="119"/>
        <v/>
      </c>
      <c r="Q683" t="str">
        <f t="shared" si="120"/>
        <v/>
      </c>
    </row>
    <row r="684" spans="1:17">
      <c r="A684" s="41">
        <f t="shared" si="111"/>
        <v>682</v>
      </c>
      <c r="B684" t="str">
        <f t="shared" si="112"/>
        <v>5_683</v>
      </c>
      <c r="C684">
        <f t="shared" si="110"/>
        <v>5</v>
      </c>
      <c r="D684">
        <f t="shared" si="113"/>
        <v>683</v>
      </c>
      <c r="E684">
        <f>IFERROR(VLOOKUP($B684,'CURVE DATA'!$A:$AM,15,FALSE),"")</f>
        <v>312.81320230769234</v>
      </c>
      <c r="F684">
        <f>IFERROR(VLOOKUP($B684,'CURVE DATA'!$A:$AM,34,FALSE),NA())</f>
        <v>7.5021662266301669E-4</v>
      </c>
      <c r="G684">
        <f>IFERROR(VLOOKUP($B684,'CURVE DATA'!$A:$AM,35,FALSE),NA())</f>
        <v>8.6568979138970367E-2</v>
      </c>
      <c r="H684">
        <f>IFERROR(VLOOKUP($B684,'CURVE DATA'!$A:$AM,37,FALSE),NA())</f>
        <v>5.3341468429417809</v>
      </c>
      <c r="I684">
        <f>IFERROR(VLOOKUP($B684,'CURVE DATA'!$A:$AM,38,FALSE),NA())</f>
        <v>3.808849216120282</v>
      </c>
      <c r="J684">
        <f>IFERROR(VLOOKUP($B684,'CURVE DATA'!$A:$AM,39,FALSE),NA())</f>
        <v>6.8594444697632797</v>
      </c>
      <c r="K684" t="str">
        <f t="shared" si="114"/>
        <v/>
      </c>
      <c r="L684" t="str">
        <f t="shared" si="115"/>
        <v/>
      </c>
      <c r="M684">
        <f t="shared" si="116"/>
        <v>104.32666384615388</v>
      </c>
      <c r="N684" t="str">
        <f t="shared" si="117"/>
        <v/>
      </c>
      <c r="O684" t="str">
        <f t="shared" si="118"/>
        <v/>
      </c>
      <c r="P684" t="str">
        <f t="shared" si="119"/>
        <v/>
      </c>
      <c r="Q684" t="str">
        <f t="shared" si="120"/>
        <v/>
      </c>
    </row>
    <row r="685" spans="1:17">
      <c r="A685" s="41">
        <f t="shared" si="111"/>
        <v>683</v>
      </c>
      <c r="B685" t="str">
        <f t="shared" si="112"/>
        <v>5_684</v>
      </c>
      <c r="C685">
        <f t="shared" si="110"/>
        <v>5</v>
      </c>
      <c r="D685">
        <f t="shared" si="113"/>
        <v>684</v>
      </c>
      <c r="E685">
        <f>IFERROR(VLOOKUP($B685,'CURVE DATA'!$A:$AM,15,FALSE),"")</f>
        <v>313.27187269230768</v>
      </c>
      <c r="F685">
        <f>IFERROR(VLOOKUP($B685,'CURVE DATA'!$A:$AM,34,FALSE),NA())</f>
        <v>7.340466575071733E-4</v>
      </c>
      <c r="G685">
        <f>IFERROR(VLOOKUP($B685,'CURVE DATA'!$A:$AM,35,FALSE),NA())</f>
        <v>8.6443305738558282E-2</v>
      </c>
      <c r="H685">
        <f>IFERROR(VLOOKUP($B685,'CURVE DATA'!$A:$AM,37,FALSE),NA())</f>
        <v>5.3264031872036934</v>
      </c>
      <c r="I685">
        <f>IFERROR(VLOOKUP($B685,'CURVE DATA'!$A:$AM,38,FALSE),NA())</f>
        <v>3.8033198563264197</v>
      </c>
      <c r="J685">
        <f>IFERROR(VLOOKUP($B685,'CURVE DATA'!$A:$AM,39,FALSE),NA())</f>
        <v>6.8494865180809672</v>
      </c>
      <c r="K685" t="str">
        <f t="shared" si="114"/>
        <v/>
      </c>
      <c r="L685" t="str">
        <f t="shared" si="115"/>
        <v/>
      </c>
      <c r="M685">
        <f t="shared" si="116"/>
        <v>104.78533423076922</v>
      </c>
      <c r="N685" t="str">
        <f t="shared" si="117"/>
        <v/>
      </c>
      <c r="O685" t="str">
        <f t="shared" si="118"/>
        <v/>
      </c>
      <c r="P685" t="str">
        <f t="shared" si="119"/>
        <v/>
      </c>
      <c r="Q685" t="str">
        <f t="shared" si="120"/>
        <v/>
      </c>
    </row>
    <row r="686" spans="1:17">
      <c r="A686" s="41">
        <f t="shared" si="111"/>
        <v>684</v>
      </c>
      <c r="B686" t="str">
        <f t="shared" si="112"/>
        <v>5_685</v>
      </c>
      <c r="C686">
        <f t="shared" si="110"/>
        <v>5</v>
      </c>
      <c r="D686">
        <f t="shared" si="113"/>
        <v>685</v>
      </c>
      <c r="E686">
        <f>IFERROR(VLOOKUP($B686,'CURVE DATA'!$A:$AM,15,FALSE),"")</f>
        <v>313.73054307692308</v>
      </c>
      <c r="F686">
        <f>IFERROR(VLOOKUP($B686,'CURVE DATA'!$A:$AM,34,FALSE),NA())</f>
        <v>7.1819578881681864E-4</v>
      </c>
      <c r="G686">
        <f>IFERROR(VLOOKUP($B686,'CURVE DATA'!$A:$AM,35,FALSE),NA())</f>
        <v>8.6317976630444632E-2</v>
      </c>
      <c r="H686">
        <f>IFERROR(VLOOKUP($B686,'CURVE DATA'!$A:$AM,37,FALSE),NA())</f>
        <v>5.3186807458277823</v>
      </c>
      <c r="I686">
        <f>IFERROR(VLOOKUP($B686,'CURVE DATA'!$A:$AM,38,FALSE),NA())</f>
        <v>3.7978056446544834</v>
      </c>
      <c r="J686">
        <f>IFERROR(VLOOKUP($B686,'CURVE DATA'!$A:$AM,39,FALSE),NA())</f>
        <v>6.8395558470010824</v>
      </c>
      <c r="K686" t="str">
        <f t="shared" si="114"/>
        <v/>
      </c>
      <c r="L686" t="str">
        <f t="shared" si="115"/>
        <v/>
      </c>
      <c r="M686">
        <f t="shared" si="116"/>
        <v>105.24400461538463</v>
      </c>
      <c r="N686" t="str">
        <f t="shared" si="117"/>
        <v/>
      </c>
      <c r="O686" t="str">
        <f t="shared" si="118"/>
        <v/>
      </c>
      <c r="P686" t="str">
        <f t="shared" si="119"/>
        <v/>
      </c>
      <c r="Q686" t="str">
        <f t="shared" si="120"/>
        <v/>
      </c>
    </row>
    <row r="687" spans="1:17">
      <c r="A687" s="41">
        <f t="shared" si="111"/>
        <v>685</v>
      </c>
      <c r="B687" t="str">
        <f t="shared" si="112"/>
        <v>5_686</v>
      </c>
      <c r="C687">
        <f t="shared" si="110"/>
        <v>5</v>
      </c>
      <c r="D687">
        <f t="shared" si="113"/>
        <v>686</v>
      </c>
      <c r="E687">
        <f>IFERROR(VLOOKUP($B687,'CURVE DATA'!$A:$AM,15,FALSE),"")</f>
        <v>314.18921346153849</v>
      </c>
      <c r="F687">
        <f>IFERROR(VLOOKUP($B687,'CURVE DATA'!$A:$AM,34,FALSE),NA())</f>
        <v>7.0265841103631999E-4</v>
      </c>
      <c r="G687">
        <f>IFERROR(VLOOKUP($B687,'CURVE DATA'!$A:$AM,35,FALSE),NA())</f>
        <v>8.6192990764430891E-2</v>
      </c>
      <c r="H687">
        <f>IFERROR(VLOOKUP($B687,'CURVE DATA'!$A:$AM,37,FALSE),NA())</f>
        <v>5.3109794541036504</v>
      </c>
      <c r="I687">
        <f>IFERROR(VLOOKUP($B687,'CURVE DATA'!$A:$AM,38,FALSE),NA())</f>
        <v>3.7923065348979925</v>
      </c>
      <c r="J687">
        <f>IFERROR(VLOOKUP($B687,'CURVE DATA'!$A:$AM,39,FALSE),NA())</f>
        <v>6.8296523733093082</v>
      </c>
      <c r="K687" t="str">
        <f t="shared" si="114"/>
        <v/>
      </c>
      <c r="L687" t="str">
        <f t="shared" si="115"/>
        <v/>
      </c>
      <c r="M687">
        <f t="shared" si="116"/>
        <v>105.70267500000003</v>
      </c>
      <c r="N687" t="str">
        <f t="shared" si="117"/>
        <v/>
      </c>
      <c r="O687" t="str">
        <f t="shared" si="118"/>
        <v/>
      </c>
      <c r="P687" t="str">
        <f t="shared" si="119"/>
        <v/>
      </c>
      <c r="Q687" t="str">
        <f t="shared" si="120"/>
        <v/>
      </c>
    </row>
    <row r="688" spans="1:17">
      <c r="A688" s="41">
        <f t="shared" si="111"/>
        <v>686</v>
      </c>
      <c r="B688" t="str">
        <f t="shared" si="112"/>
        <v>5_687</v>
      </c>
      <c r="C688">
        <f t="shared" si="110"/>
        <v>5</v>
      </c>
      <c r="D688">
        <f t="shared" si="113"/>
        <v>687</v>
      </c>
      <c r="E688">
        <f>IFERROR(VLOOKUP($B688,'CURVE DATA'!$A:$AM,15,FALSE),"")</f>
        <v>314.64788384615383</v>
      </c>
      <c r="F688">
        <f>IFERROR(VLOOKUP($B688,'CURVE DATA'!$A:$AM,34,FALSE),NA())</f>
        <v>6.8742900157618507E-4</v>
      </c>
      <c r="G688">
        <f>IFERROR(VLOOKUP($B688,'CURVE DATA'!$A:$AM,35,FALSE),NA())</f>
        <v>8.6068347088391742E-2</v>
      </c>
      <c r="H688">
        <f>IFERROR(VLOOKUP($B688,'CURVE DATA'!$A:$AM,37,FALSE),NA())</f>
        <v>5.3032992472021734</v>
      </c>
      <c r="I688">
        <f>IFERROR(VLOOKUP($B688,'CURVE DATA'!$A:$AM,38,FALSE),NA())</f>
        <v>3.7868224807656925</v>
      </c>
      <c r="J688">
        <f>IFERROR(VLOOKUP($B688,'CURVE DATA'!$A:$AM,39,FALSE),NA())</f>
        <v>6.8197760136386556</v>
      </c>
      <c r="K688" t="str">
        <f t="shared" si="114"/>
        <v/>
      </c>
      <c r="L688" t="str">
        <f t="shared" si="115"/>
        <v/>
      </c>
      <c r="M688">
        <f t="shared" si="116"/>
        <v>106.16134538461537</v>
      </c>
      <c r="N688" t="str">
        <f t="shared" si="117"/>
        <v/>
      </c>
      <c r="O688" t="str">
        <f t="shared" si="118"/>
        <v/>
      </c>
      <c r="P688" t="str">
        <f t="shared" si="119"/>
        <v/>
      </c>
      <c r="Q688" t="str">
        <f t="shared" si="120"/>
        <v/>
      </c>
    </row>
    <row r="689" spans="1:17">
      <c r="A689" s="41">
        <f t="shared" si="111"/>
        <v>687</v>
      </c>
      <c r="B689" t="str">
        <f t="shared" si="112"/>
        <v>5_688</v>
      </c>
      <c r="C689">
        <f t="shared" si="110"/>
        <v>5</v>
      </c>
      <c r="D689">
        <f t="shared" si="113"/>
        <v>688</v>
      </c>
      <c r="E689">
        <f>IFERROR(VLOOKUP($B689,'CURVE DATA'!$A:$AM,15,FALSE),"")</f>
        <v>315.10655423076923</v>
      </c>
      <c r="F689">
        <f>IFERROR(VLOOKUP($B689,'CURVE DATA'!$A:$AM,34,FALSE),NA())</f>
        <v>6.7250212004876862E-4</v>
      </c>
      <c r="G689">
        <f>IFERROR(VLOOKUP($B689,'CURVE DATA'!$A:$AM,35,FALSE),NA())</f>
        <v>8.5944044548408705E-2</v>
      </c>
      <c r="H689">
        <f>IFERROR(VLOOKUP($B689,'CURVE DATA'!$A:$AM,37,FALSE),NA())</f>
        <v>5.2956400601837412</v>
      </c>
      <c r="I689">
        <f>IFERROR(VLOOKUP($B689,'CURVE DATA'!$A:$AM,38,FALSE),NA())</f>
        <v>3.781353435887433</v>
      </c>
      <c r="J689">
        <f>IFERROR(VLOOKUP($B689,'CURVE DATA'!$A:$AM,39,FALSE),NA())</f>
        <v>6.8099266844800495</v>
      </c>
      <c r="K689" t="str">
        <f t="shared" si="114"/>
        <v/>
      </c>
      <c r="L689" t="str">
        <f t="shared" si="115"/>
        <v/>
      </c>
      <c r="M689">
        <f t="shared" si="116"/>
        <v>106.62001576923078</v>
      </c>
      <c r="N689" t="str">
        <f t="shared" si="117"/>
        <v/>
      </c>
      <c r="O689" t="str">
        <f t="shared" si="118"/>
        <v/>
      </c>
      <c r="P689" t="str">
        <f t="shared" si="119"/>
        <v/>
      </c>
      <c r="Q689" t="str">
        <f t="shared" si="120"/>
        <v/>
      </c>
    </row>
    <row r="690" spans="1:17">
      <c r="A690" s="41">
        <f t="shared" si="111"/>
        <v>688</v>
      </c>
      <c r="B690" t="str">
        <f t="shared" si="112"/>
        <v>5_689</v>
      </c>
      <c r="C690">
        <f t="shared" si="110"/>
        <v>5</v>
      </c>
      <c r="D690">
        <f t="shared" si="113"/>
        <v>689</v>
      </c>
      <c r="E690">
        <f>IFERROR(VLOOKUP($B690,'CURVE DATA'!$A:$AM,15,FALSE),"")</f>
        <v>315.56522461538464</v>
      </c>
      <c r="F690">
        <f>IFERROR(VLOOKUP($B690,'CURVE DATA'!$A:$AM,34,FALSE),NA())</f>
        <v>6.5787240722350242E-4</v>
      </c>
      <c r="G690">
        <f>IFERROR(VLOOKUP($B690,'CURVE DATA'!$A:$AM,35,FALSE),NA())</f>
        <v>8.582008208890117E-2</v>
      </c>
      <c r="H690">
        <f>IFERROR(VLOOKUP($B690,'CURVE DATA'!$A:$AM,37,FALSE),NA())</f>
        <v>5.2880018280063243</v>
      </c>
      <c r="I690">
        <f>IFERROR(VLOOKUP($B690,'CURVE DATA'!$A:$AM,38,FALSE),NA())</f>
        <v>3.7758993538199332</v>
      </c>
      <c r="J690">
        <f>IFERROR(VLOOKUP($B690,'CURVE DATA'!$A:$AM,39,FALSE),NA())</f>
        <v>6.8001043021927154</v>
      </c>
      <c r="K690" t="str">
        <f t="shared" si="114"/>
        <v/>
      </c>
      <c r="L690" t="str">
        <f t="shared" si="115"/>
        <v/>
      </c>
      <c r="M690">
        <f t="shared" si="116"/>
        <v>107.07868615384618</v>
      </c>
      <c r="N690" t="str">
        <f t="shared" si="117"/>
        <v/>
      </c>
      <c r="O690" t="str">
        <f t="shared" si="118"/>
        <v/>
      </c>
      <c r="P690" t="str">
        <f t="shared" si="119"/>
        <v/>
      </c>
      <c r="Q690" t="str">
        <f t="shared" si="120"/>
        <v/>
      </c>
    </row>
    <row r="691" spans="1:17">
      <c r="A691" s="41">
        <f t="shared" si="111"/>
        <v>689</v>
      </c>
      <c r="B691" t="str">
        <f t="shared" si="112"/>
        <v>5_690</v>
      </c>
      <c r="C691">
        <f t="shared" si="110"/>
        <v>5</v>
      </c>
      <c r="D691">
        <f t="shared" si="113"/>
        <v>690</v>
      </c>
      <c r="E691">
        <f>IFERROR(VLOOKUP($B691,'CURVE DATA'!$A:$AM,15,FALSE),"")</f>
        <v>316.02389499999998</v>
      </c>
      <c r="F691">
        <f>IFERROR(VLOOKUP($B691,'CURVE DATA'!$A:$AM,34,FALSE),NA())</f>
        <v>6.4353458423416828E-4</v>
      </c>
      <c r="G691">
        <f>IFERROR(VLOOKUP($B691,'CURVE DATA'!$A:$AM,35,FALSE),NA())</f>
        <v>8.5696458652755075E-2</v>
      </c>
      <c r="H691">
        <f>IFERROR(VLOOKUP($B691,'CURVE DATA'!$A:$AM,37,FALSE),NA())</f>
        <v>5.2803844855334079</v>
      </c>
      <c r="I691">
        <f>IFERROR(VLOOKUP($B691,'CURVE DATA'!$A:$AM,38,FALSE),NA())</f>
        <v>3.7704601880524442</v>
      </c>
      <c r="J691">
        <f>IFERROR(VLOOKUP($B691,'CURVE DATA'!$A:$AM,39,FALSE),NA())</f>
        <v>6.7903087830143711</v>
      </c>
      <c r="K691" t="str">
        <f t="shared" si="114"/>
        <v/>
      </c>
      <c r="L691" t="str">
        <f t="shared" si="115"/>
        <v/>
      </c>
      <c r="M691">
        <f t="shared" si="116"/>
        <v>107.53735653846152</v>
      </c>
      <c r="N691" t="str">
        <f t="shared" si="117"/>
        <v/>
      </c>
      <c r="O691" t="str">
        <f t="shared" si="118"/>
        <v/>
      </c>
      <c r="P691" t="str">
        <f t="shared" si="119"/>
        <v/>
      </c>
      <c r="Q691" t="str">
        <f t="shared" si="120"/>
        <v/>
      </c>
    </row>
    <row r="692" spans="1:17">
      <c r="A692" s="41">
        <f t="shared" si="111"/>
        <v>690</v>
      </c>
      <c r="B692" t="str">
        <f t="shared" si="112"/>
        <v>5_691</v>
      </c>
      <c r="C692">
        <f t="shared" si="110"/>
        <v>5</v>
      </c>
      <c r="D692">
        <f t="shared" si="113"/>
        <v>691</v>
      </c>
      <c r="E692">
        <f>IFERROR(VLOOKUP($B692,'CURVE DATA'!$A:$AM,15,FALSE),"")</f>
        <v>316.48256538461538</v>
      </c>
      <c r="F692">
        <f>IFERROR(VLOOKUP($B692,'CURVE DATA'!$A:$AM,34,FALSE),NA())</f>
        <v>6.2948345164559139E-4</v>
      </c>
      <c r="G692">
        <f>IFERROR(VLOOKUP($B692,'CURVE DATA'!$A:$AM,35,FALSE),NA())</f>
        <v>8.5573173181449108E-2</v>
      </c>
      <c r="H692">
        <f>IFERROR(VLOOKUP($B692,'CURVE DATA'!$A:$AM,37,FALSE),NA())</f>
        <v>5.272787967541765</v>
      </c>
      <c r="I692">
        <f>IFERROR(VLOOKUP($B692,'CURVE DATA'!$A:$AM,38,FALSE),NA())</f>
        <v>3.765035892012301</v>
      </c>
      <c r="J692">
        <f>IFERROR(VLOOKUP($B692,'CURVE DATA'!$A:$AM,39,FALSE),NA())</f>
        <v>6.7805400430712295</v>
      </c>
      <c r="K692" t="str">
        <f t="shared" si="114"/>
        <v/>
      </c>
      <c r="L692" t="str">
        <f t="shared" si="115"/>
        <v/>
      </c>
      <c r="M692">
        <f t="shared" si="116"/>
        <v>107.99602692307693</v>
      </c>
      <c r="N692" t="str">
        <f t="shared" si="117"/>
        <v/>
      </c>
      <c r="O692" t="str">
        <f t="shared" si="118"/>
        <v/>
      </c>
      <c r="P692" t="str">
        <f t="shared" si="119"/>
        <v/>
      </c>
      <c r="Q692" t="str">
        <f t="shared" si="120"/>
        <v/>
      </c>
    </row>
    <row r="693" spans="1:17">
      <c r="A693" s="41">
        <f t="shared" si="111"/>
        <v>691</v>
      </c>
      <c r="B693" t="str">
        <f t="shared" si="112"/>
        <v>5_692</v>
      </c>
      <c r="C693">
        <f t="shared" si="110"/>
        <v>5</v>
      </c>
      <c r="D693">
        <f t="shared" si="113"/>
        <v>692</v>
      </c>
      <c r="E693">
        <f>IFERROR(VLOOKUP($B693,'CURVE DATA'!$A:$AM,15,FALSE),"")</f>
        <v>316.94123576923079</v>
      </c>
      <c r="F693">
        <f>IFERROR(VLOOKUP($B693,'CURVE DATA'!$A:$AM,34,FALSE),NA())</f>
        <v>6.1571388858762887E-4</v>
      </c>
      <c r="G693">
        <f>IFERROR(VLOOKUP($B693,'CURVE DATA'!$A:$AM,35,FALSE),NA())</f>
        <v>8.5450224615178677E-2</v>
      </c>
      <c r="H693">
        <f>IFERROR(VLOOKUP($B693,'CURVE DATA'!$A:$AM,37,FALSE),NA())</f>
        <v>5.265212208729098</v>
      </c>
      <c r="I693">
        <f>IFERROR(VLOOKUP($B693,'CURVE DATA'!$A:$AM,38,FALSE),NA())</f>
        <v>3.7596264190703774</v>
      </c>
      <c r="J693">
        <f>IFERROR(VLOOKUP($B693,'CURVE DATA'!$A:$AM,39,FALSE),NA())</f>
        <v>6.7707979983878195</v>
      </c>
      <c r="K693" t="str">
        <f t="shared" si="114"/>
        <v/>
      </c>
      <c r="L693" t="str">
        <f t="shared" si="115"/>
        <v/>
      </c>
      <c r="M693">
        <f t="shared" si="116"/>
        <v>108.45469730769233</v>
      </c>
      <c r="N693" t="str">
        <f t="shared" si="117"/>
        <v/>
      </c>
      <c r="O693" t="str">
        <f t="shared" si="118"/>
        <v/>
      </c>
      <c r="P693" t="str">
        <f t="shared" si="119"/>
        <v/>
      </c>
      <c r="Q693" t="str">
        <f t="shared" si="120"/>
        <v/>
      </c>
    </row>
    <row r="694" spans="1:17">
      <c r="A694" s="41">
        <f t="shared" si="111"/>
        <v>692</v>
      </c>
      <c r="B694" t="str">
        <f t="shared" si="112"/>
        <v>5_693</v>
      </c>
      <c r="C694">
        <f t="shared" si="110"/>
        <v>5</v>
      </c>
      <c r="D694">
        <f t="shared" si="113"/>
        <v>693</v>
      </c>
      <c r="E694">
        <f>IFERROR(VLOOKUP($B694,'CURVE DATA'!$A:$AM,15,FALSE),"")</f>
        <v>317.39990615384613</v>
      </c>
      <c r="F694">
        <f>IFERROR(VLOOKUP($B694,'CURVE DATA'!$A:$AM,34,FALSE),NA())</f>
        <v>6.0222085184860889E-4</v>
      </c>
      <c r="G694">
        <f>IFERROR(VLOOKUP($B694,'CURVE DATA'!$A:$AM,35,FALSE),NA())</f>
        <v>8.5327611892977356E-2</v>
      </c>
      <c r="H694">
        <f>IFERROR(VLOOKUP($B694,'CURVE DATA'!$A:$AM,37,FALSE),NA())</f>
        <v>5.2576571437215192</v>
      </c>
      <c r="I694">
        <f>IFERROR(VLOOKUP($B694,'CURVE DATA'!$A:$AM,38,FALSE),NA())</f>
        <v>3.7542317225464275</v>
      </c>
      <c r="J694">
        <f>IFERROR(VLOOKUP($B694,'CURVE DATA'!$A:$AM,39,FALSE),NA())</f>
        <v>6.7610825648966113</v>
      </c>
      <c r="K694" t="str">
        <f t="shared" si="114"/>
        <v/>
      </c>
      <c r="L694" t="str">
        <f t="shared" si="115"/>
        <v/>
      </c>
      <c r="M694">
        <f t="shared" si="116"/>
        <v>108.91336769230767</v>
      </c>
      <c r="N694" t="str">
        <f t="shared" si="117"/>
        <v/>
      </c>
      <c r="O694" t="str">
        <f t="shared" si="118"/>
        <v/>
      </c>
      <c r="P694" t="str">
        <f t="shared" si="119"/>
        <v/>
      </c>
      <c r="Q694" t="str">
        <f t="shared" si="120"/>
        <v/>
      </c>
    </row>
    <row r="695" spans="1:17">
      <c r="A695" s="41">
        <f t="shared" si="111"/>
        <v>693</v>
      </c>
      <c r="B695" t="str">
        <f t="shared" si="112"/>
        <v>5_694</v>
      </c>
      <c r="C695">
        <f t="shared" si="110"/>
        <v>5</v>
      </c>
      <c r="D695">
        <f t="shared" si="113"/>
        <v>694</v>
      </c>
      <c r="E695">
        <f>IFERROR(VLOOKUP($B695,'CURVE DATA'!$A:$AM,15,FALSE),"")</f>
        <v>317.85857653846153</v>
      </c>
      <c r="F695">
        <f>IFERROR(VLOOKUP($B695,'CURVE DATA'!$A:$AM,34,FALSE),NA())</f>
        <v>5.8899937501818696E-4</v>
      </c>
      <c r="G695">
        <f>IFERROR(VLOOKUP($B695,'CURVE DATA'!$A:$AM,35,FALSE),NA())</f>
        <v>8.5205333952835999E-2</v>
      </c>
      <c r="H695">
        <f>IFERROR(VLOOKUP($B695,'CURVE DATA'!$A:$AM,37,FALSE),NA())</f>
        <v>5.2501227070808909</v>
      </c>
      <c r="I695">
        <f>IFERROR(VLOOKUP($B695,'CURVE DATA'!$A:$AM,38,FALSE),NA())</f>
        <v>3.7488517557143299</v>
      </c>
      <c r="J695">
        <f>IFERROR(VLOOKUP($B695,'CURVE DATA'!$A:$AM,39,FALSE),NA())</f>
        <v>6.7513936584474523</v>
      </c>
      <c r="K695" t="str">
        <f t="shared" si="114"/>
        <v/>
      </c>
      <c r="L695" t="str">
        <f t="shared" si="115"/>
        <v/>
      </c>
      <c r="M695">
        <f t="shared" si="116"/>
        <v>109.37203807692308</v>
      </c>
      <c r="N695" t="str">
        <f t="shared" si="117"/>
        <v/>
      </c>
      <c r="O695" t="str">
        <f t="shared" si="118"/>
        <v/>
      </c>
      <c r="P695" t="str">
        <f t="shared" si="119"/>
        <v/>
      </c>
      <c r="Q695" t="str">
        <f t="shared" si="120"/>
        <v/>
      </c>
    </row>
    <row r="696" spans="1:17">
      <c r="A696" s="41">
        <f t="shared" si="111"/>
        <v>694</v>
      </c>
      <c r="B696" t="str">
        <f t="shared" si="112"/>
        <v>5_695</v>
      </c>
      <c r="C696">
        <f t="shared" si="110"/>
        <v>5</v>
      </c>
      <c r="D696">
        <f t="shared" si="113"/>
        <v>695</v>
      </c>
      <c r="E696">
        <f>IFERROR(VLOOKUP($B696,'CURVE DATA'!$A:$AM,15,FALSE),"")</f>
        <v>318.31724692307694</v>
      </c>
      <c r="F696">
        <f>IFERROR(VLOOKUP($B696,'CURVE DATA'!$A:$AM,34,FALSE),NA())</f>
        <v>5.7604456757360091E-4</v>
      </c>
      <c r="G696">
        <f>IFERROR(VLOOKUP($B696,'CURVE DATA'!$A:$AM,35,FALSE),NA())</f>
        <v>8.5083389731819767E-2</v>
      </c>
      <c r="H696">
        <f>IFERROR(VLOOKUP($B696,'CURVE DATA'!$A:$AM,37,FALSE),NA())</f>
        <v>5.2426088333120378</v>
      </c>
      <c r="I696">
        <f>IFERROR(VLOOKUP($B696,'CURVE DATA'!$A:$AM,38,FALSE),NA())</f>
        <v>3.7434864718072336</v>
      </c>
      <c r="J696">
        <f>IFERROR(VLOOKUP($B696,'CURVE DATA'!$A:$AM,39,FALSE),NA())</f>
        <v>6.7417311948168415</v>
      </c>
      <c r="K696" t="str">
        <f t="shared" si="114"/>
        <v/>
      </c>
      <c r="L696" t="str">
        <f t="shared" si="115"/>
        <v/>
      </c>
      <c r="M696">
        <f t="shared" si="116"/>
        <v>109.83070846153848</v>
      </c>
      <c r="N696" t="str">
        <f t="shared" si="117"/>
        <v/>
      </c>
      <c r="O696" t="str">
        <f t="shared" si="118"/>
        <v/>
      </c>
      <c r="P696" t="str">
        <f t="shared" si="119"/>
        <v/>
      </c>
      <c r="Q696" t="str">
        <f t="shared" si="120"/>
        <v/>
      </c>
    </row>
    <row r="697" spans="1:17">
      <c r="A697" s="41">
        <f t="shared" si="111"/>
        <v>695</v>
      </c>
      <c r="B697" t="str">
        <f t="shared" si="112"/>
        <v>5_696</v>
      </c>
      <c r="C697">
        <f t="shared" si="110"/>
        <v>5</v>
      </c>
      <c r="D697">
        <f t="shared" si="113"/>
        <v>696</v>
      </c>
      <c r="E697">
        <f>IFERROR(VLOOKUP($B697,'CURVE DATA'!$A:$AM,15,FALSE),"")</f>
        <v>318.77591730769228</v>
      </c>
      <c r="F697">
        <f>IFERROR(VLOOKUP($B697,'CURVE DATA'!$A:$AM,34,FALSE),NA())</f>
        <v>5.6335161406738832E-4</v>
      </c>
      <c r="G697">
        <f>IFERROR(VLOOKUP($B697,'CURVE DATA'!$A:$AM,35,FALSE),NA())</f>
        <v>8.4961778166182708E-2</v>
      </c>
      <c r="H697">
        <f>IFERROR(VLOOKUP($B697,'CURVE DATA'!$A:$AM,37,FALSE),NA())</f>
        <v>5.2351154568698046</v>
      </c>
      <c r="I697">
        <f>IFERROR(VLOOKUP($B697,'CURVE DATA'!$A:$AM,38,FALSE),NA())</f>
        <v>3.7381358240226006</v>
      </c>
      <c r="J697">
        <f>IFERROR(VLOOKUP($B697,'CURVE DATA'!$A:$AM,39,FALSE),NA())</f>
        <v>6.7320950897170091</v>
      </c>
      <c r="K697" t="str">
        <f t="shared" si="114"/>
        <v/>
      </c>
      <c r="L697" t="str">
        <f t="shared" si="115"/>
        <v/>
      </c>
      <c r="M697">
        <f t="shared" si="116"/>
        <v>110.28937884615382</v>
      </c>
      <c r="N697" t="str">
        <f t="shared" si="117"/>
        <v/>
      </c>
      <c r="O697" t="str">
        <f t="shared" si="118"/>
        <v/>
      </c>
      <c r="P697" t="str">
        <f t="shared" si="119"/>
        <v/>
      </c>
      <c r="Q697" t="str">
        <f t="shared" si="120"/>
        <v/>
      </c>
    </row>
    <row r="698" spans="1:17">
      <c r="A698" s="41">
        <f t="shared" si="111"/>
        <v>696</v>
      </c>
      <c r="B698" t="str">
        <f t="shared" si="112"/>
        <v>5_697</v>
      </c>
      <c r="C698">
        <f t="shared" si="110"/>
        <v>5</v>
      </c>
      <c r="D698">
        <f t="shared" si="113"/>
        <v>697</v>
      </c>
      <c r="E698">
        <f>IFERROR(VLOOKUP($B698,'CURVE DATA'!$A:$AM,15,FALSE),"")</f>
        <v>319.23458769230768</v>
      </c>
      <c r="F698">
        <f>IFERROR(VLOOKUP($B698,'CURVE DATA'!$A:$AM,34,FALSE),NA())</f>
        <v>5.5091577321375791E-4</v>
      </c>
      <c r="G698">
        <f>IFERROR(VLOOKUP($B698,'CURVE DATA'!$A:$AM,35,FALSE),NA())</f>
        <v>8.4840498191480165E-2</v>
      </c>
      <c r="H698">
        <f>IFERROR(VLOOKUP($B698,'CURVE DATA'!$A:$AM,37,FALSE),NA())</f>
        <v>5.2276425121659846</v>
      </c>
      <c r="I698">
        <f>IFERROR(VLOOKUP($B698,'CURVE DATA'!$A:$AM,38,FALSE),NA())</f>
        <v>3.7327997655271514</v>
      </c>
      <c r="J698">
        <f>IFERROR(VLOOKUP($B698,'CURVE DATA'!$A:$AM,39,FALSE),NA())</f>
        <v>6.7224852588048192</v>
      </c>
      <c r="K698" t="str">
        <f t="shared" si="114"/>
        <v/>
      </c>
      <c r="L698" t="str">
        <f t="shared" si="115"/>
        <v/>
      </c>
      <c r="M698">
        <f t="shared" si="116"/>
        <v>110.74804923076923</v>
      </c>
      <c r="N698" t="str">
        <f t="shared" si="117"/>
        <v/>
      </c>
      <c r="O698" t="str">
        <f t="shared" si="118"/>
        <v/>
      </c>
      <c r="P698" t="str">
        <f t="shared" si="119"/>
        <v/>
      </c>
      <c r="Q698" t="str">
        <f t="shared" si="120"/>
        <v/>
      </c>
    </row>
    <row r="699" spans="1:17">
      <c r="A699" s="41">
        <f t="shared" si="111"/>
        <v>697</v>
      </c>
      <c r="B699" t="str">
        <f t="shared" si="112"/>
        <v>5_698</v>
      </c>
      <c r="C699">
        <f t="shared" si="110"/>
        <v>5</v>
      </c>
      <c r="D699">
        <f t="shared" si="113"/>
        <v>698</v>
      </c>
      <c r="E699">
        <f>IFERROR(VLOOKUP($B699,'CURVE DATA'!$A:$AM,15,FALSE),"")</f>
        <v>319.69325807692309</v>
      </c>
      <c r="F699">
        <f>IFERROR(VLOOKUP($B699,'CURVE DATA'!$A:$AM,34,FALSE),NA())</f>
        <v>5.3873237700240379E-4</v>
      </c>
      <c r="G699">
        <f>IFERROR(VLOOKUP($B699,'CURVE DATA'!$A:$AM,35,FALSE),NA())</f>
        <v>8.471954874267891E-2</v>
      </c>
      <c r="H699">
        <f>IFERROR(VLOOKUP($B699,'CURVE DATA'!$A:$AM,37,FALSE),NA())</f>
        <v>5.2201899335761057</v>
      </c>
      <c r="I699">
        <f>IFERROR(VLOOKUP($B699,'CURVE DATA'!$A:$AM,38,FALSE),NA())</f>
        <v>3.7274782494617105</v>
      </c>
      <c r="J699">
        <f>IFERROR(VLOOKUP($B699,'CURVE DATA'!$A:$AM,39,FALSE),NA())</f>
        <v>6.7129016176905019</v>
      </c>
      <c r="K699" t="str">
        <f t="shared" si="114"/>
        <v/>
      </c>
      <c r="L699" t="str">
        <f t="shared" si="115"/>
        <v/>
      </c>
      <c r="M699">
        <f t="shared" si="116"/>
        <v>111.20671961538463</v>
      </c>
      <c r="N699" t="str">
        <f t="shared" si="117"/>
        <v/>
      </c>
      <c r="O699" t="str">
        <f t="shared" si="118"/>
        <v/>
      </c>
      <c r="P699" t="str">
        <f t="shared" si="119"/>
        <v/>
      </c>
      <c r="Q699" t="str">
        <f t="shared" si="120"/>
        <v/>
      </c>
    </row>
    <row r="700" spans="1:17">
      <c r="A700" s="41">
        <f t="shared" si="111"/>
        <v>698</v>
      </c>
      <c r="B700" t="str">
        <f t="shared" si="112"/>
        <v>5_699</v>
      </c>
      <c r="C700">
        <f t="shared" si="110"/>
        <v>5</v>
      </c>
      <c r="D700">
        <f t="shared" si="113"/>
        <v>699</v>
      </c>
      <c r="E700">
        <f>IFERROR(VLOOKUP($B700,'CURVE DATA'!$A:$AM,15,FALSE),"")</f>
        <v>320.15192846153849</v>
      </c>
      <c r="F700">
        <f>IFERROR(VLOOKUP($B700,'CURVE DATA'!$A:$AM,34,FALSE),NA())</f>
        <v>5.2679682992433678E-4</v>
      </c>
      <c r="G700">
        <f>IFERROR(VLOOKUP($B700,'CURVE DATA'!$A:$AM,35,FALSE),NA())</f>
        <v>8.4598928754265224E-2</v>
      </c>
      <c r="H700">
        <f>IFERROR(VLOOKUP($B700,'CURVE DATA'!$A:$AM,37,FALSE),NA())</f>
        <v>5.2127576554460884</v>
      </c>
      <c r="I700">
        <f>IFERROR(VLOOKUP($B700,'CURVE DATA'!$A:$AM,38,FALSE),NA())</f>
        <v>3.7221712289459621</v>
      </c>
      <c r="J700">
        <f>IFERROR(VLOOKUP($B700,'CURVE DATA'!$A:$AM,39,FALSE),NA())</f>
        <v>6.7033440819462147</v>
      </c>
      <c r="K700" t="str">
        <f t="shared" si="114"/>
        <v/>
      </c>
      <c r="L700" t="str">
        <f t="shared" si="115"/>
        <v/>
      </c>
      <c r="M700">
        <f t="shared" si="116"/>
        <v>111.66539000000003</v>
      </c>
      <c r="N700" t="str">
        <f t="shared" si="117"/>
        <v/>
      </c>
      <c r="O700" t="str">
        <f t="shared" si="118"/>
        <v/>
      </c>
      <c r="P700" t="str">
        <f t="shared" si="119"/>
        <v/>
      </c>
      <c r="Q700" t="str">
        <f t="shared" si="120"/>
        <v/>
      </c>
    </row>
    <row r="701" spans="1:17">
      <c r="A701" s="41">
        <f t="shared" si="111"/>
        <v>699</v>
      </c>
      <c r="B701" t="str">
        <f t="shared" si="112"/>
        <v>5_700</v>
      </c>
      <c r="C701">
        <f t="shared" si="110"/>
        <v>5</v>
      </c>
      <c r="D701">
        <f t="shared" si="113"/>
        <v>700</v>
      </c>
      <c r="E701">
        <f>IFERROR(VLOOKUP($B701,'CURVE DATA'!$A:$AM,15,FALSE),"")</f>
        <v>320.61059884615383</v>
      </c>
      <c r="F701">
        <f>IFERROR(VLOOKUP($B701,'CURVE DATA'!$A:$AM,34,FALSE),NA())</f>
        <v>5.1510460801117012E-4</v>
      </c>
      <c r="G701">
        <f>IFERROR(VLOOKUP($B701,'CURVE DATA'!$A:$AM,35,FALSE),NA())</f>
        <v>8.4478637160350686E-2</v>
      </c>
      <c r="H701">
        <f>IFERROR(VLOOKUP($B701,'CURVE DATA'!$A:$AM,37,FALSE),NA())</f>
        <v>5.205345612098764</v>
      </c>
      <c r="I701">
        <f>IFERROR(VLOOKUP($B701,'CURVE DATA'!$A:$AM,38,FALSE),NA())</f>
        <v>3.7168786570831043</v>
      </c>
      <c r="J701">
        <f>IFERROR(VLOOKUP($B701,'CURVE DATA'!$A:$AM,39,FALSE),NA())</f>
        <v>6.6938125671144242</v>
      </c>
      <c r="K701" t="str">
        <f t="shared" si="114"/>
        <v/>
      </c>
      <c r="L701" t="str">
        <f t="shared" si="115"/>
        <v/>
      </c>
      <c r="M701">
        <f t="shared" si="116"/>
        <v>112.12406038461538</v>
      </c>
      <c r="N701" t="str">
        <f t="shared" si="117"/>
        <v/>
      </c>
      <c r="O701" t="str">
        <f t="shared" si="118"/>
        <v/>
      </c>
      <c r="P701" t="str">
        <f t="shared" si="119"/>
        <v/>
      </c>
      <c r="Q701" t="str">
        <f t="shared" si="120"/>
        <v/>
      </c>
    </row>
    <row r="702" spans="1:17">
      <c r="A702" s="41">
        <f t="shared" si="111"/>
        <v>700</v>
      </c>
      <c r="B702" t="str">
        <f t="shared" si="112"/>
        <v>5_701</v>
      </c>
      <c r="C702">
        <f t="shared" si="110"/>
        <v>5</v>
      </c>
      <c r="D702">
        <f t="shared" si="113"/>
        <v>701</v>
      </c>
      <c r="E702">
        <f>IFERROR(VLOOKUP($B702,'CURVE DATA'!$A:$AM,15,FALSE),"")</f>
        <v>321.06926923076924</v>
      </c>
      <c r="F702">
        <f>IFERROR(VLOOKUP($B702,'CURVE DATA'!$A:$AM,34,FALSE),NA())</f>
        <v>5.0365125803296916E-4</v>
      </c>
      <c r="G702">
        <f>IFERROR(VLOOKUP($B702,'CURVE DATA'!$A:$AM,35,FALSE),NA())</f>
        <v>8.4358672894775943E-2</v>
      </c>
      <c r="H702">
        <f>IFERROR(VLOOKUP($B702,'CURVE DATA'!$A:$AM,37,FALSE),NA())</f>
        <v>5.1979537378402707</v>
      </c>
      <c r="I702">
        <f>IFERROR(VLOOKUP($B702,'CURVE DATA'!$A:$AM,38,FALSE),NA())</f>
        <v>3.7116004869644144</v>
      </c>
      <c r="J702">
        <f>IFERROR(VLOOKUP($B702,'CURVE DATA'!$A:$AM,39,FALSE),NA())</f>
        <v>6.6843069887161279</v>
      </c>
      <c r="K702" t="str">
        <f t="shared" si="114"/>
        <v/>
      </c>
      <c r="L702" t="str">
        <f t="shared" si="115"/>
        <v/>
      </c>
      <c r="M702">
        <f t="shared" si="116"/>
        <v>112.58273076923078</v>
      </c>
      <c r="N702" t="str">
        <f t="shared" si="117"/>
        <v/>
      </c>
      <c r="O702" t="str">
        <f t="shared" si="118"/>
        <v/>
      </c>
      <c r="P702" t="str">
        <f t="shared" si="119"/>
        <v/>
      </c>
      <c r="Q702" t="str">
        <f t="shared" si="120"/>
        <v/>
      </c>
    </row>
    <row r="703" spans="1:17">
      <c r="A703" s="41">
        <f t="shared" si="111"/>
        <v>701</v>
      </c>
      <c r="B703" t="str">
        <f t="shared" si="112"/>
        <v>5_702</v>
      </c>
      <c r="C703">
        <f t="shared" si="110"/>
        <v>5</v>
      </c>
      <c r="D703">
        <f t="shared" si="113"/>
        <v>702</v>
      </c>
      <c r="E703">
        <f>IFERROR(VLOOKUP($B703,'CURVE DATA'!$A:$AM,15,FALSE),"")</f>
        <v>321.52793961538464</v>
      </c>
      <c r="F703">
        <f>IFERROR(VLOOKUP($B703,'CURVE DATA'!$A:$AM,34,FALSE),NA())</f>
        <v>4.9243239671475567E-4</v>
      </c>
      <c r="G703">
        <f>IFERROR(VLOOKUP($B703,'CURVE DATA'!$A:$AM,35,FALSE),NA())</f>
        <v>8.4239034891212372E-2</v>
      </c>
      <c r="H703">
        <f>IFERROR(VLOOKUP($B703,'CURVE DATA'!$A:$AM,37,FALSE),NA())</f>
        <v>5.1905819669663185</v>
      </c>
      <c r="I703">
        <f>IFERROR(VLOOKUP($B703,'CURVE DATA'!$A:$AM,38,FALSE),NA())</f>
        <v>3.7063366716737227</v>
      </c>
      <c r="J703">
        <f>IFERROR(VLOOKUP($B703,'CURVE DATA'!$A:$AM,39,FALSE),NA())</f>
        <v>6.6748272622589147</v>
      </c>
      <c r="K703" t="str">
        <f t="shared" si="114"/>
        <v/>
      </c>
      <c r="L703" t="str">
        <f t="shared" si="115"/>
        <v/>
      </c>
      <c r="M703">
        <f t="shared" si="116"/>
        <v>113.04140115384618</v>
      </c>
      <c r="N703" t="str">
        <f t="shared" si="117"/>
        <v/>
      </c>
      <c r="O703" t="str">
        <f t="shared" si="118"/>
        <v/>
      </c>
      <c r="P703" t="str">
        <f t="shared" si="119"/>
        <v/>
      </c>
      <c r="Q703" t="str">
        <f t="shared" si="120"/>
        <v/>
      </c>
    </row>
    <row r="704" spans="1:17">
      <c r="A704" s="41">
        <f t="shared" si="111"/>
        <v>702</v>
      </c>
      <c r="B704" t="str">
        <f t="shared" si="112"/>
        <v>5_703</v>
      </c>
      <c r="C704">
        <f t="shared" si="110"/>
        <v>5</v>
      </c>
      <c r="D704">
        <f t="shared" si="113"/>
        <v>703</v>
      </c>
      <c r="E704">
        <f>IFERROR(VLOOKUP($B704,'CURVE DATA'!$A:$AM,15,FALSE),"")</f>
        <v>321.98660999999998</v>
      </c>
      <c r="F704">
        <f>IFERROR(VLOOKUP($B704,'CURVE DATA'!$A:$AM,34,FALSE),NA())</f>
        <v>4.8144370972922864E-4</v>
      </c>
      <c r="G704">
        <f>IFERROR(VLOOKUP($B704,'CURVE DATA'!$A:$AM,35,FALSE),NA())</f>
        <v>8.4119722083261558E-2</v>
      </c>
      <c r="H704">
        <f>IFERROR(VLOOKUP($B704,'CURVE DATA'!$A:$AM,37,FALSE),NA())</f>
        <v>5.183230233768314</v>
      </c>
      <c r="I704">
        <f>IFERROR(VLOOKUP($B704,'CURVE DATA'!$A:$AM,38,FALSE),NA())</f>
        <v>3.701087164291788</v>
      </c>
      <c r="J704">
        <f>IFERROR(VLOOKUP($B704,'CURVE DATA'!$A:$AM,39,FALSE),NA())</f>
        <v>6.6653733032448397</v>
      </c>
      <c r="K704" t="str">
        <f t="shared" si="114"/>
        <v/>
      </c>
      <c r="L704" t="str">
        <f t="shared" si="115"/>
        <v/>
      </c>
      <c r="M704">
        <f t="shared" si="116"/>
        <v>113.50007153846153</v>
      </c>
      <c r="N704" t="str">
        <f t="shared" si="117"/>
        <v/>
      </c>
      <c r="O704" t="str">
        <f t="shared" si="118"/>
        <v/>
      </c>
      <c r="P704" t="str">
        <f t="shared" si="119"/>
        <v/>
      </c>
      <c r="Q704" t="str">
        <f t="shared" si="120"/>
        <v/>
      </c>
    </row>
    <row r="705" spans="1:17">
      <c r="A705" s="41">
        <f t="shared" si="111"/>
        <v>703</v>
      </c>
      <c r="B705" t="str">
        <f t="shared" si="112"/>
        <v>5_704</v>
      </c>
      <c r="C705">
        <f t="shared" si="110"/>
        <v>5</v>
      </c>
      <c r="D705">
        <f t="shared" si="113"/>
        <v>704</v>
      </c>
      <c r="E705">
        <f>IFERROR(VLOOKUP($B705,'CURVE DATA'!$A:$AM,15,FALSE),"")</f>
        <v>322.44528038461539</v>
      </c>
      <c r="F705">
        <f>IFERROR(VLOOKUP($B705,'CURVE DATA'!$A:$AM,34,FALSE),NA())</f>
        <v>4.7068095103416452E-4</v>
      </c>
      <c r="G705">
        <f>IFERROR(VLOOKUP($B705,'CURVE DATA'!$A:$AM,35,FALSE),NA())</f>
        <v>8.4000733404552844E-2</v>
      </c>
      <c r="H705">
        <f>IFERROR(VLOOKUP($B705,'CURVE DATA'!$A:$AM,37,FALSE),NA())</f>
        <v>5.1758984725393749</v>
      </c>
      <c r="I705">
        <f>IFERROR(VLOOKUP($B705,'CURVE DATA'!$A:$AM,38,FALSE),NA())</f>
        <v>3.6958519179005913</v>
      </c>
      <c r="J705">
        <f>IFERROR(VLOOKUP($B705,'CURVE DATA'!$A:$AM,39,FALSE),NA())</f>
        <v>6.6559450271781593</v>
      </c>
      <c r="K705" t="str">
        <f t="shared" si="114"/>
        <v/>
      </c>
      <c r="L705" t="str">
        <f t="shared" si="115"/>
        <v/>
      </c>
      <c r="M705">
        <f t="shared" si="116"/>
        <v>113.95874192307693</v>
      </c>
      <c r="N705" t="str">
        <f t="shared" si="117"/>
        <v/>
      </c>
      <c r="O705" t="str">
        <f t="shared" si="118"/>
        <v/>
      </c>
      <c r="P705" t="str">
        <f t="shared" si="119"/>
        <v/>
      </c>
      <c r="Q705" t="str">
        <f t="shared" si="120"/>
        <v/>
      </c>
    </row>
    <row r="706" spans="1:17">
      <c r="A706" s="41">
        <f t="shared" si="111"/>
        <v>704</v>
      </c>
      <c r="B706" t="str">
        <f t="shared" si="112"/>
        <v>5_705</v>
      </c>
      <c r="C706">
        <f t="shared" ref="C706:C769" si="121">$V$1</f>
        <v>5</v>
      </c>
      <c r="D706">
        <f t="shared" si="113"/>
        <v>705</v>
      </c>
      <c r="E706">
        <f>IFERROR(VLOOKUP($B706,'CURVE DATA'!$A:$AM,15,FALSE),"")</f>
        <v>322.90395076923079</v>
      </c>
      <c r="F706">
        <f>IFERROR(VLOOKUP($B706,'CURVE DATA'!$A:$AM,34,FALSE),NA())</f>
        <v>4.6013994194033431E-4</v>
      </c>
      <c r="G706">
        <f>IFERROR(VLOOKUP($B706,'CURVE DATA'!$A:$AM,35,FALSE),NA())</f>
        <v>8.3882067788838888E-2</v>
      </c>
      <c r="H706">
        <f>IFERROR(VLOOKUP($B706,'CURVE DATA'!$A:$AM,37,FALSE),NA())</f>
        <v>5.1685866175802193</v>
      </c>
      <c r="I706">
        <f>IFERROR(VLOOKUP($B706,'CURVE DATA'!$A:$AM,38,FALSE),NA())</f>
        <v>3.6906308855875389</v>
      </c>
      <c r="J706">
        <f>IFERROR(VLOOKUP($B706,'CURVE DATA'!$A:$AM,39,FALSE),NA())</f>
        <v>6.6465423495728997</v>
      </c>
      <c r="K706" t="str">
        <f t="shared" si="114"/>
        <v/>
      </c>
      <c r="L706" t="str">
        <f t="shared" si="115"/>
        <v/>
      </c>
      <c r="M706">
        <f t="shared" si="116"/>
        <v>114.41741230769233</v>
      </c>
      <c r="N706" t="str">
        <f t="shared" si="117"/>
        <v/>
      </c>
      <c r="O706" t="str">
        <f t="shared" si="118"/>
        <v/>
      </c>
      <c r="P706" t="str">
        <f t="shared" si="119"/>
        <v/>
      </c>
      <c r="Q706" t="str">
        <f t="shared" si="120"/>
        <v/>
      </c>
    </row>
    <row r="707" spans="1:17">
      <c r="A707" s="41">
        <f t="shared" ref="A707:A770" si="122">ROW()-2</f>
        <v>705</v>
      </c>
      <c r="B707" t="str">
        <f t="shared" ref="B707:B770" si="123">C707&amp;"_"&amp;D707</f>
        <v>5_706</v>
      </c>
      <c r="C707">
        <f t="shared" si="121"/>
        <v>5</v>
      </c>
      <c r="D707">
        <f t="shared" ref="D707:D770" si="124">A707+1</f>
        <v>706</v>
      </c>
      <c r="E707">
        <f>IFERROR(VLOOKUP($B707,'CURVE DATA'!$A:$AM,15,FALSE),"")</f>
        <v>323.36262115384613</v>
      </c>
      <c r="F707">
        <f>IFERROR(VLOOKUP($B707,'CURVE DATA'!$A:$AM,34,FALSE),NA())</f>
        <v>4.4981657029039094E-4</v>
      </c>
      <c r="G707">
        <f>IFERROR(VLOOKUP($B707,'CURVE DATA'!$A:$AM,35,FALSE),NA())</f>
        <v>8.376372417008919E-2</v>
      </c>
      <c r="H707">
        <f>IFERROR(VLOOKUP($B707,'CURVE DATA'!$A:$AM,37,FALSE),NA())</f>
        <v>5.1612946032049241</v>
      </c>
      <c r="I707">
        <f>IFERROR(VLOOKUP($B707,'CURVE DATA'!$A:$AM,38,FALSE),NA())</f>
        <v>3.6854240204495774</v>
      </c>
      <c r="J707">
        <f>IFERROR(VLOOKUP($B707,'CURVE DATA'!$A:$AM,39,FALSE),NA())</f>
        <v>6.6371651859602707</v>
      </c>
      <c r="K707" t="str">
        <f t="shared" ref="K707:K770" si="125">IFERROR(IF(F707=MAX(F:F),H707,""),NA())</f>
        <v/>
      </c>
      <c r="L707" t="str">
        <f t="shared" ref="L707:L770" si="126">IFERROR(IF(G707=MAX(G:G),H707,""),NA())</f>
        <v/>
      </c>
      <c r="M707">
        <f t="shared" ref="M707:M770" si="127">IFERROR(ABS(E707-IFERROR($V$11/$V$10,"NA")),NA())</f>
        <v>114.87608269230768</v>
      </c>
      <c r="N707" t="str">
        <f t="shared" ref="N707:N770" si="128">IFERROR(IF(M707=MIN(M:M),H707,""),NA())</f>
        <v/>
      </c>
      <c r="O707" t="str">
        <f t="shared" ref="O707:O770" si="129">IFERROR(IF(F707=MAX(F:F),E707,""),NA())</f>
        <v/>
      </c>
      <c r="P707" t="str">
        <f t="shared" ref="P707:P770" si="130">IFERROR(IF(G707=MAX(G:G),E707,""),NA())</f>
        <v/>
      </c>
      <c r="Q707" t="str">
        <f t="shared" ref="Q707:Q770" si="131">IFERROR(IF(AND(E707&gt;=IFERROR(AVERAGE(O:O),NA()),E707&lt;=IFERROR(AVERAGE(P:P),NA())),H707,""),NA())</f>
        <v/>
      </c>
    </row>
    <row r="708" spans="1:17">
      <c r="A708" s="41">
        <f t="shared" si="122"/>
        <v>706</v>
      </c>
      <c r="B708" t="str">
        <f t="shared" si="123"/>
        <v>5_707</v>
      </c>
      <c r="C708">
        <f t="shared" si="121"/>
        <v>5</v>
      </c>
      <c r="D708">
        <f t="shared" si="124"/>
        <v>707</v>
      </c>
      <c r="E708">
        <f>IFERROR(VLOOKUP($B708,'CURVE DATA'!$A:$AM,15,FALSE),"")</f>
        <v>323.82129153846154</v>
      </c>
      <c r="F708">
        <f>IFERROR(VLOOKUP($B708,'CURVE DATA'!$A:$AM,34,FALSE),NA())</f>
        <v>4.3970678966538299E-4</v>
      </c>
      <c r="G708">
        <f>IFERROR(VLOOKUP($B708,'CURVE DATA'!$A:$AM,35,FALSE),NA())</f>
        <v>8.3645701482581505E-2</v>
      </c>
      <c r="H708">
        <f>IFERROR(VLOOKUP($B708,'CURVE DATA'!$A:$AM,37,FALSE),NA())</f>
        <v>5.1540223637465612</v>
      </c>
      <c r="I708">
        <f>IFERROR(VLOOKUP($B708,'CURVE DATA'!$A:$AM,38,FALSE),NA())</f>
        <v>3.6802312755972162</v>
      </c>
      <c r="J708">
        <f>IFERROR(VLOOKUP($B708,'CURVE DATA'!$A:$AM,39,FALSE),NA())</f>
        <v>6.6278134518959062</v>
      </c>
      <c r="K708" t="str">
        <f t="shared" si="125"/>
        <v/>
      </c>
      <c r="L708" t="str">
        <f t="shared" si="126"/>
        <v/>
      </c>
      <c r="M708">
        <f t="shared" si="127"/>
        <v>115.33475307692308</v>
      </c>
      <c r="N708" t="str">
        <f t="shared" si="128"/>
        <v/>
      </c>
      <c r="O708" t="str">
        <f t="shared" si="129"/>
        <v/>
      </c>
      <c r="P708" t="str">
        <f t="shared" si="130"/>
        <v/>
      </c>
      <c r="Q708" t="str">
        <f t="shared" si="131"/>
        <v/>
      </c>
    </row>
    <row r="709" spans="1:17">
      <c r="A709" s="41">
        <f t="shared" si="122"/>
        <v>707</v>
      </c>
      <c r="B709" t="str">
        <f t="shared" si="123"/>
        <v>5_708</v>
      </c>
      <c r="C709">
        <f t="shared" si="121"/>
        <v>5</v>
      </c>
      <c r="D709">
        <f t="shared" si="124"/>
        <v>708</v>
      </c>
      <c r="E709">
        <f>IFERROR(VLOOKUP($B709,'CURVE DATA'!$A:$AM,15,FALSE),"")</f>
        <v>324.27996192307694</v>
      </c>
      <c r="F709">
        <f>IFERROR(VLOOKUP($B709,'CURVE DATA'!$A:$AM,34,FALSE),NA())</f>
        <v>4.2980661853725443E-4</v>
      </c>
      <c r="G709">
        <f>IFERROR(VLOOKUP($B709,'CURVE DATA'!$A:$AM,35,FALSE),NA())</f>
        <v>8.3527998660991629E-2</v>
      </c>
      <c r="H709">
        <f>IFERROR(VLOOKUP($B709,'CURVE DATA'!$A:$AM,37,FALSE),NA())</f>
        <v>5.1467698335627281</v>
      </c>
      <c r="I709">
        <f>IFERROR(VLOOKUP($B709,'CURVE DATA'!$A:$AM,38,FALSE),NA())</f>
        <v>3.6750526041584775</v>
      </c>
      <c r="J709">
        <f>IFERROR(VLOOKUP($B709,'CURVE DATA'!$A:$AM,39,FALSE),NA())</f>
        <v>6.6184870629669792</v>
      </c>
      <c r="K709" t="str">
        <f t="shared" si="125"/>
        <v/>
      </c>
      <c r="L709" t="str">
        <f t="shared" si="126"/>
        <v/>
      </c>
      <c r="M709">
        <f t="shared" si="127"/>
        <v>115.79342346153848</v>
      </c>
      <c r="N709" t="str">
        <f t="shared" si="128"/>
        <v/>
      </c>
      <c r="O709" t="str">
        <f t="shared" si="129"/>
        <v/>
      </c>
      <c r="P709" t="str">
        <f t="shared" si="130"/>
        <v/>
      </c>
      <c r="Q709" t="str">
        <f t="shared" si="131"/>
        <v/>
      </c>
    </row>
    <row r="710" spans="1:17">
      <c r="A710" s="41">
        <f t="shared" si="122"/>
        <v>708</v>
      </c>
      <c r="B710" t="str">
        <f t="shared" si="123"/>
        <v>5_709</v>
      </c>
      <c r="C710">
        <f t="shared" si="121"/>
        <v>5</v>
      </c>
      <c r="D710">
        <f t="shared" si="124"/>
        <v>709</v>
      </c>
      <c r="E710">
        <f>IFERROR(VLOOKUP($B710,'CURVE DATA'!$A:$AM,15,FALSE),"")</f>
        <v>324.73863230769228</v>
      </c>
      <c r="F710">
        <f>IFERROR(VLOOKUP($B710,'CURVE DATA'!$A:$AM,34,FALSE),NA())</f>
        <v>4.2011213948433401E-4</v>
      </c>
      <c r="G710">
        <f>IFERROR(VLOOKUP($B710,'CURVE DATA'!$A:$AM,35,FALSE),NA())</f>
        <v>8.3410614640481023E-2</v>
      </c>
      <c r="H710">
        <f>IFERROR(VLOOKUP($B710,'CURVE DATA'!$A:$AM,37,FALSE),NA())</f>
        <v>5.1395369470409484</v>
      </c>
      <c r="I710">
        <f>IFERROR(VLOOKUP($B710,'CURVE DATA'!$A:$AM,38,FALSE),NA())</f>
        <v>3.669887959282752</v>
      </c>
      <c r="J710">
        <f>IFERROR(VLOOKUP($B710,'CURVE DATA'!$A:$AM,39,FALSE),NA())</f>
        <v>6.6091859347991457</v>
      </c>
      <c r="K710" t="str">
        <f t="shared" si="125"/>
        <v/>
      </c>
      <c r="L710" t="str">
        <f t="shared" si="126"/>
        <v/>
      </c>
      <c r="M710">
        <f t="shared" si="127"/>
        <v>116.25209384615383</v>
      </c>
      <c r="N710" t="str">
        <f t="shared" si="128"/>
        <v/>
      </c>
      <c r="O710" t="str">
        <f t="shared" si="129"/>
        <v/>
      </c>
      <c r="P710" t="str">
        <f t="shared" si="130"/>
        <v/>
      </c>
      <c r="Q710" t="str">
        <f t="shared" si="131"/>
        <v/>
      </c>
    </row>
    <row r="711" spans="1:17">
      <c r="A711" s="41">
        <f t="shared" si="122"/>
        <v>709</v>
      </c>
      <c r="B711" t="str">
        <f t="shared" si="123"/>
        <v>5_710</v>
      </c>
      <c r="C711">
        <f t="shared" si="121"/>
        <v>5</v>
      </c>
      <c r="D711">
        <f t="shared" si="124"/>
        <v>710</v>
      </c>
      <c r="E711">
        <f>IFERROR(VLOOKUP($B711,'CURVE DATA'!$A:$AM,15,FALSE),"")</f>
        <v>325.19730269230769</v>
      </c>
      <c r="F711">
        <f>IFERROR(VLOOKUP($B711,'CURVE DATA'!$A:$AM,34,FALSE),NA())</f>
        <v>4.1061949838958978E-4</v>
      </c>
      <c r="G711">
        <f>IFERROR(VLOOKUP($B711,'CURVE DATA'!$A:$AM,35,FALSE),NA())</f>
        <v>8.3293548356782723E-2</v>
      </c>
      <c r="H711">
        <f>IFERROR(VLOOKUP($B711,'CURVE DATA'!$A:$AM,37,FALSE),NA())</f>
        <v>5.1323236386039648</v>
      </c>
      <c r="I711">
        <f>IFERROR(VLOOKUP($B711,'CURVE DATA'!$A:$AM,38,FALSE),NA())</f>
        <v>3.6647372941445782</v>
      </c>
      <c r="J711">
        <f>IFERROR(VLOOKUP($B711,'CURVE DATA'!$A:$AM,39,FALSE),NA())</f>
        <v>6.5999099830633519</v>
      </c>
      <c r="K711" t="str">
        <f t="shared" si="125"/>
        <v/>
      </c>
      <c r="L711" t="str">
        <f t="shared" si="126"/>
        <v/>
      </c>
      <c r="M711">
        <f t="shared" si="127"/>
        <v>116.71076423076923</v>
      </c>
      <c r="N711" t="str">
        <f t="shared" si="128"/>
        <v/>
      </c>
      <c r="O711" t="str">
        <f t="shared" si="129"/>
        <v/>
      </c>
      <c r="P711" t="str">
        <f t="shared" si="130"/>
        <v/>
      </c>
      <c r="Q711" t="str">
        <f t="shared" si="131"/>
        <v/>
      </c>
    </row>
    <row r="712" spans="1:17">
      <c r="A712" s="41">
        <f t="shared" si="122"/>
        <v>710</v>
      </c>
      <c r="B712" t="str">
        <f t="shared" si="123"/>
        <v>5_711</v>
      </c>
      <c r="C712">
        <f t="shared" si="121"/>
        <v>5</v>
      </c>
      <c r="D712">
        <f t="shared" si="124"/>
        <v>711</v>
      </c>
      <c r="E712">
        <f>IFERROR(VLOOKUP($B712,'CURVE DATA'!$A:$AM,15,FALSE),"")</f>
        <v>325.65597307692309</v>
      </c>
      <c r="F712">
        <f>IFERROR(VLOOKUP($B712,'CURVE DATA'!$A:$AM,34,FALSE),NA())</f>
        <v>4.0132490355446567E-4</v>
      </c>
      <c r="G712">
        <f>IFERROR(VLOOKUP($B712,'CURVE DATA'!$A:$AM,35,FALSE),NA())</f>
        <v>8.317679874628521E-2</v>
      </c>
      <c r="H712">
        <f>IFERROR(VLOOKUP($B712,'CURVE DATA'!$A:$AM,37,FALSE),NA())</f>
        <v>5.1251298427149052</v>
      </c>
      <c r="I712">
        <f>IFERROR(VLOOKUP($B712,'CURVE DATA'!$A:$AM,38,FALSE),NA())</f>
        <v>3.6596005619473329</v>
      </c>
      <c r="J712">
        <f>IFERROR(VLOOKUP($B712,'CURVE DATA'!$A:$AM,39,FALSE),NA())</f>
        <v>6.5906591234824781</v>
      </c>
      <c r="K712" t="str">
        <f t="shared" si="125"/>
        <v/>
      </c>
      <c r="L712" t="str">
        <f t="shared" si="126"/>
        <v/>
      </c>
      <c r="M712">
        <f t="shared" si="127"/>
        <v>117.16943461538463</v>
      </c>
      <c r="N712" t="str">
        <f t="shared" si="128"/>
        <v/>
      </c>
      <c r="O712" t="str">
        <f t="shared" si="129"/>
        <v/>
      </c>
      <c r="P712" t="str">
        <f t="shared" si="130"/>
        <v/>
      </c>
      <c r="Q712" t="str">
        <f t="shared" si="131"/>
        <v/>
      </c>
    </row>
    <row r="713" spans="1:17">
      <c r="A713" s="41">
        <f t="shared" si="122"/>
        <v>711</v>
      </c>
      <c r="B713" t="str">
        <f t="shared" si="123"/>
        <v>5_712</v>
      </c>
      <c r="C713">
        <f t="shared" si="121"/>
        <v>5</v>
      </c>
      <c r="D713">
        <f t="shared" si="124"/>
        <v>712</v>
      </c>
      <c r="E713">
        <f>IFERROR(VLOOKUP($B713,'CURVE DATA'!$A:$AM,15,FALSE),"")</f>
        <v>326.11464346153849</v>
      </c>
      <c r="F713">
        <f>IFERROR(VLOOKUP($B713,'CURVE DATA'!$A:$AM,34,FALSE),NA())</f>
        <v>3.9222462502731402E-4</v>
      </c>
      <c r="G713">
        <f>IFERROR(VLOOKUP($B713,'CURVE DATA'!$A:$AM,35,FALSE),NA())</f>
        <v>8.3060364746114668E-2</v>
      </c>
      <c r="H713">
        <f>IFERROR(VLOOKUP($B713,'CURVE DATA'!$A:$AM,37,FALSE),NA())</f>
        <v>5.1179554938823548</v>
      </c>
      <c r="I713">
        <f>IFERROR(VLOOKUP($B713,'CURVE DATA'!$A:$AM,38,FALSE),NA())</f>
        <v>3.6544777159268502</v>
      </c>
      <c r="J713">
        <f>IFERROR(VLOOKUP($B713,'CURVE DATA'!$A:$AM,39,FALSE),NA())</f>
        <v>6.5814332718378594</v>
      </c>
      <c r="K713" t="str">
        <f t="shared" si="125"/>
        <v/>
      </c>
      <c r="L713" t="str">
        <f t="shared" si="126"/>
        <v/>
      </c>
      <c r="M713">
        <f t="shared" si="127"/>
        <v>117.62810500000003</v>
      </c>
      <c r="N713" t="str">
        <f t="shared" si="128"/>
        <v/>
      </c>
      <c r="O713" t="str">
        <f t="shared" si="129"/>
        <v/>
      </c>
      <c r="P713" t="str">
        <f t="shared" si="130"/>
        <v/>
      </c>
      <c r="Q713" t="str">
        <f t="shared" si="131"/>
        <v/>
      </c>
    </row>
    <row r="714" spans="1:17">
      <c r="A714" s="41">
        <f t="shared" si="122"/>
        <v>712</v>
      </c>
      <c r="B714" t="str">
        <f t="shared" si="123"/>
        <v>5_713</v>
      </c>
      <c r="C714">
        <f t="shared" si="121"/>
        <v>5</v>
      </c>
      <c r="D714">
        <f t="shared" si="124"/>
        <v>713</v>
      </c>
      <c r="E714">
        <f>IFERROR(VLOOKUP($B714,'CURVE DATA'!$A:$AM,15,FALSE),"")</f>
        <v>326.57331384615384</v>
      </c>
      <c r="F714">
        <f>IFERROR(VLOOKUP($B714,'CURVE DATA'!$A:$AM,34,FALSE),NA())</f>
        <v>3.8331499369870177E-4</v>
      </c>
      <c r="G714">
        <f>IFERROR(VLOOKUP($B714,'CURVE DATA'!$A:$AM,35,FALSE),NA())</f>
        <v>8.2944245294215221E-2</v>
      </c>
      <c r="H714">
        <f>IFERROR(VLOOKUP($B714,'CURVE DATA'!$A:$AM,37,FALSE),NA())</f>
        <v>5.1108005266652965</v>
      </c>
      <c r="I714">
        <f>IFERROR(VLOOKUP($B714,'CURVE DATA'!$A:$AM,38,FALSE),NA())</f>
        <v>3.6493687093549521</v>
      </c>
      <c r="J714">
        <f>IFERROR(VLOOKUP($B714,'CURVE DATA'!$A:$AM,39,FALSE),NA())</f>
        <v>6.5722323439756405</v>
      </c>
      <c r="K714" t="str">
        <f t="shared" si="125"/>
        <v/>
      </c>
      <c r="L714" t="str">
        <f t="shared" si="126"/>
        <v/>
      </c>
      <c r="M714">
        <f t="shared" si="127"/>
        <v>118.08677538461538</v>
      </c>
      <c r="N714" t="str">
        <f t="shared" si="128"/>
        <v/>
      </c>
      <c r="O714" t="str">
        <f t="shared" si="129"/>
        <v/>
      </c>
      <c r="P714" t="str">
        <f t="shared" si="130"/>
        <v/>
      </c>
      <c r="Q714" t="str">
        <f t="shared" si="131"/>
        <v/>
      </c>
    </row>
    <row r="715" spans="1:17">
      <c r="A715" s="41">
        <f t="shared" si="122"/>
        <v>713</v>
      </c>
      <c r="B715" t="str">
        <f t="shared" si="123"/>
        <v>5_714</v>
      </c>
      <c r="C715">
        <f t="shared" si="121"/>
        <v>5</v>
      </c>
      <c r="D715">
        <f t="shared" si="124"/>
        <v>714</v>
      </c>
      <c r="E715">
        <f>IFERROR(VLOOKUP($B715,'CURVE DATA'!$A:$AM,15,FALSE),"")</f>
        <v>327.03198423076924</v>
      </c>
      <c r="F715">
        <f>IFERROR(VLOOKUP($B715,'CURVE DATA'!$A:$AM,34,FALSE),NA())</f>
        <v>3.7459240062950129E-4</v>
      </c>
      <c r="G715">
        <f>IFERROR(VLOOKUP($B715,'CURVE DATA'!$A:$AM,35,FALSE),NA())</f>
        <v>8.2828439329427572E-2</v>
      </c>
      <c r="H715">
        <f>IFERROR(VLOOKUP($B715,'CURVE DATA'!$A:$AM,37,FALSE),NA())</f>
        <v>5.1036648756779579</v>
      </c>
      <c r="I715">
        <f>IFERROR(VLOOKUP($B715,'CURVE DATA'!$A:$AM,38,FALSE),NA())</f>
        <v>3.6442734955429072</v>
      </c>
      <c r="J715">
        <f>IFERROR(VLOOKUP($B715,'CURVE DATA'!$A:$AM,39,FALSE),NA())</f>
        <v>6.5630562558130086</v>
      </c>
      <c r="K715" t="str">
        <f t="shared" si="125"/>
        <v/>
      </c>
      <c r="L715" t="str">
        <f t="shared" si="126"/>
        <v/>
      </c>
      <c r="M715">
        <f t="shared" si="127"/>
        <v>118.54544576923078</v>
      </c>
      <c r="N715" t="str">
        <f t="shared" si="128"/>
        <v/>
      </c>
      <c r="O715" t="str">
        <f t="shared" si="129"/>
        <v/>
      </c>
      <c r="P715" t="str">
        <f t="shared" si="130"/>
        <v/>
      </c>
      <c r="Q715" t="str">
        <f t="shared" si="131"/>
        <v/>
      </c>
    </row>
    <row r="716" spans="1:17">
      <c r="A716" s="41">
        <f t="shared" si="122"/>
        <v>714</v>
      </c>
      <c r="B716" t="str">
        <f t="shared" si="123"/>
        <v>5_715</v>
      </c>
      <c r="C716">
        <f t="shared" si="121"/>
        <v>5</v>
      </c>
      <c r="D716">
        <f t="shared" si="124"/>
        <v>715</v>
      </c>
      <c r="E716">
        <f>IFERROR(VLOOKUP($B716,'CURVE DATA'!$A:$AM,15,FALSE),"")</f>
        <v>327.49065461538464</v>
      </c>
      <c r="F716">
        <f>IFERROR(VLOOKUP($B716,'CURVE DATA'!$A:$AM,34,FALSE),NA())</f>
        <v>3.6605329613766357E-4</v>
      </c>
      <c r="G716">
        <f>IFERROR(VLOOKUP($B716,'CURVE DATA'!$A:$AM,35,FALSE),NA())</f>
        <v>8.2712945791565809E-2</v>
      </c>
      <c r="H716">
        <f>IFERROR(VLOOKUP($B716,'CURVE DATA'!$A:$AM,37,FALSE),NA())</f>
        <v>5.0965484755945454</v>
      </c>
      <c r="I716">
        <f>IFERROR(VLOOKUP($B716,'CURVE DATA'!$A:$AM,38,FALSE),NA())</f>
        <v>3.6391920278448122</v>
      </c>
      <c r="J716">
        <f>IFERROR(VLOOKUP($B716,'CURVE DATA'!$A:$AM,39,FALSE),NA())</f>
        <v>6.5539049233442785</v>
      </c>
      <c r="K716" t="str">
        <f t="shared" si="125"/>
        <v/>
      </c>
      <c r="L716" t="str">
        <f t="shared" si="126"/>
        <v/>
      </c>
      <c r="M716">
        <f t="shared" si="127"/>
        <v>119.00411615384618</v>
      </c>
      <c r="N716" t="str">
        <f t="shared" si="128"/>
        <v/>
      </c>
      <c r="O716" t="str">
        <f t="shared" si="129"/>
        <v/>
      </c>
      <c r="P716" t="str">
        <f t="shared" si="130"/>
        <v/>
      </c>
      <c r="Q716" t="str">
        <f t="shared" si="131"/>
        <v/>
      </c>
    </row>
    <row r="717" spans="1:17">
      <c r="A717" s="41">
        <f t="shared" si="122"/>
        <v>715</v>
      </c>
      <c r="B717" t="str">
        <f t="shared" si="123"/>
        <v>5_716</v>
      </c>
      <c r="C717">
        <f t="shared" si="121"/>
        <v>5</v>
      </c>
      <c r="D717">
        <f t="shared" si="124"/>
        <v>716</v>
      </c>
      <c r="E717">
        <f>IFERROR(VLOOKUP($B717,'CURVE DATA'!$A:$AM,15,FALSE),"")</f>
        <v>327.94932499999999</v>
      </c>
      <c r="F717">
        <f>IFERROR(VLOOKUP($B717,'CURVE DATA'!$A:$AM,34,FALSE),NA())</f>
        <v>3.5769418912557304E-4</v>
      </c>
      <c r="G717">
        <f>IFERROR(VLOOKUP($B717,'CURVE DATA'!$A:$AM,35,FALSE),NA())</f>
        <v>8.2597763621492487E-2</v>
      </c>
      <c r="H717">
        <f>IFERROR(VLOOKUP($B717,'CURVE DATA'!$A:$AM,37,FALSE),NA())</f>
        <v>5.0894512611538678</v>
      </c>
      <c r="I717">
        <f>IFERROR(VLOOKUP($B717,'CURVE DATA'!$A:$AM,38,FALSE),NA())</f>
        <v>3.6341242596608936</v>
      </c>
      <c r="J717">
        <f>IFERROR(VLOOKUP($B717,'CURVE DATA'!$A:$AM,39,FALSE),NA())</f>
        <v>6.5447782626468429</v>
      </c>
      <c r="K717" t="str">
        <f t="shared" si="125"/>
        <v/>
      </c>
      <c r="L717" t="str">
        <f t="shared" si="126"/>
        <v/>
      </c>
      <c r="M717">
        <f t="shared" si="127"/>
        <v>119.46278653846153</v>
      </c>
      <c r="N717" t="str">
        <f t="shared" si="128"/>
        <v/>
      </c>
      <c r="O717" t="str">
        <f t="shared" si="129"/>
        <v/>
      </c>
      <c r="P717" t="str">
        <f t="shared" si="130"/>
        <v/>
      </c>
      <c r="Q717" t="str">
        <f t="shared" si="131"/>
        <v/>
      </c>
    </row>
    <row r="718" spans="1:17">
      <c r="A718" s="41">
        <f t="shared" si="122"/>
        <v>716</v>
      </c>
      <c r="B718" t="str">
        <f t="shared" si="123"/>
        <v>5_717</v>
      </c>
      <c r="C718">
        <f t="shared" si="121"/>
        <v>5</v>
      </c>
      <c r="D718">
        <f t="shared" si="124"/>
        <v>717</v>
      </c>
      <c r="E718">
        <f>IFERROR(VLOOKUP($B718,'CURVE DATA'!$A:$AM,15,FALSE),"")</f>
        <v>328.40799538461539</v>
      </c>
      <c r="F718">
        <f>IFERROR(VLOOKUP($B718,'CURVE DATA'!$A:$AM,34,FALSE),NA())</f>
        <v>3.4951164629713028E-4</v>
      </c>
      <c r="G718">
        <f>IFERROR(VLOOKUP($B718,'CURVE DATA'!$A:$AM,35,FALSE),NA())</f>
        <v>8.2482891761191932E-2</v>
      </c>
      <c r="H718">
        <f>IFERROR(VLOOKUP($B718,'CURVE DATA'!$A:$AM,37,FALSE),NA())</f>
        <v>5.0823731671638557</v>
      </c>
      <c r="I718">
        <f>IFERROR(VLOOKUP($B718,'CURVE DATA'!$A:$AM,38,FALSE),NA())</f>
        <v>3.6290701444407327</v>
      </c>
      <c r="J718">
        <f>IFERROR(VLOOKUP($B718,'CURVE DATA'!$A:$AM,39,FALSE),NA())</f>
        <v>6.5356761898869786</v>
      </c>
      <c r="K718" t="str">
        <f t="shared" si="125"/>
        <v/>
      </c>
      <c r="L718" t="str">
        <f t="shared" si="126"/>
        <v/>
      </c>
      <c r="M718">
        <f t="shared" si="127"/>
        <v>119.92145692307693</v>
      </c>
      <c r="N718" t="str">
        <f t="shared" si="128"/>
        <v/>
      </c>
      <c r="O718" t="str">
        <f t="shared" si="129"/>
        <v/>
      </c>
      <c r="P718" t="str">
        <f t="shared" si="130"/>
        <v/>
      </c>
      <c r="Q718" t="str">
        <f t="shared" si="131"/>
        <v/>
      </c>
    </row>
    <row r="719" spans="1:17">
      <c r="A719" s="41">
        <f t="shared" si="122"/>
        <v>717</v>
      </c>
      <c r="B719" t="str">
        <f t="shared" si="123"/>
        <v>5_718</v>
      </c>
      <c r="C719">
        <f t="shared" si="121"/>
        <v>5</v>
      </c>
      <c r="D719">
        <f t="shared" si="124"/>
        <v>718</v>
      </c>
      <c r="E719">
        <f>IFERROR(VLOOKUP($B719,'CURVE DATA'!$A:$AM,15,FALSE),"")</f>
        <v>328.86666576923079</v>
      </c>
      <c r="F719">
        <f>IFERROR(VLOOKUP($B719,'CURVE DATA'!$A:$AM,34,FALSE),NA())</f>
        <v>3.4150229133714417E-4</v>
      </c>
      <c r="G719">
        <f>IFERROR(VLOOKUP($B719,'CURVE DATA'!$A:$AM,35,FALSE),NA())</f>
        <v>8.2368329153842068E-2</v>
      </c>
      <c r="H719">
        <f>IFERROR(VLOOKUP($B719,'CURVE DATA'!$A:$AM,37,FALSE),NA())</f>
        <v>5.0753141285059842</v>
      </c>
      <c r="I719">
        <f>IFERROR(VLOOKUP($B719,'CURVE DATA'!$A:$AM,38,FALSE),NA())</f>
        <v>3.6240296356864277</v>
      </c>
      <c r="J719">
        <f>IFERROR(VLOOKUP($B719,'CURVE DATA'!$A:$AM,39,FALSE),NA())</f>
        <v>6.5265986213255411</v>
      </c>
      <c r="K719" t="str">
        <f t="shared" si="125"/>
        <v/>
      </c>
      <c r="L719" t="str">
        <f t="shared" si="126"/>
        <v/>
      </c>
      <c r="M719">
        <f t="shared" si="127"/>
        <v>120.38012730769233</v>
      </c>
      <c r="N719" t="str">
        <f t="shared" si="128"/>
        <v/>
      </c>
      <c r="O719" t="str">
        <f t="shared" si="129"/>
        <v/>
      </c>
      <c r="P719" t="str">
        <f t="shared" si="130"/>
        <v/>
      </c>
      <c r="Q719" t="str">
        <f t="shared" si="131"/>
        <v/>
      </c>
    </row>
    <row r="720" spans="1:17">
      <c r="A720" s="41">
        <f t="shared" si="122"/>
        <v>718</v>
      </c>
      <c r="B720" t="str">
        <f t="shared" si="123"/>
        <v>5_719</v>
      </c>
      <c r="C720">
        <f t="shared" si="121"/>
        <v>5</v>
      </c>
      <c r="D720">
        <f t="shared" si="124"/>
        <v>719</v>
      </c>
      <c r="E720">
        <f>IFERROR(VLOOKUP($B720,'CURVE DATA'!$A:$AM,15,FALSE),"")</f>
        <v>329.32533615384614</v>
      </c>
      <c r="F720">
        <f>IFERROR(VLOOKUP($B720,'CURVE DATA'!$A:$AM,34,FALSE),NA())</f>
        <v>3.3366280422995903E-4</v>
      </c>
      <c r="G720">
        <f>IFERROR(VLOOKUP($B720,'CURVE DATA'!$A:$AM,35,FALSE),NA())</f>
        <v>8.2254074743884381E-2</v>
      </c>
      <c r="H720">
        <f>IFERROR(VLOOKUP($B720,'CURVE DATA'!$A:$AM,37,FALSE),NA())</f>
        <v>5.0682740801395871</v>
      </c>
      <c r="I720">
        <f>IFERROR(VLOOKUP($B720,'CURVE DATA'!$A:$AM,38,FALSE),NA())</f>
        <v>3.6190026869556702</v>
      </c>
      <c r="J720">
        <f>IFERROR(VLOOKUP($B720,'CURVE DATA'!$A:$AM,39,FALSE),NA())</f>
        <v>6.5175454733235041</v>
      </c>
      <c r="K720" t="str">
        <f t="shared" si="125"/>
        <v/>
      </c>
      <c r="L720" t="str">
        <f t="shared" si="126"/>
        <v/>
      </c>
      <c r="M720">
        <f t="shared" si="127"/>
        <v>120.83879769230768</v>
      </c>
      <c r="N720" t="str">
        <f t="shared" si="128"/>
        <v/>
      </c>
      <c r="O720" t="str">
        <f t="shared" si="129"/>
        <v/>
      </c>
      <c r="P720" t="str">
        <f t="shared" si="130"/>
        <v/>
      </c>
      <c r="Q720" t="str">
        <f t="shared" si="131"/>
        <v/>
      </c>
    </row>
    <row r="721" spans="1:17">
      <c r="A721" s="41">
        <f t="shared" si="122"/>
        <v>719</v>
      </c>
      <c r="B721" t="str">
        <f t="shared" si="123"/>
        <v>5_720</v>
      </c>
      <c r="C721">
        <f t="shared" si="121"/>
        <v>5</v>
      </c>
      <c r="D721">
        <f t="shared" si="124"/>
        <v>720</v>
      </c>
      <c r="E721">
        <f>IFERROR(VLOOKUP($B721,'CURVE DATA'!$A:$AM,15,FALSE),"")</f>
        <v>329.78400653846154</v>
      </c>
      <c r="F721">
        <f>IFERROR(VLOOKUP($B721,'CURVE DATA'!$A:$AM,34,FALSE),NA())</f>
        <v>3.2598992042958959E-4</v>
      </c>
      <c r="G721">
        <f>IFERROR(VLOOKUP($B721,'CURVE DATA'!$A:$AM,35,FALSE),NA())</f>
        <v>8.2140127477092373E-2</v>
      </c>
      <c r="H721">
        <f>IFERROR(VLOOKUP($B721,'CURVE DATA'!$A:$AM,37,FALSE),NA())</f>
        <v>5.0612529571060731</v>
      </c>
      <c r="I721">
        <f>IFERROR(VLOOKUP($B721,'CURVE DATA'!$A:$AM,38,FALSE),NA())</f>
        <v>3.6139892518647576</v>
      </c>
      <c r="J721">
        <f>IFERROR(VLOOKUP($B721,'CURVE DATA'!$A:$AM,39,FALSE),NA())</f>
        <v>6.5085166623473887</v>
      </c>
      <c r="K721" t="str">
        <f t="shared" si="125"/>
        <v/>
      </c>
      <c r="L721" t="str">
        <f t="shared" si="126"/>
        <v/>
      </c>
      <c r="M721">
        <f t="shared" si="127"/>
        <v>121.29746807692308</v>
      </c>
      <c r="N721" t="str">
        <f t="shared" si="128"/>
        <v/>
      </c>
      <c r="O721" t="str">
        <f t="shared" si="129"/>
        <v/>
      </c>
      <c r="P721" t="str">
        <f t="shared" si="130"/>
        <v/>
      </c>
      <c r="Q721" t="str">
        <f t="shared" si="131"/>
        <v/>
      </c>
    </row>
    <row r="722" spans="1:17">
      <c r="A722" s="41">
        <f t="shared" si="122"/>
        <v>720</v>
      </c>
      <c r="B722" t="str">
        <f t="shared" si="123"/>
        <v>5_721</v>
      </c>
      <c r="C722">
        <f t="shared" si="121"/>
        <v>5</v>
      </c>
      <c r="D722">
        <f t="shared" si="124"/>
        <v>721</v>
      </c>
      <c r="E722">
        <f>IFERROR(VLOOKUP($B722,'CURVE DATA'!$A:$AM,15,FALSE),"")</f>
        <v>330.24267692307694</v>
      </c>
      <c r="F722">
        <f>IFERROR(VLOOKUP($B722,'CURVE DATA'!$A:$AM,34,FALSE),NA())</f>
        <v>3.184804302067545E-4</v>
      </c>
      <c r="G722">
        <f>IFERROR(VLOOKUP($B722,'CURVE DATA'!$A:$AM,35,FALSE),NA())</f>
        <v>8.2026486300638371E-2</v>
      </c>
      <c r="H722">
        <f>IFERROR(VLOOKUP($B722,'CURVE DATA'!$A:$AM,37,FALSE),NA())</f>
        <v>5.0542506945330423</v>
      </c>
      <c r="I722">
        <f>IFERROR(VLOOKUP($B722,'CURVE DATA'!$A:$AM,38,FALSE),NA())</f>
        <v>3.6089892840915332</v>
      </c>
      <c r="J722">
        <f>IFERROR(VLOOKUP($B722,'CURVE DATA'!$A:$AM,39,FALSE),NA())</f>
        <v>6.499512104974551</v>
      </c>
      <c r="K722" t="str">
        <f t="shared" si="125"/>
        <v/>
      </c>
      <c r="L722" t="str">
        <f t="shared" si="126"/>
        <v/>
      </c>
      <c r="M722">
        <f t="shared" si="127"/>
        <v>121.75613846153848</v>
      </c>
      <c r="N722" t="str">
        <f t="shared" si="128"/>
        <v/>
      </c>
      <c r="O722" t="str">
        <f t="shared" si="129"/>
        <v/>
      </c>
      <c r="P722" t="str">
        <f t="shared" si="130"/>
        <v/>
      </c>
      <c r="Q722" t="str">
        <f t="shared" si="131"/>
        <v/>
      </c>
    </row>
    <row r="723" spans="1:17">
      <c r="A723" s="41">
        <f t="shared" si="122"/>
        <v>721</v>
      </c>
      <c r="B723" t="str">
        <f t="shared" si="123"/>
        <v>5_722</v>
      </c>
      <c r="C723">
        <f t="shared" si="121"/>
        <v>5</v>
      </c>
      <c r="D723">
        <f t="shared" si="124"/>
        <v>722</v>
      </c>
      <c r="E723">
        <f>IFERROR(VLOOKUP($B723,'CURVE DATA'!$A:$AM,15,FALSE),"")</f>
        <v>330.70134730769229</v>
      </c>
      <c r="F723">
        <f>IFERROR(VLOOKUP($B723,'CURVE DATA'!$A:$AM,34,FALSE),NA())</f>
        <v>3.1113117780946331E-4</v>
      </c>
      <c r="G723">
        <f>IFERROR(VLOOKUP($B723,'CURVE DATA'!$A:$AM,35,FALSE),NA())</f>
        <v>8.1913150163158727E-2</v>
      </c>
      <c r="H723">
        <f>IFERROR(VLOOKUP($B723,'CURVE DATA'!$A:$AM,37,FALSE),NA())</f>
        <v>5.0472672276383044</v>
      </c>
      <c r="I723">
        <f>IFERROR(VLOOKUP($B723,'CURVE DATA'!$A:$AM,38,FALSE),NA())</f>
        <v>3.6040027373782531</v>
      </c>
      <c r="J723">
        <f>IFERROR(VLOOKUP($B723,'CURVE DATA'!$A:$AM,39,FALSE),NA())</f>
        <v>6.4905317178983557</v>
      </c>
      <c r="K723" t="str">
        <f t="shared" si="125"/>
        <v/>
      </c>
      <c r="L723" t="str">
        <f t="shared" si="126"/>
        <v/>
      </c>
      <c r="M723">
        <f t="shared" si="127"/>
        <v>122.21480884615383</v>
      </c>
      <c r="N723" t="str">
        <f t="shared" si="128"/>
        <v/>
      </c>
      <c r="O723" t="str">
        <f t="shared" si="129"/>
        <v/>
      </c>
      <c r="P723" t="str">
        <f t="shared" si="130"/>
        <v/>
      </c>
      <c r="Q723" t="str">
        <f t="shared" si="131"/>
        <v/>
      </c>
    </row>
    <row r="724" spans="1:17">
      <c r="A724" s="41">
        <f t="shared" si="122"/>
        <v>722</v>
      </c>
      <c r="B724" t="str">
        <f t="shared" si="123"/>
        <v>5_723</v>
      </c>
      <c r="C724">
        <f t="shared" si="121"/>
        <v>5</v>
      </c>
      <c r="D724">
        <f t="shared" si="124"/>
        <v>723</v>
      </c>
      <c r="E724">
        <f>IFERROR(VLOOKUP($B724,'CURVE DATA'!$A:$AM,15,FALSE),"")</f>
        <v>331.16001769230769</v>
      </c>
      <c r="F724">
        <f>IFERROR(VLOOKUP($B724,'CURVE DATA'!$A:$AM,34,FALSE),NA())</f>
        <v>3.0393906080982607E-4</v>
      </c>
      <c r="G724">
        <f>IFERROR(VLOOKUP($B724,'CURVE DATA'!$A:$AM,35,FALSE),NA())</f>
        <v>8.1800118014817513E-2</v>
      </c>
      <c r="H724">
        <f>IFERROR(VLOOKUP($B724,'CURVE DATA'!$A:$AM,37,FALSE),NA())</f>
        <v>5.0403024917338026</v>
      </c>
      <c r="I724">
        <f>IFERROR(VLOOKUP($B724,'CURVE DATA'!$A:$AM,38,FALSE),NA())</f>
        <v>3.5990295655343907</v>
      </c>
      <c r="J724">
        <f>IFERROR(VLOOKUP($B724,'CURVE DATA'!$A:$AM,39,FALSE),NA())</f>
        <v>6.4815754179332155</v>
      </c>
      <c r="K724" t="str">
        <f t="shared" si="125"/>
        <v/>
      </c>
      <c r="L724" t="str">
        <f t="shared" si="126"/>
        <v/>
      </c>
      <c r="M724">
        <f t="shared" si="127"/>
        <v>122.67347923076923</v>
      </c>
      <c r="N724" t="str">
        <f t="shared" si="128"/>
        <v/>
      </c>
      <c r="O724" t="str">
        <f t="shared" si="129"/>
        <v/>
      </c>
      <c r="P724" t="str">
        <f t="shared" si="130"/>
        <v/>
      </c>
      <c r="Q724" t="str">
        <f t="shared" si="131"/>
        <v/>
      </c>
    </row>
    <row r="725" spans="1:17">
      <c r="A725" s="41">
        <f t="shared" si="122"/>
        <v>723</v>
      </c>
      <c r="B725" t="str">
        <f t="shared" si="123"/>
        <v>5_724</v>
      </c>
      <c r="C725">
        <f t="shared" si="121"/>
        <v>5</v>
      </c>
      <c r="D725">
        <f t="shared" si="124"/>
        <v>724</v>
      </c>
      <c r="E725">
        <f>IFERROR(VLOOKUP($B725,'CURVE DATA'!$A:$AM,15,FALSE),"")</f>
        <v>331.61868807692309</v>
      </c>
      <c r="F725">
        <f>IFERROR(VLOOKUP($B725,'CURVE DATA'!$A:$AM,34,FALSE),NA())</f>
        <v>2.9690102933990352E-4</v>
      </c>
      <c r="G725">
        <f>IFERROR(VLOOKUP($B725,'CURVE DATA'!$A:$AM,35,FALSE),NA())</f>
        <v>8.1687388807368713E-2</v>
      </c>
      <c r="H725">
        <f>IFERROR(VLOOKUP($B725,'CURVE DATA'!$A:$AM,37,FALSE),NA())</f>
        <v>5.0333564222294473</v>
      </c>
      <c r="I725">
        <f>IFERROR(VLOOKUP($B725,'CURVE DATA'!$A:$AM,38,FALSE),NA())</f>
        <v>3.5940697224393725</v>
      </c>
      <c r="J725">
        <f>IFERROR(VLOOKUP($B725,'CURVE DATA'!$A:$AM,39,FALSE),NA())</f>
        <v>6.472643122019524</v>
      </c>
      <c r="K725" t="str">
        <f t="shared" si="125"/>
        <v/>
      </c>
      <c r="L725" t="str">
        <f t="shared" si="126"/>
        <v/>
      </c>
      <c r="M725">
        <f t="shared" si="127"/>
        <v>123.13214961538463</v>
      </c>
      <c r="N725" t="str">
        <f t="shared" si="128"/>
        <v/>
      </c>
      <c r="O725" t="str">
        <f t="shared" si="129"/>
        <v/>
      </c>
      <c r="P725" t="str">
        <f t="shared" si="130"/>
        <v/>
      </c>
      <c r="Q725" t="str">
        <f t="shared" si="131"/>
        <v/>
      </c>
    </row>
    <row r="726" spans="1:17">
      <c r="A726" s="41">
        <f t="shared" si="122"/>
        <v>724</v>
      </c>
      <c r="B726" t="str">
        <f t="shared" si="123"/>
        <v>5_725</v>
      </c>
      <c r="C726">
        <f t="shared" si="121"/>
        <v>5</v>
      </c>
      <c r="D726">
        <f t="shared" si="124"/>
        <v>725</v>
      </c>
      <c r="E726">
        <f>IFERROR(VLOOKUP($B726,'CURVE DATA'!$A:$AM,15,FALSE),"")</f>
        <v>332.07735846153844</v>
      </c>
      <c r="F726">
        <f>IFERROR(VLOOKUP($B726,'CURVE DATA'!$A:$AM,34,FALSE),NA())</f>
        <v>2.9001408537262841E-4</v>
      </c>
      <c r="G726">
        <f>IFERROR(VLOOKUP($B726,'CURVE DATA'!$A:$AM,35,FALSE),NA())</f>
        <v>8.1574961494216794E-2</v>
      </c>
      <c r="H726">
        <f>IFERROR(VLOOKUP($B726,'CURVE DATA'!$A:$AM,37,FALSE),NA())</f>
        <v>5.026428954636847</v>
      </c>
      <c r="I726">
        <f>IFERROR(VLOOKUP($B726,'CURVE DATA'!$A:$AM,38,FALSE),NA())</f>
        <v>3.5891231620452411</v>
      </c>
      <c r="J726">
        <f>IFERROR(VLOOKUP($B726,'CURVE DATA'!$A:$AM,39,FALSE),NA())</f>
        <v>6.4637347472284539</v>
      </c>
      <c r="K726" t="str">
        <f t="shared" si="125"/>
        <v/>
      </c>
      <c r="L726" t="str">
        <f t="shared" si="126"/>
        <v/>
      </c>
      <c r="M726">
        <f t="shared" si="127"/>
        <v>123.59081999999998</v>
      </c>
      <c r="N726" t="str">
        <f t="shared" si="128"/>
        <v/>
      </c>
      <c r="O726" t="str">
        <f t="shared" si="129"/>
        <v/>
      </c>
      <c r="P726" t="str">
        <f t="shared" si="130"/>
        <v/>
      </c>
      <c r="Q726" t="str">
        <f t="shared" si="131"/>
        <v/>
      </c>
    </row>
    <row r="727" spans="1:17">
      <c r="A727" s="41">
        <f t="shared" si="122"/>
        <v>725</v>
      </c>
      <c r="B727" t="str">
        <f t="shared" si="123"/>
        <v>5_726</v>
      </c>
      <c r="C727">
        <f t="shared" si="121"/>
        <v>5</v>
      </c>
      <c r="D727">
        <f t="shared" si="124"/>
        <v>726</v>
      </c>
      <c r="E727">
        <f>IFERROR(VLOOKUP($B727,'CURVE DATA'!$A:$AM,15,FALSE),"")</f>
        <v>332.53602884615384</v>
      </c>
      <c r="F727">
        <f>IFERROR(VLOOKUP($B727,'CURVE DATA'!$A:$AM,34,FALSE),NA())</f>
        <v>2.8327528201339759E-4</v>
      </c>
      <c r="G727">
        <f>IFERROR(VLOOKUP($B727,'CURVE DATA'!$A:$AM,35,FALSE),NA())</f>
        <v>8.1462835030475828E-2</v>
      </c>
      <c r="H727">
        <f>IFERROR(VLOOKUP($B727,'CURVE DATA'!$A:$AM,37,FALSE),NA())</f>
        <v>5.0195200245729499</v>
      </c>
      <c r="I727">
        <f>IFERROR(VLOOKUP($B727,'CURVE DATA'!$A:$AM,38,FALSE),NA())</f>
        <v>3.5841898383792601</v>
      </c>
      <c r="J727">
        <f>IFERROR(VLOOKUP($B727,'CURVE DATA'!$A:$AM,39,FALSE),NA())</f>
        <v>6.454850210766641</v>
      </c>
      <c r="K727" t="str">
        <f t="shared" si="125"/>
        <v/>
      </c>
      <c r="L727" t="str">
        <f t="shared" si="126"/>
        <v/>
      </c>
      <c r="M727">
        <f t="shared" si="127"/>
        <v>124.04949038461538</v>
      </c>
      <c r="N727" t="str">
        <f t="shared" si="128"/>
        <v/>
      </c>
      <c r="O727" t="str">
        <f t="shared" si="129"/>
        <v/>
      </c>
      <c r="P727" t="str">
        <f t="shared" si="130"/>
        <v/>
      </c>
      <c r="Q727" t="str">
        <f t="shared" si="131"/>
        <v/>
      </c>
    </row>
    <row r="728" spans="1:17">
      <c r="A728" s="41">
        <f t="shared" si="122"/>
        <v>726</v>
      </c>
      <c r="B728" t="str">
        <f t="shared" si="123"/>
        <v>5_727</v>
      </c>
      <c r="C728">
        <f t="shared" si="121"/>
        <v>5</v>
      </c>
      <c r="D728">
        <f t="shared" si="124"/>
        <v>727</v>
      </c>
      <c r="E728">
        <f>IFERROR(VLOOKUP($B728,'CURVE DATA'!$A:$AM,15,FALSE),"")</f>
        <v>332.99469923076924</v>
      </c>
      <c r="F728">
        <f>IFERROR(VLOOKUP($B728,'CURVE DATA'!$A:$AM,34,FALSE),NA())</f>
        <v>2.7668172280068251E-4</v>
      </c>
      <c r="G728">
        <f>IFERROR(VLOOKUP($B728,'CURVE DATA'!$A:$AM,35,FALSE),NA())</f>
        <v>8.1351008373027237E-2</v>
      </c>
      <c r="H728">
        <f>IFERROR(VLOOKUP($B728,'CURVE DATA'!$A:$AM,37,FALSE),NA())</f>
        <v>5.0126295677636055</v>
      </c>
      <c r="I728">
        <f>IFERROR(VLOOKUP($B728,'CURVE DATA'!$A:$AM,38,FALSE),NA())</f>
        <v>3.5792697055464506</v>
      </c>
      <c r="J728">
        <f>IFERROR(VLOOKUP($B728,'CURVE DATA'!$A:$AM,39,FALSE),NA())</f>
        <v>6.4459894299807603</v>
      </c>
      <c r="K728" t="str">
        <f t="shared" si="125"/>
        <v/>
      </c>
      <c r="L728" t="str">
        <f t="shared" si="126"/>
        <v/>
      </c>
      <c r="M728">
        <f t="shared" si="127"/>
        <v>124.50816076923078</v>
      </c>
      <c r="N728" t="str">
        <f t="shared" si="128"/>
        <v/>
      </c>
      <c r="O728" t="str">
        <f t="shared" si="129"/>
        <v/>
      </c>
      <c r="P728" t="str">
        <f t="shared" si="130"/>
        <v/>
      </c>
      <c r="Q728" t="str">
        <f t="shared" si="131"/>
        <v/>
      </c>
    </row>
    <row r="729" spans="1:17">
      <c r="A729" s="41">
        <f t="shared" si="122"/>
        <v>727</v>
      </c>
      <c r="B729" t="str">
        <f t="shared" si="123"/>
        <v>5_728</v>
      </c>
      <c r="C729">
        <f t="shared" si="121"/>
        <v>5</v>
      </c>
      <c r="D729">
        <f t="shared" si="124"/>
        <v>728</v>
      </c>
      <c r="E729">
        <f>IFERROR(VLOOKUP($B729,'CURVE DATA'!$A:$AM,15,FALSE),"")</f>
        <v>333.45336961538464</v>
      </c>
      <c r="F729">
        <f>IFERROR(VLOOKUP($B729,'CURVE DATA'!$A:$AM,34,FALSE),NA())</f>
        <v>2.7023056095941482E-4</v>
      </c>
      <c r="G729">
        <f>IFERROR(VLOOKUP($B729,'CURVE DATA'!$A:$AM,35,FALSE),NA())</f>
        <v>8.1239480480575957E-2</v>
      </c>
      <c r="H729">
        <f>IFERROR(VLOOKUP($B729,'CURVE DATA'!$A:$AM,37,FALSE),NA())</f>
        <v>5.0057575200470215</v>
      </c>
      <c r="I729">
        <f>IFERROR(VLOOKUP($B729,'CURVE DATA'!$A:$AM,38,FALSE),NA())</f>
        <v>3.5743627177320665</v>
      </c>
      <c r="J729">
        <f>IFERROR(VLOOKUP($B729,'CURVE DATA'!$A:$AM,39,FALSE),NA())</f>
        <v>6.4371523223619773</v>
      </c>
      <c r="K729" t="str">
        <f t="shared" si="125"/>
        <v/>
      </c>
      <c r="L729" t="str">
        <f t="shared" si="126"/>
        <v/>
      </c>
      <c r="M729">
        <f t="shared" si="127"/>
        <v>124.96683115384619</v>
      </c>
      <c r="N729" t="str">
        <f t="shared" si="128"/>
        <v/>
      </c>
      <c r="O729" t="str">
        <f t="shared" si="129"/>
        <v/>
      </c>
      <c r="P729" t="str">
        <f t="shared" si="130"/>
        <v/>
      </c>
      <c r="Q729" t="str">
        <f t="shared" si="131"/>
        <v/>
      </c>
    </row>
    <row r="730" spans="1:17">
      <c r="A730" s="41">
        <f t="shared" si="122"/>
        <v>728</v>
      </c>
      <c r="B730" t="str">
        <f t="shared" si="123"/>
        <v>5_729</v>
      </c>
      <c r="C730">
        <f t="shared" si="121"/>
        <v>5</v>
      </c>
      <c r="D730">
        <f t="shared" si="124"/>
        <v>729</v>
      </c>
      <c r="E730">
        <f>IFERROR(VLOOKUP($B730,'CURVE DATA'!$A:$AM,15,FALSE),"")</f>
        <v>333.91203999999999</v>
      </c>
      <c r="F730">
        <f>IFERROR(VLOOKUP($B730,'CURVE DATA'!$A:$AM,34,FALSE),NA())</f>
        <v>2.6391899877651313E-4</v>
      </c>
      <c r="G730">
        <f>IFERROR(VLOOKUP($B730,'CURVE DATA'!$A:$AM,35,FALSE),NA())</f>
        <v>8.1128250313705366E-2</v>
      </c>
      <c r="H730">
        <f>IFERROR(VLOOKUP($B730,'CURVE DATA'!$A:$AM,37,FALSE),NA())</f>
        <v>4.9989038173771521</v>
      </c>
      <c r="I730">
        <f>IFERROR(VLOOKUP($B730,'CURVE DATA'!$A:$AM,38,FALSE),NA())</f>
        <v>3.5694688292040078</v>
      </c>
      <c r="J730">
        <f>IFERROR(VLOOKUP($B730,'CURVE DATA'!$A:$AM,39,FALSE),NA())</f>
        <v>6.4283388055502968</v>
      </c>
      <c r="K730" t="str">
        <f t="shared" si="125"/>
        <v/>
      </c>
      <c r="L730" t="str">
        <f t="shared" si="126"/>
        <v/>
      </c>
      <c r="M730">
        <f t="shared" si="127"/>
        <v>125.42550153846153</v>
      </c>
      <c r="N730" t="str">
        <f t="shared" si="128"/>
        <v/>
      </c>
      <c r="O730" t="str">
        <f t="shared" si="129"/>
        <v/>
      </c>
      <c r="P730" t="str">
        <f t="shared" si="130"/>
        <v/>
      </c>
      <c r="Q730" t="str">
        <f t="shared" si="131"/>
        <v/>
      </c>
    </row>
    <row r="731" spans="1:17">
      <c r="A731" s="41">
        <f t="shared" si="122"/>
        <v>729</v>
      </c>
      <c r="B731" t="str">
        <f t="shared" si="123"/>
        <v>5_730</v>
      </c>
      <c r="C731">
        <f t="shared" si="121"/>
        <v>5</v>
      </c>
      <c r="D731">
        <f t="shared" si="124"/>
        <v>730</v>
      </c>
      <c r="E731">
        <f>IFERROR(VLOOKUP($B731,'CURVE DATA'!$A:$AM,15,FALSE),"")</f>
        <v>334.37071038461539</v>
      </c>
      <c r="F731">
        <f>IFERROR(VLOOKUP($B731,'CURVE DATA'!$A:$AM,34,FALSE),NA())</f>
        <v>2.5774428686338045E-4</v>
      </c>
      <c r="G731">
        <f>IFERROR(VLOOKUP($B731,'CURVE DATA'!$A:$AM,35,FALSE),NA())</f>
        <v>8.1017316834930547E-2</v>
      </c>
      <c r="H731">
        <f>IFERROR(VLOOKUP($B731,'CURVE DATA'!$A:$AM,37,FALSE),NA())</f>
        <v>4.9920683958269763</v>
      </c>
      <c r="I731">
        <f>IFERROR(VLOOKUP($B731,'CURVE DATA'!$A:$AM,38,FALSE),NA())</f>
        <v>3.5645879943151653</v>
      </c>
      <c r="J731">
        <f>IFERROR(VLOOKUP($B731,'CURVE DATA'!$A:$AM,39,FALSE),NA())</f>
        <v>6.4195487973387877</v>
      </c>
      <c r="K731" t="str">
        <f t="shared" si="125"/>
        <v/>
      </c>
      <c r="L731" t="str">
        <f t="shared" si="126"/>
        <v/>
      </c>
      <c r="M731">
        <f t="shared" si="127"/>
        <v>125.88417192307693</v>
      </c>
      <c r="N731" t="str">
        <f t="shared" si="128"/>
        <v/>
      </c>
      <c r="O731" t="str">
        <f t="shared" si="129"/>
        <v/>
      </c>
      <c r="P731" t="str">
        <f t="shared" si="130"/>
        <v/>
      </c>
      <c r="Q731" t="str">
        <f t="shared" si="131"/>
        <v/>
      </c>
    </row>
    <row r="732" spans="1:17">
      <c r="A732" s="41">
        <f t="shared" si="122"/>
        <v>730</v>
      </c>
      <c r="B732" t="str">
        <f t="shared" si="123"/>
        <v>5_731</v>
      </c>
      <c r="C732">
        <f t="shared" si="121"/>
        <v>5</v>
      </c>
      <c r="D732">
        <f t="shared" si="124"/>
        <v>731</v>
      </c>
      <c r="E732">
        <f>IFERROR(VLOOKUP($B732,'CURVE DATA'!$A:$AM,15,FALSE),"")</f>
        <v>334.8293807692308</v>
      </c>
      <c r="F732">
        <f>IFERROR(VLOOKUP($B732,'CURVE DATA'!$A:$AM,34,FALSE),NA())</f>
        <v>2.5170372343849724E-4</v>
      </c>
      <c r="G732">
        <f>IFERROR(VLOOKUP($B732,'CURVE DATA'!$A:$AM,35,FALSE),NA())</f>
        <v>8.0906679008750426E-2</v>
      </c>
      <c r="H732">
        <f>IFERROR(VLOOKUP($B732,'CURVE DATA'!$A:$AM,37,FALSE),NA())</f>
        <v>4.985251191591713</v>
      </c>
      <c r="I732">
        <f>IFERROR(VLOOKUP($B732,'CURVE DATA'!$A:$AM,38,FALSE),NA())</f>
        <v>3.5597201675057151</v>
      </c>
      <c r="J732">
        <f>IFERROR(VLOOKUP($B732,'CURVE DATA'!$A:$AM,39,FALSE),NA())</f>
        <v>6.4107822156777106</v>
      </c>
      <c r="K732" t="str">
        <f t="shared" si="125"/>
        <v/>
      </c>
      <c r="L732" t="str">
        <f t="shared" si="126"/>
        <v/>
      </c>
      <c r="M732">
        <f t="shared" si="127"/>
        <v>126.34284230769234</v>
      </c>
      <c r="N732" t="str">
        <f t="shared" si="128"/>
        <v/>
      </c>
      <c r="O732" t="str">
        <f t="shared" si="129"/>
        <v/>
      </c>
      <c r="P732" t="str">
        <f t="shared" si="130"/>
        <v/>
      </c>
      <c r="Q732" t="str">
        <f t="shared" si="131"/>
        <v/>
      </c>
    </row>
    <row r="733" spans="1:17">
      <c r="A733" s="41">
        <f t="shared" si="122"/>
        <v>731</v>
      </c>
      <c r="B733" t="str">
        <f t="shared" si="123"/>
        <v>5_732</v>
      </c>
      <c r="C733">
        <f t="shared" si="121"/>
        <v>5</v>
      </c>
      <c r="D733">
        <f t="shared" si="124"/>
        <v>732</v>
      </c>
      <c r="E733">
        <f>IFERROR(VLOOKUP($B733,'CURVE DATA'!$A:$AM,15,FALSE),"")</f>
        <v>335.28805115384614</v>
      </c>
      <c r="F733">
        <f>IFERROR(VLOOKUP($B733,'CURVE DATA'!$A:$AM,34,FALSE),NA())</f>
        <v>2.4579465378584087E-4</v>
      </c>
      <c r="G733">
        <f>IFERROR(VLOOKUP($B733,'CURVE DATA'!$A:$AM,35,FALSE),NA())</f>
        <v>8.0796335801698482E-2</v>
      </c>
      <c r="H733">
        <f>IFERROR(VLOOKUP($B733,'CURVE DATA'!$A:$AM,37,FALSE),NA())</f>
        <v>4.9784521409919433</v>
      </c>
      <c r="I733">
        <f>IFERROR(VLOOKUP($B733,'CURVE DATA'!$A:$AM,38,FALSE),NA())</f>
        <v>3.5548653033053492</v>
      </c>
      <c r="J733">
        <f>IFERROR(VLOOKUP($B733,'CURVE DATA'!$A:$AM,39,FALSE),NA())</f>
        <v>6.4020389786785383</v>
      </c>
      <c r="K733" t="str">
        <f t="shared" si="125"/>
        <v/>
      </c>
      <c r="L733" t="str">
        <f t="shared" si="126"/>
        <v/>
      </c>
      <c r="M733">
        <f t="shared" si="127"/>
        <v>126.80151269230768</v>
      </c>
      <c r="N733" t="str">
        <f t="shared" si="128"/>
        <v/>
      </c>
      <c r="O733" t="str">
        <f t="shared" si="129"/>
        <v/>
      </c>
      <c r="P733" t="str">
        <f t="shared" si="130"/>
        <v/>
      </c>
      <c r="Q733" t="str">
        <f t="shared" si="131"/>
        <v/>
      </c>
    </row>
    <row r="734" spans="1:17">
      <c r="A734" s="41">
        <f t="shared" si="122"/>
        <v>732</v>
      </c>
      <c r="B734" t="str">
        <f t="shared" si="123"/>
        <v>5_733</v>
      </c>
      <c r="C734">
        <f t="shared" si="121"/>
        <v>5</v>
      </c>
      <c r="D734">
        <f t="shared" si="124"/>
        <v>733</v>
      </c>
      <c r="E734">
        <f>IFERROR(VLOOKUP($B734,'CURVE DATA'!$A:$AM,15,FALSE),"")</f>
        <v>335.74672153846154</v>
      </c>
      <c r="F734">
        <f>IFERROR(VLOOKUP($B734,'CURVE DATA'!$A:$AM,34,FALSE),NA())</f>
        <v>2.4001446936902678E-4</v>
      </c>
      <c r="G734">
        <f>IFERROR(VLOOKUP($B734,'CURVE DATA'!$A:$AM,35,FALSE),NA())</f>
        <v>8.0686286182392028E-2</v>
      </c>
      <c r="H734">
        <f>IFERROR(VLOOKUP($B734,'CURVE DATA'!$A:$AM,37,FALSE),NA())</f>
        <v>4.971671180476652</v>
      </c>
      <c r="I734">
        <f>IFERROR(VLOOKUP($B734,'CURVE DATA'!$A:$AM,38,FALSE),NA())</f>
        <v>3.5500233563354442</v>
      </c>
      <c r="J734">
        <f>IFERROR(VLOOKUP($B734,'CURVE DATA'!$A:$AM,39,FALSE),NA())</f>
        <v>6.3933190046178607</v>
      </c>
      <c r="K734" t="str">
        <f t="shared" si="125"/>
        <v/>
      </c>
      <c r="L734" t="str">
        <f t="shared" si="126"/>
        <v/>
      </c>
      <c r="M734">
        <f t="shared" si="127"/>
        <v>127.26018307692308</v>
      </c>
      <c r="N734" t="str">
        <f t="shared" si="128"/>
        <v/>
      </c>
      <c r="O734" t="str">
        <f t="shared" si="129"/>
        <v/>
      </c>
      <c r="P734" t="str">
        <f t="shared" si="130"/>
        <v/>
      </c>
      <c r="Q734" t="str">
        <f t="shared" si="131"/>
        <v/>
      </c>
    </row>
    <row r="735" spans="1:17">
      <c r="A735" s="41">
        <f t="shared" si="122"/>
        <v>733</v>
      </c>
      <c r="B735" t="str">
        <f t="shared" si="123"/>
        <v>5_734</v>
      </c>
      <c r="C735">
        <f t="shared" si="121"/>
        <v>5</v>
      </c>
      <c r="D735">
        <f t="shared" si="124"/>
        <v>734</v>
      </c>
      <c r="E735">
        <f>IFERROR(VLOOKUP($B735,'CURVE DATA'!$A:$AM,15,FALSE),"")</f>
        <v>336.20539192307695</v>
      </c>
      <c r="F735">
        <f>IFERROR(VLOOKUP($B735,'CURVE DATA'!$A:$AM,34,FALSE),NA())</f>
        <v>2.3436060741153928E-4</v>
      </c>
      <c r="G735">
        <f>IFERROR(VLOOKUP($B735,'CURVE DATA'!$A:$AM,35,FALSE),NA())</f>
        <v>8.0576529121580309E-2</v>
      </c>
      <c r="H735">
        <f>IFERROR(VLOOKUP($B735,'CURVE DATA'!$A:$AM,37,FALSE),NA())</f>
        <v>4.9649082466261838</v>
      </c>
      <c r="I735">
        <f>IFERROR(VLOOKUP($B735,'CURVE DATA'!$A:$AM,38,FALSE),NA())</f>
        <v>3.5451942813111761</v>
      </c>
      <c r="J735">
        <f>IFERROR(VLOOKUP($B735,'CURVE DATA'!$A:$AM,39,FALSE),NA())</f>
        <v>6.3846222119411928</v>
      </c>
      <c r="K735" t="str">
        <f t="shared" si="125"/>
        <v/>
      </c>
      <c r="L735" t="str">
        <f t="shared" si="126"/>
        <v/>
      </c>
      <c r="M735">
        <f t="shared" si="127"/>
        <v>127.71885346153849</v>
      </c>
      <c r="N735" t="str">
        <f t="shared" si="128"/>
        <v/>
      </c>
      <c r="O735" t="str">
        <f t="shared" si="129"/>
        <v/>
      </c>
      <c r="P735" t="str">
        <f t="shared" si="130"/>
        <v/>
      </c>
      <c r="Q735" t="str">
        <f t="shared" si="131"/>
        <v/>
      </c>
    </row>
    <row r="736" spans="1:17">
      <c r="A736" s="41">
        <f t="shared" si="122"/>
        <v>734</v>
      </c>
      <c r="B736" t="str">
        <f t="shared" si="123"/>
        <v>5_735</v>
      </c>
      <c r="C736">
        <f t="shared" si="121"/>
        <v>5</v>
      </c>
      <c r="D736">
        <f t="shared" si="124"/>
        <v>735</v>
      </c>
      <c r="E736">
        <f>IFERROR(VLOOKUP($B736,'CURVE DATA'!$A:$AM,15,FALSE),"")</f>
        <v>336.66406230769229</v>
      </c>
      <c r="F736">
        <f>IFERROR(VLOOKUP($B736,'CURVE DATA'!$A:$AM,34,FALSE),NA())</f>
        <v>2.2883055001066967E-4</v>
      </c>
      <c r="G736">
        <f>IFERROR(VLOOKUP($B736,'CURVE DATA'!$A:$AM,35,FALSE),NA())</f>
        <v>8.0467063592191274E-2</v>
      </c>
      <c r="H736">
        <f>IFERROR(VLOOKUP($B736,'CURVE DATA'!$A:$AM,37,FALSE),NA())</f>
        <v>4.9581632761551324</v>
      </c>
      <c r="I736">
        <f>IFERROR(VLOOKUP($B736,'CURVE DATA'!$A:$AM,38,FALSE),NA())</f>
        <v>3.5403780330435803</v>
      </c>
      <c r="J736">
        <f>IFERROR(VLOOKUP($B736,'CURVE DATA'!$A:$AM,39,FALSE),NA())</f>
        <v>6.375948519266684</v>
      </c>
      <c r="K736" t="str">
        <f t="shared" si="125"/>
        <v/>
      </c>
      <c r="L736" t="str">
        <f t="shared" si="126"/>
        <v/>
      </c>
      <c r="M736">
        <f t="shared" si="127"/>
        <v>128.17752384615383</v>
      </c>
      <c r="N736" t="str">
        <f t="shared" si="128"/>
        <v/>
      </c>
      <c r="O736" t="str">
        <f t="shared" si="129"/>
        <v/>
      </c>
      <c r="P736" t="str">
        <f t="shared" si="130"/>
        <v/>
      </c>
      <c r="Q736" t="str">
        <f t="shared" si="131"/>
        <v/>
      </c>
    </row>
    <row r="737" spans="1:17">
      <c r="A737" s="41">
        <f t="shared" si="122"/>
        <v>735</v>
      </c>
      <c r="B737" t="str">
        <f t="shared" si="123"/>
        <v>5_736</v>
      </c>
      <c r="C737">
        <f t="shared" si="121"/>
        <v>5</v>
      </c>
      <c r="D737">
        <f t="shared" si="124"/>
        <v>736</v>
      </c>
      <c r="E737">
        <f>IFERROR(VLOOKUP($B737,'CURVE DATA'!$A:$AM,15,FALSE),"")</f>
        <v>337.12273269230769</v>
      </c>
      <c r="F737">
        <f>IFERROR(VLOOKUP($B737,'CURVE DATA'!$A:$AM,34,FALSE),NA())</f>
        <v>2.2342182367097912E-4</v>
      </c>
      <c r="G737">
        <f>IFERROR(VLOOKUP($B737,'CURVE DATA'!$A:$AM,35,FALSE),NA())</f>
        <v>8.0357888569376951E-2</v>
      </c>
      <c r="H737">
        <f>IFERROR(VLOOKUP($B737,'CURVE DATA'!$A:$AM,37,FALSE),NA())</f>
        <v>4.9514362059151305</v>
      </c>
      <c r="I737">
        <f>IFERROR(VLOOKUP($B737,'CURVE DATA'!$A:$AM,38,FALSE),NA())</f>
        <v>3.5355745664415461</v>
      </c>
      <c r="J737">
        <f>IFERROR(VLOOKUP($B737,'CURVE DATA'!$A:$AM,39,FALSE),NA())</f>
        <v>6.3672978453887144</v>
      </c>
      <c r="K737" t="str">
        <f t="shared" si="125"/>
        <v/>
      </c>
      <c r="L737" t="str">
        <f t="shared" si="126"/>
        <v/>
      </c>
      <c r="M737">
        <f t="shared" si="127"/>
        <v>128.63619423076923</v>
      </c>
      <c r="N737" t="str">
        <f t="shared" si="128"/>
        <v/>
      </c>
      <c r="O737" t="str">
        <f t="shared" si="129"/>
        <v/>
      </c>
      <c r="P737" t="str">
        <f t="shared" si="130"/>
        <v/>
      </c>
      <c r="Q737" t="str">
        <f t="shared" si="131"/>
        <v/>
      </c>
    </row>
    <row r="738" spans="1:17">
      <c r="A738" s="41">
        <f t="shared" si="122"/>
        <v>736</v>
      </c>
      <c r="B738" t="str">
        <f t="shared" si="123"/>
        <v>5_737</v>
      </c>
      <c r="C738">
        <f t="shared" si="121"/>
        <v>5</v>
      </c>
      <c r="D738">
        <f t="shared" si="124"/>
        <v>737</v>
      </c>
      <c r="E738">
        <f>IFERROR(VLOOKUP($B738,'CURVE DATA'!$A:$AM,15,FALSE),"")</f>
        <v>337.5814030769231</v>
      </c>
      <c r="F738">
        <f>IFERROR(VLOOKUP($B738,'CURVE DATA'!$A:$AM,34,FALSE),NA())</f>
        <v>2.1813199853043928E-4</v>
      </c>
      <c r="G738">
        <f>IFERROR(VLOOKUP($B738,'CURVE DATA'!$A:$AM,35,FALSE),NA())</f>
        <v>8.0249003030557847E-2</v>
      </c>
      <c r="H738">
        <f>IFERROR(VLOOKUP($B738,'CURVE DATA'!$A:$AM,37,FALSE),NA())</f>
        <v>4.9447269728975893</v>
      </c>
      <c r="I738">
        <f>IFERROR(VLOOKUP($B738,'CURVE DATA'!$A:$AM,38,FALSE),NA())</f>
        <v>3.5307838365137711</v>
      </c>
      <c r="J738">
        <f>IFERROR(VLOOKUP($B738,'CURVE DATA'!$A:$AM,39,FALSE),NA())</f>
        <v>6.3586701092814089</v>
      </c>
      <c r="K738" t="str">
        <f t="shared" si="125"/>
        <v/>
      </c>
      <c r="L738" t="str">
        <f t="shared" si="126"/>
        <v/>
      </c>
      <c r="M738">
        <f t="shared" si="127"/>
        <v>129.09486461538464</v>
      </c>
      <c r="N738" t="str">
        <f t="shared" si="128"/>
        <v/>
      </c>
      <c r="O738" t="str">
        <f t="shared" si="129"/>
        <v/>
      </c>
      <c r="P738" t="str">
        <f t="shared" si="130"/>
        <v/>
      </c>
      <c r="Q738" t="str">
        <f t="shared" si="131"/>
        <v/>
      </c>
    </row>
    <row r="739" spans="1:17">
      <c r="A739" s="41">
        <f t="shared" si="122"/>
        <v>737</v>
      </c>
      <c r="B739" t="str">
        <f t="shared" si="123"/>
        <v>5_738</v>
      </c>
      <c r="C739">
        <f t="shared" si="121"/>
        <v>5</v>
      </c>
      <c r="D739">
        <f t="shared" si="124"/>
        <v>738</v>
      </c>
      <c r="E739">
        <f>IFERROR(VLOOKUP($B739,'CURVE DATA'!$A:$AM,15,FALSE),"")</f>
        <v>338.04007346153844</v>
      </c>
      <c r="F739">
        <f>IFERROR(VLOOKUP($B739,'CURVE DATA'!$A:$AM,34,FALSE),NA())</f>
        <v>2.1295868778199129E-4</v>
      </c>
      <c r="G739">
        <f>IFERROR(VLOOKUP($B739,'CURVE DATA'!$A:$AM,35,FALSE),NA())</f>
        <v>8.0140405955465899E-2</v>
      </c>
      <c r="H739">
        <f>IFERROR(VLOOKUP($B739,'CURVE DATA'!$A:$AM,37,FALSE),NA())</f>
        <v>4.938035514236347</v>
      </c>
      <c r="I739">
        <f>IFERROR(VLOOKUP($B739,'CURVE DATA'!$A:$AM,38,FALSE),NA())</f>
        <v>3.5260057983706514</v>
      </c>
      <c r="J739">
        <f>IFERROR(VLOOKUP($B739,'CURVE DATA'!$A:$AM,39,FALSE),NA())</f>
        <v>6.3500652301020422</v>
      </c>
      <c r="K739" t="str">
        <f t="shared" si="125"/>
        <v/>
      </c>
      <c r="L739" t="str">
        <f t="shared" si="126"/>
        <v/>
      </c>
      <c r="M739">
        <f t="shared" si="127"/>
        <v>129.55353499999998</v>
      </c>
      <c r="N739" t="str">
        <f t="shared" si="128"/>
        <v/>
      </c>
      <c r="O739" t="str">
        <f t="shared" si="129"/>
        <v/>
      </c>
      <c r="P739" t="str">
        <f t="shared" si="130"/>
        <v/>
      </c>
      <c r="Q739" t="str">
        <f t="shared" si="131"/>
        <v/>
      </c>
    </row>
    <row r="740" spans="1:17">
      <c r="A740" s="41">
        <f t="shared" si="122"/>
        <v>738</v>
      </c>
      <c r="B740" t="str">
        <f t="shared" si="123"/>
        <v>5_739</v>
      </c>
      <c r="C740">
        <f t="shared" si="121"/>
        <v>5</v>
      </c>
      <c r="D740">
        <f t="shared" si="124"/>
        <v>739</v>
      </c>
      <c r="E740">
        <f>IFERROR(VLOOKUP($B740,'CURVE DATA'!$A:$AM,15,FALSE),"")</f>
        <v>338.49874384615384</v>
      </c>
      <c r="F740">
        <f>IFERROR(VLOOKUP($B740,'CURVE DATA'!$A:$AM,34,FALSE),NA())</f>
        <v>2.078995470389735E-4</v>
      </c>
      <c r="G740">
        <f>IFERROR(VLOOKUP($B740,'CURVE DATA'!$A:$AM,35,FALSE),NA())</f>
        <v>8.0032096326186186E-2</v>
      </c>
      <c r="H740">
        <f>IFERROR(VLOOKUP($B740,'CURVE DATA'!$A:$AM,37,FALSE),NA())</f>
        <v>4.9313617672102312</v>
      </c>
      <c r="I740">
        <f>IFERROR(VLOOKUP($B740,'CURVE DATA'!$A:$AM,38,FALSE),NA())</f>
        <v>3.5212404072261161</v>
      </c>
      <c r="J740">
        <f>IFERROR(VLOOKUP($B740,'CURVE DATA'!$A:$AM,39,FALSE),NA())</f>
        <v>6.3414831271943468</v>
      </c>
      <c r="K740" t="str">
        <f t="shared" si="125"/>
        <v/>
      </c>
      <c r="L740" t="str">
        <f t="shared" si="126"/>
        <v/>
      </c>
      <c r="M740">
        <f t="shared" si="127"/>
        <v>130.01220538461538</v>
      </c>
      <c r="N740" t="str">
        <f t="shared" si="128"/>
        <v/>
      </c>
      <c r="O740" t="str">
        <f t="shared" si="129"/>
        <v/>
      </c>
      <c r="P740" t="str">
        <f t="shared" si="130"/>
        <v/>
      </c>
      <c r="Q740" t="str">
        <f t="shared" si="131"/>
        <v/>
      </c>
    </row>
    <row r="741" spans="1:17">
      <c r="A741" s="41">
        <f t="shared" si="122"/>
        <v>739</v>
      </c>
      <c r="B741" t="str">
        <f t="shared" si="123"/>
        <v>5_740</v>
      </c>
      <c r="C741">
        <f t="shared" si="121"/>
        <v>5</v>
      </c>
      <c r="D741">
        <f t="shared" si="124"/>
        <v>740</v>
      </c>
      <c r="E741">
        <f>IFERROR(VLOOKUP($B741,'CURVE DATA'!$A:$AM,15,FALSE),"")</f>
        <v>338.95741423076925</v>
      </c>
      <c r="F741">
        <f>IFERROR(VLOOKUP($B741,'CURVE DATA'!$A:$AM,34,FALSE),NA())</f>
        <v>2.0295227370147265E-4</v>
      </c>
      <c r="G741">
        <f>IFERROR(VLOOKUP($B741,'CURVE DATA'!$A:$AM,35,FALSE),NA())</f>
        <v>7.9924073127197709E-2</v>
      </c>
      <c r="H741">
        <f>IFERROR(VLOOKUP($B741,'CURVE DATA'!$A:$AM,37,FALSE),NA())</f>
        <v>4.9247056692455793</v>
      </c>
      <c r="I741">
        <f>IFERROR(VLOOKUP($B741,'CURVE DATA'!$A:$AM,38,FALSE),NA())</f>
        <v>3.5164876183994216</v>
      </c>
      <c r="J741">
        <f>IFERROR(VLOOKUP($B741,'CURVE DATA'!$A:$AM,39,FALSE),NA())</f>
        <v>6.3329237200917383</v>
      </c>
      <c r="K741" t="str">
        <f t="shared" si="125"/>
        <v/>
      </c>
      <c r="L741" t="str">
        <f t="shared" si="126"/>
        <v/>
      </c>
      <c r="M741">
        <f t="shared" si="127"/>
        <v>130.47087576923079</v>
      </c>
      <c r="N741" t="str">
        <f t="shared" si="128"/>
        <v/>
      </c>
      <c r="O741" t="str">
        <f t="shared" si="129"/>
        <v/>
      </c>
      <c r="P741" t="str">
        <f t="shared" si="130"/>
        <v/>
      </c>
      <c r="Q741" t="str">
        <f t="shared" si="131"/>
        <v/>
      </c>
    </row>
    <row r="742" spans="1:17">
      <c r="A742" s="41">
        <f t="shared" si="122"/>
        <v>740</v>
      </c>
      <c r="B742" t="str">
        <f t="shared" si="123"/>
        <v>5_741</v>
      </c>
      <c r="C742">
        <f t="shared" si="121"/>
        <v>5</v>
      </c>
      <c r="D742">
        <f t="shared" si="124"/>
        <v>741</v>
      </c>
      <c r="E742">
        <f>IFERROR(VLOOKUP($B742,'CURVE DATA'!$A:$AM,15,FALSE),"")</f>
        <v>339.41608461538459</v>
      </c>
      <c r="F742">
        <f>IFERROR(VLOOKUP($B742,'CURVE DATA'!$A:$AM,34,FALSE),NA())</f>
        <v>1.9811460630295984E-4</v>
      </c>
      <c r="G742">
        <f>IFERROR(VLOOKUP($B742,'CURVE DATA'!$A:$AM,35,FALSE),NA())</f>
        <v>7.9816335345412742E-2</v>
      </c>
      <c r="H742">
        <f>IFERROR(VLOOKUP($B742,'CURVE DATA'!$A:$AM,37,FALSE),NA())</f>
        <v>4.918067157918661</v>
      </c>
      <c r="I742">
        <f>IFERROR(VLOOKUP($B742,'CURVE DATA'!$A:$AM,38,FALSE),NA())</f>
        <v>3.5117473873168827</v>
      </c>
      <c r="J742">
        <f>IFERROR(VLOOKUP($B742,'CURVE DATA'!$A:$AM,39,FALSE),NA())</f>
        <v>6.3243869285204397</v>
      </c>
      <c r="K742" t="str">
        <f t="shared" si="125"/>
        <v/>
      </c>
      <c r="L742" t="str">
        <f t="shared" si="126"/>
        <v/>
      </c>
      <c r="M742">
        <f t="shared" si="127"/>
        <v>130.92954615384613</v>
      </c>
      <c r="N742" t="str">
        <f t="shared" si="128"/>
        <v/>
      </c>
      <c r="O742" t="str">
        <f t="shared" si="129"/>
        <v/>
      </c>
      <c r="P742" t="str">
        <f t="shared" si="130"/>
        <v/>
      </c>
      <c r="Q742" t="str">
        <f t="shared" si="131"/>
        <v/>
      </c>
    </row>
    <row r="743" spans="1:17">
      <c r="A743" s="41">
        <f t="shared" si="122"/>
        <v>741</v>
      </c>
      <c r="B743" t="str">
        <f t="shared" si="123"/>
        <v>5_742</v>
      </c>
      <c r="C743">
        <f t="shared" si="121"/>
        <v>5</v>
      </c>
      <c r="D743">
        <f t="shared" si="124"/>
        <v>742</v>
      </c>
      <c r="E743">
        <f>IFERROR(VLOOKUP($B743,'CURVE DATA'!$A:$AM,15,FALSE),"")</f>
        <v>339.87475499999999</v>
      </c>
      <c r="F743">
        <f>IFERROR(VLOOKUP($B743,'CURVE DATA'!$A:$AM,34,FALSE),NA())</f>
        <v>1.933843239599929E-4</v>
      </c>
      <c r="G743">
        <f>IFERROR(VLOOKUP($B743,'CURVE DATA'!$A:$AM,35,FALSE),NA())</f>
        <v>7.970888197021507E-2</v>
      </c>
      <c r="H743">
        <f>IFERROR(VLOOKUP($B743,'CURVE DATA'!$A:$AM,37,FALSE),NA())</f>
        <v>4.9114461709580315</v>
      </c>
      <c r="I743">
        <f>IFERROR(VLOOKUP($B743,'CURVE DATA'!$A:$AM,38,FALSE),NA())</f>
        <v>3.5070196695135558</v>
      </c>
      <c r="J743">
        <f>IFERROR(VLOOKUP($B743,'CURVE DATA'!$A:$AM,39,FALSE),NA())</f>
        <v>6.3158726724025085</v>
      </c>
      <c r="K743" t="str">
        <f t="shared" si="125"/>
        <v/>
      </c>
      <c r="L743" t="str">
        <f t="shared" si="126"/>
        <v/>
      </c>
      <c r="M743">
        <f t="shared" si="127"/>
        <v>131.38821653846153</v>
      </c>
      <c r="N743" t="str">
        <f t="shared" si="128"/>
        <v/>
      </c>
      <c r="O743" t="str">
        <f t="shared" si="129"/>
        <v/>
      </c>
      <c r="P743" t="str">
        <f t="shared" si="130"/>
        <v/>
      </c>
      <c r="Q743" t="str">
        <f t="shared" si="131"/>
        <v/>
      </c>
    </row>
    <row r="744" spans="1:17">
      <c r="A744" s="41">
        <f t="shared" si="122"/>
        <v>742</v>
      </c>
      <c r="B744" t="str">
        <f t="shared" si="123"/>
        <v>5_743</v>
      </c>
      <c r="C744">
        <f t="shared" si="121"/>
        <v>5</v>
      </c>
      <c r="D744">
        <f t="shared" si="124"/>
        <v>743</v>
      </c>
      <c r="E744">
        <f>IFERROR(VLOOKUP($B744,'CURVE DATA'!$A:$AM,15,FALSE),"")</f>
        <v>340.3334253846154</v>
      </c>
      <c r="F744">
        <f>IFERROR(VLOOKUP($B744,'CURVE DATA'!$A:$AM,34,FALSE),NA())</f>
        <v>1.8875924571038443E-4</v>
      </c>
      <c r="G744">
        <f>IFERROR(VLOOKUP($B744,'CURVE DATA'!$A:$AM,35,FALSE),NA())</f>
        <v>7.9601711993497415E-2</v>
      </c>
      <c r="H744">
        <f>IFERROR(VLOOKUP($B744,'CURVE DATA'!$A:$AM,37,FALSE),NA())</f>
        <v>4.9048426462468422</v>
      </c>
      <c r="I744">
        <f>IFERROR(VLOOKUP($B744,'CURVE DATA'!$A:$AM,38,FALSE),NA())</f>
        <v>3.5023044206348857</v>
      </c>
      <c r="J744">
        <f>IFERROR(VLOOKUP($B744,'CURVE DATA'!$A:$AM,39,FALSE),NA())</f>
        <v>6.3073808718588005</v>
      </c>
      <c r="K744" t="str">
        <f t="shared" si="125"/>
        <v/>
      </c>
      <c r="L744" t="str">
        <f t="shared" si="126"/>
        <v/>
      </c>
      <c r="M744">
        <f t="shared" si="127"/>
        <v>131.84688692307694</v>
      </c>
      <c r="N744" t="str">
        <f t="shared" si="128"/>
        <v/>
      </c>
      <c r="O744" t="str">
        <f t="shared" si="129"/>
        <v/>
      </c>
      <c r="P744" t="str">
        <f t="shared" si="130"/>
        <v/>
      </c>
      <c r="Q744" t="str">
        <f t="shared" si="131"/>
        <v/>
      </c>
    </row>
    <row r="745" spans="1:17">
      <c r="A745" s="41">
        <f t="shared" si="122"/>
        <v>743</v>
      </c>
      <c r="B745" t="str">
        <f t="shared" si="123"/>
        <v>5_744</v>
      </c>
      <c r="C745">
        <f t="shared" si="121"/>
        <v>5</v>
      </c>
      <c r="D745">
        <f t="shared" si="124"/>
        <v>744</v>
      </c>
      <c r="E745">
        <f>IFERROR(VLOOKUP($B745,'CURVE DATA'!$A:$AM,15,FALSE),"")</f>
        <v>340.7920957692308</v>
      </c>
      <c r="F745">
        <f>IFERROR(VLOOKUP($B745,'CURVE DATA'!$A:$AM,34,FALSE),NA())</f>
        <v>1.842372299623051E-4</v>
      </c>
      <c r="G745">
        <f>IFERROR(VLOOKUP($B745,'CURVE DATA'!$A:$AM,35,FALSE),NA())</f>
        <v>7.9494824409697226E-2</v>
      </c>
      <c r="H745">
        <f>IFERROR(VLOOKUP($B745,'CURVE DATA'!$A:$AM,37,FALSE),NA())</f>
        <v>4.8982565218250427</v>
      </c>
      <c r="I745">
        <f>IFERROR(VLOOKUP($B745,'CURVE DATA'!$A:$AM,38,FALSE),NA())</f>
        <v>3.4976015964382783</v>
      </c>
      <c r="J745">
        <f>IFERROR(VLOOKUP($B745,'CURVE DATA'!$A:$AM,39,FALSE),NA())</f>
        <v>6.2989114472118075</v>
      </c>
      <c r="K745" t="str">
        <f t="shared" si="125"/>
        <v/>
      </c>
      <c r="L745" t="str">
        <f t="shared" si="126"/>
        <v/>
      </c>
      <c r="M745">
        <f t="shared" si="127"/>
        <v>132.30555730769234</v>
      </c>
      <c r="N745" t="str">
        <f t="shared" si="128"/>
        <v/>
      </c>
      <c r="O745" t="str">
        <f t="shared" si="129"/>
        <v/>
      </c>
      <c r="P745" t="str">
        <f t="shared" si="130"/>
        <v/>
      </c>
      <c r="Q745" t="str">
        <f t="shared" si="131"/>
        <v/>
      </c>
    </row>
    <row r="746" spans="1:17">
      <c r="A746" s="41">
        <f t="shared" si="122"/>
        <v>744</v>
      </c>
      <c r="B746" t="str">
        <f t="shared" si="123"/>
        <v>5_745</v>
      </c>
      <c r="C746">
        <f t="shared" si="121"/>
        <v>5</v>
      </c>
      <c r="D746">
        <f t="shared" si="124"/>
        <v>745</v>
      </c>
      <c r="E746">
        <f>IFERROR(VLOOKUP($B746,'CURVE DATA'!$A:$AM,15,FALSE),"")</f>
        <v>341.25076615384614</v>
      </c>
      <c r="F746">
        <f>IFERROR(VLOOKUP($B746,'CURVE DATA'!$A:$AM,34,FALSE),NA())</f>
        <v>1.7981617386048882E-4</v>
      </c>
      <c r="G746">
        <f>IFERROR(VLOOKUP($B746,'CURVE DATA'!$A:$AM,35,FALSE),NA())</f>
        <v>7.9388218215831877E-2</v>
      </c>
      <c r="H746">
        <f>IFERROR(VLOOKUP($B746,'CURVE DATA'!$A:$AM,37,FALSE),NA())</f>
        <v>4.8916877358915496</v>
      </c>
      <c r="I746">
        <f>IFERROR(VLOOKUP($B746,'CURVE DATA'!$A:$AM,38,FALSE),NA())</f>
        <v>3.4929111527946519</v>
      </c>
      <c r="J746">
        <f>IFERROR(VLOOKUP($B746,'CURVE DATA'!$A:$AM,39,FALSE),NA())</f>
        <v>6.290464318988449</v>
      </c>
      <c r="K746" t="str">
        <f t="shared" si="125"/>
        <v/>
      </c>
      <c r="L746" t="str">
        <f t="shared" si="126"/>
        <v/>
      </c>
      <c r="M746">
        <f t="shared" si="127"/>
        <v>132.76422769230768</v>
      </c>
      <c r="N746" t="str">
        <f t="shared" si="128"/>
        <v/>
      </c>
      <c r="O746" t="str">
        <f t="shared" si="129"/>
        <v/>
      </c>
      <c r="P746" t="str">
        <f t="shared" si="130"/>
        <v/>
      </c>
      <c r="Q746" t="str">
        <f t="shared" si="131"/>
        <v/>
      </c>
    </row>
    <row r="747" spans="1:17">
      <c r="A747" s="41">
        <f t="shared" si="122"/>
        <v>745</v>
      </c>
      <c r="B747" t="str">
        <f t="shared" si="123"/>
        <v>5_746</v>
      </c>
      <c r="C747">
        <f t="shared" si="121"/>
        <v>5</v>
      </c>
      <c r="D747">
        <f t="shared" si="124"/>
        <v>746</v>
      </c>
      <c r="E747">
        <f>IFERROR(VLOOKUP($B747,'CURVE DATA'!$A:$AM,15,FALSE),"")</f>
        <v>341.70943653846155</v>
      </c>
      <c r="F747">
        <f>IFERROR(VLOOKUP($B747,'CURVE DATA'!$A:$AM,34,FALSE),NA())</f>
        <v>1.7549401267032087E-4</v>
      </c>
      <c r="G747">
        <f>IFERROR(VLOOKUP($B747,'CURVE DATA'!$A:$AM,35,FALSE),NA())</f>
        <v>7.9281892411532329E-2</v>
      </c>
      <c r="H747">
        <f>IFERROR(VLOOKUP($B747,'CURVE DATA'!$A:$AM,37,FALSE),NA())</f>
        <v>4.8851362268063241</v>
      </c>
      <c r="I747">
        <f>IFERROR(VLOOKUP($B747,'CURVE DATA'!$A:$AM,38,FALSE),NA())</f>
        <v>3.4882330456899169</v>
      </c>
      <c r="J747">
        <f>IFERROR(VLOOKUP($B747,'CURVE DATA'!$A:$AM,39,FALSE),NA())</f>
        <v>6.2820394079227322</v>
      </c>
      <c r="K747" t="str">
        <f t="shared" si="125"/>
        <v/>
      </c>
      <c r="L747" t="str">
        <f t="shared" si="126"/>
        <v/>
      </c>
      <c r="M747">
        <f t="shared" si="127"/>
        <v>133.22289807692309</v>
      </c>
      <c r="N747" t="str">
        <f t="shared" si="128"/>
        <v/>
      </c>
      <c r="O747" t="str">
        <f t="shared" si="129"/>
        <v/>
      </c>
      <c r="P747" t="str">
        <f t="shared" si="130"/>
        <v/>
      </c>
      <c r="Q747" t="str">
        <f t="shared" si="131"/>
        <v/>
      </c>
    </row>
    <row r="748" spans="1:17">
      <c r="A748" s="41">
        <f t="shared" si="122"/>
        <v>746</v>
      </c>
      <c r="B748" t="str">
        <f t="shared" si="123"/>
        <v>5_747</v>
      </c>
      <c r="C748">
        <f t="shared" si="121"/>
        <v>5</v>
      </c>
      <c r="D748">
        <f t="shared" si="124"/>
        <v>747</v>
      </c>
      <c r="E748">
        <f>IFERROR(VLOOKUP($B748,'CURVE DATA'!$A:$AM,15,FALSE),"")</f>
        <v>342.16810692307695</v>
      </c>
      <c r="F748">
        <f>IFERROR(VLOOKUP($B748,'CURVE DATA'!$A:$AM,34,FALSE),NA())</f>
        <v>1.7126871930241597E-4</v>
      </c>
      <c r="G748">
        <f>IFERROR(VLOOKUP($B748,'CURVE DATA'!$A:$AM,35,FALSE),NA())</f>
        <v>7.9175845999076233E-2</v>
      </c>
      <c r="H748">
        <f>IFERROR(VLOOKUP($B748,'CURVE DATA'!$A:$AM,37,FALSE),NA())</f>
        <v>4.8786019330924075</v>
      </c>
      <c r="I748">
        <f>IFERROR(VLOOKUP($B748,'CURVE DATA'!$A:$AM,38,FALSE),NA())</f>
        <v>3.4835672312264312</v>
      </c>
      <c r="J748">
        <f>IFERROR(VLOOKUP($B748,'CURVE DATA'!$A:$AM,39,FALSE),NA())</f>
        <v>6.2736366349583843</v>
      </c>
      <c r="K748" t="str">
        <f t="shared" si="125"/>
        <v/>
      </c>
      <c r="L748" t="str">
        <f t="shared" si="126"/>
        <v/>
      </c>
      <c r="M748">
        <f t="shared" si="127"/>
        <v>133.68156846153849</v>
      </c>
      <c r="N748" t="str">
        <f t="shared" si="128"/>
        <v/>
      </c>
      <c r="O748" t="str">
        <f t="shared" si="129"/>
        <v/>
      </c>
      <c r="P748" t="str">
        <f t="shared" si="130"/>
        <v/>
      </c>
      <c r="Q748" t="str">
        <f t="shared" si="131"/>
        <v/>
      </c>
    </row>
    <row r="749" spans="1:17">
      <c r="A749" s="41">
        <f t="shared" si="122"/>
        <v>747</v>
      </c>
      <c r="B749" t="str">
        <f t="shared" si="123"/>
        <v>5_748</v>
      </c>
      <c r="C749">
        <f t="shared" si="121"/>
        <v>5</v>
      </c>
      <c r="D749">
        <f t="shared" si="124"/>
        <v>748</v>
      </c>
      <c r="E749">
        <f>IFERROR(VLOOKUP($B749,'CURVE DATA'!$A:$AM,15,FALSE),"")</f>
        <v>342.62677730769229</v>
      </c>
      <c r="F749">
        <f>IFERROR(VLOOKUP($B749,'CURVE DATA'!$A:$AM,34,FALSE),NA())</f>
        <v>1.671383036502624E-4</v>
      </c>
      <c r="G749">
        <f>IFERROR(VLOOKUP($B749,'CURVE DATA'!$A:$AM,35,FALSE),NA())</f>
        <v>7.9070077983419723E-2</v>
      </c>
      <c r="H749">
        <f>IFERROR(VLOOKUP($B749,'CURVE DATA'!$A:$AM,37,FALSE),NA())</f>
        <v>4.8720847934378817</v>
      </c>
      <c r="I749">
        <f>IFERROR(VLOOKUP($B749,'CURVE DATA'!$A:$AM,38,FALSE),NA())</f>
        <v>3.4789136656244022</v>
      </c>
      <c r="J749">
        <f>IFERROR(VLOOKUP($B749,'CURVE DATA'!$A:$AM,39,FALSE),NA())</f>
        <v>6.2652559212513621</v>
      </c>
      <c r="K749" t="str">
        <f t="shared" si="125"/>
        <v/>
      </c>
      <c r="L749" t="str">
        <f t="shared" si="126"/>
        <v/>
      </c>
      <c r="M749">
        <f t="shared" si="127"/>
        <v>134.14023884615384</v>
      </c>
      <c r="N749" t="str">
        <f t="shared" si="128"/>
        <v/>
      </c>
      <c r="O749" t="str">
        <f t="shared" si="129"/>
        <v/>
      </c>
      <c r="P749" t="str">
        <f t="shared" si="130"/>
        <v/>
      </c>
      <c r="Q749" t="str">
        <f t="shared" si="131"/>
        <v/>
      </c>
    </row>
    <row r="750" spans="1:17">
      <c r="A750" s="41">
        <f t="shared" si="122"/>
        <v>748</v>
      </c>
      <c r="B750" t="str">
        <f t="shared" si="123"/>
        <v>5_749</v>
      </c>
      <c r="C750">
        <f t="shared" si="121"/>
        <v>5</v>
      </c>
      <c r="D750">
        <f t="shared" si="124"/>
        <v>749</v>
      </c>
      <c r="E750">
        <f>IFERROR(VLOOKUP($B750,'CURVE DATA'!$A:$AM,15,FALSE),"")</f>
        <v>343.0854476923077</v>
      </c>
      <c r="F750">
        <f>IFERROR(VLOOKUP($B750,'CURVE DATA'!$A:$AM,34,FALSE),NA())</f>
        <v>1.6310081199302689E-4</v>
      </c>
      <c r="G750">
        <f>IFERROR(VLOOKUP($B750,'CURVE DATA'!$A:$AM,35,FALSE),NA())</f>
        <v>7.8964587372227973E-2</v>
      </c>
      <c r="H750">
        <f>IFERROR(VLOOKUP($B750,'CURVE DATA'!$A:$AM,37,FALSE),NA())</f>
        <v>4.8655847466977535</v>
      </c>
      <c r="I750">
        <f>IFERROR(VLOOKUP($B750,'CURVE DATA'!$A:$AM,38,FALSE),NA())</f>
        <v>3.4742723052232272</v>
      </c>
      <c r="J750">
        <f>IFERROR(VLOOKUP($B750,'CURVE DATA'!$A:$AM,39,FALSE),NA())</f>
        <v>6.2568971881722808</v>
      </c>
      <c r="K750" t="str">
        <f t="shared" si="125"/>
        <v/>
      </c>
      <c r="L750" t="str">
        <f t="shared" si="126"/>
        <v/>
      </c>
      <c r="M750">
        <f t="shared" si="127"/>
        <v>134.59890923076924</v>
      </c>
      <c r="N750" t="str">
        <f t="shared" si="128"/>
        <v/>
      </c>
      <c r="O750" t="str">
        <f t="shared" si="129"/>
        <v/>
      </c>
      <c r="P750" t="str">
        <f t="shared" si="130"/>
        <v/>
      </c>
      <c r="Q750" t="str">
        <f t="shared" si="131"/>
        <v/>
      </c>
    </row>
    <row r="751" spans="1:17">
      <c r="A751" s="41">
        <f t="shared" si="122"/>
        <v>749</v>
      </c>
      <c r="B751" t="str">
        <f t="shared" si="123"/>
        <v>5_750</v>
      </c>
      <c r="C751">
        <f t="shared" si="121"/>
        <v>5</v>
      </c>
      <c r="D751">
        <f t="shared" si="124"/>
        <v>750</v>
      </c>
      <c r="E751">
        <f>IFERROR(VLOOKUP($B751,'CURVE DATA'!$A:$AM,15,FALSE),"")</f>
        <v>343.5441180769231</v>
      </c>
      <c r="F751">
        <f>IFERROR(VLOOKUP($B751,'CURVE DATA'!$A:$AM,34,FALSE),NA())</f>
        <v>1.5915432656697572E-4</v>
      </c>
      <c r="G751">
        <f>IFERROR(VLOOKUP($B751,'CURVE DATA'!$A:$AM,35,FALSE),NA())</f>
        <v>7.8859373175905328E-2</v>
      </c>
      <c r="H751">
        <f>IFERROR(VLOOKUP($B751,'CURVE DATA'!$A:$AM,37,FALSE),NA())</f>
        <v>4.8591017318958096</v>
      </c>
      <c r="I751">
        <f>IFERROR(VLOOKUP($B751,'CURVE DATA'!$A:$AM,38,FALSE),NA())</f>
        <v>3.4696431064828226</v>
      </c>
      <c r="J751">
        <f>IFERROR(VLOOKUP($B751,'CURVE DATA'!$A:$AM,39,FALSE),NA())</f>
        <v>6.248560357308798</v>
      </c>
      <c r="K751" t="str">
        <f t="shared" si="125"/>
        <v/>
      </c>
      <c r="L751" t="str">
        <f t="shared" si="126"/>
        <v/>
      </c>
      <c r="M751">
        <f t="shared" si="127"/>
        <v>135.05757961538464</v>
      </c>
      <c r="N751" t="str">
        <f t="shared" si="128"/>
        <v/>
      </c>
      <c r="O751" t="str">
        <f t="shared" si="129"/>
        <v/>
      </c>
      <c r="P751" t="str">
        <f t="shared" si="130"/>
        <v/>
      </c>
      <c r="Q751" t="str">
        <f t="shared" si="131"/>
        <v/>
      </c>
    </row>
    <row r="752" spans="1:17">
      <c r="A752" s="41">
        <f t="shared" si="122"/>
        <v>750</v>
      </c>
      <c r="B752" t="str">
        <f t="shared" si="123"/>
        <v>5_751</v>
      </c>
      <c r="C752">
        <f t="shared" si="121"/>
        <v>5</v>
      </c>
      <c r="D752">
        <f t="shared" si="124"/>
        <v>751</v>
      </c>
      <c r="E752">
        <f>IFERROR(VLOOKUP($B752,'CURVE DATA'!$A:$AM,15,FALSE),"")</f>
        <v>344.00278846153844</v>
      </c>
      <c r="F752">
        <f>IFERROR(VLOOKUP($B752,'CURVE DATA'!$A:$AM,34,FALSE),NA())</f>
        <v>1.5529696486554797E-4</v>
      </c>
      <c r="G752">
        <f>IFERROR(VLOOKUP($B752,'CURVE DATA'!$A:$AM,35,FALSE),NA())</f>
        <v>7.8754434407623933E-2</v>
      </c>
      <c r="H752">
        <f>IFERROR(VLOOKUP($B752,'CURVE DATA'!$A:$AM,37,FALSE),NA())</f>
        <v>4.8526356882263819</v>
      </c>
      <c r="I752">
        <f>IFERROR(VLOOKUP($B752,'CURVE DATA'!$A:$AM,38,FALSE),NA())</f>
        <v>3.4650260259848813</v>
      </c>
      <c r="J752">
        <f>IFERROR(VLOOKUP($B752,'CURVE DATA'!$A:$AM,39,FALSE),NA())</f>
        <v>6.240245350467883</v>
      </c>
      <c r="K752" t="str">
        <f t="shared" si="125"/>
        <v/>
      </c>
      <c r="L752" t="str">
        <f t="shared" si="126"/>
        <v/>
      </c>
      <c r="M752">
        <f t="shared" si="127"/>
        <v>135.51624999999999</v>
      </c>
      <c r="N752" t="str">
        <f t="shared" si="128"/>
        <v/>
      </c>
      <c r="O752" t="str">
        <f t="shared" si="129"/>
        <v/>
      </c>
      <c r="P752" t="str">
        <f t="shared" si="130"/>
        <v/>
      </c>
      <c r="Q752" t="str">
        <f t="shared" si="131"/>
        <v/>
      </c>
    </row>
    <row r="753" spans="1:17">
      <c r="A753" s="41">
        <f t="shared" si="122"/>
        <v>751</v>
      </c>
      <c r="B753" t="str">
        <f t="shared" si="123"/>
        <v>5_752</v>
      </c>
      <c r="C753">
        <f t="shared" si="121"/>
        <v>5</v>
      </c>
      <c r="D753">
        <f t="shared" si="124"/>
        <v>752</v>
      </c>
      <c r="E753">
        <f>IFERROR(VLOOKUP($B753,'CURVE DATA'!$A:$AM,15,FALSE),"")</f>
        <v>344.46145884615385</v>
      </c>
      <c r="F753">
        <f>IFERROR(VLOOKUP($B753,'CURVE DATA'!$A:$AM,34,FALSE),NA())</f>
        <v>1.5152687916381206E-4</v>
      </c>
      <c r="G753">
        <f>IFERROR(VLOOKUP($B753,'CURVE DATA'!$A:$AM,35,FALSE),NA())</f>
        <v>7.8649770083351681E-2</v>
      </c>
      <c r="H753">
        <f>IFERROR(VLOOKUP($B753,'CURVE DATA'!$A:$AM,37,FALSE),NA())</f>
        <v>4.8461865550560663</v>
      </c>
      <c r="I753">
        <f>IFERROR(VLOOKUP($B753,'CURVE DATA'!$A:$AM,38,FALSE),NA())</f>
        <v>3.4604210204341035</v>
      </c>
      <c r="J753">
        <f>IFERROR(VLOOKUP($B753,'CURVE DATA'!$A:$AM,39,FALSE),NA())</f>
        <v>6.23195208967803</v>
      </c>
      <c r="K753" t="str">
        <f t="shared" si="125"/>
        <v/>
      </c>
      <c r="L753" t="str">
        <f t="shared" si="126"/>
        <v/>
      </c>
      <c r="M753">
        <f t="shared" si="127"/>
        <v>135.97492038461539</v>
      </c>
      <c r="N753" t="str">
        <f t="shared" si="128"/>
        <v/>
      </c>
      <c r="O753" t="str">
        <f t="shared" si="129"/>
        <v/>
      </c>
      <c r="P753" t="str">
        <f t="shared" si="130"/>
        <v/>
      </c>
      <c r="Q753" t="str">
        <f t="shared" si="131"/>
        <v/>
      </c>
    </row>
    <row r="754" spans="1:17">
      <c r="A754" s="41">
        <f t="shared" si="122"/>
        <v>752</v>
      </c>
      <c r="B754" t="str">
        <f t="shared" si="123"/>
        <v>5_753</v>
      </c>
      <c r="C754">
        <f t="shared" si="121"/>
        <v>5</v>
      </c>
      <c r="D754">
        <f t="shared" si="124"/>
        <v>753</v>
      </c>
      <c r="E754">
        <f>IFERROR(VLOOKUP($B754,'CURVE DATA'!$A:$AM,15,FALSE),"")</f>
        <v>344.92012923076925</v>
      </c>
      <c r="F754">
        <f>IFERROR(VLOOKUP($B754,'CURVE DATA'!$A:$AM,34,FALSE),NA())</f>
        <v>1.4784225596812853E-4</v>
      </c>
      <c r="G754">
        <f>IFERROR(VLOOKUP($B754,'CURVE DATA'!$A:$AM,35,FALSE),NA())</f>
        <v>7.8545379221879097E-2</v>
      </c>
      <c r="H754">
        <f>IFERROR(VLOOKUP($B754,'CURVE DATA'!$A:$AM,37,FALSE),NA())</f>
        <v>4.8397542719253845</v>
      </c>
      <c r="I754">
        <f>IFERROR(VLOOKUP($B754,'CURVE DATA'!$A:$AM,38,FALSE),NA())</f>
        <v>3.4558280466593789</v>
      </c>
      <c r="J754">
        <f>IFERROR(VLOOKUP($B754,'CURVE DATA'!$A:$AM,39,FALSE),NA())</f>
        <v>6.2236804971913902</v>
      </c>
      <c r="K754" t="str">
        <f t="shared" si="125"/>
        <v/>
      </c>
      <c r="L754" t="str">
        <f t="shared" si="126"/>
        <v/>
      </c>
      <c r="M754">
        <f t="shared" si="127"/>
        <v>136.43359076923079</v>
      </c>
      <c r="N754" t="str">
        <f t="shared" si="128"/>
        <v/>
      </c>
      <c r="O754" t="str">
        <f t="shared" si="129"/>
        <v/>
      </c>
      <c r="P754" t="str">
        <f t="shared" si="130"/>
        <v/>
      </c>
      <c r="Q754" t="str">
        <f t="shared" si="131"/>
        <v/>
      </c>
    </row>
    <row r="755" spans="1:17">
      <c r="A755" s="41">
        <f t="shared" si="122"/>
        <v>753</v>
      </c>
      <c r="B755" t="str">
        <f t="shared" si="123"/>
        <v>5_754</v>
      </c>
      <c r="C755">
        <f t="shared" si="121"/>
        <v>5</v>
      </c>
      <c r="D755">
        <f t="shared" si="124"/>
        <v>754</v>
      </c>
      <c r="E755">
        <f>IFERROR(VLOOKUP($B755,'CURVE DATA'!$A:$AM,15,FALSE),"")</f>
        <v>345.37879961538459</v>
      </c>
      <c r="F755">
        <f>IFERROR(VLOOKUP($B755,'CURVE DATA'!$A:$AM,34,FALSE),NA())</f>
        <v>1.4424131544720449E-4</v>
      </c>
      <c r="G755">
        <f>IFERROR(VLOOKUP($B755,'CURVE DATA'!$A:$AM,35,FALSE),NA())</f>
        <v>7.8441260844845345E-2</v>
      </c>
      <c r="H755">
        <f>IFERROR(VLOOKUP($B755,'CURVE DATA'!$A:$AM,37,FALSE),NA())</f>
        <v>4.8333387785503819</v>
      </c>
      <c r="I755">
        <f>IFERROR(VLOOKUP($B755,'CURVE DATA'!$A:$AM,38,FALSE),NA())</f>
        <v>3.4512470616149313</v>
      </c>
      <c r="J755">
        <f>IFERROR(VLOOKUP($B755,'CURVE DATA'!$A:$AM,39,FALSE),NA())</f>
        <v>6.2154304954858333</v>
      </c>
      <c r="K755" t="str">
        <f t="shared" si="125"/>
        <v/>
      </c>
      <c r="L755" t="str">
        <f t="shared" si="126"/>
        <v/>
      </c>
      <c r="M755">
        <f t="shared" si="127"/>
        <v>136.89226115384614</v>
      </c>
      <c r="N755" t="str">
        <f t="shared" si="128"/>
        <v/>
      </c>
      <c r="O755" t="str">
        <f t="shared" si="129"/>
        <v/>
      </c>
      <c r="P755" t="str">
        <f t="shared" si="130"/>
        <v/>
      </c>
      <c r="Q755" t="str">
        <f t="shared" si="131"/>
        <v/>
      </c>
    </row>
    <row r="756" spans="1:17">
      <c r="A756" s="41">
        <f t="shared" si="122"/>
        <v>754</v>
      </c>
      <c r="B756" t="str">
        <f t="shared" si="123"/>
        <v>5_755</v>
      </c>
      <c r="C756">
        <f t="shared" si="121"/>
        <v>5</v>
      </c>
      <c r="D756">
        <f t="shared" si="124"/>
        <v>755</v>
      </c>
      <c r="E756">
        <f>IFERROR(VLOOKUP($B756,'CURVE DATA'!$A:$AM,15,FALSE),"")</f>
        <v>345.83747</v>
      </c>
      <c r="F756">
        <f>IFERROR(VLOOKUP($B756,'CURVE DATA'!$A:$AM,34,FALSE),NA())</f>
        <v>1.4072231097494702E-4</v>
      </c>
      <c r="G756">
        <f>IFERROR(VLOOKUP($B756,'CURVE DATA'!$A:$AM,35,FALSE),NA())</f>
        <v>7.833741397676329E-2</v>
      </c>
      <c r="H756">
        <f>IFERROR(VLOOKUP($B756,'CURVE DATA'!$A:$AM,37,FALSE),NA())</f>
        <v>4.8269400148241743</v>
      </c>
      <c r="I756">
        <f>IFERROR(VLOOKUP($B756,'CURVE DATA'!$A:$AM,38,FALSE),NA())</f>
        <v>3.4466780223814211</v>
      </c>
      <c r="J756">
        <f>IFERROR(VLOOKUP($B756,'CURVE DATA'!$A:$AM,39,FALSE),NA())</f>
        <v>6.2072020072669272</v>
      </c>
      <c r="K756" t="str">
        <f t="shared" si="125"/>
        <v/>
      </c>
      <c r="L756" t="str">
        <f t="shared" si="126"/>
        <v/>
      </c>
      <c r="M756">
        <f t="shared" si="127"/>
        <v>137.35093153846154</v>
      </c>
      <c r="N756" t="str">
        <f t="shared" si="128"/>
        <v/>
      </c>
      <c r="O756" t="str">
        <f t="shared" si="129"/>
        <v/>
      </c>
      <c r="P756" t="str">
        <f t="shared" si="130"/>
        <v/>
      </c>
      <c r="Q756" t="str">
        <f t="shared" si="131"/>
        <v/>
      </c>
    </row>
    <row r="757" spans="1:17">
      <c r="A757" s="41">
        <f t="shared" si="122"/>
        <v>755</v>
      </c>
      <c r="B757" t="str">
        <f t="shared" si="123"/>
        <v>5_756</v>
      </c>
      <c r="C757">
        <f t="shared" si="121"/>
        <v>5</v>
      </c>
      <c r="D757">
        <f t="shared" si="124"/>
        <v>756</v>
      </c>
      <c r="E757">
        <f>IFERROR(VLOOKUP($B757,'CURVE DATA'!$A:$AM,15,FALSE),"")</f>
        <v>346.2961403846154</v>
      </c>
      <c r="F757">
        <f>IFERROR(VLOOKUP($B757,'CURVE DATA'!$A:$AM,34,FALSE),NA())</f>
        <v>1.3728352849639967E-4</v>
      </c>
      <c r="G757">
        <f>IFERROR(VLOOKUP($B757,'CURVE DATA'!$A:$AM,35,FALSE),NA())</f>
        <v>7.8233837645043713E-2</v>
      </c>
      <c r="H757">
        <f>IFERROR(VLOOKUP($B757,'CURVE DATA'!$A:$AM,37,FALSE),NA())</f>
        <v>4.8205579208184384</v>
      </c>
      <c r="I757">
        <f>IFERROR(VLOOKUP($B757,'CURVE DATA'!$A:$AM,38,FALSE),NA())</f>
        <v>3.442120886167011</v>
      </c>
      <c r="J757">
        <f>IFERROR(VLOOKUP($B757,'CURVE DATA'!$A:$AM,39,FALSE),NA())</f>
        <v>6.1989949554698667</v>
      </c>
      <c r="K757" t="str">
        <f t="shared" si="125"/>
        <v/>
      </c>
      <c r="L757" t="str">
        <f t="shared" si="126"/>
        <v/>
      </c>
      <c r="M757">
        <f t="shared" si="127"/>
        <v>137.80960192307694</v>
      </c>
      <c r="N757" t="str">
        <f t="shared" si="128"/>
        <v/>
      </c>
      <c r="O757" t="str">
        <f t="shared" si="129"/>
        <v/>
      </c>
      <c r="P757" t="str">
        <f t="shared" si="130"/>
        <v/>
      </c>
      <c r="Q757" t="str">
        <f t="shared" si="131"/>
        <v/>
      </c>
    </row>
    <row r="758" spans="1:17">
      <c r="A758" s="41">
        <f t="shared" si="122"/>
        <v>756</v>
      </c>
      <c r="B758" t="str">
        <f t="shared" si="123"/>
        <v>5_757</v>
      </c>
      <c r="C758">
        <f t="shared" si="121"/>
        <v>5</v>
      </c>
      <c r="D758">
        <f t="shared" si="124"/>
        <v>757</v>
      </c>
      <c r="E758">
        <f>IFERROR(VLOOKUP($B758,'CURVE DATA'!$A:$AM,15,FALSE),"")</f>
        <v>346.75481076923074</v>
      </c>
      <c r="F758">
        <f>IFERROR(VLOOKUP($B758,'CURVE DATA'!$A:$AM,34,FALSE),NA())</f>
        <v>1.3392328610791984E-4</v>
      </c>
      <c r="G758">
        <f>IFERROR(VLOOKUP($B758,'CURVE DATA'!$A:$AM,35,FALSE),NA())</f>
        <v>7.8130530880018673E-2</v>
      </c>
      <c r="H758">
        <f>IFERROR(VLOOKUP($B758,'CURVE DATA'!$A:$AM,37,FALSE),NA())</f>
        <v>4.8141924367848539</v>
      </c>
      <c r="I758">
        <f>IFERROR(VLOOKUP($B758,'CURVE DATA'!$A:$AM,38,FALSE),NA())</f>
        <v>3.4375756103083934</v>
      </c>
      <c r="J758">
        <f>IFERROR(VLOOKUP($B758,'CURVE DATA'!$A:$AM,39,FALSE),NA())</f>
        <v>6.1908092632613148</v>
      </c>
      <c r="K758" t="str">
        <f t="shared" si="125"/>
        <v/>
      </c>
      <c r="L758" t="str">
        <f t="shared" si="126"/>
        <v/>
      </c>
      <c r="M758">
        <f t="shared" si="127"/>
        <v>138.26827230769229</v>
      </c>
      <c r="N758" t="str">
        <f t="shared" si="128"/>
        <v/>
      </c>
      <c r="O758" t="str">
        <f t="shared" si="129"/>
        <v/>
      </c>
      <c r="P758" t="str">
        <f t="shared" si="130"/>
        <v/>
      </c>
      <c r="Q758" t="str">
        <f t="shared" si="131"/>
        <v/>
      </c>
    </row>
    <row r="759" spans="1:17">
      <c r="A759" s="41">
        <f t="shared" si="122"/>
        <v>757</v>
      </c>
      <c r="B759" t="str">
        <f t="shared" si="123"/>
        <v>5_758</v>
      </c>
      <c r="C759">
        <f t="shared" si="121"/>
        <v>5</v>
      </c>
      <c r="D759">
        <f t="shared" si="124"/>
        <v>758</v>
      </c>
      <c r="E759">
        <f>IFERROR(VLOOKUP($B759,'CURVE DATA'!$A:$AM,15,FALSE),"")</f>
        <v>347.21348115384615</v>
      </c>
      <c r="F759">
        <f>IFERROR(VLOOKUP($B759,'CURVE DATA'!$A:$AM,34,FALSE),NA())</f>
        <v>1.3063993348801466E-4</v>
      </c>
      <c r="G759">
        <f>IFERROR(VLOOKUP($B759,'CURVE DATA'!$A:$AM,35,FALSE),NA())</f>
        <v>7.8027492714963814E-2</v>
      </c>
      <c r="H759">
        <f>IFERROR(VLOOKUP($B759,'CURVE DATA'!$A:$AM,37,FALSE),NA())</f>
        <v>4.8078435031564739</v>
      </c>
      <c r="I759">
        <f>IFERROR(VLOOKUP($B759,'CURVE DATA'!$A:$AM,38,FALSE),NA())</f>
        <v>3.433042152271772</v>
      </c>
      <c r="J759">
        <f>IFERROR(VLOOKUP($B759,'CURVE DATA'!$A:$AM,39,FALSE),NA())</f>
        <v>6.1826448540411771</v>
      </c>
      <c r="K759" t="str">
        <f t="shared" si="125"/>
        <v/>
      </c>
      <c r="L759" t="str">
        <f t="shared" si="126"/>
        <v/>
      </c>
      <c r="M759">
        <f t="shared" si="127"/>
        <v>138.72694269230769</v>
      </c>
      <c r="N759" t="str">
        <f t="shared" si="128"/>
        <v/>
      </c>
      <c r="O759" t="str">
        <f t="shared" si="129"/>
        <v/>
      </c>
      <c r="P759" t="str">
        <f t="shared" si="130"/>
        <v/>
      </c>
      <c r="Q759" t="str">
        <f t="shared" si="131"/>
        <v/>
      </c>
    </row>
    <row r="760" spans="1:17">
      <c r="A760" s="41">
        <f t="shared" si="122"/>
        <v>758</v>
      </c>
      <c r="B760" t="str">
        <f t="shared" si="123"/>
        <v>5_759</v>
      </c>
      <c r="C760">
        <f t="shared" si="121"/>
        <v>5</v>
      </c>
      <c r="D760">
        <f t="shared" si="124"/>
        <v>759</v>
      </c>
      <c r="E760">
        <f>IFERROR(VLOOKUP($B760,'CURVE DATA'!$A:$AM,15,FALSE),"")</f>
        <v>347.67215153846155</v>
      </c>
      <c r="F760">
        <f>IFERROR(VLOOKUP($B760,'CURVE DATA'!$A:$AM,34,FALSE),NA())</f>
        <v>1.2743185142203046E-4</v>
      </c>
      <c r="G760">
        <f>IFERROR(VLOOKUP($B760,'CURVE DATA'!$A:$AM,35,FALSE),NA())</f>
        <v>7.7924722186120093E-2</v>
      </c>
      <c r="H760">
        <f>IFERROR(VLOOKUP($B760,'CURVE DATA'!$A:$AM,37,FALSE),NA())</f>
        <v>4.8015110605490694</v>
      </c>
      <c r="I760">
        <f>IFERROR(VLOOKUP($B760,'CURVE DATA'!$A:$AM,38,FALSE),NA())</f>
        <v>3.4285204696538183</v>
      </c>
      <c r="J760">
        <f>IFERROR(VLOOKUP($B760,'CURVE DATA'!$A:$AM,39,FALSE),NA())</f>
        <v>6.1745016514443201</v>
      </c>
      <c r="K760" t="str">
        <f t="shared" si="125"/>
        <v/>
      </c>
      <c r="L760" t="str">
        <f t="shared" si="126"/>
        <v/>
      </c>
      <c r="M760">
        <f t="shared" si="127"/>
        <v>139.18561307692309</v>
      </c>
      <c r="N760" t="str">
        <f t="shared" si="128"/>
        <v/>
      </c>
      <c r="O760" t="str">
        <f t="shared" si="129"/>
        <v/>
      </c>
      <c r="P760" t="str">
        <f t="shared" si="130"/>
        <v/>
      </c>
      <c r="Q760" t="str">
        <f t="shared" si="131"/>
        <v/>
      </c>
    </row>
    <row r="761" spans="1:17">
      <c r="A761" s="41">
        <f t="shared" si="122"/>
        <v>759</v>
      </c>
      <c r="B761" t="str">
        <f t="shared" si="123"/>
        <v>5_760</v>
      </c>
      <c r="C761">
        <f t="shared" si="121"/>
        <v>5</v>
      </c>
      <c r="D761">
        <f t="shared" si="124"/>
        <v>760</v>
      </c>
      <c r="E761">
        <f>IFERROR(VLOOKUP($B761,'CURVE DATA'!$A:$AM,15,FALSE),"")</f>
        <v>348.13082192307695</v>
      </c>
      <c r="F761">
        <f>IFERROR(VLOOKUP($B761,'CURVE DATA'!$A:$AM,34,FALSE),NA())</f>
        <v>1.242974512608655E-4</v>
      </c>
      <c r="G761">
        <f>IFERROR(VLOOKUP($B761,'CURVE DATA'!$A:$AM,35,FALSE),NA())</f>
        <v>7.782221833271448E-2</v>
      </c>
      <c r="H761">
        <f>IFERROR(VLOOKUP($B761,'CURVE DATA'!$A:$AM,37,FALSE),NA())</f>
        <v>4.7951950497623974</v>
      </c>
      <c r="I761">
        <f>IFERROR(VLOOKUP($B761,'CURVE DATA'!$A:$AM,38,FALSE),NA())</f>
        <v>3.4240105201825819</v>
      </c>
      <c r="J761">
        <f>IFERROR(VLOOKUP($B761,'CURVE DATA'!$A:$AM,39,FALSE),NA())</f>
        <v>6.1663795793422125</v>
      </c>
      <c r="K761" t="str">
        <f t="shared" si="125"/>
        <v/>
      </c>
      <c r="L761" t="str">
        <f t="shared" si="126"/>
        <v/>
      </c>
      <c r="M761">
        <f t="shared" si="127"/>
        <v>139.64428346153849</v>
      </c>
      <c r="N761" t="str">
        <f t="shared" si="128"/>
        <v/>
      </c>
      <c r="O761" t="str">
        <f t="shared" si="129"/>
        <v/>
      </c>
      <c r="P761" t="str">
        <f t="shared" si="130"/>
        <v/>
      </c>
      <c r="Q761" t="str">
        <f t="shared" si="131"/>
        <v/>
      </c>
    </row>
    <row r="762" spans="1:17">
      <c r="A762" s="41">
        <f t="shared" si="122"/>
        <v>760</v>
      </c>
      <c r="B762" t="str">
        <f t="shared" si="123"/>
        <v>5_761</v>
      </c>
      <c r="C762">
        <f t="shared" si="121"/>
        <v>5</v>
      </c>
      <c r="D762">
        <f t="shared" si="124"/>
        <v>761</v>
      </c>
      <c r="E762">
        <f>IFERROR(VLOOKUP($B762,'CURVE DATA'!$A:$AM,15,FALSE),"")</f>
        <v>348.5894923076923</v>
      </c>
      <c r="F762">
        <f>IFERROR(VLOOKUP($B762,'CURVE DATA'!$A:$AM,34,FALSE),NA())</f>
        <v>1.2123517447337868E-4</v>
      </c>
      <c r="G762">
        <f>IFERROR(VLOOKUP($B762,'CURVE DATA'!$A:$AM,35,FALSE),NA())</f>
        <v>7.771998019697994E-2</v>
      </c>
      <c r="H762">
        <f>IFERROR(VLOOKUP($B762,'CURVE DATA'!$A:$AM,37,FALSE),NA())</f>
        <v>4.7888954117814384</v>
      </c>
      <c r="I762">
        <f>IFERROR(VLOOKUP($B762,'CURVE DATA'!$A:$AM,38,FALSE),NA())</f>
        <v>3.4195122617183693</v>
      </c>
      <c r="J762">
        <f>IFERROR(VLOOKUP($B762,'CURVE DATA'!$A:$AM,39,FALSE),NA())</f>
        <v>6.1582785618445088</v>
      </c>
      <c r="K762" t="str">
        <f t="shared" si="125"/>
        <v/>
      </c>
      <c r="L762" t="str">
        <f t="shared" si="126"/>
        <v/>
      </c>
      <c r="M762">
        <f t="shared" si="127"/>
        <v>140.10295384615384</v>
      </c>
      <c r="N762" t="str">
        <f t="shared" si="128"/>
        <v/>
      </c>
      <c r="O762" t="str">
        <f t="shared" si="129"/>
        <v/>
      </c>
      <c r="P762" t="str">
        <f t="shared" si="130"/>
        <v/>
      </c>
      <c r="Q762" t="str">
        <f t="shared" si="131"/>
        <v/>
      </c>
    </row>
    <row r="763" spans="1:17">
      <c r="A763" s="41">
        <f t="shared" si="122"/>
        <v>761</v>
      </c>
      <c r="B763" t="str">
        <f t="shared" si="123"/>
        <v>5_762</v>
      </c>
      <c r="C763">
        <f t="shared" si="121"/>
        <v>5</v>
      </c>
      <c r="D763">
        <f t="shared" si="124"/>
        <v>762</v>
      </c>
      <c r="E763">
        <f>IFERROR(VLOOKUP($B763,'CURVE DATA'!$A:$AM,15,FALSE),"")</f>
        <v>349.0481626923077</v>
      </c>
      <c r="F763">
        <f>IFERROR(VLOOKUP($B763,'CURVE DATA'!$A:$AM,34,FALSE),NA())</f>
        <v>1.1824349215202119E-4</v>
      </c>
      <c r="G763">
        <f>IFERROR(VLOOKUP($B763,'CURVE DATA'!$A:$AM,35,FALSE),NA())</f>
        <v>7.7618006824174648E-2</v>
      </c>
      <c r="H763">
        <f>IFERROR(VLOOKUP($B763,'CURVE DATA'!$A:$AM,37,FALSE),NA())</f>
        <v>4.7826120877775793</v>
      </c>
      <c r="I763">
        <f>IFERROR(VLOOKUP($B763,'CURVE DATA'!$A:$AM,38,FALSE),NA())</f>
        <v>3.4150256522545908</v>
      </c>
      <c r="J763">
        <f>IFERROR(VLOOKUP($B763,'CURVE DATA'!$A:$AM,39,FALSE),NA())</f>
        <v>6.1501985233005687</v>
      </c>
      <c r="K763" t="str">
        <f t="shared" si="125"/>
        <v/>
      </c>
      <c r="L763" t="str">
        <f t="shared" si="126"/>
        <v/>
      </c>
      <c r="M763">
        <f t="shared" si="127"/>
        <v>140.56162423076924</v>
      </c>
      <c r="N763" t="str">
        <f t="shared" si="128"/>
        <v/>
      </c>
      <c r="O763" t="str">
        <f t="shared" si="129"/>
        <v/>
      </c>
      <c r="P763" t="str">
        <f t="shared" si="130"/>
        <v/>
      </c>
      <c r="Q763" t="str">
        <f t="shared" si="131"/>
        <v/>
      </c>
    </row>
    <row r="764" spans="1:17">
      <c r="A764" s="41">
        <f t="shared" si="122"/>
        <v>762</v>
      </c>
      <c r="B764" t="str">
        <f t="shared" si="123"/>
        <v>5_763</v>
      </c>
      <c r="C764">
        <f t="shared" si="121"/>
        <v>5</v>
      </c>
      <c r="D764">
        <f t="shared" si="124"/>
        <v>763</v>
      </c>
      <c r="E764">
        <f>IFERROR(VLOOKUP($B764,'CURVE DATA'!$A:$AM,15,FALSE),"")</f>
        <v>349.5068330769231</v>
      </c>
      <c r="F764">
        <f>IFERROR(VLOOKUP($B764,'CURVE DATA'!$A:$AM,34,FALSE),NA())</f>
        <v>1.1532090448117877E-4</v>
      </c>
      <c r="G764">
        <f>IFERROR(VLOOKUP($B764,'CURVE DATA'!$A:$AM,35,FALSE),NA())</f>
        <v>7.7516297262600245E-2</v>
      </c>
      <c r="H764">
        <f>IFERROR(VLOOKUP($B764,'CURVE DATA'!$A:$AM,37,FALSE),NA())</f>
        <v>4.7763450191097352</v>
      </c>
      <c r="I764">
        <f>IFERROR(VLOOKUP($B764,'CURVE DATA'!$A:$AM,38,FALSE),NA())</f>
        <v>3.4105506499185609</v>
      </c>
      <c r="J764">
        <f>IFERROR(VLOOKUP($B764,'CURVE DATA'!$A:$AM,39,FALSE),NA())</f>
        <v>6.1421393883009108</v>
      </c>
      <c r="K764" t="str">
        <f t="shared" si="125"/>
        <v/>
      </c>
      <c r="L764" t="str">
        <f t="shared" si="126"/>
        <v/>
      </c>
      <c r="M764">
        <f t="shared" si="127"/>
        <v>141.02029461538464</v>
      </c>
      <c r="N764" t="str">
        <f t="shared" si="128"/>
        <v/>
      </c>
      <c r="O764" t="str">
        <f t="shared" si="129"/>
        <v/>
      </c>
      <c r="P764" t="str">
        <f t="shared" si="130"/>
        <v/>
      </c>
      <c r="Q764" t="str">
        <f t="shared" si="131"/>
        <v/>
      </c>
    </row>
    <row r="765" spans="1:17">
      <c r="A765" s="41">
        <f t="shared" si="122"/>
        <v>763</v>
      </c>
      <c r="B765" t="str">
        <f t="shared" si="123"/>
        <v>5_764</v>
      </c>
      <c r="C765">
        <f t="shared" si="121"/>
        <v>5</v>
      </c>
      <c r="D765">
        <f t="shared" si="124"/>
        <v>764</v>
      </c>
      <c r="E765">
        <f>IFERROR(VLOOKUP($B765,'CURVE DATA'!$A:$AM,15,FALSE),"")</f>
        <v>349.96550346153845</v>
      </c>
      <c r="F765">
        <f>IFERROR(VLOOKUP($B765,'CURVE DATA'!$A:$AM,34,FALSE),NA())</f>
        <v>1.1246594034544085E-4</v>
      </c>
      <c r="G765">
        <f>IFERROR(VLOOKUP($B765,'CURVE DATA'!$A:$AM,35,FALSE),NA())</f>
        <v>7.7414850563619589E-2</v>
      </c>
      <c r="H765">
        <f>IFERROR(VLOOKUP($B765,'CURVE DATA'!$A:$AM,37,FALSE),NA())</f>
        <v>4.7700941473254463</v>
      </c>
      <c r="I765">
        <f>IFERROR(VLOOKUP($B765,'CURVE DATA'!$A:$AM,38,FALSE),NA())</f>
        <v>3.4060872129722828</v>
      </c>
      <c r="J765">
        <f>IFERROR(VLOOKUP($B765,'CURVE DATA'!$A:$AM,39,FALSE),NA())</f>
        <v>6.1341010816786099</v>
      </c>
      <c r="K765" t="str">
        <f t="shared" si="125"/>
        <v/>
      </c>
      <c r="L765" t="str">
        <f t="shared" si="126"/>
        <v/>
      </c>
      <c r="M765">
        <f t="shared" si="127"/>
        <v>141.47896499999999</v>
      </c>
      <c r="N765" t="str">
        <f t="shared" si="128"/>
        <v/>
      </c>
      <c r="O765" t="str">
        <f t="shared" si="129"/>
        <v/>
      </c>
      <c r="P765" t="str">
        <f t="shared" si="130"/>
        <v/>
      </c>
      <c r="Q765" t="str">
        <f t="shared" si="131"/>
        <v/>
      </c>
    </row>
    <row r="766" spans="1:17">
      <c r="A766" s="41">
        <f t="shared" si="122"/>
        <v>764</v>
      </c>
      <c r="B766" t="str">
        <f t="shared" si="123"/>
        <v>5_765</v>
      </c>
      <c r="C766">
        <f t="shared" si="121"/>
        <v>5</v>
      </c>
      <c r="D766">
        <f t="shared" si="124"/>
        <v>765</v>
      </c>
      <c r="E766">
        <f>IFERROR(VLOOKUP($B766,'CURVE DATA'!$A:$AM,15,FALSE),"")</f>
        <v>350.42417384615385</v>
      </c>
      <c r="F766">
        <f>IFERROR(VLOOKUP($B766,'CURVE DATA'!$A:$AM,34,FALSE),NA())</f>
        <v>1.0967715674187852E-4</v>
      </c>
      <c r="G766">
        <f>IFERROR(VLOOKUP($B766,'CURVE DATA'!$A:$AM,35,FALSE),NA())</f>
        <v>7.7313665781673396E-2</v>
      </c>
      <c r="H766">
        <f>IFERROR(VLOOKUP($B766,'CURVE DATA'!$A:$AM,37,FALSE),NA())</f>
        <v>4.7638594141619004</v>
      </c>
      <c r="I766">
        <f>IFERROR(VLOOKUP($B766,'CURVE DATA'!$A:$AM,38,FALSE),NA())</f>
        <v>3.401635299813178</v>
      </c>
      <c r="J766">
        <f>IFERROR(VLOOKUP($B766,'CURVE DATA'!$A:$AM,39,FALSE),NA())</f>
        <v>6.1260835285106232</v>
      </c>
      <c r="K766" t="str">
        <f t="shared" si="125"/>
        <v/>
      </c>
      <c r="L766" t="str">
        <f t="shared" si="126"/>
        <v/>
      </c>
      <c r="M766">
        <f t="shared" si="127"/>
        <v>141.93763538461539</v>
      </c>
      <c r="N766" t="str">
        <f t="shared" si="128"/>
        <v/>
      </c>
      <c r="O766" t="str">
        <f t="shared" si="129"/>
        <v/>
      </c>
      <c r="P766" t="str">
        <f t="shared" si="130"/>
        <v/>
      </c>
      <c r="Q766" t="str">
        <f t="shared" si="131"/>
        <v/>
      </c>
    </row>
    <row r="767" spans="1:17">
      <c r="A767" s="41">
        <f t="shared" si="122"/>
        <v>765</v>
      </c>
      <c r="B767" t="str">
        <f t="shared" si="123"/>
        <v>5_766</v>
      </c>
      <c r="C767">
        <f t="shared" si="121"/>
        <v>5</v>
      </c>
      <c r="D767">
        <f t="shared" si="124"/>
        <v>766</v>
      </c>
      <c r="E767">
        <f>IFERROR(VLOOKUP($B767,'CURVE DATA'!$A:$AM,15,FALSE),"")</f>
        <v>350.88284423076925</v>
      </c>
      <c r="F767">
        <f>IFERROR(VLOOKUP($B767,'CURVE DATA'!$A:$AM,34,FALSE),NA())</f>
        <v>1.0695313845383785E-4</v>
      </c>
      <c r="G767">
        <f>IFERROR(VLOOKUP($B767,'CURVE DATA'!$A:$AM,35,FALSE),NA())</f>
        <v>7.7212741974296631E-2</v>
      </c>
      <c r="H767">
        <f>IFERROR(VLOOKUP($B767,'CURVE DATA'!$A:$AM,37,FALSE),NA())</f>
        <v>4.7576407615469467</v>
      </c>
      <c r="I767">
        <f>IFERROR(VLOOKUP($B767,'CURVE DATA'!$A:$AM,38,FALSE),NA())</f>
        <v>3.3971948689748079</v>
      </c>
      <c r="J767">
        <f>IFERROR(VLOOKUP($B767,'CURVE DATA'!$A:$AM,39,FALSE),NA())</f>
        <v>6.118086654119085</v>
      </c>
      <c r="K767" t="str">
        <f t="shared" si="125"/>
        <v/>
      </c>
      <c r="L767" t="str">
        <f t="shared" si="126"/>
        <v/>
      </c>
      <c r="M767">
        <f t="shared" si="127"/>
        <v>142.39630576923079</v>
      </c>
      <c r="N767" t="str">
        <f t="shared" si="128"/>
        <v/>
      </c>
      <c r="O767" t="str">
        <f t="shared" si="129"/>
        <v/>
      </c>
      <c r="P767" t="str">
        <f t="shared" si="130"/>
        <v/>
      </c>
      <c r="Q767" t="str">
        <f t="shared" si="131"/>
        <v/>
      </c>
    </row>
    <row r="768" spans="1:17">
      <c r="A768" s="41">
        <f t="shared" si="122"/>
        <v>766</v>
      </c>
      <c r="B768" t="str">
        <f t="shared" si="123"/>
        <v>5_767</v>
      </c>
      <c r="C768">
        <f t="shared" si="121"/>
        <v>5</v>
      </c>
      <c r="D768">
        <f t="shared" si="124"/>
        <v>767</v>
      </c>
      <c r="E768">
        <f>IFERROR(VLOOKUP($B768,'CURVE DATA'!$A:$AM,15,FALSE),"")</f>
        <v>351.3415146153846</v>
      </c>
      <c r="F768">
        <f>IFERROR(VLOOKUP($B768,'CURVE DATA'!$A:$AM,34,FALSE),NA())</f>
        <v>1.0429249750031152E-4</v>
      </c>
      <c r="G768">
        <f>IFERROR(VLOOKUP($B768,'CURVE DATA'!$A:$AM,35,FALSE),NA())</f>
        <v>7.7112078202133727E-2</v>
      </c>
      <c r="H768">
        <f>IFERROR(VLOOKUP($B768,'CURVE DATA'!$A:$AM,37,FALSE),NA())</f>
        <v>4.7514381316000298</v>
      </c>
      <c r="I768">
        <f>IFERROR(VLOOKUP($B768,'CURVE DATA'!$A:$AM,38,FALSE),NA())</f>
        <v>3.3927658791275457</v>
      </c>
      <c r="J768">
        <f>IFERROR(VLOOKUP($B768,'CURVE DATA'!$A:$AM,39,FALSE),NA())</f>
        <v>6.1101103840725148</v>
      </c>
      <c r="K768" t="str">
        <f t="shared" si="125"/>
        <v/>
      </c>
      <c r="L768" t="str">
        <f t="shared" si="126"/>
        <v/>
      </c>
      <c r="M768">
        <f t="shared" si="127"/>
        <v>142.85497615384614</v>
      </c>
      <c r="N768" t="str">
        <f t="shared" si="128"/>
        <v/>
      </c>
      <c r="O768" t="str">
        <f t="shared" si="129"/>
        <v/>
      </c>
      <c r="P768" t="str">
        <f t="shared" si="130"/>
        <v/>
      </c>
      <c r="Q768" t="str">
        <f t="shared" si="131"/>
        <v/>
      </c>
    </row>
    <row r="769" spans="1:17">
      <c r="A769" s="41">
        <f t="shared" si="122"/>
        <v>767</v>
      </c>
      <c r="B769" t="str">
        <f t="shared" si="123"/>
        <v>5_768</v>
      </c>
      <c r="C769">
        <f t="shared" si="121"/>
        <v>5</v>
      </c>
      <c r="D769">
        <f t="shared" si="124"/>
        <v>768</v>
      </c>
      <c r="E769">
        <f>IFERROR(VLOOKUP($B769,'CURVE DATA'!$A:$AM,15,FALSE),"")</f>
        <v>351.800185</v>
      </c>
      <c r="F769">
        <f>IFERROR(VLOOKUP($B769,'CURVE DATA'!$A:$AM,34,FALSE),NA())</f>
        <v>1.0169387267906958E-4</v>
      </c>
      <c r="G769">
        <f>IFERROR(VLOOKUP($B769,'CURVE DATA'!$A:$AM,35,FALSE),NA())</f>
        <v>7.7011673528953217E-2</v>
      </c>
      <c r="H769">
        <f>IFERROR(VLOOKUP($B769,'CURVE DATA'!$A:$AM,37,FALSE),NA())</f>
        <v>4.7452514666330945</v>
      </c>
      <c r="I769">
        <f>IFERROR(VLOOKUP($B769,'CURVE DATA'!$A:$AM,38,FALSE),NA())</f>
        <v>3.3883482890792158</v>
      </c>
      <c r="J769">
        <f>IFERROR(VLOOKUP($B769,'CURVE DATA'!$A:$AM,39,FALSE),NA())</f>
        <v>6.1021546441869745</v>
      </c>
      <c r="K769" t="str">
        <f t="shared" si="125"/>
        <v/>
      </c>
      <c r="L769" t="str">
        <f t="shared" si="126"/>
        <v/>
      </c>
      <c r="M769">
        <f t="shared" si="127"/>
        <v>143.31364653846154</v>
      </c>
      <c r="N769" t="str">
        <f t="shared" si="128"/>
        <v/>
      </c>
      <c r="O769" t="str">
        <f t="shared" si="129"/>
        <v/>
      </c>
      <c r="P769" t="str">
        <f t="shared" si="130"/>
        <v/>
      </c>
      <c r="Q769" t="str">
        <f t="shared" si="131"/>
        <v/>
      </c>
    </row>
    <row r="770" spans="1:17">
      <c r="A770" s="41">
        <f t="shared" si="122"/>
        <v>768</v>
      </c>
      <c r="B770" t="str">
        <f t="shared" si="123"/>
        <v>5_769</v>
      </c>
      <c r="C770">
        <f t="shared" ref="C770:C833" si="132">$V$1</f>
        <v>5</v>
      </c>
      <c r="D770">
        <f t="shared" si="124"/>
        <v>769</v>
      </c>
      <c r="E770">
        <f>IFERROR(VLOOKUP($B770,'CURVE DATA'!$A:$AM,15,FALSE),"")</f>
        <v>352.2588553846154</v>
      </c>
      <c r="F770">
        <f>IFERROR(VLOOKUP($B770,'CURVE DATA'!$A:$AM,34,FALSE),NA())</f>
        <v>9.915592921227804E-5</v>
      </c>
      <c r="G770">
        <f>IFERROR(VLOOKUP($B770,'CURVE DATA'!$A:$AM,35,FALSE),NA())</f>
        <v>7.6911527021661888E-2</v>
      </c>
      <c r="H770">
        <f>IFERROR(VLOOKUP($B770,'CURVE DATA'!$A:$AM,37,FALSE),NA())</f>
        <v>4.7390807091514553</v>
      </c>
      <c r="I770">
        <f>IFERROR(VLOOKUP($B770,'CURVE DATA'!$A:$AM,38,FALSE),NA())</f>
        <v>3.3839420577757204</v>
      </c>
      <c r="J770">
        <f>IFERROR(VLOOKUP($B770,'CURVE DATA'!$A:$AM,39,FALSE),NA())</f>
        <v>6.094219360527191</v>
      </c>
      <c r="K770" t="str">
        <f t="shared" si="125"/>
        <v/>
      </c>
      <c r="L770" t="str">
        <f t="shared" si="126"/>
        <v/>
      </c>
      <c r="M770">
        <f t="shared" si="127"/>
        <v>143.77231692307694</v>
      </c>
      <c r="N770" t="str">
        <f t="shared" si="128"/>
        <v/>
      </c>
      <c r="O770" t="str">
        <f t="shared" si="129"/>
        <v/>
      </c>
      <c r="P770" t="str">
        <f t="shared" si="130"/>
        <v/>
      </c>
      <c r="Q770" t="str">
        <f t="shared" si="131"/>
        <v/>
      </c>
    </row>
    <row r="771" spans="1:17">
      <c r="A771" s="41">
        <f t="shared" ref="A771:A834" si="133">ROW()-2</f>
        <v>769</v>
      </c>
      <c r="B771" t="str">
        <f t="shared" ref="B771:B834" si="134">C771&amp;"_"&amp;D771</f>
        <v>5_770</v>
      </c>
      <c r="C771">
        <f t="shared" si="132"/>
        <v>5</v>
      </c>
      <c r="D771">
        <f t="shared" ref="D771:D834" si="135">A771+1</f>
        <v>770</v>
      </c>
      <c r="E771">
        <f>IFERROR(VLOOKUP($B771,'CURVE DATA'!$A:$AM,15,FALSE),"")</f>
        <v>352.71752576923075</v>
      </c>
      <c r="F771">
        <f>IFERROR(VLOOKUP($B771,'CURVE DATA'!$A:$AM,34,FALSE),NA())</f>
        <v>9.6677358149410637E-5</v>
      </c>
      <c r="G771">
        <f>IFERROR(VLOOKUP($B771,'CURVE DATA'!$A:$AM,35,FALSE),NA())</f>
        <v>7.6811637750317907E-2</v>
      </c>
      <c r="H771">
        <f>IFERROR(VLOOKUP($B771,'CURVE DATA'!$A:$AM,37,FALSE),NA())</f>
        <v>4.7329258018546057</v>
      </c>
      <c r="I771">
        <f>IFERROR(VLOOKUP($B771,'CURVE DATA'!$A:$AM,38,FALSE),NA())</f>
        <v>3.3795471443016156</v>
      </c>
      <c r="J771">
        <f>IFERROR(VLOOKUP($B771,'CURVE DATA'!$A:$AM,39,FALSE),NA())</f>
        <v>6.0863044594075966</v>
      </c>
      <c r="K771" t="str">
        <f t="shared" ref="K771:K834" si="136">IFERROR(IF(F771=MAX(F:F),H771,""),NA())</f>
        <v/>
      </c>
      <c r="L771" t="str">
        <f t="shared" ref="L771:L834" si="137">IFERROR(IF(G771=MAX(G:G),H771,""),NA())</f>
        <v/>
      </c>
      <c r="M771">
        <f t="shared" ref="M771:M834" si="138">IFERROR(ABS(E771-IFERROR($V$11/$V$10,"NA")),NA())</f>
        <v>144.23098730769229</v>
      </c>
      <c r="N771" t="str">
        <f t="shared" ref="N771:N834" si="139">IFERROR(IF(M771=MIN(M:M),H771,""),NA())</f>
        <v/>
      </c>
      <c r="O771" t="str">
        <f t="shared" ref="O771:O834" si="140">IFERROR(IF(F771=MAX(F:F),E771,""),NA())</f>
        <v/>
      </c>
      <c r="P771" t="str">
        <f t="shared" ref="P771:P834" si="141">IFERROR(IF(G771=MAX(G:G),E771,""),NA())</f>
        <v/>
      </c>
      <c r="Q771" t="str">
        <f t="shared" ref="Q771:Q834" si="142">IFERROR(IF(AND(E771&gt;=IFERROR(AVERAGE(O:O),NA()),E771&lt;=IFERROR(AVERAGE(P:P),NA())),H771,""),NA())</f>
        <v/>
      </c>
    </row>
    <row r="772" spans="1:17">
      <c r="A772" s="41">
        <f t="shared" si="133"/>
        <v>770</v>
      </c>
      <c r="B772" t="str">
        <f t="shared" si="134"/>
        <v>5_771</v>
      </c>
      <c r="C772">
        <f t="shared" si="132"/>
        <v>5</v>
      </c>
      <c r="D772">
        <f t="shared" si="135"/>
        <v>771</v>
      </c>
      <c r="E772">
        <f>IFERROR(VLOOKUP($B772,'CURVE DATA'!$A:$AM,15,FALSE),"")</f>
        <v>353.17619615384615</v>
      </c>
      <c r="F772">
        <f>IFERROR(VLOOKUP($B772,'CURVE DATA'!$A:$AM,34,FALSE),NA())</f>
        <v>9.4256876106161427E-5</v>
      </c>
      <c r="G772">
        <f>IFERROR(VLOOKUP($B772,'CURVE DATA'!$A:$AM,35,FALSE),NA())</f>
        <v>7.6712004788143606E-2</v>
      </c>
      <c r="H772">
        <f>IFERROR(VLOOKUP($B772,'CURVE DATA'!$A:$AM,37,FALSE),NA())</f>
        <v>4.7267866876370084</v>
      </c>
      <c r="I772">
        <f>IFERROR(VLOOKUP($B772,'CURVE DATA'!$A:$AM,38,FALSE),NA())</f>
        <v>3.3751635078806741</v>
      </c>
      <c r="J772">
        <f>IFERROR(VLOOKUP($B772,'CURVE DATA'!$A:$AM,39,FALSE),NA())</f>
        <v>6.0784098673933427</v>
      </c>
      <c r="K772" t="str">
        <f t="shared" si="136"/>
        <v/>
      </c>
      <c r="L772" t="str">
        <f t="shared" si="137"/>
        <v/>
      </c>
      <c r="M772">
        <f t="shared" si="138"/>
        <v>144.68965769230769</v>
      </c>
      <c r="N772" t="str">
        <f t="shared" si="139"/>
        <v/>
      </c>
      <c r="O772" t="str">
        <f t="shared" si="140"/>
        <v/>
      </c>
      <c r="P772" t="str">
        <f t="shared" si="141"/>
        <v/>
      </c>
      <c r="Q772" t="str">
        <f t="shared" si="142"/>
        <v/>
      </c>
    </row>
    <row r="773" spans="1:17">
      <c r="A773" s="41">
        <f t="shared" si="133"/>
        <v>771</v>
      </c>
      <c r="B773" t="str">
        <f t="shared" si="134"/>
        <v>5_772</v>
      </c>
      <c r="C773">
        <f t="shared" si="132"/>
        <v>5</v>
      </c>
      <c r="D773">
        <f t="shared" si="135"/>
        <v>772</v>
      </c>
      <c r="E773">
        <f>IFERROR(VLOOKUP($B773,'CURVE DATA'!$A:$AM,15,FALSE),"")</f>
        <v>353.63486653846155</v>
      </c>
      <c r="F773">
        <f>IFERROR(VLOOKUP($B773,'CURVE DATA'!$A:$AM,34,FALSE),NA())</f>
        <v>9.1893224742098937E-5</v>
      </c>
      <c r="G773">
        <f>IFERROR(VLOOKUP($B773,'CURVE DATA'!$A:$AM,35,FALSE),NA())</f>
        <v>7.6612627211537387E-2</v>
      </c>
      <c r="H773">
        <f>IFERROR(VLOOKUP($B773,'CURVE DATA'!$A:$AM,37,FALSE),NA())</f>
        <v>4.720663309588824</v>
      </c>
      <c r="I773">
        <f>IFERROR(VLOOKUP($B773,'CURVE DATA'!$A:$AM,38,FALSE),NA())</f>
        <v>3.3707911078764079</v>
      </c>
      <c r="J773">
        <f>IFERROR(VLOOKUP($B773,'CURVE DATA'!$A:$AM,39,FALSE),NA())</f>
        <v>6.0705355113012409</v>
      </c>
      <c r="K773" t="str">
        <f t="shared" si="136"/>
        <v/>
      </c>
      <c r="L773" t="str">
        <f t="shared" si="137"/>
        <v/>
      </c>
      <c r="M773">
        <f t="shared" si="138"/>
        <v>145.14832807692309</v>
      </c>
      <c r="N773" t="str">
        <f t="shared" si="139"/>
        <v/>
      </c>
      <c r="O773" t="str">
        <f t="shared" si="140"/>
        <v/>
      </c>
      <c r="P773" t="str">
        <f t="shared" si="141"/>
        <v/>
      </c>
      <c r="Q773" t="str">
        <f t="shared" si="142"/>
        <v/>
      </c>
    </row>
    <row r="774" spans="1:17">
      <c r="A774" s="41">
        <f t="shared" si="133"/>
        <v>772</v>
      </c>
      <c r="B774" t="str">
        <f t="shared" si="134"/>
        <v>5_773</v>
      </c>
      <c r="C774">
        <f t="shared" si="132"/>
        <v>5</v>
      </c>
      <c r="D774">
        <f t="shared" si="135"/>
        <v>773</v>
      </c>
      <c r="E774">
        <f>IFERROR(VLOOKUP($B774,'CURVE DATA'!$A:$AM,15,FALSE),"")</f>
        <v>354.09353692307695</v>
      </c>
      <c r="F774">
        <f>IFERROR(VLOOKUP($B774,'CURVE DATA'!$A:$AM,34,FALSE),NA())</f>
        <v>8.9585170294299784E-5</v>
      </c>
      <c r="G774">
        <f>IFERROR(VLOOKUP($B774,'CURVE DATA'!$A:$AM,35,FALSE),NA())</f>
        <v>7.6513504100084992E-2</v>
      </c>
      <c r="H774">
        <f>IFERROR(VLOOKUP($B774,'CURVE DATA'!$A:$AM,37,FALSE),NA())</f>
        <v>4.7145556109966114</v>
      </c>
      <c r="I774">
        <f>IFERROR(VLOOKUP($B774,'CURVE DATA'!$A:$AM,38,FALSE),NA())</f>
        <v>3.3664299037925667</v>
      </c>
      <c r="J774">
        <f>IFERROR(VLOOKUP($B774,'CURVE DATA'!$A:$AM,39,FALSE),NA())</f>
        <v>6.0626813182006574</v>
      </c>
      <c r="K774" t="str">
        <f t="shared" si="136"/>
        <v/>
      </c>
      <c r="L774" t="str">
        <f t="shared" si="137"/>
        <v/>
      </c>
      <c r="M774">
        <f t="shared" si="138"/>
        <v>145.6069984615385</v>
      </c>
      <c r="N774" t="str">
        <f t="shared" si="139"/>
        <v/>
      </c>
      <c r="O774" t="str">
        <f t="shared" si="140"/>
        <v/>
      </c>
      <c r="P774" t="str">
        <f t="shared" si="141"/>
        <v/>
      </c>
      <c r="Q774" t="str">
        <f t="shared" si="142"/>
        <v/>
      </c>
    </row>
    <row r="775" spans="1:17">
      <c r="A775" s="41">
        <f t="shared" si="133"/>
        <v>773</v>
      </c>
      <c r="B775" t="str">
        <f t="shared" si="134"/>
        <v>5_774</v>
      </c>
      <c r="C775">
        <f t="shared" si="132"/>
        <v>5</v>
      </c>
      <c r="D775">
        <f t="shared" si="135"/>
        <v>774</v>
      </c>
      <c r="E775">
        <f>IFERROR(VLOOKUP($B775,'CURVE DATA'!$A:$AM,15,FALSE),"")</f>
        <v>354.5522073076923</v>
      </c>
      <c r="F775">
        <f>IFERROR(VLOOKUP($B775,'CURVE DATA'!$A:$AM,34,FALSE),NA())</f>
        <v>8.7331503260219503E-5</v>
      </c>
      <c r="G775">
        <f>IFERROR(VLOOKUP($B775,'CURVE DATA'!$A:$AM,35,FALSE),NA())</f>
        <v>7.6414634536570339E-2</v>
      </c>
      <c r="H775">
        <f>IFERROR(VLOOKUP($B775,'CURVE DATA'!$A:$AM,37,FALSE),NA())</f>
        <v>4.7084635353439914</v>
      </c>
      <c r="I775">
        <f>IFERROR(VLOOKUP($B775,'CURVE DATA'!$A:$AM,38,FALSE),NA())</f>
        <v>3.3620798552736115</v>
      </c>
      <c r="J775">
        <f>IFERROR(VLOOKUP($B775,'CURVE DATA'!$A:$AM,39,FALSE),NA())</f>
        <v>6.0548472154143713</v>
      </c>
      <c r="K775" t="str">
        <f t="shared" si="136"/>
        <v/>
      </c>
      <c r="L775" t="str">
        <f t="shared" si="137"/>
        <v/>
      </c>
      <c r="M775">
        <f t="shared" si="138"/>
        <v>146.06566884615384</v>
      </c>
      <c r="N775" t="str">
        <f t="shared" si="139"/>
        <v/>
      </c>
      <c r="O775" t="str">
        <f t="shared" si="140"/>
        <v/>
      </c>
      <c r="P775" t="str">
        <f t="shared" si="141"/>
        <v/>
      </c>
      <c r="Q775" t="str">
        <f t="shared" si="142"/>
        <v/>
      </c>
    </row>
    <row r="776" spans="1:17">
      <c r="A776" s="41">
        <f t="shared" si="133"/>
        <v>774</v>
      </c>
      <c r="B776" t="str">
        <f t="shared" si="134"/>
        <v>5_775</v>
      </c>
      <c r="C776">
        <f t="shared" si="132"/>
        <v>5</v>
      </c>
      <c r="D776">
        <f t="shared" si="135"/>
        <v>775</v>
      </c>
      <c r="E776">
        <f>IFERROR(VLOOKUP($B776,'CURVE DATA'!$A:$AM,15,FALSE),"")</f>
        <v>355.0108776923077</v>
      </c>
      <c r="F776">
        <f>IFERROR(VLOOKUP($B776,'CURVE DATA'!$A:$AM,34,FALSE),NA())</f>
        <v>8.5131037940653517E-5</v>
      </c>
      <c r="G776">
        <f>IFERROR(VLOOKUP($B776,'CURVE DATA'!$A:$AM,35,FALSE),NA())</f>
        <v>7.6316017606985545E-2</v>
      </c>
      <c r="H776">
        <f>IFERROR(VLOOKUP($B776,'CURVE DATA'!$A:$AM,37,FALSE),NA())</f>
        <v>4.7023870263122642</v>
      </c>
      <c r="I776">
        <f>IFERROR(VLOOKUP($B776,'CURVE DATA'!$A:$AM,38,FALSE),NA())</f>
        <v>3.3577409221051582</v>
      </c>
      <c r="J776">
        <f>IFERROR(VLOOKUP($B776,'CURVE DATA'!$A:$AM,39,FALSE),NA())</f>
        <v>6.0470331305193712</v>
      </c>
      <c r="K776" t="str">
        <f t="shared" si="136"/>
        <v/>
      </c>
      <c r="L776" t="str">
        <f t="shared" si="137"/>
        <v/>
      </c>
      <c r="M776">
        <f t="shared" si="138"/>
        <v>146.52433923076924</v>
      </c>
      <c r="N776" t="str">
        <f t="shared" si="139"/>
        <v/>
      </c>
      <c r="O776" t="str">
        <f t="shared" si="140"/>
        <v/>
      </c>
      <c r="P776" t="str">
        <f t="shared" si="141"/>
        <v/>
      </c>
      <c r="Q776" t="str">
        <f t="shared" si="142"/>
        <v/>
      </c>
    </row>
    <row r="777" spans="1:17">
      <c r="A777" s="41">
        <f t="shared" si="133"/>
        <v>775</v>
      </c>
      <c r="B777" t="str">
        <f t="shared" si="134"/>
        <v>5_776</v>
      </c>
      <c r="C777">
        <f t="shared" si="132"/>
        <v>5</v>
      </c>
      <c r="D777">
        <f t="shared" si="135"/>
        <v>776</v>
      </c>
      <c r="E777">
        <f>IFERROR(VLOOKUP($B777,'CURVE DATA'!$A:$AM,15,FALSE),"")</f>
        <v>355.4695480769231</v>
      </c>
      <c r="F777">
        <f>IFERROR(VLOOKUP($B777,'CURVE DATA'!$A:$AM,34,FALSE),NA())</f>
        <v>8.2982611992025456E-5</v>
      </c>
      <c r="G777">
        <f>IFERROR(VLOOKUP($B777,'CURVE DATA'!$A:$AM,35,FALSE),NA())</f>
        <v>7.6217652400540389E-2</v>
      </c>
      <c r="H777">
        <f>IFERROR(VLOOKUP($B777,'CURVE DATA'!$A:$AM,37,FALSE),NA())</f>
        <v>4.6963260277809953</v>
      </c>
      <c r="I777">
        <f>IFERROR(VLOOKUP($B777,'CURVE DATA'!$A:$AM,38,FALSE),NA())</f>
        <v>3.3534130642143922</v>
      </c>
      <c r="J777">
        <f>IFERROR(VLOOKUP($B777,'CURVE DATA'!$A:$AM,39,FALSE),NA())</f>
        <v>6.0392389913475988</v>
      </c>
      <c r="K777" t="str">
        <f t="shared" si="136"/>
        <v/>
      </c>
      <c r="L777" t="str">
        <f t="shared" si="137"/>
        <v/>
      </c>
      <c r="M777">
        <f t="shared" si="138"/>
        <v>146.98300961538465</v>
      </c>
      <c r="N777" t="str">
        <f t="shared" si="139"/>
        <v/>
      </c>
      <c r="O777" t="str">
        <f t="shared" si="140"/>
        <v/>
      </c>
      <c r="P777" t="str">
        <f t="shared" si="141"/>
        <v/>
      </c>
      <c r="Q777" t="str">
        <f t="shared" si="142"/>
        <v/>
      </c>
    </row>
    <row r="778" spans="1:17">
      <c r="A778" s="41">
        <f t="shared" si="133"/>
        <v>776</v>
      </c>
      <c r="B778" t="str">
        <f t="shared" si="134"/>
        <v>5_777</v>
      </c>
      <c r="C778">
        <f t="shared" si="132"/>
        <v>5</v>
      </c>
      <c r="D778">
        <f t="shared" si="135"/>
        <v>777</v>
      </c>
      <c r="E778">
        <f>IFERROR(VLOOKUP($B778,'CURVE DATA'!$A:$AM,15,FALSE),"")</f>
        <v>355.92821846153845</v>
      </c>
      <c r="F778">
        <f>IFERROR(VLOOKUP($B778,'CURVE DATA'!$A:$AM,34,FALSE),NA())</f>
        <v>8.0885086109269979E-5</v>
      </c>
      <c r="G778">
        <f>IFERROR(VLOOKUP($B778,'CURVE DATA'!$A:$AM,35,FALSE),NA())</f>
        <v>7.6119538009671292E-2</v>
      </c>
      <c r="H778">
        <f>IFERROR(VLOOKUP($B778,'CURVE DATA'!$A:$AM,37,FALSE),NA())</f>
        <v>4.6902804838285661</v>
      </c>
      <c r="I778">
        <f>IFERROR(VLOOKUP($B778,'CURVE DATA'!$A:$AM,38,FALSE),NA())</f>
        <v>3.3490962416704648</v>
      </c>
      <c r="J778">
        <f>IFERROR(VLOOKUP($B778,'CURVE DATA'!$A:$AM,39,FALSE),NA())</f>
        <v>6.0314647259866687</v>
      </c>
      <c r="K778" t="str">
        <f t="shared" si="136"/>
        <v/>
      </c>
      <c r="L778" t="str">
        <f t="shared" si="137"/>
        <v/>
      </c>
      <c r="M778">
        <f t="shared" si="138"/>
        <v>147.44167999999999</v>
      </c>
      <c r="N778" t="str">
        <f t="shared" si="139"/>
        <v/>
      </c>
      <c r="O778" t="str">
        <f t="shared" si="140"/>
        <v/>
      </c>
      <c r="P778" t="str">
        <f t="shared" si="141"/>
        <v/>
      </c>
      <c r="Q778" t="str">
        <f t="shared" si="142"/>
        <v/>
      </c>
    </row>
    <row r="779" spans="1:17">
      <c r="A779" s="41">
        <f t="shared" si="133"/>
        <v>777</v>
      </c>
      <c r="B779" t="str">
        <f t="shared" si="134"/>
        <v>5_778</v>
      </c>
      <c r="C779">
        <f t="shared" si="132"/>
        <v>5</v>
      </c>
      <c r="D779">
        <f t="shared" si="135"/>
        <v>778</v>
      </c>
      <c r="E779">
        <f>IFERROR(VLOOKUP($B779,'CURVE DATA'!$A:$AM,15,FALSE),"")</f>
        <v>356.38688884615385</v>
      </c>
      <c r="F779">
        <f>IFERROR(VLOOKUP($B779,'CURVE DATA'!$A:$AM,34,FALSE),NA())</f>
        <v>7.8837343540751542E-5</v>
      </c>
      <c r="G779">
        <f>IFERROR(VLOOKUP($B779,'CURVE DATA'!$A:$AM,35,FALSE),NA())</f>
        <v>7.6021673530049502E-2</v>
      </c>
      <c r="H779">
        <f>IFERROR(VLOOKUP($B779,'CURVE DATA'!$A:$AM,37,FALSE),NA())</f>
        <v>4.6842503387326806</v>
      </c>
      <c r="I779">
        <f>IFERROR(VLOOKUP($B779,'CURVE DATA'!$A:$AM,38,FALSE),NA())</f>
        <v>3.3447904146848528</v>
      </c>
      <c r="J779">
        <f>IFERROR(VLOOKUP($B779,'CURVE DATA'!$A:$AM,39,FALSE),NA())</f>
        <v>6.0237102627805088</v>
      </c>
      <c r="K779" t="str">
        <f t="shared" si="136"/>
        <v/>
      </c>
      <c r="L779" t="str">
        <f t="shared" si="137"/>
        <v/>
      </c>
      <c r="M779">
        <f t="shared" si="138"/>
        <v>147.90035038461539</v>
      </c>
      <c r="N779" t="str">
        <f t="shared" si="139"/>
        <v/>
      </c>
      <c r="O779" t="str">
        <f t="shared" si="140"/>
        <v/>
      </c>
      <c r="P779" t="str">
        <f t="shared" si="141"/>
        <v/>
      </c>
      <c r="Q779" t="str">
        <f t="shared" si="142"/>
        <v/>
      </c>
    </row>
    <row r="780" spans="1:17">
      <c r="A780" s="41">
        <f t="shared" si="133"/>
        <v>778</v>
      </c>
      <c r="B780" t="str">
        <f t="shared" si="134"/>
        <v>5_779</v>
      </c>
      <c r="C780">
        <f t="shared" si="132"/>
        <v>5</v>
      </c>
      <c r="D780">
        <f t="shared" si="135"/>
        <v>779</v>
      </c>
      <c r="E780">
        <f>IFERROR(VLOOKUP($B780,'CURVE DATA'!$A:$AM,15,FALSE),"")</f>
        <v>356.84555923076925</v>
      </c>
      <c r="F780">
        <f>IFERROR(VLOOKUP($B780,'CURVE DATA'!$A:$AM,34,FALSE),NA())</f>
        <v>7.6838289789898999E-5</v>
      </c>
      <c r="G780">
        <f>IFERROR(VLOOKUP($B780,'CURVE DATA'!$A:$AM,35,FALSE),NA())</f>
        <v>7.5924058060588995E-2</v>
      </c>
      <c r="H780">
        <f>IFERROR(VLOOKUP($B780,'CURVE DATA'!$A:$AM,37,FALSE),NA())</f>
        <v>4.678235536970849</v>
      </c>
      <c r="I780">
        <f>IFERROR(VLOOKUP($B780,'CURVE DATA'!$A:$AM,38,FALSE),NA())</f>
        <v>3.3404955436117052</v>
      </c>
      <c r="J780">
        <f>IFERROR(VLOOKUP($B780,'CURVE DATA'!$A:$AM,39,FALSE),NA())</f>
        <v>6.0159755303299933</v>
      </c>
      <c r="K780" t="str">
        <f t="shared" si="136"/>
        <v/>
      </c>
      <c r="L780" t="str">
        <f t="shared" si="137"/>
        <v/>
      </c>
      <c r="M780">
        <f t="shared" si="138"/>
        <v>148.3590207692308</v>
      </c>
      <c r="N780" t="str">
        <f t="shared" si="139"/>
        <v/>
      </c>
      <c r="O780" t="str">
        <f t="shared" si="140"/>
        <v/>
      </c>
      <c r="P780" t="str">
        <f t="shared" si="141"/>
        <v/>
      </c>
      <c r="Q780" t="str">
        <f t="shared" si="142"/>
        <v/>
      </c>
    </row>
    <row r="781" spans="1:17">
      <c r="A781" s="41">
        <f t="shared" si="133"/>
        <v>779</v>
      </c>
      <c r="B781" t="str">
        <f t="shared" si="134"/>
        <v>5_780</v>
      </c>
      <c r="C781">
        <f t="shared" si="132"/>
        <v>5</v>
      </c>
      <c r="D781">
        <f t="shared" si="135"/>
        <v>780</v>
      </c>
      <c r="E781">
        <f>IFERROR(VLOOKUP($B781,'CURVE DATA'!$A:$AM,15,FALSE),"")</f>
        <v>357.3042296153846</v>
      </c>
      <c r="F781">
        <f>IFERROR(VLOOKUP($B781,'CURVE DATA'!$A:$AM,34,FALSE),NA())</f>
        <v>7.4886852111477855E-5</v>
      </c>
      <c r="G781">
        <f>IFERROR(VLOOKUP($B781,'CURVE DATA'!$A:$AM,35,FALSE),NA())</f>
        <v>7.5826690703453603E-2</v>
      </c>
      <c r="H781">
        <f>IFERROR(VLOOKUP($B781,'CURVE DATA'!$A:$AM,37,FALSE),NA())</f>
        <v>4.6722360232208304</v>
      </c>
      <c r="I781">
        <f>IFERROR(VLOOKUP($B781,'CURVE DATA'!$A:$AM,38,FALSE),NA())</f>
        <v>3.3362115889481587</v>
      </c>
      <c r="J781">
        <f>IFERROR(VLOOKUP($B781,'CURVE DATA'!$A:$AM,39,FALSE),NA())</f>
        <v>6.0082604574935017</v>
      </c>
      <c r="K781" t="str">
        <f t="shared" si="136"/>
        <v/>
      </c>
      <c r="L781" t="str">
        <f t="shared" si="137"/>
        <v/>
      </c>
      <c r="M781">
        <f t="shared" si="138"/>
        <v>148.81769115384614</v>
      </c>
      <c r="N781" t="str">
        <f t="shared" si="139"/>
        <v/>
      </c>
      <c r="O781" t="str">
        <f t="shared" si="140"/>
        <v/>
      </c>
      <c r="P781" t="str">
        <f t="shared" si="141"/>
        <v/>
      </c>
      <c r="Q781" t="str">
        <f t="shared" si="142"/>
        <v/>
      </c>
    </row>
    <row r="782" spans="1:17">
      <c r="A782" s="41">
        <f t="shared" si="133"/>
        <v>780</v>
      </c>
      <c r="B782" t="str">
        <f t="shared" si="134"/>
        <v>5_781</v>
      </c>
      <c r="C782">
        <f t="shared" si="132"/>
        <v>5</v>
      </c>
      <c r="D782">
        <f t="shared" si="135"/>
        <v>781</v>
      </c>
      <c r="E782">
        <f>IFERROR(VLOOKUP($B782,'CURVE DATA'!$A:$AM,15,FALSE),"")</f>
        <v>357.7629</v>
      </c>
      <c r="F782">
        <f>IFERROR(VLOOKUP($B782,'CURVE DATA'!$A:$AM,34,FALSE),NA())</f>
        <v>7.2981979296951445E-5</v>
      </c>
      <c r="G782">
        <f>IFERROR(VLOOKUP($B782,'CURVE DATA'!$A:$AM,35,FALSE),NA())</f>
        <v>7.5729570564063667E-2</v>
      </c>
      <c r="H782">
        <f>IFERROR(VLOOKUP($B782,'CURVE DATA'!$A:$AM,37,FALSE),NA())</f>
        <v>4.6662517423610401</v>
      </c>
      <c r="I782">
        <f>IFERROR(VLOOKUP($B782,'CURVE DATA'!$A:$AM,38,FALSE),NA())</f>
        <v>3.3319385113346294</v>
      </c>
      <c r="J782">
        <f>IFERROR(VLOOKUP($B782,'CURVE DATA'!$A:$AM,39,FALSE),NA())</f>
        <v>6.0005649733874522</v>
      </c>
      <c r="K782" t="str">
        <f t="shared" si="136"/>
        <v/>
      </c>
      <c r="L782" t="str">
        <f t="shared" si="137"/>
        <v/>
      </c>
      <c r="M782">
        <f t="shared" si="138"/>
        <v>149.27636153846154</v>
      </c>
      <c r="N782" t="str">
        <f t="shared" si="139"/>
        <v/>
      </c>
      <c r="O782" t="str">
        <f t="shared" si="140"/>
        <v/>
      </c>
      <c r="P782" t="str">
        <f t="shared" si="141"/>
        <v/>
      </c>
      <c r="Q782" t="str">
        <f t="shared" si="142"/>
        <v/>
      </c>
    </row>
    <row r="783" spans="1:17">
      <c r="A783" s="41">
        <f t="shared" si="133"/>
        <v>781</v>
      </c>
      <c r="B783" t="str">
        <f t="shared" si="134"/>
        <v>5_782</v>
      </c>
      <c r="C783">
        <f t="shared" si="132"/>
        <v>5</v>
      </c>
      <c r="D783">
        <f t="shared" si="135"/>
        <v>782</v>
      </c>
      <c r="E783">
        <f>IFERROR(VLOOKUP($B783,'CURVE DATA'!$A:$AM,15,FALSE),"")</f>
        <v>358.2215703846154</v>
      </c>
      <c r="F783">
        <f>IFERROR(VLOOKUP($B783,'CURVE DATA'!$A:$AM,34,FALSE),NA())</f>
        <v>7.1122641096401038E-5</v>
      </c>
      <c r="G783">
        <f>IFERROR(VLOOKUP($B783,'CURVE DATA'!$A:$AM,35,FALSE),NA())</f>
        <v>7.563269675110211E-2</v>
      </c>
      <c r="H783">
        <f>IFERROR(VLOOKUP($B783,'CURVE DATA'!$A:$AM,37,FALSE),NA())</f>
        <v>4.6602826394709265</v>
      </c>
      <c r="I783">
        <f>IFERROR(VLOOKUP($B783,'CURVE DATA'!$A:$AM,38,FALSE),NA())</f>
        <v>3.3276762715550787</v>
      </c>
      <c r="J783">
        <f>IFERROR(VLOOKUP($B783,'CURVE DATA'!$A:$AM,39,FALSE),NA())</f>
        <v>5.9928890073867747</v>
      </c>
      <c r="K783" t="str">
        <f t="shared" si="136"/>
        <v/>
      </c>
      <c r="L783" t="str">
        <f t="shared" si="137"/>
        <v/>
      </c>
      <c r="M783">
        <f t="shared" si="138"/>
        <v>149.73503192307695</v>
      </c>
      <c r="N783" t="str">
        <f t="shared" si="139"/>
        <v/>
      </c>
      <c r="O783" t="str">
        <f t="shared" si="140"/>
        <v/>
      </c>
      <c r="P783" t="str">
        <f t="shared" si="141"/>
        <v/>
      </c>
      <c r="Q783" t="str">
        <f t="shared" si="142"/>
        <v/>
      </c>
    </row>
    <row r="784" spans="1:17">
      <c r="A784" s="41">
        <f t="shared" si="133"/>
        <v>782</v>
      </c>
      <c r="B784" t="str">
        <f t="shared" si="134"/>
        <v>5_783</v>
      </c>
      <c r="C784">
        <f t="shared" si="132"/>
        <v>5</v>
      </c>
      <c r="D784">
        <f t="shared" si="135"/>
        <v>783</v>
      </c>
      <c r="E784">
        <f>IFERROR(VLOOKUP($B784,'CURVE DATA'!$A:$AM,15,FALSE),"")</f>
        <v>358.68024076923075</v>
      </c>
      <c r="F784">
        <f>IFERROR(VLOOKUP($B784,'CURVE DATA'!$A:$AM,34,FALSE),NA())</f>
        <v>6.9307828041137453E-5</v>
      </c>
      <c r="G784">
        <f>IFERROR(VLOOKUP($B784,'CURVE DATA'!$A:$AM,35,FALSE),NA())</f>
        <v>7.5536068376520202E-2</v>
      </c>
      <c r="H784">
        <f>IFERROR(VLOOKUP($B784,'CURVE DATA'!$A:$AM,37,FALSE),NA())</f>
        <v>4.6543286598313234</v>
      </c>
      <c r="I784">
        <f>IFERROR(VLOOKUP($B784,'CURVE DATA'!$A:$AM,38,FALSE),NA())</f>
        <v>3.3234248305372693</v>
      </c>
      <c r="J784">
        <f>IFERROR(VLOOKUP($B784,'CURVE DATA'!$A:$AM,39,FALSE),NA())</f>
        <v>5.9852324891253774</v>
      </c>
      <c r="K784" t="str">
        <f t="shared" si="136"/>
        <v/>
      </c>
      <c r="L784" t="str">
        <f t="shared" si="137"/>
        <v/>
      </c>
      <c r="M784">
        <f t="shared" si="138"/>
        <v>150.19370230769229</v>
      </c>
      <c r="N784" t="str">
        <f t="shared" si="139"/>
        <v/>
      </c>
      <c r="O784" t="str">
        <f t="shared" si="140"/>
        <v/>
      </c>
      <c r="P784" t="str">
        <f t="shared" si="141"/>
        <v/>
      </c>
      <c r="Q784" t="str">
        <f t="shared" si="142"/>
        <v/>
      </c>
    </row>
    <row r="785" spans="1:17">
      <c r="A785" s="41">
        <f t="shared" si="133"/>
        <v>783</v>
      </c>
      <c r="B785" t="str">
        <f t="shared" si="134"/>
        <v>5_784</v>
      </c>
      <c r="C785">
        <f t="shared" si="132"/>
        <v>5</v>
      </c>
      <c r="D785">
        <f t="shared" si="135"/>
        <v>784</v>
      </c>
      <c r="E785">
        <f>IFERROR(VLOOKUP($B785,'CURVE DATA'!$A:$AM,15,FALSE),"")</f>
        <v>359.13891115384615</v>
      </c>
      <c r="F785">
        <f>IFERROR(VLOOKUP($B785,'CURVE DATA'!$A:$AM,34,FALSE),NA())</f>
        <v>6.7536550986729453E-5</v>
      </c>
      <c r="G785">
        <f>IFERROR(VLOOKUP($B785,'CURVE DATA'!$A:$AM,35,FALSE),NA())</f>
        <v>7.5439684555542508E-2</v>
      </c>
      <c r="H785">
        <f>IFERROR(VLOOKUP($B785,'CURVE DATA'!$A:$AM,37,FALSE),NA())</f>
        <v>4.6483897489247559</v>
      </c>
      <c r="I785">
        <f>IFERROR(VLOOKUP($B785,'CURVE DATA'!$A:$AM,38,FALSE),NA())</f>
        <v>3.3191841493529823</v>
      </c>
      <c r="J785">
        <f>IFERROR(VLOOKUP($B785,'CURVE DATA'!$A:$AM,39,FALSE),NA())</f>
        <v>5.9775953484965294</v>
      </c>
      <c r="K785" t="str">
        <f t="shared" si="136"/>
        <v/>
      </c>
      <c r="L785" t="str">
        <f t="shared" si="137"/>
        <v/>
      </c>
      <c r="M785">
        <f t="shared" si="138"/>
        <v>150.65237269230769</v>
      </c>
      <c r="N785" t="str">
        <f t="shared" si="139"/>
        <v/>
      </c>
      <c r="O785" t="str">
        <f t="shared" si="140"/>
        <v/>
      </c>
      <c r="P785" t="str">
        <f t="shared" si="141"/>
        <v/>
      </c>
      <c r="Q785" t="str">
        <f t="shared" si="142"/>
        <v/>
      </c>
    </row>
    <row r="786" spans="1:17">
      <c r="A786" s="41">
        <f t="shared" si="133"/>
        <v>784</v>
      </c>
      <c r="B786" t="str">
        <f t="shared" si="134"/>
        <v>5_785</v>
      </c>
      <c r="C786">
        <f t="shared" si="132"/>
        <v>5</v>
      </c>
      <c r="D786">
        <f t="shared" si="135"/>
        <v>785</v>
      </c>
      <c r="E786">
        <f>IFERROR(VLOOKUP($B786,'CURVE DATA'!$A:$AM,15,FALSE),"")</f>
        <v>359.59758153846155</v>
      </c>
      <c r="F786">
        <f>IFERROR(VLOOKUP($B786,'CURVE DATA'!$A:$AM,34,FALSE),NA())</f>
        <v>6.5807840683935432E-5</v>
      </c>
      <c r="G786">
        <f>IFERROR(VLOOKUP($B786,'CURVE DATA'!$A:$AM,35,FALSE),NA())</f>
        <v>7.53435444066715E-2</v>
      </c>
      <c r="H786">
        <f>IFERROR(VLOOKUP($B786,'CURVE DATA'!$A:$AM,37,FALSE),NA())</f>
        <v>4.6424658524357261</v>
      </c>
      <c r="I786">
        <f>IFERROR(VLOOKUP($B786,'CURVE DATA'!$A:$AM,38,FALSE),NA())</f>
        <v>3.314954189218219</v>
      </c>
      <c r="J786">
        <f>IFERROR(VLOOKUP($B786,'CURVE DATA'!$A:$AM,39,FALSE),NA())</f>
        <v>5.969977515653234</v>
      </c>
      <c r="K786" t="str">
        <f t="shared" si="136"/>
        <v/>
      </c>
      <c r="L786" t="str">
        <f t="shared" si="137"/>
        <v/>
      </c>
      <c r="M786">
        <f t="shared" si="138"/>
        <v>151.1110430769231</v>
      </c>
      <c r="N786" t="str">
        <f t="shared" si="139"/>
        <v/>
      </c>
      <c r="O786" t="str">
        <f t="shared" si="140"/>
        <v/>
      </c>
      <c r="P786" t="str">
        <f t="shared" si="141"/>
        <v/>
      </c>
      <c r="Q786" t="str">
        <f t="shared" si="142"/>
        <v/>
      </c>
    </row>
    <row r="787" spans="1:17">
      <c r="A787" s="41">
        <f t="shared" si="133"/>
        <v>785</v>
      </c>
      <c r="B787" t="str">
        <f t="shared" si="134"/>
        <v>5_786</v>
      </c>
      <c r="C787">
        <f t="shared" si="132"/>
        <v>5</v>
      </c>
      <c r="D787">
        <f t="shared" si="135"/>
        <v>786</v>
      </c>
      <c r="E787">
        <f>IFERROR(VLOOKUP($B787,'CURVE DATA'!$A:$AM,15,FALSE),"")</f>
        <v>360.0562519230769</v>
      </c>
      <c r="F787">
        <f>IFERROR(VLOOKUP($B787,'CURVE DATA'!$A:$AM,34,FALSE),NA())</f>
        <v>6.4120747620148409E-5</v>
      </c>
      <c r="G787">
        <f>IFERROR(VLOOKUP($B787,'CURVE DATA'!$A:$AM,35,FALSE),NA())</f>
        <v>7.5247647051691832E-2</v>
      </c>
      <c r="H787">
        <f>IFERROR(VLOOKUP($B787,'CURVE DATA'!$A:$AM,37,FALSE),NA())</f>
        <v>4.6365569162509743</v>
      </c>
      <c r="I787">
        <f>IFERROR(VLOOKUP($B787,'CURVE DATA'!$A:$AM,38,FALSE),NA())</f>
        <v>3.3107349114933893</v>
      </c>
      <c r="J787">
        <f>IFERROR(VLOOKUP($B787,'CURVE DATA'!$A:$AM,39,FALSE),NA())</f>
        <v>5.9623789210085603</v>
      </c>
      <c r="K787" t="str">
        <f t="shared" si="136"/>
        <v/>
      </c>
      <c r="L787" t="str">
        <f t="shared" si="137"/>
        <v/>
      </c>
      <c r="M787">
        <f t="shared" si="138"/>
        <v>151.56971346153844</v>
      </c>
      <c r="N787" t="str">
        <f t="shared" si="139"/>
        <v/>
      </c>
      <c r="O787" t="str">
        <f t="shared" si="140"/>
        <v/>
      </c>
      <c r="P787" t="str">
        <f t="shared" si="141"/>
        <v/>
      </c>
      <c r="Q787" t="str">
        <f t="shared" si="142"/>
        <v/>
      </c>
    </row>
    <row r="788" spans="1:17">
      <c r="A788" s="41">
        <f t="shared" si="133"/>
        <v>786</v>
      </c>
      <c r="B788" t="str">
        <f t="shared" si="134"/>
        <v>5_787</v>
      </c>
      <c r="C788">
        <f t="shared" si="132"/>
        <v>5</v>
      </c>
      <c r="D788">
        <f t="shared" si="135"/>
        <v>787</v>
      </c>
      <c r="E788">
        <f>IFERROR(VLOOKUP($B788,'CURVE DATA'!$A:$AM,15,FALSE),"")</f>
        <v>360.5149223076923</v>
      </c>
      <c r="F788">
        <f>IFERROR(VLOOKUP($B788,'CURVE DATA'!$A:$AM,34,FALSE),NA())</f>
        <v>6.2474341478363258E-5</v>
      </c>
      <c r="G788">
        <f>IFERROR(VLOOKUP($B788,'CURVE DATA'!$A:$AM,35,FALSE),NA())</f>
        <v>7.5151991615673749E-2</v>
      </c>
      <c r="H788">
        <f>IFERROR(VLOOKUP($B788,'CURVE DATA'!$A:$AM,37,FALSE),NA())</f>
        <v>4.6306628864596915</v>
      </c>
      <c r="I788">
        <f>IFERROR(VLOOKUP($B788,'CURVE DATA'!$A:$AM,38,FALSE),NA())</f>
        <v>3.3065262776834623</v>
      </c>
      <c r="J788">
        <f>IFERROR(VLOOKUP($B788,'CURVE DATA'!$A:$AM,39,FALSE),NA())</f>
        <v>5.9547994952359202</v>
      </c>
      <c r="K788" t="str">
        <f t="shared" si="136"/>
        <v/>
      </c>
      <c r="L788" t="str">
        <f t="shared" si="137"/>
        <v/>
      </c>
      <c r="M788">
        <f t="shared" si="138"/>
        <v>152.02838384615384</v>
      </c>
      <c r="N788" t="str">
        <f t="shared" si="139"/>
        <v/>
      </c>
      <c r="O788" t="str">
        <f t="shared" si="140"/>
        <v/>
      </c>
      <c r="P788" t="str">
        <f t="shared" si="141"/>
        <v/>
      </c>
      <c r="Q788" t="str">
        <f t="shared" si="142"/>
        <v/>
      </c>
    </row>
    <row r="789" spans="1:17">
      <c r="A789" s="41">
        <f t="shared" si="133"/>
        <v>787</v>
      </c>
      <c r="B789" t="str">
        <f t="shared" si="134"/>
        <v>5_788</v>
      </c>
      <c r="C789">
        <f t="shared" si="132"/>
        <v>5</v>
      </c>
      <c r="D789">
        <f t="shared" si="135"/>
        <v>788</v>
      </c>
      <c r="E789">
        <f>IFERROR(VLOOKUP($B789,'CURVE DATA'!$A:$AM,15,FALSE),"")</f>
        <v>360.9735926923077</v>
      </c>
      <c r="F789">
        <f>IFERROR(VLOOKUP($B789,'CURVE DATA'!$A:$AM,34,FALSE),NA())</f>
        <v>6.0867710885425367E-5</v>
      </c>
      <c r="G789">
        <f>IFERROR(VLOOKUP($B789,'CURVE DATA'!$A:$AM,35,FALSE),NA())</f>
        <v>7.5056577226976423E-2</v>
      </c>
      <c r="H789">
        <f>IFERROR(VLOOKUP($B789,'CURVE DATA'!$A:$AM,37,FALSE),NA())</f>
        <v>4.6247837093537205</v>
      </c>
      <c r="I789">
        <f>IFERROR(VLOOKUP($B789,'CURVE DATA'!$A:$AM,38,FALSE),NA())</f>
        <v>3.3023282494381134</v>
      </c>
      <c r="J789">
        <f>IFERROR(VLOOKUP($B789,'CURVE DATA'!$A:$AM,39,FALSE),NA())</f>
        <v>5.9472391692693289</v>
      </c>
      <c r="K789" t="str">
        <f t="shared" si="136"/>
        <v/>
      </c>
      <c r="L789" t="str">
        <f t="shared" si="137"/>
        <v/>
      </c>
      <c r="M789">
        <f t="shared" si="138"/>
        <v>152.48705423076925</v>
      </c>
      <c r="N789" t="str">
        <f t="shared" si="139"/>
        <v/>
      </c>
      <c r="O789" t="str">
        <f t="shared" si="140"/>
        <v/>
      </c>
      <c r="P789" t="str">
        <f t="shared" si="141"/>
        <v/>
      </c>
      <c r="Q789" t="str">
        <f t="shared" si="142"/>
        <v/>
      </c>
    </row>
    <row r="790" spans="1:17">
      <c r="A790" s="41">
        <f t="shared" si="133"/>
        <v>788</v>
      </c>
      <c r="B790" t="str">
        <f t="shared" si="134"/>
        <v>5_789</v>
      </c>
      <c r="C790">
        <f t="shared" si="132"/>
        <v>5</v>
      </c>
      <c r="D790">
        <f t="shared" si="135"/>
        <v>789</v>
      </c>
      <c r="E790">
        <f>IFERROR(VLOOKUP($B790,'CURVE DATA'!$A:$AM,15,FALSE),"")</f>
        <v>361.43226307692311</v>
      </c>
      <c r="F790">
        <f>IFERROR(VLOOKUP($B790,'CURVE DATA'!$A:$AM,34,FALSE),NA())</f>
        <v>5.9299963066869352E-5</v>
      </c>
      <c r="G790">
        <f>IFERROR(VLOOKUP($B790,'CURVE DATA'!$A:$AM,35,FALSE),NA())</f>
        <v>7.4961403017250641E-2</v>
      </c>
      <c r="H790">
        <f>IFERROR(VLOOKUP($B790,'CURVE DATA'!$A:$AM,37,FALSE),NA())</f>
        <v>4.6189193314277288</v>
      </c>
      <c r="I790">
        <f>IFERROR(VLOOKUP($B790,'CURVE DATA'!$A:$AM,38,FALSE),NA())</f>
        <v>3.2981407885518417</v>
      </c>
      <c r="J790">
        <f>IFERROR(VLOOKUP($B790,'CURVE DATA'!$A:$AM,39,FALSE),NA())</f>
        <v>5.939697874303616</v>
      </c>
      <c r="K790" t="str">
        <f t="shared" si="136"/>
        <v/>
      </c>
      <c r="L790" t="str">
        <f t="shared" si="137"/>
        <v/>
      </c>
      <c r="M790">
        <f t="shared" si="138"/>
        <v>152.94572461538465</v>
      </c>
      <c r="N790" t="str">
        <f t="shared" si="139"/>
        <v/>
      </c>
      <c r="O790" t="str">
        <f t="shared" si="140"/>
        <v/>
      </c>
      <c r="P790" t="str">
        <f t="shared" si="141"/>
        <v/>
      </c>
      <c r="Q790" t="str">
        <f t="shared" si="142"/>
        <v/>
      </c>
    </row>
    <row r="791" spans="1:17">
      <c r="A791" s="41">
        <f t="shared" si="133"/>
        <v>789</v>
      </c>
      <c r="B791" t="str">
        <f t="shared" si="134"/>
        <v>5_790</v>
      </c>
      <c r="C791">
        <f t="shared" si="132"/>
        <v>5</v>
      </c>
      <c r="D791">
        <f t="shared" si="135"/>
        <v>790</v>
      </c>
      <c r="E791">
        <f>IFERROR(VLOOKUP($B791,'CURVE DATA'!$A:$AM,15,FALSE),"")</f>
        <v>361.89093346153845</v>
      </c>
      <c r="F791">
        <f>IFERROR(VLOOKUP($B791,'CURVE DATA'!$A:$AM,34,FALSE),NA())</f>
        <v>5.7770223492446159E-5</v>
      </c>
      <c r="G791">
        <f>IFERROR(VLOOKUP($B791,'CURVE DATA'!$A:$AM,35,FALSE),NA())</f>
        <v>7.4866468121441085E-2</v>
      </c>
      <c r="H791">
        <f>IFERROR(VLOOKUP($B791,'CURVE DATA'!$A:$AM,37,FALSE),NA())</f>
        <v>4.6130696993793405</v>
      </c>
      <c r="I791">
        <f>IFERROR(VLOOKUP($B791,'CURVE DATA'!$A:$AM,38,FALSE),NA())</f>
        <v>3.2939638569640701</v>
      </c>
      <c r="J791">
        <f>IFERROR(VLOOKUP($B791,'CURVE DATA'!$A:$AM,39,FALSE),NA())</f>
        <v>5.9321755417946109</v>
      </c>
      <c r="K791" t="str">
        <f t="shared" si="136"/>
        <v/>
      </c>
      <c r="L791" t="str">
        <f t="shared" si="137"/>
        <v/>
      </c>
      <c r="M791">
        <f t="shared" si="138"/>
        <v>153.40439499999999</v>
      </c>
      <c r="N791" t="str">
        <f t="shared" si="139"/>
        <v/>
      </c>
      <c r="O791" t="str">
        <f t="shared" si="140"/>
        <v/>
      </c>
      <c r="P791" t="str">
        <f t="shared" si="141"/>
        <v/>
      </c>
      <c r="Q791" t="str">
        <f t="shared" si="142"/>
        <v/>
      </c>
    </row>
    <row r="792" spans="1:17">
      <c r="A792" s="41">
        <f t="shared" si="133"/>
        <v>790</v>
      </c>
      <c r="B792" t="str">
        <f t="shared" si="134"/>
        <v>5_791</v>
      </c>
      <c r="C792">
        <f t="shared" si="132"/>
        <v>5</v>
      </c>
      <c r="D792">
        <f t="shared" si="135"/>
        <v>791</v>
      </c>
      <c r="E792">
        <f>IFERROR(VLOOKUP($B792,'CURVE DATA'!$A:$AM,15,FALSE),"")</f>
        <v>362.34960384615385</v>
      </c>
      <c r="F792">
        <f>IFERROR(VLOOKUP($B792,'CURVE DATA'!$A:$AM,34,FALSE),NA())</f>
        <v>5.6277635614996105E-5</v>
      </c>
      <c r="G792">
        <f>IFERROR(VLOOKUP($B792,'CURVE DATA'!$A:$AM,35,FALSE),NA())</f>
        <v>7.4771771677788132E-2</v>
      </c>
      <c r="H792">
        <f>IFERROR(VLOOKUP($B792,'CURVE DATA'!$A:$AM,37,FALSE),NA())</f>
        <v>4.6072347601092547</v>
      </c>
      <c r="I792">
        <f>IFERROR(VLOOKUP($B792,'CURVE DATA'!$A:$AM,38,FALSE),NA())</f>
        <v>3.2897974167592259</v>
      </c>
      <c r="J792">
        <f>IFERROR(VLOOKUP($B792,'CURVE DATA'!$A:$AM,39,FALSE),NA())</f>
        <v>5.924672103459284</v>
      </c>
      <c r="K792" t="str">
        <f t="shared" si="136"/>
        <v/>
      </c>
      <c r="L792" t="str">
        <f t="shared" si="137"/>
        <v/>
      </c>
      <c r="M792">
        <f t="shared" si="138"/>
        <v>153.8630653846154</v>
      </c>
      <c r="N792" t="str">
        <f t="shared" si="139"/>
        <v/>
      </c>
      <c r="O792" t="str">
        <f t="shared" si="140"/>
        <v/>
      </c>
      <c r="P792" t="str">
        <f t="shared" si="141"/>
        <v/>
      </c>
      <c r="Q792" t="str">
        <f t="shared" si="142"/>
        <v/>
      </c>
    </row>
    <row r="793" spans="1:17">
      <c r="A793" s="41">
        <f t="shared" si="133"/>
        <v>791</v>
      </c>
      <c r="B793" t="str">
        <f t="shared" si="134"/>
        <v>5_792</v>
      </c>
      <c r="C793">
        <f t="shared" si="132"/>
        <v>5</v>
      </c>
      <c r="D793">
        <f t="shared" si="135"/>
        <v>792</v>
      </c>
      <c r="E793">
        <f>IFERROR(VLOOKUP($B793,'CURVE DATA'!$A:$AM,15,FALSE),"")</f>
        <v>362.80827423076926</v>
      </c>
      <c r="F793">
        <f>IFERROR(VLOOKUP($B793,'CURVE DATA'!$A:$AM,34,FALSE),NA())</f>
        <v>5.4821360385468608E-5</v>
      </c>
      <c r="G793">
        <f>IFERROR(VLOOKUP($B793,'CURVE DATA'!$A:$AM,35,FALSE),NA())</f>
        <v>7.4677312827829342E-2</v>
      </c>
      <c r="H793">
        <f>IFERROR(VLOOKUP($B793,'CURVE DATA'!$A:$AM,37,FALSE),NA())</f>
        <v>4.6014144607213323</v>
      </c>
      <c r="I793">
        <f>IFERROR(VLOOKUP($B793,'CURVE DATA'!$A:$AM,38,FALSE),NA())</f>
        <v>3.2856414301668049</v>
      </c>
      <c r="J793">
        <f>IFERROR(VLOOKUP($B793,'CURVE DATA'!$A:$AM,39,FALSE),NA())</f>
        <v>5.9171874912758611</v>
      </c>
      <c r="K793" t="str">
        <f t="shared" si="136"/>
        <v/>
      </c>
      <c r="L793" t="str">
        <f t="shared" si="137"/>
        <v/>
      </c>
      <c r="M793">
        <f t="shared" si="138"/>
        <v>154.3217357692308</v>
      </c>
      <c r="N793" t="str">
        <f t="shared" si="139"/>
        <v/>
      </c>
      <c r="O793" t="str">
        <f t="shared" si="140"/>
        <v/>
      </c>
      <c r="P793" t="str">
        <f t="shared" si="141"/>
        <v/>
      </c>
      <c r="Q793" t="str">
        <f t="shared" si="142"/>
        <v/>
      </c>
    </row>
    <row r="794" spans="1:17">
      <c r="A794" s="41">
        <f t="shared" si="133"/>
        <v>792</v>
      </c>
      <c r="B794" t="str">
        <f t="shared" si="134"/>
        <v>5_793</v>
      </c>
      <c r="C794">
        <f t="shared" si="132"/>
        <v>5</v>
      </c>
      <c r="D794">
        <f t="shared" si="135"/>
        <v>793</v>
      </c>
      <c r="E794">
        <f>IFERROR(VLOOKUP($B794,'CURVE DATA'!$A:$AM,15,FALSE),"")</f>
        <v>363.2669446153846</v>
      </c>
      <c r="F794">
        <f>IFERROR(VLOOKUP($B794,'CURVE DATA'!$A:$AM,34,FALSE),NA())</f>
        <v>5.3400576131589827E-5</v>
      </c>
      <c r="G794">
        <f>IFERROR(VLOOKUP($B794,'CURVE DATA'!$A:$AM,35,FALSE),NA())</f>
        <v>7.458309071640043E-2</v>
      </c>
      <c r="H794">
        <f>IFERROR(VLOOKUP($B794,'CURVE DATA'!$A:$AM,37,FALSE),NA())</f>
        <v>4.5956087485226593</v>
      </c>
      <c r="I794">
        <f>IFERROR(VLOOKUP($B794,'CURVE DATA'!$A:$AM,38,FALSE),NA())</f>
        <v>3.2814958595614141</v>
      </c>
      <c r="J794">
        <f>IFERROR(VLOOKUP($B794,'CURVE DATA'!$A:$AM,39,FALSE),NA())</f>
        <v>5.909721637483905</v>
      </c>
      <c r="K794" t="str">
        <f t="shared" si="136"/>
        <v/>
      </c>
      <c r="L794" t="str">
        <f t="shared" si="137"/>
        <v/>
      </c>
      <c r="M794">
        <f t="shared" si="138"/>
        <v>154.78040615384614</v>
      </c>
      <c r="N794" t="str">
        <f t="shared" si="139"/>
        <v/>
      </c>
      <c r="O794" t="str">
        <f t="shared" si="140"/>
        <v/>
      </c>
      <c r="P794" t="str">
        <f t="shared" si="141"/>
        <v/>
      </c>
      <c r="Q794" t="str">
        <f t="shared" si="142"/>
        <v/>
      </c>
    </row>
    <row r="795" spans="1:17">
      <c r="A795" s="41">
        <f t="shared" si="133"/>
        <v>793</v>
      </c>
      <c r="B795" t="str">
        <f t="shared" si="134"/>
        <v>5_794</v>
      </c>
      <c r="C795">
        <f t="shared" si="132"/>
        <v>5</v>
      </c>
      <c r="D795">
        <f t="shared" si="135"/>
        <v>794</v>
      </c>
      <c r="E795">
        <f>IFERROR(VLOOKUP($B795,'CURVE DATA'!$A:$AM,15,FALSE),"")</f>
        <v>363.725615</v>
      </c>
      <c r="F795">
        <f>IFERROR(VLOOKUP($B795,'CURVE DATA'!$A:$AM,34,FALSE),NA())</f>
        <v>5.2014478128848668E-5</v>
      </c>
      <c r="G795">
        <f>IFERROR(VLOOKUP($B795,'CURVE DATA'!$A:$AM,35,FALSE),NA())</f>
        <v>7.4489104491635899E-2</v>
      </c>
      <c r="H795">
        <f>IFERROR(VLOOKUP($B795,'CURVE DATA'!$A:$AM,37,FALSE),NA())</f>
        <v>4.5898175710235813</v>
      </c>
      <c r="I795">
        <f>IFERROR(VLOOKUP($B795,'CURVE DATA'!$A:$AM,38,FALSE),NA())</f>
        <v>3.2773606674628009</v>
      </c>
      <c r="J795">
        <f>IFERROR(VLOOKUP($B795,'CURVE DATA'!$A:$AM,39,FALSE),NA())</f>
        <v>5.9022744745843623</v>
      </c>
      <c r="K795" t="str">
        <f t="shared" si="136"/>
        <v/>
      </c>
      <c r="L795" t="str">
        <f t="shared" si="137"/>
        <v/>
      </c>
      <c r="M795">
        <f t="shared" si="138"/>
        <v>155.23907653846155</v>
      </c>
      <c r="N795" t="str">
        <f t="shared" si="139"/>
        <v/>
      </c>
      <c r="O795" t="str">
        <f t="shared" si="140"/>
        <v/>
      </c>
      <c r="P795" t="str">
        <f t="shared" si="141"/>
        <v/>
      </c>
      <c r="Q795" t="str">
        <f t="shared" si="142"/>
        <v/>
      </c>
    </row>
    <row r="796" spans="1:17">
      <c r="A796" s="41">
        <f t="shared" si="133"/>
        <v>794</v>
      </c>
      <c r="B796" t="str">
        <f t="shared" si="134"/>
        <v>5_795</v>
      </c>
      <c r="C796">
        <f t="shared" si="132"/>
        <v>5</v>
      </c>
      <c r="D796">
        <f t="shared" si="135"/>
        <v>795</v>
      </c>
      <c r="E796">
        <f>IFERROR(VLOOKUP($B796,'CURVE DATA'!$A:$AM,15,FALSE),"")</f>
        <v>364.18428538461541</v>
      </c>
      <c r="F796">
        <f>IFERROR(VLOOKUP($B796,'CURVE DATA'!$A:$AM,34,FALSE),NA())</f>
        <v>5.0662278274031744E-5</v>
      </c>
      <c r="G796">
        <f>IFERROR(VLOOKUP($B796,'CURVE DATA'!$A:$AM,35,FALSE),NA())</f>
        <v>7.43953533049692E-2</v>
      </c>
      <c r="H796">
        <f>IFERROR(VLOOKUP($B796,'CURVE DATA'!$A:$AM,37,FALSE),NA())</f>
        <v>4.5840408759377187</v>
      </c>
      <c r="I796">
        <f>IFERROR(VLOOKUP($B796,'CURVE DATA'!$A:$AM,38,FALSE),NA())</f>
        <v>3.2732358165358586</v>
      </c>
      <c r="J796">
        <f>IFERROR(VLOOKUP($B796,'CURVE DATA'!$A:$AM,39,FALSE),NA())</f>
        <v>5.8948459353395792</v>
      </c>
      <c r="K796" t="str">
        <f t="shared" si="136"/>
        <v/>
      </c>
      <c r="L796" t="str">
        <f t="shared" si="137"/>
        <v/>
      </c>
      <c r="M796">
        <f t="shared" si="138"/>
        <v>155.69774692307695</v>
      </c>
      <c r="N796" t="str">
        <f t="shared" si="139"/>
        <v/>
      </c>
      <c r="O796" t="str">
        <f t="shared" si="140"/>
        <v/>
      </c>
      <c r="P796" t="str">
        <f t="shared" si="141"/>
        <v/>
      </c>
      <c r="Q796" t="str">
        <f t="shared" si="142"/>
        <v/>
      </c>
    </row>
    <row r="797" spans="1:17">
      <c r="A797" s="41">
        <f t="shared" si="133"/>
        <v>795</v>
      </c>
      <c r="B797" t="str">
        <f t="shared" si="134"/>
        <v>5_796</v>
      </c>
      <c r="C797">
        <f t="shared" si="132"/>
        <v>5</v>
      </c>
      <c r="D797">
        <f t="shared" si="135"/>
        <v>796</v>
      </c>
      <c r="E797">
        <f>IFERROR(VLOOKUP($B797,'CURVE DATA'!$A:$AM,15,FALSE),"")</f>
        <v>364.64295576923075</v>
      </c>
      <c r="F797">
        <f>IFERROR(VLOOKUP($B797,'CURVE DATA'!$A:$AM,34,FALSE),NA())</f>
        <v>4.9343204889356802E-5</v>
      </c>
      <c r="G797">
        <f>IFERROR(VLOOKUP($B797,'CURVE DATA'!$A:$AM,35,FALSE),NA())</f>
        <v>7.430183631113263E-2</v>
      </c>
      <c r="H797">
        <f>IFERROR(VLOOKUP($B797,'CURVE DATA'!$A:$AM,37,FALSE),NA())</f>
        <v>4.5782786111819576</v>
      </c>
      <c r="I797">
        <f>IFERROR(VLOOKUP($B797,'CURVE DATA'!$A:$AM,38,FALSE),NA())</f>
        <v>3.2691212695906238</v>
      </c>
      <c r="J797">
        <f>IFERROR(VLOOKUP($B797,'CURVE DATA'!$A:$AM,39,FALSE),NA())</f>
        <v>5.8874359527732913</v>
      </c>
      <c r="K797" t="str">
        <f t="shared" si="136"/>
        <v/>
      </c>
      <c r="L797" t="str">
        <f t="shared" si="137"/>
        <v/>
      </c>
      <c r="M797">
        <f t="shared" si="138"/>
        <v>156.15641730769229</v>
      </c>
      <c r="N797" t="str">
        <f t="shared" si="139"/>
        <v/>
      </c>
      <c r="O797" t="str">
        <f t="shared" si="140"/>
        <v/>
      </c>
      <c r="P797" t="str">
        <f t="shared" si="141"/>
        <v/>
      </c>
      <c r="Q797" t="str">
        <f t="shared" si="142"/>
        <v/>
      </c>
    </row>
    <row r="798" spans="1:17">
      <c r="A798" s="41">
        <f t="shared" si="133"/>
        <v>796</v>
      </c>
      <c r="B798" t="str">
        <f t="shared" si="134"/>
        <v>5_797</v>
      </c>
      <c r="C798">
        <f t="shared" si="132"/>
        <v>5</v>
      </c>
      <c r="D798">
        <f t="shared" si="135"/>
        <v>797</v>
      </c>
      <c r="E798">
        <f>IFERROR(VLOOKUP($B798,'CURVE DATA'!$A:$AM,15,FALSE),"")</f>
        <v>365.10162615384615</v>
      </c>
      <c r="F798">
        <f>IFERROR(VLOOKUP($B798,'CURVE DATA'!$A:$AM,34,FALSE),NA())</f>
        <v>4.8056502265396925E-5</v>
      </c>
      <c r="G798">
        <f>IFERROR(VLOOKUP($B798,'CURVE DATA'!$A:$AM,35,FALSE),NA())</f>
        <v>7.4208552668156666E-2</v>
      </c>
      <c r="H798">
        <f>IFERROR(VLOOKUP($B798,'CURVE DATA'!$A:$AM,37,FALSE),NA())</f>
        <v>4.5725307248764073</v>
      </c>
      <c r="I798">
        <f>IFERROR(VLOOKUP($B798,'CURVE DATA'!$A:$AM,38,FALSE),NA())</f>
        <v>3.2650169895822452</v>
      </c>
      <c r="J798">
        <f>IFERROR(VLOOKUP($B798,'CURVE DATA'!$A:$AM,39,FALSE),NA())</f>
        <v>5.8800444601705699</v>
      </c>
      <c r="K798" t="str">
        <f t="shared" si="136"/>
        <v/>
      </c>
      <c r="L798" t="str">
        <f t="shared" si="137"/>
        <v/>
      </c>
      <c r="M798">
        <f t="shared" si="138"/>
        <v>156.6150876923077</v>
      </c>
      <c r="N798" t="str">
        <f t="shared" si="139"/>
        <v/>
      </c>
      <c r="O798" t="str">
        <f t="shared" si="140"/>
        <v/>
      </c>
      <c r="P798" t="str">
        <f t="shared" si="141"/>
        <v/>
      </c>
      <c r="Q798" t="str">
        <f t="shared" si="142"/>
        <v/>
      </c>
    </row>
    <row r="799" spans="1:17">
      <c r="A799" s="41">
        <f t="shared" si="133"/>
        <v>797</v>
      </c>
      <c r="B799" t="str">
        <f t="shared" si="134"/>
        <v>5_798</v>
      </c>
      <c r="C799">
        <f t="shared" si="132"/>
        <v>5</v>
      </c>
      <c r="D799">
        <f t="shared" si="135"/>
        <v>798</v>
      </c>
      <c r="E799">
        <f>IFERROR(VLOOKUP($B799,'CURVE DATA'!$A:$AM,15,FALSE),"")</f>
        <v>365.56029653846156</v>
      </c>
      <c r="F799">
        <f>IFERROR(VLOOKUP($B799,'CURVE DATA'!$A:$AM,34,FALSE),NA())</f>
        <v>4.6801430558546506E-5</v>
      </c>
      <c r="G799">
        <f>IFERROR(VLOOKUP($B799,'CURVE DATA'!$A:$AM,35,FALSE),NA())</f>
        <v>7.4115501537369191E-2</v>
      </c>
      <c r="H799">
        <f>IFERROR(VLOOKUP($B799,'CURVE DATA'!$A:$AM,37,FALSE),NA())</f>
        <v>4.5667971653443562</v>
      </c>
      <c r="I799">
        <f>IFERROR(VLOOKUP($B799,'CURVE DATA'!$A:$AM,38,FALSE),NA())</f>
        <v>3.2609229396109494</v>
      </c>
      <c r="J799">
        <f>IFERROR(VLOOKUP($B799,'CURVE DATA'!$A:$AM,39,FALSE),NA())</f>
        <v>5.8726713910777635</v>
      </c>
      <c r="K799" t="str">
        <f t="shared" si="136"/>
        <v/>
      </c>
      <c r="L799" t="str">
        <f t="shared" si="137"/>
        <v/>
      </c>
      <c r="M799">
        <f t="shared" si="138"/>
        <v>157.0737580769231</v>
      </c>
      <c r="N799" t="str">
        <f t="shared" si="139"/>
        <v/>
      </c>
      <c r="O799" t="str">
        <f t="shared" si="140"/>
        <v/>
      </c>
      <c r="P799" t="str">
        <f t="shared" si="141"/>
        <v/>
      </c>
      <c r="Q799" t="str">
        <f t="shared" si="142"/>
        <v/>
      </c>
    </row>
    <row r="800" spans="1:17">
      <c r="A800" s="41">
        <f t="shared" si="133"/>
        <v>798</v>
      </c>
      <c r="B800" t="str">
        <f t="shared" si="134"/>
        <v>5_799</v>
      </c>
      <c r="C800">
        <f t="shared" si="132"/>
        <v>5</v>
      </c>
      <c r="D800">
        <f t="shared" si="135"/>
        <v>799</v>
      </c>
      <c r="E800">
        <f>IFERROR(VLOOKUP($B800,'CURVE DATA'!$A:$AM,15,FALSE),"")</f>
        <v>366.0189669230769</v>
      </c>
      <c r="F800">
        <f>IFERROR(VLOOKUP($B800,'CURVE DATA'!$A:$AM,34,FALSE),NA())</f>
        <v>4.5577265287313724E-5</v>
      </c>
      <c r="G800">
        <f>IFERROR(VLOOKUP($B800,'CURVE DATA'!$A:$AM,35,FALSE),NA())</f>
        <v>7.4022682083394173E-2</v>
      </c>
      <c r="H800">
        <f>IFERROR(VLOOKUP($B800,'CURVE DATA'!$A:$AM,37,FALSE),NA())</f>
        <v>4.5610778811121877</v>
      </c>
      <c r="I800">
        <f>IFERROR(VLOOKUP($B800,'CURVE DATA'!$A:$AM,38,FALSE),NA())</f>
        <v>3.2568390829219855</v>
      </c>
      <c r="J800">
        <f>IFERROR(VLOOKUP($B800,'CURVE DATA'!$A:$AM,39,FALSE),NA())</f>
        <v>5.8653166793023903</v>
      </c>
      <c r="K800" t="str">
        <f t="shared" si="136"/>
        <v/>
      </c>
      <c r="L800" t="str">
        <f t="shared" si="137"/>
        <v/>
      </c>
      <c r="M800">
        <f t="shared" si="138"/>
        <v>157.53242846153844</v>
      </c>
      <c r="N800" t="str">
        <f t="shared" si="139"/>
        <v/>
      </c>
      <c r="O800" t="str">
        <f t="shared" si="140"/>
        <v/>
      </c>
      <c r="P800" t="str">
        <f t="shared" si="141"/>
        <v/>
      </c>
      <c r="Q800" t="str">
        <f t="shared" si="142"/>
        <v/>
      </c>
    </row>
    <row r="801" spans="1:17">
      <c r="A801" s="41">
        <f t="shared" si="133"/>
        <v>799</v>
      </c>
      <c r="B801" t="str">
        <f t="shared" si="134"/>
        <v>5_800</v>
      </c>
      <c r="C801">
        <f t="shared" si="132"/>
        <v>5</v>
      </c>
      <c r="D801">
        <f t="shared" si="135"/>
        <v>800</v>
      </c>
      <c r="E801">
        <f>IFERROR(VLOOKUP($B801,'CURVE DATA'!$A:$AM,15,FALSE),"")</f>
        <v>366.47763730769231</v>
      </c>
      <c r="F801">
        <f>IFERROR(VLOOKUP($B801,'CURVE DATA'!$A:$AM,34,FALSE),NA())</f>
        <v>4.4383297229652835E-5</v>
      </c>
      <c r="G801">
        <f>IFERROR(VLOOKUP($B801,'CURVE DATA'!$A:$AM,35,FALSE),NA())</f>
        <v>7.3930093474149902E-2</v>
      </c>
      <c r="H801">
        <f>IFERROR(VLOOKUP($B801,'CURVE DATA'!$A:$AM,37,FALSE),NA())</f>
        <v>4.5553728209092732</v>
      </c>
      <c r="I801">
        <f>IFERROR(VLOOKUP($B801,'CURVE DATA'!$A:$AM,38,FALSE),NA())</f>
        <v>3.2527653829055447</v>
      </c>
      <c r="J801">
        <f>IFERROR(VLOOKUP($B801,'CURVE DATA'!$A:$AM,39,FALSE),NA())</f>
        <v>5.8579802589130017</v>
      </c>
      <c r="K801" t="str">
        <f t="shared" si="136"/>
        <v/>
      </c>
      <c r="L801" t="str">
        <f t="shared" si="137"/>
        <v/>
      </c>
      <c r="M801">
        <f t="shared" si="138"/>
        <v>157.99109884615385</v>
      </c>
      <c r="N801" t="str">
        <f t="shared" si="139"/>
        <v/>
      </c>
      <c r="O801" t="str">
        <f t="shared" si="140"/>
        <v/>
      </c>
      <c r="P801" t="str">
        <f t="shared" si="141"/>
        <v/>
      </c>
      <c r="Q801" t="str">
        <f t="shared" si="142"/>
        <v/>
      </c>
    </row>
    <row r="802" spans="1:17">
      <c r="A802" s="41">
        <f t="shared" si="133"/>
        <v>800</v>
      </c>
      <c r="B802" t="str">
        <f t="shared" si="134"/>
        <v>5_801</v>
      </c>
      <c r="C802">
        <f t="shared" si="132"/>
        <v>5</v>
      </c>
      <c r="D802">
        <f t="shared" si="135"/>
        <v>801</v>
      </c>
      <c r="E802">
        <f>IFERROR(VLOOKUP($B802,'CURVE DATA'!$A:$AM,15,FALSE),"")</f>
        <v>366.93630769230771</v>
      </c>
      <c r="F802">
        <f>IFERROR(VLOOKUP($B802,'CURVE DATA'!$A:$AM,34,FALSE),NA())</f>
        <v>4.3218832022019632E-5</v>
      </c>
      <c r="G802">
        <f>IFERROR(VLOOKUP($B802,'CURVE DATA'!$A:$AM,35,FALSE),NA())</f>
        <v>7.3837734880847244E-2</v>
      </c>
      <c r="H802">
        <f>IFERROR(VLOOKUP($B802,'CURVE DATA'!$A:$AM,37,FALSE),NA())</f>
        <v>4.5496819336678627</v>
      </c>
      <c r="I802">
        <f>IFERROR(VLOOKUP($B802,'CURVE DATA'!$A:$AM,38,FALSE),NA())</f>
        <v>3.2487018030966839</v>
      </c>
      <c r="J802">
        <f>IFERROR(VLOOKUP($B802,'CURVE DATA'!$A:$AM,39,FALSE),NA())</f>
        <v>5.8506620642390414</v>
      </c>
      <c r="K802" t="str">
        <f t="shared" si="136"/>
        <v/>
      </c>
      <c r="L802" t="str">
        <f t="shared" si="137"/>
        <v/>
      </c>
      <c r="M802">
        <f t="shared" si="138"/>
        <v>158.44976923076925</v>
      </c>
      <c r="N802" t="str">
        <f t="shared" si="139"/>
        <v/>
      </c>
      <c r="O802" t="str">
        <f t="shared" si="140"/>
        <v/>
      </c>
      <c r="P802" t="str">
        <f t="shared" si="141"/>
        <v/>
      </c>
      <c r="Q802" t="str">
        <f t="shared" si="142"/>
        <v/>
      </c>
    </row>
    <row r="803" spans="1:17">
      <c r="A803" s="41">
        <f t="shared" si="133"/>
        <v>801</v>
      </c>
      <c r="B803" t="str">
        <f t="shared" si="134"/>
        <v>5_802</v>
      </c>
      <c r="C803">
        <f t="shared" si="132"/>
        <v>5</v>
      </c>
      <c r="D803">
        <f t="shared" si="135"/>
        <v>802</v>
      </c>
      <c r="E803">
        <f>IFERROR(VLOOKUP($B803,'CURVE DATA'!$A:$AM,15,FALSE),"")</f>
        <v>367.39497807692305</v>
      </c>
      <c r="F803">
        <f>IFERROR(VLOOKUP($B803,'CURVE DATA'!$A:$AM,34,FALSE),NA())</f>
        <v>4.2083189935412643E-5</v>
      </c>
      <c r="G803">
        <f>IFERROR(VLOOKUP($B803,'CURVE DATA'!$A:$AM,35,FALSE),NA())</f>
        <v>7.3745605477987183E-2</v>
      </c>
      <c r="H803">
        <f>IFERROR(VLOOKUP($B803,'CURVE DATA'!$A:$AM,37,FALSE),NA())</f>
        <v>4.5440051685229346</v>
      </c>
      <c r="I803">
        <f>IFERROR(VLOOKUP($B803,'CURVE DATA'!$A:$AM,38,FALSE),NA())</f>
        <v>3.2446483071752192</v>
      </c>
      <c r="J803">
        <f>IFERROR(VLOOKUP($B803,'CURVE DATA'!$A:$AM,39,FALSE),NA())</f>
        <v>5.8433620298706499</v>
      </c>
      <c r="K803" t="str">
        <f t="shared" si="136"/>
        <v/>
      </c>
      <c r="L803" t="str">
        <f t="shared" si="137"/>
        <v/>
      </c>
      <c r="M803">
        <f t="shared" si="138"/>
        <v>158.90843961538459</v>
      </c>
      <c r="N803" t="str">
        <f t="shared" si="139"/>
        <v/>
      </c>
      <c r="O803" t="str">
        <f t="shared" si="140"/>
        <v/>
      </c>
      <c r="P803" t="str">
        <f t="shared" si="141"/>
        <v/>
      </c>
      <c r="Q803" t="str">
        <f t="shared" si="142"/>
        <v/>
      </c>
    </row>
    <row r="804" spans="1:17">
      <c r="A804" s="41">
        <f t="shared" si="133"/>
        <v>802</v>
      </c>
      <c r="B804" t="str">
        <f t="shared" si="134"/>
        <v>5_803</v>
      </c>
      <c r="C804">
        <f t="shared" si="132"/>
        <v>5</v>
      </c>
      <c r="D804">
        <f t="shared" si="135"/>
        <v>803</v>
      </c>
      <c r="E804">
        <f>IFERROR(VLOOKUP($B804,'CURVE DATA'!$A:$AM,15,FALSE),"")</f>
        <v>367.85364846153846</v>
      </c>
      <c r="F804">
        <f>IFERROR(VLOOKUP($B804,'CURVE DATA'!$A:$AM,34,FALSE),NA())</f>
        <v>4.0975705595594261E-5</v>
      </c>
      <c r="G804">
        <f>IFERROR(VLOOKUP($B804,'CURVE DATA'!$A:$AM,35,FALSE),NA())</f>
        <v>7.3653704443358267E-2</v>
      </c>
      <c r="H804">
        <f>IFERROR(VLOOKUP($B804,'CURVE DATA'!$A:$AM,37,FALSE),NA())</f>
        <v>4.5383424748120387</v>
      </c>
      <c r="I804">
        <f>IFERROR(VLOOKUP($B804,'CURVE DATA'!$A:$AM,38,FALSE),NA())</f>
        <v>3.2406048589656122</v>
      </c>
      <c r="J804">
        <f>IFERROR(VLOOKUP($B804,'CURVE DATA'!$A:$AM,39,FALSE),NA())</f>
        <v>5.8360800906584656</v>
      </c>
      <c r="K804" t="str">
        <f t="shared" si="136"/>
        <v/>
      </c>
      <c r="L804" t="str">
        <f t="shared" si="137"/>
        <v/>
      </c>
      <c r="M804">
        <f t="shared" si="138"/>
        <v>159.36711</v>
      </c>
      <c r="N804" t="str">
        <f t="shared" si="139"/>
        <v/>
      </c>
      <c r="O804" t="str">
        <f t="shared" si="140"/>
        <v/>
      </c>
      <c r="P804" t="str">
        <f t="shared" si="141"/>
        <v/>
      </c>
      <c r="Q804" t="str">
        <f t="shared" si="142"/>
        <v/>
      </c>
    </row>
    <row r="805" spans="1:17">
      <c r="A805" s="41">
        <f t="shared" si="133"/>
        <v>803</v>
      </c>
      <c r="B805" t="str">
        <f t="shared" si="134"/>
        <v>5_804</v>
      </c>
      <c r="C805">
        <f t="shared" si="132"/>
        <v>5</v>
      </c>
      <c r="D805">
        <f t="shared" si="135"/>
        <v>804</v>
      </c>
      <c r="E805">
        <f>IFERROR(VLOOKUP($B805,'CURVE DATA'!$A:$AM,15,FALSE),"")</f>
        <v>368.31231884615386</v>
      </c>
      <c r="F805">
        <f>IFERROR(VLOOKUP($B805,'CURVE DATA'!$A:$AM,34,FALSE),NA())</f>
        <v>3.9895727693936843E-5</v>
      </c>
      <c r="G805">
        <f>IFERROR(VLOOKUP($B805,'CURVE DATA'!$A:$AM,35,FALSE),NA())</f>
        <v>7.3562030958033653E-2</v>
      </c>
      <c r="H805">
        <f>IFERROR(VLOOKUP($B805,'CURVE DATA'!$A:$AM,37,FALSE),NA())</f>
        <v>4.5326938020751131</v>
      </c>
      <c r="I805">
        <f>IFERROR(VLOOKUP($B805,'CURVE DATA'!$A:$AM,38,FALSE),NA())</f>
        <v>3.2365714224368394</v>
      </c>
      <c r="J805">
        <f>IFERROR(VLOOKUP($B805,'CURVE DATA'!$A:$AM,39,FALSE),NA())</f>
        <v>5.8288161817133872</v>
      </c>
      <c r="K805" t="str">
        <f t="shared" si="136"/>
        <v/>
      </c>
      <c r="L805" t="str">
        <f t="shared" si="137"/>
        <v/>
      </c>
      <c r="M805">
        <f t="shared" si="138"/>
        <v>159.8257803846154</v>
      </c>
      <c r="N805" t="str">
        <f t="shared" si="139"/>
        <v/>
      </c>
      <c r="O805" t="str">
        <f t="shared" si="140"/>
        <v/>
      </c>
      <c r="P805" t="str">
        <f t="shared" si="141"/>
        <v/>
      </c>
      <c r="Q805" t="str">
        <f t="shared" si="142"/>
        <v/>
      </c>
    </row>
    <row r="806" spans="1:17">
      <c r="A806" s="41">
        <f t="shared" si="133"/>
        <v>804</v>
      </c>
      <c r="B806" t="str">
        <f t="shared" si="134"/>
        <v>5_805</v>
      </c>
      <c r="C806">
        <f t="shared" si="132"/>
        <v>5</v>
      </c>
      <c r="D806">
        <f t="shared" si="135"/>
        <v>805</v>
      </c>
      <c r="E806">
        <f>IFERROR(VLOOKUP($B806,'CURVE DATA'!$A:$AM,15,FALSE),"")</f>
        <v>368.77098923076926</v>
      </c>
      <c r="F806">
        <f>IFERROR(VLOOKUP($B806,'CURVE DATA'!$A:$AM,34,FALSE),NA())</f>
        <v>3.8842618735584806E-5</v>
      </c>
      <c r="G806">
        <f>IFERROR(VLOOKUP($B806,'CURVE DATA'!$A:$AM,35,FALSE),NA())</f>
        <v>7.3470584206367859E-2</v>
      </c>
      <c r="H806">
        <f>IFERROR(VLOOKUP($B806,'CURVE DATA'!$A:$AM,37,FALSE),NA())</f>
        <v>4.5270591000542852</v>
      </c>
      <c r="I806">
        <f>IFERROR(VLOOKUP($B806,'CURVE DATA'!$A:$AM,38,FALSE),NA())</f>
        <v>3.2325479617022519</v>
      </c>
      <c r="J806">
        <f>IFERROR(VLOOKUP($B806,'CURVE DATA'!$A:$AM,39,FALSE),NA())</f>
        <v>5.821570238406319</v>
      </c>
      <c r="K806" t="str">
        <f t="shared" si="136"/>
        <v/>
      </c>
      <c r="L806" t="str">
        <f t="shared" si="137"/>
        <v/>
      </c>
      <c r="M806">
        <f t="shared" si="138"/>
        <v>160.2844507692308</v>
      </c>
      <c r="N806" t="str">
        <f t="shared" si="139"/>
        <v/>
      </c>
      <c r="O806" t="str">
        <f t="shared" si="140"/>
        <v/>
      </c>
      <c r="P806" t="str">
        <f t="shared" si="141"/>
        <v/>
      </c>
      <c r="Q806" t="str">
        <f t="shared" si="142"/>
        <v/>
      </c>
    </row>
    <row r="807" spans="1:17">
      <c r="A807" s="41">
        <f t="shared" si="133"/>
        <v>805</v>
      </c>
      <c r="B807" t="str">
        <f t="shared" si="134"/>
        <v>5_806</v>
      </c>
      <c r="C807">
        <f t="shared" si="132"/>
        <v>5</v>
      </c>
      <c r="D807">
        <f t="shared" si="135"/>
        <v>806</v>
      </c>
      <c r="E807">
        <f>IFERROR(VLOOKUP($B807,'CURVE DATA'!$A:$AM,15,FALSE),"")</f>
        <v>369.22965961538461</v>
      </c>
      <c r="F807">
        <f>IFERROR(VLOOKUP($B807,'CURVE DATA'!$A:$AM,34,FALSE),NA())</f>
        <v>3.7815754796949812E-5</v>
      </c>
      <c r="G807">
        <f>IFERROR(VLOOKUP($B807,'CURVE DATA'!$A:$AM,35,FALSE),NA())</f>
        <v>7.337936337599324E-2</v>
      </c>
      <c r="H807">
        <f>IFERROR(VLOOKUP($B807,'CURVE DATA'!$A:$AM,37,FALSE),NA())</f>
        <v>4.5214383186936526</v>
      </c>
      <c r="I807">
        <f>IFERROR(VLOOKUP($B807,'CURVE DATA'!$A:$AM,38,FALSE),NA())</f>
        <v>3.2285344410194163</v>
      </c>
      <c r="J807">
        <f>IFERROR(VLOOKUP($B807,'CURVE DATA'!$A:$AM,39,FALSE),NA())</f>
        <v>5.8143421963678898</v>
      </c>
      <c r="K807" t="str">
        <f t="shared" si="136"/>
        <v/>
      </c>
      <c r="L807" t="str">
        <f t="shared" si="137"/>
        <v/>
      </c>
      <c r="M807">
        <f t="shared" si="138"/>
        <v>160.74312115384615</v>
      </c>
      <c r="N807" t="str">
        <f t="shared" si="139"/>
        <v/>
      </c>
      <c r="O807" t="str">
        <f t="shared" si="140"/>
        <v/>
      </c>
      <c r="P807" t="str">
        <f t="shared" si="141"/>
        <v/>
      </c>
      <c r="Q807" t="str">
        <f t="shared" si="142"/>
        <v/>
      </c>
    </row>
    <row r="808" spans="1:17">
      <c r="A808" s="41">
        <f t="shared" si="133"/>
        <v>806</v>
      </c>
      <c r="B808" t="str">
        <f t="shared" si="134"/>
        <v>5_807</v>
      </c>
      <c r="C808">
        <f t="shared" si="132"/>
        <v>5</v>
      </c>
      <c r="D808">
        <f t="shared" si="135"/>
        <v>807</v>
      </c>
      <c r="E808">
        <f>IFERROR(VLOOKUP($B808,'CURVE DATA'!$A:$AM,15,FALSE),"")</f>
        <v>369.68833000000001</v>
      </c>
      <c r="F808">
        <f>IFERROR(VLOOKUP($B808,'CURVE DATA'!$A:$AM,34,FALSE),NA())</f>
        <v>3.6814525217875197E-5</v>
      </c>
      <c r="G808">
        <f>IFERROR(VLOOKUP($B808,'CURVE DATA'!$A:$AM,35,FALSE),NA())</f>
        <v>7.3288367657816086E-2</v>
      </c>
      <c r="H808">
        <f>IFERROR(VLOOKUP($B808,'CURVE DATA'!$A:$AM,37,FALSE),NA())</f>
        <v>4.5158314081390456</v>
      </c>
      <c r="I808">
        <f>IFERROR(VLOOKUP($B808,'CURVE DATA'!$A:$AM,38,FALSE),NA())</f>
        <v>3.2245308247899471</v>
      </c>
      <c r="J808">
        <f>IFERROR(VLOOKUP($B808,'CURVE DATA'!$A:$AM,39,FALSE),NA())</f>
        <v>5.8071319914881441</v>
      </c>
      <c r="K808" t="str">
        <f t="shared" si="136"/>
        <v/>
      </c>
      <c r="L808" t="str">
        <f t="shared" si="137"/>
        <v/>
      </c>
      <c r="M808">
        <f t="shared" si="138"/>
        <v>161.20179153846155</v>
      </c>
      <c r="N808" t="str">
        <f t="shared" si="139"/>
        <v/>
      </c>
      <c r="O808" t="str">
        <f t="shared" si="140"/>
        <v/>
      </c>
      <c r="P808" t="str">
        <f t="shared" si="141"/>
        <v/>
      </c>
      <c r="Q808" t="str">
        <f t="shared" si="142"/>
        <v/>
      </c>
    </row>
    <row r="809" spans="1:17">
      <c r="A809" s="41">
        <f t="shared" si="133"/>
        <v>807</v>
      </c>
      <c r="B809" t="str">
        <f t="shared" si="134"/>
        <v>5_808</v>
      </c>
      <c r="C809">
        <f t="shared" si="132"/>
        <v>5</v>
      </c>
      <c r="D809">
        <f t="shared" si="135"/>
        <v>808</v>
      </c>
      <c r="E809">
        <f>IFERROR(VLOOKUP($B809,'CURVE DATA'!$A:$AM,15,FALSE),"")</f>
        <v>370.14700038461541</v>
      </c>
      <c r="F809">
        <f>IFERROR(VLOOKUP($B809,'CURVE DATA'!$A:$AM,34,FALSE),NA())</f>
        <v>3.5838332405846051E-5</v>
      </c>
      <c r="G809">
        <f>IFERROR(VLOOKUP($B809,'CURVE DATA'!$A:$AM,35,FALSE),NA())</f>
        <v>7.3197596246012603E-2</v>
      </c>
      <c r="H809">
        <f>IFERROR(VLOOKUP($B809,'CURVE DATA'!$A:$AM,37,FALSE),NA())</f>
        <v>4.5102383187377759</v>
      </c>
      <c r="I809">
        <f>IFERROR(VLOOKUP($B809,'CURVE DATA'!$A:$AM,38,FALSE),NA())</f>
        <v>3.2205370775593276</v>
      </c>
      <c r="J809">
        <f>IFERROR(VLOOKUP($B809,'CURVE DATA'!$A:$AM,39,FALSE),NA())</f>
        <v>5.7999395599162238</v>
      </c>
      <c r="K809" t="str">
        <f t="shared" si="136"/>
        <v/>
      </c>
      <c r="L809" t="str">
        <f t="shared" si="137"/>
        <v/>
      </c>
      <c r="M809">
        <f t="shared" si="138"/>
        <v>161.66046192307695</v>
      </c>
      <c r="N809" t="str">
        <f t="shared" si="139"/>
        <v/>
      </c>
      <c r="O809" t="str">
        <f t="shared" si="140"/>
        <v/>
      </c>
      <c r="P809" t="str">
        <f t="shared" si="141"/>
        <v/>
      </c>
      <c r="Q809" t="str">
        <f t="shared" si="142"/>
        <v/>
      </c>
    </row>
    <row r="810" spans="1:17">
      <c r="A810" s="41">
        <f t="shared" si="133"/>
        <v>808</v>
      </c>
      <c r="B810" t="str">
        <f t="shared" si="134"/>
        <v>5_809</v>
      </c>
      <c r="C810">
        <f t="shared" si="132"/>
        <v>5</v>
      </c>
      <c r="D810">
        <f t="shared" si="135"/>
        <v>809</v>
      </c>
      <c r="E810">
        <f>IFERROR(VLOOKUP($B810,'CURVE DATA'!$A:$AM,15,FALSE),"")</f>
        <v>370.60567076923076</v>
      </c>
      <c r="F810">
        <f>IFERROR(VLOOKUP($B810,'CURVE DATA'!$A:$AM,34,FALSE),NA())</f>
        <v>3.4886591556063165E-5</v>
      </c>
      <c r="G810">
        <f>IFERROR(VLOOKUP($B810,'CURVE DATA'!$A:$AM,35,FALSE),NA())</f>
        <v>7.3107048338024422E-2</v>
      </c>
      <c r="H810">
        <f>IFERROR(VLOOKUP($B810,'CURVE DATA'!$A:$AM,37,FALSE),NA())</f>
        <v>4.5046590010383634</v>
      </c>
      <c r="I810">
        <f>IFERROR(VLOOKUP($B810,'CURVE DATA'!$A:$AM,38,FALSE),NA())</f>
        <v>3.2165531640167124</v>
      </c>
      <c r="J810">
        <f>IFERROR(VLOOKUP($B810,'CURVE DATA'!$A:$AM,39,FALSE),NA())</f>
        <v>5.7927648380600143</v>
      </c>
      <c r="K810" t="str">
        <f t="shared" si="136"/>
        <v/>
      </c>
      <c r="L810" t="str">
        <f t="shared" si="137"/>
        <v/>
      </c>
      <c r="M810">
        <f t="shared" si="138"/>
        <v>162.1191323076923</v>
      </c>
      <c r="N810" t="str">
        <f t="shared" si="139"/>
        <v/>
      </c>
      <c r="O810" t="str">
        <f t="shared" si="140"/>
        <v/>
      </c>
      <c r="P810" t="str">
        <f t="shared" si="141"/>
        <v/>
      </c>
      <c r="Q810" t="str">
        <f t="shared" si="142"/>
        <v/>
      </c>
    </row>
    <row r="811" spans="1:17">
      <c r="A811" s="41">
        <f t="shared" si="133"/>
        <v>809</v>
      </c>
      <c r="B811" t="str">
        <f t="shared" si="134"/>
        <v>5_810</v>
      </c>
      <c r="C811">
        <f t="shared" si="132"/>
        <v>5</v>
      </c>
      <c r="D811">
        <f t="shared" si="135"/>
        <v>810</v>
      </c>
      <c r="E811">
        <f>IFERROR(VLOOKUP($B811,'CURVE DATA'!$A:$AM,15,FALSE),"")</f>
        <v>371.06434115384616</v>
      </c>
      <c r="F811">
        <f>IFERROR(VLOOKUP($B811,'CURVE DATA'!$A:$AM,34,FALSE),NA())</f>
        <v>3.3958730418317005E-5</v>
      </c>
      <c r="G811">
        <f>IFERROR(VLOOKUP($B811,'CURVE DATA'!$A:$AM,35,FALSE),NA())</f>
        <v>7.3016723134553957E-2</v>
      </c>
      <c r="H811">
        <f>IFERROR(VLOOKUP($B811,'CURVE DATA'!$A:$AM,37,FALSE),NA())</f>
        <v>4.4990934057902479</v>
      </c>
      <c r="I811">
        <f>IFERROR(VLOOKUP($B811,'CURVE DATA'!$A:$AM,38,FALSE),NA())</f>
        <v>3.2125790489947241</v>
      </c>
      <c r="J811">
        <f>IFERROR(VLOOKUP($B811,'CURVE DATA'!$A:$AM,39,FALSE),NA())</f>
        <v>5.785607762585772</v>
      </c>
      <c r="K811" t="str">
        <f t="shared" si="136"/>
        <v/>
      </c>
      <c r="L811" t="str">
        <f t="shared" si="137"/>
        <v/>
      </c>
      <c r="M811">
        <f t="shared" si="138"/>
        <v>162.5778026923077</v>
      </c>
      <c r="N811" t="str">
        <f t="shared" si="139"/>
        <v/>
      </c>
      <c r="O811" t="str">
        <f t="shared" si="140"/>
        <v/>
      </c>
      <c r="P811" t="str">
        <f t="shared" si="141"/>
        <v/>
      </c>
      <c r="Q811" t="str">
        <f t="shared" si="142"/>
        <v/>
      </c>
    </row>
    <row r="812" spans="1:17">
      <c r="A812" s="41">
        <f t="shared" si="133"/>
        <v>810</v>
      </c>
      <c r="B812" t="str">
        <f t="shared" si="134"/>
        <v>5_811</v>
      </c>
      <c r="C812">
        <f t="shared" si="132"/>
        <v>5</v>
      </c>
      <c r="D812">
        <f t="shared" si="135"/>
        <v>811</v>
      </c>
      <c r="E812">
        <f>IFERROR(VLOOKUP($B812,'CURVE DATA'!$A:$AM,15,FALSE),"")</f>
        <v>371.52301153846156</v>
      </c>
      <c r="F812">
        <f>IFERROR(VLOOKUP($B812,'CURVE DATA'!$A:$AM,34,FALSE),NA())</f>
        <v>3.3054189045168821E-5</v>
      </c>
      <c r="G812">
        <f>IFERROR(VLOOKUP($B812,'CURVE DATA'!$A:$AM,35,FALSE),NA())</f>
        <v>7.2926619839559503E-2</v>
      </c>
      <c r="H812">
        <f>IFERROR(VLOOKUP($B812,'CURVE DATA'!$A:$AM,37,FALSE),NA())</f>
        <v>4.4935414839434884</v>
      </c>
      <c r="I812">
        <f>IFERROR(VLOOKUP($B812,'CURVE DATA'!$A:$AM,38,FALSE),NA())</f>
        <v>3.2086146974692364</v>
      </c>
      <c r="J812">
        <f>IFERROR(VLOOKUP($B812,'CURVE DATA'!$A:$AM,39,FALSE),NA())</f>
        <v>5.7784682704177399</v>
      </c>
      <c r="K812" t="str">
        <f t="shared" si="136"/>
        <v/>
      </c>
      <c r="L812" t="str">
        <f t="shared" si="137"/>
        <v/>
      </c>
      <c r="M812">
        <f t="shared" si="138"/>
        <v>163.0364730769231</v>
      </c>
      <c r="N812" t="str">
        <f t="shared" si="139"/>
        <v/>
      </c>
      <c r="O812" t="str">
        <f t="shared" si="140"/>
        <v/>
      </c>
      <c r="P812" t="str">
        <f t="shared" si="141"/>
        <v/>
      </c>
      <c r="Q812" t="str">
        <f t="shared" si="142"/>
        <v/>
      </c>
    </row>
    <row r="813" spans="1:17">
      <c r="A813" s="41">
        <f t="shared" si="133"/>
        <v>811</v>
      </c>
      <c r="B813" t="str">
        <f t="shared" si="134"/>
        <v>5_812</v>
      </c>
      <c r="C813">
        <f t="shared" si="132"/>
        <v>5</v>
      </c>
      <c r="D813">
        <f t="shared" si="135"/>
        <v>812</v>
      </c>
      <c r="E813">
        <f>IFERROR(VLOOKUP($B813,'CURVE DATA'!$A:$AM,15,FALSE),"")</f>
        <v>371.98168192307691</v>
      </c>
      <c r="F813">
        <f>IFERROR(VLOOKUP($B813,'CURVE DATA'!$A:$AM,34,FALSE),NA())</f>
        <v>3.2172419540066211E-5</v>
      </c>
      <c r="G813">
        <f>IFERROR(VLOOKUP($B813,'CURVE DATA'!$A:$AM,35,FALSE),NA())</f>
        <v>7.2836737660249978E-2</v>
      </c>
      <c r="H813">
        <f>IFERROR(VLOOKUP($B813,'CURVE DATA'!$A:$AM,37,FALSE),NA())</f>
        <v>4.488003186648438</v>
      </c>
      <c r="I813">
        <f>IFERROR(VLOOKUP($B813,'CURVE DATA'!$A:$AM,38,FALSE),NA())</f>
        <v>3.2046600745591443</v>
      </c>
      <c r="J813">
        <f>IFERROR(VLOOKUP($B813,'CURVE DATA'!$A:$AM,39,FALSE),NA())</f>
        <v>5.7713462987377318</v>
      </c>
      <c r="K813" t="str">
        <f t="shared" si="136"/>
        <v/>
      </c>
      <c r="L813" t="str">
        <f t="shared" si="137"/>
        <v/>
      </c>
      <c r="M813">
        <f t="shared" si="138"/>
        <v>163.49514346153845</v>
      </c>
      <c r="N813" t="str">
        <f t="shared" si="139"/>
        <v/>
      </c>
      <c r="O813" t="str">
        <f t="shared" si="140"/>
        <v/>
      </c>
      <c r="P813" t="str">
        <f t="shared" si="141"/>
        <v/>
      </c>
      <c r="Q813" t="str">
        <f t="shared" si="142"/>
        <v/>
      </c>
    </row>
    <row r="814" spans="1:17">
      <c r="A814" s="41">
        <f t="shared" si="133"/>
        <v>812</v>
      </c>
      <c r="B814" t="str">
        <f t="shared" si="134"/>
        <v>5_813</v>
      </c>
      <c r="C814">
        <f t="shared" si="132"/>
        <v>5</v>
      </c>
      <c r="D814">
        <f t="shared" si="135"/>
        <v>813</v>
      </c>
      <c r="E814">
        <f>IFERROR(VLOOKUP($B814,'CURVE DATA'!$A:$AM,15,FALSE),"")</f>
        <v>372.44035230769231</v>
      </c>
      <c r="F814">
        <f>IFERROR(VLOOKUP($B814,'CURVE DATA'!$A:$AM,34,FALSE),NA())</f>
        <v>3.1312885898804606E-5</v>
      </c>
      <c r="G814">
        <f>IFERROR(VLOOKUP($B814,'CURVE DATA'!$A:$AM,35,FALSE),NA())</f>
        <v>7.2747075807079606E-2</v>
      </c>
      <c r="H814">
        <f>IFERROR(VLOOKUP($B814,'CURVE DATA'!$A:$AM,37,FALSE),NA())</f>
        <v>4.4824784652554168</v>
      </c>
      <c r="I814">
        <f>IFERROR(VLOOKUP($B814,'CURVE DATA'!$A:$AM,38,FALSE),NA())</f>
        <v>3.2007151455261282</v>
      </c>
      <c r="J814">
        <f>IFERROR(VLOOKUP($B814,'CURVE DATA'!$A:$AM,39,FALSE),NA())</f>
        <v>5.7642417849847059</v>
      </c>
      <c r="K814" t="str">
        <f t="shared" si="136"/>
        <v/>
      </c>
      <c r="L814" t="str">
        <f t="shared" si="137"/>
        <v/>
      </c>
      <c r="M814">
        <f t="shared" si="138"/>
        <v>163.95381384615385</v>
      </c>
      <c r="N814" t="str">
        <f t="shared" si="139"/>
        <v/>
      </c>
      <c r="O814" t="str">
        <f t="shared" si="140"/>
        <v/>
      </c>
      <c r="P814" t="str">
        <f t="shared" si="141"/>
        <v/>
      </c>
      <c r="Q814" t="str">
        <f t="shared" si="142"/>
        <v/>
      </c>
    </row>
    <row r="815" spans="1:17">
      <c r="A815" s="41">
        <f t="shared" si="133"/>
        <v>813</v>
      </c>
      <c r="B815" t="str">
        <f t="shared" si="134"/>
        <v>5_814</v>
      </c>
      <c r="C815">
        <f t="shared" si="132"/>
        <v>5</v>
      </c>
      <c r="D815">
        <f t="shared" si="135"/>
        <v>814</v>
      </c>
      <c r="E815">
        <f>IFERROR(VLOOKUP($B815,'CURVE DATA'!$A:$AM,15,FALSE),"")</f>
        <v>372.89902269230771</v>
      </c>
      <c r="F815">
        <f>IFERROR(VLOOKUP($B815,'CURVE DATA'!$A:$AM,34,FALSE),NA())</f>
        <v>3.0475063692392908E-5</v>
      </c>
      <c r="G815">
        <f>IFERROR(VLOOKUP($B815,'CURVE DATA'!$A:$AM,35,FALSE),NA())</f>
        <v>7.2657633493742102E-2</v>
      </c>
      <c r="H815">
        <f>IFERROR(VLOOKUP($B815,'CURVE DATA'!$A:$AM,37,FALSE),NA())</f>
        <v>4.4769672713143542</v>
      </c>
      <c r="I815">
        <f>IFERROR(VLOOKUP($B815,'CURVE DATA'!$A:$AM,38,FALSE),NA())</f>
        <v>3.1967798757744008</v>
      </c>
      <c r="J815">
        <f>IFERROR(VLOOKUP($B815,'CURVE DATA'!$A:$AM,39,FALSE),NA())</f>
        <v>5.7571546668543085</v>
      </c>
      <c r="K815" t="str">
        <f t="shared" si="136"/>
        <v/>
      </c>
      <c r="L815" t="str">
        <f t="shared" si="137"/>
        <v/>
      </c>
      <c r="M815">
        <f t="shared" si="138"/>
        <v>164.41248423076925</v>
      </c>
      <c r="N815" t="str">
        <f t="shared" si="139"/>
        <v/>
      </c>
      <c r="O815" t="str">
        <f t="shared" si="140"/>
        <v/>
      </c>
      <c r="P815" t="str">
        <f t="shared" si="141"/>
        <v/>
      </c>
      <c r="Q815" t="str">
        <f t="shared" si="142"/>
        <v/>
      </c>
    </row>
    <row r="816" spans="1:17">
      <c r="A816" s="41">
        <f t="shared" si="133"/>
        <v>814</v>
      </c>
      <c r="B816" t="str">
        <f t="shared" si="134"/>
        <v>5_815</v>
      </c>
      <c r="C816">
        <f t="shared" si="132"/>
        <v>5</v>
      </c>
      <c r="D816">
        <f t="shared" si="135"/>
        <v>815</v>
      </c>
      <c r="E816">
        <f>IFERROR(VLOOKUP($B816,'CURVE DATA'!$A:$AM,15,FALSE),"")</f>
        <v>373.35769307692306</v>
      </c>
      <c r="F816">
        <f>IFERROR(VLOOKUP($B816,'CURVE DATA'!$A:$AM,34,FALSE),NA())</f>
        <v>2.9658439833874738E-5</v>
      </c>
      <c r="G816">
        <f>IFERROR(VLOOKUP($B816,'CURVE DATA'!$A:$AM,35,FALSE),NA())</f>
        <v>7.2568409937164832E-2</v>
      </c>
      <c r="H816">
        <f>IFERROR(VLOOKUP($B816,'CURVE DATA'!$A:$AM,37,FALSE),NA())</f>
        <v>4.4714695565744282</v>
      </c>
      <c r="I816">
        <f>IFERROR(VLOOKUP($B816,'CURVE DATA'!$A:$AM,38,FALSE),NA())</f>
        <v>3.1928542308504464</v>
      </c>
      <c r="J816">
        <f>IFERROR(VLOOKUP($B816,'CURVE DATA'!$A:$AM,39,FALSE),NA())</f>
        <v>5.7500848822984105</v>
      </c>
      <c r="K816" t="str">
        <f t="shared" si="136"/>
        <v/>
      </c>
      <c r="L816" t="str">
        <f t="shared" si="137"/>
        <v/>
      </c>
      <c r="M816">
        <f t="shared" si="138"/>
        <v>164.8711546153846</v>
      </c>
      <c r="N816" t="str">
        <f t="shared" si="139"/>
        <v/>
      </c>
      <c r="O816" t="str">
        <f t="shared" si="140"/>
        <v/>
      </c>
      <c r="P816" t="str">
        <f t="shared" si="141"/>
        <v/>
      </c>
      <c r="Q816" t="str">
        <f t="shared" si="142"/>
        <v/>
      </c>
    </row>
    <row r="817" spans="1:17">
      <c r="A817" s="41">
        <f t="shared" si="133"/>
        <v>815</v>
      </c>
      <c r="B817" t="str">
        <f t="shared" si="134"/>
        <v>5_816</v>
      </c>
      <c r="C817">
        <f t="shared" si="132"/>
        <v>5</v>
      </c>
      <c r="D817">
        <f t="shared" si="135"/>
        <v>816</v>
      </c>
      <c r="E817">
        <f>IFERROR(VLOOKUP($B817,'CURVE DATA'!$A:$AM,15,FALSE),"")</f>
        <v>373.81636346153846</v>
      </c>
      <c r="F817">
        <f>IFERROR(VLOOKUP($B817,'CURVE DATA'!$A:$AM,34,FALSE),NA())</f>
        <v>2.8862512522338039E-5</v>
      </c>
      <c r="G817">
        <f>IFERROR(VLOOKUP($B817,'CURVE DATA'!$A:$AM,35,FALSE),NA())</f>
        <v>7.2479404357502678E-2</v>
      </c>
      <c r="H817">
        <f>IFERROR(VLOOKUP($B817,'CURVE DATA'!$A:$AM,37,FALSE),NA())</f>
        <v>4.4659852729836871</v>
      </c>
      <c r="I817">
        <f>IFERROR(VLOOKUP($B817,'CURVE DATA'!$A:$AM,38,FALSE),NA())</f>
        <v>3.1889381764427549</v>
      </c>
      <c r="J817">
        <f>IFERROR(VLOOKUP($B817,'CURVE DATA'!$A:$AM,39,FALSE),NA())</f>
        <v>5.7430323695246193</v>
      </c>
      <c r="K817" t="str">
        <f t="shared" si="136"/>
        <v/>
      </c>
      <c r="L817" t="str">
        <f t="shared" si="137"/>
        <v/>
      </c>
      <c r="M817">
        <f t="shared" si="138"/>
        <v>165.329825</v>
      </c>
      <c r="N817" t="str">
        <f t="shared" si="139"/>
        <v/>
      </c>
      <c r="O817" t="str">
        <f t="shared" si="140"/>
        <v/>
      </c>
      <c r="P817" t="str">
        <f t="shared" si="141"/>
        <v/>
      </c>
      <c r="Q817" t="str">
        <f t="shared" si="142"/>
        <v/>
      </c>
    </row>
    <row r="818" spans="1:17">
      <c r="A818" s="41">
        <f t="shared" si="133"/>
        <v>816</v>
      </c>
      <c r="B818" t="str">
        <f t="shared" si="134"/>
        <v>5_817</v>
      </c>
      <c r="C818">
        <f t="shared" si="132"/>
        <v>5</v>
      </c>
      <c r="D818">
        <f t="shared" si="135"/>
        <v>817</v>
      </c>
      <c r="E818">
        <f>IFERROR(VLOOKUP($B818,'CURVE DATA'!$A:$AM,15,FALSE),"")</f>
        <v>374.27503384615386</v>
      </c>
      <c r="F818">
        <f>IFERROR(VLOOKUP($B818,'CURVE DATA'!$A:$AM,34,FALSE),NA())</f>
        <v>2.8086790757959833E-5</v>
      </c>
      <c r="G818">
        <f>IFERROR(VLOOKUP($B818,'CURVE DATA'!$A:$AM,35,FALSE),NA())</f>
        <v>7.2390615978131664E-2</v>
      </c>
      <c r="H818">
        <f>IFERROR(VLOOKUP($B818,'CURVE DATA'!$A:$AM,37,FALSE),NA())</f>
        <v>4.4605143726886567</v>
      </c>
      <c r="I818">
        <f>IFERROR(VLOOKUP($B818,'CURVE DATA'!$A:$AM,38,FALSE),NA())</f>
        <v>3.1850316783815384</v>
      </c>
      <c r="J818">
        <f>IFERROR(VLOOKUP($B818,'CURVE DATA'!$A:$AM,39,FALSE),NA())</f>
        <v>5.7359970669957763</v>
      </c>
      <c r="K818" t="str">
        <f t="shared" si="136"/>
        <v/>
      </c>
      <c r="L818" t="str">
        <f t="shared" si="137"/>
        <v/>
      </c>
      <c r="M818">
        <f t="shared" si="138"/>
        <v>165.7884953846154</v>
      </c>
      <c r="N818" t="str">
        <f t="shared" si="139"/>
        <v/>
      </c>
      <c r="O818" t="str">
        <f t="shared" si="140"/>
        <v/>
      </c>
      <c r="P818" t="str">
        <f t="shared" si="141"/>
        <v/>
      </c>
      <c r="Q818" t="str">
        <f t="shared" si="142"/>
        <v/>
      </c>
    </row>
    <row r="819" spans="1:17">
      <c r="A819" s="41">
        <f t="shared" si="133"/>
        <v>817</v>
      </c>
      <c r="B819" t="str">
        <f t="shared" si="134"/>
        <v>5_818</v>
      </c>
      <c r="C819">
        <f t="shared" si="132"/>
        <v>5</v>
      </c>
      <c r="D819">
        <f t="shared" si="135"/>
        <v>818</v>
      </c>
      <c r="E819">
        <f>IFERROR(VLOOKUP($B819,'CURVE DATA'!$A:$AM,15,FALSE),"")</f>
        <v>374.73370423076921</v>
      </c>
      <c r="F819">
        <f>IFERROR(VLOOKUP($B819,'CURVE DATA'!$A:$AM,34,FALSE),NA())</f>
        <v>2.73307943885596E-5</v>
      </c>
      <c r="G819">
        <f>IFERROR(VLOOKUP($B819,'CURVE DATA'!$A:$AM,35,FALSE),NA())</f>
        <v>7.2302044025642401E-2</v>
      </c>
      <c r="H819">
        <f>IFERROR(VLOOKUP($B819,'CURVE DATA'!$A:$AM,37,FALSE),NA())</f>
        <v>4.4550568080339401</v>
      </c>
      <c r="I819">
        <f>IFERROR(VLOOKUP($B819,'CURVE DATA'!$A:$AM,38,FALSE),NA())</f>
        <v>3.1811347026384444</v>
      </c>
      <c r="J819">
        <f>IFERROR(VLOOKUP($B819,'CURVE DATA'!$A:$AM,39,FALSE),NA())</f>
        <v>5.7289789134294358</v>
      </c>
      <c r="K819" t="str">
        <f t="shared" si="136"/>
        <v/>
      </c>
      <c r="L819" t="str">
        <f t="shared" si="137"/>
        <v/>
      </c>
      <c r="M819">
        <f t="shared" si="138"/>
        <v>166.24716576923075</v>
      </c>
      <c r="N819" t="str">
        <f t="shared" si="139"/>
        <v/>
      </c>
      <c r="O819" t="str">
        <f t="shared" si="140"/>
        <v/>
      </c>
      <c r="P819" t="str">
        <f t="shared" si="141"/>
        <v/>
      </c>
      <c r="Q819" t="str">
        <f t="shared" si="142"/>
        <v/>
      </c>
    </row>
    <row r="820" spans="1:17">
      <c r="A820" s="41">
        <f t="shared" si="133"/>
        <v>818</v>
      </c>
      <c r="B820" t="str">
        <f t="shared" si="134"/>
        <v>5_819</v>
      </c>
      <c r="C820">
        <f t="shared" si="132"/>
        <v>5</v>
      </c>
      <c r="D820">
        <f t="shared" si="135"/>
        <v>819</v>
      </c>
      <c r="E820">
        <f>IFERROR(VLOOKUP($B820,'CURVE DATA'!$A:$AM,15,FALSE),"")</f>
        <v>375.19237461538461</v>
      </c>
      <c r="F820">
        <f>IFERROR(VLOOKUP($B820,'CURVE DATA'!$A:$AM,34,FALSE),NA())</f>
        <v>2.6594053680587024E-5</v>
      </c>
      <c r="G820">
        <f>IFERROR(VLOOKUP($B820,'CURVE DATA'!$A:$AM,35,FALSE),NA())</f>
        <v>7.2213687729833151E-2</v>
      </c>
      <c r="H820">
        <f>IFERROR(VLOOKUP($B820,'CURVE DATA'!$A:$AM,37,FALSE),NA())</f>
        <v>4.4496125315617832</v>
      </c>
      <c r="I820">
        <f>IFERROR(VLOOKUP($B820,'CURVE DATA'!$A:$AM,38,FALSE),NA())</f>
        <v>3.1772472153262501</v>
      </c>
      <c r="J820">
        <f>IFERROR(VLOOKUP($B820,'CURVE DATA'!$A:$AM,39,FALSE),NA())</f>
        <v>5.7219778477973167</v>
      </c>
      <c r="K820" t="str">
        <f t="shared" si="136"/>
        <v/>
      </c>
      <c r="L820" t="str">
        <f t="shared" si="137"/>
        <v/>
      </c>
      <c r="M820">
        <f t="shared" si="138"/>
        <v>166.70583615384615</v>
      </c>
      <c r="N820" t="str">
        <f t="shared" si="139"/>
        <v/>
      </c>
      <c r="O820" t="str">
        <f t="shared" si="140"/>
        <v/>
      </c>
      <c r="P820" t="str">
        <f t="shared" si="141"/>
        <v/>
      </c>
      <c r="Q820" t="str">
        <f t="shared" si="142"/>
        <v/>
      </c>
    </row>
    <row r="821" spans="1:17">
      <c r="A821" s="41">
        <f t="shared" si="133"/>
        <v>819</v>
      </c>
      <c r="B821" t="str">
        <f t="shared" si="134"/>
        <v>5_820</v>
      </c>
      <c r="C821">
        <f t="shared" si="132"/>
        <v>5</v>
      </c>
      <c r="D821">
        <f t="shared" si="135"/>
        <v>820</v>
      </c>
      <c r="E821">
        <f>IFERROR(VLOOKUP($B821,'CURVE DATA'!$A:$AM,15,FALSE),"")</f>
        <v>375.65104500000001</v>
      </c>
      <c r="F821">
        <f>IFERROR(VLOOKUP($B821,'CURVE DATA'!$A:$AM,34,FALSE),NA())</f>
        <v>2.5876109319136833E-5</v>
      </c>
      <c r="G821">
        <f>IFERROR(VLOOKUP($B821,'CURVE DATA'!$A:$AM,35,FALSE),NA())</f>
        <v>7.2125546323703091E-2</v>
      </c>
      <c r="H821">
        <f>IFERROR(VLOOKUP($B821,'CURVE DATA'!$A:$AM,37,FALSE),NA())</f>
        <v>4.4441814960116659</v>
      </c>
      <c r="I821">
        <f>IFERROR(VLOOKUP($B821,'CURVE DATA'!$A:$AM,38,FALSE),NA())</f>
        <v>3.1733691826985662</v>
      </c>
      <c r="J821">
        <f>IFERROR(VLOOKUP($B821,'CURVE DATA'!$A:$AM,39,FALSE),NA())</f>
        <v>5.7149938093247661</v>
      </c>
      <c r="K821" t="str">
        <f t="shared" si="136"/>
        <v/>
      </c>
      <c r="L821" t="str">
        <f t="shared" si="137"/>
        <v/>
      </c>
      <c r="M821">
        <f t="shared" si="138"/>
        <v>167.16450653846155</v>
      </c>
      <c r="N821" t="str">
        <f t="shared" si="139"/>
        <v/>
      </c>
      <c r="O821" t="str">
        <f t="shared" si="140"/>
        <v/>
      </c>
      <c r="P821" t="str">
        <f t="shared" si="141"/>
        <v/>
      </c>
      <c r="Q821" t="str">
        <f t="shared" si="142"/>
        <v/>
      </c>
    </row>
    <row r="822" spans="1:17">
      <c r="A822" s="41">
        <f t="shared" si="133"/>
        <v>820</v>
      </c>
      <c r="B822" t="str">
        <f t="shared" si="134"/>
        <v>5_821</v>
      </c>
      <c r="C822">
        <f t="shared" si="132"/>
        <v>5</v>
      </c>
      <c r="D822">
        <f t="shared" si="135"/>
        <v>821</v>
      </c>
      <c r="E822">
        <f>IFERROR(VLOOKUP($B822,'CURVE DATA'!$A:$AM,15,FALSE),"")</f>
        <v>376.10971538461541</v>
      </c>
      <c r="F822">
        <f>IFERROR(VLOOKUP($B822,'CURVE DATA'!$A:$AM,34,FALSE),NA())</f>
        <v>2.51765120254881E-5</v>
      </c>
      <c r="G822">
        <f>IFERROR(VLOOKUP($B822,'CURVE DATA'!$A:$AM,35,FALSE),NA())</f>
        <v>7.2037619043444939E-2</v>
      </c>
      <c r="H822">
        <f>IFERROR(VLOOKUP($B822,'CURVE DATA'!$A:$AM,37,FALSE),NA())</f>
        <v>4.4387636543198452</v>
      </c>
      <c r="I822">
        <f>IFERROR(VLOOKUP($B822,'CURVE DATA'!$A:$AM,38,FALSE),NA())</f>
        <v>3.1695005711495119</v>
      </c>
      <c r="J822">
        <f>IFERROR(VLOOKUP($B822,'CURVE DATA'!$A:$AM,39,FALSE),NA())</f>
        <v>5.7080267374901785</v>
      </c>
      <c r="K822" t="str">
        <f t="shared" si="136"/>
        <v/>
      </c>
      <c r="L822" t="str">
        <f t="shared" si="137"/>
        <v/>
      </c>
      <c r="M822">
        <f t="shared" si="138"/>
        <v>167.62317692307695</v>
      </c>
      <c r="N822" t="str">
        <f t="shared" si="139"/>
        <v/>
      </c>
      <c r="O822" t="str">
        <f t="shared" si="140"/>
        <v/>
      </c>
      <c r="P822" t="str">
        <f t="shared" si="141"/>
        <v/>
      </c>
      <c r="Q822" t="str">
        <f t="shared" si="142"/>
        <v/>
      </c>
    </row>
    <row r="823" spans="1:17">
      <c r="A823" s="41">
        <f t="shared" si="133"/>
        <v>821</v>
      </c>
      <c r="B823" t="str">
        <f t="shared" si="134"/>
        <v>5_822</v>
      </c>
      <c r="C823">
        <f t="shared" si="132"/>
        <v>5</v>
      </c>
      <c r="D823">
        <f t="shared" si="135"/>
        <v>822</v>
      </c>
      <c r="E823">
        <f>IFERROR(VLOOKUP($B823,'CURVE DATA'!$A:$AM,15,FALSE),"")</f>
        <v>376.56838576923076</v>
      </c>
      <c r="F823">
        <f>IFERROR(VLOOKUP($B823,'CURVE DATA'!$A:$AM,34,FALSE),NA())</f>
        <v>2.4494822426564527E-5</v>
      </c>
      <c r="G823">
        <f>IFERROR(VLOOKUP($B823,'CURVE DATA'!$A:$AM,35,FALSE),NA())</f>
        <v>7.1949905128437616E-2</v>
      </c>
      <c r="H823">
        <f>IFERROR(VLOOKUP($B823,'CURVE DATA'!$A:$AM,37,FALSE),NA())</f>
        <v>4.4333589596189027</v>
      </c>
      <c r="I823">
        <f>IFERROR(VLOOKUP($B823,'CURVE DATA'!$A:$AM,38,FALSE),NA())</f>
        <v>3.1656413472133931</v>
      </c>
      <c r="J823">
        <f>IFERROR(VLOOKUP($B823,'CURVE DATA'!$A:$AM,39,FALSE),NA())</f>
        <v>5.7010765720244123</v>
      </c>
      <c r="K823" t="str">
        <f t="shared" si="136"/>
        <v/>
      </c>
      <c r="L823" t="str">
        <f t="shared" si="137"/>
        <v/>
      </c>
      <c r="M823">
        <f t="shared" si="138"/>
        <v>168.0818473076923</v>
      </c>
      <c r="N823" t="str">
        <f t="shared" si="139"/>
        <v/>
      </c>
      <c r="O823" t="str">
        <f t="shared" si="140"/>
        <v/>
      </c>
      <c r="P823" t="str">
        <f t="shared" si="141"/>
        <v/>
      </c>
      <c r="Q823" t="str">
        <f t="shared" si="142"/>
        <v/>
      </c>
    </row>
    <row r="824" spans="1:17">
      <c r="A824" s="41">
        <f t="shared" si="133"/>
        <v>822</v>
      </c>
      <c r="B824" t="str">
        <f t="shared" si="134"/>
        <v>5_823</v>
      </c>
      <c r="C824">
        <f t="shared" si="132"/>
        <v>5</v>
      </c>
      <c r="D824">
        <f t="shared" si="135"/>
        <v>823</v>
      </c>
      <c r="E824">
        <f>IFERROR(VLOOKUP($B824,'CURVE DATA'!$A:$AM,15,FALSE),"")</f>
        <v>377.02705615384616</v>
      </c>
      <c r="F824">
        <f>IFERROR(VLOOKUP($B824,'CURVE DATA'!$A:$AM,34,FALSE),NA())</f>
        <v>2.3830610924291909E-5</v>
      </c>
      <c r="G824">
        <f>IFERROR(VLOOKUP($B824,'CURVE DATA'!$A:$AM,35,FALSE),NA())</f>
        <v>7.1862403821238693E-2</v>
      </c>
      <c r="H824">
        <f>IFERROR(VLOOKUP($B824,'CURVE DATA'!$A:$AM,37,FALSE),NA())</f>
        <v>4.4279673652372811</v>
      </c>
      <c r="I824">
        <f>IFERROR(VLOOKUP($B824,'CURVE DATA'!$A:$AM,38,FALSE),NA())</f>
        <v>3.1617914775643694</v>
      </c>
      <c r="J824">
        <f>IFERROR(VLOOKUP($B824,'CURVE DATA'!$A:$AM,39,FALSE),NA())</f>
        <v>5.6941432529101927</v>
      </c>
      <c r="K824" t="str">
        <f t="shared" si="136"/>
        <v/>
      </c>
      <c r="L824" t="str">
        <f t="shared" si="137"/>
        <v/>
      </c>
      <c r="M824">
        <f t="shared" si="138"/>
        <v>168.5405176923077</v>
      </c>
      <c r="N824" t="str">
        <f t="shared" si="139"/>
        <v/>
      </c>
      <c r="O824" t="str">
        <f t="shared" si="140"/>
        <v/>
      </c>
      <c r="P824" t="str">
        <f t="shared" si="141"/>
        <v/>
      </c>
      <c r="Q824" t="str">
        <f t="shared" si="142"/>
        <v/>
      </c>
    </row>
    <row r="825" spans="1:17">
      <c r="A825" s="41">
        <f t="shared" si="133"/>
        <v>823</v>
      </c>
      <c r="B825" t="str">
        <f t="shared" si="134"/>
        <v>5_824</v>
      </c>
      <c r="C825">
        <f t="shared" si="132"/>
        <v>5</v>
      </c>
      <c r="D825">
        <f t="shared" si="135"/>
        <v>824</v>
      </c>
      <c r="E825">
        <f>IFERROR(VLOOKUP($B825,'CURVE DATA'!$A:$AM,15,FALSE),"")</f>
        <v>377.48572653846156</v>
      </c>
      <c r="F825">
        <f>IFERROR(VLOOKUP($B825,'CURVE DATA'!$A:$AM,34,FALSE),NA())</f>
        <v>2.3183457378543129E-5</v>
      </c>
      <c r="G825">
        <f>IFERROR(VLOOKUP($B825,'CURVE DATA'!$A:$AM,35,FALSE),NA())</f>
        <v>7.1775114367576651E-2</v>
      </c>
      <c r="H825">
        <f>IFERROR(VLOOKUP($B825,'CURVE DATA'!$A:$AM,37,FALSE),NA())</f>
        <v>4.4225888246988037</v>
      </c>
      <c r="I825">
        <f>IFERROR(VLOOKUP($B825,'CURVE DATA'!$A:$AM,38,FALSE),NA())</f>
        <v>3.1579509290161125</v>
      </c>
      <c r="J825">
        <f>IFERROR(VLOOKUP($B825,'CURVE DATA'!$A:$AM,39,FALSE),NA())</f>
        <v>5.6872267203814966</v>
      </c>
      <c r="K825" t="str">
        <f t="shared" si="136"/>
        <v/>
      </c>
      <c r="L825" t="str">
        <f t="shared" si="137"/>
        <v/>
      </c>
      <c r="M825">
        <f t="shared" si="138"/>
        <v>168.9991880769231</v>
      </c>
      <c r="N825" t="str">
        <f t="shared" si="139"/>
        <v/>
      </c>
      <c r="O825" t="str">
        <f t="shared" si="140"/>
        <v/>
      </c>
      <c r="P825" t="str">
        <f t="shared" si="141"/>
        <v/>
      </c>
      <c r="Q825" t="str">
        <f t="shared" si="142"/>
        <v/>
      </c>
    </row>
    <row r="826" spans="1:17">
      <c r="A826" s="41">
        <f t="shared" si="133"/>
        <v>824</v>
      </c>
      <c r="B826" t="str">
        <f t="shared" si="134"/>
        <v>5_825</v>
      </c>
      <c r="C826">
        <f t="shared" si="132"/>
        <v>5</v>
      </c>
      <c r="D826">
        <f t="shared" si="135"/>
        <v>825</v>
      </c>
      <c r="E826">
        <f>IFERROR(VLOOKUP($B826,'CURVE DATA'!$A:$AM,15,FALSE),"")</f>
        <v>377.94439692307691</v>
      </c>
      <c r="F826">
        <f>IFERROR(VLOOKUP($B826,'CURVE DATA'!$A:$AM,34,FALSE),NA())</f>
        <v>2.2552950985827565E-5</v>
      </c>
      <c r="G826">
        <f>IFERROR(VLOOKUP($B826,'CURVE DATA'!$A:$AM,35,FALSE),NA())</f>
        <v>7.1688036016342924E-2</v>
      </c>
      <c r="H826">
        <f>IFERROR(VLOOKUP($B826,'CURVE DATA'!$A:$AM,37,FALSE),NA())</f>
        <v>4.4172232917221903</v>
      </c>
      <c r="I826">
        <f>IFERROR(VLOOKUP($B826,'CURVE DATA'!$A:$AM,38,FALSE),NA())</f>
        <v>3.1541196685214588</v>
      </c>
      <c r="J826">
        <f>IFERROR(VLOOKUP($B826,'CURVE DATA'!$A:$AM,39,FALSE),NA())</f>
        <v>5.6803269149229214</v>
      </c>
      <c r="K826" t="str">
        <f t="shared" si="136"/>
        <v/>
      </c>
      <c r="L826" t="str">
        <f t="shared" si="137"/>
        <v/>
      </c>
      <c r="M826">
        <f t="shared" si="138"/>
        <v>169.45785846153845</v>
      </c>
      <c r="N826" t="str">
        <f t="shared" si="139"/>
        <v/>
      </c>
      <c r="O826" t="str">
        <f t="shared" si="140"/>
        <v/>
      </c>
      <c r="P826" t="str">
        <f t="shared" si="141"/>
        <v/>
      </c>
      <c r="Q826" t="str">
        <f t="shared" si="142"/>
        <v/>
      </c>
    </row>
    <row r="827" spans="1:17">
      <c r="A827" s="41">
        <f t="shared" si="133"/>
        <v>825</v>
      </c>
      <c r="B827" t="str">
        <f t="shared" si="134"/>
        <v>5_826</v>
      </c>
      <c r="C827">
        <f t="shared" si="132"/>
        <v>5</v>
      </c>
      <c r="D827">
        <f t="shared" si="135"/>
        <v>826</v>
      </c>
      <c r="E827">
        <f>IFERROR(VLOOKUP($B827,'CURVE DATA'!$A:$AM,15,FALSE),"")</f>
        <v>378.40306730769231</v>
      </c>
      <c r="F827">
        <f>IFERROR(VLOOKUP($B827,'CURVE DATA'!$A:$AM,34,FALSE),NA())</f>
        <v>2.1938690139403208E-5</v>
      </c>
      <c r="G827">
        <f>IFERROR(VLOOKUP($B827,'CURVE DATA'!$A:$AM,35,FALSE),NA())</f>
        <v>7.1601168019583883E-2</v>
      </c>
      <c r="H827">
        <f>IFERROR(VLOOKUP($B827,'CURVE DATA'!$A:$AM,37,FALSE),NA())</f>
        <v>4.4118707202205547</v>
      </c>
      <c r="I827">
        <f>IFERROR(VLOOKUP($B827,'CURVE DATA'!$A:$AM,38,FALSE),NA())</f>
        <v>3.1502976631720547</v>
      </c>
      <c r="J827">
        <f>IFERROR(VLOOKUP($B827,'CURVE DATA'!$A:$AM,39,FALSE),NA())</f>
        <v>5.6734437772690551</v>
      </c>
      <c r="K827" t="str">
        <f t="shared" si="136"/>
        <v/>
      </c>
      <c r="L827" t="str">
        <f t="shared" si="137"/>
        <v/>
      </c>
      <c r="M827">
        <f t="shared" si="138"/>
        <v>169.91652884615385</v>
      </c>
      <c r="N827" t="str">
        <f t="shared" si="139"/>
        <v/>
      </c>
      <c r="O827" t="str">
        <f t="shared" si="140"/>
        <v/>
      </c>
      <c r="P827" t="str">
        <f t="shared" si="141"/>
        <v/>
      </c>
      <c r="Q827" t="str">
        <f t="shared" si="142"/>
        <v/>
      </c>
    </row>
    <row r="828" spans="1:17">
      <c r="A828" s="41">
        <f t="shared" si="133"/>
        <v>826</v>
      </c>
      <c r="B828" t="str">
        <f t="shared" si="134"/>
        <v>5_827</v>
      </c>
      <c r="C828">
        <f t="shared" si="132"/>
        <v>5</v>
      </c>
      <c r="D828">
        <f t="shared" si="135"/>
        <v>827</v>
      </c>
      <c r="E828">
        <f>IFERROR(VLOOKUP($B828,'CURVE DATA'!$A:$AM,15,FALSE),"")</f>
        <v>378.86173769230771</v>
      </c>
      <c r="F828">
        <f>IFERROR(VLOOKUP($B828,'CURVE DATA'!$A:$AM,34,FALSE),NA())</f>
        <v>2.1340282102816542E-5</v>
      </c>
      <c r="G828">
        <f>IFERROR(VLOOKUP($B828,'CURVE DATA'!$A:$AM,35,FALSE),NA())</f>
        <v>7.1514509632492507E-2</v>
      </c>
      <c r="H828">
        <f>IFERROR(VLOOKUP($B828,'CURVE DATA'!$A:$AM,37,FALSE),NA())</f>
        <v>4.4065310643008999</v>
      </c>
      <c r="I828">
        <f>IFERROR(VLOOKUP($B828,'CURVE DATA'!$A:$AM,38,FALSE),NA())</f>
        <v>3.1464848801979897</v>
      </c>
      <c r="J828">
        <f>IFERROR(VLOOKUP($B828,'CURVE DATA'!$A:$AM,39,FALSE),NA())</f>
        <v>5.6665772484038097</v>
      </c>
      <c r="K828" t="str">
        <f t="shared" si="136"/>
        <v/>
      </c>
      <c r="L828" t="str">
        <f t="shared" si="137"/>
        <v/>
      </c>
      <c r="M828">
        <f t="shared" si="138"/>
        <v>170.37519923076925</v>
      </c>
      <c r="N828" t="str">
        <f t="shared" si="139"/>
        <v/>
      </c>
      <c r="O828" t="str">
        <f t="shared" si="140"/>
        <v/>
      </c>
      <c r="P828" t="str">
        <f t="shared" si="141"/>
        <v/>
      </c>
      <c r="Q828" t="str">
        <f t="shared" si="142"/>
        <v/>
      </c>
    </row>
    <row r="829" spans="1:17">
      <c r="A829" s="41">
        <f t="shared" si="133"/>
        <v>827</v>
      </c>
      <c r="B829" t="str">
        <f t="shared" si="134"/>
        <v>5_828</v>
      </c>
      <c r="C829">
        <f t="shared" si="132"/>
        <v>5</v>
      </c>
      <c r="D829">
        <f t="shared" si="135"/>
        <v>828</v>
      </c>
      <c r="E829">
        <f>IFERROR(VLOOKUP($B829,'CURVE DATA'!$A:$AM,15,FALSE),"")</f>
        <v>379.32040807692306</v>
      </c>
      <c r="F829">
        <f>IFERROR(VLOOKUP($B829,'CURVE DATA'!$A:$AM,34,FALSE),NA())</f>
        <v>2.0757343000578313E-5</v>
      </c>
      <c r="G829">
        <f>IFERROR(VLOOKUP($B829,'CURVE DATA'!$A:$AM,35,FALSE),NA())</f>
        <v>7.1428060113400027E-2</v>
      </c>
      <c r="H829">
        <f>IFERROR(VLOOKUP($B829,'CURVE DATA'!$A:$AM,37,FALSE),NA())</f>
        <v>4.4012042782635969</v>
      </c>
      <c r="I829">
        <f>IFERROR(VLOOKUP($B829,'CURVE DATA'!$A:$AM,38,FALSE),NA())</f>
        <v>3.1426812869674312</v>
      </c>
      <c r="J829">
        <f>IFERROR(VLOOKUP($B829,'CURVE DATA'!$A:$AM,39,FALSE),NA())</f>
        <v>5.659727269559764</v>
      </c>
      <c r="K829" t="str">
        <f t="shared" si="136"/>
        <v/>
      </c>
      <c r="L829" t="str">
        <f t="shared" si="137"/>
        <v/>
      </c>
      <c r="M829">
        <f t="shared" si="138"/>
        <v>170.8338696153846</v>
      </c>
      <c r="N829" t="str">
        <f t="shared" si="139"/>
        <v/>
      </c>
      <c r="O829" t="str">
        <f t="shared" si="140"/>
        <v/>
      </c>
      <c r="P829" t="str">
        <f t="shared" si="141"/>
        <v/>
      </c>
      <c r="Q829" t="str">
        <f t="shared" si="142"/>
        <v/>
      </c>
    </row>
    <row r="830" spans="1:17">
      <c r="A830" s="41">
        <f t="shared" si="133"/>
        <v>828</v>
      </c>
      <c r="B830" t="str">
        <f t="shared" si="134"/>
        <v>5_829</v>
      </c>
      <c r="C830">
        <f t="shared" si="132"/>
        <v>5</v>
      </c>
      <c r="D830">
        <f t="shared" si="135"/>
        <v>829</v>
      </c>
      <c r="E830">
        <f>IFERROR(VLOOKUP($B830,'CURVE DATA'!$A:$AM,15,FALSE),"")</f>
        <v>379.77907846153846</v>
      </c>
      <c r="F830">
        <f>IFERROR(VLOOKUP($B830,'CURVE DATA'!$A:$AM,34,FALSE),NA())</f>
        <v>2.0189497510346226E-5</v>
      </c>
      <c r="G830">
        <f>IFERROR(VLOOKUP($B830,'CURVE DATA'!$A:$AM,35,FALSE),NA())</f>
        <v>7.1341818723767311E-2</v>
      </c>
      <c r="H830">
        <f>IFERROR(VLOOKUP($B830,'CURVE DATA'!$A:$AM,37,FALSE),NA())</f>
        <v>4.3958903166018599</v>
      </c>
      <c r="I830">
        <f>IFERROR(VLOOKUP($B830,'CURVE DATA'!$A:$AM,38,FALSE),NA())</f>
        <v>3.1388868509862422</v>
      </c>
      <c r="J830">
        <f>IFERROR(VLOOKUP($B830,'CURVE DATA'!$A:$AM,39,FALSE),NA())</f>
        <v>5.6528937822174772</v>
      </c>
      <c r="K830" t="str">
        <f t="shared" si="136"/>
        <v/>
      </c>
      <c r="L830" t="str">
        <f t="shared" si="137"/>
        <v/>
      </c>
      <c r="M830">
        <f t="shared" si="138"/>
        <v>171.29254</v>
      </c>
      <c r="N830" t="str">
        <f t="shared" si="139"/>
        <v/>
      </c>
      <c r="O830" t="str">
        <f t="shared" si="140"/>
        <v/>
      </c>
      <c r="P830" t="str">
        <f t="shared" si="141"/>
        <v/>
      </c>
      <c r="Q830" t="str">
        <f t="shared" si="142"/>
        <v/>
      </c>
    </row>
    <row r="831" spans="1:17">
      <c r="A831" s="41">
        <f t="shared" si="133"/>
        <v>829</v>
      </c>
      <c r="B831" t="str">
        <f t="shared" si="134"/>
        <v>5_830</v>
      </c>
      <c r="C831">
        <f t="shared" si="132"/>
        <v>5</v>
      </c>
      <c r="D831">
        <f t="shared" si="135"/>
        <v>830</v>
      </c>
      <c r="E831">
        <f>IFERROR(VLOOKUP($B831,'CURVE DATA'!$A:$AM,15,FALSE),"")</f>
        <v>380.23774884615386</v>
      </c>
      <c r="F831">
        <f>IFERROR(VLOOKUP($B831,'CURVE DATA'!$A:$AM,34,FALSE),NA())</f>
        <v>1.9636378732370433E-5</v>
      </c>
      <c r="G831">
        <f>IFERROR(VLOOKUP($B831,'CURVE DATA'!$A:$AM,35,FALSE),NA())</f>
        <v>7.1255784728176175E-2</v>
      </c>
      <c r="H831">
        <f>IFERROR(VLOOKUP($B831,'CURVE DATA'!$A:$AM,37,FALSE),NA())</f>
        <v>4.3905891340012024</v>
      </c>
      <c r="I831">
        <f>IFERROR(VLOOKUP($B831,'CURVE DATA'!$A:$AM,38,FALSE),NA())</f>
        <v>3.1351015398976023</v>
      </c>
      <c r="J831">
        <f>IFERROR(VLOOKUP($B831,'CURVE DATA'!$A:$AM,39,FALSE),NA())</f>
        <v>5.6460767281048039</v>
      </c>
      <c r="K831" t="str">
        <f t="shared" si="136"/>
        <v/>
      </c>
      <c r="L831" t="str">
        <f t="shared" si="137"/>
        <v/>
      </c>
      <c r="M831">
        <f t="shared" si="138"/>
        <v>171.7512103846154</v>
      </c>
      <c r="N831" t="str">
        <f t="shared" si="139"/>
        <v/>
      </c>
      <c r="O831" t="str">
        <f t="shared" si="140"/>
        <v/>
      </c>
      <c r="P831" t="str">
        <f t="shared" si="141"/>
        <v/>
      </c>
      <c r="Q831" t="str">
        <f t="shared" si="142"/>
        <v/>
      </c>
    </row>
    <row r="832" spans="1:17">
      <c r="A832" s="41">
        <f t="shared" si="133"/>
        <v>830</v>
      </c>
      <c r="B832" t="str">
        <f t="shared" si="134"/>
        <v>5_831</v>
      </c>
      <c r="C832">
        <f t="shared" si="132"/>
        <v>5</v>
      </c>
      <c r="D832">
        <f t="shared" si="135"/>
        <v>831</v>
      </c>
      <c r="E832">
        <f>IFERROR(VLOOKUP($B832,'CURVE DATA'!$A:$AM,15,FALSE),"")</f>
        <v>380.69641923076921</v>
      </c>
      <c r="F832">
        <f>IFERROR(VLOOKUP($B832,'CURVE DATA'!$A:$AM,34,FALSE),NA())</f>
        <v>1.9097628058897428E-5</v>
      </c>
      <c r="G832">
        <f>IFERROR(VLOOKUP($B832,'CURVE DATA'!$A:$AM,35,FALSE),NA())</f>
        <v>7.1169957394320624E-2</v>
      </c>
      <c r="H832">
        <f>IFERROR(VLOOKUP($B832,'CURVE DATA'!$A:$AM,37,FALSE),NA())</f>
        <v>4.3853006853389083</v>
      </c>
      <c r="I832">
        <f>IFERROR(VLOOKUP($B832,'CURVE DATA'!$A:$AM,38,FALSE),NA())</f>
        <v>3.1313253214816195</v>
      </c>
      <c r="J832">
        <f>IFERROR(VLOOKUP($B832,'CURVE DATA'!$A:$AM,39,FALSE),NA())</f>
        <v>5.639276049196198</v>
      </c>
      <c r="K832" t="str">
        <f t="shared" si="136"/>
        <v/>
      </c>
      <c r="L832" t="str">
        <f t="shared" si="137"/>
        <v/>
      </c>
      <c r="M832">
        <f t="shared" si="138"/>
        <v>172.20988076923075</v>
      </c>
      <c r="N832" t="str">
        <f t="shared" si="139"/>
        <v/>
      </c>
      <c r="O832" t="str">
        <f t="shared" si="140"/>
        <v/>
      </c>
      <c r="P832" t="str">
        <f t="shared" si="141"/>
        <v/>
      </c>
      <c r="Q832" t="str">
        <f t="shared" si="142"/>
        <v/>
      </c>
    </row>
    <row r="833" spans="1:17">
      <c r="A833" s="41">
        <f t="shared" si="133"/>
        <v>831</v>
      </c>
      <c r="B833" t="str">
        <f t="shared" si="134"/>
        <v>5_832</v>
      </c>
      <c r="C833">
        <f t="shared" si="132"/>
        <v>5</v>
      </c>
      <c r="D833">
        <f t="shared" si="135"/>
        <v>832</v>
      </c>
      <c r="E833">
        <f>IFERROR(VLOOKUP($B833,'CURVE DATA'!$A:$AM,15,FALSE),"")</f>
        <v>381.15508961538461</v>
      </c>
      <c r="F833">
        <f>IFERROR(VLOOKUP($B833,'CURVE DATA'!$A:$AM,34,FALSE),NA())</f>
        <v>1.8572894931631508E-5</v>
      </c>
      <c r="G833">
        <f>IFERROR(VLOOKUP($B833,'CURVE DATA'!$A:$AM,35,FALSE),NA())</f>
        <v>7.1084335992997655E-2</v>
      </c>
      <c r="H833">
        <f>IFERROR(VLOOKUP($B833,'CURVE DATA'!$A:$AM,37,FALSE),NA())</f>
        <v>4.3800249256834549</v>
      </c>
      <c r="I833">
        <f>IFERROR(VLOOKUP($B833,'CURVE DATA'!$A:$AM,38,FALSE),NA())</f>
        <v>3.1275581636549274</v>
      </c>
      <c r="J833">
        <f>IFERROR(VLOOKUP($B833,'CURVE DATA'!$A:$AM,39,FALSE),NA())</f>
        <v>5.6324916877119824</v>
      </c>
      <c r="K833" t="str">
        <f t="shared" si="136"/>
        <v/>
      </c>
      <c r="L833" t="str">
        <f t="shared" si="137"/>
        <v/>
      </c>
      <c r="M833">
        <f t="shared" si="138"/>
        <v>172.66855115384615</v>
      </c>
      <c r="N833" t="str">
        <f t="shared" si="139"/>
        <v/>
      </c>
      <c r="O833" t="str">
        <f t="shared" si="140"/>
        <v/>
      </c>
      <c r="P833" t="str">
        <f t="shared" si="141"/>
        <v/>
      </c>
      <c r="Q833" t="str">
        <f t="shared" si="142"/>
        <v/>
      </c>
    </row>
    <row r="834" spans="1:17">
      <c r="A834" s="41">
        <f t="shared" si="133"/>
        <v>832</v>
      </c>
      <c r="B834" t="str">
        <f t="shared" si="134"/>
        <v>5_833</v>
      </c>
      <c r="C834">
        <f t="shared" ref="C834:C897" si="143">$V$1</f>
        <v>5</v>
      </c>
      <c r="D834">
        <f t="shared" si="135"/>
        <v>833</v>
      </c>
      <c r="E834">
        <f>IFERROR(VLOOKUP($B834,'CURVE DATA'!$A:$AM,15,FALSE),"")</f>
        <v>381.61376000000001</v>
      </c>
      <c r="F834">
        <f>IFERROR(VLOOKUP($B834,'CURVE DATA'!$A:$AM,34,FALSE),NA())</f>
        <v>1.8061836739188847E-5</v>
      </c>
      <c r="G834">
        <f>IFERROR(VLOOKUP($B834,'CURVE DATA'!$A:$AM,35,FALSE),NA())</f>
        <v>7.0998919798098303E-2</v>
      </c>
      <c r="H834">
        <f>IFERROR(VLOOKUP($B834,'CURVE DATA'!$A:$AM,37,FALSE),NA())</f>
        <v>4.3747618102939683</v>
      </c>
      <c r="I834">
        <f>IFERROR(VLOOKUP($B834,'CURVE DATA'!$A:$AM,38,FALSE),NA())</f>
        <v>3.1238000344702908</v>
      </c>
      <c r="J834">
        <f>IFERROR(VLOOKUP($B834,'CURVE DATA'!$A:$AM,39,FALSE),NA())</f>
        <v>5.6257235861176458</v>
      </c>
      <c r="K834" t="str">
        <f t="shared" si="136"/>
        <v/>
      </c>
      <c r="L834" t="str">
        <f t="shared" si="137"/>
        <v/>
      </c>
      <c r="M834">
        <f t="shared" si="138"/>
        <v>173.12722153846155</v>
      </c>
      <c r="N834" t="str">
        <f t="shared" si="139"/>
        <v/>
      </c>
      <c r="O834" t="str">
        <f t="shared" si="140"/>
        <v/>
      </c>
      <c r="P834" t="str">
        <f t="shared" si="141"/>
        <v/>
      </c>
      <c r="Q834" t="str">
        <f t="shared" si="142"/>
        <v/>
      </c>
    </row>
    <row r="835" spans="1:17">
      <c r="A835" s="41">
        <f t="shared" ref="A835:A898" si="144">ROW()-2</f>
        <v>833</v>
      </c>
      <c r="B835" t="str">
        <f t="shared" ref="B835:B898" si="145">C835&amp;"_"&amp;D835</f>
        <v>5_834</v>
      </c>
      <c r="C835">
        <f t="shared" si="143"/>
        <v>5</v>
      </c>
      <c r="D835">
        <f t="shared" ref="D835:D898" si="146">A835+1</f>
        <v>834</v>
      </c>
      <c r="E835">
        <f>IFERROR(VLOOKUP($B835,'CURVE DATA'!$A:$AM,15,FALSE),"")</f>
        <v>382.07243038461542</v>
      </c>
      <c r="F835">
        <f>IFERROR(VLOOKUP($B835,'CURVE DATA'!$A:$AM,34,FALSE),NA())</f>
        <v>1.7564118602525827E-5</v>
      </c>
      <c r="G835">
        <f>IFERROR(VLOOKUP($B835,'CURVE DATA'!$A:$AM,35,FALSE),NA())</f>
        <v>7.0913708086598304E-2</v>
      </c>
      <c r="H835">
        <f>IFERROR(VLOOKUP($B835,'CURVE DATA'!$A:$AM,37,FALSE),NA())</f>
        <v>4.3695112946196444</v>
      </c>
      <c r="I835">
        <f>IFERROR(VLOOKUP($B835,'CURVE DATA'!$A:$AM,38,FALSE),NA())</f>
        <v>3.1200509021161937</v>
      </c>
      <c r="J835">
        <f>IFERROR(VLOOKUP($B835,'CURVE DATA'!$A:$AM,39,FALSE),NA())</f>
        <v>5.6189716871230946</v>
      </c>
      <c r="K835" t="str">
        <f t="shared" ref="K835:K898" si="147">IFERROR(IF(F835=MAX(F:F),H835,""),NA())</f>
        <v/>
      </c>
      <c r="L835" t="str">
        <f t="shared" ref="L835:L898" si="148">IFERROR(IF(G835=MAX(G:G),H835,""),NA())</f>
        <v/>
      </c>
      <c r="M835">
        <f t="shared" ref="M835:M898" si="149">IFERROR(ABS(E835-IFERROR($V$11/$V$10,"NA")),NA())</f>
        <v>173.58589192307696</v>
      </c>
      <c r="N835" t="str">
        <f t="shared" ref="N835:N898" si="150">IFERROR(IF(M835=MIN(M:M),H835,""),NA())</f>
        <v/>
      </c>
      <c r="O835" t="str">
        <f t="shared" ref="O835:O898" si="151">IFERROR(IF(F835=MAX(F:F),E835,""),NA())</f>
        <v/>
      </c>
      <c r="P835" t="str">
        <f t="shared" ref="P835:P898" si="152">IFERROR(IF(G835=MAX(G:G),E835,""),NA())</f>
        <v/>
      </c>
      <c r="Q835" t="str">
        <f t="shared" ref="Q835:Q898" si="153">IFERROR(IF(AND(E835&gt;=IFERROR(AVERAGE(O:O),NA()),E835&lt;=IFERROR(AVERAGE(P:P),NA())),H835,""),NA())</f>
        <v/>
      </c>
    </row>
    <row r="836" spans="1:17">
      <c r="A836" s="41">
        <f t="shared" si="144"/>
        <v>834</v>
      </c>
      <c r="B836" t="str">
        <f t="shared" si="145"/>
        <v>5_835</v>
      </c>
      <c r="C836">
        <f t="shared" si="143"/>
        <v>5</v>
      </c>
      <c r="D836">
        <f t="shared" si="146"/>
        <v>835</v>
      </c>
      <c r="E836">
        <f>IFERROR(VLOOKUP($B836,'CURVE DATA'!$A:$AM,15,FALSE),"")</f>
        <v>382.53110076923076</v>
      </c>
      <c r="F836">
        <f>IFERROR(VLOOKUP($B836,'CURVE DATA'!$A:$AM,34,FALSE),NA())</f>
        <v>1.7079413291010268E-5</v>
      </c>
      <c r="G836">
        <f>IFERROR(VLOOKUP($B836,'CURVE DATA'!$A:$AM,35,FALSE),NA())</f>
        <v>7.0828700138548778E-2</v>
      </c>
      <c r="H836">
        <f>IFERROR(VLOOKUP($B836,'CURVE DATA'!$A:$AM,37,FALSE),NA())</f>
        <v>4.3642733342991766</v>
      </c>
      <c r="I836">
        <f>IFERROR(VLOOKUP($B836,'CURVE DATA'!$A:$AM,38,FALSE),NA())</f>
        <v>3.1163107349164321</v>
      </c>
      <c r="J836">
        <f>IFERROR(VLOOKUP($B836,'CURVE DATA'!$A:$AM,39,FALSE),NA())</f>
        <v>5.6122359336819203</v>
      </c>
      <c r="K836" t="str">
        <f t="shared" si="147"/>
        <v/>
      </c>
      <c r="L836" t="str">
        <f t="shared" si="148"/>
        <v/>
      </c>
      <c r="M836">
        <f t="shared" si="149"/>
        <v>174.0445623076923</v>
      </c>
      <c r="N836" t="str">
        <f t="shared" si="150"/>
        <v/>
      </c>
      <c r="O836" t="str">
        <f t="shared" si="151"/>
        <v/>
      </c>
      <c r="P836" t="str">
        <f t="shared" si="152"/>
        <v/>
      </c>
      <c r="Q836" t="str">
        <f t="shared" si="153"/>
        <v/>
      </c>
    </row>
    <row r="837" spans="1:17">
      <c r="A837" s="41">
        <f t="shared" si="144"/>
        <v>835</v>
      </c>
      <c r="B837" t="str">
        <f t="shared" si="145"/>
        <v>5_836</v>
      </c>
      <c r="C837">
        <f t="shared" si="143"/>
        <v>5</v>
      </c>
      <c r="D837">
        <f t="shared" si="146"/>
        <v>836</v>
      </c>
      <c r="E837">
        <f>IFERROR(VLOOKUP($B837,'CURVE DATA'!$A:$AM,15,FALSE),"")</f>
        <v>382.98977115384616</v>
      </c>
      <c r="F837">
        <f>IFERROR(VLOOKUP($B837,'CURVE DATA'!$A:$AM,34,FALSE),NA())</f>
        <v>1.6607400961253395E-5</v>
      </c>
      <c r="G837">
        <f>IFERROR(VLOOKUP($B837,'CURVE DATA'!$A:$AM,35,FALSE),NA())</f>
        <v>7.0743895237066631E-2</v>
      </c>
      <c r="H837">
        <f>IFERROR(VLOOKUP($B837,'CURVE DATA'!$A:$AM,37,FALSE),NA())</f>
        <v>4.3590478851601633</v>
      </c>
      <c r="I837">
        <f>IFERROR(VLOOKUP($B837,'CURVE DATA'!$A:$AM,38,FALSE),NA())</f>
        <v>3.1125795013296886</v>
      </c>
      <c r="J837">
        <f>IFERROR(VLOOKUP($B837,'CURVE DATA'!$A:$AM,39,FALSE),NA())</f>
        <v>5.6055162689906384</v>
      </c>
      <c r="K837" t="str">
        <f t="shared" si="147"/>
        <v/>
      </c>
      <c r="L837" t="str">
        <f t="shared" si="148"/>
        <v/>
      </c>
      <c r="M837">
        <f t="shared" si="149"/>
        <v>174.50323269230771</v>
      </c>
      <c r="N837" t="str">
        <f t="shared" si="150"/>
        <v/>
      </c>
      <c r="O837" t="str">
        <f t="shared" si="151"/>
        <v/>
      </c>
      <c r="P837" t="str">
        <f t="shared" si="152"/>
        <v/>
      </c>
      <c r="Q837" t="str">
        <f t="shared" si="153"/>
        <v/>
      </c>
    </row>
    <row r="838" spans="1:17">
      <c r="A838" s="41">
        <f t="shared" si="144"/>
        <v>836</v>
      </c>
      <c r="B838" t="str">
        <f t="shared" si="145"/>
        <v>5_837</v>
      </c>
      <c r="C838">
        <f t="shared" si="143"/>
        <v>5</v>
      </c>
      <c r="D838">
        <f t="shared" si="146"/>
        <v>837</v>
      </c>
      <c r="E838">
        <f>IFERROR(VLOOKUP($B838,'CURVE DATA'!$A:$AM,15,FALSE),"")</f>
        <v>383.44844153846157</v>
      </c>
      <c r="F838">
        <f>IFERROR(VLOOKUP($B838,'CURVE DATA'!$A:$AM,34,FALSE),NA())</f>
        <v>1.6147769101145888E-5</v>
      </c>
      <c r="G838">
        <f>IFERROR(VLOOKUP($B838,'CURVE DATA'!$A:$AM,35,FALSE),NA())</f>
        <v>7.0659292668325047E-2</v>
      </c>
      <c r="H838">
        <f>IFERROR(VLOOKUP($B838,'CURVE DATA'!$A:$AM,37,FALSE),NA())</f>
        <v>4.3538349032185231</v>
      </c>
      <c r="I838">
        <f>IFERROR(VLOOKUP($B838,'CURVE DATA'!$A:$AM,38,FALSE),NA())</f>
        <v>3.1088571699491157</v>
      </c>
      <c r="J838">
        <f>IFERROR(VLOOKUP($B838,'CURVE DATA'!$A:$AM,39,FALSE),NA())</f>
        <v>5.5988126364879305</v>
      </c>
      <c r="K838" t="str">
        <f t="shared" si="147"/>
        <v/>
      </c>
      <c r="L838" t="str">
        <f t="shared" si="148"/>
        <v/>
      </c>
      <c r="M838">
        <f t="shared" si="149"/>
        <v>174.96190307692311</v>
      </c>
      <c r="N838" t="str">
        <f t="shared" si="150"/>
        <v/>
      </c>
      <c r="O838" t="str">
        <f t="shared" si="151"/>
        <v/>
      </c>
      <c r="P838" t="str">
        <f t="shared" si="152"/>
        <v/>
      </c>
      <c r="Q838" t="str">
        <f t="shared" si="153"/>
        <v/>
      </c>
    </row>
    <row r="839" spans="1:17">
      <c r="A839" s="41">
        <f t="shared" si="144"/>
        <v>837</v>
      </c>
      <c r="B839" t="str">
        <f t="shared" si="145"/>
        <v>5_838</v>
      </c>
      <c r="C839">
        <f t="shared" si="143"/>
        <v>5</v>
      </c>
      <c r="D839">
        <f t="shared" si="146"/>
        <v>838</v>
      </c>
      <c r="E839">
        <f>IFERROR(VLOOKUP($B839,'CURVE DATA'!$A:$AM,15,FALSE),"")</f>
        <v>383.90711192307691</v>
      </c>
      <c r="F839">
        <f>IFERROR(VLOOKUP($B839,'CURVE DATA'!$A:$AM,34,FALSE),NA())</f>
        <v>1.5700212315331683E-5</v>
      </c>
      <c r="G839">
        <f>IFERROR(VLOOKUP($B839,'CURVE DATA'!$A:$AM,35,FALSE),NA())</f>
        <v>7.0574891721543687E-2</v>
      </c>
      <c r="H839">
        <f>IFERROR(VLOOKUP($B839,'CURVE DATA'!$A:$AM,37,FALSE),NA())</f>
        <v>4.3486343446778895</v>
      </c>
      <c r="I839">
        <f>IFERROR(VLOOKUP($B839,'CURVE DATA'!$A:$AM,38,FALSE),NA())</f>
        <v>3.1051437095019048</v>
      </c>
      <c r="J839">
        <f>IFERROR(VLOOKUP($B839,'CURVE DATA'!$A:$AM,39,FALSE),NA())</f>
        <v>5.5921249798538746</v>
      </c>
      <c r="K839" t="str">
        <f t="shared" si="147"/>
        <v/>
      </c>
      <c r="L839" t="str">
        <f t="shared" si="148"/>
        <v/>
      </c>
      <c r="M839">
        <f t="shared" si="149"/>
        <v>175.42057346153845</v>
      </c>
      <c r="N839" t="str">
        <f t="shared" si="150"/>
        <v/>
      </c>
      <c r="O839" t="str">
        <f t="shared" si="151"/>
        <v/>
      </c>
      <c r="P839" t="str">
        <f t="shared" si="152"/>
        <v/>
      </c>
      <c r="Q839" t="str">
        <f t="shared" si="153"/>
        <v/>
      </c>
    </row>
    <row r="840" spans="1:17">
      <c r="A840" s="41">
        <f t="shared" si="144"/>
        <v>838</v>
      </c>
      <c r="B840" t="str">
        <f t="shared" si="145"/>
        <v>5_839</v>
      </c>
      <c r="C840">
        <f t="shared" si="143"/>
        <v>5</v>
      </c>
      <c r="D840">
        <f t="shared" si="146"/>
        <v>839</v>
      </c>
      <c r="E840">
        <f>IFERROR(VLOOKUP($B840,'CURVE DATA'!$A:$AM,15,FALSE),"")</f>
        <v>384.36578230769231</v>
      </c>
      <c r="F840">
        <f>IFERROR(VLOOKUP($B840,'CURVE DATA'!$A:$AM,34,FALSE),NA())</f>
        <v>1.5264432203938727E-5</v>
      </c>
      <c r="G840">
        <f>IFERROR(VLOOKUP($B840,'CURVE DATA'!$A:$AM,35,FALSE),NA())</f>
        <v>7.0490691688978827E-2</v>
      </c>
      <c r="H840">
        <f>IFERROR(VLOOKUP($B840,'CURVE DATA'!$A:$AM,37,FALSE),NA())</f>
        <v>4.3434461659290049</v>
      </c>
      <c r="I840">
        <f>IFERROR(VLOOKUP($B840,'CURVE DATA'!$A:$AM,38,FALSE),NA())</f>
        <v>3.1014390888488514</v>
      </c>
      <c r="J840">
        <f>IFERROR(VLOOKUP($B840,'CURVE DATA'!$A:$AM,39,FALSE),NA())</f>
        <v>5.5854532430091588</v>
      </c>
      <c r="K840" t="str">
        <f t="shared" si="147"/>
        <v/>
      </c>
      <c r="L840" t="str">
        <f t="shared" si="148"/>
        <v/>
      </c>
      <c r="M840">
        <f t="shared" si="149"/>
        <v>175.87924384615386</v>
      </c>
      <c r="N840" t="str">
        <f t="shared" si="150"/>
        <v/>
      </c>
      <c r="O840" t="str">
        <f t="shared" si="151"/>
        <v/>
      </c>
      <c r="P840" t="str">
        <f t="shared" si="152"/>
        <v/>
      </c>
      <c r="Q840" t="str">
        <f t="shared" si="153"/>
        <v/>
      </c>
    </row>
    <row r="841" spans="1:17">
      <c r="A841" s="41">
        <f t="shared" si="144"/>
        <v>839</v>
      </c>
      <c r="B841" t="str">
        <f t="shared" si="145"/>
        <v>5_840</v>
      </c>
      <c r="C841">
        <f t="shared" si="143"/>
        <v>5</v>
      </c>
      <c r="D841">
        <f t="shared" si="146"/>
        <v>840</v>
      </c>
      <c r="E841">
        <f>IFERROR(VLOOKUP($B841,'CURVE DATA'!$A:$AM,15,FALSE),"")</f>
        <v>384.82445269230772</v>
      </c>
      <c r="F841">
        <f>IFERROR(VLOOKUP($B841,'CURVE DATA'!$A:$AM,34,FALSE),NA())</f>
        <v>1.4840137222703874E-5</v>
      </c>
      <c r="G841">
        <f>IFERROR(VLOOKUP($B841,'CURVE DATA'!$A:$AM,35,FALSE),NA())</f>
        <v>7.0406691865913557E-2</v>
      </c>
      <c r="H841">
        <f>IFERROR(VLOOKUP($B841,'CURVE DATA'!$A:$AM,37,FALSE),NA())</f>
        <v>4.3382703235491151</v>
      </c>
      <c r="I841">
        <f>IFERROR(VLOOKUP($B841,'CURVE DATA'!$A:$AM,38,FALSE),NA())</f>
        <v>3.097743276983925</v>
      </c>
      <c r="J841">
        <f>IFERROR(VLOOKUP($B841,'CURVE DATA'!$A:$AM,39,FALSE),NA())</f>
        <v>5.5787973701143052</v>
      </c>
      <c r="K841" t="str">
        <f t="shared" si="147"/>
        <v/>
      </c>
      <c r="L841" t="str">
        <f t="shared" si="148"/>
        <v/>
      </c>
      <c r="M841">
        <f t="shared" si="149"/>
        <v>176.33791423076926</v>
      </c>
      <c r="N841" t="str">
        <f t="shared" si="150"/>
        <v/>
      </c>
      <c r="O841" t="str">
        <f t="shared" si="151"/>
        <v/>
      </c>
      <c r="P841" t="str">
        <f t="shared" si="152"/>
        <v/>
      </c>
      <c r="Q841" t="str">
        <f t="shared" si="153"/>
        <v/>
      </c>
    </row>
    <row r="842" spans="1:17">
      <c r="A842" s="41">
        <f t="shared" si="144"/>
        <v>840</v>
      </c>
      <c r="B842" t="str">
        <f t="shared" si="145"/>
        <v>5_841</v>
      </c>
      <c r="C842">
        <f t="shared" si="143"/>
        <v>5</v>
      </c>
      <c r="D842">
        <f t="shared" si="146"/>
        <v>841</v>
      </c>
      <c r="E842">
        <f>IFERROR(VLOOKUP($B842,'CURVE DATA'!$A:$AM,15,FALSE),"")</f>
        <v>385.28312307692306</v>
      </c>
      <c r="F842">
        <f>IFERROR(VLOOKUP($B842,'CURVE DATA'!$A:$AM,34,FALSE),NA())</f>
        <v>1.4427042524364273E-5</v>
      </c>
      <c r="G842">
        <f>IFERROR(VLOOKUP($B842,'CURVE DATA'!$A:$AM,35,FALSE),NA())</f>
        <v>7.0322891550647637E-2</v>
      </c>
      <c r="H842">
        <f>IFERROR(VLOOKUP($B842,'CURVE DATA'!$A:$AM,37,FALSE),NA())</f>
        <v>4.3331067743013447</v>
      </c>
      <c r="I842">
        <f>IFERROR(VLOOKUP($B842,'CURVE DATA'!$A:$AM,38,FALSE),NA())</f>
        <v>3.0940562430338208</v>
      </c>
      <c r="J842">
        <f>IFERROR(VLOOKUP($B842,'CURVE DATA'!$A:$AM,39,FALSE),NA())</f>
        <v>5.5721573055688696</v>
      </c>
      <c r="K842" t="str">
        <f t="shared" si="147"/>
        <v/>
      </c>
      <c r="L842" t="str">
        <f t="shared" si="148"/>
        <v/>
      </c>
      <c r="M842">
        <f t="shared" si="149"/>
        <v>176.7965846153846</v>
      </c>
      <c r="N842" t="str">
        <f t="shared" si="150"/>
        <v/>
      </c>
      <c r="O842" t="str">
        <f t="shared" si="151"/>
        <v/>
      </c>
      <c r="P842" t="str">
        <f t="shared" si="152"/>
        <v/>
      </c>
      <c r="Q842" t="str">
        <f t="shared" si="153"/>
        <v/>
      </c>
    </row>
    <row r="843" spans="1:17">
      <c r="A843" s="41">
        <f t="shared" si="144"/>
        <v>841</v>
      </c>
      <c r="B843" t="str">
        <f t="shared" si="145"/>
        <v>5_842</v>
      </c>
      <c r="C843">
        <f t="shared" si="143"/>
        <v>5</v>
      </c>
      <c r="D843">
        <f t="shared" si="146"/>
        <v>842</v>
      </c>
      <c r="E843">
        <f>IFERROR(VLOOKUP($B843,'CURVE DATA'!$A:$AM,15,FALSE),"")</f>
        <v>385.74179346153846</v>
      </c>
      <c r="F843">
        <f>IFERROR(VLOOKUP($B843,'CURVE DATA'!$A:$AM,34,FALSE),NA())</f>
        <v>1.4024869828098502E-5</v>
      </c>
      <c r="G843">
        <f>IFERROR(VLOOKUP($B843,'CURVE DATA'!$A:$AM,35,FALSE),NA())</f>
        <v>7.0239290044487326E-2</v>
      </c>
      <c r="H843">
        <f>IFERROR(VLOOKUP($B843,'CURVE DATA'!$A:$AM,37,FALSE),NA())</f>
        <v>4.3279554751340727</v>
      </c>
      <c r="I843">
        <f>IFERROR(VLOOKUP($B843,'CURVE DATA'!$A:$AM,38,FALSE),NA())</f>
        <v>3.0903779562575151</v>
      </c>
      <c r="J843">
        <f>IFERROR(VLOOKUP($B843,'CURVE DATA'!$A:$AM,39,FALSE),NA())</f>
        <v>5.5655329940106313</v>
      </c>
      <c r="K843" t="str">
        <f t="shared" si="147"/>
        <v/>
      </c>
      <c r="L843" t="str">
        <f t="shared" si="148"/>
        <v/>
      </c>
      <c r="M843">
        <f t="shared" si="149"/>
        <v>177.25525500000001</v>
      </c>
      <c r="N843" t="str">
        <f t="shared" si="150"/>
        <v/>
      </c>
      <c r="O843" t="str">
        <f t="shared" si="151"/>
        <v/>
      </c>
      <c r="P843" t="str">
        <f t="shared" si="152"/>
        <v/>
      </c>
      <c r="Q843" t="str">
        <f t="shared" si="153"/>
        <v/>
      </c>
    </row>
    <row r="844" spans="1:17">
      <c r="A844" s="41">
        <f t="shared" si="144"/>
        <v>842</v>
      </c>
      <c r="B844" t="str">
        <f t="shared" si="145"/>
        <v>5_843</v>
      </c>
      <c r="C844">
        <f t="shared" si="143"/>
        <v>5</v>
      </c>
      <c r="D844">
        <f t="shared" si="146"/>
        <v>843</v>
      </c>
      <c r="E844">
        <f>IFERROR(VLOOKUP($B844,'CURVE DATA'!$A:$AM,15,FALSE),"")</f>
        <v>386.20046384615387</v>
      </c>
      <c r="F844">
        <f>IFERROR(VLOOKUP($B844,'CURVE DATA'!$A:$AM,34,FALSE),NA())</f>
        <v>1.3633347260969803E-5</v>
      </c>
      <c r="G844">
        <f>IFERROR(VLOOKUP($B844,'CURVE DATA'!$A:$AM,35,FALSE),NA())</f>
        <v>7.0155886651735277E-2</v>
      </c>
      <c r="H844">
        <f>IFERROR(VLOOKUP($B844,'CURVE DATA'!$A:$AM,37,FALSE),NA())</f>
        <v>4.3228163831803048</v>
      </c>
      <c r="I844">
        <f>IFERROR(VLOOKUP($B844,'CURVE DATA'!$A:$AM,38,FALSE),NA())</f>
        <v>3.0867083860458178</v>
      </c>
      <c r="J844">
        <f>IFERROR(VLOOKUP($B844,'CURVE DATA'!$A:$AM,39,FALSE),NA())</f>
        <v>5.5589243803147923</v>
      </c>
      <c r="K844" t="str">
        <f t="shared" si="147"/>
        <v/>
      </c>
      <c r="L844" t="str">
        <f t="shared" si="148"/>
        <v/>
      </c>
      <c r="M844">
        <f t="shared" si="149"/>
        <v>177.71392538461541</v>
      </c>
      <c r="N844" t="str">
        <f t="shared" si="150"/>
        <v/>
      </c>
      <c r="O844" t="str">
        <f t="shared" si="151"/>
        <v/>
      </c>
      <c r="P844" t="str">
        <f t="shared" si="152"/>
        <v/>
      </c>
      <c r="Q844" t="str">
        <f t="shared" si="153"/>
        <v/>
      </c>
    </row>
    <row r="845" spans="1:17">
      <c r="A845" s="41">
        <f t="shared" si="144"/>
        <v>843</v>
      </c>
      <c r="B845" t="str">
        <f t="shared" si="145"/>
        <v>5_844</v>
      </c>
      <c r="C845">
        <f t="shared" si="143"/>
        <v>5</v>
      </c>
      <c r="D845">
        <f t="shared" si="146"/>
        <v>844</v>
      </c>
      <c r="E845">
        <f>IFERROR(VLOOKUP($B845,'CURVE DATA'!$A:$AM,15,FALSE),"")</f>
        <v>386.65913423076921</v>
      </c>
      <c r="F845">
        <f>IFERROR(VLOOKUP($B845,'CURVE DATA'!$A:$AM,34,FALSE),NA())</f>
        <v>1.3252209245978896E-5</v>
      </c>
      <c r="G845">
        <f>IFERROR(VLOOKUP($B845,'CURVE DATA'!$A:$AM,35,FALSE),NA())</f>
        <v>7.0072680679680116E-2</v>
      </c>
      <c r="H845">
        <f>IFERROR(VLOOKUP($B845,'CURVE DATA'!$A:$AM,37,FALSE),NA())</f>
        <v>4.3176894557570362</v>
      </c>
      <c r="I845">
        <f>IFERROR(VLOOKUP($B845,'CURVE DATA'!$A:$AM,38,FALSE),NA())</f>
        <v>3.0830475019209156</v>
      </c>
      <c r="J845">
        <f>IFERROR(VLOOKUP($B845,'CURVE DATA'!$A:$AM,39,FALSE),NA())</f>
        <v>5.5523314095931582</v>
      </c>
      <c r="K845" t="str">
        <f t="shared" si="147"/>
        <v/>
      </c>
      <c r="L845" t="str">
        <f t="shared" si="148"/>
        <v/>
      </c>
      <c r="M845">
        <f t="shared" si="149"/>
        <v>178.17259576923075</v>
      </c>
      <c r="N845" t="str">
        <f t="shared" si="150"/>
        <v/>
      </c>
      <c r="O845" t="str">
        <f t="shared" si="151"/>
        <v/>
      </c>
      <c r="P845" t="str">
        <f t="shared" si="152"/>
        <v/>
      </c>
      <c r="Q845" t="str">
        <f t="shared" si="153"/>
        <v/>
      </c>
    </row>
    <row r="846" spans="1:17">
      <c r="A846" s="41">
        <f t="shared" si="144"/>
        <v>844</v>
      </c>
      <c r="B846" t="str">
        <f t="shared" si="145"/>
        <v>5_845</v>
      </c>
      <c r="C846">
        <f t="shared" si="143"/>
        <v>5</v>
      </c>
      <c r="D846">
        <f t="shared" si="146"/>
        <v>845</v>
      </c>
      <c r="E846">
        <f>IFERROR(VLOOKUP($B846,'CURVE DATA'!$A:$AM,15,FALSE),"")</f>
        <v>387.11780461538461</v>
      </c>
      <c r="F846">
        <f>IFERROR(VLOOKUP($B846,'CURVE DATA'!$A:$AM,34,FALSE),NA())</f>
        <v>1.2881196408801472E-5</v>
      </c>
      <c r="G846">
        <f>IFERROR(VLOOKUP($B846,'CURVE DATA'!$A:$AM,35,FALSE),NA())</f>
        <v>6.9989671438586198E-2</v>
      </c>
      <c r="H846">
        <f>IFERROR(VLOOKUP($B846,'CURVE DATA'!$A:$AM,37,FALSE),NA())</f>
        <v>4.3125746503646187</v>
      </c>
      <c r="I846">
        <f>IFERROR(VLOOKUP($B846,'CURVE DATA'!$A:$AM,38,FALSE),NA())</f>
        <v>3.0793952735359218</v>
      </c>
      <c r="J846">
        <f>IFERROR(VLOOKUP($B846,'CURVE DATA'!$A:$AM,39,FALSE),NA())</f>
        <v>5.5457540271933166</v>
      </c>
      <c r="K846" t="str">
        <f t="shared" si="147"/>
        <v/>
      </c>
      <c r="L846" t="str">
        <f t="shared" si="148"/>
        <v/>
      </c>
      <c r="M846">
        <f t="shared" si="149"/>
        <v>178.63126615384616</v>
      </c>
      <c r="N846" t="str">
        <f t="shared" si="150"/>
        <v/>
      </c>
      <c r="O846" t="str">
        <f t="shared" si="151"/>
        <v/>
      </c>
      <c r="P846" t="str">
        <f t="shared" si="152"/>
        <v/>
      </c>
      <c r="Q846" t="str">
        <f t="shared" si="153"/>
        <v/>
      </c>
    </row>
    <row r="847" spans="1:17">
      <c r="A847" s="41">
        <f t="shared" si="144"/>
        <v>845</v>
      </c>
      <c r="B847" t="str">
        <f t="shared" si="145"/>
        <v>5_846</v>
      </c>
      <c r="C847">
        <f t="shared" si="143"/>
        <v>5</v>
      </c>
      <c r="D847">
        <f t="shared" si="146"/>
        <v>846</v>
      </c>
      <c r="E847">
        <f>IFERROR(VLOOKUP($B847,'CURVE DATA'!$A:$AM,15,FALSE),"")</f>
        <v>387.57647500000002</v>
      </c>
      <c r="F847">
        <f>IFERROR(VLOOKUP($B847,'CURVE DATA'!$A:$AM,34,FALSE),NA())</f>
        <v>1.2520055316620866E-5</v>
      </c>
      <c r="G847">
        <f>IFERROR(VLOOKUP($B847,'CURVE DATA'!$A:$AM,35,FALSE),NA())</f>
        <v>6.9906858241682926E-2</v>
      </c>
      <c r="H847">
        <f>IFERROR(VLOOKUP($B847,'CURVE DATA'!$A:$AM,37,FALSE),NA())</f>
        <v>4.3074719246861006</v>
      </c>
      <c r="I847">
        <f>IFERROR(VLOOKUP($B847,'CURVE DATA'!$A:$AM,38,FALSE),NA())</f>
        <v>3.0757516706744035</v>
      </c>
      <c r="J847">
        <f>IFERROR(VLOOKUP($B847,'CURVE DATA'!$A:$AM,39,FALSE),NA())</f>
        <v>5.5391921786977987</v>
      </c>
      <c r="K847" t="str">
        <f t="shared" si="147"/>
        <v/>
      </c>
      <c r="L847" t="str">
        <f t="shared" si="148"/>
        <v/>
      </c>
      <c r="M847">
        <f t="shared" si="149"/>
        <v>179.08993653846156</v>
      </c>
      <c r="N847" t="str">
        <f t="shared" si="150"/>
        <v/>
      </c>
      <c r="O847" t="str">
        <f t="shared" si="151"/>
        <v/>
      </c>
      <c r="P847" t="str">
        <f t="shared" si="152"/>
        <v/>
      </c>
      <c r="Q847" t="str">
        <f t="shared" si="153"/>
        <v/>
      </c>
    </row>
    <row r="848" spans="1:17">
      <c r="A848" s="41">
        <f t="shared" si="144"/>
        <v>846</v>
      </c>
      <c r="B848" t="str">
        <f t="shared" si="145"/>
        <v>5_847</v>
      </c>
      <c r="C848">
        <f t="shared" si="143"/>
        <v>5</v>
      </c>
      <c r="D848">
        <f t="shared" si="146"/>
        <v>847</v>
      </c>
      <c r="E848">
        <f>IFERROR(VLOOKUP($B848,'CURVE DATA'!$A:$AM,15,FALSE),"")</f>
        <v>388.03514538461536</v>
      </c>
      <c r="F848">
        <f>IFERROR(VLOOKUP($B848,'CURVE DATA'!$A:$AM,34,FALSE),NA())</f>
        <v>1.2168538506111855E-5</v>
      </c>
      <c r="G848">
        <f>IFERROR(VLOOKUP($B848,'CURVE DATA'!$A:$AM,35,FALSE),NA())</f>
        <v>6.982424040515435E-2</v>
      </c>
      <c r="H848">
        <f>IFERROR(VLOOKUP($B848,'CURVE DATA'!$A:$AM,37,FALSE),NA())</f>
        <v>4.3023812365865899</v>
      </c>
      <c r="I848">
        <f>IFERROR(VLOOKUP($B848,'CURVE DATA'!$A:$AM,38,FALSE),NA())</f>
        <v>3.0721166632499282</v>
      </c>
      <c r="J848">
        <f>IFERROR(VLOOKUP($B848,'CURVE DATA'!$A:$AM,39,FALSE),NA())</f>
        <v>5.5326458099232516</v>
      </c>
      <c r="K848" t="str">
        <f t="shared" si="147"/>
        <v/>
      </c>
      <c r="L848" t="str">
        <f t="shared" si="148"/>
        <v/>
      </c>
      <c r="M848">
        <f t="shared" si="149"/>
        <v>179.5486069230769</v>
      </c>
      <c r="N848" t="str">
        <f t="shared" si="150"/>
        <v/>
      </c>
      <c r="O848" t="str">
        <f t="shared" si="151"/>
        <v/>
      </c>
      <c r="P848" t="str">
        <f t="shared" si="152"/>
        <v/>
      </c>
      <c r="Q848" t="str">
        <f t="shared" si="153"/>
        <v/>
      </c>
    </row>
    <row r="849" spans="1:17">
      <c r="A849" s="41">
        <f t="shared" si="144"/>
        <v>847</v>
      </c>
      <c r="B849" t="str">
        <f t="shared" si="145"/>
        <v>5_848</v>
      </c>
      <c r="C849">
        <f t="shared" si="143"/>
        <v>5</v>
      </c>
      <c r="D849">
        <f t="shared" si="146"/>
        <v>848</v>
      </c>
      <c r="E849">
        <f>IFERROR(VLOOKUP($B849,'CURVE DATA'!$A:$AM,15,FALSE),"")</f>
        <v>388.49381576923076</v>
      </c>
      <c r="F849">
        <f>IFERROR(VLOOKUP($B849,'CURVE DATA'!$A:$AM,34,FALSE),NA())</f>
        <v>1.1826404259575718E-5</v>
      </c>
      <c r="G849">
        <f>IFERROR(VLOOKUP($B849,'CURVE DATA'!$A:$AM,35,FALSE),NA())</f>
        <v>6.9741817248128501E-2</v>
      </c>
      <c r="H849">
        <f>IFERROR(VLOOKUP($B849,'CURVE DATA'!$A:$AM,37,FALSE),NA())</f>
        <v>4.2973025441125925</v>
      </c>
      <c r="I849">
        <f>IFERROR(VLOOKUP($B849,'CURVE DATA'!$A:$AM,38,FALSE),NA())</f>
        <v>3.0684902213055905</v>
      </c>
      <c r="J849">
        <f>IFERROR(VLOOKUP($B849,'CURVE DATA'!$A:$AM,39,FALSE),NA())</f>
        <v>5.5261148669195945</v>
      </c>
      <c r="K849" t="str">
        <f t="shared" si="147"/>
        <v/>
      </c>
      <c r="L849" t="str">
        <f t="shared" si="148"/>
        <v/>
      </c>
      <c r="M849">
        <f t="shared" si="149"/>
        <v>180.00727730769231</v>
      </c>
      <c r="N849" t="str">
        <f t="shared" si="150"/>
        <v/>
      </c>
      <c r="O849" t="str">
        <f t="shared" si="151"/>
        <v/>
      </c>
      <c r="P849" t="str">
        <f t="shared" si="152"/>
        <v/>
      </c>
      <c r="Q849" t="str">
        <f t="shared" si="153"/>
        <v/>
      </c>
    </row>
    <row r="850" spans="1:17">
      <c r="A850" s="41">
        <f t="shared" si="144"/>
        <v>848</v>
      </c>
      <c r="B850" t="str">
        <f t="shared" si="145"/>
        <v>5_849</v>
      </c>
      <c r="C850">
        <f t="shared" si="143"/>
        <v>5</v>
      </c>
      <c r="D850">
        <f t="shared" si="146"/>
        <v>849</v>
      </c>
      <c r="E850">
        <f>IFERROR(VLOOKUP($B850,'CURVE DATA'!$A:$AM,15,FALSE),"")</f>
        <v>388.95248615384617</v>
      </c>
      <c r="F850">
        <f>IFERROR(VLOOKUP($B850,'CURVE DATA'!$A:$AM,34,FALSE),NA())</f>
        <v>1.1493416530338066E-5</v>
      </c>
      <c r="G850">
        <f>IFERROR(VLOOKUP($B850,'CURVE DATA'!$A:$AM,35,FALSE),NA())</f>
        <v>6.9659588092666702E-2</v>
      </c>
      <c r="H850">
        <f>IFERROR(VLOOKUP($B850,'CURVE DATA'!$A:$AM,37,FALSE),NA())</f>
        <v>4.292235805491357</v>
      </c>
      <c r="I850">
        <f>IFERROR(VLOOKUP($B850,'CURVE DATA'!$A:$AM,38,FALSE),NA())</f>
        <v>3.064872315013544</v>
      </c>
      <c r="J850">
        <f>IFERROR(VLOOKUP($B850,'CURVE DATA'!$A:$AM,39,FALSE),NA())</f>
        <v>5.5195992959691704</v>
      </c>
      <c r="K850" t="str">
        <f t="shared" si="147"/>
        <v/>
      </c>
      <c r="L850" t="str">
        <f t="shared" si="148"/>
        <v/>
      </c>
      <c r="M850">
        <f t="shared" si="149"/>
        <v>180.46594769230771</v>
      </c>
      <c r="N850" t="str">
        <f t="shared" si="150"/>
        <v/>
      </c>
      <c r="O850" t="str">
        <f t="shared" si="151"/>
        <v/>
      </c>
      <c r="P850" t="str">
        <f t="shared" si="152"/>
        <v/>
      </c>
      <c r="Q850" t="str">
        <f t="shared" si="153"/>
        <v/>
      </c>
    </row>
    <row r="851" spans="1:17">
      <c r="A851" s="41">
        <f t="shared" si="144"/>
        <v>849</v>
      </c>
      <c r="B851" t="str">
        <f t="shared" si="145"/>
        <v>5_850</v>
      </c>
      <c r="C851">
        <f t="shared" si="143"/>
        <v>5</v>
      </c>
      <c r="D851">
        <f t="shared" si="146"/>
        <v>850</v>
      </c>
      <c r="E851">
        <f>IFERROR(VLOOKUP($B851,'CURVE DATA'!$A:$AM,15,FALSE),"")</f>
        <v>389.41115653846157</v>
      </c>
      <c r="F851">
        <f>IFERROR(VLOOKUP($B851,'CURVE DATA'!$A:$AM,34,FALSE),NA())</f>
        <v>1.1169344756192696E-5</v>
      </c>
      <c r="G851">
        <f>IFERROR(VLOOKUP($B851,'CURVE DATA'!$A:$AM,35,FALSE),NA())</f>
        <v>6.9577552263752784E-2</v>
      </c>
      <c r="H851">
        <f>IFERROR(VLOOKUP($B851,'CURVE DATA'!$A:$AM,37,FALSE),NA())</f>
        <v>4.28718097913021</v>
      </c>
      <c r="I851">
        <f>IFERROR(VLOOKUP($B851,'CURVE DATA'!$A:$AM,38,FALSE),NA())</f>
        <v>3.0612629146745269</v>
      </c>
      <c r="J851">
        <f>IFERROR(VLOOKUP($B851,'CURVE DATA'!$A:$AM,39,FALSE),NA())</f>
        <v>5.5130990435858926</v>
      </c>
      <c r="K851" t="str">
        <f t="shared" si="147"/>
        <v/>
      </c>
      <c r="L851" t="str">
        <f t="shared" si="148"/>
        <v/>
      </c>
      <c r="M851">
        <f t="shared" si="149"/>
        <v>180.92461807692311</v>
      </c>
      <c r="N851" t="str">
        <f t="shared" si="150"/>
        <v/>
      </c>
      <c r="O851" t="str">
        <f t="shared" si="151"/>
        <v/>
      </c>
      <c r="P851" t="str">
        <f t="shared" si="152"/>
        <v/>
      </c>
      <c r="Q851" t="str">
        <f t="shared" si="153"/>
        <v/>
      </c>
    </row>
    <row r="852" spans="1:17">
      <c r="A852" s="41">
        <f t="shared" si="144"/>
        <v>850</v>
      </c>
      <c r="B852" t="str">
        <f t="shared" si="145"/>
        <v>5_851</v>
      </c>
      <c r="C852">
        <f t="shared" si="143"/>
        <v>5</v>
      </c>
      <c r="D852">
        <f t="shared" si="146"/>
        <v>851</v>
      </c>
      <c r="E852">
        <f>IFERROR(VLOOKUP($B852,'CURVE DATA'!$A:$AM,15,FALSE),"")</f>
        <v>389.86982692307691</v>
      </c>
      <c r="F852">
        <f>IFERROR(VLOOKUP($B852,'CURVE DATA'!$A:$AM,34,FALSE),NA())</f>
        <v>1.0853963859395146E-5</v>
      </c>
      <c r="G852">
        <f>IFERROR(VLOOKUP($B852,'CURVE DATA'!$A:$AM,35,FALSE),NA())</f>
        <v>6.9495709089282334E-2</v>
      </c>
      <c r="H852">
        <f>IFERROR(VLOOKUP($B852,'CURVE DATA'!$A:$AM,37,FALSE),NA())</f>
        <v>4.2821380236158904</v>
      </c>
      <c r="I852">
        <f>IFERROR(VLOOKUP($B852,'CURVE DATA'!$A:$AM,38,FALSE),NA())</f>
        <v>3.0576619907173881</v>
      </c>
      <c r="J852">
        <f>IFERROR(VLOOKUP($B852,'CURVE DATA'!$A:$AM,39,FALSE),NA())</f>
        <v>5.5066140565143922</v>
      </c>
      <c r="K852" t="str">
        <f t="shared" si="147"/>
        <v/>
      </c>
      <c r="L852" t="str">
        <f t="shared" si="148"/>
        <v/>
      </c>
      <c r="M852">
        <f t="shared" si="149"/>
        <v>181.38328846153846</v>
      </c>
      <c r="N852" t="str">
        <f t="shared" si="150"/>
        <v/>
      </c>
      <c r="O852" t="str">
        <f t="shared" si="151"/>
        <v/>
      </c>
      <c r="P852" t="str">
        <f t="shared" si="152"/>
        <v/>
      </c>
      <c r="Q852" t="str">
        <f t="shared" si="153"/>
        <v/>
      </c>
    </row>
    <row r="853" spans="1:17">
      <c r="A853" s="41">
        <f t="shared" si="144"/>
        <v>851</v>
      </c>
      <c r="B853" t="str">
        <f t="shared" si="145"/>
        <v>5_852</v>
      </c>
      <c r="C853">
        <f t="shared" si="143"/>
        <v>5</v>
      </c>
      <c r="D853">
        <f t="shared" si="146"/>
        <v>852</v>
      </c>
      <c r="E853">
        <f>IFERROR(VLOOKUP($B853,'CURVE DATA'!$A:$AM,15,FALSE),"")</f>
        <v>390.32849730769232</v>
      </c>
      <c r="F853">
        <f>IFERROR(VLOOKUP($B853,'CURVE DATA'!$A:$AM,34,FALSE),NA())</f>
        <v>1.0547053966850105E-5</v>
      </c>
      <c r="G853">
        <f>IFERROR(VLOOKUP($B853,'CURVE DATA'!$A:$AM,35,FALSE),NA())</f>
        <v>6.9414057900051646E-2</v>
      </c>
      <c r="H853">
        <f>IFERROR(VLOOKUP($B853,'CURVE DATA'!$A:$AM,37,FALSE),NA())</f>
        <v>4.277106897713872</v>
      </c>
      <c r="I853">
        <f>IFERROR(VLOOKUP($B853,'CURVE DATA'!$A:$AM,38,FALSE),NA())</f>
        <v>3.0540695136986016</v>
      </c>
      <c r="J853">
        <f>IFERROR(VLOOKUP($B853,'CURVE DATA'!$A:$AM,39,FALSE),NA())</f>
        <v>5.5001442817291437</v>
      </c>
      <c r="K853" t="str">
        <f t="shared" si="147"/>
        <v/>
      </c>
      <c r="L853" t="str">
        <f t="shared" si="148"/>
        <v/>
      </c>
      <c r="M853">
        <f t="shared" si="149"/>
        <v>181.84195884615386</v>
      </c>
      <c r="N853" t="str">
        <f t="shared" si="150"/>
        <v/>
      </c>
      <c r="O853" t="str">
        <f t="shared" si="151"/>
        <v/>
      </c>
      <c r="P853" t="str">
        <f t="shared" si="152"/>
        <v/>
      </c>
      <c r="Q853" t="str">
        <f t="shared" si="153"/>
        <v/>
      </c>
    </row>
    <row r="854" spans="1:17">
      <c r="A854" s="41">
        <f t="shared" si="144"/>
        <v>852</v>
      </c>
      <c r="B854" t="str">
        <f t="shared" si="145"/>
        <v>5_853</v>
      </c>
      <c r="C854">
        <f t="shared" si="143"/>
        <v>5</v>
      </c>
      <c r="D854">
        <f t="shared" si="146"/>
        <v>853</v>
      </c>
      <c r="E854">
        <f>IFERROR(VLOOKUP($B854,'CURVE DATA'!$A:$AM,15,FALSE),"")</f>
        <v>390.78716769230772</v>
      </c>
      <c r="F854">
        <f>IFERROR(VLOOKUP($B854,'CURVE DATA'!$A:$AM,34,FALSE),NA())</f>
        <v>1.024840047541033E-5</v>
      </c>
      <c r="G854">
        <f>IFERROR(VLOOKUP($B854,'CURVE DATA'!$A:$AM,35,FALSE),NA())</f>
        <v>6.9332598029746978E-2</v>
      </c>
      <c r="H854">
        <f>IFERROR(VLOOKUP($B854,'CURVE DATA'!$A:$AM,37,FALSE),NA())</f>
        <v>4.2720875603677015</v>
      </c>
      <c r="I854">
        <f>IFERROR(VLOOKUP($B854,'CURVE DATA'!$A:$AM,38,FALSE),NA())</f>
        <v>3.0504854543017923</v>
      </c>
      <c r="J854">
        <f>IFERROR(VLOOKUP($B854,'CURVE DATA'!$A:$AM,39,FALSE),NA())</f>
        <v>5.4936896664336112</v>
      </c>
      <c r="K854" t="str">
        <f t="shared" si="147"/>
        <v/>
      </c>
      <c r="L854" t="str">
        <f t="shared" si="148"/>
        <v/>
      </c>
      <c r="M854">
        <f t="shared" si="149"/>
        <v>182.30062923076926</v>
      </c>
      <c r="N854" t="str">
        <f t="shared" si="150"/>
        <v/>
      </c>
      <c r="O854" t="str">
        <f t="shared" si="151"/>
        <v/>
      </c>
      <c r="P854" t="str">
        <f t="shared" si="152"/>
        <v/>
      </c>
      <c r="Q854" t="str">
        <f t="shared" si="153"/>
        <v/>
      </c>
    </row>
    <row r="855" spans="1:17">
      <c r="A855" s="41">
        <f t="shared" si="144"/>
        <v>853</v>
      </c>
      <c r="B855" t="str">
        <f t="shared" si="145"/>
        <v>5_854</v>
      </c>
      <c r="C855">
        <f t="shared" si="143"/>
        <v>5</v>
      </c>
      <c r="D855">
        <f t="shared" si="146"/>
        <v>854</v>
      </c>
      <c r="E855">
        <f>IFERROR(VLOOKUP($B855,'CURVE DATA'!$A:$AM,15,FALSE),"")</f>
        <v>391.24583807692306</v>
      </c>
      <c r="F855">
        <f>IFERROR(VLOOKUP($B855,'CURVE DATA'!$A:$AM,34,FALSE),NA())</f>
        <v>9.9577938000243151E-6</v>
      </c>
      <c r="G855">
        <f>IFERROR(VLOOKUP($B855,'CURVE DATA'!$A:$AM,35,FALSE),NA())</f>
        <v>6.9251328814933441E-2</v>
      </c>
      <c r="H855">
        <f>IFERROR(VLOOKUP($B855,'CURVE DATA'!$A:$AM,37,FALSE),NA())</f>
        <v>4.2670799706983109</v>
      </c>
      <c r="I855">
        <f>IFERROR(VLOOKUP($B855,'CURVE DATA'!$A:$AM,38,FALSE),NA())</f>
        <v>3.0469097833372505</v>
      </c>
      <c r="J855">
        <f>IFERROR(VLOOKUP($B855,'CURVE DATA'!$A:$AM,39,FALSE),NA())</f>
        <v>5.4872501580593722</v>
      </c>
      <c r="K855" t="str">
        <f t="shared" si="147"/>
        <v/>
      </c>
      <c r="L855" t="str">
        <f t="shared" si="148"/>
        <v/>
      </c>
      <c r="M855">
        <f t="shared" si="149"/>
        <v>182.75929961538461</v>
      </c>
      <c r="N855" t="str">
        <f t="shared" si="150"/>
        <v/>
      </c>
      <c r="O855" t="str">
        <f t="shared" si="151"/>
        <v/>
      </c>
      <c r="P855" t="str">
        <f t="shared" si="152"/>
        <v/>
      </c>
      <c r="Q855" t="str">
        <f t="shared" si="153"/>
        <v/>
      </c>
    </row>
    <row r="856" spans="1:17">
      <c r="A856" s="41">
        <f t="shared" si="144"/>
        <v>854</v>
      </c>
      <c r="B856" t="str">
        <f t="shared" si="145"/>
        <v>5_855</v>
      </c>
      <c r="C856">
        <f t="shared" si="143"/>
        <v>5</v>
      </c>
      <c r="D856">
        <f t="shared" si="146"/>
        <v>855</v>
      </c>
      <c r="E856">
        <f>IFERROR(VLOOKUP($B856,'CURVE DATA'!$A:$AM,15,FALSE),"")</f>
        <v>391.70450846153847</v>
      </c>
      <c r="F856">
        <f>IFERROR(VLOOKUP($B856,'CURVE DATA'!$A:$AM,34,FALSE),NA())</f>
        <v>9.675029336435077E-6</v>
      </c>
      <c r="G856">
        <f>IFERROR(VLOOKUP($B856,'CURVE DATA'!$A:$AM,35,FALSE),NA())</f>
        <v>6.9170249595043976E-2</v>
      </c>
      <c r="H856">
        <f>IFERROR(VLOOKUP($B856,'CURVE DATA'!$A:$AM,37,FALSE),NA())</f>
        <v>4.2620840880033413</v>
      </c>
      <c r="I856">
        <f>IFERROR(VLOOKUP($B856,'CURVE DATA'!$A:$AM,38,FALSE),NA())</f>
        <v>3.0433424717414432</v>
      </c>
      <c r="J856">
        <f>IFERROR(VLOOKUP($B856,'CURVE DATA'!$A:$AM,39,FALSE),NA())</f>
        <v>5.4808257042652402</v>
      </c>
      <c r="K856" t="str">
        <f t="shared" si="147"/>
        <v/>
      </c>
      <c r="L856" t="str">
        <f t="shared" si="148"/>
        <v/>
      </c>
      <c r="M856">
        <f t="shared" si="149"/>
        <v>183.21797000000001</v>
      </c>
      <c r="N856" t="str">
        <f t="shared" si="150"/>
        <v/>
      </c>
      <c r="O856" t="str">
        <f t="shared" si="151"/>
        <v/>
      </c>
      <c r="P856" t="str">
        <f t="shared" si="152"/>
        <v/>
      </c>
      <c r="Q856" t="str">
        <f t="shared" si="153"/>
        <v/>
      </c>
    </row>
    <row r="857" spans="1:17">
      <c r="A857" s="41">
        <f t="shared" si="144"/>
        <v>855</v>
      </c>
      <c r="B857" t="str">
        <f t="shared" si="145"/>
        <v>5_856</v>
      </c>
      <c r="C857">
        <f t="shared" si="143"/>
        <v>5</v>
      </c>
      <c r="D857">
        <f t="shared" si="146"/>
        <v>856</v>
      </c>
      <c r="E857">
        <f>IFERROR(VLOOKUP($B857,'CURVE DATA'!$A:$AM,15,FALSE),"")</f>
        <v>392.16317884615387</v>
      </c>
      <c r="F857">
        <f>IFERROR(VLOOKUP($B857,'CURVE DATA'!$A:$AM,34,FALSE),NA())</f>
        <v>9.3999073212686367E-6</v>
      </c>
      <c r="G857">
        <f>IFERROR(VLOOKUP($B857,'CURVE DATA'!$A:$AM,35,FALSE),NA())</f>
        <v>6.9089359712368278E-2</v>
      </c>
      <c r="H857">
        <f>IFERROR(VLOOKUP($B857,'CURVE DATA'!$A:$AM,37,FALSE),NA())</f>
        <v>4.2570998717564592</v>
      </c>
      <c r="I857">
        <f>IFERROR(VLOOKUP($B857,'CURVE DATA'!$A:$AM,38,FALSE),NA())</f>
        <v>3.0397834905765295</v>
      </c>
      <c r="J857">
        <f>IFERROR(VLOOKUP($B857,'CURVE DATA'!$A:$AM,39,FALSE),NA())</f>
        <v>5.4744162529363889</v>
      </c>
      <c r="K857" t="str">
        <f t="shared" si="147"/>
        <v/>
      </c>
      <c r="L857" t="str">
        <f t="shared" si="148"/>
        <v/>
      </c>
      <c r="M857">
        <f t="shared" si="149"/>
        <v>183.67664038461541</v>
      </c>
      <c r="N857" t="str">
        <f t="shared" si="150"/>
        <v/>
      </c>
      <c r="O857" t="str">
        <f t="shared" si="151"/>
        <v/>
      </c>
      <c r="P857" t="str">
        <f t="shared" si="152"/>
        <v/>
      </c>
      <c r="Q857" t="str">
        <f t="shared" si="153"/>
        <v/>
      </c>
    </row>
    <row r="858" spans="1:17">
      <c r="A858" s="41">
        <f t="shared" si="144"/>
        <v>856</v>
      </c>
      <c r="B858" t="str">
        <f t="shared" si="145"/>
        <v>5_857</v>
      </c>
      <c r="C858">
        <f t="shared" si="143"/>
        <v>5</v>
      </c>
      <c r="D858">
        <f t="shared" si="146"/>
        <v>857</v>
      </c>
      <c r="E858">
        <f>IFERROR(VLOOKUP($B858,'CURVE DATA'!$A:$AM,15,FALSE),"")</f>
        <v>392.62184923076921</v>
      </c>
      <c r="F858">
        <f>IFERROR(VLOOKUP($B858,'CURVE DATA'!$A:$AM,34,FALSE),NA())</f>
        <v>9.1322327480894155E-6</v>
      </c>
      <c r="G858">
        <f>IFERROR(VLOOKUP($B858,'CURVE DATA'!$A:$AM,35,FALSE),NA())</f>
        <v>6.9008658512041632E-2</v>
      </c>
      <c r="H858">
        <f>IFERROR(VLOOKUP($B858,'CURVE DATA'!$A:$AM,37,FALSE),NA())</f>
        <v>4.2521272816066666</v>
      </c>
      <c r="I858">
        <f>IFERROR(VLOOKUP($B858,'CURVE DATA'!$A:$AM,38,FALSE),NA())</f>
        <v>3.0362328110298682</v>
      </c>
      <c r="J858">
        <f>IFERROR(VLOOKUP($B858,'CURVE DATA'!$A:$AM,39,FALSE),NA())</f>
        <v>5.468021752183466</v>
      </c>
      <c r="K858" t="str">
        <f t="shared" si="147"/>
        <v/>
      </c>
      <c r="L858" t="str">
        <f t="shared" si="148"/>
        <v/>
      </c>
      <c r="M858">
        <f t="shared" si="149"/>
        <v>184.13531076923076</v>
      </c>
      <c r="N858" t="str">
        <f t="shared" si="150"/>
        <v/>
      </c>
      <c r="O858" t="str">
        <f t="shared" si="151"/>
        <v/>
      </c>
      <c r="P858" t="str">
        <f t="shared" si="152"/>
        <v/>
      </c>
      <c r="Q858" t="str">
        <f t="shared" si="153"/>
        <v/>
      </c>
    </row>
    <row r="859" spans="1:17">
      <c r="A859" s="41">
        <f t="shared" si="144"/>
        <v>857</v>
      </c>
      <c r="B859" t="str">
        <f t="shared" si="145"/>
        <v>5_858</v>
      </c>
      <c r="C859">
        <f t="shared" si="143"/>
        <v>5</v>
      </c>
      <c r="D859">
        <f t="shared" si="146"/>
        <v>858</v>
      </c>
      <c r="E859">
        <f>IFERROR(VLOOKUP($B859,'CURVE DATA'!$A:$AM,15,FALSE),"")</f>
        <v>393.08051961538462</v>
      </c>
      <c r="F859">
        <f>IFERROR(VLOOKUP($B859,'CURVE DATA'!$A:$AM,34,FALSE),NA())</f>
        <v>8.871815236809529E-6</v>
      </c>
      <c r="G859">
        <f>IFERROR(VLOOKUP($B859,'CURVE DATA'!$A:$AM,35,FALSE),NA())</f>
        <v>6.8928145342033675E-2</v>
      </c>
      <c r="H859">
        <f>IFERROR(VLOOKUP($B859,'CURVE DATA'!$A:$AM,37,FALSE),NA())</f>
        <v>4.2471662773776142</v>
      </c>
      <c r="I859">
        <f>IFERROR(VLOOKUP($B859,'CURVE DATA'!$A:$AM,38,FALSE),NA())</f>
        <v>3.0326904044135228</v>
      </c>
      <c r="J859">
        <f>IFERROR(VLOOKUP($B859,'CURVE DATA'!$A:$AM,39,FALSE),NA())</f>
        <v>5.4616421503417065</v>
      </c>
      <c r="K859" t="str">
        <f t="shared" si="147"/>
        <v/>
      </c>
      <c r="L859" t="str">
        <f t="shared" si="148"/>
        <v/>
      </c>
      <c r="M859">
        <f t="shared" si="149"/>
        <v>184.59398115384616</v>
      </c>
      <c r="N859" t="str">
        <f t="shared" si="150"/>
        <v/>
      </c>
      <c r="O859" t="str">
        <f t="shared" si="151"/>
        <v/>
      </c>
      <c r="P859" t="str">
        <f t="shared" si="152"/>
        <v/>
      </c>
      <c r="Q859" t="str">
        <f t="shared" si="153"/>
        <v/>
      </c>
    </row>
    <row r="860" spans="1:17">
      <c r="A860" s="41">
        <f t="shared" si="144"/>
        <v>858</v>
      </c>
      <c r="B860" t="str">
        <f t="shared" si="145"/>
        <v>5_859</v>
      </c>
      <c r="C860">
        <f t="shared" si="143"/>
        <v>5</v>
      </c>
      <c r="D860">
        <f t="shared" si="146"/>
        <v>859</v>
      </c>
      <c r="E860">
        <f>IFERROR(VLOOKUP($B860,'CURVE DATA'!$A:$AM,15,FALSE),"")</f>
        <v>393.53919000000002</v>
      </c>
      <c r="F860">
        <f>IFERROR(VLOOKUP($B860,'CURVE DATA'!$A:$AM,34,FALSE),NA())</f>
        <v>8.6184689963997076E-6</v>
      </c>
      <c r="G860">
        <f>IFERROR(VLOOKUP($B860,'CURVE DATA'!$A:$AM,35,FALSE),NA())</f>
        <v>6.884781955313736E-2</v>
      </c>
      <c r="H860">
        <f>IFERROR(VLOOKUP($B860,'CURVE DATA'!$A:$AM,37,FALSE),NA())</f>
        <v>4.2422168190669156</v>
      </c>
      <c r="I860">
        <f>IFERROR(VLOOKUP($B860,'CURVE DATA'!$A:$AM,38,FALSE),NA())</f>
        <v>3.029156242163777</v>
      </c>
      <c r="J860">
        <f>IFERROR(VLOOKUP($B860,'CURVE DATA'!$A:$AM,39,FALSE),NA())</f>
        <v>5.4552773959700547</v>
      </c>
      <c r="K860" t="str">
        <f t="shared" si="147"/>
        <v/>
      </c>
      <c r="L860" t="str">
        <f t="shared" si="148"/>
        <v/>
      </c>
      <c r="M860">
        <f t="shared" si="149"/>
        <v>185.05265153846156</v>
      </c>
      <c r="N860" t="str">
        <f t="shared" si="150"/>
        <v/>
      </c>
      <c r="O860" t="str">
        <f t="shared" si="151"/>
        <v/>
      </c>
      <c r="P860" t="str">
        <f t="shared" si="152"/>
        <v/>
      </c>
      <c r="Q860" t="str">
        <f t="shared" si="153"/>
        <v/>
      </c>
    </row>
    <row r="861" spans="1:17">
      <c r="A861" s="41">
        <f t="shared" si="144"/>
        <v>859</v>
      </c>
      <c r="B861" t="str">
        <f t="shared" si="145"/>
        <v>5_860</v>
      </c>
      <c r="C861">
        <f t="shared" si="143"/>
        <v>5</v>
      </c>
      <c r="D861">
        <f t="shared" si="146"/>
        <v>860</v>
      </c>
      <c r="E861">
        <f>IFERROR(VLOOKUP($B861,'CURVE DATA'!$A:$AM,15,FALSE),"")</f>
        <v>393.99786038461536</v>
      </c>
      <c r="F861">
        <f>IFERROR(VLOOKUP($B861,'CURVE DATA'!$A:$AM,34,FALSE),NA())</f>
        <v>8.3720126103351636E-6</v>
      </c>
      <c r="G861">
        <f>IFERROR(VLOOKUP($B861,'CURVE DATA'!$A:$AM,35,FALSE),NA())</f>
        <v>6.8767680498957484E-2</v>
      </c>
      <c r="H861">
        <f>IFERROR(VLOOKUP($B861,'CURVE DATA'!$A:$AM,37,FALSE),NA())</f>
        <v>4.2372788668454424</v>
      </c>
      <c r="I861">
        <f>IFERROR(VLOOKUP($B861,'CURVE DATA'!$A:$AM,38,FALSE),NA())</f>
        <v>3.0256302958406298</v>
      </c>
      <c r="J861">
        <f>IFERROR(VLOOKUP($B861,'CURVE DATA'!$A:$AM,39,FALSE),NA())</f>
        <v>5.4489274378502559</v>
      </c>
      <c r="K861" t="str">
        <f t="shared" si="147"/>
        <v/>
      </c>
      <c r="L861" t="str">
        <f t="shared" si="148"/>
        <v/>
      </c>
      <c r="M861">
        <f t="shared" si="149"/>
        <v>185.51132192307691</v>
      </c>
      <c r="N861" t="str">
        <f t="shared" si="150"/>
        <v/>
      </c>
      <c r="O861" t="str">
        <f t="shared" si="151"/>
        <v/>
      </c>
      <c r="P861" t="str">
        <f t="shared" si="152"/>
        <v/>
      </c>
      <c r="Q861" t="str">
        <f t="shared" si="153"/>
        <v/>
      </c>
    </row>
    <row r="862" spans="1:17">
      <c r="A862" s="41">
        <f t="shared" si="144"/>
        <v>860</v>
      </c>
      <c r="B862" t="str">
        <f t="shared" si="145"/>
        <v>5_861</v>
      </c>
      <c r="C862">
        <f t="shared" si="143"/>
        <v>5</v>
      </c>
      <c r="D862">
        <f t="shared" si="146"/>
        <v>861</v>
      </c>
      <c r="E862">
        <f>IFERROR(VLOOKUP($B862,'CURVE DATA'!$A:$AM,15,FALSE),"")</f>
        <v>394.45653076923077</v>
      </c>
      <c r="F862">
        <f>IFERROR(VLOOKUP($B862,'CURVE DATA'!$A:$AM,34,FALSE),NA())</f>
        <v>8.1322690552640347E-6</v>
      </c>
      <c r="G862">
        <f>IFERROR(VLOOKUP($B862,'CURVE DATA'!$A:$AM,35,FALSE),NA())</f>
        <v>6.8687727535899454E-2</v>
      </c>
      <c r="H862">
        <f>IFERROR(VLOOKUP($B862,'CURVE DATA'!$A:$AM,37,FALSE),NA())</f>
        <v>4.2323523810566339</v>
      </c>
      <c r="I862">
        <f>IFERROR(VLOOKUP($B862,'CURVE DATA'!$A:$AM,38,FALSE),NA())</f>
        <v>3.0221125371273012</v>
      </c>
      <c r="J862">
        <f>IFERROR(VLOOKUP($B862,'CURVE DATA'!$A:$AM,39,FALSE),NA())</f>
        <v>5.4425922249859671</v>
      </c>
      <c r="K862" t="str">
        <f t="shared" si="147"/>
        <v/>
      </c>
      <c r="L862" t="str">
        <f t="shared" si="148"/>
        <v/>
      </c>
      <c r="M862">
        <f t="shared" si="149"/>
        <v>185.96999230769231</v>
      </c>
      <c r="N862" t="str">
        <f t="shared" si="150"/>
        <v/>
      </c>
      <c r="O862" t="str">
        <f t="shared" si="151"/>
        <v/>
      </c>
      <c r="P862" t="str">
        <f t="shared" si="152"/>
        <v/>
      </c>
      <c r="Q862" t="str">
        <f t="shared" si="153"/>
        <v/>
      </c>
    </row>
    <row r="863" spans="1:17">
      <c r="A863" s="41">
        <f t="shared" si="144"/>
        <v>861</v>
      </c>
      <c r="B863" t="str">
        <f t="shared" si="145"/>
        <v>5_862</v>
      </c>
      <c r="C863">
        <f t="shared" si="143"/>
        <v>5</v>
      </c>
      <c r="D863">
        <f t="shared" si="146"/>
        <v>862</v>
      </c>
      <c r="E863">
        <f>IFERROR(VLOOKUP($B863,'CURVE DATA'!$A:$AM,15,FALSE),"")</f>
        <v>394.91520115384617</v>
      </c>
      <c r="F863">
        <f>IFERROR(VLOOKUP($B863,'CURVE DATA'!$A:$AM,34,FALSE),NA())</f>
        <v>7.8990655704293218E-6</v>
      </c>
      <c r="G863">
        <f>IFERROR(VLOOKUP($B863,'CURVE DATA'!$A:$AM,35,FALSE),NA())</f>
        <v>6.8607960023158068E-2</v>
      </c>
      <c r="H863">
        <f>IFERROR(VLOOKUP($B863,'CURVE DATA'!$A:$AM,37,FALSE),NA())</f>
        <v>4.2274373222158017</v>
      </c>
      <c r="I863">
        <f>IFERROR(VLOOKUP($B863,'CURVE DATA'!$A:$AM,38,FALSE),NA())</f>
        <v>3.0186029378297383</v>
      </c>
      <c r="J863">
        <f>IFERROR(VLOOKUP($B863,'CURVE DATA'!$A:$AM,39,FALSE),NA())</f>
        <v>5.4362717066018664</v>
      </c>
      <c r="K863" t="str">
        <f t="shared" si="147"/>
        <v/>
      </c>
      <c r="L863" t="str">
        <f t="shared" si="148"/>
        <v/>
      </c>
      <c r="M863">
        <f t="shared" si="149"/>
        <v>186.42866269230771</v>
      </c>
      <c r="N863" t="str">
        <f t="shared" si="150"/>
        <v/>
      </c>
      <c r="O863" t="str">
        <f t="shared" si="151"/>
        <v/>
      </c>
      <c r="P863" t="str">
        <f t="shared" si="152"/>
        <v/>
      </c>
      <c r="Q863" t="str">
        <f t="shared" si="153"/>
        <v/>
      </c>
    </row>
    <row r="864" spans="1:17">
      <c r="A864" s="41">
        <f t="shared" si="144"/>
        <v>862</v>
      </c>
      <c r="B864" t="str">
        <f t="shared" si="145"/>
        <v>5_863</v>
      </c>
      <c r="C864">
        <f t="shared" si="143"/>
        <v>5</v>
      </c>
      <c r="D864">
        <f t="shared" si="146"/>
        <v>863</v>
      </c>
      <c r="E864">
        <f>IFERROR(VLOOKUP($B864,'CURVE DATA'!$A:$AM,15,FALSE),"")</f>
        <v>395.37387153846151</v>
      </c>
      <c r="F864">
        <f>IFERROR(VLOOKUP($B864,'CURVE DATA'!$A:$AM,34,FALSE),NA())</f>
        <v>7.6722334897658201E-6</v>
      </c>
      <c r="G864">
        <f>IFERROR(VLOOKUP($B864,'CURVE DATA'!$A:$AM,35,FALSE),NA())</f>
        <v>6.8528377322706016E-2</v>
      </c>
      <c r="H864">
        <f>IFERROR(VLOOKUP($B864,'CURVE DATA'!$A:$AM,37,FALSE),NA())</f>
        <v>4.2225336510094262</v>
      </c>
      <c r="I864">
        <f>IFERROR(VLOOKUP($B864,'CURVE DATA'!$A:$AM,38,FALSE),NA())</f>
        <v>3.0151014698761087</v>
      </c>
      <c r="J864">
        <f>IFERROR(VLOOKUP($B864,'CURVE DATA'!$A:$AM,39,FALSE),NA())</f>
        <v>5.4299658321427451</v>
      </c>
      <c r="K864" t="str">
        <f t="shared" si="147"/>
        <v/>
      </c>
      <c r="L864" t="str">
        <f t="shared" si="148"/>
        <v/>
      </c>
      <c r="M864">
        <f t="shared" si="149"/>
        <v>186.88733307692306</v>
      </c>
      <c r="N864" t="str">
        <f t="shared" si="150"/>
        <v/>
      </c>
      <c r="O864" t="str">
        <f t="shared" si="151"/>
        <v/>
      </c>
      <c r="P864" t="str">
        <f t="shared" si="152"/>
        <v/>
      </c>
      <c r="Q864" t="str">
        <f t="shared" si="153"/>
        <v/>
      </c>
    </row>
    <row r="865" spans="1:17">
      <c r="A865" s="41">
        <f t="shared" si="144"/>
        <v>863</v>
      </c>
      <c r="B865" t="str">
        <f t="shared" si="145"/>
        <v>5_864</v>
      </c>
      <c r="C865">
        <f t="shared" si="143"/>
        <v>5</v>
      </c>
      <c r="D865">
        <f t="shared" si="146"/>
        <v>864</v>
      </c>
      <c r="E865">
        <f>IFERROR(VLOOKUP($B865,'CURVE DATA'!$A:$AM,15,FALSE),"")</f>
        <v>395.83254192307692</v>
      </c>
      <c r="F865">
        <f>IFERROR(VLOOKUP($B865,'CURVE DATA'!$A:$AM,34,FALSE),NA())</f>
        <v>7.4516082792156749E-6</v>
      </c>
      <c r="G865">
        <f>IFERROR(VLOOKUP($B865,'CURVE DATA'!$A:$AM,35,FALSE),NA())</f>
        <v>6.8448978799282578E-2</v>
      </c>
      <c r="H865">
        <f>IFERROR(VLOOKUP($B865,'CURVE DATA'!$A:$AM,37,FALSE),NA())</f>
        <v>4.217641328294456</v>
      </c>
      <c r="I865">
        <f>IFERROR(VLOOKUP($B865,'CURVE DATA'!$A:$AM,38,FALSE),NA())</f>
        <v>3.0116081053163049</v>
      </c>
      <c r="J865">
        <f>IFERROR(VLOOKUP($B865,'CURVE DATA'!$A:$AM,39,FALSE),NA())</f>
        <v>5.4236745512726081</v>
      </c>
      <c r="K865" t="str">
        <f t="shared" si="147"/>
        <v/>
      </c>
      <c r="L865" t="str">
        <f t="shared" si="148"/>
        <v/>
      </c>
      <c r="M865">
        <f t="shared" si="149"/>
        <v>187.34600346153846</v>
      </c>
      <c r="N865" t="str">
        <f t="shared" si="150"/>
        <v/>
      </c>
      <c r="O865" t="str">
        <f t="shared" si="151"/>
        <v/>
      </c>
      <c r="P865" t="str">
        <f t="shared" si="152"/>
        <v/>
      </c>
      <c r="Q865" t="str">
        <f t="shared" si="153"/>
        <v/>
      </c>
    </row>
    <row r="866" spans="1:17">
      <c r="A866" s="41">
        <f t="shared" si="144"/>
        <v>864</v>
      </c>
      <c r="B866" t="str">
        <f t="shared" si="145"/>
        <v>5_865</v>
      </c>
      <c r="C866">
        <f t="shared" si="143"/>
        <v>5</v>
      </c>
      <c r="D866">
        <f t="shared" si="146"/>
        <v>865</v>
      </c>
      <c r="E866">
        <f>IFERROR(VLOOKUP($B866,'CURVE DATA'!$A:$AM,15,FALSE),"")</f>
        <v>396.29121230769232</v>
      </c>
      <c r="F866">
        <f>IFERROR(VLOOKUP($B866,'CURVE DATA'!$A:$AM,34,FALSE),NA())</f>
        <v>7.2370293315259246E-6</v>
      </c>
      <c r="G866">
        <f>IFERROR(VLOOKUP($B866,'CURVE DATA'!$A:$AM,35,FALSE),NA())</f>
        <v>6.8369763820382179E-2</v>
      </c>
      <c r="H866">
        <f>IFERROR(VLOOKUP($B866,'CURVE DATA'!$A:$AM,37,FALSE),NA())</f>
        <v>4.2127603150976052</v>
      </c>
      <c r="I866">
        <f>IFERROR(VLOOKUP($B866,'CURVE DATA'!$A:$AM,38,FALSE),NA())</f>
        <v>3.0081228163214395</v>
      </c>
      <c r="J866">
        <f>IFERROR(VLOOKUP($B866,'CURVE DATA'!$A:$AM,39,FALSE),NA())</f>
        <v>5.4173978138737704</v>
      </c>
      <c r="K866" t="str">
        <f t="shared" si="147"/>
        <v/>
      </c>
      <c r="L866" t="str">
        <f t="shared" si="148"/>
        <v/>
      </c>
      <c r="M866">
        <f t="shared" si="149"/>
        <v>187.80467384615386</v>
      </c>
      <c r="N866" t="str">
        <f t="shared" si="150"/>
        <v/>
      </c>
      <c r="O866" t="str">
        <f t="shared" si="151"/>
        <v/>
      </c>
      <c r="P866" t="str">
        <f t="shared" si="152"/>
        <v/>
      </c>
      <c r="Q866" t="str">
        <f t="shared" si="153"/>
        <v/>
      </c>
    </row>
    <row r="867" spans="1:17">
      <c r="A867" s="41">
        <f t="shared" si="144"/>
        <v>865</v>
      </c>
      <c r="B867" t="str">
        <f t="shared" si="145"/>
        <v>5_866</v>
      </c>
      <c r="C867">
        <f t="shared" si="143"/>
        <v>5</v>
      </c>
      <c r="D867">
        <f t="shared" si="146"/>
        <v>866</v>
      </c>
      <c r="E867">
        <f>IFERROR(VLOOKUP($B867,'CURVE DATA'!$A:$AM,15,FALSE),"")</f>
        <v>396.74988269230772</v>
      </c>
      <c r="F867">
        <f>IFERROR(VLOOKUP($B867,'CURVE DATA'!$A:$AM,34,FALSE),NA())</f>
        <v>7.0283399569211803E-6</v>
      </c>
      <c r="G867">
        <f>IFERROR(VLOOKUP($B867,'CURVE DATA'!$A:$AM,35,FALSE),NA())</f>
        <v>6.8290731756242951E-2</v>
      </c>
      <c r="H867">
        <f>IFERROR(VLOOKUP($B867,'CURVE DATA'!$A:$AM,37,FALSE),NA())</f>
        <v>4.2078905726146463</v>
      </c>
      <c r="I867">
        <f>IFERROR(VLOOKUP($B867,'CURVE DATA'!$A:$AM,38,FALSE),NA())</f>
        <v>3.0046455751833427</v>
      </c>
      <c r="J867">
        <f>IFERROR(VLOOKUP($B867,'CURVE DATA'!$A:$AM,39,FALSE),NA())</f>
        <v>5.4111355700459489</v>
      </c>
      <c r="K867" t="str">
        <f t="shared" si="147"/>
        <v/>
      </c>
      <c r="L867" t="str">
        <f t="shared" si="148"/>
        <v/>
      </c>
      <c r="M867">
        <f t="shared" si="149"/>
        <v>188.26334423076926</v>
      </c>
      <c r="N867" t="str">
        <f t="shared" si="150"/>
        <v/>
      </c>
      <c r="O867" t="str">
        <f t="shared" si="151"/>
        <v/>
      </c>
      <c r="P867" t="str">
        <f t="shared" si="152"/>
        <v/>
      </c>
      <c r="Q867" t="str">
        <f t="shared" si="153"/>
        <v/>
      </c>
    </row>
    <row r="868" spans="1:17">
      <c r="A868" s="41">
        <f t="shared" si="144"/>
        <v>866</v>
      </c>
      <c r="B868" t="str">
        <f t="shared" si="145"/>
        <v>5_867</v>
      </c>
      <c r="C868">
        <f t="shared" si="143"/>
        <v>5</v>
      </c>
      <c r="D868">
        <f t="shared" si="146"/>
        <v>867</v>
      </c>
      <c r="E868">
        <f>IFERROR(VLOOKUP($B868,'CURVE DATA'!$A:$AM,15,FALSE),"")</f>
        <v>397.20855307692307</v>
      </c>
      <c r="F868">
        <f>IFERROR(VLOOKUP($B868,'CURVE DATA'!$A:$AM,34,FALSE),NA())</f>
        <v>6.8253872431937032E-6</v>
      </c>
      <c r="G868">
        <f>IFERROR(VLOOKUP($B868,'CURVE DATA'!$A:$AM,35,FALSE),NA())</f>
        <v>6.8211881979835326E-2</v>
      </c>
      <c r="H868">
        <f>IFERROR(VLOOKUP($B868,'CURVE DATA'!$A:$AM,37,FALSE),NA())</f>
        <v>4.2030320622097097</v>
      </c>
      <c r="I868">
        <f>IFERROR(VLOOKUP($B868,'CURVE DATA'!$A:$AM,38,FALSE),NA())</f>
        <v>3.0011763543140599</v>
      </c>
      <c r="J868">
        <f>IFERROR(VLOOKUP($B868,'CURVE DATA'!$A:$AM,39,FALSE),NA())</f>
        <v>5.4048877701053595</v>
      </c>
      <c r="K868" t="str">
        <f t="shared" si="147"/>
        <v/>
      </c>
      <c r="L868" t="str">
        <f t="shared" si="148"/>
        <v/>
      </c>
      <c r="M868">
        <f t="shared" si="149"/>
        <v>188.72201461538461</v>
      </c>
      <c r="N868" t="str">
        <f t="shared" si="150"/>
        <v/>
      </c>
      <c r="O868" t="str">
        <f t="shared" si="151"/>
        <v/>
      </c>
      <c r="P868" t="str">
        <f t="shared" si="152"/>
        <v/>
      </c>
      <c r="Q868" t="str">
        <f t="shared" si="153"/>
        <v/>
      </c>
    </row>
    <row r="869" spans="1:17">
      <c r="A869" s="41">
        <f t="shared" si="144"/>
        <v>867</v>
      </c>
      <c r="B869" t="str">
        <f t="shared" si="145"/>
        <v>5_868</v>
      </c>
      <c r="C869">
        <f t="shared" si="143"/>
        <v>5</v>
      </c>
      <c r="D869">
        <f t="shared" si="146"/>
        <v>868</v>
      </c>
      <c r="E869">
        <f>IFERROR(VLOOKUP($B869,'CURVE DATA'!$A:$AM,15,FALSE),"")</f>
        <v>397.66722346153847</v>
      </c>
      <c r="F869">
        <f>IFERROR(VLOOKUP($B869,'CURVE DATA'!$A:$AM,34,FALSE),NA())</f>
        <v>6.6280219997394477E-6</v>
      </c>
      <c r="G869">
        <f>IFERROR(VLOOKUP($B869,'CURVE DATA'!$A:$AM,35,FALSE),NA())</f>
        <v>6.813321386685052E-2</v>
      </c>
      <c r="H869">
        <f>IFERROR(VLOOKUP($B869,'CURVE DATA'!$A:$AM,37,FALSE),NA())</f>
        <v>4.198184745414574</v>
      </c>
      <c r="I869">
        <f>IFERROR(VLOOKUP($B869,'CURVE DATA'!$A:$AM,38,FALSE),NA())</f>
        <v>2.9977151262453443</v>
      </c>
      <c r="J869">
        <f>IFERROR(VLOOKUP($B869,'CURVE DATA'!$A:$AM,39,FALSE),NA())</f>
        <v>5.3986543645838037</v>
      </c>
      <c r="K869" t="str">
        <f t="shared" si="147"/>
        <v/>
      </c>
      <c r="L869" t="str">
        <f t="shared" si="148"/>
        <v/>
      </c>
      <c r="M869">
        <f t="shared" si="149"/>
        <v>189.18068500000001</v>
      </c>
      <c r="N869" t="str">
        <f t="shared" si="150"/>
        <v/>
      </c>
      <c r="O869" t="str">
        <f t="shared" si="151"/>
        <v/>
      </c>
      <c r="P869" t="str">
        <f t="shared" si="152"/>
        <v/>
      </c>
      <c r="Q869" t="str">
        <f t="shared" si="153"/>
        <v/>
      </c>
    </row>
    <row r="870" spans="1:17">
      <c r="A870" s="41">
        <f t="shared" si="144"/>
        <v>868</v>
      </c>
      <c r="B870" t="str">
        <f t="shared" si="145"/>
        <v>5_869</v>
      </c>
      <c r="C870">
        <f t="shared" si="143"/>
        <v>5</v>
      </c>
      <c r="D870">
        <f t="shared" si="146"/>
        <v>869</v>
      </c>
      <c r="E870">
        <f>IFERROR(VLOOKUP($B870,'CURVE DATA'!$A:$AM,15,FALSE),"")</f>
        <v>398.12589384615387</v>
      </c>
      <c r="F870">
        <f>IFERROR(VLOOKUP($B870,'CURVE DATA'!$A:$AM,34,FALSE),NA())</f>
        <v>6.4360986736121073E-6</v>
      </c>
      <c r="G870">
        <f>IFERROR(VLOOKUP($B870,'CURVE DATA'!$A:$AM,35,FALSE),NA())</f>
        <v>6.8054726795689024E-2</v>
      </c>
      <c r="H870">
        <f>IFERROR(VLOOKUP($B870,'CURVE DATA'!$A:$AM,37,FALSE),NA())</f>
        <v>4.1933485839279543</v>
      </c>
      <c r="I870">
        <f>IFERROR(VLOOKUP($B870,'CURVE DATA'!$A:$AM,38,FALSE),NA())</f>
        <v>2.9942618636281528</v>
      </c>
      <c r="J870">
        <f>IFERROR(VLOOKUP($B870,'CURVE DATA'!$A:$AM,39,FALSE),NA())</f>
        <v>5.3924353042277566</v>
      </c>
      <c r="K870" t="str">
        <f t="shared" si="147"/>
        <v/>
      </c>
      <c r="L870" t="str">
        <f t="shared" si="148"/>
        <v/>
      </c>
      <c r="M870">
        <f t="shared" si="149"/>
        <v>189.63935538461541</v>
      </c>
      <c r="N870" t="str">
        <f t="shared" si="150"/>
        <v/>
      </c>
      <c r="O870" t="str">
        <f t="shared" si="151"/>
        <v/>
      </c>
      <c r="P870" t="str">
        <f t="shared" si="152"/>
        <v/>
      </c>
      <c r="Q870" t="str">
        <f t="shared" si="153"/>
        <v/>
      </c>
    </row>
    <row r="871" spans="1:17">
      <c r="A871" s="41">
        <f t="shared" si="144"/>
        <v>869</v>
      </c>
      <c r="B871" t="str">
        <f t="shared" si="145"/>
        <v>5_870</v>
      </c>
      <c r="C871">
        <f t="shared" si="143"/>
        <v>5</v>
      </c>
      <c r="D871">
        <f t="shared" si="146"/>
        <v>870</v>
      </c>
      <c r="E871">
        <f>IFERROR(VLOOKUP($B871,'CURVE DATA'!$A:$AM,15,FALSE),"")</f>
        <v>398.58456423076922</v>
      </c>
      <c r="F871">
        <f>IFERROR(VLOOKUP($B871,'CURVE DATA'!$A:$AM,34,FALSE),NA())</f>
        <v>6.2494752749054316E-6</v>
      </c>
      <c r="G871">
        <f>IFERROR(VLOOKUP($B871,'CURVE DATA'!$A:$AM,35,FALSE),NA())</f>
        <v>6.7976420147449201E-2</v>
      </c>
      <c r="H871">
        <f>IFERROR(VLOOKUP($B871,'CURVE DATA'!$A:$AM,37,FALSE),NA())</f>
        <v>4.1885235396148035</v>
      </c>
      <c r="I871">
        <f>IFERROR(VLOOKUP($B871,'CURVE DATA'!$A:$AM,38,FALSE),NA())</f>
        <v>2.9908165392321422</v>
      </c>
      <c r="J871">
        <f>IFERROR(VLOOKUP($B871,'CURVE DATA'!$A:$AM,39,FALSE),NA())</f>
        <v>5.3862305399974648</v>
      </c>
      <c r="K871" t="str">
        <f t="shared" si="147"/>
        <v/>
      </c>
      <c r="L871" t="str">
        <f t="shared" si="148"/>
        <v/>
      </c>
      <c r="M871">
        <f t="shared" si="149"/>
        <v>190.09802576923076</v>
      </c>
      <c r="N871" t="str">
        <f t="shared" si="150"/>
        <v/>
      </c>
      <c r="O871" t="str">
        <f t="shared" si="151"/>
        <v/>
      </c>
      <c r="P871" t="str">
        <f t="shared" si="152"/>
        <v/>
      </c>
      <c r="Q871" t="str">
        <f t="shared" si="153"/>
        <v/>
      </c>
    </row>
    <row r="872" spans="1:17">
      <c r="A872" s="41">
        <f t="shared" si="144"/>
        <v>870</v>
      </c>
      <c r="B872" t="str">
        <f t="shared" si="145"/>
        <v>5_871</v>
      </c>
      <c r="C872">
        <f t="shared" si="143"/>
        <v>5</v>
      </c>
      <c r="D872">
        <f t="shared" si="146"/>
        <v>871</v>
      </c>
      <c r="E872">
        <f>IFERROR(VLOOKUP($B872,'CURVE DATA'!$A:$AM,15,FALSE),"")</f>
        <v>399.04323461538462</v>
      </c>
      <c r="F872">
        <f>IFERROR(VLOOKUP($B872,'CURVE DATA'!$A:$AM,34,FALSE),NA())</f>
        <v>6.0680132181839913E-6</v>
      </c>
      <c r="G872">
        <f>IFERROR(VLOOKUP($B872,'CURVE DATA'!$A:$AM,35,FALSE),NA())</f>
        <v>6.7898293305915597E-2</v>
      </c>
      <c r="H872">
        <f>IFERROR(VLOOKUP($B872,'CURVE DATA'!$A:$AM,37,FALSE),NA())</f>
        <v>4.1837095745055866</v>
      </c>
      <c r="I872">
        <f>IFERROR(VLOOKUP($B872,'CURVE DATA'!$A:$AM,38,FALSE),NA())</f>
        <v>2.9873791259451545</v>
      </c>
      <c r="J872">
        <f>IFERROR(VLOOKUP($B872,'CURVE DATA'!$A:$AM,39,FALSE),NA())</f>
        <v>5.3800400230660195</v>
      </c>
      <c r="K872" t="str">
        <f t="shared" si="147"/>
        <v/>
      </c>
      <c r="L872" t="str">
        <f t="shared" si="148"/>
        <v/>
      </c>
      <c r="M872">
        <f t="shared" si="149"/>
        <v>190.55669615384616</v>
      </c>
      <c r="N872" t="str">
        <f t="shared" si="150"/>
        <v/>
      </c>
      <c r="O872" t="str">
        <f t="shared" si="151"/>
        <v/>
      </c>
      <c r="P872" t="str">
        <f t="shared" si="152"/>
        <v/>
      </c>
      <c r="Q872" t="str">
        <f t="shared" si="153"/>
        <v/>
      </c>
    </row>
    <row r="873" spans="1:17">
      <c r="A873" s="41">
        <f t="shared" si="144"/>
        <v>871</v>
      </c>
      <c r="B873" t="str">
        <f t="shared" si="145"/>
        <v>5_872</v>
      </c>
      <c r="C873">
        <f t="shared" si="143"/>
        <v>5</v>
      </c>
      <c r="D873">
        <f t="shared" si="146"/>
        <v>872</v>
      </c>
      <c r="E873">
        <f>IFERROR(VLOOKUP($B873,'CURVE DATA'!$A:$AM,15,FALSE),"")</f>
        <v>399.50190500000002</v>
      </c>
      <c r="F873">
        <f>IFERROR(VLOOKUP($B873,'CURVE DATA'!$A:$AM,34,FALSE),NA())</f>
        <v>5.8915774250922294E-6</v>
      </c>
      <c r="G873">
        <f>IFERROR(VLOOKUP($B873,'CURVE DATA'!$A:$AM,35,FALSE),NA())</f>
        <v>6.7820345657547632E-2</v>
      </c>
      <c r="H873">
        <f>IFERROR(VLOOKUP($B873,'CURVE DATA'!$A:$AM,37,FALSE),NA())</f>
        <v>4.1789066507955903</v>
      </c>
      <c r="I873">
        <f>IFERROR(VLOOKUP($B873,'CURVE DATA'!$A:$AM,38,FALSE),NA())</f>
        <v>2.9839495967727228</v>
      </c>
      <c r="J873">
        <f>IFERROR(VLOOKUP($B873,'CURVE DATA'!$A:$AM,39,FALSE),NA())</f>
        <v>5.3738637048184588</v>
      </c>
      <c r="K873" t="str">
        <f t="shared" si="147"/>
        <v/>
      </c>
      <c r="L873" t="str">
        <f t="shared" si="148"/>
        <v/>
      </c>
      <c r="M873">
        <f t="shared" si="149"/>
        <v>191.01536653846156</v>
      </c>
      <c r="N873" t="str">
        <f t="shared" si="150"/>
        <v/>
      </c>
      <c r="O873" t="str">
        <f t="shared" si="151"/>
        <v/>
      </c>
      <c r="P873" t="str">
        <f t="shared" si="152"/>
        <v/>
      </c>
      <c r="Q873" t="str">
        <f t="shared" si="153"/>
        <v/>
      </c>
    </row>
    <row r="874" spans="1:17">
      <c r="A874" s="41">
        <f t="shared" si="144"/>
        <v>872</v>
      </c>
      <c r="B874" t="str">
        <f t="shared" si="145"/>
        <v>5_873</v>
      </c>
      <c r="C874">
        <f t="shared" si="143"/>
        <v>5</v>
      </c>
      <c r="D874">
        <f t="shared" si="146"/>
        <v>873</v>
      </c>
      <c r="E874">
        <f>IFERROR(VLOOKUP($B874,'CURVE DATA'!$A:$AM,15,FALSE),"")</f>
        <v>399.96057538461537</v>
      </c>
      <c r="F874">
        <f>IFERROR(VLOOKUP($B874,'CURVE DATA'!$A:$AM,34,FALSE),NA())</f>
        <v>5.7200360072212519E-6</v>
      </c>
      <c r="G874">
        <f>IFERROR(VLOOKUP($B874,'CURVE DATA'!$A:$AM,35,FALSE),NA())</f>
        <v>6.7742576591467887E-2</v>
      </c>
      <c r="H874">
        <f>IFERROR(VLOOKUP($B874,'CURVE DATA'!$A:$AM,37,FALSE),NA())</f>
        <v>4.174114730844197</v>
      </c>
      <c r="I874">
        <f>IFERROR(VLOOKUP($B874,'CURVE DATA'!$A:$AM,38,FALSE),NA())</f>
        <v>2.9805279248375518</v>
      </c>
      <c r="J874">
        <f>IFERROR(VLOOKUP($B874,'CURVE DATA'!$A:$AM,39,FALSE),NA())</f>
        <v>5.3677015368508432</v>
      </c>
      <c r="K874" t="str">
        <f t="shared" si="147"/>
        <v/>
      </c>
      <c r="L874" t="str">
        <f t="shared" si="148"/>
        <v/>
      </c>
      <c r="M874">
        <f t="shared" si="149"/>
        <v>191.47403692307691</v>
      </c>
      <c r="N874" t="str">
        <f t="shared" si="150"/>
        <v/>
      </c>
      <c r="O874" t="str">
        <f t="shared" si="151"/>
        <v/>
      </c>
      <c r="P874" t="str">
        <f t="shared" si="152"/>
        <v/>
      </c>
      <c r="Q874" t="str">
        <f t="shared" si="153"/>
        <v/>
      </c>
    </row>
    <row r="875" spans="1:17">
      <c r="A875" s="41">
        <f t="shared" si="144"/>
        <v>873</v>
      </c>
      <c r="B875" t="str">
        <f t="shared" si="145"/>
        <v>5_874</v>
      </c>
      <c r="C875">
        <f t="shared" si="143"/>
        <v>5</v>
      </c>
      <c r="D875">
        <f t="shared" si="146"/>
        <v>874</v>
      </c>
      <c r="E875">
        <f>IFERROR(VLOOKUP($B875,'CURVE DATA'!$A:$AM,15,FALSE),"")</f>
        <v>400.41924576923077</v>
      </c>
      <c r="F875">
        <f>IFERROR(VLOOKUP($B875,'CURVE DATA'!$A:$AM,34,FALSE),NA())</f>
        <v>5.5532604246649897E-6</v>
      </c>
      <c r="G875">
        <f>IFERROR(VLOOKUP($B875,'CURVE DATA'!$A:$AM,35,FALSE),NA())</f>
        <v>6.7664985499450658E-2</v>
      </c>
      <c r="H875">
        <f>IFERROR(VLOOKUP($B875,'CURVE DATA'!$A:$AM,37,FALSE),NA())</f>
        <v>4.1693337771741801</v>
      </c>
      <c r="I875">
        <f>IFERROR(VLOOKUP($B875,'CURVE DATA'!$A:$AM,38,FALSE),NA())</f>
        <v>2.977114083379016</v>
      </c>
      <c r="J875">
        <f>IFERROR(VLOOKUP($B875,'CURVE DATA'!$A:$AM,39,FALSE),NA())</f>
        <v>5.3615534709693442</v>
      </c>
      <c r="K875" t="str">
        <f t="shared" si="147"/>
        <v/>
      </c>
      <c r="L875" t="str">
        <f t="shared" si="148"/>
        <v/>
      </c>
      <c r="M875">
        <f t="shared" si="149"/>
        <v>191.93270730769231</v>
      </c>
      <c r="N875" t="str">
        <f t="shared" si="150"/>
        <v/>
      </c>
      <c r="O875" t="str">
        <f t="shared" si="151"/>
        <v/>
      </c>
      <c r="P875" t="str">
        <f t="shared" si="152"/>
        <v/>
      </c>
      <c r="Q875" t="str">
        <f t="shared" si="153"/>
        <v/>
      </c>
    </row>
    <row r="876" spans="1:17">
      <c r="A876" s="41">
        <f t="shared" si="144"/>
        <v>874</v>
      </c>
      <c r="B876" t="str">
        <f t="shared" si="145"/>
        <v>5_875</v>
      </c>
      <c r="C876">
        <f t="shared" si="143"/>
        <v>5</v>
      </c>
      <c r="D876">
        <f t="shared" si="146"/>
        <v>875</v>
      </c>
      <c r="E876">
        <f>IFERROR(VLOOKUP($B876,'CURVE DATA'!$A:$AM,15,FALSE),"")</f>
        <v>400.87791615384617</v>
      </c>
      <c r="F876">
        <f>IFERROR(VLOOKUP($B876,'CURVE DATA'!$A:$AM,34,FALSE),NA())</f>
        <v>5.3911252155441073E-6</v>
      </c>
      <c r="G876">
        <f>IFERROR(VLOOKUP($B876,'CURVE DATA'!$A:$AM,35,FALSE),NA())</f>
        <v>6.7587571775910335E-2</v>
      </c>
      <c r="H876">
        <f>IFERROR(VLOOKUP($B876,'CURVE DATA'!$A:$AM,37,FALSE),NA())</f>
        <v>4.164563752470988</v>
      </c>
      <c r="I876">
        <f>IFERROR(VLOOKUP($B876,'CURVE DATA'!$A:$AM,38,FALSE),NA())</f>
        <v>2.9737080457526486</v>
      </c>
      <c r="J876">
        <f>IFERROR(VLOOKUP($B876,'CURVE DATA'!$A:$AM,39,FALSE),NA())</f>
        <v>5.3554194591893278</v>
      </c>
      <c r="K876" t="str">
        <f t="shared" si="147"/>
        <v/>
      </c>
      <c r="L876" t="str">
        <f t="shared" si="148"/>
        <v/>
      </c>
      <c r="M876">
        <f t="shared" si="149"/>
        <v>192.39137769230771</v>
      </c>
      <c r="N876" t="str">
        <f t="shared" si="150"/>
        <v/>
      </c>
      <c r="O876" t="str">
        <f t="shared" si="151"/>
        <v/>
      </c>
      <c r="P876" t="str">
        <f t="shared" si="152"/>
        <v/>
      </c>
      <c r="Q876" t="str">
        <f t="shared" si="153"/>
        <v/>
      </c>
    </row>
    <row r="877" spans="1:17">
      <c r="A877" s="41">
        <f t="shared" si="144"/>
        <v>875</v>
      </c>
      <c r="B877" t="str">
        <f t="shared" si="145"/>
        <v>5_876</v>
      </c>
      <c r="C877">
        <f t="shared" si="143"/>
        <v>5</v>
      </c>
      <c r="D877">
        <f t="shared" si="146"/>
        <v>876</v>
      </c>
      <c r="E877">
        <f>IFERROR(VLOOKUP($B877,'CURVE DATA'!$A:$AM,15,FALSE),"")</f>
        <v>401.33658653846152</v>
      </c>
      <c r="F877">
        <f>IFERROR(VLOOKUP($B877,'CURVE DATA'!$A:$AM,34,FALSE),NA())</f>
        <v>5.233508079939009E-6</v>
      </c>
      <c r="G877">
        <f>IFERROR(VLOOKUP($B877,'CURVE DATA'!$A:$AM,35,FALSE),NA())</f>
        <v>6.7510334817889955E-2</v>
      </c>
      <c r="H877">
        <f>IFERROR(VLOOKUP($B877,'CURVE DATA'!$A:$AM,37,FALSE),NA())</f>
        <v>4.1598046195820411</v>
      </c>
      <c r="I877">
        <f>IFERROR(VLOOKUP($B877,'CURVE DATA'!$A:$AM,38,FALSE),NA())</f>
        <v>2.970309785429639</v>
      </c>
      <c r="J877">
        <f>IFERROR(VLOOKUP($B877,'CURVE DATA'!$A:$AM,39,FALSE),NA())</f>
        <v>5.349299453734444</v>
      </c>
      <c r="K877" t="str">
        <f t="shared" si="147"/>
        <v/>
      </c>
      <c r="L877" t="str">
        <f t="shared" si="148"/>
        <v/>
      </c>
      <c r="M877">
        <f t="shared" si="149"/>
        <v>192.85004807692306</v>
      </c>
      <c r="N877" t="str">
        <f t="shared" si="150"/>
        <v/>
      </c>
      <c r="O877" t="str">
        <f t="shared" si="151"/>
        <v/>
      </c>
      <c r="P877" t="str">
        <f t="shared" si="152"/>
        <v/>
      </c>
      <c r="Q877" t="str">
        <f t="shared" si="153"/>
        <v/>
      </c>
    </row>
    <row r="878" spans="1:17">
      <c r="A878" s="41">
        <f t="shared" si="144"/>
        <v>876</v>
      </c>
      <c r="B878" t="str">
        <f t="shared" si="145"/>
        <v>5_877</v>
      </c>
      <c r="C878">
        <f t="shared" si="143"/>
        <v>5</v>
      </c>
      <c r="D878">
        <f t="shared" si="146"/>
        <v>877</v>
      </c>
      <c r="E878">
        <f>IFERROR(VLOOKUP($B878,'CURVE DATA'!$A:$AM,15,FALSE),"")</f>
        <v>401.79525692307692</v>
      </c>
      <c r="F878">
        <f>IFERROR(VLOOKUP($B878,'CURVE DATA'!$A:$AM,34,FALSE),NA())</f>
        <v>5.0802897120030945E-6</v>
      </c>
      <c r="G878">
        <f>IFERROR(VLOOKUP($B878,'CURVE DATA'!$A:$AM,35,FALSE),NA())</f>
        <v>6.7433274025049575E-2</v>
      </c>
      <c r="H878">
        <f>IFERROR(VLOOKUP($B878,'CURVE DATA'!$A:$AM,37,FALSE),NA())</f>
        <v>4.155056341516012</v>
      </c>
      <c r="I878">
        <f>IFERROR(VLOOKUP($B878,'CURVE DATA'!$A:$AM,38,FALSE),NA())</f>
        <v>2.9669192759963172</v>
      </c>
      <c r="J878">
        <f>IFERROR(VLOOKUP($B878,'CURVE DATA'!$A:$AM,39,FALSE),NA())</f>
        <v>5.3431934070357077</v>
      </c>
      <c r="K878" t="str">
        <f t="shared" si="147"/>
        <v/>
      </c>
      <c r="L878" t="str">
        <f t="shared" si="148"/>
        <v/>
      </c>
      <c r="M878">
        <f t="shared" si="149"/>
        <v>193.30871846153846</v>
      </c>
      <c r="N878" t="str">
        <f t="shared" si="150"/>
        <v/>
      </c>
      <c r="O878" t="str">
        <f t="shared" si="151"/>
        <v/>
      </c>
      <c r="P878" t="str">
        <f t="shared" si="152"/>
        <v/>
      </c>
      <c r="Q878" t="str">
        <f t="shared" si="153"/>
        <v/>
      </c>
    </row>
    <row r="879" spans="1:17">
      <c r="A879" s="41">
        <f t="shared" si="144"/>
        <v>877</v>
      </c>
      <c r="B879" t="str">
        <f t="shared" si="145"/>
        <v>5_878</v>
      </c>
      <c r="C879">
        <f t="shared" si="143"/>
        <v>5</v>
      </c>
      <c r="D879">
        <f t="shared" si="146"/>
        <v>878</v>
      </c>
      <c r="E879">
        <f>IFERROR(VLOOKUP($B879,'CURVE DATA'!$A:$AM,15,FALSE),"")</f>
        <v>402.25392730769232</v>
      </c>
      <c r="F879">
        <f>IFERROR(VLOOKUP($B879,'CURVE DATA'!$A:$AM,34,FALSE),NA())</f>
        <v>4.9313537533252676E-6</v>
      </c>
      <c r="G879">
        <f>IFERROR(VLOOKUP($B879,'CURVE DATA'!$A:$AM,35,FALSE),NA())</f>
        <v>6.7356388799654707E-2</v>
      </c>
      <c r="H879">
        <f>IFERROR(VLOOKUP($B879,'CURVE DATA'!$A:$AM,37,FALSE),NA())</f>
        <v>4.1503188814421152</v>
      </c>
      <c r="I879">
        <f>IFERROR(VLOOKUP($B879,'CURVE DATA'!$A:$AM,38,FALSE),NA())</f>
        <v>2.9635364911536501</v>
      </c>
      <c r="J879">
        <f>IFERROR(VLOOKUP($B879,'CURVE DATA'!$A:$AM,39,FALSE),NA())</f>
        <v>5.3371012717305799</v>
      </c>
      <c r="K879" t="str">
        <f t="shared" si="147"/>
        <v/>
      </c>
      <c r="L879" t="str">
        <f t="shared" si="148"/>
        <v/>
      </c>
      <c r="M879">
        <f t="shared" si="149"/>
        <v>193.76738884615386</v>
      </c>
      <c r="N879" t="str">
        <f t="shared" si="150"/>
        <v/>
      </c>
      <c r="O879" t="str">
        <f t="shared" si="151"/>
        <v/>
      </c>
      <c r="P879" t="str">
        <f t="shared" si="152"/>
        <v/>
      </c>
      <c r="Q879" t="str">
        <f t="shared" si="153"/>
        <v/>
      </c>
    </row>
    <row r="880" spans="1:17">
      <c r="A880" s="41">
        <f t="shared" si="144"/>
        <v>878</v>
      </c>
      <c r="B880" t="str">
        <f t="shared" si="145"/>
        <v>5_879</v>
      </c>
      <c r="C880">
        <f t="shared" si="143"/>
        <v>5</v>
      </c>
      <c r="D880">
        <f t="shared" si="146"/>
        <v>879</v>
      </c>
      <c r="E880">
        <f>IFERROR(VLOOKUP($B880,'CURVE DATA'!$A:$AM,15,FALSE),"")</f>
        <v>402.71259769230767</v>
      </c>
      <c r="F880">
        <f>IFERROR(VLOOKUP($B880,'CURVE DATA'!$A:$AM,34,FALSE),NA())</f>
        <v>4.786586783603323E-6</v>
      </c>
      <c r="G880">
        <f>IFERROR(VLOOKUP($B880,'CURVE DATA'!$A:$AM,35,FALSE),NA())</f>
        <v>6.7279678546564886E-2</v>
      </c>
      <c r="H880">
        <f>IFERROR(VLOOKUP($B880,'CURVE DATA'!$A:$AM,37,FALSE),NA())</f>
        <v>4.145592202689401</v>
      </c>
      <c r="I880">
        <f>IFERROR(VLOOKUP($B880,'CURVE DATA'!$A:$AM,38,FALSE),NA())</f>
        <v>2.9601614047167351</v>
      </c>
      <c r="J880">
        <f>IFERROR(VLOOKUP($B880,'CURVE DATA'!$A:$AM,39,FALSE),NA())</f>
        <v>5.3310230006620669</v>
      </c>
      <c r="K880" t="str">
        <f t="shared" si="147"/>
        <v/>
      </c>
      <c r="L880" t="str">
        <f t="shared" si="148"/>
        <v/>
      </c>
      <c r="M880">
        <f t="shared" si="149"/>
        <v>194.22605923076921</v>
      </c>
      <c r="N880" t="str">
        <f t="shared" si="150"/>
        <v/>
      </c>
      <c r="O880" t="str">
        <f t="shared" si="151"/>
        <v/>
      </c>
      <c r="P880" t="str">
        <f t="shared" si="152"/>
        <v/>
      </c>
      <c r="Q880" t="str">
        <f t="shared" si="153"/>
        <v/>
      </c>
    </row>
    <row r="881" spans="1:17">
      <c r="A881" s="41">
        <f t="shared" si="144"/>
        <v>879</v>
      </c>
      <c r="B881" t="str">
        <f t="shared" si="145"/>
        <v>5_880</v>
      </c>
      <c r="C881">
        <f t="shared" si="143"/>
        <v>5</v>
      </c>
      <c r="D881">
        <f t="shared" si="146"/>
        <v>880</v>
      </c>
      <c r="E881">
        <f>IFERROR(VLOOKUP($B881,'CURVE DATA'!$A:$AM,15,FALSE),"")</f>
        <v>403.17126807692307</v>
      </c>
      <c r="F881">
        <f>IFERROR(VLOOKUP($B881,'CURVE DATA'!$A:$AM,34,FALSE),NA())</f>
        <v>4.6458781061118387E-6</v>
      </c>
      <c r="G881">
        <f>IFERROR(VLOOKUP($B881,'CURVE DATA'!$A:$AM,35,FALSE),NA())</f>
        <v>6.720314267322193E-2</v>
      </c>
      <c r="H881">
        <f>IFERROR(VLOOKUP($B881,'CURVE DATA'!$A:$AM,37,FALSE),NA())</f>
        <v>4.1408762687460339</v>
      </c>
      <c r="I881">
        <f>IFERROR(VLOOKUP($B881,'CURVE DATA'!$A:$AM,38,FALSE),NA())</f>
        <v>2.9567939906142833</v>
      </c>
      <c r="J881">
        <f>IFERROR(VLOOKUP($B881,'CURVE DATA'!$A:$AM,39,FALSE),NA())</f>
        <v>5.3249585468777845</v>
      </c>
      <c r="K881" t="str">
        <f t="shared" si="147"/>
        <v/>
      </c>
      <c r="L881" t="str">
        <f t="shared" si="148"/>
        <v/>
      </c>
      <c r="M881">
        <f t="shared" si="149"/>
        <v>194.68472961538461</v>
      </c>
      <c r="N881" t="str">
        <f t="shared" si="150"/>
        <v/>
      </c>
      <c r="O881" t="str">
        <f t="shared" si="151"/>
        <v/>
      </c>
      <c r="P881" t="str">
        <f t="shared" si="152"/>
        <v/>
      </c>
      <c r="Q881" t="str">
        <f t="shared" si="153"/>
        <v/>
      </c>
    </row>
    <row r="882" spans="1:17">
      <c r="A882" s="41">
        <f t="shared" si="144"/>
        <v>880</v>
      </c>
      <c r="B882" t="str">
        <f t="shared" si="145"/>
        <v>5_881</v>
      </c>
      <c r="C882">
        <f t="shared" si="143"/>
        <v>5</v>
      </c>
      <c r="D882">
        <f t="shared" si="146"/>
        <v>881</v>
      </c>
      <c r="E882">
        <f>IFERROR(VLOOKUP($B882,'CURVE DATA'!$A:$AM,15,FALSE),"")</f>
        <v>403.62993846153847</v>
      </c>
      <c r="F882">
        <f>IFERROR(VLOOKUP($B882,'CURVE DATA'!$A:$AM,34,FALSE),NA())</f>
        <v>4.5091198876185623E-6</v>
      </c>
      <c r="G882">
        <f>IFERROR(VLOOKUP($B882,'CURVE DATA'!$A:$AM,35,FALSE),NA())</f>
        <v>6.7126780589638585E-2</v>
      </c>
      <c r="H882">
        <f>IFERROR(VLOOKUP($B882,'CURVE DATA'!$A:$AM,37,FALSE),NA())</f>
        <v>4.1361710432585914</v>
      </c>
      <c r="I882">
        <f>IFERROR(VLOOKUP($B882,'CURVE DATA'!$A:$AM,38,FALSE),NA())</f>
        <v>2.9534342228881232</v>
      </c>
      <c r="J882">
        <f>IFERROR(VLOOKUP($B882,'CURVE DATA'!$A:$AM,39,FALSE),NA())</f>
        <v>5.3189078636290592</v>
      </c>
      <c r="K882" t="str">
        <f t="shared" si="147"/>
        <v/>
      </c>
      <c r="L882" t="str">
        <f t="shared" si="148"/>
        <v/>
      </c>
      <c r="M882">
        <f t="shared" si="149"/>
        <v>195.14340000000001</v>
      </c>
      <c r="N882" t="str">
        <f t="shared" si="150"/>
        <v/>
      </c>
      <c r="O882" t="str">
        <f t="shared" si="151"/>
        <v/>
      </c>
      <c r="P882" t="str">
        <f t="shared" si="152"/>
        <v/>
      </c>
      <c r="Q882" t="str">
        <f t="shared" si="153"/>
        <v/>
      </c>
    </row>
    <row r="883" spans="1:17">
      <c r="A883" s="41">
        <f t="shared" si="144"/>
        <v>881</v>
      </c>
      <c r="B883" t="str">
        <f t="shared" si="145"/>
        <v>5_882</v>
      </c>
      <c r="C883">
        <f t="shared" si="143"/>
        <v>5</v>
      </c>
      <c r="D883">
        <f t="shared" si="146"/>
        <v>882</v>
      </c>
      <c r="E883">
        <f>IFERROR(VLOOKUP($B883,'CURVE DATA'!$A:$AM,15,FALSE),"")</f>
        <v>404.08860884615387</v>
      </c>
      <c r="F883">
        <f>IFERROR(VLOOKUP($B883,'CURVE DATA'!$A:$AM,34,FALSE),NA())</f>
        <v>4.3762069251974435E-6</v>
      </c>
      <c r="G883">
        <f>IFERROR(VLOOKUP($B883,'CURVE DATA'!$A:$AM,35,FALSE),NA())</f>
        <v>6.7050591708386925E-2</v>
      </c>
      <c r="H883">
        <f>IFERROR(VLOOKUP($B883,'CURVE DATA'!$A:$AM,37,FALSE),NA())</f>
        <v>4.1314764900313499</v>
      </c>
      <c r="I883">
        <f>IFERROR(VLOOKUP($B883,'CURVE DATA'!$A:$AM,38,FALSE),NA())</f>
        <v>2.9500820756926873</v>
      </c>
      <c r="J883">
        <f>IFERROR(VLOOKUP($B883,'CURVE DATA'!$A:$AM,39,FALSE),NA())</f>
        <v>5.3128709043700137</v>
      </c>
      <c r="K883" t="str">
        <f t="shared" si="147"/>
        <v/>
      </c>
      <c r="L883" t="str">
        <f t="shared" si="148"/>
        <v/>
      </c>
      <c r="M883">
        <f t="shared" si="149"/>
        <v>195.60207038461542</v>
      </c>
      <c r="N883" t="str">
        <f t="shared" si="150"/>
        <v/>
      </c>
      <c r="O883" t="str">
        <f t="shared" si="151"/>
        <v/>
      </c>
      <c r="P883" t="str">
        <f t="shared" si="152"/>
        <v/>
      </c>
      <c r="Q883" t="str">
        <f t="shared" si="153"/>
        <v/>
      </c>
    </row>
    <row r="884" spans="1:17">
      <c r="A884" s="41">
        <f t="shared" si="144"/>
        <v>882</v>
      </c>
      <c r="B884" t="str">
        <f t="shared" si="145"/>
        <v>5_883</v>
      </c>
      <c r="C884">
        <f t="shared" si="143"/>
        <v>5</v>
      </c>
      <c r="D884">
        <f t="shared" si="146"/>
        <v>883</v>
      </c>
      <c r="E884">
        <f>IFERROR(VLOOKUP($B884,'CURVE DATA'!$A:$AM,15,FALSE),"")</f>
        <v>404.54727923076922</v>
      </c>
      <c r="F884">
        <f>IFERROR(VLOOKUP($B884,'CURVE DATA'!$A:$AM,34,FALSE),NA())</f>
        <v>4.2470366555534368E-6</v>
      </c>
      <c r="G884">
        <f>IFERROR(VLOOKUP($B884,'CURVE DATA'!$A:$AM,35,FALSE),NA())</f>
        <v>6.6974575444586779E-2</v>
      </c>
      <c r="H884">
        <f>IFERROR(VLOOKUP($B884,'CURVE DATA'!$A:$AM,37,FALSE),NA())</f>
        <v>4.1267925730255728</v>
      </c>
      <c r="I884">
        <f>IFERROR(VLOOKUP($B884,'CURVE DATA'!$A:$AM,38,FALSE),NA())</f>
        <v>2.946737523294503</v>
      </c>
      <c r="J884">
        <f>IFERROR(VLOOKUP($B884,'CURVE DATA'!$A:$AM,39,FALSE),NA())</f>
        <v>5.306847622756643</v>
      </c>
      <c r="K884" t="str">
        <f t="shared" si="147"/>
        <v/>
      </c>
      <c r="L884" t="str">
        <f t="shared" si="148"/>
        <v/>
      </c>
      <c r="M884">
        <f t="shared" si="149"/>
        <v>196.06074076923076</v>
      </c>
      <c r="N884" t="str">
        <f t="shared" si="150"/>
        <v/>
      </c>
      <c r="O884" t="str">
        <f t="shared" si="151"/>
        <v/>
      </c>
      <c r="P884" t="str">
        <f t="shared" si="152"/>
        <v/>
      </c>
      <c r="Q884" t="str">
        <f t="shared" si="153"/>
        <v/>
      </c>
    </row>
    <row r="885" spans="1:17">
      <c r="A885" s="41">
        <f t="shared" si="144"/>
        <v>883</v>
      </c>
      <c r="B885" t="str">
        <f t="shared" si="145"/>
        <v>5_884</v>
      </c>
      <c r="C885">
        <f t="shared" si="143"/>
        <v>5</v>
      </c>
      <c r="D885">
        <f t="shared" si="146"/>
        <v>884</v>
      </c>
      <c r="E885">
        <f>IFERROR(VLOOKUP($B885,'CURVE DATA'!$A:$AM,15,FALSE),"")</f>
        <v>405.00594961538462</v>
      </c>
      <c r="F885">
        <f>IFERROR(VLOOKUP($B885,'CURVE DATA'!$A:$AM,34,FALSE),NA())</f>
        <v>4.1215091177160378E-6</v>
      </c>
      <c r="G885">
        <f>IFERROR(VLOOKUP($B885,'CURVE DATA'!$A:$AM,35,FALSE),NA())</f>
        <v>6.6898731215894292E-2</v>
      </c>
      <c r="H885">
        <f>IFERROR(VLOOKUP($B885,'CURVE DATA'!$A:$AM,37,FALSE),NA())</f>
        <v>4.1221192563588032</v>
      </c>
      <c r="I885">
        <f>IFERROR(VLOOKUP($B885,'CURVE DATA'!$A:$AM,38,FALSE),NA())</f>
        <v>2.9434005400716923</v>
      </c>
      <c r="J885">
        <f>IFERROR(VLOOKUP($B885,'CURVE DATA'!$A:$AM,39,FALSE),NA())</f>
        <v>5.3008379726459154</v>
      </c>
      <c r="K885" t="str">
        <f t="shared" si="147"/>
        <v/>
      </c>
      <c r="L885" t="str">
        <f t="shared" si="148"/>
        <v/>
      </c>
      <c r="M885">
        <f t="shared" si="149"/>
        <v>196.51941115384616</v>
      </c>
      <c r="N885" t="str">
        <f t="shared" si="150"/>
        <v/>
      </c>
      <c r="O885" t="str">
        <f t="shared" si="151"/>
        <v/>
      </c>
      <c r="P885" t="str">
        <f t="shared" si="152"/>
        <v/>
      </c>
      <c r="Q885" t="str">
        <f t="shared" si="153"/>
        <v/>
      </c>
    </row>
    <row r="886" spans="1:17">
      <c r="A886" s="41">
        <f t="shared" si="144"/>
        <v>884</v>
      </c>
      <c r="B886" t="str">
        <f t="shared" si="145"/>
        <v>5_885</v>
      </c>
      <c r="C886">
        <f t="shared" si="143"/>
        <v>5</v>
      </c>
      <c r="D886">
        <f t="shared" si="146"/>
        <v>885</v>
      </c>
      <c r="E886">
        <f>IFERROR(VLOOKUP($B886,'CURVE DATA'!$A:$AM,15,FALSE),"")</f>
        <v>405.46462000000002</v>
      </c>
      <c r="F886">
        <f>IFERROR(VLOOKUP($B886,'CURVE DATA'!$A:$AM,34,FALSE),NA())</f>
        <v>3.9995267944776876E-6</v>
      </c>
      <c r="G886">
        <f>IFERROR(VLOOKUP($B886,'CURVE DATA'!$A:$AM,35,FALSE),NA())</f>
        <v>6.6823058442490327E-2</v>
      </c>
      <c r="H886">
        <f>IFERROR(VLOOKUP($B886,'CURVE DATA'!$A:$AM,37,FALSE),NA())</f>
        <v>4.1174565043041511</v>
      </c>
      <c r="I886">
        <f>IFERROR(VLOOKUP($B886,'CURVE DATA'!$A:$AM,38,FALSE),NA())</f>
        <v>2.9400711005134568</v>
      </c>
      <c r="J886">
        <f>IFERROR(VLOOKUP($B886,'CURVE DATA'!$A:$AM,39,FALSE),NA())</f>
        <v>5.2948419080948455</v>
      </c>
      <c r="K886" t="str">
        <f t="shared" si="147"/>
        <v/>
      </c>
      <c r="L886" t="str">
        <f t="shared" si="148"/>
        <v/>
      </c>
      <c r="M886">
        <f t="shared" si="149"/>
        <v>196.97808153846157</v>
      </c>
      <c r="N886" t="str">
        <f t="shared" si="150"/>
        <v/>
      </c>
      <c r="O886" t="str">
        <f t="shared" si="151"/>
        <v/>
      </c>
      <c r="P886" t="str">
        <f t="shared" si="152"/>
        <v/>
      </c>
      <c r="Q886" t="str">
        <f t="shared" si="153"/>
        <v/>
      </c>
    </row>
    <row r="887" spans="1:17">
      <c r="A887" s="41">
        <f t="shared" si="144"/>
        <v>885</v>
      </c>
      <c r="B887" t="str">
        <f t="shared" si="145"/>
        <v>5_886</v>
      </c>
      <c r="C887">
        <f t="shared" si="143"/>
        <v>5</v>
      </c>
      <c r="D887">
        <f t="shared" si="146"/>
        <v>886</v>
      </c>
      <c r="E887">
        <f>IFERROR(VLOOKUP($B887,'CURVE DATA'!$A:$AM,15,FALSE),"")</f>
        <v>405.92329038461537</v>
      </c>
      <c r="F887">
        <f>IFERROR(VLOOKUP($B887,'CURVE DATA'!$A:$AM,34,FALSE),NA())</f>
        <v>3.8809946963340563E-6</v>
      </c>
      <c r="G887">
        <f>IFERROR(VLOOKUP($B887,'CURVE DATA'!$A:$AM,35,FALSE),NA())</f>
        <v>6.6747556547069098E-2</v>
      </c>
      <c r="H887">
        <f>IFERROR(VLOOKUP($B887,'CURVE DATA'!$A:$AM,37,FALSE),NA())</f>
        <v>4.1128042812895913</v>
      </c>
      <c r="I887">
        <f>IFERROR(VLOOKUP($B887,'CURVE DATA'!$A:$AM,38,FALSE),NA())</f>
        <v>2.9367491792195821</v>
      </c>
      <c r="J887">
        <f>IFERROR(VLOOKUP($B887,'CURVE DATA'!$A:$AM,39,FALSE),NA())</f>
        <v>5.2888593833596005</v>
      </c>
      <c r="K887" t="str">
        <f t="shared" si="147"/>
        <v/>
      </c>
      <c r="L887" t="str">
        <f t="shared" si="148"/>
        <v/>
      </c>
      <c r="M887">
        <f t="shared" si="149"/>
        <v>197.43675192307691</v>
      </c>
      <c r="N887" t="str">
        <f t="shared" si="150"/>
        <v/>
      </c>
      <c r="O887" t="str">
        <f t="shared" si="151"/>
        <v/>
      </c>
      <c r="P887" t="str">
        <f t="shared" si="152"/>
        <v/>
      </c>
      <c r="Q887" t="str">
        <f t="shared" si="153"/>
        <v/>
      </c>
    </row>
    <row r="888" spans="1:17">
      <c r="A888" s="41">
        <f t="shared" si="144"/>
        <v>886</v>
      </c>
      <c r="B888" t="str">
        <f t="shared" si="145"/>
        <v>5_887</v>
      </c>
      <c r="C888">
        <f t="shared" si="143"/>
        <v>5</v>
      </c>
      <c r="D888">
        <f t="shared" si="146"/>
        <v>887</v>
      </c>
      <c r="E888">
        <f>IFERROR(VLOOKUP($B888,'CURVE DATA'!$A:$AM,15,FALSE),"")</f>
        <v>406.38196076923077</v>
      </c>
      <c r="F888">
        <f>IFERROR(VLOOKUP($B888,'CURVE DATA'!$A:$AM,34,FALSE),NA())</f>
        <v>3.7658201656133338E-6</v>
      </c>
      <c r="G888">
        <f>IFERROR(VLOOKUP($B888,'CURVE DATA'!$A:$AM,35,FALSE),NA())</f>
        <v>6.6672224954826539E-2</v>
      </c>
      <c r="H888">
        <f>IFERROR(VLOOKUP($B888,'CURVE DATA'!$A:$AM,37,FALSE),NA())</f>
        <v>4.1081625518972489</v>
      </c>
      <c r="I888">
        <f>IFERROR(VLOOKUP($B888,'CURVE DATA'!$A:$AM,38,FALSE),NA())</f>
        <v>2.9334347508999232</v>
      </c>
      <c r="J888">
        <f>IFERROR(VLOOKUP($B888,'CURVE DATA'!$A:$AM,39,FALSE),NA())</f>
        <v>5.282890352894575</v>
      </c>
      <c r="K888" t="str">
        <f t="shared" si="147"/>
        <v/>
      </c>
      <c r="L888" t="str">
        <f t="shared" si="148"/>
        <v/>
      </c>
      <c r="M888">
        <f t="shared" si="149"/>
        <v>197.89542230769231</v>
      </c>
      <c r="N888" t="str">
        <f t="shared" si="150"/>
        <v/>
      </c>
      <c r="O888" t="str">
        <f t="shared" si="151"/>
        <v/>
      </c>
      <c r="P888" t="str">
        <f t="shared" si="152"/>
        <v/>
      </c>
      <c r="Q888" t="str">
        <f t="shared" si="153"/>
        <v/>
      </c>
    </row>
    <row r="889" spans="1:17">
      <c r="A889" s="41">
        <f t="shared" si="144"/>
        <v>887</v>
      </c>
      <c r="B889" t="str">
        <f t="shared" si="145"/>
        <v>5_888</v>
      </c>
      <c r="C889">
        <f t="shared" si="143"/>
        <v>5</v>
      </c>
      <c r="D889">
        <f t="shared" si="146"/>
        <v>888</v>
      </c>
      <c r="E889">
        <f>IFERROR(VLOOKUP($B889,'CURVE DATA'!$A:$AM,15,FALSE),"")</f>
        <v>406.84063115384618</v>
      </c>
      <c r="F889">
        <f>IFERROR(VLOOKUP($B889,'CURVE DATA'!$A:$AM,34,FALSE),NA())</f>
        <v>3.6539129417668889E-6</v>
      </c>
      <c r="G889">
        <f>IFERROR(VLOOKUP($B889,'CURVE DATA'!$A:$AM,35,FALSE),NA())</f>
        <v>6.6597063093448997E-2</v>
      </c>
      <c r="H889">
        <f>IFERROR(VLOOKUP($B889,'CURVE DATA'!$A:$AM,37,FALSE),NA())</f>
        <v>4.1035312808627014</v>
      </c>
      <c r="I889">
        <f>IFERROR(VLOOKUP($B889,'CURVE DATA'!$A:$AM,38,FALSE),NA())</f>
        <v>2.9301277903739082</v>
      </c>
      <c r="J889">
        <f>IFERROR(VLOOKUP($B889,'CURVE DATA'!$A:$AM,39,FALSE),NA())</f>
        <v>5.2769347713514954</v>
      </c>
      <c r="K889" t="str">
        <f t="shared" si="147"/>
        <v/>
      </c>
      <c r="L889" t="str">
        <f t="shared" si="148"/>
        <v/>
      </c>
      <c r="M889">
        <f t="shared" si="149"/>
        <v>198.35409269230772</v>
      </c>
      <c r="N889" t="str">
        <f t="shared" si="150"/>
        <v/>
      </c>
      <c r="O889" t="str">
        <f t="shared" si="151"/>
        <v/>
      </c>
      <c r="P889" t="str">
        <f t="shared" si="152"/>
        <v/>
      </c>
      <c r="Q889" t="str">
        <f t="shared" si="153"/>
        <v/>
      </c>
    </row>
    <row r="890" spans="1:17">
      <c r="A890" s="41">
        <f t="shared" si="144"/>
        <v>888</v>
      </c>
      <c r="B890" t="str">
        <f t="shared" si="145"/>
        <v>5_889</v>
      </c>
      <c r="C890">
        <f t="shared" si="143"/>
        <v>5</v>
      </c>
      <c r="D890">
        <f t="shared" si="146"/>
        <v>889</v>
      </c>
      <c r="E890">
        <f>IFERROR(VLOOKUP($B890,'CURVE DATA'!$A:$AM,15,FALSE),"")</f>
        <v>407.29930153846152</v>
      </c>
      <c r="F890">
        <f>IFERROR(VLOOKUP($B890,'CURVE DATA'!$A:$AM,34,FALSE),NA())</f>
        <v>3.5451849841505738E-6</v>
      </c>
      <c r="G890">
        <f>IFERROR(VLOOKUP($B890,'CURVE DATA'!$A:$AM,35,FALSE),NA())</f>
        <v>6.6522070393101637E-2</v>
      </c>
      <c r="H890">
        <f>IFERROR(VLOOKUP($B890,'CURVE DATA'!$A:$AM,37,FALSE),NA())</f>
        <v>4.0989104330742645</v>
      </c>
      <c r="I890">
        <f>IFERROR(VLOOKUP($B890,'CURVE DATA'!$A:$AM,38,FALSE),NA())</f>
        <v>2.9268282725700279</v>
      </c>
      <c r="J890">
        <f>IFERROR(VLOOKUP($B890,'CURVE DATA'!$A:$AM,39,FALSE),NA())</f>
        <v>5.2709925935785016</v>
      </c>
      <c r="K890" t="str">
        <f t="shared" si="147"/>
        <v/>
      </c>
      <c r="L890" t="str">
        <f t="shared" si="148"/>
        <v/>
      </c>
      <c r="M890">
        <f t="shared" si="149"/>
        <v>198.81276307692306</v>
      </c>
      <c r="N890" t="str">
        <f t="shared" si="150"/>
        <v/>
      </c>
      <c r="O890" t="str">
        <f t="shared" si="151"/>
        <v/>
      </c>
      <c r="P890" t="str">
        <f t="shared" si="152"/>
        <v/>
      </c>
      <c r="Q890" t="str">
        <f t="shared" si="153"/>
        <v/>
      </c>
    </row>
    <row r="891" spans="1:17">
      <c r="A891" s="41">
        <f t="shared" si="144"/>
        <v>889</v>
      </c>
      <c r="B891" t="str">
        <f t="shared" si="145"/>
        <v>5_890</v>
      </c>
      <c r="C891">
        <f t="shared" si="143"/>
        <v>5</v>
      </c>
      <c r="D891">
        <f t="shared" si="146"/>
        <v>890</v>
      </c>
      <c r="E891">
        <f>IFERROR(VLOOKUP($B891,'CURVE DATA'!$A:$AM,15,FALSE),"")</f>
        <v>407.75797192307692</v>
      </c>
      <c r="F891">
        <f>IFERROR(VLOOKUP($B891,'CURVE DATA'!$A:$AM,34,FALSE),NA())</f>
        <v>3.4395505466401871E-6</v>
      </c>
      <c r="G891">
        <f>IFERROR(VLOOKUP($B891,'CURVE DATA'!$A:$AM,35,FALSE),NA())</f>
        <v>6.6447246286417086E-2</v>
      </c>
      <c r="H891">
        <f>IFERROR(VLOOKUP($B891,'CURVE DATA'!$A:$AM,37,FALSE),NA())</f>
        <v>4.0942999735722916</v>
      </c>
      <c r="I891">
        <f>IFERROR(VLOOKUP($B891,'CURVE DATA'!$A:$AM,38,FALSE),NA())</f>
        <v>2.9235361725253357</v>
      </c>
      <c r="J891">
        <f>IFERROR(VLOOKUP($B891,'CURVE DATA'!$A:$AM,39,FALSE),NA())</f>
        <v>5.2650637746192483</v>
      </c>
      <c r="K891" t="str">
        <f t="shared" si="147"/>
        <v/>
      </c>
      <c r="L891" t="str">
        <f t="shared" si="148"/>
        <v/>
      </c>
      <c r="M891">
        <f t="shared" si="149"/>
        <v>199.27143346153846</v>
      </c>
      <c r="N891" t="str">
        <f t="shared" si="150"/>
        <v/>
      </c>
      <c r="O891" t="str">
        <f t="shared" si="151"/>
        <v/>
      </c>
      <c r="P891" t="str">
        <f t="shared" si="152"/>
        <v/>
      </c>
      <c r="Q891" t="str">
        <f t="shared" si="153"/>
        <v/>
      </c>
    </row>
    <row r="892" spans="1:17">
      <c r="A892" s="41">
        <f t="shared" si="144"/>
        <v>890</v>
      </c>
      <c r="B892" t="str">
        <f t="shared" si="145"/>
        <v>5_891</v>
      </c>
      <c r="C892">
        <f t="shared" si="143"/>
        <v>5</v>
      </c>
      <c r="D892">
        <f t="shared" si="146"/>
        <v>891</v>
      </c>
      <c r="E892">
        <f>IFERROR(VLOOKUP($B892,'CURVE DATA'!$A:$AM,15,FALSE),"")</f>
        <v>408.21664230769233</v>
      </c>
      <c r="F892">
        <f>IFERROR(VLOOKUP($B892,'CURVE DATA'!$A:$AM,34,FALSE),NA())</f>
        <v>3.3369260097474346E-6</v>
      </c>
      <c r="G892">
        <f>IFERROR(VLOOKUP($B892,'CURVE DATA'!$A:$AM,35,FALSE),NA())</f>
        <v>6.6372590208484031E-2</v>
      </c>
      <c r="H892">
        <f>IFERROR(VLOOKUP($B892,'CURVE DATA'!$A:$AM,37,FALSE),NA())</f>
        <v>4.0896998675484735</v>
      </c>
      <c r="I892">
        <f>IFERROR(VLOOKUP($B892,'CURVE DATA'!$A:$AM,38,FALSE),NA())</f>
        <v>2.920251465384947</v>
      </c>
      <c r="J892">
        <f>IFERROR(VLOOKUP($B892,'CURVE DATA'!$A:$AM,39,FALSE),NA())</f>
        <v>5.259148269712</v>
      </c>
      <c r="K892" t="str">
        <f t="shared" si="147"/>
        <v/>
      </c>
      <c r="L892" t="str">
        <f t="shared" si="148"/>
        <v/>
      </c>
      <c r="M892">
        <f t="shared" si="149"/>
        <v>199.73010384615387</v>
      </c>
      <c r="N892" t="str">
        <f t="shared" si="150"/>
        <v/>
      </c>
      <c r="O892" t="str">
        <f t="shared" si="151"/>
        <v/>
      </c>
      <c r="P892" t="str">
        <f t="shared" si="152"/>
        <v/>
      </c>
      <c r="Q892" t="str">
        <f t="shared" si="153"/>
        <v/>
      </c>
    </row>
    <row r="893" spans="1:17">
      <c r="A893" s="41">
        <f t="shared" si="144"/>
        <v>891</v>
      </c>
      <c r="B893" t="str">
        <f t="shared" si="145"/>
        <v>5_892</v>
      </c>
      <c r="C893">
        <f t="shared" si="143"/>
        <v>5</v>
      </c>
      <c r="D893">
        <f t="shared" si="146"/>
        <v>892</v>
      </c>
      <c r="E893">
        <f>IFERROR(VLOOKUP($B893,'CURVE DATA'!$A:$AM,15,FALSE),"")</f>
        <v>408.67531269230767</v>
      </c>
      <c r="F893">
        <f>IFERROR(VLOOKUP($B893,'CURVE DATA'!$A:$AM,34,FALSE),NA())</f>
        <v>3.2372298992646443E-6</v>
      </c>
      <c r="G893">
        <f>IFERROR(VLOOKUP($B893,'CURVE DATA'!$A:$AM,35,FALSE),NA())</f>
        <v>6.6298101596835801E-2</v>
      </c>
      <c r="H893">
        <f>IFERROR(VLOOKUP($B893,'CURVE DATA'!$A:$AM,37,FALSE),NA())</f>
        <v>4.0851100803451299</v>
      </c>
      <c r="I893">
        <f>IFERROR(VLOOKUP($B893,'CURVE DATA'!$A:$AM,38,FALSE),NA())</f>
        <v>2.9169741264015361</v>
      </c>
      <c r="J893">
        <f>IFERROR(VLOOKUP($B893,'CURVE DATA'!$A:$AM,39,FALSE),NA())</f>
        <v>5.2532460342887246</v>
      </c>
      <c r="K893" t="str">
        <f t="shared" si="147"/>
        <v/>
      </c>
      <c r="L893" t="str">
        <f t="shared" si="148"/>
        <v/>
      </c>
      <c r="M893">
        <f t="shared" si="149"/>
        <v>200.18877423076921</v>
      </c>
      <c r="N893" t="str">
        <f t="shared" si="150"/>
        <v/>
      </c>
      <c r="O893" t="str">
        <f t="shared" si="151"/>
        <v/>
      </c>
      <c r="P893" t="str">
        <f t="shared" si="152"/>
        <v/>
      </c>
      <c r="Q893" t="str">
        <f t="shared" si="153"/>
        <v/>
      </c>
    </row>
    <row r="894" spans="1:17">
      <c r="A894" s="41">
        <f t="shared" si="144"/>
        <v>892</v>
      </c>
      <c r="B894" t="str">
        <f t="shared" si="145"/>
        <v>5_893</v>
      </c>
      <c r="C894">
        <f t="shared" si="143"/>
        <v>5</v>
      </c>
      <c r="D894">
        <f t="shared" si="146"/>
        <v>893</v>
      </c>
      <c r="E894">
        <f>IFERROR(VLOOKUP($B894,'CURVE DATA'!$A:$AM,15,FALSE),"")</f>
        <v>409.13398307692307</v>
      </c>
      <c r="F894">
        <f>IFERROR(VLOOKUP($B894,'CURVE DATA'!$A:$AM,34,FALSE),NA())</f>
        <v>3.1403828303061637E-6</v>
      </c>
      <c r="G894">
        <f>IFERROR(VLOOKUP($B894,'CURVE DATA'!$A:$AM,35,FALSE),NA())</f>
        <v>6.6223779891438933E-2</v>
      </c>
      <c r="H894">
        <f>IFERROR(VLOOKUP($B894,'CURVE DATA'!$A:$AM,37,FALSE),NA())</f>
        <v>4.0805305774545122</v>
      </c>
      <c r="I894">
        <f>IFERROR(VLOOKUP($B894,'CURVE DATA'!$A:$AM,38,FALSE),NA())</f>
        <v>2.9137041309348324</v>
      </c>
      <c r="J894">
        <f>IFERROR(VLOOKUP($B894,'CURVE DATA'!$A:$AM,39,FALSE),NA())</f>
        <v>5.2473570239741925</v>
      </c>
      <c r="K894" t="str">
        <f t="shared" si="147"/>
        <v/>
      </c>
      <c r="L894" t="str">
        <f t="shared" si="148"/>
        <v/>
      </c>
      <c r="M894">
        <f t="shared" si="149"/>
        <v>200.64744461538461</v>
      </c>
      <c r="N894" t="str">
        <f t="shared" si="150"/>
        <v/>
      </c>
      <c r="O894" t="str">
        <f t="shared" si="151"/>
        <v/>
      </c>
      <c r="P894" t="str">
        <f t="shared" si="152"/>
        <v/>
      </c>
      <c r="Q894" t="str">
        <f t="shared" si="153"/>
        <v/>
      </c>
    </row>
    <row r="895" spans="1:17">
      <c r="A895" s="41">
        <f t="shared" si="144"/>
        <v>893</v>
      </c>
      <c r="B895" t="str">
        <f t="shared" si="145"/>
        <v>5_894</v>
      </c>
      <c r="C895">
        <f t="shared" si="143"/>
        <v>5</v>
      </c>
      <c r="D895">
        <f t="shared" si="146"/>
        <v>894</v>
      </c>
      <c r="E895">
        <f>IFERROR(VLOOKUP($B895,'CURVE DATA'!$A:$AM,15,FALSE),"")</f>
        <v>409.59265346153848</v>
      </c>
      <c r="F895">
        <f>IFERROR(VLOOKUP($B895,'CURVE DATA'!$A:$AM,34,FALSE),NA())</f>
        <v>3.0463074140368188E-6</v>
      </c>
      <c r="G895">
        <f>IFERROR(VLOOKUP($B895,'CURVE DATA'!$A:$AM,35,FALSE),NA())</f>
        <v>6.61496245346819E-2</v>
      </c>
      <c r="H895">
        <f>IFERROR(VLOOKUP($B895,'CURVE DATA'!$A:$AM,37,FALSE),NA())</f>
        <v>4.0759613245181026</v>
      </c>
      <c r="I895">
        <f>IFERROR(VLOOKUP($B895,'CURVE DATA'!$A:$AM,38,FALSE),NA())</f>
        <v>2.9104414544511266</v>
      </c>
      <c r="J895">
        <f>IFERROR(VLOOKUP($B895,'CURVE DATA'!$A:$AM,39,FALSE),NA())</f>
        <v>5.2414811945850781</v>
      </c>
      <c r="K895" t="str">
        <f t="shared" si="147"/>
        <v/>
      </c>
      <c r="L895" t="str">
        <f t="shared" si="148"/>
        <v/>
      </c>
      <c r="M895">
        <f t="shared" si="149"/>
        <v>201.10611500000002</v>
      </c>
      <c r="N895" t="str">
        <f t="shared" si="150"/>
        <v/>
      </c>
      <c r="O895" t="str">
        <f t="shared" si="151"/>
        <v/>
      </c>
      <c r="P895" t="str">
        <f t="shared" si="152"/>
        <v/>
      </c>
      <c r="Q895" t="str">
        <f t="shared" si="153"/>
        <v/>
      </c>
    </row>
    <row r="896" spans="1:17">
      <c r="A896" s="41">
        <f t="shared" si="144"/>
        <v>894</v>
      </c>
      <c r="B896" t="str">
        <f t="shared" si="145"/>
        <v>5_895</v>
      </c>
      <c r="C896">
        <f t="shared" si="143"/>
        <v>5</v>
      </c>
      <c r="D896">
        <f t="shared" si="146"/>
        <v>895</v>
      </c>
      <c r="E896">
        <f>IFERROR(VLOOKUP($B896,'CURVE DATA'!$A:$AM,15,FALSE),"")</f>
        <v>410.05132384615382</v>
      </c>
      <c r="F896">
        <f>IFERROR(VLOOKUP($B896,'CURVE DATA'!$A:$AM,34,FALSE),NA())</f>
        <v>2.9549282669949259E-6</v>
      </c>
      <c r="G896">
        <f>IFERROR(VLOOKUP($B896,'CURVE DATA'!$A:$AM,35,FALSE),NA())</f>
        <v>6.6075634971363775E-2</v>
      </c>
      <c r="H896">
        <f>IFERROR(VLOOKUP($B896,'CURVE DATA'!$A:$AM,37,FALSE),NA())</f>
        <v>4.0714022873259177</v>
      </c>
      <c r="I896">
        <f>IFERROR(VLOOKUP($B896,'CURVE DATA'!$A:$AM,38,FALSE),NA())</f>
        <v>2.9071860725227694</v>
      </c>
      <c r="J896">
        <f>IFERROR(VLOOKUP($B896,'CURVE DATA'!$A:$AM,39,FALSE),NA())</f>
        <v>5.235618502129066</v>
      </c>
      <c r="K896" t="str">
        <f t="shared" si="147"/>
        <v/>
      </c>
      <c r="L896" t="str">
        <f t="shared" si="148"/>
        <v/>
      </c>
      <c r="M896">
        <f t="shared" si="149"/>
        <v>201.56478538461536</v>
      </c>
      <c r="N896" t="str">
        <f t="shared" si="150"/>
        <v/>
      </c>
      <c r="O896" t="str">
        <f t="shared" si="151"/>
        <v/>
      </c>
      <c r="P896" t="str">
        <f t="shared" si="152"/>
        <v/>
      </c>
      <c r="Q896" t="str">
        <f t="shared" si="153"/>
        <v/>
      </c>
    </row>
    <row r="897" spans="1:17">
      <c r="A897" s="41">
        <f t="shared" si="144"/>
        <v>895</v>
      </c>
      <c r="B897" t="str">
        <f t="shared" si="145"/>
        <v>5_896</v>
      </c>
      <c r="C897">
        <f t="shared" si="143"/>
        <v>5</v>
      </c>
      <c r="D897">
        <f t="shared" si="146"/>
        <v>896</v>
      </c>
      <c r="E897">
        <f>IFERROR(VLOOKUP($B897,'CURVE DATA'!$A:$AM,15,FALSE),"")</f>
        <v>410.50999423076922</v>
      </c>
      <c r="F897">
        <f>IFERROR(VLOOKUP($B897,'CURVE DATA'!$A:$AM,34,FALSE),NA())</f>
        <v>2.8661719644580679E-6</v>
      </c>
      <c r="G897">
        <f>IFERROR(VLOOKUP($B897,'CURVE DATA'!$A:$AM,35,FALSE),NA())</f>
        <v>6.6001810648682879E-2</v>
      </c>
      <c r="H897">
        <f>IFERROR(VLOOKUP($B897,'CURVE DATA'!$A:$AM,37,FALSE),NA())</f>
        <v>4.0668534318158107</v>
      </c>
      <c r="I897">
        <f>IFERROR(VLOOKUP($B897,'CURVE DATA'!$A:$AM,38,FALSE),NA())</f>
        <v>2.9039379608276743</v>
      </c>
      <c r="J897">
        <f>IFERROR(VLOOKUP($B897,'CURVE DATA'!$A:$AM,39,FALSE),NA())</f>
        <v>5.229768902803948</v>
      </c>
      <c r="K897" t="str">
        <f t="shared" si="147"/>
        <v/>
      </c>
      <c r="L897" t="str">
        <f t="shared" si="148"/>
        <v/>
      </c>
      <c r="M897">
        <f t="shared" si="149"/>
        <v>202.02345576923076</v>
      </c>
      <c r="N897" t="str">
        <f t="shared" si="150"/>
        <v/>
      </c>
      <c r="O897" t="str">
        <f t="shared" si="151"/>
        <v/>
      </c>
      <c r="P897" t="str">
        <f t="shared" si="152"/>
        <v/>
      </c>
      <c r="Q897" t="str">
        <f t="shared" si="153"/>
        <v/>
      </c>
    </row>
    <row r="898" spans="1:17">
      <c r="A898" s="41">
        <f t="shared" si="144"/>
        <v>896</v>
      </c>
      <c r="B898" t="str">
        <f t="shared" si="145"/>
        <v>5_897</v>
      </c>
      <c r="C898">
        <f t="shared" ref="C898:C961" si="154">$V$1</f>
        <v>5</v>
      </c>
      <c r="D898">
        <f t="shared" si="146"/>
        <v>897</v>
      </c>
      <c r="E898">
        <f>IFERROR(VLOOKUP($B898,'CURVE DATA'!$A:$AM,15,FALSE),"")</f>
        <v>410.96866461538463</v>
      </c>
      <c r="F898">
        <f>IFERROR(VLOOKUP($B898,'CURVE DATA'!$A:$AM,34,FALSE),NA())</f>
        <v>2.7799668818780442E-6</v>
      </c>
      <c r="G898">
        <f>IFERROR(VLOOKUP($B898,'CURVE DATA'!$A:$AM,35,FALSE),NA())</f>
        <v>6.5928151016225511E-2</v>
      </c>
      <c r="H898">
        <f>IFERROR(VLOOKUP($B898,'CURVE DATA'!$A:$AM,37,FALSE),NA())</f>
        <v>4.0623147240727757</v>
      </c>
      <c r="I898">
        <f>IFERROR(VLOOKUP($B898,'CURVE DATA'!$A:$AM,38,FALSE),NA())</f>
        <v>2.90069709514882</v>
      </c>
      <c r="J898">
        <f>IFERROR(VLOOKUP($B898,'CURVE DATA'!$A:$AM,39,FALSE),NA())</f>
        <v>5.2239323529967319</v>
      </c>
      <c r="K898" t="str">
        <f t="shared" si="147"/>
        <v/>
      </c>
      <c r="L898" t="str">
        <f t="shared" si="148"/>
        <v/>
      </c>
      <c r="M898">
        <f t="shared" si="149"/>
        <v>202.48212615384617</v>
      </c>
      <c r="N898" t="str">
        <f t="shared" si="150"/>
        <v/>
      </c>
      <c r="O898" t="str">
        <f t="shared" si="151"/>
        <v/>
      </c>
      <c r="P898" t="str">
        <f t="shared" si="152"/>
        <v/>
      </c>
      <c r="Q898" t="str">
        <f t="shared" si="153"/>
        <v/>
      </c>
    </row>
    <row r="899" spans="1:17">
      <c r="A899" s="41">
        <f t="shared" ref="A899:A962" si="155">ROW()-2</f>
        <v>897</v>
      </c>
      <c r="B899" t="str">
        <f t="shared" ref="B899:B962" si="156">C899&amp;"_"&amp;D899</f>
        <v>5_898</v>
      </c>
      <c r="C899">
        <f t="shared" si="154"/>
        <v>5</v>
      </c>
      <c r="D899">
        <f t="shared" ref="D899:D962" si="157">A899+1</f>
        <v>898</v>
      </c>
      <c r="E899">
        <f>IFERROR(VLOOKUP($B899,'CURVE DATA'!$A:$AM,15,FALSE),"")</f>
        <v>411.42733500000003</v>
      </c>
      <c r="F899">
        <f>IFERROR(VLOOKUP($B899,'CURVE DATA'!$A:$AM,34,FALSE),NA())</f>
        <v>2.6962433068087999E-6</v>
      </c>
      <c r="G899">
        <f>IFERROR(VLOOKUP($B899,'CURVE DATA'!$A:$AM,35,FALSE),NA())</f>
        <v>6.5854655525954695E-2</v>
      </c>
      <c r="H899">
        <f>IFERROR(VLOOKUP($B899,'CURVE DATA'!$A:$AM,37,FALSE),NA())</f>
        <v>4.0577861303282523</v>
      </c>
      <c r="I899">
        <f>IFERROR(VLOOKUP($B899,'CURVE DATA'!$A:$AM,38,FALSE),NA())</f>
        <v>2.8974634513737558</v>
      </c>
      <c r="J899">
        <f>IFERROR(VLOOKUP($B899,'CURVE DATA'!$A:$AM,39,FALSE),NA())</f>
        <v>5.2181088092827483</v>
      </c>
      <c r="K899" t="str">
        <f t="shared" ref="K899:K962" si="158">IFERROR(IF(F899=MAX(F:F),H899,""),NA())</f>
        <v/>
      </c>
      <c r="L899" t="str">
        <f t="shared" ref="L899:L962" si="159">IFERROR(IF(G899=MAX(G:G),H899,""),NA())</f>
        <v/>
      </c>
      <c r="M899">
        <f t="shared" ref="M899:M962" si="160">IFERROR(ABS(E899-IFERROR($V$11/$V$10,"NA")),NA())</f>
        <v>202.94079653846157</v>
      </c>
      <c r="N899" t="str">
        <f t="shared" ref="N899:N962" si="161">IFERROR(IF(M899=MIN(M:M),H899,""),NA())</f>
        <v/>
      </c>
      <c r="O899" t="str">
        <f t="shared" ref="O899:O962" si="162">IFERROR(IF(F899=MAX(F:F),E899,""),NA())</f>
        <v/>
      </c>
      <c r="P899" t="str">
        <f t="shared" ref="P899:P962" si="163">IFERROR(IF(G899=MAX(G:G),E899,""),NA())</f>
        <v/>
      </c>
      <c r="Q899" t="str">
        <f t="shared" ref="Q899:Q962" si="164">IFERROR(IF(AND(E899&gt;=IFERROR(AVERAGE(O:O),NA()),E899&lt;=IFERROR(AVERAGE(P:P),NA())),H899,""),NA())</f>
        <v/>
      </c>
    </row>
    <row r="900" spans="1:17">
      <c r="A900" s="41">
        <f t="shared" si="155"/>
        <v>898</v>
      </c>
      <c r="B900" t="str">
        <f t="shared" si="156"/>
        <v>5_899</v>
      </c>
      <c r="C900">
        <f t="shared" si="154"/>
        <v>5</v>
      </c>
      <c r="D900">
        <f t="shared" si="157"/>
        <v>899</v>
      </c>
      <c r="E900">
        <f>IFERROR(VLOOKUP($B900,'CURVE DATA'!$A:$AM,15,FALSE),"")</f>
        <v>411.88600538461537</v>
      </c>
      <c r="F900">
        <f>IFERROR(VLOOKUP($B900,'CURVE DATA'!$A:$AM,34,FALSE),NA())</f>
        <v>2.6149332989969028E-6</v>
      </c>
      <c r="G900">
        <f>IFERROR(VLOOKUP($B900,'CURVE DATA'!$A:$AM,35,FALSE),NA())</f>
        <v>6.5781323632198963E-2</v>
      </c>
      <c r="H900">
        <f>IFERROR(VLOOKUP($B900,'CURVE DATA'!$A:$AM,37,FALSE),NA())</f>
        <v>4.0532676169594373</v>
      </c>
      <c r="I900">
        <f>IFERROR(VLOOKUP($B900,'CURVE DATA'!$A:$AM,38,FALSE),NA())</f>
        <v>2.8942370054941096</v>
      </c>
      <c r="J900">
        <f>IFERROR(VLOOKUP($B900,'CURVE DATA'!$A:$AM,39,FALSE),NA())</f>
        <v>5.2122982284247659</v>
      </c>
      <c r="K900" t="str">
        <f t="shared" si="158"/>
        <v/>
      </c>
      <c r="L900" t="str">
        <f t="shared" si="159"/>
        <v/>
      </c>
      <c r="M900">
        <f t="shared" si="160"/>
        <v>203.39946692307691</v>
      </c>
      <c r="N900" t="str">
        <f t="shared" si="161"/>
        <v/>
      </c>
      <c r="O900" t="str">
        <f t="shared" si="162"/>
        <v/>
      </c>
      <c r="P900" t="str">
        <f t="shared" si="163"/>
        <v/>
      </c>
      <c r="Q900" t="str">
        <f t="shared" si="164"/>
        <v/>
      </c>
    </row>
    <row r="901" spans="1:17">
      <c r="A901" s="41">
        <f t="shared" si="155"/>
        <v>899</v>
      </c>
      <c r="B901" t="str">
        <f t="shared" si="156"/>
        <v>5_900</v>
      </c>
      <c r="C901">
        <f t="shared" si="154"/>
        <v>5</v>
      </c>
      <c r="D901">
        <f t="shared" si="157"/>
        <v>900</v>
      </c>
      <c r="E901">
        <f>IFERROR(VLOOKUP($B901,'CURVE DATA'!$A:$AM,15,FALSE),"")</f>
        <v>412.34467576923078</v>
      </c>
      <c r="F901">
        <f>IFERROR(VLOOKUP($B901,'CURVE DATA'!$A:$AM,34,FALSE),NA())</f>
        <v>2.5359706997065429E-6</v>
      </c>
      <c r="G901">
        <f>IFERROR(VLOOKUP($B901,'CURVE DATA'!$A:$AM,35,FALSE),NA())</f>
        <v>6.5708154791641105E-2</v>
      </c>
      <c r="H901">
        <f>IFERROR(VLOOKUP($B901,'CURVE DATA'!$A:$AM,37,FALSE),NA())</f>
        <v>4.0487591504885909</v>
      </c>
      <c r="I901">
        <f>IFERROR(VLOOKUP($B901,'CURVE DATA'!$A:$AM,38,FALSE),NA())</f>
        <v>2.8910177336050897</v>
      </c>
      <c r="J901">
        <f>IFERROR(VLOOKUP($B901,'CURVE DATA'!$A:$AM,39,FALSE),NA())</f>
        <v>5.2065005673720934</v>
      </c>
      <c r="K901" t="str">
        <f t="shared" si="158"/>
        <v/>
      </c>
      <c r="L901" t="str">
        <f t="shared" si="159"/>
        <v/>
      </c>
      <c r="M901">
        <f t="shared" si="160"/>
        <v>203.85813730769232</v>
      </c>
      <c r="N901" t="str">
        <f t="shared" si="161"/>
        <v/>
      </c>
      <c r="O901" t="str">
        <f t="shared" si="162"/>
        <v/>
      </c>
      <c r="P901" t="str">
        <f t="shared" si="163"/>
        <v/>
      </c>
      <c r="Q901" t="str">
        <f t="shared" si="164"/>
        <v/>
      </c>
    </row>
    <row r="902" spans="1:17">
      <c r="A902" s="41">
        <f t="shared" si="155"/>
        <v>900</v>
      </c>
      <c r="B902" t="str">
        <f t="shared" si="156"/>
        <v>5_901</v>
      </c>
      <c r="C902">
        <f t="shared" si="154"/>
        <v>5</v>
      </c>
      <c r="D902">
        <f t="shared" si="157"/>
        <v>901</v>
      </c>
      <c r="E902">
        <f>IFERROR(VLOOKUP($B902,'CURVE DATA'!$A:$AM,15,FALSE),"")</f>
        <v>412.80334615384618</v>
      </c>
      <c r="F902">
        <f>IFERROR(VLOOKUP($B902,'CURVE DATA'!$A:$AM,34,FALSE),NA())</f>
        <v>2.4592910104700682E-6</v>
      </c>
      <c r="G902">
        <f>IFERROR(VLOOKUP($B902,'CURVE DATA'!$A:$AM,35,FALSE),NA())</f>
        <v>6.5635148463307078E-2</v>
      </c>
      <c r="H902">
        <f>IFERROR(VLOOKUP($B902,'CURVE DATA'!$A:$AM,37,FALSE),NA())</f>
        <v>4.0442606975823541</v>
      </c>
      <c r="I902">
        <f>IFERROR(VLOOKUP($B902,'CURVE DATA'!$A:$AM,38,FALSE),NA())</f>
        <v>2.8878056119050002</v>
      </c>
      <c r="J902">
        <f>IFERROR(VLOOKUP($B902,'CURVE DATA'!$A:$AM,39,FALSE),NA())</f>
        <v>5.2007157832597075</v>
      </c>
      <c r="K902" t="str">
        <f t="shared" si="158"/>
        <v/>
      </c>
      <c r="L902" t="str">
        <f t="shared" si="159"/>
        <v/>
      </c>
      <c r="M902">
        <f t="shared" si="160"/>
        <v>204.31680769230772</v>
      </c>
      <c r="N902" t="str">
        <f t="shared" si="161"/>
        <v/>
      </c>
      <c r="O902" t="str">
        <f t="shared" si="162"/>
        <v/>
      </c>
      <c r="P902" t="str">
        <f t="shared" si="163"/>
        <v/>
      </c>
      <c r="Q902" t="str">
        <f t="shared" si="164"/>
        <v/>
      </c>
    </row>
    <row r="903" spans="1:17">
      <c r="A903" s="41">
        <f t="shared" si="155"/>
        <v>901</v>
      </c>
      <c r="B903" t="str">
        <f t="shared" si="156"/>
        <v>5_902</v>
      </c>
      <c r="C903">
        <f t="shared" si="154"/>
        <v>5</v>
      </c>
      <c r="D903">
        <f t="shared" si="157"/>
        <v>902</v>
      </c>
      <c r="E903">
        <f>IFERROR(VLOOKUP($B903,'CURVE DATA'!$A:$AM,15,FALSE),"")</f>
        <v>413.26201653846152</v>
      </c>
      <c r="F903">
        <f>IFERROR(VLOOKUP($B903,'CURVE DATA'!$A:$AM,34,FALSE),NA())</f>
        <v>2.384831449044618E-6</v>
      </c>
      <c r="G903">
        <f>IFERROR(VLOOKUP($B903,'CURVE DATA'!$A:$AM,35,FALSE),NA())</f>
        <v>6.5562304108554736E-2</v>
      </c>
      <c r="H903">
        <f>IFERROR(VLOOKUP($B903,'CURVE DATA'!$A:$AM,37,FALSE),NA())</f>
        <v>4.039772225051049</v>
      </c>
      <c r="I903">
        <f>IFERROR(VLOOKUP($B903,'CURVE DATA'!$A:$AM,38,FALSE),NA())</f>
        <v>2.8846006166947431</v>
      </c>
      <c r="J903">
        <f>IFERROR(VLOOKUP($B903,'CURVE DATA'!$A:$AM,39,FALSE),NA())</f>
        <v>5.1949438334073559</v>
      </c>
      <c r="K903" t="str">
        <f t="shared" si="158"/>
        <v/>
      </c>
      <c r="L903" t="str">
        <f t="shared" si="159"/>
        <v/>
      </c>
      <c r="M903">
        <f t="shared" si="160"/>
        <v>204.77547807692306</v>
      </c>
      <c r="N903" t="str">
        <f t="shared" si="161"/>
        <v/>
      </c>
      <c r="O903" t="str">
        <f t="shared" si="162"/>
        <v/>
      </c>
      <c r="P903" t="str">
        <f t="shared" si="163"/>
        <v/>
      </c>
      <c r="Q903" t="str">
        <f t="shared" si="164"/>
        <v/>
      </c>
    </row>
    <row r="904" spans="1:17">
      <c r="A904" s="41">
        <f t="shared" si="155"/>
        <v>902</v>
      </c>
      <c r="B904" t="str">
        <f t="shared" si="156"/>
        <v>5_903</v>
      </c>
      <c r="C904">
        <f t="shared" si="154"/>
        <v>5</v>
      </c>
      <c r="D904">
        <f t="shared" si="157"/>
        <v>903</v>
      </c>
      <c r="E904">
        <f>IFERROR(VLOOKUP($B904,'CURVE DATA'!$A:$AM,15,FALSE),"")</f>
        <v>413.72068692307693</v>
      </c>
      <c r="F904">
        <f>IFERROR(VLOOKUP($B904,'CURVE DATA'!$A:$AM,34,FALSE),NA())</f>
        <v>2.3125308188334953E-6</v>
      </c>
      <c r="G904">
        <f>IFERROR(VLOOKUP($B904,'CURVE DATA'!$A:$AM,35,FALSE),NA())</f>
        <v>6.5489621191062788E-2</v>
      </c>
      <c r="H904">
        <f>IFERROR(VLOOKUP($B904,'CURVE DATA'!$A:$AM,37,FALSE),NA())</f>
        <v>4.0352936998480073</v>
      </c>
      <c r="I904">
        <f>IFERROR(VLOOKUP($B904,'CURVE DATA'!$A:$AM,38,FALSE),NA())</f>
        <v>2.8814027243773332</v>
      </c>
      <c r="J904">
        <f>IFERROR(VLOOKUP($B904,'CURVE DATA'!$A:$AM,39,FALSE),NA())</f>
        <v>5.1891846753186828</v>
      </c>
      <c r="K904" t="str">
        <f t="shared" si="158"/>
        <v/>
      </c>
      <c r="L904" t="str">
        <f t="shared" si="159"/>
        <v/>
      </c>
      <c r="M904">
        <f t="shared" si="160"/>
        <v>205.23414846153847</v>
      </c>
      <c r="N904" t="str">
        <f t="shared" si="161"/>
        <v/>
      </c>
      <c r="O904" t="str">
        <f t="shared" si="162"/>
        <v/>
      </c>
      <c r="P904" t="str">
        <f t="shared" si="163"/>
        <v/>
      </c>
      <c r="Q904" t="str">
        <f t="shared" si="164"/>
        <v/>
      </c>
    </row>
    <row r="905" spans="1:17">
      <c r="A905" s="41">
        <f t="shared" si="155"/>
        <v>903</v>
      </c>
      <c r="B905" t="str">
        <f t="shared" si="156"/>
        <v>5_904</v>
      </c>
      <c r="C905">
        <f t="shared" si="154"/>
        <v>5</v>
      </c>
      <c r="D905">
        <f t="shared" si="157"/>
        <v>904</v>
      </c>
      <c r="E905">
        <f>IFERROR(VLOOKUP($B905,'CURVE DATA'!$A:$AM,15,FALSE),"")</f>
        <v>414.17935730769233</v>
      </c>
      <c r="F905">
        <f>IFERROR(VLOOKUP($B905,'CURVE DATA'!$A:$AM,34,FALSE),NA())</f>
        <v>2.2423295648514064E-6</v>
      </c>
      <c r="G905">
        <f>IFERROR(VLOOKUP($B905,'CURVE DATA'!$A:$AM,35,FALSE),NA())</f>
        <v>6.5417099176819718E-2</v>
      </c>
      <c r="H905">
        <f>IFERROR(VLOOKUP($B905,'CURVE DATA'!$A:$AM,37,FALSE),NA())</f>
        <v>4.0308250890688804</v>
      </c>
      <c r="I905">
        <f>IFERROR(VLOOKUP($B905,'CURVE DATA'!$A:$AM,38,FALSE),NA())</f>
        <v>2.8782119114574098</v>
      </c>
      <c r="J905">
        <f>IFERROR(VLOOKUP($B905,'CURVE DATA'!$A:$AM,39,FALSE),NA())</f>
        <v>5.1834382666803513</v>
      </c>
      <c r="K905" t="str">
        <f t="shared" si="158"/>
        <v/>
      </c>
      <c r="L905" t="str">
        <f t="shared" si="159"/>
        <v/>
      </c>
      <c r="M905">
        <f t="shared" si="160"/>
        <v>205.69281884615387</v>
      </c>
      <c r="N905" t="str">
        <f t="shared" si="161"/>
        <v/>
      </c>
      <c r="O905" t="str">
        <f t="shared" si="162"/>
        <v/>
      </c>
      <c r="P905" t="str">
        <f t="shared" si="163"/>
        <v/>
      </c>
      <c r="Q905" t="str">
        <f t="shared" si="164"/>
        <v/>
      </c>
    </row>
    <row r="906" spans="1:17">
      <c r="A906" s="41">
        <f t="shared" si="155"/>
        <v>904</v>
      </c>
      <c r="B906" t="str">
        <f t="shared" si="156"/>
        <v>5_905</v>
      </c>
      <c r="C906">
        <f t="shared" si="154"/>
        <v>5</v>
      </c>
      <c r="D906">
        <f t="shared" si="157"/>
        <v>905</v>
      </c>
      <c r="E906">
        <f>IFERROR(VLOOKUP($B906,'CURVE DATA'!$A:$AM,15,FALSE),"")</f>
        <v>414.63802769230767</v>
      </c>
      <c r="F906">
        <f>IFERROR(VLOOKUP($B906,'CURVE DATA'!$A:$AM,34,FALSE),NA())</f>
        <v>2.1741696711206794E-6</v>
      </c>
      <c r="G906">
        <f>IFERROR(VLOOKUP($B906,'CURVE DATA'!$A:$AM,35,FALSE),NA())</f>
        <v>6.5344737534112698E-2</v>
      </c>
      <c r="H906">
        <f>IFERROR(VLOOKUP($B906,'CURVE DATA'!$A:$AM,37,FALSE),NA())</f>
        <v>4.0263663599509583</v>
      </c>
      <c r="I906">
        <f>IFERROR(VLOOKUP($B906,'CURVE DATA'!$A:$AM,38,FALSE),NA())</f>
        <v>2.8750281545407508</v>
      </c>
      <c r="J906">
        <f>IFERROR(VLOOKUP($B906,'CURVE DATA'!$A:$AM,39,FALSE),NA())</f>
        <v>5.1777045653611653</v>
      </c>
      <c r="K906" t="str">
        <f t="shared" si="158"/>
        <v/>
      </c>
      <c r="L906" t="str">
        <f t="shared" si="159"/>
        <v/>
      </c>
      <c r="M906">
        <f t="shared" si="160"/>
        <v>206.15148923076922</v>
      </c>
      <c r="N906" t="str">
        <f t="shared" si="161"/>
        <v/>
      </c>
      <c r="O906" t="str">
        <f t="shared" si="162"/>
        <v/>
      </c>
      <c r="P906" t="str">
        <f t="shared" si="163"/>
        <v/>
      </c>
      <c r="Q906" t="str">
        <f t="shared" si="164"/>
        <v/>
      </c>
    </row>
    <row r="907" spans="1:17">
      <c r="A907" s="41">
        <f t="shared" si="155"/>
        <v>905</v>
      </c>
      <c r="B907" t="str">
        <f t="shared" si="156"/>
        <v>5_906</v>
      </c>
      <c r="C907">
        <f t="shared" si="154"/>
        <v>5</v>
      </c>
      <c r="D907">
        <f t="shared" si="157"/>
        <v>906</v>
      </c>
      <c r="E907">
        <f>IFERROR(VLOOKUP($B907,'CURVE DATA'!$A:$AM,15,FALSE),"")</f>
        <v>415.09669807692308</v>
      </c>
      <c r="F907">
        <f>IFERROR(VLOOKUP($B907,'CURVE DATA'!$A:$AM,34,FALSE),NA())</f>
        <v>2.1079945767270946E-6</v>
      </c>
      <c r="G907">
        <f>IFERROR(VLOOKUP($B907,'CURVE DATA'!$A:$AM,35,FALSE),NA())</f>
        <v>6.5272535733516518E-2</v>
      </c>
      <c r="H907">
        <f>IFERROR(VLOOKUP($B907,'CURVE DATA'!$A:$AM,37,FALSE),NA())</f>
        <v>4.0219174798724886</v>
      </c>
      <c r="I907">
        <f>IFERROR(VLOOKUP($B907,'CURVE DATA'!$A:$AM,38,FALSE),NA())</f>
        <v>2.8718514303337832</v>
      </c>
      <c r="J907">
        <f>IFERROR(VLOOKUP($B907,'CURVE DATA'!$A:$AM,39,FALSE),NA())</f>
        <v>5.171983529411194</v>
      </c>
      <c r="K907" t="str">
        <f t="shared" si="158"/>
        <v/>
      </c>
      <c r="L907" t="str">
        <f t="shared" si="159"/>
        <v/>
      </c>
      <c r="M907">
        <f t="shared" si="160"/>
        <v>206.61015961538462</v>
      </c>
      <c r="N907" t="str">
        <f t="shared" si="161"/>
        <v/>
      </c>
      <c r="O907" t="str">
        <f t="shared" si="162"/>
        <v/>
      </c>
      <c r="P907" t="str">
        <f t="shared" si="163"/>
        <v/>
      </c>
      <c r="Q907" t="str">
        <f t="shared" si="164"/>
        <v/>
      </c>
    </row>
    <row r="908" spans="1:17">
      <c r="A908" s="41">
        <f t="shared" si="155"/>
        <v>906</v>
      </c>
      <c r="B908" t="str">
        <f t="shared" si="156"/>
        <v>5_907</v>
      </c>
      <c r="C908">
        <f t="shared" si="154"/>
        <v>5</v>
      </c>
      <c r="D908">
        <f t="shared" si="157"/>
        <v>907</v>
      </c>
      <c r="E908">
        <f>IFERROR(VLOOKUP($B908,'CURVE DATA'!$A:$AM,15,FALSE),"")</f>
        <v>415.55536846153848</v>
      </c>
      <c r="F908">
        <f>IFERROR(VLOOKUP($B908,'CURVE DATA'!$A:$AM,34,FALSE),NA())</f>
        <v>2.0437492877474602E-6</v>
      </c>
      <c r="G908">
        <f>IFERROR(VLOOKUP($B908,'CURVE DATA'!$A:$AM,35,FALSE),NA())</f>
        <v>6.5200493247882713E-2</v>
      </c>
      <c r="H908">
        <f>IFERROR(VLOOKUP($B908,'CURVE DATA'!$A:$AM,37,FALSE),NA())</f>
        <v>4.0174784163520059</v>
      </c>
      <c r="I908">
        <f>IFERROR(VLOOKUP($B908,'CURVE DATA'!$A:$AM,38,FALSE),NA())</f>
        <v>2.8686817156431066</v>
      </c>
      <c r="J908">
        <f>IFERROR(VLOOKUP($B908,'CURVE DATA'!$A:$AM,39,FALSE),NA())</f>
        <v>5.1662751170609047</v>
      </c>
      <c r="K908" t="str">
        <f t="shared" si="158"/>
        <v/>
      </c>
      <c r="L908" t="str">
        <f t="shared" si="159"/>
        <v/>
      </c>
      <c r="M908">
        <f t="shared" si="160"/>
        <v>207.06883000000002</v>
      </c>
      <c r="N908" t="str">
        <f t="shared" si="161"/>
        <v/>
      </c>
      <c r="O908" t="str">
        <f t="shared" si="162"/>
        <v/>
      </c>
      <c r="P908" t="str">
        <f t="shared" si="163"/>
        <v/>
      </c>
      <c r="Q908" t="str">
        <f t="shared" si="164"/>
        <v/>
      </c>
    </row>
    <row r="909" spans="1:17">
      <c r="A909" s="41">
        <f t="shared" si="155"/>
        <v>907</v>
      </c>
      <c r="B909" t="str">
        <f t="shared" si="156"/>
        <v>5_908</v>
      </c>
      <c r="C909">
        <f t="shared" si="154"/>
        <v>5</v>
      </c>
      <c r="D909">
        <f t="shared" si="157"/>
        <v>908</v>
      </c>
      <c r="E909">
        <f>IFERROR(VLOOKUP($B909,'CURVE DATA'!$A:$AM,15,FALSE),"")</f>
        <v>416.01403884615382</v>
      </c>
      <c r="F909">
        <f>IFERROR(VLOOKUP($B909,'CURVE DATA'!$A:$AM,34,FALSE),NA())</f>
        <v>1.9813801907033555E-6</v>
      </c>
      <c r="G909">
        <f>IFERROR(VLOOKUP($B909,'CURVE DATA'!$A:$AM,35,FALSE),NA())</f>
        <v>6.5128609552328492E-2</v>
      </c>
      <c r="H909">
        <f>IFERROR(VLOOKUP($B909,'CURVE DATA'!$A:$AM,37,FALSE),NA())</f>
        <v>4.0130491370476484</v>
      </c>
      <c r="I909">
        <f>IFERROR(VLOOKUP($B909,'CURVE DATA'!$A:$AM,38,FALSE),NA())</f>
        <v>2.8655189873750051</v>
      </c>
      <c r="J909">
        <f>IFERROR(VLOOKUP($B909,'CURVE DATA'!$A:$AM,39,FALSE),NA())</f>
        <v>5.1605792867202931</v>
      </c>
      <c r="K909" t="str">
        <f t="shared" si="158"/>
        <v/>
      </c>
      <c r="L909" t="str">
        <f t="shared" si="159"/>
        <v/>
      </c>
      <c r="M909">
        <f t="shared" si="160"/>
        <v>207.52750038461537</v>
      </c>
      <c r="N909" t="str">
        <f t="shared" si="161"/>
        <v/>
      </c>
      <c r="O909" t="str">
        <f t="shared" si="162"/>
        <v/>
      </c>
      <c r="P909" t="str">
        <f t="shared" si="163"/>
        <v/>
      </c>
      <c r="Q909" t="str">
        <f t="shared" si="164"/>
        <v/>
      </c>
    </row>
    <row r="910" spans="1:17">
      <c r="A910" s="41">
        <f t="shared" si="155"/>
        <v>908</v>
      </c>
      <c r="B910" t="str">
        <f t="shared" si="156"/>
        <v>5_909</v>
      </c>
      <c r="C910">
        <f t="shared" si="154"/>
        <v>5</v>
      </c>
      <c r="D910">
        <f t="shared" si="157"/>
        <v>909</v>
      </c>
      <c r="E910">
        <f>IFERROR(VLOOKUP($B910,'CURVE DATA'!$A:$AM,15,FALSE),"")</f>
        <v>416.47270923076923</v>
      </c>
      <c r="F910">
        <f>IFERROR(VLOOKUP($B910,'CURVE DATA'!$A:$AM,34,FALSE),NA())</f>
        <v>1.9208350991960045E-6</v>
      </c>
      <c r="G910">
        <f>IFERROR(VLOOKUP($B910,'CURVE DATA'!$A:$AM,35,FALSE),NA())</f>
        <v>6.5056884124225806E-2</v>
      </c>
      <c r="H910">
        <f>IFERROR(VLOOKUP($B910,'CURVE DATA'!$A:$AM,37,FALSE),NA())</f>
        <v>4.008629609756488</v>
      </c>
      <c r="I910">
        <f>IFERROR(VLOOKUP($B910,'CURVE DATA'!$A:$AM,38,FALSE),NA())</f>
        <v>2.8623632225349662</v>
      </c>
      <c r="J910">
        <f>IFERROR(VLOOKUP($B910,'CURVE DATA'!$A:$AM,39,FALSE),NA())</f>
        <v>5.1548959969780102</v>
      </c>
      <c r="K910" t="str">
        <f t="shared" si="158"/>
        <v/>
      </c>
      <c r="L910" t="str">
        <f t="shared" si="159"/>
        <v/>
      </c>
      <c r="M910">
        <f t="shared" si="160"/>
        <v>207.98617076923077</v>
      </c>
      <c r="N910" t="str">
        <f t="shared" si="161"/>
        <v/>
      </c>
      <c r="O910" t="str">
        <f t="shared" si="162"/>
        <v/>
      </c>
      <c r="P910" t="str">
        <f t="shared" si="163"/>
        <v/>
      </c>
      <c r="Q910" t="str">
        <f t="shared" si="164"/>
        <v/>
      </c>
    </row>
    <row r="911" spans="1:17">
      <c r="A911" s="41">
        <f t="shared" si="155"/>
        <v>909</v>
      </c>
      <c r="B911" t="str">
        <f t="shared" si="156"/>
        <v>5_910</v>
      </c>
      <c r="C911">
        <f t="shared" si="154"/>
        <v>5</v>
      </c>
      <c r="D911">
        <f t="shared" si="157"/>
        <v>910</v>
      </c>
      <c r="E911">
        <f>IFERROR(VLOOKUP($B911,'CURVE DATA'!$A:$AM,15,FALSE),"")</f>
        <v>416.93137961538463</v>
      </c>
      <c r="F911">
        <f>IFERROR(VLOOKUP($B911,'CURVE DATA'!$A:$AM,34,FALSE),NA())</f>
        <v>1.8620632072740295E-6</v>
      </c>
      <c r="G911">
        <f>IFERROR(VLOOKUP($B911,'CURVE DATA'!$A:$AM,35,FALSE),NA())</f>
        <v>6.4985316443190569E-2</v>
      </c>
      <c r="H911">
        <f>IFERROR(VLOOKUP($B911,'CURVE DATA'!$A:$AM,37,FALSE),NA())</f>
        <v>4.0042198024138607</v>
      </c>
      <c r="I911">
        <f>IFERROR(VLOOKUP($B911,'CURVE DATA'!$A:$AM,38,FALSE),NA())</f>
        <v>2.8592143982272082</v>
      </c>
      <c r="J911">
        <f>IFERROR(VLOOKUP($B911,'CURVE DATA'!$A:$AM,39,FALSE),NA())</f>
        <v>5.149225206600514</v>
      </c>
      <c r="K911" t="str">
        <f t="shared" si="158"/>
        <v/>
      </c>
      <c r="L911" t="str">
        <f t="shared" si="159"/>
        <v/>
      </c>
      <c r="M911">
        <f t="shared" si="160"/>
        <v>208.44484115384617</v>
      </c>
      <c r="N911" t="str">
        <f t="shared" si="161"/>
        <v/>
      </c>
      <c r="O911" t="str">
        <f t="shared" si="162"/>
        <v/>
      </c>
      <c r="P911" t="str">
        <f t="shared" si="163"/>
        <v/>
      </c>
      <c r="Q911" t="str">
        <f t="shared" si="164"/>
        <v/>
      </c>
    </row>
    <row r="912" spans="1:17">
      <c r="A912" s="41">
        <f t="shared" si="155"/>
        <v>910</v>
      </c>
      <c r="B912" t="str">
        <f t="shared" si="156"/>
        <v>5_911</v>
      </c>
      <c r="C912">
        <f t="shared" si="154"/>
        <v>5</v>
      </c>
      <c r="D912">
        <f t="shared" si="157"/>
        <v>911</v>
      </c>
      <c r="E912">
        <f>IFERROR(VLOOKUP($B912,'CURVE DATA'!$A:$AM,15,FALSE),"")</f>
        <v>417.39005000000003</v>
      </c>
      <c r="F912">
        <f>IFERROR(VLOOKUP($B912,'CURVE DATA'!$A:$AM,34,FALSE),NA())</f>
        <v>1.8050150054816769E-6</v>
      </c>
      <c r="G912">
        <f>IFERROR(VLOOKUP($B912,'CURVE DATA'!$A:$AM,35,FALSE),NA())</f>
        <v>6.4913905991071691E-2</v>
      </c>
      <c r="H912">
        <f>IFERROR(VLOOKUP($B912,'CURVE DATA'!$A:$AM,37,FALSE),NA())</f>
        <v>3.9998196830926953</v>
      </c>
      <c r="I912">
        <f>IFERROR(VLOOKUP($B912,'CURVE DATA'!$A:$AM,38,FALSE),NA())</f>
        <v>2.8560724916541949</v>
      </c>
      <c r="J912">
        <f>IFERROR(VLOOKUP($B912,'CURVE DATA'!$A:$AM,39,FALSE),NA())</f>
        <v>5.1435668745311967</v>
      </c>
      <c r="K912" t="str">
        <f t="shared" si="158"/>
        <v/>
      </c>
      <c r="L912" t="str">
        <f t="shared" si="159"/>
        <v/>
      </c>
      <c r="M912">
        <f t="shared" si="160"/>
        <v>208.90351153846157</v>
      </c>
      <c r="N912" t="str">
        <f t="shared" si="161"/>
        <v/>
      </c>
      <c r="O912" t="str">
        <f t="shared" si="162"/>
        <v/>
      </c>
      <c r="P912" t="str">
        <f t="shared" si="163"/>
        <v/>
      </c>
      <c r="Q912" t="str">
        <f t="shared" si="164"/>
        <v/>
      </c>
    </row>
    <row r="913" spans="1:17">
      <c r="A913" s="41">
        <f t="shared" si="155"/>
        <v>911</v>
      </c>
      <c r="B913" t="str">
        <f t="shared" si="156"/>
        <v>5_912</v>
      </c>
      <c r="C913">
        <f t="shared" si="154"/>
        <v>5</v>
      </c>
      <c r="D913">
        <f t="shared" si="157"/>
        <v>912</v>
      </c>
      <c r="E913">
        <f>IFERROR(VLOOKUP($B913,'CURVE DATA'!$A:$AM,15,FALSE),"")</f>
        <v>417.84872038461538</v>
      </c>
      <c r="F913">
        <f>IFERROR(VLOOKUP($B913,'CURVE DATA'!$A:$AM,34,FALSE),NA())</f>
        <v>1.7496423554820462E-6</v>
      </c>
      <c r="G913">
        <f>IFERROR(VLOOKUP($B913,'CURVE DATA'!$A:$AM,35,FALSE),NA())</f>
        <v>6.4842652251940289E-2</v>
      </c>
      <c r="H913">
        <f>IFERROR(VLOOKUP($B913,'CURVE DATA'!$A:$AM,37,FALSE),NA())</f>
        <v>3.9954292200028463</v>
      </c>
      <c r="I913">
        <f>IFERROR(VLOOKUP($B913,'CURVE DATA'!$A:$AM,38,FALSE),NA())</f>
        <v>2.8529374801161631</v>
      </c>
      <c r="J913">
        <f>IFERROR(VLOOKUP($B913,'CURVE DATA'!$A:$AM,39,FALSE),NA())</f>
        <v>5.1379209598895299</v>
      </c>
      <c r="K913" t="str">
        <f t="shared" si="158"/>
        <v/>
      </c>
      <c r="L913" t="str">
        <f t="shared" si="159"/>
        <v/>
      </c>
      <c r="M913">
        <f t="shared" si="160"/>
        <v>209.36218192307692</v>
      </c>
      <c r="N913" t="str">
        <f t="shared" si="161"/>
        <v/>
      </c>
      <c r="O913" t="str">
        <f t="shared" si="162"/>
        <v/>
      </c>
      <c r="P913" t="str">
        <f t="shared" si="163"/>
        <v/>
      </c>
      <c r="Q913" t="str">
        <f t="shared" si="164"/>
        <v/>
      </c>
    </row>
    <row r="914" spans="1:17">
      <c r="A914" s="41">
        <f t="shared" si="155"/>
        <v>912</v>
      </c>
      <c r="B914" t="str">
        <f t="shared" si="156"/>
        <v>5_913</v>
      </c>
      <c r="C914">
        <f t="shared" si="154"/>
        <v>5</v>
      </c>
      <c r="D914">
        <f t="shared" si="157"/>
        <v>913</v>
      </c>
      <c r="E914">
        <f>IFERROR(VLOOKUP($B914,'CURVE DATA'!$A:$AM,15,FALSE),"")</f>
        <v>418.30739076923078</v>
      </c>
      <c r="F914">
        <f>IFERROR(VLOOKUP($B914,'CURVE DATA'!$A:$AM,34,FALSE),NA())</f>
        <v>1.6958983314894865E-6</v>
      </c>
      <c r="G914">
        <f>IFERROR(VLOOKUP($B914,'CURVE DATA'!$A:$AM,35,FALSE),NA())</f>
        <v>6.4771554712078877E-2</v>
      </c>
      <c r="H914">
        <f>IFERROR(VLOOKUP($B914,'CURVE DATA'!$A:$AM,37,FALSE),NA())</f>
        <v>3.9910483814904287</v>
      </c>
      <c r="I914">
        <f>IFERROR(VLOOKUP($B914,'CURVE DATA'!$A:$AM,38,FALSE),NA())</f>
        <v>2.8498093410106473</v>
      </c>
      <c r="J914">
        <f>IFERROR(VLOOKUP($B914,'CURVE DATA'!$A:$AM,39,FALSE),NA())</f>
        <v>5.1322874219702106</v>
      </c>
      <c r="K914" t="str">
        <f t="shared" si="158"/>
        <v/>
      </c>
      <c r="L914" t="str">
        <f t="shared" si="159"/>
        <v/>
      </c>
      <c r="M914">
        <f t="shared" si="160"/>
        <v>209.82085230769232</v>
      </c>
      <c r="N914" t="str">
        <f t="shared" si="161"/>
        <v/>
      </c>
      <c r="O914" t="str">
        <f t="shared" si="162"/>
        <v/>
      </c>
      <c r="P914" t="str">
        <f t="shared" si="163"/>
        <v/>
      </c>
      <c r="Q914" t="str">
        <f t="shared" si="164"/>
        <v/>
      </c>
    </row>
    <row r="915" spans="1:17">
      <c r="A915" s="41">
        <f t="shared" si="155"/>
        <v>913</v>
      </c>
      <c r="B915" t="str">
        <f t="shared" si="156"/>
        <v>5_914</v>
      </c>
      <c r="C915">
        <f t="shared" si="154"/>
        <v>5</v>
      </c>
      <c r="D915">
        <f t="shared" si="157"/>
        <v>914</v>
      </c>
      <c r="E915">
        <f>IFERROR(VLOOKUP($B915,'CURVE DATA'!$A:$AM,15,FALSE),"")</f>
        <v>418.76606115384618</v>
      </c>
      <c r="F915">
        <f>IFERROR(VLOOKUP($B915,'CURVE DATA'!$A:$AM,34,FALSE),NA())</f>
        <v>1.6437372762362137E-6</v>
      </c>
      <c r="G915">
        <f>IFERROR(VLOOKUP($B915,'CURVE DATA'!$A:$AM,35,FALSE),NA())</f>
        <v>6.4700612859970641E-2</v>
      </c>
      <c r="H915">
        <f>IFERROR(VLOOKUP($B915,'CURVE DATA'!$A:$AM,37,FALSE),NA())</f>
        <v>3.9866771360371569</v>
      </c>
      <c r="I915">
        <f>IFERROR(VLOOKUP($B915,'CURVE DATA'!$A:$AM,38,FALSE),NA())</f>
        <v>2.8466880518320048</v>
      </c>
      <c r="J915">
        <f>IFERROR(VLOOKUP($B915,'CURVE DATA'!$A:$AM,39,FALSE),NA())</f>
        <v>5.1266662202423099</v>
      </c>
      <c r="K915" t="str">
        <f t="shared" si="158"/>
        <v/>
      </c>
      <c r="L915" t="str">
        <f t="shared" si="159"/>
        <v/>
      </c>
      <c r="M915">
        <f t="shared" si="160"/>
        <v>210.27952269230772</v>
      </c>
      <c r="N915" t="str">
        <f t="shared" si="161"/>
        <v/>
      </c>
      <c r="O915" t="str">
        <f t="shared" si="162"/>
        <v/>
      </c>
      <c r="P915" t="str">
        <f t="shared" si="163"/>
        <v/>
      </c>
      <c r="Q915" t="str">
        <f t="shared" si="164"/>
        <v/>
      </c>
    </row>
    <row r="916" spans="1:17">
      <c r="A916" s="41">
        <f t="shared" si="155"/>
        <v>914</v>
      </c>
      <c r="B916" t="str">
        <f t="shared" si="156"/>
        <v>5_915</v>
      </c>
      <c r="C916">
        <f t="shared" si="154"/>
        <v>5</v>
      </c>
      <c r="D916">
        <f t="shared" si="157"/>
        <v>915</v>
      </c>
      <c r="E916">
        <f>IFERROR(VLOOKUP($B916,'CURVE DATA'!$A:$AM,15,FALSE),"")</f>
        <v>419.22473153846153</v>
      </c>
      <c r="F916">
        <f>IFERROR(VLOOKUP($B916,'CURVE DATA'!$A:$AM,34,FALSE),NA())</f>
        <v>1.5931147636618539E-6</v>
      </c>
      <c r="G916">
        <f>IFERROR(VLOOKUP($B916,'CURVE DATA'!$A:$AM,35,FALSE),NA())</f>
        <v>6.4629826186288805E-2</v>
      </c>
      <c r="H916">
        <f>IFERROR(VLOOKUP($B916,'CURVE DATA'!$A:$AM,37,FALSE),NA())</f>
        <v>3.9823154522596904</v>
      </c>
      <c r="I916">
        <f>IFERROR(VLOOKUP($B916,'CURVE DATA'!$A:$AM,38,FALSE),NA())</f>
        <v>2.8435735901709518</v>
      </c>
      <c r="J916">
        <f>IFERROR(VLOOKUP($B916,'CURVE DATA'!$A:$AM,39,FALSE),NA())</f>
        <v>5.1210573143484286</v>
      </c>
      <c r="K916" t="str">
        <f t="shared" si="158"/>
        <v/>
      </c>
      <c r="L916" t="str">
        <f t="shared" si="159"/>
        <v/>
      </c>
      <c r="M916">
        <f t="shared" si="160"/>
        <v>210.73819307692307</v>
      </c>
      <c r="N916" t="str">
        <f t="shared" si="161"/>
        <v/>
      </c>
      <c r="O916" t="str">
        <f t="shared" si="162"/>
        <v/>
      </c>
      <c r="P916" t="str">
        <f t="shared" si="163"/>
        <v/>
      </c>
      <c r="Q916" t="str">
        <f t="shared" si="164"/>
        <v/>
      </c>
    </row>
    <row r="917" spans="1:17">
      <c r="A917" s="41">
        <f t="shared" si="155"/>
        <v>915</v>
      </c>
      <c r="B917" t="str">
        <f t="shared" si="156"/>
        <v>5_916</v>
      </c>
      <c r="C917">
        <f t="shared" si="154"/>
        <v>5</v>
      </c>
      <c r="D917">
        <f t="shared" si="157"/>
        <v>916</v>
      </c>
      <c r="E917">
        <f>IFERROR(VLOOKUP($B917,'CURVE DATA'!$A:$AM,15,FALSE),"")</f>
        <v>419.68340192307693</v>
      </c>
      <c r="F917">
        <f>IFERROR(VLOOKUP($B917,'CURVE DATA'!$A:$AM,34,FALSE),NA())</f>
        <v>1.5439874869831766E-6</v>
      </c>
      <c r="G917">
        <f>IFERROR(VLOOKUP($B917,'CURVE DATA'!$A:$AM,35,FALSE),NA())</f>
        <v>6.455919418388574E-2</v>
      </c>
      <c r="H917">
        <f>IFERROR(VLOOKUP($B917,'CURVE DATA'!$A:$AM,37,FALSE),NA())</f>
        <v>3.9779632989089602</v>
      </c>
      <c r="I917">
        <f>IFERROR(VLOOKUP($B917,'CURVE DATA'!$A:$AM,38,FALSE),NA())</f>
        <v>2.8404659337140812</v>
      </c>
      <c r="J917">
        <f>IFERROR(VLOOKUP($B917,'CURVE DATA'!$A:$AM,39,FALSE),NA())</f>
        <v>5.1154606641038392</v>
      </c>
      <c r="K917" t="str">
        <f t="shared" si="158"/>
        <v/>
      </c>
      <c r="L917" t="str">
        <f t="shared" si="159"/>
        <v/>
      </c>
      <c r="M917">
        <f t="shared" si="160"/>
        <v>211.19686346153847</v>
      </c>
      <c r="N917" t="str">
        <f t="shared" si="161"/>
        <v/>
      </c>
      <c r="O917" t="str">
        <f t="shared" si="162"/>
        <v/>
      </c>
      <c r="P917" t="str">
        <f t="shared" si="163"/>
        <v/>
      </c>
      <c r="Q917" t="str">
        <f t="shared" si="164"/>
        <v/>
      </c>
    </row>
    <row r="918" spans="1:17">
      <c r="A918" s="41">
        <f t="shared" si="155"/>
        <v>916</v>
      </c>
      <c r="B918" t="str">
        <f t="shared" si="156"/>
        <v>5_917</v>
      </c>
      <c r="C918">
        <f t="shared" si="154"/>
        <v>5</v>
      </c>
      <c r="D918">
        <f t="shared" si="157"/>
        <v>917</v>
      </c>
      <c r="E918">
        <f>IFERROR(VLOOKUP($B918,'CURVE DATA'!$A:$AM,15,FALSE),"")</f>
        <v>420.14207230769233</v>
      </c>
      <c r="F918">
        <f>IFERROR(VLOOKUP($B918,'CURVE DATA'!$A:$AM,34,FALSE),NA())</f>
        <v>1.4963133612992678E-6</v>
      </c>
      <c r="G918">
        <f>IFERROR(VLOOKUP($B918,'CURVE DATA'!$A:$AM,35,FALSE),NA())</f>
        <v>6.4488716347782554E-2</v>
      </c>
      <c r="H918">
        <f>IFERROR(VLOOKUP($B918,'CURVE DATA'!$A:$AM,37,FALSE),NA())</f>
        <v>3.9736206448695301</v>
      </c>
      <c r="I918">
        <f>IFERROR(VLOOKUP($B918,'CURVE DATA'!$A:$AM,38,FALSE),NA())</f>
        <v>2.837365060243406</v>
      </c>
      <c r="J918">
        <f>IFERROR(VLOOKUP($B918,'CURVE DATA'!$A:$AM,39,FALSE),NA())</f>
        <v>5.1098762294956543</v>
      </c>
      <c r="K918" t="str">
        <f t="shared" si="158"/>
        <v/>
      </c>
      <c r="L918" t="str">
        <f t="shared" si="159"/>
        <v/>
      </c>
      <c r="M918">
        <f t="shared" si="160"/>
        <v>211.65553384615387</v>
      </c>
      <c r="N918" t="str">
        <f t="shared" si="161"/>
        <v/>
      </c>
      <c r="O918" t="str">
        <f t="shared" si="162"/>
        <v/>
      </c>
      <c r="P918" t="str">
        <f t="shared" si="163"/>
        <v/>
      </c>
      <c r="Q918" t="str">
        <f t="shared" si="164"/>
        <v/>
      </c>
    </row>
    <row r="919" spans="1:17">
      <c r="A919" s="41">
        <f t="shared" si="155"/>
        <v>917</v>
      </c>
      <c r="B919" t="str">
        <f t="shared" si="156"/>
        <v>5_918</v>
      </c>
      <c r="C919">
        <f t="shared" si="154"/>
        <v>5</v>
      </c>
      <c r="D919">
        <f t="shared" si="157"/>
        <v>918</v>
      </c>
      <c r="E919">
        <f>IFERROR(VLOOKUP($B919,'CURVE DATA'!$A:$AM,15,FALSE),"")</f>
        <v>420.60074269230768</v>
      </c>
      <c r="F919">
        <f>IFERROR(VLOOKUP($B919,'CURVE DATA'!$A:$AM,34,FALSE),NA())</f>
        <v>1.4500513743506836E-6</v>
      </c>
      <c r="G919">
        <f>IFERROR(VLOOKUP($B919,'CURVE DATA'!$A:$AM,35,FALSE),NA())</f>
        <v>6.4418392175158337E-2</v>
      </c>
      <c r="H919">
        <f>IFERROR(VLOOKUP($B919,'CURVE DATA'!$A:$AM,37,FALSE),NA())</f>
        <v>3.9692874591589331</v>
      </c>
      <c r="I919">
        <f>IFERROR(VLOOKUP($B919,'CURVE DATA'!$A:$AM,38,FALSE),NA())</f>
        <v>2.8342709476358858</v>
      </c>
      <c r="J919">
        <f>IFERROR(VLOOKUP($B919,'CURVE DATA'!$A:$AM,39,FALSE),NA())</f>
        <v>5.1043039706819808</v>
      </c>
      <c r="K919" t="str">
        <f t="shared" si="158"/>
        <v/>
      </c>
      <c r="L919" t="str">
        <f t="shared" si="159"/>
        <v/>
      </c>
      <c r="M919">
        <f t="shared" si="160"/>
        <v>212.11420423076922</v>
      </c>
      <c r="N919" t="str">
        <f t="shared" si="161"/>
        <v/>
      </c>
      <c r="O919" t="str">
        <f t="shared" si="162"/>
        <v/>
      </c>
      <c r="P919" t="str">
        <f t="shared" si="163"/>
        <v/>
      </c>
      <c r="Q919" t="str">
        <f t="shared" si="164"/>
        <v/>
      </c>
    </row>
    <row r="920" spans="1:17">
      <c r="A920" s="41">
        <f t="shared" si="155"/>
        <v>918</v>
      </c>
      <c r="B920" t="str">
        <f t="shared" si="156"/>
        <v>5_919</v>
      </c>
      <c r="C920">
        <f t="shared" si="154"/>
        <v>5</v>
      </c>
      <c r="D920">
        <f t="shared" si="157"/>
        <v>919</v>
      </c>
      <c r="E920">
        <f>IFERROR(VLOOKUP($B920,'CURVE DATA'!$A:$AM,15,FALSE),"")</f>
        <v>421.05941307692308</v>
      </c>
      <c r="F920">
        <f>IFERROR(VLOOKUP($B920,'CURVE DATA'!$A:$AM,34,FALSE),NA())</f>
        <v>1.4051616331575235E-6</v>
      </c>
      <c r="G920">
        <f>IFERROR(VLOOKUP($B920,'CURVE DATA'!$A:$AM,35,FALSE),NA())</f>
        <v>6.434822116533967E-2</v>
      </c>
      <c r="H920">
        <f>IFERROR(VLOOKUP($B920,'CURVE DATA'!$A:$AM,37,FALSE),NA())</f>
        <v>3.9649637109270239</v>
      </c>
      <c r="I920">
        <f>IFERROR(VLOOKUP($B920,'CURVE DATA'!$A:$AM,38,FALSE),NA())</f>
        <v>2.8311835738629645</v>
      </c>
      <c r="J920">
        <f>IFERROR(VLOOKUP($B920,'CURVE DATA'!$A:$AM,39,FALSE),NA())</f>
        <v>5.0987438479910843</v>
      </c>
      <c r="K920" t="str">
        <f t="shared" si="158"/>
        <v/>
      </c>
      <c r="L920" t="str">
        <f t="shared" si="159"/>
        <v/>
      </c>
      <c r="M920">
        <f t="shared" si="160"/>
        <v>212.57287461538462</v>
      </c>
      <c r="N920" t="str">
        <f t="shared" si="161"/>
        <v/>
      </c>
      <c r="O920" t="str">
        <f t="shared" si="162"/>
        <v/>
      </c>
      <c r="P920" t="str">
        <f t="shared" si="163"/>
        <v/>
      </c>
      <c r="Q920" t="str">
        <f t="shared" si="164"/>
        <v/>
      </c>
    </row>
    <row r="921" spans="1:17">
      <c r="A921" s="41">
        <f t="shared" si="155"/>
        <v>919</v>
      </c>
      <c r="B921" t="str">
        <f t="shared" si="156"/>
        <v>5_920</v>
      </c>
      <c r="C921">
        <f t="shared" si="154"/>
        <v>5</v>
      </c>
      <c r="D921">
        <f t="shared" si="157"/>
        <v>920</v>
      </c>
      <c r="E921">
        <f>IFERROR(VLOOKUP($B921,'CURVE DATA'!$A:$AM,15,FALSE),"")</f>
        <v>421.51808346153848</v>
      </c>
      <c r="F921">
        <f>IFERROR(VLOOKUP($B921,'CURVE DATA'!$A:$AM,34,FALSE),NA())</f>
        <v>1.3616052894005719E-6</v>
      </c>
      <c r="G921">
        <f>IFERROR(VLOOKUP($B921,'CURVE DATA'!$A:$AM,35,FALSE),NA())</f>
        <v>6.4278202819790103E-2</v>
      </c>
      <c r="H921">
        <f>IFERROR(VLOOKUP($B921,'CURVE DATA'!$A:$AM,37,FALSE),NA())</f>
        <v>3.9606493694553331</v>
      </c>
      <c r="I921">
        <f>IFERROR(VLOOKUP($B921,'CURVE DATA'!$A:$AM,38,FALSE),NA())</f>
        <v>2.8281029169901095</v>
      </c>
      <c r="J921">
        <f>IFERROR(VLOOKUP($B921,'CURVE DATA'!$A:$AM,39,FALSE),NA())</f>
        <v>5.0931958219205562</v>
      </c>
      <c r="K921" t="str">
        <f t="shared" si="158"/>
        <v/>
      </c>
      <c r="L921" t="str">
        <f t="shared" si="159"/>
        <v/>
      </c>
      <c r="M921">
        <f t="shared" si="160"/>
        <v>213.03154500000002</v>
      </c>
      <c r="N921" t="str">
        <f t="shared" si="161"/>
        <v/>
      </c>
      <c r="O921" t="str">
        <f t="shared" si="162"/>
        <v/>
      </c>
      <c r="P921" t="str">
        <f t="shared" si="163"/>
        <v/>
      </c>
      <c r="Q921" t="str">
        <f t="shared" si="164"/>
        <v/>
      </c>
    </row>
    <row r="922" spans="1:17">
      <c r="A922" s="41">
        <f t="shared" si="155"/>
        <v>920</v>
      </c>
      <c r="B922" t="str">
        <f t="shared" si="156"/>
        <v>5_921</v>
      </c>
      <c r="C922">
        <f t="shared" si="154"/>
        <v>5</v>
      </c>
      <c r="D922">
        <f t="shared" si="157"/>
        <v>921</v>
      </c>
      <c r="E922">
        <f>IFERROR(VLOOKUP($B922,'CURVE DATA'!$A:$AM,15,FALSE),"")</f>
        <v>421.97675384615383</v>
      </c>
      <c r="F922">
        <f>IFERROR(VLOOKUP($B922,'CURVE DATA'!$A:$AM,34,FALSE),NA())</f>
        <v>1.3193445953854598E-6</v>
      </c>
      <c r="G922">
        <f>IFERROR(VLOOKUP($B922,'CURVE DATA'!$A:$AM,35,FALSE),NA())</f>
        <v>6.4208336642099684E-2</v>
      </c>
      <c r="H922">
        <f>IFERROR(VLOOKUP($B922,'CURVE DATA'!$A:$AM,37,FALSE),NA())</f>
        <v>3.9563444041564177</v>
      </c>
      <c r="I922">
        <f>IFERROR(VLOOKUP($B922,'CURVE DATA'!$A:$AM,38,FALSE),NA())</f>
        <v>2.8250289551763488</v>
      </c>
      <c r="J922">
        <f>IFERROR(VLOOKUP($B922,'CURVE DATA'!$A:$AM,39,FALSE),NA())</f>
        <v>5.0876598531364881</v>
      </c>
      <c r="K922" t="str">
        <f t="shared" si="158"/>
        <v/>
      </c>
      <c r="L922" t="str">
        <f t="shared" si="159"/>
        <v/>
      </c>
      <c r="M922">
        <f t="shared" si="160"/>
        <v>213.49021538461537</v>
      </c>
      <c r="N922" t="str">
        <f t="shared" si="161"/>
        <v/>
      </c>
      <c r="O922" t="str">
        <f t="shared" si="162"/>
        <v/>
      </c>
      <c r="P922" t="str">
        <f t="shared" si="163"/>
        <v/>
      </c>
      <c r="Q922" t="str">
        <f t="shared" si="164"/>
        <v/>
      </c>
    </row>
    <row r="923" spans="1:17">
      <c r="A923" s="41">
        <f t="shared" si="155"/>
        <v>921</v>
      </c>
      <c r="B923" t="str">
        <f t="shared" si="156"/>
        <v>5_922</v>
      </c>
      <c r="C923">
        <f t="shared" si="154"/>
        <v>5</v>
      </c>
      <c r="D923">
        <f t="shared" si="157"/>
        <v>922</v>
      </c>
      <c r="E923">
        <f>IFERROR(VLOOKUP($B923,'CURVE DATA'!$A:$AM,15,FALSE),"")</f>
        <v>422.43542423076923</v>
      </c>
      <c r="F923">
        <f>IFERROR(VLOOKUP($B923,'CURVE DATA'!$A:$AM,34,FALSE),NA())</f>
        <v>1.278342698840475E-6</v>
      </c>
      <c r="G923">
        <f>IFERROR(VLOOKUP($B923,'CURVE DATA'!$A:$AM,35,FALSE),NA())</f>
        <v>6.4138622137974388E-2</v>
      </c>
      <c r="H923">
        <f>IFERROR(VLOOKUP($B923,'CURVE DATA'!$A:$AM,37,FALSE),NA())</f>
        <v>3.9520487845732157</v>
      </c>
      <c r="I923">
        <f>IFERROR(VLOOKUP($B923,'CURVE DATA'!$A:$AM,38,FALSE),NA())</f>
        <v>2.8219616666738054</v>
      </c>
      <c r="J923">
        <f>IFERROR(VLOOKUP($B923,'CURVE DATA'!$A:$AM,39,FALSE),NA())</f>
        <v>5.0821359024726256</v>
      </c>
      <c r="K923" t="str">
        <f t="shared" si="158"/>
        <v/>
      </c>
      <c r="L923" t="str">
        <f t="shared" si="159"/>
        <v/>
      </c>
      <c r="M923">
        <f t="shared" si="160"/>
        <v>213.94888576923077</v>
      </c>
      <c r="N923" t="str">
        <f t="shared" si="161"/>
        <v/>
      </c>
      <c r="O923" t="str">
        <f t="shared" si="162"/>
        <v/>
      </c>
      <c r="P923" t="str">
        <f t="shared" si="163"/>
        <v/>
      </c>
      <c r="Q923" t="str">
        <f t="shared" si="164"/>
        <v/>
      </c>
    </row>
    <row r="924" spans="1:17">
      <c r="A924" s="41">
        <f t="shared" si="155"/>
        <v>922</v>
      </c>
      <c r="B924" t="str">
        <f t="shared" si="156"/>
        <v>5_923</v>
      </c>
      <c r="C924">
        <f t="shared" si="154"/>
        <v>5</v>
      </c>
      <c r="D924">
        <f t="shared" si="157"/>
        <v>923</v>
      </c>
      <c r="E924">
        <f>IFERROR(VLOOKUP($B924,'CURVE DATA'!$A:$AM,15,FALSE),"")</f>
        <v>422.89409461538463</v>
      </c>
      <c r="F924">
        <f>IFERROR(VLOOKUP($B924,'CURVE DATA'!$A:$AM,34,FALSE),NA())</f>
        <v>1.238563904083517E-6</v>
      </c>
      <c r="G924">
        <f>IFERROR(VLOOKUP($B924,'CURVE DATA'!$A:$AM,35,FALSE),NA())</f>
        <v>6.4069058815225927E-2</v>
      </c>
      <c r="H924">
        <f>IFERROR(VLOOKUP($B924,'CURVE DATA'!$A:$AM,37,FALSE),NA())</f>
        <v>3.9477624803784117</v>
      </c>
      <c r="I924">
        <f>IFERROR(VLOOKUP($B924,'CURVE DATA'!$A:$AM,38,FALSE),NA())</f>
        <v>2.8189010298272525</v>
      </c>
      <c r="J924">
        <f>IFERROR(VLOOKUP($B924,'CURVE DATA'!$A:$AM,39,FALSE),NA())</f>
        <v>5.0766239309295713</v>
      </c>
      <c r="K924" t="str">
        <f t="shared" si="158"/>
        <v/>
      </c>
      <c r="L924" t="str">
        <f t="shared" si="159"/>
        <v/>
      </c>
      <c r="M924">
        <f t="shared" si="160"/>
        <v>214.40755615384617</v>
      </c>
      <c r="N924" t="str">
        <f t="shared" si="161"/>
        <v/>
      </c>
      <c r="O924" t="str">
        <f t="shared" si="162"/>
        <v/>
      </c>
      <c r="P924" t="str">
        <f t="shared" si="163"/>
        <v/>
      </c>
      <c r="Q924" t="str">
        <f t="shared" si="164"/>
        <v/>
      </c>
    </row>
    <row r="925" spans="1:17">
      <c r="A925" s="41">
        <f t="shared" si="155"/>
        <v>923</v>
      </c>
      <c r="B925" t="str">
        <f t="shared" si="156"/>
        <v>5_924</v>
      </c>
      <c r="C925">
        <f t="shared" si="154"/>
        <v>5</v>
      </c>
      <c r="D925">
        <f t="shared" si="157"/>
        <v>924</v>
      </c>
      <c r="E925">
        <f>IFERROR(VLOOKUP($B925,'CURVE DATA'!$A:$AM,15,FALSE),"")</f>
        <v>423.35276499999998</v>
      </c>
      <c r="F925">
        <f>IFERROR(VLOOKUP($B925,'CURVE DATA'!$A:$AM,34,FALSE),NA())</f>
        <v>1.1999732896008023E-6</v>
      </c>
      <c r="G925">
        <f>IFERROR(VLOOKUP($B925,'CURVE DATA'!$A:$AM,35,FALSE),NA())</f>
        <v>6.3999646183761222E-2</v>
      </c>
      <c r="H925">
        <f>IFERROR(VLOOKUP($B925,'CURVE DATA'!$A:$AM,37,FALSE),NA())</f>
        <v>3.9434854613737942</v>
      </c>
      <c r="I925">
        <f>IFERROR(VLOOKUP($B925,'CURVE DATA'!$A:$AM,38,FALSE),NA())</f>
        <v>2.8158470230736468</v>
      </c>
      <c r="J925">
        <f>IFERROR(VLOOKUP($B925,'CURVE DATA'!$A:$AM,39,FALSE),NA())</f>
        <v>5.0711238996739416</v>
      </c>
      <c r="K925" t="str">
        <f t="shared" si="158"/>
        <v/>
      </c>
      <c r="L925" t="str">
        <f t="shared" si="159"/>
        <v/>
      </c>
      <c r="M925">
        <f t="shared" si="160"/>
        <v>214.86622653846152</v>
      </c>
      <c r="N925" t="str">
        <f t="shared" si="161"/>
        <v/>
      </c>
      <c r="O925" t="str">
        <f t="shared" si="162"/>
        <v/>
      </c>
      <c r="P925" t="str">
        <f t="shared" si="163"/>
        <v/>
      </c>
      <c r="Q925" t="str">
        <f t="shared" si="164"/>
        <v/>
      </c>
    </row>
    <row r="926" spans="1:17">
      <c r="A926" s="41">
        <f t="shared" si="155"/>
        <v>924</v>
      </c>
      <c r="B926" t="str">
        <f t="shared" si="156"/>
        <v>5_925</v>
      </c>
      <c r="C926">
        <f t="shared" si="154"/>
        <v>5</v>
      </c>
      <c r="D926">
        <f t="shared" si="157"/>
        <v>925</v>
      </c>
      <c r="E926">
        <f>IFERROR(VLOOKUP($B926,'CURVE DATA'!$A:$AM,15,FALSE),"")</f>
        <v>423.81143538461538</v>
      </c>
      <c r="F926">
        <f>IFERROR(VLOOKUP($B926,'CURVE DATA'!$A:$AM,34,FALSE),NA())</f>
        <v>1.1625370438288968E-6</v>
      </c>
      <c r="G926">
        <f>IFERROR(VLOOKUP($B926,'CURVE DATA'!$A:$AM,35,FALSE),NA())</f>
        <v>6.3930383755572126E-2</v>
      </c>
      <c r="H926">
        <f>IFERROR(VLOOKUP($B926,'CURVE DATA'!$A:$AM,37,FALSE),NA())</f>
        <v>3.9392176974896174</v>
      </c>
      <c r="I926">
        <f>IFERROR(VLOOKUP($B926,'CURVE DATA'!$A:$AM,38,FALSE),NA())</f>
        <v>2.8127996249416771</v>
      </c>
      <c r="J926">
        <f>IFERROR(VLOOKUP($B926,'CURVE DATA'!$A:$AM,39,FALSE),NA())</f>
        <v>5.0656357700375576</v>
      </c>
      <c r="K926" t="str">
        <f t="shared" si="158"/>
        <v/>
      </c>
      <c r="L926" t="str">
        <f t="shared" si="159"/>
        <v/>
      </c>
      <c r="M926">
        <f t="shared" si="160"/>
        <v>215.32489692307692</v>
      </c>
      <c r="N926" t="str">
        <f t="shared" si="161"/>
        <v/>
      </c>
      <c r="O926" t="str">
        <f t="shared" si="162"/>
        <v/>
      </c>
      <c r="P926" t="str">
        <f t="shared" si="163"/>
        <v/>
      </c>
      <c r="Q926" t="str">
        <f t="shared" si="164"/>
        <v/>
      </c>
    </row>
    <row r="927" spans="1:17">
      <c r="A927" s="41">
        <f t="shared" si="155"/>
        <v>925</v>
      </c>
      <c r="B927" t="str">
        <f t="shared" si="156"/>
        <v>5_926</v>
      </c>
      <c r="C927">
        <f t="shared" si="154"/>
        <v>5</v>
      </c>
      <c r="D927">
        <f t="shared" si="157"/>
        <v>926</v>
      </c>
      <c r="E927">
        <f>IFERROR(VLOOKUP($B927,'CURVE DATA'!$A:$AM,15,FALSE),"")</f>
        <v>424.27010576923078</v>
      </c>
      <c r="F927">
        <f>IFERROR(VLOOKUP($B927,'CURVE DATA'!$A:$AM,34,FALSE),NA())</f>
        <v>1.1262221760110031E-6</v>
      </c>
      <c r="G927">
        <f>IFERROR(VLOOKUP($B927,'CURVE DATA'!$A:$AM,35,FALSE),NA())</f>
        <v>6.3861271044725207E-2</v>
      </c>
      <c r="H927">
        <f>IFERROR(VLOOKUP($B927,'CURVE DATA'!$A:$AM,37,FALSE),NA())</f>
        <v>3.934959158783975</v>
      </c>
      <c r="I927">
        <f>IFERROR(VLOOKUP($B927,'CURVE DATA'!$A:$AM,38,FALSE),NA())</f>
        <v>2.8097588140513157</v>
      </c>
      <c r="J927">
        <f>IFERROR(VLOOKUP($B927,'CURVE DATA'!$A:$AM,39,FALSE),NA())</f>
        <v>5.0601595035166351</v>
      </c>
      <c r="K927" t="str">
        <f t="shared" si="158"/>
        <v/>
      </c>
      <c r="L927" t="str">
        <f t="shared" si="159"/>
        <v/>
      </c>
      <c r="M927">
        <f t="shared" si="160"/>
        <v>215.78356730769232</v>
      </c>
      <c r="N927" t="str">
        <f t="shared" si="161"/>
        <v/>
      </c>
      <c r="O927" t="str">
        <f t="shared" si="162"/>
        <v/>
      </c>
      <c r="P927" t="str">
        <f t="shared" si="163"/>
        <v/>
      </c>
      <c r="Q927" t="str">
        <f t="shared" si="164"/>
        <v/>
      </c>
    </row>
    <row r="928" spans="1:17">
      <c r="A928" s="41">
        <f t="shared" si="155"/>
        <v>926</v>
      </c>
      <c r="B928" t="str">
        <f t="shared" si="156"/>
        <v>5_927</v>
      </c>
      <c r="C928">
        <f t="shared" si="154"/>
        <v>5</v>
      </c>
      <c r="D928">
        <f t="shared" si="157"/>
        <v>927</v>
      </c>
      <c r="E928">
        <f>IFERROR(VLOOKUP($B928,'CURVE DATA'!$A:$AM,15,FALSE),"")</f>
        <v>424.72877615384618</v>
      </c>
      <c r="F928">
        <f>IFERROR(VLOOKUP($B928,'CURVE DATA'!$A:$AM,34,FALSE),NA())</f>
        <v>1.0909965721582127E-6</v>
      </c>
      <c r="G928">
        <f>IFERROR(VLOOKUP($B928,'CURVE DATA'!$A:$AM,35,FALSE),NA())</f>
        <v>6.3792307567351395E-2</v>
      </c>
      <c r="H928">
        <f>IFERROR(VLOOKUP($B928,'CURVE DATA'!$A:$AM,37,FALSE),NA())</f>
        <v>3.9307098154421611</v>
      </c>
      <c r="I928">
        <f>IFERROR(VLOOKUP($B928,'CURVE DATA'!$A:$AM,38,FALSE),NA())</f>
        <v>2.8067245691133631</v>
      </c>
      <c r="J928">
        <f>IFERROR(VLOOKUP($B928,'CURVE DATA'!$A:$AM,39,FALSE),NA())</f>
        <v>5.0546950617709596</v>
      </c>
      <c r="K928" t="str">
        <f t="shared" si="158"/>
        <v/>
      </c>
      <c r="L928" t="str">
        <f t="shared" si="159"/>
        <v/>
      </c>
      <c r="M928">
        <f t="shared" si="160"/>
        <v>216.24223769230773</v>
      </c>
      <c r="N928" t="str">
        <f t="shared" si="161"/>
        <v/>
      </c>
      <c r="O928" t="str">
        <f t="shared" si="162"/>
        <v/>
      </c>
      <c r="P928" t="str">
        <f t="shared" si="163"/>
        <v/>
      </c>
      <c r="Q928" t="str">
        <f t="shared" si="164"/>
        <v/>
      </c>
    </row>
    <row r="929" spans="1:17">
      <c r="A929" s="41">
        <f t="shared" si="155"/>
        <v>927</v>
      </c>
      <c r="B929" t="str">
        <f t="shared" si="156"/>
        <v>5_928</v>
      </c>
      <c r="C929">
        <f t="shared" si="154"/>
        <v>5</v>
      </c>
      <c r="D929">
        <f t="shared" si="157"/>
        <v>928</v>
      </c>
      <c r="E929">
        <f>IFERROR(VLOOKUP($B929,'CURVE DATA'!$A:$AM,15,FALSE),"")</f>
        <v>425.18744653846153</v>
      </c>
      <c r="F929">
        <f>IFERROR(VLOOKUP($B929,'CURVE DATA'!$A:$AM,34,FALSE),NA())</f>
        <v>1.0568290976511875E-6</v>
      </c>
      <c r="G929">
        <f>IFERROR(VLOOKUP($B929,'CURVE DATA'!$A:$AM,35,FALSE),NA())</f>
        <v>6.3723492841635906E-2</v>
      </c>
      <c r="H929">
        <f>IFERROR(VLOOKUP($B929,'CURVE DATA'!$A:$AM,37,FALSE),NA())</f>
        <v>3.9264696377760493</v>
      </c>
      <c r="I929">
        <f>IFERROR(VLOOKUP($B929,'CURVE DATA'!$A:$AM,38,FALSE),NA())</f>
        <v>2.8036968689290025</v>
      </c>
      <c r="J929">
        <f>IFERROR(VLOOKUP($B929,'CURVE DATA'!$A:$AM,39,FALSE),NA())</f>
        <v>5.0492424066230965</v>
      </c>
      <c r="K929" t="str">
        <f t="shared" si="158"/>
        <v/>
      </c>
      <c r="L929" t="str">
        <f t="shared" si="159"/>
        <v/>
      </c>
      <c r="M929">
        <f t="shared" si="160"/>
        <v>216.70090807692307</v>
      </c>
      <c r="N929" t="str">
        <f t="shared" si="161"/>
        <v/>
      </c>
      <c r="O929" t="str">
        <f t="shared" si="162"/>
        <v/>
      </c>
      <c r="P929" t="str">
        <f t="shared" si="163"/>
        <v/>
      </c>
      <c r="Q929" t="str">
        <f t="shared" si="164"/>
        <v/>
      </c>
    </row>
    <row r="930" spans="1:17">
      <c r="A930" s="41">
        <f t="shared" si="155"/>
        <v>928</v>
      </c>
      <c r="B930" t="str">
        <f t="shared" si="156"/>
        <v>5_929</v>
      </c>
      <c r="C930">
        <f t="shared" si="154"/>
        <v>5</v>
      </c>
      <c r="D930">
        <f t="shared" si="157"/>
        <v>929</v>
      </c>
      <c r="E930">
        <f>IFERROR(VLOOKUP($B930,'CURVE DATA'!$A:$AM,15,FALSE),"")</f>
        <v>425.64611692307693</v>
      </c>
      <c r="F930">
        <f>IFERROR(VLOOKUP($B930,'CURVE DATA'!$A:$AM,34,FALSE),NA())</f>
        <v>1.0236893174201556E-6</v>
      </c>
      <c r="G930">
        <f>IFERROR(VLOOKUP($B930,'CURVE DATA'!$A:$AM,35,FALSE),NA())</f>
        <v>6.3654826387807978E-2</v>
      </c>
      <c r="H930">
        <f>IFERROR(VLOOKUP($B930,'CURVE DATA'!$A:$AM,37,FALSE),NA())</f>
        <v>3.9222385962234596</v>
      </c>
      <c r="I930">
        <f>IFERROR(VLOOKUP($B930,'CURVE DATA'!$A:$AM,38,FALSE),NA())</f>
        <v>2.8006756923893503</v>
      </c>
      <c r="J930">
        <f>IFERROR(VLOOKUP($B930,'CURVE DATA'!$A:$AM,39,FALSE),NA())</f>
        <v>5.0438015000575689</v>
      </c>
      <c r="K930" t="str">
        <f t="shared" si="158"/>
        <v/>
      </c>
      <c r="L930" t="str">
        <f t="shared" si="159"/>
        <v/>
      </c>
      <c r="M930">
        <f t="shared" si="160"/>
        <v>217.15957846153847</v>
      </c>
      <c r="N930" t="str">
        <f t="shared" si="161"/>
        <v/>
      </c>
      <c r="O930" t="str">
        <f t="shared" si="162"/>
        <v/>
      </c>
      <c r="P930" t="str">
        <f t="shared" si="163"/>
        <v/>
      </c>
      <c r="Q930" t="str">
        <f t="shared" si="164"/>
        <v/>
      </c>
    </row>
    <row r="931" spans="1:17">
      <c r="A931" s="41">
        <f t="shared" si="155"/>
        <v>929</v>
      </c>
      <c r="B931" t="str">
        <f t="shared" si="156"/>
        <v>5_930</v>
      </c>
      <c r="C931">
        <f t="shared" si="154"/>
        <v>5</v>
      </c>
      <c r="D931">
        <f t="shared" si="157"/>
        <v>930</v>
      </c>
      <c r="E931">
        <f>IFERROR(VLOOKUP($B931,'CURVE DATA'!$A:$AM,15,FALSE),"")</f>
        <v>426.10478730769233</v>
      </c>
      <c r="F931">
        <f>IFERROR(VLOOKUP($B931,'CURVE DATA'!$A:$AM,34,FALSE),NA())</f>
        <v>9.9154775711008154E-7</v>
      </c>
      <c r="G931">
        <f>IFERROR(VLOOKUP($B931,'CURVE DATA'!$A:$AM,35,FALSE),NA())</f>
        <v>6.3586307728130856E-2</v>
      </c>
      <c r="H931">
        <f>IFERROR(VLOOKUP($B931,'CURVE DATA'!$A:$AM,37,FALSE),NA())</f>
        <v>3.9180166613475427</v>
      </c>
      <c r="I931">
        <f>IFERROR(VLOOKUP($B931,'CURVE DATA'!$A:$AM,38,FALSE),NA())</f>
        <v>2.7976610184750159</v>
      </c>
      <c r="J931">
        <f>IFERROR(VLOOKUP($B931,'CURVE DATA'!$A:$AM,39,FALSE),NA())</f>
        <v>5.0383723042200703</v>
      </c>
      <c r="K931" t="str">
        <f t="shared" si="158"/>
        <v/>
      </c>
      <c r="L931" t="str">
        <f t="shared" si="159"/>
        <v/>
      </c>
      <c r="M931">
        <f t="shared" si="160"/>
        <v>217.61824884615388</v>
      </c>
      <c r="N931" t="str">
        <f t="shared" si="161"/>
        <v/>
      </c>
      <c r="O931" t="str">
        <f t="shared" si="162"/>
        <v/>
      </c>
      <c r="P931" t="str">
        <f t="shared" si="163"/>
        <v/>
      </c>
      <c r="Q931" t="str">
        <f t="shared" si="164"/>
        <v/>
      </c>
    </row>
    <row r="932" spans="1:17">
      <c r="A932" s="41">
        <f t="shared" si="155"/>
        <v>930</v>
      </c>
      <c r="B932" t="str">
        <f t="shared" si="156"/>
        <v>5_931</v>
      </c>
      <c r="C932">
        <f t="shared" si="154"/>
        <v>5</v>
      </c>
      <c r="D932">
        <f t="shared" si="157"/>
        <v>931</v>
      </c>
      <c r="E932">
        <f>IFERROR(VLOOKUP($B932,'CURVE DATA'!$A:$AM,15,FALSE),"")</f>
        <v>426.56345769230768</v>
      </c>
      <c r="F932">
        <f>IFERROR(VLOOKUP($B932,'CURVE DATA'!$A:$AM,34,FALSE),NA())</f>
        <v>9.6037565124296677E-7</v>
      </c>
      <c r="G932">
        <f>IFERROR(VLOOKUP($B932,'CURVE DATA'!$A:$AM,35,FALSE),NA())</f>
        <v>6.3517936386891641E-2</v>
      </c>
      <c r="H932">
        <f>IFERROR(VLOOKUP($B932,'CURVE DATA'!$A:$AM,37,FALSE),NA())</f>
        <v>3.9138038038361542</v>
      </c>
      <c r="I932">
        <f>IFERROR(VLOOKUP($B932,'CURVE DATA'!$A:$AM,38,FALSE),NA())</f>
        <v>2.7946528262556529</v>
      </c>
      <c r="J932">
        <f>IFERROR(VLOOKUP($B932,'CURVE DATA'!$A:$AM,39,FALSE),NA())</f>
        <v>5.032954781416656</v>
      </c>
      <c r="K932" t="str">
        <f t="shared" si="158"/>
        <v/>
      </c>
      <c r="L932" t="str">
        <f t="shared" si="159"/>
        <v/>
      </c>
      <c r="M932">
        <f t="shared" si="160"/>
        <v>218.07691923076922</v>
      </c>
      <c r="N932" t="str">
        <f t="shared" si="161"/>
        <v/>
      </c>
      <c r="O932" t="str">
        <f t="shared" si="162"/>
        <v/>
      </c>
      <c r="P932" t="str">
        <f t="shared" si="163"/>
        <v/>
      </c>
      <c r="Q932" t="str">
        <f t="shared" si="164"/>
        <v/>
      </c>
    </row>
    <row r="933" spans="1:17">
      <c r="A933" s="41">
        <f t="shared" si="155"/>
        <v>931</v>
      </c>
      <c r="B933" t="str">
        <f t="shared" si="156"/>
        <v>5_932</v>
      </c>
      <c r="C933">
        <f t="shared" si="154"/>
        <v>5</v>
      </c>
      <c r="D933">
        <f t="shared" si="157"/>
        <v>932</v>
      </c>
      <c r="E933">
        <f>IFERROR(VLOOKUP($B933,'CURVE DATA'!$A:$AM,15,FALSE),"")</f>
        <v>427.02212807692308</v>
      </c>
      <c r="F933">
        <f>IFERROR(VLOOKUP($B933,'CURVE DATA'!$A:$AM,34,FALSE),NA())</f>
        <v>9.3014508312690677E-7</v>
      </c>
      <c r="G933">
        <f>IFERROR(VLOOKUP($B933,'CURVE DATA'!$A:$AM,35,FALSE),NA())</f>
        <v>6.3449711890391294E-2</v>
      </c>
      <c r="H933">
        <f>IFERROR(VLOOKUP($B933,'CURVE DATA'!$A:$AM,37,FALSE),NA())</f>
        <v>3.9095999945012374</v>
      </c>
      <c r="I933">
        <f>IFERROR(VLOOKUP($B933,'CURVE DATA'!$A:$AM,38,FALSE),NA())</f>
        <v>2.7916510948895197</v>
      </c>
      <c r="J933">
        <f>IFERROR(VLOOKUP($B933,'CURVE DATA'!$A:$AM,39,FALSE),NA())</f>
        <v>5.0275488941129556</v>
      </c>
      <c r="K933" t="str">
        <f t="shared" si="158"/>
        <v/>
      </c>
      <c r="L933" t="str">
        <f t="shared" si="159"/>
        <v/>
      </c>
      <c r="M933">
        <f t="shared" si="160"/>
        <v>218.53558961538462</v>
      </c>
      <c r="N933" t="str">
        <f t="shared" si="161"/>
        <v/>
      </c>
      <c r="O933" t="str">
        <f t="shared" si="162"/>
        <v/>
      </c>
      <c r="P933" t="str">
        <f t="shared" si="163"/>
        <v/>
      </c>
      <c r="Q933" t="str">
        <f t="shared" si="164"/>
        <v/>
      </c>
    </row>
    <row r="934" spans="1:17">
      <c r="A934" s="41">
        <f t="shared" si="155"/>
        <v>932</v>
      </c>
      <c r="B934" t="str">
        <f t="shared" si="156"/>
        <v>5_933</v>
      </c>
      <c r="C934">
        <f t="shared" si="154"/>
        <v>5</v>
      </c>
      <c r="D934">
        <f t="shared" si="157"/>
        <v>933</v>
      </c>
      <c r="E934">
        <f>IFERROR(VLOOKUP($B934,'CURVE DATA'!$A:$AM,15,FALSE),"")</f>
        <v>427.48079846153848</v>
      </c>
      <c r="F934">
        <f>IFERROR(VLOOKUP($B934,'CURVE DATA'!$A:$AM,34,FALSE),NA())</f>
        <v>9.0082884494830573E-7</v>
      </c>
      <c r="G934">
        <f>IFERROR(VLOOKUP($B934,'CURVE DATA'!$A:$AM,35,FALSE),NA())</f>
        <v>6.3381633766934703E-2</v>
      </c>
      <c r="H934">
        <f>IFERROR(VLOOKUP($B934,'CURVE DATA'!$A:$AM,37,FALSE),NA())</f>
        <v>3.905405204278213</v>
      </c>
      <c r="I934">
        <f>IFERROR(VLOOKUP($B934,'CURVE DATA'!$A:$AM,38,FALSE),NA())</f>
        <v>2.7886558036230453</v>
      </c>
      <c r="J934">
        <f>IFERROR(VLOOKUP($B934,'CURVE DATA'!$A:$AM,39,FALSE),NA())</f>
        <v>5.0221546049333812</v>
      </c>
      <c r="K934" t="str">
        <f t="shared" si="158"/>
        <v/>
      </c>
      <c r="L934" t="str">
        <f t="shared" si="159"/>
        <v/>
      </c>
      <c r="M934">
        <f t="shared" si="160"/>
        <v>218.99426000000003</v>
      </c>
      <c r="N934" t="str">
        <f t="shared" si="161"/>
        <v/>
      </c>
      <c r="O934" t="str">
        <f t="shared" si="162"/>
        <v/>
      </c>
      <c r="P934" t="str">
        <f t="shared" si="163"/>
        <v/>
      </c>
      <c r="Q934" t="str">
        <f t="shared" si="164"/>
        <v/>
      </c>
    </row>
    <row r="935" spans="1:17">
      <c r="A935" s="41">
        <f t="shared" si="155"/>
        <v>933</v>
      </c>
      <c r="B935" t="str">
        <f t="shared" si="156"/>
        <v>5_934</v>
      </c>
      <c r="C935">
        <f t="shared" si="154"/>
        <v>5</v>
      </c>
      <c r="D935">
        <f t="shared" si="157"/>
        <v>934</v>
      </c>
      <c r="E935">
        <f>IFERROR(VLOOKUP($B935,'CURVE DATA'!$A:$AM,15,FALSE),"")</f>
        <v>427.93946884615383</v>
      </c>
      <c r="F935">
        <f>IFERROR(VLOOKUP($B935,'CURVE DATA'!$A:$AM,34,FALSE),NA())</f>
        <v>8.7240054036978796E-7</v>
      </c>
      <c r="G935">
        <f>IFERROR(VLOOKUP($B935,'CURVE DATA'!$A:$AM,35,FALSE),NA())</f>
        <v>6.3313701546820672E-2</v>
      </c>
      <c r="H935">
        <f>IFERROR(VLOOKUP($B935,'CURVE DATA'!$A:$AM,37,FALSE),NA())</f>
        <v>3.9012194042253605</v>
      </c>
      <c r="I935">
        <f>IFERROR(VLOOKUP($B935,'CURVE DATA'!$A:$AM,38,FALSE),NA())</f>
        <v>2.7856669317903848</v>
      </c>
      <c r="J935">
        <f>IFERROR(VLOOKUP($B935,'CURVE DATA'!$A:$AM,39,FALSE),NA())</f>
        <v>5.0167718766603366</v>
      </c>
      <c r="K935" t="str">
        <f t="shared" si="158"/>
        <v/>
      </c>
      <c r="L935" t="str">
        <f t="shared" si="159"/>
        <v/>
      </c>
      <c r="M935">
        <f t="shared" si="160"/>
        <v>219.45293038461537</v>
      </c>
      <c r="N935" t="str">
        <f t="shared" si="161"/>
        <v/>
      </c>
      <c r="O935" t="str">
        <f t="shared" si="162"/>
        <v/>
      </c>
      <c r="P935" t="str">
        <f t="shared" si="163"/>
        <v/>
      </c>
      <c r="Q935" t="str">
        <f t="shared" si="164"/>
        <v/>
      </c>
    </row>
    <row r="936" spans="1:17">
      <c r="A936" s="41">
        <f t="shared" si="155"/>
        <v>934</v>
      </c>
      <c r="B936" t="str">
        <f t="shared" si="156"/>
        <v>5_935</v>
      </c>
      <c r="C936">
        <f t="shared" si="154"/>
        <v>5</v>
      </c>
      <c r="D936">
        <f t="shared" si="157"/>
        <v>935</v>
      </c>
      <c r="E936">
        <f>IFERROR(VLOOKUP($B936,'CURVE DATA'!$A:$AM,15,FALSE),"")</f>
        <v>428.39813923076923</v>
      </c>
      <c r="F936">
        <f>IFERROR(VLOOKUP($B936,'CURVE DATA'!$A:$AM,34,FALSE),NA())</f>
        <v>8.44834416639756E-7</v>
      </c>
      <c r="G936">
        <f>IFERROR(VLOOKUP($B936,'CURVE DATA'!$A:$AM,35,FALSE),NA())</f>
        <v>6.3245914762332017E-2</v>
      </c>
      <c r="H936">
        <f>IFERROR(VLOOKUP($B936,'CURVE DATA'!$A:$AM,37,FALSE),NA())</f>
        <v>3.8970425655232095</v>
      </c>
      <c r="I936">
        <f>IFERROR(VLOOKUP($B936,'CURVE DATA'!$A:$AM,38,FALSE),NA())</f>
        <v>2.7826844588129869</v>
      </c>
      <c r="J936">
        <f>IFERROR(VLOOKUP($B936,'CURVE DATA'!$A:$AM,39,FALSE),NA())</f>
        <v>5.0114006722334334</v>
      </c>
      <c r="K936" t="str">
        <f t="shared" si="158"/>
        <v/>
      </c>
      <c r="L936" t="str">
        <f t="shared" si="159"/>
        <v/>
      </c>
      <c r="M936">
        <f t="shared" si="160"/>
        <v>219.91160076923077</v>
      </c>
      <c r="N936" t="str">
        <f t="shared" si="161"/>
        <v/>
      </c>
      <c r="O936" t="str">
        <f t="shared" si="162"/>
        <v/>
      </c>
      <c r="P936" t="str">
        <f t="shared" si="163"/>
        <v/>
      </c>
      <c r="Q936" t="str">
        <f t="shared" si="164"/>
        <v/>
      </c>
    </row>
    <row r="937" spans="1:17">
      <c r="A937" s="41">
        <f t="shared" si="155"/>
        <v>935</v>
      </c>
      <c r="B937" t="str">
        <f t="shared" si="156"/>
        <v>5_936</v>
      </c>
      <c r="C937">
        <f t="shared" si="154"/>
        <v>5</v>
      </c>
      <c r="D937">
        <f t="shared" si="157"/>
        <v>936</v>
      </c>
      <c r="E937">
        <f>IFERROR(VLOOKUP($B937,'CURVE DATA'!$A:$AM,15,FALSE),"")</f>
        <v>428.85680961538463</v>
      </c>
      <c r="F937">
        <f>IFERROR(VLOOKUP($B937,'CURVE DATA'!$A:$AM,34,FALSE),NA())</f>
        <v>8.1810551383009582E-7</v>
      </c>
      <c r="G937">
        <f>IFERROR(VLOOKUP($B937,'CURVE DATA'!$A:$AM,35,FALSE),NA())</f>
        <v>6.3178272947725794E-2</v>
      </c>
      <c r="H937">
        <f>IFERROR(VLOOKUP($B937,'CURVE DATA'!$A:$AM,37,FALSE),NA())</f>
        <v>3.8928746594739376</v>
      </c>
      <c r="I937">
        <f>IFERROR(VLOOKUP($B937,'CURVE DATA'!$A:$AM,38,FALSE),NA())</f>
        <v>2.7797083641991613</v>
      </c>
      <c r="J937">
        <f>IFERROR(VLOOKUP($B937,'CURVE DATA'!$A:$AM,39,FALSE),NA())</f>
        <v>5.0060409547487144</v>
      </c>
      <c r="K937" t="str">
        <f t="shared" si="158"/>
        <v/>
      </c>
      <c r="L937" t="str">
        <f t="shared" si="159"/>
        <v/>
      </c>
      <c r="M937">
        <f t="shared" si="160"/>
        <v>220.37027115384618</v>
      </c>
      <c r="N937" t="str">
        <f t="shared" si="161"/>
        <v/>
      </c>
      <c r="O937" t="str">
        <f t="shared" si="162"/>
        <v/>
      </c>
      <c r="P937" t="str">
        <f t="shared" si="163"/>
        <v/>
      </c>
      <c r="Q937" t="str">
        <f t="shared" si="164"/>
        <v/>
      </c>
    </row>
    <row r="938" spans="1:17">
      <c r="A938" s="41">
        <f t="shared" si="155"/>
        <v>936</v>
      </c>
      <c r="B938" t="str">
        <f t="shared" si="156"/>
        <v>5_937</v>
      </c>
      <c r="C938">
        <f t="shared" si="154"/>
        <v>5</v>
      </c>
      <c r="D938">
        <f t="shared" si="157"/>
        <v>937</v>
      </c>
      <c r="E938">
        <f>IFERROR(VLOOKUP($B938,'CURVE DATA'!$A:$AM,15,FALSE),"")</f>
        <v>429.31547999999998</v>
      </c>
      <c r="F938">
        <f>IFERROR(VLOOKUP($B938,'CURVE DATA'!$A:$AM,34,FALSE),NA())</f>
        <v>7.9218948761579062E-7</v>
      </c>
      <c r="G938">
        <f>IFERROR(VLOOKUP($B938,'CURVE DATA'!$A:$AM,35,FALSE),NA())</f>
        <v>6.3110775639223404E-2</v>
      </c>
      <c r="H938">
        <f>IFERROR(VLOOKUP($B938,'CURVE DATA'!$A:$AM,37,FALSE),NA())</f>
        <v>3.8887156575007582</v>
      </c>
      <c r="I938">
        <f>IFERROR(VLOOKUP($B938,'CURVE DATA'!$A:$AM,38,FALSE),NA())</f>
        <v>2.7767386275436454</v>
      </c>
      <c r="J938">
        <f>IFERROR(VLOOKUP($B938,'CURVE DATA'!$A:$AM,39,FALSE),NA())</f>
        <v>5.000692687457871</v>
      </c>
      <c r="K938" t="str">
        <f t="shared" si="158"/>
        <v/>
      </c>
      <c r="L938" t="str">
        <f t="shared" si="159"/>
        <v/>
      </c>
      <c r="M938">
        <f t="shared" si="160"/>
        <v>220.82894153846152</v>
      </c>
      <c r="N938" t="str">
        <f t="shared" si="161"/>
        <v/>
      </c>
      <c r="O938" t="str">
        <f t="shared" si="162"/>
        <v/>
      </c>
      <c r="P938" t="str">
        <f t="shared" si="163"/>
        <v/>
      </c>
      <c r="Q938" t="str">
        <f t="shared" si="164"/>
        <v/>
      </c>
    </row>
    <row r="939" spans="1:17">
      <c r="A939" s="41">
        <f t="shared" si="155"/>
        <v>937</v>
      </c>
      <c r="B939" t="str">
        <f t="shared" si="156"/>
        <v>5_938</v>
      </c>
      <c r="C939">
        <f t="shared" si="154"/>
        <v>5</v>
      </c>
      <c r="D939">
        <f t="shared" si="157"/>
        <v>938</v>
      </c>
      <c r="E939">
        <f>IFERROR(VLOOKUP($B939,'CURVE DATA'!$A:$AM,15,FALSE),"")</f>
        <v>429.77415038461538</v>
      </c>
      <c r="F939">
        <f>IFERROR(VLOOKUP($B939,'CURVE DATA'!$A:$AM,34,FALSE),NA())</f>
        <v>7.6706270254884691E-7</v>
      </c>
      <c r="G939">
        <f>IFERROR(VLOOKUP($B939,'CURVE DATA'!$A:$AM,35,FALSE),NA())</f>
        <v>6.3043422375000865E-2</v>
      </c>
      <c r="H939">
        <f>IFERROR(VLOOKUP($B939,'CURVE DATA'!$A:$AM,37,FALSE),NA())</f>
        <v>3.8845655311473246</v>
      </c>
      <c r="I939">
        <f>IFERROR(VLOOKUP($B939,'CURVE DATA'!$A:$AM,38,FALSE),NA())</f>
        <v>2.7737752285271764</v>
      </c>
      <c r="J939">
        <f>IFERROR(VLOOKUP($B939,'CURVE DATA'!$A:$AM,39,FALSE),NA())</f>
        <v>4.9953558337674728</v>
      </c>
      <c r="K939" t="str">
        <f t="shared" si="158"/>
        <v/>
      </c>
      <c r="L939" t="str">
        <f t="shared" si="159"/>
        <v/>
      </c>
      <c r="M939">
        <f t="shared" si="160"/>
        <v>221.28761192307692</v>
      </c>
      <c r="N939" t="str">
        <f t="shared" si="161"/>
        <v/>
      </c>
      <c r="O939" t="str">
        <f t="shared" si="162"/>
        <v/>
      </c>
      <c r="P939" t="str">
        <f t="shared" si="163"/>
        <v/>
      </c>
      <c r="Q939" t="str">
        <f t="shared" si="164"/>
        <v/>
      </c>
    </row>
    <row r="940" spans="1:17">
      <c r="A940" s="41">
        <f t="shared" si="155"/>
        <v>938</v>
      </c>
      <c r="B940" t="str">
        <f t="shared" si="156"/>
        <v>5_939</v>
      </c>
      <c r="C940">
        <f t="shared" si="154"/>
        <v>5</v>
      </c>
      <c r="D940">
        <f t="shared" si="157"/>
        <v>939</v>
      </c>
      <c r="E940">
        <f>IFERROR(VLOOKUP($B940,'CURVE DATA'!$A:$AM,15,FALSE),"")</f>
        <v>430.23282076923078</v>
      </c>
      <c r="F940">
        <f>IFERROR(VLOOKUP($B940,'CURVE DATA'!$A:$AM,34,FALSE),NA())</f>
        <v>7.4270218542152678E-7</v>
      </c>
      <c r="G940">
        <f>IFERROR(VLOOKUP($B940,'CURVE DATA'!$A:$AM,35,FALSE),NA())</f>
        <v>6.2976212695179098E-2</v>
      </c>
      <c r="H940">
        <f>IFERROR(VLOOKUP($B940,'CURVE DATA'!$A:$AM,37,FALSE),NA())</f>
        <v>3.880424252077129</v>
      </c>
      <c r="I940">
        <f>IFERROR(VLOOKUP($B940,'CURVE DATA'!$A:$AM,38,FALSE),NA())</f>
        <v>2.7708181469160618</v>
      </c>
      <c r="J940">
        <f>IFERROR(VLOOKUP($B940,'CURVE DATA'!$A:$AM,39,FALSE),NA())</f>
        <v>4.9900303572381972</v>
      </c>
      <c r="K940" t="str">
        <f t="shared" si="158"/>
        <v/>
      </c>
      <c r="L940" t="str">
        <f t="shared" si="159"/>
        <v/>
      </c>
      <c r="M940">
        <f t="shared" si="160"/>
        <v>221.74628230769233</v>
      </c>
      <c r="N940" t="str">
        <f t="shared" si="161"/>
        <v/>
      </c>
      <c r="O940" t="str">
        <f t="shared" si="162"/>
        <v/>
      </c>
      <c r="P940" t="str">
        <f t="shared" si="163"/>
        <v/>
      </c>
      <c r="Q940" t="str">
        <f t="shared" si="164"/>
        <v/>
      </c>
    </row>
    <row r="941" spans="1:17">
      <c r="A941" s="41">
        <f t="shared" si="155"/>
        <v>939</v>
      </c>
      <c r="B941" t="str">
        <f t="shared" si="156"/>
        <v>5_940</v>
      </c>
      <c r="C941">
        <f t="shared" si="154"/>
        <v>5</v>
      </c>
      <c r="D941">
        <f t="shared" si="157"/>
        <v>940</v>
      </c>
      <c r="E941">
        <f>IFERROR(VLOOKUP($B941,'CURVE DATA'!$A:$AM,15,FALSE),"")</f>
        <v>430.69149115384613</v>
      </c>
      <c r="F941">
        <f>IFERROR(VLOOKUP($B941,'CURVE DATA'!$A:$AM,34,FALSE),NA())</f>
        <v>7.190855413205073E-7</v>
      </c>
      <c r="G941">
        <f>IFERROR(VLOOKUP($B941,'CURVE DATA'!$A:$AM,35,FALSE),NA())</f>
        <v>6.2909146141814212E-2</v>
      </c>
      <c r="H941">
        <f>IFERROR(VLOOKUP($B941,'CURVE DATA'!$A:$AM,37,FALSE),NA())</f>
        <v>3.8762917920729052</v>
      </c>
      <c r="I941">
        <f>IFERROR(VLOOKUP($B941,'CURVE DATA'!$A:$AM,38,FALSE),NA())</f>
        <v>2.7678673625617534</v>
      </c>
      <c r="J941">
        <f>IFERROR(VLOOKUP($B941,'CURVE DATA'!$A:$AM,39,FALSE),NA())</f>
        <v>4.9847162215840575</v>
      </c>
      <c r="K941" t="str">
        <f t="shared" si="158"/>
        <v/>
      </c>
      <c r="L941" t="str">
        <f t="shared" si="159"/>
        <v/>
      </c>
      <c r="M941">
        <f t="shared" si="160"/>
        <v>222.20495269230767</v>
      </c>
      <c r="N941" t="str">
        <f t="shared" si="161"/>
        <v/>
      </c>
      <c r="O941" t="str">
        <f t="shared" si="162"/>
        <v/>
      </c>
      <c r="P941" t="str">
        <f t="shared" si="163"/>
        <v/>
      </c>
      <c r="Q941" t="str">
        <f t="shared" si="164"/>
        <v/>
      </c>
    </row>
    <row r="942" spans="1:17">
      <c r="A942" s="41">
        <f t="shared" si="155"/>
        <v>940</v>
      </c>
      <c r="B942" t="str">
        <f t="shared" si="156"/>
        <v>5_941</v>
      </c>
      <c r="C942">
        <f t="shared" si="154"/>
        <v>5</v>
      </c>
      <c r="D942">
        <f t="shared" si="157"/>
        <v>941</v>
      </c>
      <c r="E942">
        <f>IFERROR(VLOOKUP($B942,'CURVE DATA'!$A:$AM,15,FALSE),"")</f>
        <v>431.15016153846153</v>
      </c>
      <c r="F942">
        <f>IFERROR(VLOOKUP($B942,'CURVE DATA'!$A:$AM,34,FALSE),NA())</f>
        <v>6.9619110286348065E-7</v>
      </c>
      <c r="G942">
        <f>IFERROR(VLOOKUP($B942,'CURVE DATA'!$A:$AM,35,FALSE),NA())</f>
        <v>6.28422222588879E-2</v>
      </c>
      <c r="H942">
        <f>IFERROR(VLOOKUP($B942,'CURVE DATA'!$A:$AM,37,FALSE),NA())</f>
        <v>3.8721681230360354</v>
      </c>
      <c r="I942">
        <f>IFERROR(VLOOKUP($B942,'CURVE DATA'!$A:$AM,38,FALSE),NA())</f>
        <v>2.7649228554004246</v>
      </c>
      <c r="J942">
        <f>IFERROR(VLOOKUP($B942,'CURVE DATA'!$A:$AM,39,FALSE),NA())</f>
        <v>4.9794133906716471</v>
      </c>
      <c r="K942" t="str">
        <f t="shared" si="158"/>
        <v/>
      </c>
      <c r="L942" t="str">
        <f t="shared" si="159"/>
        <v/>
      </c>
      <c r="M942">
        <f t="shared" si="160"/>
        <v>222.66362307692307</v>
      </c>
      <c r="N942" t="str">
        <f t="shared" si="161"/>
        <v/>
      </c>
      <c r="O942" t="str">
        <f t="shared" si="162"/>
        <v/>
      </c>
      <c r="P942" t="str">
        <f t="shared" si="163"/>
        <v/>
      </c>
      <c r="Q942" t="str">
        <f t="shared" si="164"/>
        <v/>
      </c>
    </row>
    <row r="943" spans="1:17">
      <c r="A943" s="41">
        <f t="shared" si="155"/>
        <v>941</v>
      </c>
      <c r="B943" t="str">
        <f t="shared" si="156"/>
        <v>5_942</v>
      </c>
      <c r="C943">
        <f t="shared" si="154"/>
        <v>5</v>
      </c>
      <c r="D943">
        <f t="shared" si="157"/>
        <v>942</v>
      </c>
      <c r="E943">
        <f>IFERROR(VLOOKUP($B943,'CURVE DATA'!$A:$AM,15,FALSE),"")</f>
        <v>431.60883192307693</v>
      </c>
      <c r="F943">
        <f>IFERROR(VLOOKUP($B943,'CURVE DATA'!$A:$AM,34,FALSE),NA())</f>
        <v>6.7399767836290329E-7</v>
      </c>
      <c r="G943">
        <f>IFERROR(VLOOKUP($B943,'CURVE DATA'!$A:$AM,35,FALSE),NA())</f>
        <v>6.2775440592297879E-2</v>
      </c>
      <c r="H943">
        <f>IFERROR(VLOOKUP($B943,'CURVE DATA'!$A:$AM,37,FALSE),NA())</f>
        <v>3.8680532169859632</v>
      </c>
      <c r="I943">
        <f>IFERROR(VLOOKUP($B943,'CURVE DATA'!$A:$AM,38,FALSE),NA())</f>
        <v>2.7619846054525503</v>
      </c>
      <c r="J943">
        <f>IFERROR(VLOOKUP($B943,'CURVE DATA'!$A:$AM,39,FALSE),NA())</f>
        <v>4.974121828519376</v>
      </c>
      <c r="K943" t="str">
        <f t="shared" si="158"/>
        <v/>
      </c>
      <c r="L943" t="str">
        <f t="shared" si="159"/>
        <v/>
      </c>
      <c r="M943">
        <f t="shared" si="160"/>
        <v>223.12229346153848</v>
      </c>
      <c r="N943" t="str">
        <f t="shared" si="161"/>
        <v/>
      </c>
      <c r="O943" t="str">
        <f t="shared" si="162"/>
        <v/>
      </c>
      <c r="P943" t="str">
        <f t="shared" si="163"/>
        <v/>
      </c>
      <c r="Q943" t="str">
        <f t="shared" si="164"/>
        <v/>
      </c>
    </row>
    <row r="944" spans="1:17">
      <c r="A944" s="41">
        <f t="shared" si="155"/>
        <v>942</v>
      </c>
      <c r="B944" t="str">
        <f t="shared" si="156"/>
        <v>5_943</v>
      </c>
      <c r="C944">
        <f t="shared" si="154"/>
        <v>5</v>
      </c>
      <c r="D944">
        <f t="shared" si="157"/>
        <v>943</v>
      </c>
      <c r="E944">
        <f>IFERROR(VLOOKUP($B944,'CURVE DATA'!$A:$AM,15,FALSE),"")</f>
        <v>432.06750230769234</v>
      </c>
      <c r="F944">
        <f>IFERROR(VLOOKUP($B944,'CURVE DATA'!$A:$AM,34,FALSE),NA())</f>
        <v>6.5248474769776207E-7</v>
      </c>
      <c r="G944">
        <f>IFERROR(VLOOKUP($B944,'CURVE DATA'!$A:$AM,35,FALSE),NA())</f>
        <v>6.2708800689848257E-2</v>
      </c>
      <c r="H944">
        <f>IFERROR(VLOOKUP($B944,'CURVE DATA'!$A:$AM,37,FALSE),NA())</f>
        <v>3.863947046059597</v>
      </c>
      <c r="I944">
        <f>IFERROR(VLOOKUP($B944,'CURVE DATA'!$A:$AM,38,FALSE),NA())</f>
        <v>2.7590525928224818</v>
      </c>
      <c r="J944">
        <f>IFERROR(VLOOKUP($B944,'CURVE DATA'!$A:$AM,39,FALSE),NA())</f>
        <v>4.9688414992967127</v>
      </c>
      <c r="K944" t="str">
        <f t="shared" si="158"/>
        <v/>
      </c>
      <c r="L944" t="str">
        <f t="shared" si="159"/>
        <v/>
      </c>
      <c r="M944">
        <f t="shared" si="160"/>
        <v>223.58096384615388</v>
      </c>
      <c r="N944" t="str">
        <f t="shared" si="161"/>
        <v/>
      </c>
      <c r="O944" t="str">
        <f t="shared" si="162"/>
        <v/>
      </c>
      <c r="P944" t="str">
        <f t="shared" si="163"/>
        <v/>
      </c>
      <c r="Q944" t="str">
        <f t="shared" si="164"/>
        <v/>
      </c>
    </row>
    <row r="945" spans="1:17">
      <c r="A945" s="41">
        <f t="shared" si="155"/>
        <v>943</v>
      </c>
      <c r="B945" t="str">
        <f t="shared" si="156"/>
        <v>5_944</v>
      </c>
      <c r="C945">
        <f t="shared" si="154"/>
        <v>5</v>
      </c>
      <c r="D945">
        <f t="shared" si="157"/>
        <v>944</v>
      </c>
      <c r="E945">
        <f>IFERROR(VLOOKUP($B945,'CURVE DATA'!$A:$AM,15,FALSE),"")</f>
        <v>432.52617269230768</v>
      </c>
      <c r="F945">
        <f>IFERROR(VLOOKUP($B945,'CURVE DATA'!$A:$AM,34,FALSE),NA())</f>
        <v>6.3163234105998594E-7</v>
      </c>
      <c r="G945">
        <f>IFERROR(VLOOKUP($B945,'CURVE DATA'!$A:$AM,35,FALSE),NA())</f>
        <v>6.2642302101240097E-2</v>
      </c>
      <c r="H945">
        <f>IFERROR(VLOOKUP($B945,'CURVE DATA'!$A:$AM,37,FALSE),NA())</f>
        <v>3.8598495825107331</v>
      </c>
      <c r="I945">
        <f>IFERROR(VLOOKUP($B945,'CURVE DATA'!$A:$AM,38,FALSE),NA())</f>
        <v>2.7561267976980335</v>
      </c>
      <c r="J945">
        <f>IFERROR(VLOOKUP($B945,'CURVE DATA'!$A:$AM,39,FALSE),NA())</f>
        <v>4.9635723673234331</v>
      </c>
      <c r="K945" t="str">
        <f t="shared" si="158"/>
        <v/>
      </c>
      <c r="L945" t="str">
        <f t="shared" si="159"/>
        <v/>
      </c>
      <c r="M945">
        <f t="shared" si="160"/>
        <v>224.03963423076922</v>
      </c>
      <c r="N945" t="str">
        <f t="shared" si="161"/>
        <v/>
      </c>
      <c r="O945" t="str">
        <f t="shared" si="162"/>
        <v/>
      </c>
      <c r="P945" t="str">
        <f t="shared" si="163"/>
        <v/>
      </c>
      <c r="Q945" t="str">
        <f t="shared" si="164"/>
        <v/>
      </c>
    </row>
    <row r="946" spans="1:17">
      <c r="A946" s="41">
        <f t="shared" si="155"/>
        <v>944</v>
      </c>
      <c r="B946" t="str">
        <f t="shared" si="156"/>
        <v>5_945</v>
      </c>
      <c r="C946">
        <f t="shared" si="154"/>
        <v>5</v>
      </c>
      <c r="D946">
        <f t="shared" si="157"/>
        <v>945</v>
      </c>
      <c r="E946">
        <f>IFERROR(VLOOKUP($B946,'CURVE DATA'!$A:$AM,15,FALSE),"")</f>
        <v>432.98484307692308</v>
      </c>
      <c r="F946">
        <f>IFERROR(VLOOKUP($B946,'CURVE DATA'!$A:$AM,34,FALSE),NA())</f>
        <v>6.1142104828067559E-7</v>
      </c>
      <c r="G946">
        <f>IFERROR(VLOOKUP($B946,'CURVE DATA'!$A:$AM,35,FALSE),NA())</f>
        <v>6.2575944378061923E-2</v>
      </c>
      <c r="H946">
        <f>IFERROR(VLOOKUP($B946,'CURVE DATA'!$A:$AM,37,FALSE),NA())</f>
        <v>3.8557607987094662</v>
      </c>
      <c r="I946">
        <f>IFERROR(VLOOKUP($B946,'CURVE DATA'!$A:$AM,38,FALSE),NA())</f>
        <v>2.7532072003500621</v>
      </c>
      <c r="J946">
        <f>IFERROR(VLOOKUP($B946,'CURVE DATA'!$A:$AM,39,FALSE),NA())</f>
        <v>4.9583143970688708</v>
      </c>
      <c r="K946" t="str">
        <f t="shared" si="158"/>
        <v/>
      </c>
      <c r="L946" t="str">
        <f t="shared" si="159"/>
        <v/>
      </c>
      <c r="M946">
        <f t="shared" si="160"/>
        <v>224.49830461538463</v>
      </c>
      <c r="N946" t="str">
        <f t="shared" si="161"/>
        <v/>
      </c>
      <c r="O946" t="str">
        <f t="shared" si="162"/>
        <v/>
      </c>
      <c r="P946" t="str">
        <f t="shared" si="163"/>
        <v/>
      </c>
      <c r="Q946" t="str">
        <f t="shared" si="164"/>
        <v/>
      </c>
    </row>
    <row r="947" spans="1:17">
      <c r="A947" s="41">
        <f t="shared" si="155"/>
        <v>945</v>
      </c>
      <c r="B947" t="str">
        <f t="shared" si="156"/>
        <v>5_946</v>
      </c>
      <c r="C947">
        <f t="shared" si="154"/>
        <v>5</v>
      </c>
      <c r="D947">
        <f t="shared" si="157"/>
        <v>946</v>
      </c>
      <c r="E947">
        <f>IFERROR(VLOOKUP($B947,'CURVE DATA'!$A:$AM,15,FALSE),"")</f>
        <v>433.44351346153849</v>
      </c>
      <c r="F947">
        <f>IFERROR(VLOOKUP($B947,'CURVE DATA'!$A:$AM,34,FALSE),NA())</f>
        <v>5.9183200017640639E-7</v>
      </c>
      <c r="G947">
        <f>IFERROR(VLOOKUP($B947,'CURVE DATA'!$A:$AM,35,FALSE),NA())</f>
        <v>6.2509727073780358E-2</v>
      </c>
      <c r="H947">
        <f>IFERROR(VLOOKUP($B947,'CURVE DATA'!$A:$AM,37,FALSE),NA())</f>
        <v>3.8516806671416139</v>
      </c>
      <c r="I947">
        <f>IFERROR(VLOOKUP($B947,'CURVE DATA'!$A:$AM,38,FALSE),NA())</f>
        <v>2.7502937811320582</v>
      </c>
      <c r="J947">
        <f>IFERROR(VLOOKUP($B947,'CURVE DATA'!$A:$AM,39,FALSE),NA())</f>
        <v>4.9530675531511701</v>
      </c>
      <c r="K947" t="str">
        <f t="shared" si="158"/>
        <v/>
      </c>
      <c r="L947" t="str">
        <f t="shared" si="159"/>
        <v/>
      </c>
      <c r="M947">
        <f t="shared" si="160"/>
        <v>224.95697500000003</v>
      </c>
      <c r="N947" t="str">
        <f t="shared" si="161"/>
        <v/>
      </c>
      <c r="O947" t="str">
        <f t="shared" si="162"/>
        <v/>
      </c>
      <c r="P947" t="str">
        <f t="shared" si="163"/>
        <v/>
      </c>
      <c r="Q947" t="str">
        <f t="shared" si="164"/>
        <v/>
      </c>
    </row>
    <row r="948" spans="1:17">
      <c r="A948" s="41">
        <f t="shared" si="155"/>
        <v>946</v>
      </c>
      <c r="B948" t="str">
        <f t="shared" si="156"/>
        <v>5_947</v>
      </c>
      <c r="C948">
        <f t="shared" si="154"/>
        <v>5</v>
      </c>
      <c r="D948">
        <f t="shared" si="157"/>
        <v>947</v>
      </c>
      <c r="E948">
        <f>IFERROR(VLOOKUP($B948,'CURVE DATA'!$A:$AM,15,FALSE),"")</f>
        <v>433.90218384615383</v>
      </c>
      <c r="F948">
        <f>IFERROR(VLOOKUP($B948,'CURVE DATA'!$A:$AM,34,FALSE),NA())</f>
        <v>5.7284684989415789E-7</v>
      </c>
      <c r="G948">
        <f>IFERROR(VLOOKUP($B948,'CURVE DATA'!$A:$AM,35,FALSE),NA())</f>
        <v>6.2443649743730761E-2</v>
      </c>
      <c r="H948">
        <f>IFERROR(VLOOKUP($B948,'CURVE DATA'!$A:$AM,37,FALSE),NA())</f>
        <v>3.8476091604081426</v>
      </c>
      <c r="I948">
        <f>IFERROR(VLOOKUP($B948,'CURVE DATA'!$A:$AM,38,FALSE),NA())</f>
        <v>2.7473865204797328</v>
      </c>
      <c r="J948">
        <f>IFERROR(VLOOKUP($B948,'CURVE DATA'!$A:$AM,39,FALSE),NA())</f>
        <v>4.9478318003365525</v>
      </c>
      <c r="K948" t="str">
        <f t="shared" si="158"/>
        <v/>
      </c>
      <c r="L948" t="str">
        <f t="shared" si="159"/>
        <v/>
      </c>
      <c r="M948">
        <f t="shared" si="160"/>
        <v>225.41564538461537</v>
      </c>
      <c r="N948" t="str">
        <f t="shared" si="161"/>
        <v/>
      </c>
      <c r="O948" t="str">
        <f t="shared" si="162"/>
        <v/>
      </c>
      <c r="P948" t="str">
        <f t="shared" si="163"/>
        <v/>
      </c>
      <c r="Q948" t="str">
        <f t="shared" si="164"/>
        <v/>
      </c>
    </row>
    <row r="949" spans="1:17">
      <c r="A949" s="41">
        <f t="shared" si="155"/>
        <v>947</v>
      </c>
      <c r="B949" t="str">
        <f t="shared" si="156"/>
        <v>5_948</v>
      </c>
      <c r="C949">
        <f t="shared" si="154"/>
        <v>5</v>
      </c>
      <c r="D949">
        <f t="shared" si="157"/>
        <v>948</v>
      </c>
      <c r="E949">
        <f>IFERROR(VLOOKUP($B949,'CURVE DATA'!$A:$AM,15,FALSE),"")</f>
        <v>434.36085423076923</v>
      </c>
      <c r="F949">
        <f>IFERROR(VLOOKUP($B949,'CURVE DATA'!$A:$AM,34,FALSE),NA())</f>
        <v>5.5444777291047424E-7</v>
      </c>
      <c r="G949">
        <f>IFERROR(VLOOKUP($B949,'CURVE DATA'!$A:$AM,35,FALSE),NA())</f>
        <v>6.2377711945107786E-2</v>
      </c>
      <c r="H949">
        <f>IFERROR(VLOOKUP($B949,'CURVE DATA'!$A:$AM,37,FALSE),NA())</f>
        <v>3.843546251224581</v>
      </c>
      <c r="I949">
        <f>IFERROR(VLOOKUP($B949,'CURVE DATA'!$A:$AM,38,FALSE),NA())</f>
        <v>2.7444853989106006</v>
      </c>
      <c r="J949">
        <f>IFERROR(VLOOKUP($B949,'CURVE DATA'!$A:$AM,39,FALSE),NA())</f>
        <v>4.9426071035385615</v>
      </c>
      <c r="K949" t="str">
        <f t="shared" si="158"/>
        <v/>
      </c>
      <c r="L949" t="str">
        <f t="shared" si="159"/>
        <v/>
      </c>
      <c r="M949">
        <f t="shared" si="160"/>
        <v>225.87431576923078</v>
      </c>
      <c r="N949" t="str">
        <f t="shared" si="161"/>
        <v/>
      </c>
      <c r="O949" t="str">
        <f t="shared" si="162"/>
        <v/>
      </c>
      <c r="P949" t="str">
        <f t="shared" si="163"/>
        <v/>
      </c>
      <c r="Q949" t="str">
        <f t="shared" si="164"/>
        <v/>
      </c>
    </row>
    <row r="950" spans="1:17">
      <c r="A950" s="41">
        <f t="shared" si="155"/>
        <v>948</v>
      </c>
      <c r="B950" t="str">
        <f t="shared" si="156"/>
        <v>5_949</v>
      </c>
      <c r="C950">
        <f t="shared" si="154"/>
        <v>5</v>
      </c>
      <c r="D950">
        <f t="shared" si="157"/>
        <v>949</v>
      </c>
      <c r="E950">
        <f>IFERROR(VLOOKUP($B950,'CURVE DATA'!$A:$AM,15,FALSE),"")</f>
        <v>434.81952461538464</v>
      </c>
      <c r="F950">
        <f>IFERROR(VLOOKUP($B950,'CURVE DATA'!$A:$AM,34,FALSE),NA())</f>
        <v>5.3661743905112587E-7</v>
      </c>
      <c r="G950">
        <f>IFERROR(VLOOKUP($B950,'CURVE DATA'!$A:$AM,35,FALSE),NA())</f>
        <v>6.2311913236956236E-2</v>
      </c>
      <c r="H950">
        <f>IFERROR(VLOOKUP($B950,'CURVE DATA'!$A:$AM,37,FALSE),NA())</f>
        <v>3.8394919124204603</v>
      </c>
      <c r="I950">
        <f>IFERROR(VLOOKUP($B950,'CURVE DATA'!$A:$AM,38,FALSE),NA())</f>
        <v>2.7415903970235802</v>
      </c>
      <c r="J950">
        <f>IFERROR(VLOOKUP($B950,'CURVE DATA'!$A:$AM,39,FALSE),NA())</f>
        <v>4.9373934278173408</v>
      </c>
      <c r="K950" t="str">
        <f t="shared" si="158"/>
        <v/>
      </c>
      <c r="L950" t="str">
        <f t="shared" si="159"/>
        <v/>
      </c>
      <c r="M950">
        <f t="shared" si="160"/>
        <v>226.33298615384618</v>
      </c>
      <c r="N950" t="str">
        <f t="shared" si="161"/>
        <v/>
      </c>
      <c r="O950" t="str">
        <f t="shared" si="162"/>
        <v/>
      </c>
      <c r="P950" t="str">
        <f t="shared" si="163"/>
        <v/>
      </c>
      <c r="Q950" t="str">
        <f t="shared" si="164"/>
        <v/>
      </c>
    </row>
    <row r="951" spans="1:17">
      <c r="A951" s="41">
        <f t="shared" si="155"/>
        <v>949</v>
      </c>
      <c r="B951" t="str">
        <f t="shared" si="156"/>
        <v>5_950</v>
      </c>
      <c r="C951">
        <f t="shared" si="154"/>
        <v>5</v>
      </c>
      <c r="D951">
        <f t="shared" si="157"/>
        <v>950</v>
      </c>
      <c r="E951">
        <f>IFERROR(VLOOKUP($B951,'CURVE DATA'!$A:$AM,15,FALSE),"")</f>
        <v>435.27819499999998</v>
      </c>
      <c r="F951">
        <f>IFERROR(VLOOKUP($B951,'CURVE DATA'!$A:$AM,34,FALSE),NA())</f>
        <v>5.1933899383523488E-7</v>
      </c>
      <c r="G951">
        <f>IFERROR(VLOOKUP($B951,'CURVE DATA'!$A:$AM,35,FALSE),NA())</f>
        <v>6.2246253180161762E-2</v>
      </c>
      <c r="H951">
        <f>IFERROR(VLOOKUP($B951,'CURVE DATA'!$A:$AM,37,FALSE),NA())</f>
        <v>3.8354461169387397</v>
      </c>
      <c r="I951">
        <f>IFERROR(VLOOKUP($B951,'CURVE DATA'!$A:$AM,38,FALSE),NA())</f>
        <v>2.7387014954985829</v>
      </c>
      <c r="J951">
        <f>IFERROR(VLOOKUP($B951,'CURVE DATA'!$A:$AM,39,FALSE),NA())</f>
        <v>4.932190738378897</v>
      </c>
      <c r="K951" t="str">
        <f t="shared" si="158"/>
        <v/>
      </c>
      <c r="L951" t="str">
        <f t="shared" si="159"/>
        <v/>
      </c>
      <c r="M951">
        <f t="shared" si="160"/>
        <v>226.79165653846152</v>
      </c>
      <c r="N951" t="str">
        <f t="shared" si="161"/>
        <v/>
      </c>
      <c r="O951" t="str">
        <f t="shared" si="162"/>
        <v/>
      </c>
      <c r="P951" t="str">
        <f t="shared" si="163"/>
        <v/>
      </c>
      <c r="Q951" t="str">
        <f t="shared" si="164"/>
        <v/>
      </c>
    </row>
    <row r="952" spans="1:17">
      <c r="A952" s="41">
        <f t="shared" si="155"/>
        <v>950</v>
      </c>
      <c r="B952" t="str">
        <f t="shared" si="156"/>
        <v>5_951</v>
      </c>
      <c r="C952">
        <f t="shared" si="154"/>
        <v>5</v>
      </c>
      <c r="D952">
        <f t="shared" si="157"/>
        <v>951</v>
      </c>
      <c r="E952">
        <f>IFERROR(VLOOKUP($B952,'CURVE DATA'!$A:$AM,15,FALSE),"")</f>
        <v>435.73686538461538</v>
      </c>
      <c r="F952">
        <f>IFERROR(VLOOKUP($B952,'CURVE DATA'!$A:$AM,34,FALSE),NA())</f>
        <v>5.0259611443929389E-7</v>
      </c>
      <c r="G952">
        <f>IFERROR(VLOOKUP($B952,'CURVE DATA'!$A:$AM,35,FALSE),NA())</f>
        <v>6.2180731337441703E-2</v>
      </c>
      <c r="H952">
        <f>IFERROR(VLOOKUP($B952,'CURVE DATA'!$A:$AM,37,FALSE),NA())</f>
        <v>3.8314088378352413</v>
      </c>
      <c r="I952">
        <f>IFERROR(VLOOKUP($B952,'CURVE DATA'!$A:$AM,38,FALSE),NA())</f>
        <v>2.7358186750961102</v>
      </c>
      <c r="J952">
        <f>IFERROR(VLOOKUP($B952,'CURVE DATA'!$A:$AM,39,FALSE),NA())</f>
        <v>4.9269990005743729</v>
      </c>
      <c r="K952" t="str">
        <f t="shared" si="158"/>
        <v/>
      </c>
      <c r="L952" t="str">
        <f t="shared" si="159"/>
        <v/>
      </c>
      <c r="M952">
        <f t="shared" si="160"/>
        <v>227.25032692307693</v>
      </c>
      <c r="N952" t="str">
        <f t="shared" si="161"/>
        <v/>
      </c>
      <c r="O952" t="str">
        <f t="shared" si="162"/>
        <v/>
      </c>
      <c r="P952" t="str">
        <f t="shared" si="163"/>
        <v/>
      </c>
      <c r="Q952" t="str">
        <f t="shared" si="164"/>
        <v/>
      </c>
    </row>
    <row r="953" spans="1:17">
      <c r="A953" s="41">
        <f t="shared" si="155"/>
        <v>951</v>
      </c>
      <c r="B953" t="str">
        <f t="shared" si="156"/>
        <v>5_952</v>
      </c>
      <c r="C953">
        <f t="shared" si="154"/>
        <v>5</v>
      </c>
      <c r="D953">
        <f t="shared" si="157"/>
        <v>952</v>
      </c>
      <c r="E953">
        <f>IFERROR(VLOOKUP($B953,'CURVE DATA'!$A:$AM,15,FALSE),"")</f>
        <v>436.19553576923079</v>
      </c>
      <c r="F953">
        <f>IFERROR(VLOOKUP($B953,'CURVE DATA'!$A:$AM,34,FALSE),NA())</f>
        <v>4.8637286046098977E-7</v>
      </c>
      <c r="G953">
        <f>IFERROR(VLOOKUP($B953,'CURVE DATA'!$A:$AM,35,FALSE),NA())</f>
        <v>6.2115347273335939E-2</v>
      </c>
      <c r="H953">
        <f>IFERROR(VLOOKUP($B953,'CURVE DATA'!$A:$AM,37,FALSE),NA())</f>
        <v>3.8273800482780884</v>
      </c>
      <c r="I953">
        <f>IFERROR(VLOOKUP($B953,'CURVE DATA'!$A:$AM,38,FALSE),NA())</f>
        <v>2.732941916656852</v>
      </c>
      <c r="J953">
        <f>IFERROR(VLOOKUP($B953,'CURVE DATA'!$A:$AM,39,FALSE),NA())</f>
        <v>4.9218181798993257</v>
      </c>
      <c r="K953" t="str">
        <f t="shared" si="158"/>
        <v/>
      </c>
      <c r="L953" t="str">
        <f t="shared" si="159"/>
        <v/>
      </c>
      <c r="M953">
        <f t="shared" si="160"/>
        <v>227.70899730769233</v>
      </c>
      <c r="N953" t="str">
        <f t="shared" si="161"/>
        <v/>
      </c>
      <c r="O953" t="str">
        <f t="shared" si="162"/>
        <v/>
      </c>
      <c r="P953" t="str">
        <f t="shared" si="163"/>
        <v/>
      </c>
      <c r="Q953" t="str">
        <f t="shared" si="164"/>
        <v/>
      </c>
    </row>
    <row r="954" spans="1:17">
      <c r="A954" s="41">
        <f t="shared" si="155"/>
        <v>952</v>
      </c>
      <c r="B954" t="str">
        <f t="shared" si="156"/>
        <v>5_953</v>
      </c>
      <c r="C954">
        <f t="shared" si="154"/>
        <v>5</v>
      </c>
      <c r="D954">
        <f t="shared" si="157"/>
        <v>953</v>
      </c>
      <c r="E954">
        <f>IFERROR(VLOOKUP($B954,'CURVE DATA'!$A:$AM,15,FALSE),"")</f>
        <v>436.65420615384613</v>
      </c>
      <c r="F954">
        <f>IFERROR(VLOOKUP($B954,'CURVE DATA'!$A:$AM,34,FALSE),NA())</f>
        <v>4.7065379517300679E-7</v>
      </c>
      <c r="G954">
        <f>IFERROR(VLOOKUP($B954,'CURVE DATA'!$A:$AM,35,FALSE),NA())</f>
        <v>6.2050100554197775E-2</v>
      </c>
      <c r="H954">
        <f>IFERROR(VLOOKUP($B954,'CURVE DATA'!$A:$AM,37,FALSE),NA())</f>
        <v>3.823359721547142</v>
      </c>
      <c r="I954">
        <f>IFERROR(VLOOKUP($B954,'CURVE DATA'!$A:$AM,38,FALSE),NA())</f>
        <v>2.7300712011012847</v>
      </c>
      <c r="J954">
        <f>IFERROR(VLOOKUP($B954,'CURVE DATA'!$A:$AM,39,FALSE),NA())</f>
        <v>4.9166482419930002</v>
      </c>
      <c r="K954" t="str">
        <f t="shared" si="158"/>
        <v/>
      </c>
      <c r="L954" t="str">
        <f t="shared" si="159"/>
        <v/>
      </c>
      <c r="M954">
        <f t="shared" si="160"/>
        <v>228.16766769230767</v>
      </c>
      <c r="N954" t="str">
        <f t="shared" si="161"/>
        <v/>
      </c>
      <c r="O954" t="str">
        <f t="shared" si="162"/>
        <v/>
      </c>
      <c r="P954" t="str">
        <f t="shared" si="163"/>
        <v/>
      </c>
      <c r="Q954" t="str">
        <f t="shared" si="164"/>
        <v/>
      </c>
    </row>
    <row r="955" spans="1:17">
      <c r="A955" s="41">
        <f t="shared" si="155"/>
        <v>953</v>
      </c>
      <c r="B955" t="str">
        <f t="shared" si="156"/>
        <v>5_954</v>
      </c>
      <c r="C955">
        <f t="shared" si="154"/>
        <v>5</v>
      </c>
      <c r="D955">
        <f t="shared" si="157"/>
        <v>954</v>
      </c>
      <c r="E955">
        <f>IFERROR(VLOOKUP($B955,'CURVE DATA'!$A:$AM,15,FALSE),"")</f>
        <v>437.11287653846153</v>
      </c>
      <c r="F955">
        <f>IFERROR(VLOOKUP($B955,'CURVE DATA'!$A:$AM,34,FALSE),NA())</f>
        <v>4.5542389225053797E-7</v>
      </c>
      <c r="G955">
        <f>IFERROR(VLOOKUP($B955,'CURVE DATA'!$A:$AM,35,FALSE),NA())</f>
        <v>6.1984990748184858E-2</v>
      </c>
      <c r="H955">
        <f>IFERROR(VLOOKUP($B955,'CURVE DATA'!$A:$AM,37,FALSE),NA())</f>
        <v>3.8193478310334421</v>
      </c>
      <c r="I955">
        <f>IFERROR(VLOOKUP($B955,'CURVE DATA'!$A:$AM,38,FALSE),NA())</f>
        <v>2.7272065094292719</v>
      </c>
      <c r="J955">
        <f>IFERROR(VLOOKUP($B955,'CURVE DATA'!$A:$AM,39,FALSE),NA())</f>
        <v>4.9114891526376123</v>
      </c>
      <c r="K955" t="str">
        <f t="shared" si="158"/>
        <v/>
      </c>
      <c r="L955" t="str">
        <f t="shared" si="159"/>
        <v/>
      </c>
      <c r="M955">
        <f t="shared" si="160"/>
        <v>228.62633807692308</v>
      </c>
      <c r="N955" t="str">
        <f t="shared" si="161"/>
        <v/>
      </c>
      <c r="O955" t="str">
        <f t="shared" si="162"/>
        <v/>
      </c>
      <c r="P955" t="str">
        <f t="shared" si="163"/>
        <v/>
      </c>
      <c r="Q955" t="str">
        <f t="shared" si="164"/>
        <v/>
      </c>
    </row>
    <row r="956" spans="1:17">
      <c r="A956" s="41">
        <f t="shared" si="155"/>
        <v>954</v>
      </c>
      <c r="B956" t="str">
        <f t="shared" si="156"/>
        <v>5_955</v>
      </c>
      <c r="C956">
        <f t="shared" si="154"/>
        <v>5</v>
      </c>
      <c r="D956">
        <f t="shared" si="157"/>
        <v>955</v>
      </c>
      <c r="E956">
        <f>IFERROR(VLOOKUP($B956,'CURVE DATA'!$A:$AM,15,FALSE),"")</f>
        <v>437.57154692307694</v>
      </c>
      <c r="F956">
        <f>IFERROR(VLOOKUP($B956,'CURVE DATA'!$A:$AM,34,FALSE),NA())</f>
        <v>4.4066856375351698E-7</v>
      </c>
      <c r="G956">
        <f>IFERROR(VLOOKUP($B956,'CURVE DATA'!$A:$AM,35,FALSE),NA())</f>
        <v>6.1920017425250246E-2</v>
      </c>
      <c r="H956">
        <f>IFERROR(VLOOKUP($B956,'CURVE DATA'!$A:$AM,37,FALSE),NA())</f>
        <v>3.8153443502386559</v>
      </c>
      <c r="I956">
        <f>IFERROR(VLOOKUP($B956,'CURVE DATA'!$A:$AM,38,FALSE),NA())</f>
        <v>2.7243478227196718</v>
      </c>
      <c r="J956">
        <f>IFERROR(VLOOKUP($B956,'CURVE DATA'!$A:$AM,39,FALSE),NA())</f>
        <v>4.9063408777576401</v>
      </c>
      <c r="K956" t="str">
        <f t="shared" si="158"/>
        <v/>
      </c>
      <c r="L956" t="str">
        <f t="shared" si="159"/>
        <v/>
      </c>
      <c r="M956">
        <f t="shared" si="160"/>
        <v>229.08500846153848</v>
      </c>
      <c r="N956" t="str">
        <f t="shared" si="161"/>
        <v/>
      </c>
      <c r="O956" t="str">
        <f t="shared" si="162"/>
        <v/>
      </c>
      <c r="P956" t="str">
        <f t="shared" si="163"/>
        <v/>
      </c>
      <c r="Q956" t="str">
        <f t="shared" si="164"/>
        <v/>
      </c>
    </row>
    <row r="957" spans="1:17">
      <c r="A957" s="41">
        <f t="shared" si="155"/>
        <v>955</v>
      </c>
      <c r="B957" t="str">
        <f t="shared" si="156"/>
        <v>5_956</v>
      </c>
      <c r="C957">
        <f t="shared" si="154"/>
        <v>5</v>
      </c>
      <c r="D957">
        <f t="shared" si="157"/>
        <v>956</v>
      </c>
      <c r="E957">
        <f>IFERROR(VLOOKUP($B957,'CURVE DATA'!$A:$AM,15,FALSE),"")</f>
        <v>438.03021730769228</v>
      </c>
      <c r="F957">
        <f>IFERROR(VLOOKUP($B957,'CURVE DATA'!$A:$AM,34,FALSE),NA())</f>
        <v>4.2637366012599124E-7</v>
      </c>
      <c r="G957">
        <f>IFERROR(VLOOKUP($B957,'CURVE DATA'!$A:$AM,35,FALSE),NA())</f>
        <v>6.1855180157133399E-2</v>
      </c>
      <c r="H957">
        <f>IFERROR(VLOOKUP($B957,'CURVE DATA'!$A:$AM,37,FALSE),NA())</f>
        <v>3.8113492527745256</v>
      </c>
      <c r="I957">
        <f>IFERROR(VLOOKUP($B957,'CURVE DATA'!$A:$AM,38,FALSE),NA())</f>
        <v>2.7214951221299399</v>
      </c>
      <c r="J957">
        <f>IFERROR(VLOOKUP($B957,'CURVE DATA'!$A:$AM,39,FALSE),NA())</f>
        <v>4.9012033834191113</v>
      </c>
      <c r="K957" t="str">
        <f t="shared" si="158"/>
        <v/>
      </c>
      <c r="L957" t="str">
        <f t="shared" si="159"/>
        <v/>
      </c>
      <c r="M957">
        <f t="shared" si="160"/>
        <v>229.54367884615382</v>
      </c>
      <c r="N957" t="str">
        <f t="shared" si="161"/>
        <v/>
      </c>
      <c r="O957" t="str">
        <f t="shared" si="162"/>
        <v/>
      </c>
      <c r="P957" t="str">
        <f t="shared" si="163"/>
        <v/>
      </c>
      <c r="Q957" t="str">
        <f t="shared" si="164"/>
        <v/>
      </c>
    </row>
    <row r="958" spans="1:17">
      <c r="A958" s="41">
        <f t="shared" si="155"/>
        <v>956</v>
      </c>
      <c r="B958" t="str">
        <f t="shared" si="156"/>
        <v>5_957</v>
      </c>
      <c r="C958">
        <f t="shared" si="154"/>
        <v>5</v>
      </c>
      <c r="D958">
        <f t="shared" si="157"/>
        <v>957</v>
      </c>
      <c r="E958">
        <f>IFERROR(VLOOKUP($B958,'CURVE DATA'!$A:$AM,15,FALSE),"")</f>
        <v>438.48888769230769</v>
      </c>
      <c r="F958">
        <f>IFERROR(VLOOKUP($B958,'CURVE DATA'!$A:$AM,34,FALSE),NA())</f>
        <v>4.1252537692319731E-7</v>
      </c>
      <c r="G958">
        <f>IFERROR(VLOOKUP($B958,'CURVE DATA'!$A:$AM,35,FALSE),NA())</f>
        <v>6.1790478517351227E-2</v>
      </c>
      <c r="H958">
        <f>IFERROR(VLOOKUP($B958,'CURVE DATA'!$A:$AM,37,FALSE),NA())</f>
        <v>3.8073625123623143</v>
      </c>
      <c r="I958">
        <f>IFERROR(VLOOKUP($B958,'CURVE DATA'!$A:$AM,38,FALSE),NA())</f>
        <v>2.718648388895736</v>
      </c>
      <c r="J958">
        <f>IFERROR(VLOOKUP($B958,'CURVE DATA'!$A:$AM,39,FALSE),NA())</f>
        <v>4.8960766358288925</v>
      </c>
      <c r="K958" t="str">
        <f t="shared" si="158"/>
        <v/>
      </c>
      <c r="L958" t="str">
        <f t="shared" si="159"/>
        <v/>
      </c>
      <c r="M958">
        <f t="shared" si="160"/>
        <v>230.00234923076923</v>
      </c>
      <c r="N958" t="str">
        <f t="shared" si="161"/>
        <v/>
      </c>
      <c r="O958" t="str">
        <f t="shared" si="162"/>
        <v/>
      </c>
      <c r="P958" t="str">
        <f t="shared" si="163"/>
        <v/>
      </c>
      <c r="Q958" t="str">
        <f t="shared" si="164"/>
        <v/>
      </c>
    </row>
    <row r="959" spans="1:17">
      <c r="A959" s="41">
        <f t="shared" si="155"/>
        <v>957</v>
      </c>
      <c r="B959" t="str">
        <f t="shared" si="156"/>
        <v>5_958</v>
      </c>
      <c r="C959">
        <f t="shared" si="154"/>
        <v>5</v>
      </c>
      <c r="D959">
        <f t="shared" si="157"/>
        <v>958</v>
      </c>
      <c r="E959">
        <f>IFERROR(VLOOKUP($B959,'CURVE DATA'!$A:$AM,15,FALSE),"")</f>
        <v>438.94755807692309</v>
      </c>
      <c r="F959">
        <f>IFERROR(VLOOKUP($B959,'CURVE DATA'!$A:$AM,34,FALSE),NA())</f>
        <v>3.9911034808476637E-7</v>
      </c>
      <c r="G959">
        <f>IFERROR(VLOOKUP($B959,'CURVE DATA'!$A:$AM,35,FALSE),NA())</f>
        <v>6.1725912081189258E-2</v>
      </c>
      <c r="H959">
        <f>IFERROR(VLOOKUP($B959,'CURVE DATA'!$A:$AM,37,FALSE),NA())</f>
        <v>3.8033841028322617</v>
      </c>
      <c r="I959">
        <f>IFERROR(VLOOKUP($B959,'CURVE DATA'!$A:$AM,38,FALSE),NA())</f>
        <v>2.7158076043305348</v>
      </c>
      <c r="J959">
        <f>IFERROR(VLOOKUP($B959,'CURVE DATA'!$A:$AM,39,FALSE),NA())</f>
        <v>4.8909606013339895</v>
      </c>
      <c r="K959" t="str">
        <f t="shared" si="158"/>
        <v/>
      </c>
      <c r="L959" t="str">
        <f t="shared" si="159"/>
        <v/>
      </c>
      <c r="M959">
        <f t="shared" si="160"/>
        <v>230.46101961538463</v>
      </c>
      <c r="N959" t="str">
        <f t="shared" si="161"/>
        <v/>
      </c>
      <c r="O959" t="str">
        <f t="shared" si="162"/>
        <v/>
      </c>
      <c r="P959" t="str">
        <f t="shared" si="163"/>
        <v/>
      </c>
      <c r="Q959" t="str">
        <f t="shared" si="164"/>
        <v/>
      </c>
    </row>
    <row r="960" spans="1:17">
      <c r="A960" s="41">
        <f t="shared" si="155"/>
        <v>958</v>
      </c>
      <c r="B960" t="str">
        <f t="shared" si="156"/>
        <v>5_959</v>
      </c>
      <c r="C960">
        <f t="shared" si="154"/>
        <v>5</v>
      </c>
      <c r="D960">
        <f t="shared" si="157"/>
        <v>959</v>
      </c>
      <c r="E960">
        <f>IFERROR(VLOOKUP($B960,'CURVE DATA'!$A:$AM,15,FALSE),"")</f>
        <v>439.40622846153849</v>
      </c>
      <c r="F960">
        <f>IFERROR(VLOOKUP($B960,'CURVE DATA'!$A:$AM,34,FALSE),NA())</f>
        <v>3.8611557131610385E-7</v>
      </c>
      <c r="G960">
        <f>IFERROR(VLOOKUP($B960,'CURVE DATA'!$A:$AM,35,FALSE),NA())</f>
        <v>6.1661480425692784E-2</v>
      </c>
      <c r="H960">
        <f>IFERROR(VLOOKUP($B960,'CURVE DATA'!$A:$AM,37,FALSE),NA())</f>
        <v>3.7994139981230415</v>
      </c>
      <c r="I960">
        <f>IFERROR(VLOOKUP($B960,'CURVE DATA'!$A:$AM,38,FALSE),NA())</f>
        <v>2.7129727498252381</v>
      </c>
      <c r="J960">
        <f>IFERROR(VLOOKUP($B960,'CURVE DATA'!$A:$AM,39,FALSE),NA())</f>
        <v>4.8858552464208458</v>
      </c>
      <c r="K960" t="str">
        <f t="shared" si="158"/>
        <v/>
      </c>
      <c r="L960" t="str">
        <f t="shared" si="159"/>
        <v/>
      </c>
      <c r="M960">
        <f t="shared" si="160"/>
        <v>230.91969000000003</v>
      </c>
      <c r="N960" t="str">
        <f t="shared" si="161"/>
        <v/>
      </c>
      <c r="O960" t="str">
        <f t="shared" si="162"/>
        <v/>
      </c>
      <c r="P960" t="str">
        <f t="shared" si="163"/>
        <v/>
      </c>
      <c r="Q960" t="str">
        <f t="shared" si="164"/>
        <v/>
      </c>
    </row>
    <row r="961" spans="1:17">
      <c r="A961" s="41">
        <f t="shared" si="155"/>
        <v>959</v>
      </c>
      <c r="B961" t="str">
        <f t="shared" si="156"/>
        <v>5_960</v>
      </c>
      <c r="C961">
        <f t="shared" si="154"/>
        <v>5</v>
      </c>
      <c r="D961">
        <f t="shared" si="157"/>
        <v>960</v>
      </c>
      <c r="E961">
        <f>IFERROR(VLOOKUP($B961,'CURVE DATA'!$A:$AM,15,FALSE),"")</f>
        <v>439.86489884615384</v>
      </c>
      <c r="F961">
        <f>IFERROR(VLOOKUP($B961,'CURVE DATA'!$A:$AM,34,FALSE),NA())</f>
        <v>3.7352843607037179E-7</v>
      </c>
      <c r="G961">
        <f>IFERROR(VLOOKUP($B961,'CURVE DATA'!$A:$AM,35,FALSE),NA())</f>
        <v>6.1597183129658103E-2</v>
      </c>
      <c r="H961">
        <f>IFERROR(VLOOKUP($B961,'CURVE DATA'!$A:$AM,37,FALSE),NA())</f>
        <v>3.7954521722812178</v>
      </c>
      <c r="I961">
        <f>IFERROR(VLOOKUP($B961,'CURVE DATA'!$A:$AM,38,FALSE),NA())</f>
        <v>2.7101438068477863</v>
      </c>
      <c r="J961">
        <f>IFERROR(VLOOKUP($B961,'CURVE DATA'!$A:$AM,39,FALSE),NA())</f>
        <v>4.8807605377146492</v>
      </c>
      <c r="K961" t="str">
        <f t="shared" si="158"/>
        <v/>
      </c>
      <c r="L961" t="str">
        <f t="shared" si="159"/>
        <v/>
      </c>
      <c r="M961">
        <f t="shared" si="160"/>
        <v>231.37836038461538</v>
      </c>
      <c r="N961" t="str">
        <f t="shared" si="161"/>
        <v/>
      </c>
      <c r="O961" t="str">
        <f t="shared" si="162"/>
        <v/>
      </c>
      <c r="P961" t="str">
        <f t="shared" si="163"/>
        <v/>
      </c>
      <c r="Q961" t="str">
        <f t="shared" si="164"/>
        <v/>
      </c>
    </row>
    <row r="962" spans="1:17">
      <c r="A962" s="41">
        <f t="shared" si="155"/>
        <v>960</v>
      </c>
      <c r="B962" t="str">
        <f t="shared" si="156"/>
        <v>5_961</v>
      </c>
      <c r="C962">
        <f t="shared" ref="C962:C1002" si="165">$V$1</f>
        <v>5</v>
      </c>
      <c r="D962">
        <f t="shared" si="157"/>
        <v>961</v>
      </c>
      <c r="E962">
        <f>IFERROR(VLOOKUP($B962,'CURVE DATA'!$A:$AM,15,FALSE),"")</f>
        <v>440.32356923076924</v>
      </c>
      <c r="F962">
        <f>IFERROR(VLOOKUP($B962,'CURVE DATA'!$A:$AM,34,FALSE),NA())</f>
        <v>3.613366582571964E-7</v>
      </c>
      <c r="G962">
        <f>IFERROR(VLOOKUP($B962,'CURVE DATA'!$A:$AM,35,FALSE),NA())</f>
        <v>6.1533019773623729E-2</v>
      </c>
      <c r="H962">
        <f>IFERROR(VLOOKUP($B962,'CURVE DATA'!$A:$AM,37,FALSE),NA())</f>
        <v>3.7914985994607058</v>
      </c>
      <c r="I962">
        <f>IFERROR(VLOOKUP($B962,'CURVE DATA'!$A:$AM,38,FALSE),NA())</f>
        <v>2.7073207569427753</v>
      </c>
      <c r="J962">
        <f>IFERROR(VLOOKUP($B962,'CURVE DATA'!$A:$AM,39,FALSE),NA())</f>
        <v>4.8756764419786363</v>
      </c>
      <c r="K962" t="str">
        <f t="shared" si="158"/>
        <v/>
      </c>
      <c r="L962" t="str">
        <f t="shared" si="159"/>
        <v/>
      </c>
      <c r="M962">
        <f t="shared" si="160"/>
        <v>231.83703076923078</v>
      </c>
      <c r="N962" t="str">
        <f t="shared" si="161"/>
        <v/>
      </c>
      <c r="O962" t="str">
        <f t="shared" si="162"/>
        <v/>
      </c>
      <c r="P962" t="str">
        <f t="shared" si="163"/>
        <v/>
      </c>
      <c r="Q962" t="str">
        <f t="shared" si="164"/>
        <v/>
      </c>
    </row>
    <row r="963" spans="1:17">
      <c r="A963" s="41">
        <f t="shared" ref="A963:A1002" si="166">ROW()-2</f>
        <v>961</v>
      </c>
      <c r="B963" t="str">
        <f t="shared" ref="B963:B1002" si="167">C963&amp;"_"&amp;D963</f>
        <v>5_962</v>
      </c>
      <c r="C963">
        <f t="shared" si="165"/>
        <v>5</v>
      </c>
      <c r="D963">
        <f t="shared" ref="D963:D1002" si="168">A963+1</f>
        <v>962</v>
      </c>
      <c r="E963">
        <f>IFERROR(VLOOKUP($B963,'CURVE DATA'!$A:$AM,15,FALSE),"")</f>
        <v>440.78223961538464</v>
      </c>
      <c r="F963">
        <f>IFERROR(VLOOKUP($B963,'CURVE DATA'!$A:$AM,34,FALSE),NA())</f>
        <v>3.4952834553396053E-7</v>
      </c>
      <c r="G963">
        <f>IFERROR(VLOOKUP($B963,'CURVE DATA'!$A:$AM,35,FALSE),NA())</f>
        <v>6.1468989939861732E-2</v>
      </c>
      <c r="H963">
        <f>IFERROR(VLOOKUP($B963,'CURVE DATA'!$A:$AM,37,FALSE),NA())</f>
        <v>3.7875532539222379</v>
      </c>
      <c r="I963">
        <f>IFERROR(VLOOKUP($B963,'CURVE DATA'!$A:$AM,38,FALSE),NA())</f>
        <v>2.7045035817310725</v>
      </c>
      <c r="J963">
        <f>IFERROR(VLOOKUP($B963,'CURVE DATA'!$A:$AM,39,FALSE),NA())</f>
        <v>4.8706029261134036</v>
      </c>
      <c r="K963" t="str">
        <f t="shared" ref="K963:K1002" si="169">IFERROR(IF(F963=MAX(F:F),H963,""),NA())</f>
        <v/>
      </c>
      <c r="L963" t="str">
        <f t="shared" ref="L963:L1002" si="170">IFERROR(IF(G963=MAX(G:G),H963,""),NA())</f>
        <v/>
      </c>
      <c r="M963">
        <f t="shared" ref="M963:M1002" si="171">IFERROR(ABS(E963-IFERROR($V$11/$V$10,"NA")),NA())</f>
        <v>232.29570115384618</v>
      </c>
      <c r="N963" t="str">
        <f t="shared" ref="N963:N1002" si="172">IFERROR(IF(M963=MIN(M:M),H963,""),NA())</f>
        <v/>
      </c>
      <c r="O963" t="str">
        <f t="shared" ref="O963:O1002" si="173">IFERROR(IF(F963=MAX(F:F),E963,""),NA())</f>
        <v/>
      </c>
      <c r="P963" t="str">
        <f t="shared" ref="P963:P1002" si="174">IFERROR(IF(G963=MAX(G:G),E963,""),NA())</f>
        <v/>
      </c>
      <c r="Q963" t="str">
        <f t="shared" ref="Q963:Q1002" si="175">IFERROR(IF(AND(E963&gt;=IFERROR(AVERAGE(O:O),NA()),E963&lt;=IFERROR(AVERAGE(P:P),NA())),H963,""),NA())</f>
        <v/>
      </c>
    </row>
    <row r="964" spans="1:17">
      <c r="A964" s="41">
        <f t="shared" si="166"/>
        <v>962</v>
      </c>
      <c r="B964" t="str">
        <f t="shared" si="167"/>
        <v>5_963</v>
      </c>
      <c r="C964">
        <f t="shared" si="165"/>
        <v>5</v>
      </c>
      <c r="D964">
        <f t="shared" si="168"/>
        <v>963</v>
      </c>
      <c r="E964">
        <f>IFERROR(VLOOKUP($B964,'CURVE DATA'!$A:$AM,15,FALSE),"")</f>
        <v>441.24090999999999</v>
      </c>
      <c r="F964">
        <f>IFERROR(VLOOKUP($B964,'CURVE DATA'!$A:$AM,34,FALSE),NA())</f>
        <v>3.3809190403257896E-7</v>
      </c>
      <c r="G964">
        <f>IFERROR(VLOOKUP($B964,'CURVE DATA'!$A:$AM,35,FALSE),NA())</f>
        <v>6.1405093212369061E-2</v>
      </c>
      <c r="H964">
        <f>IFERROR(VLOOKUP($B964,'CURVE DATA'!$A:$AM,37,FALSE),NA())</f>
        <v>3.7836161100328294</v>
      </c>
      <c r="I964">
        <f>IFERROR(VLOOKUP($B964,'CURVE DATA'!$A:$AM,38,FALSE),NA())</f>
        <v>2.7016922629094378</v>
      </c>
      <c r="J964">
        <f>IFERROR(VLOOKUP($B964,'CURVE DATA'!$A:$AM,39,FALSE),NA())</f>
        <v>4.865539957156221</v>
      </c>
      <c r="K964" t="str">
        <f t="shared" si="169"/>
        <v/>
      </c>
      <c r="L964" t="str">
        <f t="shared" si="170"/>
        <v/>
      </c>
      <c r="M964">
        <f t="shared" si="171"/>
        <v>232.75437153846153</v>
      </c>
      <c r="N964" t="str">
        <f t="shared" si="172"/>
        <v/>
      </c>
      <c r="O964" t="str">
        <f t="shared" si="173"/>
        <v/>
      </c>
      <c r="P964" t="str">
        <f t="shared" si="174"/>
        <v/>
      </c>
      <c r="Q964" t="str">
        <f t="shared" si="175"/>
        <v/>
      </c>
    </row>
    <row r="965" spans="1:17">
      <c r="A965" s="41">
        <f t="shared" si="166"/>
        <v>963</v>
      </c>
      <c r="B965" t="str">
        <f t="shared" si="167"/>
        <v>5_964</v>
      </c>
      <c r="C965">
        <f t="shared" si="165"/>
        <v>5</v>
      </c>
      <c r="D965">
        <f t="shared" si="168"/>
        <v>964</v>
      </c>
      <c r="E965">
        <f>IFERROR(VLOOKUP($B965,'CURVE DATA'!$A:$AM,15,FALSE),"")</f>
        <v>441.69958038461539</v>
      </c>
      <c r="F965">
        <f>IFERROR(VLOOKUP($B965,'CURVE DATA'!$A:$AM,34,FALSE),NA())</f>
        <v>3.2701613163252145E-7</v>
      </c>
      <c r="G965">
        <f>IFERROR(VLOOKUP($B965,'CURVE DATA'!$A:$AM,35,FALSE),NA())</f>
        <v>6.1341329176858951E-2</v>
      </c>
      <c r="H965">
        <f>IFERROR(VLOOKUP($B965,'CURVE DATA'!$A:$AM,37,FALSE),NA())</f>
        <v>3.7796871422652472</v>
      </c>
      <c r="I965">
        <f>IFERROR(VLOOKUP($B965,'CURVE DATA'!$A:$AM,38,FALSE),NA())</f>
        <v>2.6988867822501423</v>
      </c>
      <c r="J965">
        <f>IFERROR(VLOOKUP($B965,'CURVE DATA'!$A:$AM,39,FALSE),NA())</f>
        <v>4.8604875022803533</v>
      </c>
      <c r="K965" t="str">
        <f t="shared" si="169"/>
        <v/>
      </c>
      <c r="L965" t="str">
        <f t="shared" si="170"/>
        <v/>
      </c>
      <c r="M965">
        <f t="shared" si="171"/>
        <v>233.21304192307693</v>
      </c>
      <c r="N965" t="str">
        <f t="shared" si="172"/>
        <v/>
      </c>
      <c r="O965" t="str">
        <f t="shared" si="173"/>
        <v/>
      </c>
      <c r="P965" t="str">
        <f t="shared" si="174"/>
        <v/>
      </c>
      <c r="Q965" t="str">
        <f t="shared" si="175"/>
        <v/>
      </c>
    </row>
    <row r="966" spans="1:17">
      <c r="A966" s="41">
        <f t="shared" si="166"/>
        <v>964</v>
      </c>
      <c r="B966" t="str">
        <f t="shared" si="167"/>
        <v>5_965</v>
      </c>
      <c r="C966">
        <f t="shared" si="165"/>
        <v>5</v>
      </c>
      <c r="D966">
        <f t="shared" si="168"/>
        <v>965</v>
      </c>
      <c r="E966">
        <f>IFERROR(VLOOKUP($B966,'CURVE DATA'!$A:$AM,15,FALSE),"")</f>
        <v>442.15825076923079</v>
      </c>
      <c r="F966">
        <f>IFERROR(VLOOKUP($B966,'CURVE DATA'!$A:$AM,34,FALSE),NA())</f>
        <v>3.1629006872402938E-7</v>
      </c>
      <c r="G966">
        <f>IFERROR(VLOOKUP($B966,'CURVE DATA'!$A:$AM,35,FALSE),NA())</f>
        <v>6.1277697420752314E-2</v>
      </c>
      <c r="H966">
        <f>IFERROR(VLOOKUP($B966,'CURVE DATA'!$A:$AM,37,FALSE),NA())</f>
        <v>3.7757663251974822</v>
      </c>
      <c r="I966">
        <f>IFERROR(VLOOKUP($B966,'CURVE DATA'!$A:$AM,38,FALSE),NA())</f>
        <v>2.6960871216005917</v>
      </c>
      <c r="J966">
        <f>IFERROR(VLOOKUP($B966,'CURVE DATA'!$A:$AM,39,FALSE),NA())</f>
        <v>4.8554455287943732</v>
      </c>
      <c r="K966" t="str">
        <f t="shared" si="169"/>
        <v/>
      </c>
      <c r="L966" t="str">
        <f t="shared" si="170"/>
        <v/>
      </c>
      <c r="M966">
        <f t="shared" si="171"/>
        <v>233.67171230769233</v>
      </c>
      <c r="N966" t="str">
        <f t="shared" si="172"/>
        <v/>
      </c>
      <c r="O966" t="str">
        <f t="shared" si="173"/>
        <v/>
      </c>
      <c r="P966" t="str">
        <f t="shared" si="174"/>
        <v/>
      </c>
      <c r="Q966" t="str">
        <f t="shared" si="175"/>
        <v/>
      </c>
    </row>
    <row r="967" spans="1:17">
      <c r="A967" s="41">
        <f t="shared" si="166"/>
        <v>965</v>
      </c>
      <c r="B967" t="str">
        <f t="shared" si="167"/>
        <v>5_966</v>
      </c>
      <c r="C967">
        <f t="shared" si="165"/>
        <v>5</v>
      </c>
      <c r="D967">
        <f t="shared" si="168"/>
        <v>966</v>
      </c>
      <c r="E967">
        <f>IFERROR(VLOOKUP($B967,'CURVE DATA'!$A:$AM,15,FALSE),"")</f>
        <v>442.61692115384614</v>
      </c>
      <c r="F967">
        <f>IFERROR(VLOOKUP($B967,'CURVE DATA'!$A:$AM,34,FALSE),NA())</f>
        <v>3.0590316609978864E-7</v>
      </c>
      <c r="G967">
        <f>IFERROR(VLOOKUP($B967,'CURVE DATA'!$A:$AM,35,FALSE),NA())</f>
        <v>6.1214197533169326E-2</v>
      </c>
      <c r="H967">
        <f>IFERROR(VLOOKUP($B967,'CURVE DATA'!$A:$AM,37,FALSE),NA())</f>
        <v>3.7718536335122286</v>
      </c>
      <c r="I967">
        <f>IFERROR(VLOOKUP($B967,'CURVE DATA'!$A:$AM,38,FALSE),NA())</f>
        <v>2.6932932628829565</v>
      </c>
      <c r="J967">
        <f>IFERROR(VLOOKUP($B967,'CURVE DATA'!$A:$AM,39,FALSE),NA())</f>
        <v>4.8504140041415011</v>
      </c>
      <c r="K967" t="str">
        <f t="shared" si="169"/>
        <v/>
      </c>
      <c r="L967" t="str">
        <f t="shared" si="170"/>
        <v/>
      </c>
      <c r="M967">
        <f t="shared" si="171"/>
        <v>234.13038269230768</v>
      </c>
      <c r="N967" t="str">
        <f t="shared" si="172"/>
        <v/>
      </c>
      <c r="O967" t="str">
        <f t="shared" si="173"/>
        <v/>
      </c>
      <c r="P967" t="str">
        <f t="shared" si="174"/>
        <v/>
      </c>
      <c r="Q967" t="str">
        <f t="shared" si="175"/>
        <v/>
      </c>
    </row>
    <row r="968" spans="1:17">
      <c r="A968" s="41">
        <f t="shared" si="166"/>
        <v>966</v>
      </c>
      <c r="B968" t="str">
        <f t="shared" si="167"/>
        <v>5_967</v>
      </c>
      <c r="C968">
        <f t="shared" si="165"/>
        <v>5</v>
      </c>
      <c r="D968">
        <f t="shared" si="168"/>
        <v>967</v>
      </c>
      <c r="E968">
        <f>IFERROR(VLOOKUP($B968,'CURVE DATA'!$A:$AM,15,FALSE),"")</f>
        <v>443.07559153846154</v>
      </c>
      <c r="F968">
        <f>IFERROR(VLOOKUP($B968,'CURVE DATA'!$A:$AM,34,FALSE),NA())</f>
        <v>2.958451077352583E-7</v>
      </c>
      <c r="G968">
        <f>IFERROR(VLOOKUP($B968,'CURVE DATA'!$A:$AM,35,FALSE),NA())</f>
        <v>6.1150829104920819E-2</v>
      </c>
      <c r="H968">
        <f>IFERROR(VLOOKUP($B968,'CURVE DATA'!$A:$AM,37,FALSE),NA())</f>
        <v>3.7679490419963542</v>
      </c>
      <c r="I968">
        <f>IFERROR(VLOOKUP($B968,'CURVE DATA'!$A:$AM,38,FALSE),NA())</f>
        <v>2.6905051880937916</v>
      </c>
      <c r="J968">
        <f>IFERROR(VLOOKUP($B968,'CURVE DATA'!$A:$AM,39,FALSE),NA())</f>
        <v>4.8453928958989163</v>
      </c>
      <c r="K968" t="str">
        <f t="shared" si="169"/>
        <v/>
      </c>
      <c r="L968" t="str">
        <f t="shared" si="170"/>
        <v/>
      </c>
      <c r="M968">
        <f t="shared" si="171"/>
        <v>234.58905307692308</v>
      </c>
      <c r="N968" t="str">
        <f t="shared" si="172"/>
        <v/>
      </c>
      <c r="O968" t="str">
        <f t="shared" si="173"/>
        <v/>
      </c>
      <c r="P968" t="str">
        <f t="shared" si="174"/>
        <v/>
      </c>
      <c r="Q968" t="str">
        <f t="shared" si="175"/>
        <v/>
      </c>
    </row>
    <row r="969" spans="1:17">
      <c r="A969" s="41">
        <f t="shared" si="166"/>
        <v>967</v>
      </c>
      <c r="B969" t="str">
        <f t="shared" si="167"/>
        <v>5_968</v>
      </c>
      <c r="C969">
        <f t="shared" si="165"/>
        <v>5</v>
      </c>
      <c r="D969">
        <f t="shared" si="168"/>
        <v>968</v>
      </c>
      <c r="E969">
        <f>IFERROR(VLOOKUP($B969,'CURVE DATA'!$A:$AM,15,FALSE),"")</f>
        <v>443.53426192307694</v>
      </c>
      <c r="F969">
        <f>IFERROR(VLOOKUP($B969,'CURVE DATA'!$A:$AM,34,FALSE),NA())</f>
        <v>2.861058854081691E-7</v>
      </c>
      <c r="G969">
        <f>IFERROR(VLOOKUP($B969,'CURVE DATA'!$A:$AM,35,FALSE),NA())</f>
        <v>6.1087591728499889E-2</v>
      </c>
      <c r="H969">
        <f>IFERROR(VLOOKUP($B969,'CURVE DATA'!$A:$AM,37,FALSE),NA())</f>
        <v>3.7640525255403827</v>
      </c>
      <c r="I969">
        <f>IFERROR(VLOOKUP($B969,'CURVE DATA'!$A:$AM,38,FALSE),NA())</f>
        <v>2.6877228793036685</v>
      </c>
      <c r="J969">
        <f>IFERROR(VLOOKUP($B969,'CURVE DATA'!$A:$AM,39,FALSE),NA())</f>
        <v>4.8403821717770974</v>
      </c>
      <c r="K969" t="str">
        <f t="shared" si="169"/>
        <v/>
      </c>
      <c r="L969" t="str">
        <f t="shared" si="170"/>
        <v/>
      </c>
      <c r="M969">
        <f t="shared" si="171"/>
        <v>235.04772346153848</v>
      </c>
      <c r="N969" t="str">
        <f t="shared" si="172"/>
        <v/>
      </c>
      <c r="O969" t="str">
        <f t="shared" si="173"/>
        <v/>
      </c>
      <c r="P969" t="str">
        <f t="shared" si="174"/>
        <v/>
      </c>
      <c r="Q969" t="str">
        <f t="shared" si="175"/>
        <v/>
      </c>
    </row>
    <row r="970" spans="1:17">
      <c r="A970" s="41">
        <f t="shared" si="166"/>
        <v>968</v>
      </c>
      <c r="B970" t="str">
        <f t="shared" si="167"/>
        <v>5_969</v>
      </c>
      <c r="C970">
        <f t="shared" si="165"/>
        <v>5</v>
      </c>
      <c r="D970">
        <f t="shared" si="168"/>
        <v>969</v>
      </c>
      <c r="E970">
        <f>IFERROR(VLOOKUP($B970,'CURVE DATA'!$A:$AM,15,FALSE),"")</f>
        <v>443.99293230769229</v>
      </c>
      <c r="F970">
        <f>IFERROR(VLOOKUP($B970,'CURVE DATA'!$A:$AM,34,FALSE),NA())</f>
        <v>2.7667582667981357E-7</v>
      </c>
      <c r="G970">
        <f>IFERROR(VLOOKUP($B970,'CURVE DATA'!$A:$AM,35,FALSE),NA())</f>
        <v>6.1024484998073572E-2</v>
      </c>
      <c r="H970">
        <f>IFERROR(VLOOKUP($B970,'CURVE DATA'!$A:$AM,37,FALSE),NA())</f>
        <v>3.7601640591379835</v>
      </c>
      <c r="I970">
        <f>IFERROR(VLOOKUP($B970,'CURVE DATA'!$A:$AM,38,FALSE),NA())</f>
        <v>2.6849463186568077</v>
      </c>
      <c r="J970">
        <f>IFERROR(VLOOKUP($B970,'CURVE DATA'!$A:$AM,39,FALSE),NA())</f>
        <v>4.8353817996191593</v>
      </c>
      <c r="K970" t="str">
        <f t="shared" si="169"/>
        <v/>
      </c>
      <c r="L970" t="str">
        <f t="shared" si="170"/>
        <v/>
      </c>
      <c r="M970">
        <f t="shared" si="171"/>
        <v>235.50639384615383</v>
      </c>
      <c r="N970" t="str">
        <f t="shared" si="172"/>
        <v/>
      </c>
      <c r="O970" t="str">
        <f t="shared" si="173"/>
        <v/>
      </c>
      <c r="P970" t="str">
        <f t="shared" si="174"/>
        <v/>
      </c>
      <c r="Q970" t="str">
        <f t="shared" si="175"/>
        <v/>
      </c>
    </row>
    <row r="971" spans="1:17">
      <c r="A971" s="41">
        <f t="shared" si="166"/>
        <v>969</v>
      </c>
      <c r="B971" t="str">
        <f t="shared" si="167"/>
        <v>5_970</v>
      </c>
      <c r="C971">
        <f t="shared" si="165"/>
        <v>5</v>
      </c>
      <c r="D971">
        <f t="shared" si="168"/>
        <v>970</v>
      </c>
      <c r="E971">
        <f>IFERROR(VLOOKUP($B971,'CURVE DATA'!$A:$AM,15,FALSE),"")</f>
        <v>444.45160269230769</v>
      </c>
      <c r="F971">
        <f>IFERROR(VLOOKUP($B971,'CURVE DATA'!$A:$AM,34,FALSE),NA())</f>
        <v>2.6754549229471833E-7</v>
      </c>
      <c r="G971">
        <f>IFERROR(VLOOKUP($B971,'CURVE DATA'!$A:$AM,35,FALSE),NA())</f>
        <v>6.0961508509474419E-2</v>
      </c>
      <c r="H971">
        <f>IFERROR(VLOOKUP($B971,'CURVE DATA'!$A:$AM,37,FALSE),NA())</f>
        <v>3.756283617885448</v>
      </c>
      <c r="I971">
        <f>IFERROR(VLOOKUP($B971,'CURVE DATA'!$A:$AM,38,FALSE),NA())</f>
        <v>2.6821754883707087</v>
      </c>
      <c r="J971">
        <f>IFERROR(VLOOKUP($B971,'CURVE DATA'!$A:$AM,39,FALSE),NA())</f>
        <v>4.8303917474001876</v>
      </c>
      <c r="K971" t="str">
        <f t="shared" si="169"/>
        <v/>
      </c>
      <c r="L971" t="str">
        <f t="shared" si="170"/>
        <v/>
      </c>
      <c r="M971">
        <f t="shared" si="171"/>
        <v>235.96506423076923</v>
      </c>
      <c r="N971" t="str">
        <f t="shared" si="172"/>
        <v/>
      </c>
      <c r="O971" t="str">
        <f t="shared" si="173"/>
        <v/>
      </c>
      <c r="P971" t="str">
        <f t="shared" si="174"/>
        <v/>
      </c>
      <c r="Q971" t="str">
        <f t="shared" si="175"/>
        <v/>
      </c>
    </row>
    <row r="972" spans="1:17">
      <c r="A972" s="41">
        <f t="shared" si="166"/>
        <v>970</v>
      </c>
      <c r="B972" t="str">
        <f t="shared" si="167"/>
        <v>5_971</v>
      </c>
      <c r="C972">
        <f t="shared" si="165"/>
        <v>5</v>
      </c>
      <c r="D972">
        <f t="shared" si="168"/>
        <v>971</v>
      </c>
      <c r="E972">
        <f>IFERROR(VLOOKUP($B972,'CURVE DATA'!$A:$AM,15,FALSE),"")</f>
        <v>444.91027307692309</v>
      </c>
      <c r="F972">
        <f>IFERROR(VLOOKUP($B972,'CURVE DATA'!$A:$AM,34,FALSE),NA())</f>
        <v>2.5870574147189145E-7</v>
      </c>
      <c r="G972">
        <f>IFERROR(VLOOKUP($B972,'CURVE DATA'!$A:$AM,35,FALSE),NA())</f>
        <v>6.0898661860192216E-2</v>
      </c>
      <c r="H972">
        <f>IFERROR(VLOOKUP($B972,'CURVE DATA'!$A:$AM,37,FALSE),NA())</f>
        <v>3.7524111769811839</v>
      </c>
      <c r="I972">
        <f>IFERROR(VLOOKUP($B972,'CURVE DATA'!$A:$AM,38,FALSE),NA())</f>
        <v>2.6794103707357877</v>
      </c>
      <c r="J972">
        <f>IFERROR(VLOOKUP($B972,'CURVE DATA'!$A:$AM,39,FALSE),NA())</f>
        <v>4.8254119832265809</v>
      </c>
      <c r="K972" t="str">
        <f t="shared" si="169"/>
        <v/>
      </c>
      <c r="L972" t="str">
        <f t="shared" si="170"/>
        <v/>
      </c>
      <c r="M972">
        <f t="shared" si="171"/>
        <v>236.42373461538463</v>
      </c>
      <c r="N972" t="str">
        <f t="shared" si="172"/>
        <v/>
      </c>
      <c r="O972" t="str">
        <f t="shared" si="173"/>
        <v/>
      </c>
      <c r="P972" t="str">
        <f t="shared" si="174"/>
        <v/>
      </c>
      <c r="Q972" t="str">
        <f t="shared" si="175"/>
        <v/>
      </c>
    </row>
    <row r="973" spans="1:17">
      <c r="A973" s="41">
        <f t="shared" si="166"/>
        <v>971</v>
      </c>
      <c r="B973" t="str">
        <f t="shared" si="167"/>
        <v>5_972</v>
      </c>
      <c r="C973">
        <f t="shared" si="165"/>
        <v>5</v>
      </c>
      <c r="D973">
        <f t="shared" si="168"/>
        <v>972</v>
      </c>
      <c r="E973">
        <f>IFERROR(VLOOKUP($B973,'CURVE DATA'!$A:$AM,15,FALSE),"")</f>
        <v>445.36894346153849</v>
      </c>
      <c r="F973">
        <f>IFERROR(VLOOKUP($B973,'CURVE DATA'!$A:$AM,34,FALSE),NA())</f>
        <v>2.5014767594085708E-7</v>
      </c>
      <c r="G973">
        <f>IFERROR(VLOOKUP($B973,'CURVE DATA'!$A:$AM,35,FALSE),NA())</f>
        <v>6.0835944649365731E-2</v>
      </c>
      <c r="H973">
        <f>IFERROR(VLOOKUP($B973,'CURVE DATA'!$A:$AM,37,FALSE),NA())</f>
        <v>3.7485467117252038</v>
      </c>
      <c r="I973">
        <f>IFERROR(VLOOKUP($B973,'CURVE DATA'!$A:$AM,38,FALSE),NA())</f>
        <v>2.67665094811501</v>
      </c>
      <c r="J973">
        <f>IFERROR(VLOOKUP($B973,'CURVE DATA'!$A:$AM,39,FALSE),NA())</f>
        <v>4.8204424753353985</v>
      </c>
      <c r="K973" t="str">
        <f t="shared" si="169"/>
        <v/>
      </c>
      <c r="L973" t="str">
        <f t="shared" si="170"/>
        <v/>
      </c>
      <c r="M973">
        <f t="shared" si="171"/>
        <v>236.88240500000003</v>
      </c>
      <c r="N973" t="str">
        <f t="shared" si="172"/>
        <v/>
      </c>
      <c r="O973" t="str">
        <f t="shared" si="173"/>
        <v/>
      </c>
      <c r="P973" t="str">
        <f t="shared" si="174"/>
        <v/>
      </c>
      <c r="Q973" t="str">
        <f t="shared" si="175"/>
        <v/>
      </c>
    </row>
    <row r="974" spans="1:17">
      <c r="A974" s="41">
        <f t="shared" si="166"/>
        <v>972</v>
      </c>
      <c r="B974" t="str">
        <f t="shared" si="167"/>
        <v>5_973</v>
      </c>
      <c r="C974">
        <f t="shared" si="165"/>
        <v>5</v>
      </c>
      <c r="D974">
        <f t="shared" si="168"/>
        <v>973</v>
      </c>
      <c r="E974">
        <f>IFERROR(VLOOKUP($B974,'CURVE DATA'!$A:$AM,15,FALSE),"")</f>
        <v>445.82761384615384</v>
      </c>
      <c r="F974">
        <f>IFERROR(VLOOKUP($B974,'CURVE DATA'!$A:$AM,34,FALSE),NA())</f>
        <v>2.4186270523298445E-7</v>
      </c>
      <c r="G974">
        <f>IFERROR(VLOOKUP($B974,'CURVE DATA'!$A:$AM,35,FALSE),NA())</f>
        <v>6.0773356477774529E-2</v>
      </c>
      <c r="H974">
        <f>IFERROR(VLOOKUP($B974,'CURVE DATA'!$A:$AM,37,FALSE),NA())</f>
        <v>3.7446901975186222</v>
      </c>
      <c r="I974">
        <f>IFERROR(VLOOKUP($B974,'CURVE DATA'!$A:$AM,38,FALSE),NA())</f>
        <v>2.6738972029435337</v>
      </c>
      <c r="J974">
        <f>IFERROR(VLOOKUP($B974,'CURVE DATA'!$A:$AM,39,FALSE),NA())</f>
        <v>4.8154831920937111</v>
      </c>
      <c r="K974" t="str">
        <f t="shared" si="169"/>
        <v/>
      </c>
      <c r="L974" t="str">
        <f t="shared" si="170"/>
        <v/>
      </c>
      <c r="M974">
        <f t="shared" si="171"/>
        <v>237.34107538461538</v>
      </c>
      <c r="N974" t="str">
        <f t="shared" si="172"/>
        <v/>
      </c>
      <c r="O974" t="str">
        <f t="shared" si="173"/>
        <v/>
      </c>
      <c r="P974" t="str">
        <f t="shared" si="174"/>
        <v/>
      </c>
      <c r="Q974" t="str">
        <f t="shared" si="175"/>
        <v/>
      </c>
    </row>
    <row r="975" spans="1:17">
      <c r="A975" s="41">
        <f t="shared" si="166"/>
        <v>973</v>
      </c>
      <c r="B975" t="str">
        <f t="shared" si="167"/>
        <v>5_974</v>
      </c>
      <c r="C975">
        <f t="shared" si="165"/>
        <v>5</v>
      </c>
      <c r="D975">
        <f t="shared" si="168"/>
        <v>974</v>
      </c>
      <c r="E975">
        <f>IFERROR(VLOOKUP($B975,'CURVE DATA'!$A:$AM,15,FALSE),"")</f>
        <v>446.28628423076924</v>
      </c>
      <c r="F975">
        <f>IFERROR(VLOOKUP($B975,'CURVE DATA'!$A:$AM,34,FALSE),NA())</f>
        <v>2.3384242542601426E-7</v>
      </c>
      <c r="G975">
        <f>IFERROR(VLOOKUP($B975,'CURVE DATA'!$A:$AM,35,FALSE),NA())</f>
        <v>6.0710896947830682E-2</v>
      </c>
      <c r="H975">
        <f>IFERROR(VLOOKUP($B975,'CURVE DATA'!$A:$AM,37,FALSE),NA())</f>
        <v>3.7408416098631441</v>
      </c>
      <c r="I975">
        <f>IFERROR(VLOOKUP($B975,'CURVE DATA'!$A:$AM,38,FALSE),NA())</f>
        <v>2.6711491177283442</v>
      </c>
      <c r="J975">
        <f>IFERROR(VLOOKUP($B975,'CURVE DATA'!$A:$AM,39,FALSE),NA())</f>
        <v>4.810534101997944</v>
      </c>
      <c r="K975" t="str">
        <f t="shared" si="169"/>
        <v/>
      </c>
      <c r="L975" t="str">
        <f t="shared" si="170"/>
        <v/>
      </c>
      <c r="M975">
        <f t="shared" si="171"/>
        <v>237.79974576923078</v>
      </c>
      <c r="N975" t="str">
        <f t="shared" si="172"/>
        <v/>
      </c>
      <c r="O975" t="str">
        <f t="shared" si="173"/>
        <v/>
      </c>
      <c r="P975" t="str">
        <f t="shared" si="174"/>
        <v/>
      </c>
      <c r="Q975" t="str">
        <f t="shared" si="175"/>
        <v/>
      </c>
    </row>
    <row r="976" spans="1:17">
      <c r="A976" s="41">
        <f t="shared" si="166"/>
        <v>974</v>
      </c>
      <c r="B976" t="str">
        <f t="shared" si="167"/>
        <v>5_975</v>
      </c>
      <c r="C976">
        <f t="shared" si="165"/>
        <v>5</v>
      </c>
      <c r="D976">
        <f t="shared" si="168"/>
        <v>975</v>
      </c>
      <c r="E976">
        <f>IFERROR(VLOOKUP($B976,'CURVE DATA'!$A:$AM,15,FALSE),"")</f>
        <v>446.74495461538464</v>
      </c>
      <c r="F976">
        <f>IFERROR(VLOOKUP($B976,'CURVE DATA'!$A:$AM,34,FALSE),NA())</f>
        <v>2.2607874972717994E-7</v>
      </c>
      <c r="G976">
        <f>IFERROR(VLOOKUP($B976,'CURVE DATA'!$A:$AM,35,FALSE),NA())</f>
        <v>6.0648565663570846E-2</v>
      </c>
      <c r="H976">
        <f>IFERROR(VLOOKUP($B976,'CURVE DATA'!$A:$AM,37,FALSE),NA())</f>
        <v>3.7370009243605762</v>
      </c>
      <c r="I976">
        <f>IFERROR(VLOOKUP($B976,'CURVE DATA'!$A:$AM,38,FALSE),NA())</f>
        <v>2.6684066750479039</v>
      </c>
      <c r="J976">
        <f>IFERROR(VLOOKUP($B976,'CURVE DATA'!$A:$AM,39,FALSE),NA())</f>
        <v>4.8055951736732494</v>
      </c>
      <c r="K976" t="str">
        <f t="shared" si="169"/>
        <v/>
      </c>
      <c r="L976" t="str">
        <f t="shared" si="170"/>
        <v/>
      </c>
      <c r="M976">
        <f t="shared" si="171"/>
        <v>238.25841615384618</v>
      </c>
      <c r="N976" t="str">
        <f t="shared" si="172"/>
        <v/>
      </c>
      <c r="O976" t="str">
        <f t="shared" si="173"/>
        <v/>
      </c>
      <c r="P976" t="str">
        <f t="shared" si="174"/>
        <v/>
      </c>
      <c r="Q976" t="str">
        <f t="shared" si="175"/>
        <v/>
      </c>
    </row>
    <row r="977" spans="1:17">
      <c r="A977" s="41">
        <f t="shared" si="166"/>
        <v>975</v>
      </c>
      <c r="B977" t="str">
        <f t="shared" si="167"/>
        <v>5_976</v>
      </c>
      <c r="C977">
        <f t="shared" si="165"/>
        <v>5</v>
      </c>
      <c r="D977">
        <f t="shared" si="168"/>
        <v>976</v>
      </c>
      <c r="E977">
        <f>IFERROR(VLOOKUP($B977,'CURVE DATA'!$A:$AM,15,FALSE),"")</f>
        <v>447.20362499999999</v>
      </c>
      <c r="F977">
        <f>IFERROR(VLOOKUP($B977,'CURVE DATA'!$A:$AM,34,FALSE),NA())</f>
        <v>2.1856375923528944E-7</v>
      </c>
      <c r="G977">
        <f>IFERROR(VLOOKUP($B977,'CURVE DATA'!$A:$AM,35,FALSE),NA())</f>
        <v>6.0586362230647971E-2</v>
      </c>
      <c r="H977">
        <f>IFERROR(VLOOKUP($B977,'CURVE DATA'!$A:$AM,37,FALSE),NA())</f>
        <v>3.733168116712319</v>
      </c>
      <c r="I977">
        <f>IFERROR(VLOOKUP($B977,'CURVE DATA'!$A:$AM,38,FALSE),NA())</f>
        <v>2.6656698575517899</v>
      </c>
      <c r="J977">
        <f>IFERROR(VLOOKUP($B977,'CURVE DATA'!$A:$AM,39,FALSE),NA())</f>
        <v>4.8006663758728481</v>
      </c>
      <c r="K977" t="str">
        <f t="shared" si="169"/>
        <v/>
      </c>
      <c r="L977" t="str">
        <f t="shared" si="170"/>
        <v/>
      </c>
      <c r="M977">
        <f t="shared" si="171"/>
        <v>238.71708653846153</v>
      </c>
      <c r="N977" t="str">
        <f t="shared" si="172"/>
        <v/>
      </c>
      <c r="O977" t="str">
        <f t="shared" si="173"/>
        <v/>
      </c>
      <c r="P977" t="str">
        <f t="shared" si="174"/>
        <v/>
      </c>
      <c r="Q977" t="str">
        <f t="shared" si="175"/>
        <v/>
      </c>
    </row>
    <row r="978" spans="1:17">
      <c r="A978" s="41">
        <f t="shared" si="166"/>
        <v>976</v>
      </c>
      <c r="B978" t="str">
        <f t="shared" si="167"/>
        <v>5_977</v>
      </c>
      <c r="C978">
        <f t="shared" si="165"/>
        <v>5</v>
      </c>
      <c r="D978">
        <f t="shared" si="168"/>
        <v>977</v>
      </c>
      <c r="E978">
        <f>IFERROR(VLOOKUP($B978,'CURVE DATA'!$A:$AM,15,FALSE),"")</f>
        <v>447.66229538461539</v>
      </c>
      <c r="F978">
        <f>IFERROR(VLOOKUP($B978,'CURVE DATA'!$A:$AM,34,FALSE),NA())</f>
        <v>2.1128980554169471E-7</v>
      </c>
      <c r="G978">
        <f>IFERROR(VLOOKUP($B978,'CURVE DATA'!$A:$AM,35,FALSE),NA())</f>
        <v>6.0524286256323334E-2</v>
      </c>
      <c r="H978">
        <f>IFERROR(VLOOKUP($B978,'CURVE DATA'!$A:$AM,37,FALSE),NA())</f>
        <v>3.7293431627188713</v>
      </c>
      <c r="I978">
        <f>IFERROR(VLOOKUP($B978,'CURVE DATA'!$A:$AM,38,FALSE),NA())</f>
        <v>2.662938647960341</v>
      </c>
      <c r="J978">
        <f>IFERROR(VLOOKUP($B978,'CURVE DATA'!$A:$AM,39,FALSE),NA())</f>
        <v>4.7957476774774017</v>
      </c>
      <c r="K978" t="str">
        <f t="shared" si="169"/>
        <v/>
      </c>
      <c r="L978" t="str">
        <f t="shared" si="170"/>
        <v/>
      </c>
      <c r="M978">
        <f t="shared" si="171"/>
        <v>239.17575692307693</v>
      </c>
      <c r="N978" t="str">
        <f t="shared" si="172"/>
        <v/>
      </c>
      <c r="O978" t="str">
        <f t="shared" si="173"/>
        <v/>
      </c>
      <c r="P978" t="str">
        <f t="shared" si="174"/>
        <v/>
      </c>
      <c r="Q978" t="str">
        <f t="shared" si="175"/>
        <v/>
      </c>
    </row>
    <row r="979" spans="1:17">
      <c r="A979" s="41">
        <f t="shared" si="166"/>
        <v>977</v>
      </c>
      <c r="B979" t="str">
        <f t="shared" si="167"/>
        <v>5_978</v>
      </c>
      <c r="C979">
        <f t="shared" si="165"/>
        <v>5</v>
      </c>
      <c r="D979">
        <f t="shared" si="168"/>
        <v>978</v>
      </c>
      <c r="E979">
        <f>IFERROR(VLOOKUP($B979,'CURVE DATA'!$A:$AM,15,FALSE),"")</f>
        <v>448.12096576923079</v>
      </c>
      <c r="F979">
        <f>IFERROR(VLOOKUP($B979,'CURVE DATA'!$A:$AM,34,FALSE),NA())</f>
        <v>2.0424948274842465E-7</v>
      </c>
      <c r="G979">
        <f>IFERROR(VLOOKUP($B979,'CURVE DATA'!$A:$AM,35,FALSE),NA())</f>
        <v>6.0462337349458606E-2</v>
      </c>
      <c r="H979">
        <f>IFERROR(VLOOKUP($B979,'CURVE DATA'!$A:$AM,37,FALSE),NA())</f>
        <v>3.7255260382793449</v>
      </c>
      <c r="I979">
        <f>IFERROR(VLOOKUP($B979,'CURVE DATA'!$A:$AM,38,FALSE),NA())</f>
        <v>2.6602130290643107</v>
      </c>
      <c r="J979">
        <f>IFERROR(VLOOKUP($B979,'CURVE DATA'!$A:$AM,39,FALSE),NA())</f>
        <v>4.7908390474943801</v>
      </c>
      <c r="K979" t="str">
        <f t="shared" si="169"/>
        <v/>
      </c>
      <c r="L979" t="str">
        <f t="shared" si="170"/>
        <v/>
      </c>
      <c r="M979">
        <f t="shared" si="171"/>
        <v>239.63442730769233</v>
      </c>
      <c r="N979" t="str">
        <f t="shared" si="172"/>
        <v/>
      </c>
      <c r="O979" t="str">
        <f t="shared" si="173"/>
        <v/>
      </c>
      <c r="P979" t="str">
        <f t="shared" si="174"/>
        <v/>
      </c>
      <c r="Q979" t="str">
        <f t="shared" si="175"/>
        <v/>
      </c>
    </row>
    <row r="980" spans="1:17">
      <c r="A980" s="41">
        <f t="shared" si="166"/>
        <v>978</v>
      </c>
      <c r="B980" t="str">
        <f t="shared" si="167"/>
        <v>5_979</v>
      </c>
      <c r="C980">
        <f t="shared" si="165"/>
        <v>5</v>
      </c>
      <c r="D980">
        <f t="shared" si="168"/>
        <v>979</v>
      </c>
      <c r="E980">
        <f>IFERROR(VLOOKUP($B980,'CURVE DATA'!$A:$AM,15,FALSE),"")</f>
        <v>448.57963615384614</v>
      </c>
      <c r="F980">
        <f>IFERROR(VLOOKUP($B980,'CURVE DATA'!$A:$AM,34,FALSE),NA())</f>
        <v>1.9743554352194586E-7</v>
      </c>
      <c r="G980">
        <f>IFERROR(VLOOKUP($B980,'CURVE DATA'!$A:$AM,35,FALSE),NA())</f>
        <v>6.0400515120507772E-2</v>
      </c>
      <c r="H980">
        <f>IFERROR(VLOOKUP($B980,'CURVE DATA'!$A:$AM,37,FALSE),NA())</f>
        <v>3.7217167193909666</v>
      </c>
      <c r="I980">
        <f>IFERROR(VLOOKUP($B980,'CURVE DATA'!$A:$AM,38,FALSE),NA())</f>
        <v>2.6574929837245107</v>
      </c>
      <c r="J980">
        <f>IFERROR(VLOOKUP($B980,'CURVE DATA'!$A:$AM,39,FALSE),NA())</f>
        <v>4.7859404550574229</v>
      </c>
      <c r="K980" t="str">
        <f t="shared" si="169"/>
        <v/>
      </c>
      <c r="L980" t="str">
        <f t="shared" si="170"/>
        <v/>
      </c>
      <c r="M980">
        <f t="shared" si="171"/>
        <v>240.09309769230768</v>
      </c>
      <c r="N980" t="str">
        <f t="shared" si="172"/>
        <v/>
      </c>
      <c r="O980" t="str">
        <f t="shared" si="173"/>
        <v/>
      </c>
      <c r="P980" t="str">
        <f t="shared" si="174"/>
        <v/>
      </c>
      <c r="Q980" t="str">
        <f t="shared" si="175"/>
        <v/>
      </c>
    </row>
    <row r="981" spans="1:17">
      <c r="A981" s="41">
        <f t="shared" si="166"/>
        <v>979</v>
      </c>
      <c r="B981" t="str">
        <f t="shared" si="167"/>
        <v>5_980</v>
      </c>
      <c r="C981">
        <f t="shared" si="165"/>
        <v>5</v>
      </c>
      <c r="D981">
        <f t="shared" si="168"/>
        <v>980</v>
      </c>
      <c r="E981">
        <f>IFERROR(VLOOKUP($B981,'CURVE DATA'!$A:$AM,15,FALSE),"")</f>
        <v>449.03830653846154</v>
      </c>
      <c r="F981">
        <f>IFERROR(VLOOKUP($B981,'CURVE DATA'!$A:$AM,34,FALSE),NA())</f>
        <v>1.9084101102125634E-7</v>
      </c>
      <c r="G981">
        <f>IFERROR(VLOOKUP($B981,'CURVE DATA'!$A:$AM,35,FALSE),NA())</f>
        <v>6.0338819181509309E-2</v>
      </c>
      <c r="H981">
        <f>IFERROR(VLOOKUP($B981,'CURVE DATA'!$A:$AM,37,FALSE),NA())</f>
        <v>3.7179151821485941</v>
      </c>
      <c r="I981">
        <f>IFERROR(VLOOKUP($B981,'CURVE DATA'!$A:$AM,38,FALSE),NA())</f>
        <v>2.6547784948714672</v>
      </c>
      <c r="J981">
        <f>IFERROR(VLOOKUP($B981,'CURVE DATA'!$A:$AM,39,FALSE),NA())</f>
        <v>4.7810518694257214</v>
      </c>
      <c r="K981" t="str">
        <f t="shared" si="169"/>
        <v/>
      </c>
      <c r="L981" t="str">
        <f t="shared" si="170"/>
        <v/>
      </c>
      <c r="M981">
        <f t="shared" si="171"/>
        <v>240.55176807692308</v>
      </c>
      <c r="N981" t="str">
        <f t="shared" si="172"/>
        <v/>
      </c>
      <c r="O981" t="str">
        <f t="shared" si="173"/>
        <v/>
      </c>
      <c r="P981" t="str">
        <f t="shared" si="174"/>
        <v/>
      </c>
      <c r="Q981" t="str">
        <f t="shared" si="175"/>
        <v/>
      </c>
    </row>
    <row r="982" spans="1:17">
      <c r="A982" s="41">
        <f t="shared" si="166"/>
        <v>980</v>
      </c>
      <c r="B982" t="str">
        <f t="shared" si="167"/>
        <v>5_981</v>
      </c>
      <c r="C982">
        <f t="shared" si="165"/>
        <v>5</v>
      </c>
      <c r="D982">
        <f t="shared" si="168"/>
        <v>981</v>
      </c>
      <c r="E982">
        <f>IFERROR(VLOOKUP($B982,'CURVE DATA'!$A:$AM,15,FALSE),"")</f>
        <v>449.49697692307694</v>
      </c>
      <c r="F982">
        <f>IFERROR(VLOOKUP($B982,'CURVE DATA'!$A:$AM,34,FALSE),NA())</f>
        <v>1.8445910427923246E-7</v>
      </c>
      <c r="G982">
        <f>IFERROR(VLOOKUP($B982,'CURVE DATA'!$A:$AM,35,FALSE),NA())</f>
        <v>6.0277249146078279E-2</v>
      </c>
      <c r="H982">
        <f>IFERROR(VLOOKUP($B982,'CURVE DATA'!$A:$AM,37,FALSE),NA())</f>
        <v>3.71412140274423</v>
      </c>
      <c r="I982">
        <f>IFERROR(VLOOKUP($B982,'CURVE DATA'!$A:$AM,38,FALSE),NA())</f>
        <v>2.6520695455050722</v>
      </c>
      <c r="J982">
        <f>IFERROR(VLOOKUP($B982,'CURVE DATA'!$A:$AM,39,FALSE),NA())</f>
        <v>4.7761732599833886</v>
      </c>
      <c r="K982" t="str">
        <f t="shared" si="169"/>
        <v/>
      </c>
      <c r="L982" t="str">
        <f t="shared" si="170"/>
        <v/>
      </c>
      <c r="M982">
        <f t="shared" si="171"/>
        <v>241.01043846153848</v>
      </c>
      <c r="N982" t="str">
        <f t="shared" si="172"/>
        <v/>
      </c>
      <c r="O982" t="str">
        <f t="shared" si="173"/>
        <v/>
      </c>
      <c r="P982" t="str">
        <f t="shared" si="174"/>
        <v/>
      </c>
      <c r="Q982" t="str">
        <f t="shared" si="175"/>
        <v/>
      </c>
    </row>
    <row r="983" spans="1:17">
      <c r="A983" s="41">
        <f t="shared" si="166"/>
        <v>981</v>
      </c>
      <c r="B983" t="str">
        <f t="shared" si="167"/>
        <v>5_982</v>
      </c>
      <c r="C983">
        <f t="shared" si="165"/>
        <v>5</v>
      </c>
      <c r="D983">
        <f t="shared" si="168"/>
        <v>982</v>
      </c>
      <c r="E983">
        <f>IFERROR(VLOOKUP($B983,'CURVE DATA'!$A:$AM,15,FALSE),"")</f>
        <v>449.95564730769229</v>
      </c>
      <c r="F983">
        <f>IFERROR(VLOOKUP($B983,'CURVE DATA'!$A:$AM,34,FALSE),NA())</f>
        <v>1.78283210220673E-7</v>
      </c>
      <c r="G983">
        <f>IFERROR(VLOOKUP($B983,'CURVE DATA'!$A:$AM,35,FALSE),NA())</f>
        <v>6.0215804629398503E-2</v>
      </c>
      <c r="H983">
        <f>IFERROR(VLOOKUP($B983,'CURVE DATA'!$A:$AM,37,FALSE),NA())</f>
        <v>3.7103353574665405</v>
      </c>
      <c r="I983">
        <f>IFERROR(VLOOKUP($B983,'CURVE DATA'!$A:$AM,38,FALSE),NA())</f>
        <v>2.6493661186942399</v>
      </c>
      <c r="J983">
        <f>IFERROR(VLOOKUP($B983,'CURVE DATA'!$A:$AM,39,FALSE),NA())</f>
        <v>4.7713045962388412</v>
      </c>
      <c r="K983" t="str">
        <f t="shared" si="169"/>
        <v/>
      </c>
      <c r="L983" t="str">
        <f t="shared" si="170"/>
        <v/>
      </c>
      <c r="M983">
        <f t="shared" si="171"/>
        <v>241.46910884615383</v>
      </c>
      <c r="N983" t="str">
        <f t="shared" si="172"/>
        <v/>
      </c>
      <c r="O983" t="str">
        <f t="shared" si="173"/>
        <v/>
      </c>
      <c r="P983" t="str">
        <f t="shared" si="174"/>
        <v/>
      </c>
      <c r="Q983" t="str">
        <f t="shared" si="175"/>
        <v/>
      </c>
    </row>
    <row r="984" spans="1:17">
      <c r="A984" s="41">
        <f t="shared" si="166"/>
        <v>982</v>
      </c>
      <c r="B984" t="str">
        <f t="shared" si="167"/>
        <v>5_983</v>
      </c>
      <c r="C984">
        <f t="shared" si="165"/>
        <v>5</v>
      </c>
      <c r="D984">
        <f t="shared" si="168"/>
        <v>983</v>
      </c>
      <c r="E984">
        <f>IFERROR(VLOOKUP($B984,'CURVE DATA'!$A:$AM,15,FALSE),"")</f>
        <v>450.41431769230769</v>
      </c>
      <c r="F984">
        <f>IFERROR(VLOOKUP($B984,'CURVE DATA'!$A:$AM,34,FALSE),NA())</f>
        <v>1.7230695828076068E-7</v>
      </c>
      <c r="G984">
        <f>IFERROR(VLOOKUP($B984,'CURVE DATA'!$A:$AM,35,FALSE),NA())</f>
        <v>6.0154485248214748E-2</v>
      </c>
      <c r="H984">
        <f>IFERROR(VLOOKUP($B984,'CURVE DATA'!$A:$AM,37,FALSE),NA())</f>
        <v>3.7065570227003719</v>
      </c>
      <c r="I984">
        <f>IFERROR(VLOOKUP($B984,'CURVE DATA'!$A:$AM,38,FALSE),NA())</f>
        <v>2.6466681975765636</v>
      </c>
      <c r="J984">
        <f>IFERROR(VLOOKUP($B984,'CURVE DATA'!$A:$AM,39,FALSE),NA())</f>
        <v>4.7664458478241807</v>
      </c>
      <c r="K984" t="str">
        <f t="shared" si="169"/>
        <v/>
      </c>
      <c r="L984" t="str">
        <f t="shared" si="170"/>
        <v/>
      </c>
      <c r="M984">
        <f t="shared" si="171"/>
        <v>241.92777923076923</v>
      </c>
      <c r="N984" t="str">
        <f t="shared" si="172"/>
        <v/>
      </c>
      <c r="O984" t="str">
        <f t="shared" si="173"/>
        <v/>
      </c>
      <c r="P984" t="str">
        <f t="shared" si="174"/>
        <v/>
      </c>
      <c r="Q984" t="str">
        <f t="shared" si="175"/>
        <v/>
      </c>
    </row>
    <row r="985" spans="1:17">
      <c r="A985" s="41">
        <f t="shared" si="166"/>
        <v>983</v>
      </c>
      <c r="B985" t="str">
        <f t="shared" si="167"/>
        <v>5_984</v>
      </c>
      <c r="C985">
        <f t="shared" si="165"/>
        <v>5</v>
      </c>
      <c r="D985">
        <f t="shared" si="168"/>
        <v>984</v>
      </c>
      <c r="E985">
        <f>IFERROR(VLOOKUP($B985,'CURVE DATA'!$A:$AM,15,FALSE),"")</f>
        <v>450.87298807692309</v>
      </c>
      <c r="F985">
        <f>IFERROR(VLOOKUP($B985,'CURVE DATA'!$A:$AM,34,FALSE),NA())</f>
        <v>1.6652411780485387E-7</v>
      </c>
      <c r="G985">
        <f>IFERROR(VLOOKUP($B985,'CURVE DATA'!$A:$AM,35,FALSE),NA())</f>
        <v>6.0093290620825024E-2</v>
      </c>
      <c r="H985">
        <f>IFERROR(VLOOKUP($B985,'CURVE DATA'!$A:$AM,37,FALSE),NA())</f>
        <v>3.7027863749262786</v>
      </c>
      <c r="I985">
        <f>IFERROR(VLOOKUP($B985,'CURVE DATA'!$A:$AM,38,FALSE),NA())</f>
        <v>2.6439757653579745</v>
      </c>
      <c r="J985">
        <f>IFERROR(VLOOKUP($B985,'CURVE DATA'!$A:$AM,39,FALSE),NA())</f>
        <v>4.7615969844945836</v>
      </c>
      <c r="K985" t="str">
        <f t="shared" si="169"/>
        <v/>
      </c>
      <c r="L985" t="str">
        <f t="shared" si="170"/>
        <v/>
      </c>
      <c r="M985">
        <f t="shared" si="171"/>
        <v>242.38644961538463</v>
      </c>
      <c r="N985" t="str">
        <f t="shared" si="172"/>
        <v/>
      </c>
      <c r="O985" t="str">
        <f t="shared" si="173"/>
        <v/>
      </c>
      <c r="P985" t="str">
        <f t="shared" si="174"/>
        <v/>
      </c>
      <c r="Q985" t="str">
        <f t="shared" si="175"/>
        <v/>
      </c>
    </row>
    <row r="986" spans="1:17">
      <c r="A986" s="41">
        <f t="shared" si="166"/>
        <v>984</v>
      </c>
      <c r="B986" t="str">
        <f t="shared" si="167"/>
        <v>5_985</v>
      </c>
      <c r="C986">
        <f t="shared" si="165"/>
        <v>5</v>
      </c>
      <c r="D986">
        <f t="shared" si="168"/>
        <v>985</v>
      </c>
      <c r="E986">
        <f>IFERROR(VLOOKUP($B986,'CURVE DATA'!$A:$AM,15,FALSE),"")</f>
        <v>451.33165846153844</v>
      </c>
      <c r="F986">
        <f>IFERROR(VLOOKUP($B986,'CURVE DATA'!$A:$AM,34,FALSE),NA())</f>
        <v>1.6092868199393531E-7</v>
      </c>
      <c r="G986">
        <f>IFERROR(VLOOKUP($B986,'CURVE DATA'!$A:$AM,35,FALSE),NA())</f>
        <v>6.0032220367072855E-2</v>
      </c>
      <c r="H986">
        <f>IFERROR(VLOOKUP($B986,'CURVE DATA'!$A:$AM,37,FALSE),NA())</f>
        <v>3.6990233907200443</v>
      </c>
      <c r="I986">
        <f>IFERROR(VLOOKUP($B986,'CURVE DATA'!$A:$AM,38,FALSE),NA())</f>
        <v>2.6412888053124042</v>
      </c>
      <c r="J986">
        <f>IFERROR(VLOOKUP($B986,'CURVE DATA'!$A:$AM,39,FALSE),NA())</f>
        <v>4.7567579761276848</v>
      </c>
      <c r="K986" t="str">
        <f t="shared" si="169"/>
        <v/>
      </c>
      <c r="L986" t="str">
        <f t="shared" si="170"/>
        <v/>
      </c>
      <c r="M986">
        <f t="shared" si="171"/>
        <v>242.84511999999998</v>
      </c>
      <c r="N986" t="str">
        <f t="shared" si="172"/>
        <v/>
      </c>
      <c r="O986" t="str">
        <f t="shared" si="173"/>
        <v/>
      </c>
      <c r="P986" t="str">
        <f t="shared" si="174"/>
        <v/>
      </c>
      <c r="Q986" t="str">
        <f t="shared" si="175"/>
        <v/>
      </c>
    </row>
    <row r="987" spans="1:17">
      <c r="A987" s="41">
        <f t="shared" si="166"/>
        <v>985</v>
      </c>
      <c r="B987" t="str">
        <f t="shared" si="167"/>
        <v>5_986</v>
      </c>
      <c r="C987">
        <f t="shared" si="165"/>
        <v>5</v>
      </c>
      <c r="D987">
        <f t="shared" si="168"/>
        <v>986</v>
      </c>
      <c r="E987">
        <f>IFERROR(VLOOKUP($B987,'CURVE DATA'!$A:$AM,15,FALSE),"")</f>
        <v>451.79032884615384</v>
      </c>
      <c r="F987">
        <f>IFERROR(VLOOKUP($B987,'CURVE DATA'!$A:$AM,34,FALSE),NA())</f>
        <v>1.5551480261358929E-7</v>
      </c>
      <c r="G987">
        <f>IFERROR(VLOOKUP($B987,'CURVE DATA'!$A:$AM,35,FALSE),NA())</f>
        <v>5.9971274108339585E-2</v>
      </c>
      <c r="H987">
        <f>IFERROR(VLOOKUP($B987,'CURVE DATA'!$A:$AM,37,FALSE),NA())</f>
        <v>3.6952680467522092</v>
      </c>
      <c r="I987">
        <f>IFERROR(VLOOKUP($B987,'CURVE DATA'!$A:$AM,38,FALSE),NA())</f>
        <v>2.638607300781445</v>
      </c>
      <c r="J987">
        <f>IFERROR(VLOOKUP($B987,'CURVE DATA'!$A:$AM,39,FALSE),NA())</f>
        <v>4.7519287927229739</v>
      </c>
      <c r="K987" t="str">
        <f t="shared" si="169"/>
        <v/>
      </c>
      <c r="L987" t="str">
        <f t="shared" si="170"/>
        <v/>
      </c>
      <c r="M987">
        <f t="shared" si="171"/>
        <v>243.30379038461538</v>
      </c>
      <c r="N987" t="str">
        <f t="shared" si="172"/>
        <v/>
      </c>
      <c r="O987" t="str">
        <f t="shared" si="173"/>
        <v/>
      </c>
      <c r="P987" t="str">
        <f t="shared" si="174"/>
        <v/>
      </c>
      <c r="Q987" t="str">
        <f t="shared" si="175"/>
        <v/>
      </c>
    </row>
    <row r="988" spans="1:17">
      <c r="A988" s="41">
        <f t="shared" si="166"/>
        <v>986</v>
      </c>
      <c r="B988" t="str">
        <f t="shared" si="167"/>
        <v>5_987</v>
      </c>
      <c r="C988">
        <f t="shared" si="165"/>
        <v>5</v>
      </c>
      <c r="D988">
        <f t="shared" si="168"/>
        <v>987</v>
      </c>
      <c r="E988">
        <f>IFERROR(VLOOKUP($B988,'CURVE DATA'!$A:$AM,15,FALSE),"")</f>
        <v>452.24899923076924</v>
      </c>
      <c r="F988">
        <f>IFERROR(VLOOKUP($B988,'CURVE DATA'!$A:$AM,34,FALSE),NA())</f>
        <v>1.5027683663072445E-7</v>
      </c>
      <c r="G988">
        <f>IFERROR(VLOOKUP($B988,'CURVE DATA'!$A:$AM,35,FALSE),NA())</f>
        <v>5.9910451467536839E-2</v>
      </c>
      <c r="H988">
        <f>IFERROR(VLOOKUP($B988,'CURVE DATA'!$A:$AM,37,FALSE),NA())</f>
        <v>3.691520319787605</v>
      </c>
      <c r="I988">
        <f>IFERROR(VLOOKUP($B988,'CURVE DATA'!$A:$AM,38,FALSE),NA())</f>
        <v>2.6359312351740174</v>
      </c>
      <c r="J988">
        <f>IFERROR(VLOOKUP($B988,'CURVE DATA'!$A:$AM,39,FALSE),NA())</f>
        <v>4.7471094044011934</v>
      </c>
      <c r="K988" t="str">
        <f t="shared" si="169"/>
        <v/>
      </c>
      <c r="L988" t="str">
        <f t="shared" si="170"/>
        <v/>
      </c>
      <c r="M988">
        <f t="shared" si="171"/>
        <v>243.76246076923078</v>
      </c>
      <c r="N988" t="str">
        <f t="shared" si="172"/>
        <v/>
      </c>
      <c r="O988" t="str">
        <f t="shared" si="173"/>
        <v/>
      </c>
      <c r="P988" t="str">
        <f t="shared" si="174"/>
        <v/>
      </c>
      <c r="Q988" t="str">
        <f t="shared" si="175"/>
        <v/>
      </c>
    </row>
    <row r="989" spans="1:17">
      <c r="A989" s="41">
        <f t="shared" si="166"/>
        <v>987</v>
      </c>
      <c r="B989" t="str">
        <f t="shared" si="167"/>
        <v>5_988</v>
      </c>
      <c r="C989">
        <f t="shared" si="165"/>
        <v>5</v>
      </c>
      <c r="D989">
        <f t="shared" si="168"/>
        <v>988</v>
      </c>
      <c r="E989">
        <f>IFERROR(VLOOKUP($B989,'CURVE DATA'!$A:$AM,15,FALSE),"")</f>
        <v>452.70766961538465</v>
      </c>
      <c r="F989">
        <f>IFERROR(VLOOKUP($B989,'CURVE DATA'!$A:$AM,34,FALSE),NA())</f>
        <v>1.4520926226738984E-7</v>
      </c>
      <c r="G989">
        <f>IFERROR(VLOOKUP($B989,'CURVE DATA'!$A:$AM,35,FALSE),NA())</f>
        <v>5.9849752069098865E-2</v>
      </c>
      <c r="H989">
        <f>IFERROR(VLOOKUP($B989,'CURVE DATA'!$A:$AM,37,FALSE),NA())</f>
        <v>3.6877801866848845</v>
      </c>
      <c r="I989">
        <f>IFERROR(VLOOKUP($B989,'CURVE DATA'!$A:$AM,38,FALSE),NA())</f>
        <v>2.6332605919660352</v>
      </c>
      <c r="J989">
        <f>IFERROR(VLOOKUP($B989,'CURVE DATA'!$A:$AM,39,FALSE),NA())</f>
        <v>4.7422997814037346</v>
      </c>
      <c r="K989" t="str">
        <f t="shared" si="169"/>
        <v/>
      </c>
      <c r="L989" t="str">
        <f t="shared" si="170"/>
        <v/>
      </c>
      <c r="M989">
        <f t="shared" si="171"/>
        <v>244.22113115384619</v>
      </c>
      <c r="N989" t="str">
        <f t="shared" si="172"/>
        <v/>
      </c>
      <c r="O989" t="str">
        <f t="shared" si="173"/>
        <v/>
      </c>
      <c r="P989" t="str">
        <f t="shared" si="174"/>
        <v/>
      </c>
      <c r="Q989" t="str">
        <f t="shared" si="175"/>
        <v/>
      </c>
    </row>
    <row r="990" spans="1:17">
      <c r="A990" s="41">
        <f t="shared" si="166"/>
        <v>988</v>
      </c>
      <c r="B990" t="str">
        <f t="shared" si="167"/>
        <v>5_989</v>
      </c>
      <c r="C990">
        <f t="shared" si="165"/>
        <v>5</v>
      </c>
      <c r="D990">
        <f t="shared" si="168"/>
        <v>989</v>
      </c>
      <c r="E990">
        <f>IFERROR(VLOOKUP($B990,'CURVE DATA'!$A:$AM,15,FALSE),"")</f>
        <v>453.16633999999999</v>
      </c>
      <c r="F990">
        <f>IFERROR(VLOOKUP($B990,'CURVE DATA'!$A:$AM,34,FALSE),NA())</f>
        <v>1.4030674429231685E-7</v>
      </c>
      <c r="G990">
        <f>IFERROR(VLOOKUP($B990,'CURVE DATA'!$A:$AM,35,FALSE),NA())</f>
        <v>5.9789175538975031E-2</v>
      </c>
      <c r="H990">
        <f>IFERROR(VLOOKUP($B990,'CURVE DATA'!$A:$AM,37,FALSE),NA())</f>
        <v>3.6840476243960572</v>
      </c>
      <c r="I990">
        <f>IFERROR(VLOOKUP($B990,'CURVE DATA'!$A:$AM,38,FALSE),NA())</f>
        <v>2.6305953547000733</v>
      </c>
      <c r="J990">
        <f>IFERROR(VLOOKUP($B990,'CURVE DATA'!$A:$AM,39,FALSE),NA())</f>
        <v>4.737499894092041</v>
      </c>
      <c r="K990" t="str">
        <f t="shared" si="169"/>
        <v/>
      </c>
      <c r="L990" t="str">
        <f t="shared" si="170"/>
        <v/>
      </c>
      <c r="M990">
        <f t="shared" si="171"/>
        <v>244.67980153846153</v>
      </c>
      <c r="N990" t="str">
        <f t="shared" si="172"/>
        <v/>
      </c>
      <c r="O990" t="str">
        <f t="shared" si="173"/>
        <v/>
      </c>
      <c r="P990" t="str">
        <f t="shared" si="174"/>
        <v/>
      </c>
      <c r="Q990" t="str">
        <f t="shared" si="175"/>
        <v/>
      </c>
    </row>
    <row r="991" spans="1:17">
      <c r="A991" s="41">
        <f t="shared" si="166"/>
        <v>989</v>
      </c>
      <c r="B991" t="str">
        <f t="shared" si="167"/>
        <v>5_990</v>
      </c>
      <c r="C991">
        <f t="shared" si="165"/>
        <v>5</v>
      </c>
      <c r="D991">
        <f t="shared" si="168"/>
        <v>990</v>
      </c>
      <c r="E991">
        <f>IFERROR(VLOOKUP($B991,'CURVE DATA'!$A:$AM,15,FALSE),"")</f>
        <v>453.62501038461539</v>
      </c>
      <c r="F991">
        <f>IFERROR(VLOOKUP($B991,'CURVE DATA'!$A:$AM,34,FALSE),NA())</f>
        <v>1.3556413402057408E-7</v>
      </c>
      <c r="G991">
        <f>IFERROR(VLOOKUP($B991,'CURVE DATA'!$A:$AM,35,FALSE),NA())</f>
        <v>5.9728721504622308E-2</v>
      </c>
      <c r="H991">
        <f>IFERROR(VLOOKUP($B991,'CURVE DATA'!$A:$AM,37,FALSE),NA())</f>
        <v>3.6803226099660264</v>
      </c>
      <c r="I991">
        <f>IFERROR(VLOOKUP($B991,'CURVE DATA'!$A:$AM,38,FALSE),NA())</f>
        <v>2.6279355069850387</v>
      </c>
      <c r="J991">
        <f>IFERROR(VLOOKUP($B991,'CURVE DATA'!$A:$AM,39,FALSE),NA())</f>
        <v>4.732709712947015</v>
      </c>
      <c r="K991" t="str">
        <f t="shared" si="169"/>
        <v/>
      </c>
      <c r="L991" t="str">
        <f t="shared" si="170"/>
        <v/>
      </c>
      <c r="M991">
        <f t="shared" si="171"/>
        <v>245.13847192307693</v>
      </c>
      <c r="N991" t="str">
        <f t="shared" si="172"/>
        <v/>
      </c>
      <c r="O991" t="str">
        <f t="shared" si="173"/>
        <v/>
      </c>
      <c r="P991" t="str">
        <f t="shared" si="174"/>
        <v/>
      </c>
      <c r="Q991" t="str">
        <f t="shared" si="175"/>
        <v/>
      </c>
    </row>
    <row r="992" spans="1:17">
      <c r="A992" s="41">
        <f t="shared" si="166"/>
        <v>990</v>
      </c>
      <c r="B992" t="str">
        <f t="shared" si="167"/>
        <v>5_991</v>
      </c>
      <c r="C992">
        <f t="shared" si="165"/>
        <v>5</v>
      </c>
      <c r="D992">
        <f t="shared" si="168"/>
        <v>991</v>
      </c>
      <c r="E992">
        <f>IFERROR(VLOOKUP($B992,'CURVE DATA'!$A:$AM,15,FALSE),"")</f>
        <v>454.0836807692308</v>
      </c>
      <c r="F992">
        <f>IFERROR(VLOOKUP($B992,'CURVE DATA'!$A:$AM,34,FALSE),NA())</f>
        <v>1.3097637604071778E-7</v>
      </c>
      <c r="G992">
        <f>IFERROR(VLOOKUP($B992,'CURVE DATA'!$A:$AM,35,FALSE),NA())</f>
        <v>5.9668389594997817E-2</v>
      </c>
      <c r="H992">
        <f>IFERROR(VLOOKUP($B992,'CURVE DATA'!$A:$AM,37,FALSE),NA())</f>
        <v>3.6766051205321326</v>
      </c>
      <c r="I992">
        <f>IFERROR(VLOOKUP($B992,'CURVE DATA'!$A:$AM,38,FALSE),NA())</f>
        <v>2.6252810324958409</v>
      </c>
      <c r="J992">
        <f>IFERROR(VLOOKUP($B992,'CURVE DATA'!$A:$AM,39,FALSE),NA())</f>
        <v>4.7279292085684244</v>
      </c>
      <c r="K992" t="str">
        <f t="shared" si="169"/>
        <v/>
      </c>
      <c r="L992" t="str">
        <f t="shared" si="170"/>
        <v/>
      </c>
      <c r="M992">
        <f t="shared" si="171"/>
        <v>245.59714230769234</v>
      </c>
      <c r="N992" t="str">
        <f t="shared" si="172"/>
        <v/>
      </c>
      <c r="O992" t="str">
        <f t="shared" si="173"/>
        <v/>
      </c>
      <c r="P992" t="str">
        <f t="shared" si="174"/>
        <v/>
      </c>
      <c r="Q992" t="str">
        <f t="shared" si="175"/>
        <v/>
      </c>
    </row>
    <row r="993" spans="1:17">
      <c r="A993" s="41">
        <f t="shared" si="166"/>
        <v>991</v>
      </c>
      <c r="B993" t="str">
        <f t="shared" si="167"/>
        <v>5_992</v>
      </c>
      <c r="C993">
        <f t="shared" si="165"/>
        <v>5</v>
      </c>
      <c r="D993">
        <f t="shared" si="168"/>
        <v>992</v>
      </c>
      <c r="E993">
        <f>IFERROR(VLOOKUP($B993,'CURVE DATA'!$A:$AM,15,FALSE),"")</f>
        <v>454.54235115384614</v>
      </c>
      <c r="F993">
        <f>IFERROR(VLOOKUP($B993,'CURVE DATA'!$A:$AM,34,FALSE),NA())</f>
        <v>1.2653864812438744E-7</v>
      </c>
      <c r="G993">
        <f>IFERROR(VLOOKUP($B993,'CURVE DATA'!$A:$AM,35,FALSE),NA())</f>
        <v>5.9608179440551447E-2</v>
      </c>
      <c r="H993">
        <f>IFERROR(VLOOKUP($B993,'CURVE DATA'!$A:$AM,37,FALSE),NA())</f>
        <v>3.6728951333236943</v>
      </c>
      <c r="I993">
        <f>IFERROR(VLOOKUP($B993,'CURVE DATA'!$A:$AM,38,FALSE),NA())</f>
        <v>2.622631914973069</v>
      </c>
      <c r="J993">
        <f>IFERROR(VLOOKUP($B993,'CURVE DATA'!$A:$AM,39,FALSE),NA())</f>
        <v>4.7231583516743196</v>
      </c>
      <c r="K993" t="str">
        <f t="shared" si="169"/>
        <v/>
      </c>
      <c r="L993" t="str">
        <f t="shared" si="170"/>
        <v/>
      </c>
      <c r="M993">
        <f t="shared" si="171"/>
        <v>246.05581269230768</v>
      </c>
      <c r="N993" t="str">
        <f t="shared" si="172"/>
        <v/>
      </c>
      <c r="O993" t="str">
        <f t="shared" si="173"/>
        <v/>
      </c>
      <c r="P993" t="str">
        <f t="shared" si="174"/>
        <v/>
      </c>
      <c r="Q993" t="str">
        <f t="shared" si="175"/>
        <v/>
      </c>
    </row>
    <row r="994" spans="1:17">
      <c r="A994" s="41">
        <f t="shared" si="166"/>
        <v>992</v>
      </c>
      <c r="B994" t="str">
        <f t="shared" si="167"/>
        <v>5_993</v>
      </c>
      <c r="C994">
        <f t="shared" si="165"/>
        <v>5</v>
      </c>
      <c r="D994">
        <f t="shared" si="168"/>
        <v>993</v>
      </c>
      <c r="E994">
        <f>IFERROR(VLOOKUP($B994,'CURVE DATA'!$A:$AM,15,FALSE),"")</f>
        <v>455.00102153846154</v>
      </c>
      <c r="F994">
        <f>IFERROR(VLOOKUP($B994,'CURVE DATA'!$A:$AM,34,FALSE),NA())</f>
        <v>1.2224619333453617E-7</v>
      </c>
      <c r="G994">
        <f>IFERROR(VLOOKUP($B994,'CURVE DATA'!$A:$AM,35,FALSE),NA())</f>
        <v>5.9548090673218423E-2</v>
      </c>
      <c r="H994">
        <f>IFERROR(VLOOKUP($B994,'CURVE DATA'!$A:$AM,37,FALSE),NA())</f>
        <v>3.6691926256615539</v>
      </c>
      <c r="I994">
        <f>IFERROR(VLOOKUP($B994,'CURVE DATA'!$A:$AM,38,FALSE),NA())</f>
        <v>2.6199881382226624</v>
      </c>
      <c r="J994">
        <f>IFERROR(VLOOKUP($B994,'CURVE DATA'!$A:$AM,39,FALSE),NA())</f>
        <v>4.7183971131004458</v>
      </c>
      <c r="K994" t="str">
        <f t="shared" si="169"/>
        <v/>
      </c>
      <c r="L994" t="str">
        <f t="shared" si="170"/>
        <v/>
      </c>
      <c r="M994">
        <f t="shared" si="171"/>
        <v>246.51448307692309</v>
      </c>
      <c r="N994" t="str">
        <f t="shared" si="172"/>
        <v/>
      </c>
      <c r="O994" t="str">
        <f t="shared" si="173"/>
        <v/>
      </c>
      <c r="P994" t="str">
        <f t="shared" si="174"/>
        <v/>
      </c>
      <c r="Q994" t="str">
        <f t="shared" si="175"/>
        <v/>
      </c>
    </row>
    <row r="995" spans="1:17">
      <c r="A995" s="41">
        <f t="shared" si="166"/>
        <v>993</v>
      </c>
      <c r="B995" t="str">
        <f t="shared" si="167"/>
        <v>5_994</v>
      </c>
      <c r="C995">
        <f t="shared" si="165"/>
        <v>5</v>
      </c>
      <c r="D995">
        <f t="shared" si="168"/>
        <v>994</v>
      </c>
      <c r="E995">
        <f>IFERROR(VLOOKUP($B995,'CURVE DATA'!$A:$AM,15,FALSE),"")</f>
        <v>455.45969192307695</v>
      </c>
      <c r="F995">
        <f>IFERROR(VLOOKUP($B995,'CURVE DATA'!$A:$AM,34,FALSE),NA())</f>
        <v>1.1809444128066803E-7</v>
      </c>
      <c r="G995">
        <f>IFERROR(VLOOKUP($B995,'CURVE DATA'!$A:$AM,35,FALSE),NA())</f>
        <v>5.9488122926412E-2</v>
      </c>
      <c r="H995">
        <f>IFERROR(VLOOKUP($B995,'CURVE DATA'!$A:$AM,37,FALSE),NA())</f>
        <v>3.6654975749576253</v>
      </c>
      <c r="I995">
        <f>IFERROR(VLOOKUP($B995,'CURVE DATA'!$A:$AM,38,FALSE),NA())</f>
        <v>2.6173496861155923</v>
      </c>
      <c r="J995">
        <f>IFERROR(VLOOKUP($B995,'CURVE DATA'!$A:$AM,39,FALSE),NA())</f>
        <v>4.7136454637996588</v>
      </c>
      <c r="K995" t="str">
        <f t="shared" si="169"/>
        <v/>
      </c>
      <c r="L995" t="str">
        <f t="shared" si="170"/>
        <v/>
      </c>
      <c r="M995">
        <f t="shared" si="171"/>
        <v>246.97315346153849</v>
      </c>
      <c r="N995" t="str">
        <f t="shared" si="172"/>
        <v/>
      </c>
      <c r="O995" t="str">
        <f t="shared" si="173"/>
        <v/>
      </c>
      <c r="P995" t="str">
        <f t="shared" si="174"/>
        <v/>
      </c>
      <c r="Q995" t="str">
        <f t="shared" si="175"/>
        <v/>
      </c>
    </row>
    <row r="996" spans="1:17">
      <c r="A996" s="41">
        <f t="shared" si="166"/>
        <v>994</v>
      </c>
      <c r="B996" t="str">
        <f t="shared" si="167"/>
        <v>5_995</v>
      </c>
      <c r="C996">
        <f t="shared" si="165"/>
        <v>5</v>
      </c>
      <c r="D996">
        <f t="shared" si="168"/>
        <v>995</v>
      </c>
      <c r="E996">
        <f>IFERROR(VLOOKUP($B996,'CURVE DATA'!$A:$AM,15,FALSE),"")</f>
        <v>455.91836230769229</v>
      </c>
      <c r="F996">
        <f>IFERROR(VLOOKUP($B996,'CURVE DATA'!$A:$AM,34,FALSE),NA())</f>
        <v>1.1407897080954476E-7</v>
      </c>
      <c r="G996">
        <f>IFERROR(VLOOKUP($B996,'CURVE DATA'!$A:$AM,35,FALSE),NA())</f>
        <v>5.9428275835016198E-2</v>
      </c>
      <c r="H996">
        <f>IFERROR(VLOOKUP($B996,'CURVE DATA'!$A:$AM,37,FALSE),NA())</f>
        <v>3.6618099587144477</v>
      </c>
      <c r="I996">
        <f>IFERROR(VLOOKUP($B996,'CURVE DATA'!$A:$AM,38,FALSE),NA())</f>
        <v>2.6147165425875385</v>
      </c>
      <c r="J996">
        <f>IFERROR(VLOOKUP($B996,'CURVE DATA'!$A:$AM,39,FALSE),NA())</f>
        <v>4.7089033748413573</v>
      </c>
      <c r="K996" t="str">
        <f t="shared" si="169"/>
        <v/>
      </c>
      <c r="L996" t="str">
        <f t="shared" si="170"/>
        <v/>
      </c>
      <c r="M996">
        <f t="shared" si="171"/>
        <v>247.43182384615383</v>
      </c>
      <c r="N996" t="str">
        <f t="shared" si="172"/>
        <v/>
      </c>
      <c r="O996" t="str">
        <f t="shared" si="173"/>
        <v/>
      </c>
      <c r="P996" t="str">
        <f t="shared" si="174"/>
        <v/>
      </c>
      <c r="Q996" t="str">
        <f t="shared" si="175"/>
        <v/>
      </c>
    </row>
    <row r="997" spans="1:17">
      <c r="A997" s="41">
        <f t="shared" si="166"/>
        <v>995</v>
      </c>
      <c r="B997" t="str">
        <f t="shared" si="167"/>
        <v>5_996</v>
      </c>
      <c r="C997">
        <f t="shared" si="165"/>
        <v>5</v>
      </c>
      <c r="D997">
        <f t="shared" si="168"/>
        <v>996</v>
      </c>
      <c r="E997">
        <f>IFERROR(VLOOKUP($B997,'CURVE DATA'!$A:$AM,15,FALSE),"")</f>
        <v>456.37703269230769</v>
      </c>
      <c r="F997">
        <f>IFERROR(VLOOKUP($B997,'CURVE DATA'!$A:$AM,34,FALSE),NA())</f>
        <v>1.1019544471380787E-7</v>
      </c>
      <c r="G997">
        <f>IFERROR(VLOOKUP($B997,'CURVE DATA'!$A:$AM,35,FALSE),NA())</f>
        <v>5.9368549035378436E-2</v>
      </c>
      <c r="H997">
        <f>IFERROR(VLOOKUP($B997,'CURVE DATA'!$A:$AM,37,FALSE),NA())</f>
        <v>3.6581297545247304</v>
      </c>
      <c r="I997">
        <f>IFERROR(VLOOKUP($B997,'CURVE DATA'!$A:$AM,38,FALSE),NA())</f>
        <v>2.612088691638569</v>
      </c>
      <c r="J997">
        <f>IFERROR(VLOOKUP($B997,'CURVE DATA'!$A:$AM,39,FALSE),NA())</f>
        <v>4.7041708174108923</v>
      </c>
      <c r="K997" t="str">
        <f t="shared" si="169"/>
        <v/>
      </c>
      <c r="L997" t="str">
        <f t="shared" si="170"/>
        <v/>
      </c>
      <c r="M997">
        <f t="shared" si="171"/>
        <v>247.89049423076924</v>
      </c>
      <c r="N997" t="str">
        <f t="shared" si="172"/>
        <v/>
      </c>
      <c r="O997" t="str">
        <f t="shared" si="173"/>
        <v/>
      </c>
      <c r="P997" t="str">
        <f t="shared" si="174"/>
        <v/>
      </c>
      <c r="Q997" t="str">
        <f t="shared" si="175"/>
        <v/>
      </c>
    </row>
    <row r="998" spans="1:17">
      <c r="A998" s="41">
        <f t="shared" si="166"/>
        <v>996</v>
      </c>
      <c r="B998" t="str">
        <f t="shared" si="167"/>
        <v>5_997</v>
      </c>
      <c r="C998">
        <f t="shared" si="165"/>
        <v>5</v>
      </c>
      <c r="D998">
        <f t="shared" si="168"/>
        <v>997</v>
      </c>
      <c r="E998">
        <f>IFERROR(VLOOKUP($B998,'CURVE DATA'!$A:$AM,15,FALSE),"")</f>
        <v>456.8357030769231</v>
      </c>
      <c r="F998">
        <f>IFERROR(VLOOKUP($B998,'CURVE DATA'!$A:$AM,34,FALSE),NA())</f>
        <v>1.0643971233273602E-7</v>
      </c>
      <c r="G998">
        <f>IFERROR(VLOOKUP($B998,'CURVE DATA'!$A:$AM,35,FALSE),NA())</f>
        <v>5.9308942165302456E-2</v>
      </c>
      <c r="H998">
        <f>IFERROR(VLOOKUP($B998,'CURVE DATA'!$A:$AM,37,FALSE),NA())</f>
        <v>3.6544569400709177</v>
      </c>
      <c r="I998">
        <f>IFERROR(VLOOKUP($B998,'CURVE DATA'!$A:$AM,38,FALSE),NA())</f>
        <v>2.609466117332826</v>
      </c>
      <c r="J998">
        <f>IFERROR(VLOOKUP($B998,'CURVE DATA'!$A:$AM,39,FALSE),NA())</f>
        <v>4.6994477628090099</v>
      </c>
      <c r="K998" t="str">
        <f t="shared" si="169"/>
        <v/>
      </c>
      <c r="L998" t="str">
        <f t="shared" si="170"/>
        <v/>
      </c>
      <c r="M998">
        <f t="shared" si="171"/>
        <v>248.34916461538464</v>
      </c>
      <c r="N998" t="str">
        <f t="shared" si="172"/>
        <v/>
      </c>
      <c r="O998" t="str">
        <f t="shared" si="173"/>
        <v/>
      </c>
      <c r="P998" t="str">
        <f t="shared" si="174"/>
        <v/>
      </c>
      <c r="Q998" t="str">
        <f t="shared" si="175"/>
        <v/>
      </c>
    </row>
    <row r="999" spans="1:17">
      <c r="A999" s="41">
        <f t="shared" si="166"/>
        <v>997</v>
      </c>
      <c r="B999" t="str">
        <f t="shared" si="167"/>
        <v>5_998</v>
      </c>
      <c r="C999">
        <f t="shared" si="165"/>
        <v>5</v>
      </c>
      <c r="D999">
        <f t="shared" si="168"/>
        <v>998</v>
      </c>
      <c r="E999">
        <f>IFERROR(VLOOKUP($B999,'CURVE DATA'!$A:$AM,15,FALSE),"")</f>
        <v>457.29437346153844</v>
      </c>
      <c r="F999">
        <f>IFERROR(VLOOKUP($B999,'CURVE DATA'!$A:$AM,34,FALSE),NA())</f>
        <v>1.028077256062216E-7</v>
      </c>
      <c r="G999">
        <f>IFERROR(VLOOKUP($B999,'CURVE DATA'!$A:$AM,35,FALSE),NA())</f>
        <v>5.9249454864041103E-2</v>
      </c>
      <c r="H999">
        <f>IFERROR(VLOOKUP($B999,'CURVE DATA'!$A:$AM,37,FALSE),NA())</f>
        <v>3.6507914931247432</v>
      </c>
      <c r="I999">
        <f>IFERROR(VLOOKUP($B999,'CURVE DATA'!$A:$AM,38,FALSE),NA())</f>
        <v>2.6068488037982087</v>
      </c>
      <c r="J999">
        <f>IFERROR(VLOOKUP($B999,'CURVE DATA'!$A:$AM,39,FALSE),NA())</f>
        <v>4.6947341824512785</v>
      </c>
      <c r="K999" t="str">
        <f t="shared" si="169"/>
        <v/>
      </c>
      <c r="L999" t="str">
        <f t="shared" si="170"/>
        <v/>
      </c>
      <c r="M999">
        <f t="shared" si="171"/>
        <v>248.80783499999998</v>
      </c>
      <c r="N999" t="str">
        <f t="shared" si="172"/>
        <v/>
      </c>
      <c r="O999" t="str">
        <f t="shared" si="173"/>
        <v/>
      </c>
      <c r="P999" t="str">
        <f t="shared" si="174"/>
        <v/>
      </c>
      <c r="Q999" t="str">
        <f t="shared" si="175"/>
        <v/>
      </c>
    </row>
    <row r="1000" spans="1:17">
      <c r="A1000" s="41">
        <f t="shared" si="166"/>
        <v>998</v>
      </c>
      <c r="B1000" t="str">
        <f t="shared" si="167"/>
        <v>5_999</v>
      </c>
      <c r="C1000">
        <f t="shared" si="165"/>
        <v>5</v>
      </c>
      <c r="D1000">
        <f t="shared" si="168"/>
        <v>999</v>
      </c>
      <c r="E1000">
        <f>IFERROR(VLOOKUP($B1000,'CURVE DATA'!$A:$AM,15,FALSE),"")</f>
        <v>457.75304384615384</v>
      </c>
      <c r="F1000">
        <f>IFERROR(VLOOKUP($B1000,'CURVE DATA'!$A:$AM,34,FALSE),NA())</f>
        <v>9.9295539074620307E-8</v>
      </c>
      <c r="G1000">
        <f>IFERROR(VLOOKUP($B1000,'CURVE DATA'!$A:$AM,35,FALSE),NA())</f>
        <v>5.9190086772289097E-2</v>
      </c>
      <c r="H1000">
        <f>IFERROR(VLOOKUP($B1000,'CURVE DATA'!$A:$AM,37,FALSE),NA())</f>
        <v>3.6471333915467858</v>
      </c>
      <c r="I1000">
        <f>IFERROR(VLOOKUP($B1000,'CURVE DATA'!$A:$AM,38,FALSE),NA())</f>
        <v>2.6042367352260567</v>
      </c>
      <c r="J1000">
        <f>IFERROR(VLOOKUP($B1000,'CURVE DATA'!$A:$AM,39,FALSE),NA())</f>
        <v>4.6900300478675154</v>
      </c>
      <c r="K1000" t="str">
        <f t="shared" si="169"/>
        <v/>
      </c>
      <c r="L1000" t="str">
        <f t="shared" si="170"/>
        <v/>
      </c>
      <c r="M1000">
        <f t="shared" si="171"/>
        <v>249.26650538461539</v>
      </c>
      <c r="N1000" t="str">
        <f t="shared" si="172"/>
        <v/>
      </c>
      <c r="O1000" t="str">
        <f t="shared" si="173"/>
        <v/>
      </c>
      <c r="P1000" t="str">
        <f t="shared" si="174"/>
        <v/>
      </c>
      <c r="Q1000" t="str">
        <f t="shared" si="175"/>
        <v/>
      </c>
    </row>
    <row r="1001" spans="1:17">
      <c r="A1001" s="41">
        <f t="shared" si="166"/>
        <v>999</v>
      </c>
      <c r="B1001" t="str">
        <f t="shared" si="167"/>
        <v>5_1000</v>
      </c>
      <c r="C1001">
        <f t="shared" si="165"/>
        <v>5</v>
      </c>
      <c r="D1001">
        <f t="shared" si="168"/>
        <v>1000</v>
      </c>
      <c r="E1001">
        <f>IFERROR(VLOOKUP($B1001,'CURVE DATA'!$A:$AM,15,FALSE),"")</f>
        <v>458.21171423076925</v>
      </c>
      <c r="F1001">
        <f>IFERROR(VLOOKUP($B1001,'CURVE DATA'!$A:$AM,34,FALSE),NA())</f>
        <v>9.5899347188356614E-8</v>
      </c>
      <c r="G1001">
        <f>IFERROR(VLOOKUP($B1001,'CURVE DATA'!$A:$AM,35,FALSE),NA())</f>
        <v>5.9130837532176038E-2</v>
      </c>
      <c r="H1001">
        <f>IFERROR(VLOOKUP($B1001,'CURVE DATA'!$A:$AM,37,FALSE),NA())</f>
        <v>3.6434826132860372</v>
      </c>
      <c r="I1001">
        <f>IFERROR(VLOOKUP($B1001,'CURVE DATA'!$A:$AM,38,FALSE),NA())</f>
        <v>2.6016298958708406</v>
      </c>
      <c r="J1001">
        <f>IFERROR(VLOOKUP($B1001,'CURVE DATA'!$A:$AM,39,FALSE),NA())</f>
        <v>4.6853353307012338</v>
      </c>
      <c r="K1001" t="str">
        <f t="shared" si="169"/>
        <v/>
      </c>
      <c r="L1001" t="str">
        <f t="shared" si="170"/>
        <v/>
      </c>
      <c r="M1001">
        <f t="shared" si="171"/>
        <v>249.72517576923079</v>
      </c>
      <c r="N1001" t="str">
        <f t="shared" si="172"/>
        <v/>
      </c>
      <c r="O1001" t="str">
        <f t="shared" si="173"/>
        <v/>
      </c>
      <c r="P1001" t="str">
        <f t="shared" si="174"/>
        <v/>
      </c>
      <c r="Q1001" t="str">
        <f t="shared" si="175"/>
        <v/>
      </c>
    </row>
    <row r="1002" spans="1:17">
      <c r="A1002" s="41">
        <f t="shared" si="166"/>
        <v>1000</v>
      </c>
      <c r="B1002" t="str">
        <f t="shared" si="167"/>
        <v>5_1001</v>
      </c>
      <c r="C1002">
        <f t="shared" si="165"/>
        <v>5</v>
      </c>
      <c r="D1002">
        <f t="shared" si="168"/>
        <v>1001</v>
      </c>
      <c r="E1002">
        <f>IFERROR(VLOOKUP($B1002,'CURVE DATA'!$A:$AM,15,FALSE),"")</f>
        <v>458.67038461538459</v>
      </c>
      <c r="F1002">
        <f>IFERROR(VLOOKUP($B1002,'CURVE DATA'!$A:$AM,34,FALSE),NA())</f>
        <v>9.2615484307690854E-8</v>
      </c>
      <c r="G1002">
        <f>IFERROR(VLOOKUP($B1002,'CURVE DATA'!$A:$AM,35,FALSE),NA())</f>
        <v>5.9071706787259343E-2</v>
      </c>
      <c r="H1002">
        <f>IFERROR(VLOOKUP($B1002,'CURVE DATA'!$A:$AM,37,FALSE),NA())</f>
        <v>3.6398391363794671</v>
      </c>
      <c r="I1002">
        <f>IFERROR(VLOOKUP($B1002,'CURVE DATA'!$A:$AM,38,FALSE),NA())</f>
        <v>2.5990282700498524</v>
      </c>
      <c r="J1002">
        <f>IFERROR(VLOOKUP($B1002,'CURVE DATA'!$A:$AM,39,FALSE),NA())</f>
        <v>4.6806500027090818</v>
      </c>
      <c r="K1002" t="str">
        <f t="shared" si="169"/>
        <v/>
      </c>
      <c r="L1002" t="str">
        <f t="shared" si="170"/>
        <v/>
      </c>
      <c r="M1002">
        <f t="shared" si="171"/>
        <v>250.18384615384613</v>
      </c>
      <c r="N1002" t="str">
        <f t="shared" si="172"/>
        <v/>
      </c>
      <c r="O1002" t="str">
        <f t="shared" si="173"/>
        <v/>
      </c>
      <c r="P1002" t="str">
        <f t="shared" si="174"/>
        <v/>
      </c>
      <c r="Q1002" t="str">
        <f t="shared" si="175"/>
        <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T90"/>
  <sheetViews>
    <sheetView showGridLines="0" zoomScale="80" zoomScaleNormal="80" workbookViewId="0">
      <selection activeCell="B19" sqref="B19:J26"/>
    </sheetView>
  </sheetViews>
  <sheetFormatPr defaultColWidth="0" defaultRowHeight="0" customHeight="1" zeroHeight="1"/>
  <cols>
    <col min="1" max="2" width="8.7109375" customWidth="1"/>
    <col min="3" max="3" width="22.5703125" bestFit="1" customWidth="1"/>
    <col min="4" max="6" width="13.7109375" customWidth="1"/>
    <col min="7" max="7" width="11.42578125" customWidth="1"/>
    <col min="8" max="8" width="15.85546875" customWidth="1"/>
    <col min="9" max="9" width="11.42578125" customWidth="1"/>
    <col min="10" max="10" width="15.85546875" customWidth="1"/>
    <col min="11" max="13" width="8.7109375" customWidth="1"/>
    <col min="14" max="16" width="22.5703125" customWidth="1"/>
    <col min="17" max="19" width="8.7109375" customWidth="1"/>
    <col min="20" max="20" width="8.7109375" hidden="1" customWidth="1"/>
    <col min="21" max="16384" width="8.7109375" hidden="1"/>
  </cols>
  <sheetData>
    <row r="1" spans="1:20" ht="14.45" customHeight="1"/>
    <row r="2" spans="1:20" ht="14.45" customHeight="1"/>
    <row r="3" spans="1:20" ht="14.45" customHeight="1"/>
    <row r="4" spans="1:20" ht="14.45" customHeight="1"/>
    <row r="5" spans="1:20" ht="14.45" customHeight="1"/>
    <row r="6" spans="1:20" ht="30" customHeight="1"/>
    <row r="7" spans="1:20" ht="30.6" customHeight="1"/>
    <row r="8" spans="1:20" ht="30" hidden="1">
      <c r="B8" s="116" t="str">
        <f>'SIMULATOR TABLE'!B4</f>
        <v>PERU</v>
      </c>
      <c r="C8" s="104"/>
      <c r="D8" s="104"/>
      <c r="E8" s="104"/>
      <c r="F8" s="104"/>
      <c r="G8" s="104"/>
      <c r="H8" s="104"/>
      <c r="I8" s="104"/>
      <c r="J8" s="104"/>
      <c r="K8" s="104"/>
      <c r="L8" s="104"/>
      <c r="M8" s="104"/>
      <c r="N8" s="104"/>
      <c r="O8" s="104"/>
      <c r="P8" s="104"/>
      <c r="Q8" s="104"/>
      <c r="R8" s="104"/>
      <c r="S8" s="104"/>
    </row>
    <row r="9" spans="1:20" ht="15.75" thickBot="1"/>
    <row r="10" spans="1:20" ht="31.5" customHeight="1" thickBot="1">
      <c r="C10" s="101" t="s">
        <v>18</v>
      </c>
      <c r="D10" s="102" t="str">
        <f>"SPEND ("&amp;'SIMULATOR TABLE'!Q4&amp;")"</f>
        <v>SPEND (PEN)</v>
      </c>
      <c r="E10" s="102" t="s">
        <v>27</v>
      </c>
      <c r="F10" s="102" t="s">
        <v>85</v>
      </c>
      <c r="G10" s="102" t="s">
        <v>73</v>
      </c>
      <c r="H10" s="143" t="str">
        <f>"INCR. "&amp;'INCR LABEL'!B3&amp;" ("&amp;'SIMULATOR TABLE'!Q4&amp;")"</f>
        <v>INCR. NOS (PEN)</v>
      </c>
      <c r="I10" s="142" t="s">
        <v>86</v>
      </c>
      <c r="J10" s="141" t="s">
        <v>87</v>
      </c>
      <c r="M10" s="312" t="s">
        <v>88</v>
      </c>
      <c r="N10" s="103" t="str">
        <f>D10</f>
        <v>SPEND (PEN)</v>
      </c>
      <c r="O10" s="103" t="s">
        <v>73</v>
      </c>
      <c r="P10" s="135" t="str">
        <f>H10</f>
        <v>INCR. NOS (PEN)</v>
      </c>
    </row>
    <row r="11" spans="1:20" ht="18" customHeight="1">
      <c r="A11" s="104"/>
      <c r="B11" s="313" t="s">
        <v>89</v>
      </c>
      <c r="C11" s="120" t="str">
        <f>'SIMULATOR TABLE'!G4</f>
        <v>LINEAR TV</v>
      </c>
      <c r="D11" s="169">
        <v>6882087.1103707533</v>
      </c>
      <c r="E11" s="176">
        <v>52</v>
      </c>
      <c r="F11" s="258">
        <f>'SIMULATOR TABLE'!BW4</f>
        <v>208.48653846153846</v>
      </c>
      <c r="G11" s="184">
        <f>'SIMULATOR TABLE'!BC4</f>
        <v>0.65406543309422072</v>
      </c>
      <c r="H11" s="193">
        <f>'SIMULATOR TABLE'!BD4</f>
        <v>4501335.2864368008</v>
      </c>
      <c r="I11" s="202">
        <f>'SIMULATOR TABLE'!BU4</f>
        <v>0.76</v>
      </c>
      <c r="J11" s="140" t="str">
        <f t="shared" ref="J11:J17" si="0">IFERROR(IF(ABS(G11-I11)&lt;=0.05,"YES","NO"),"")</f>
        <v>NO</v>
      </c>
      <c r="K11" s="104"/>
      <c r="L11" s="104"/>
      <c r="M11" s="312"/>
      <c r="N11" s="308">
        <f>D26-D18</f>
        <v>-0.11037075333297253</v>
      </c>
      <c r="O11" s="316">
        <f>IF(AND(G26="",G18=""),"",IFERROR(G26/1,0)-IFERROR(G18/1,0))</f>
        <v>0.42032155155880924</v>
      </c>
      <c r="P11" s="308">
        <f>H26-H18</f>
        <v>3400057.8709629793</v>
      </c>
      <c r="Q11" s="104"/>
      <c r="R11" s="104"/>
      <c r="S11" s="104"/>
      <c r="T11" s="104"/>
    </row>
    <row r="12" spans="1:20" ht="18" customHeight="1">
      <c r="A12" s="104"/>
      <c r="B12" s="314"/>
      <c r="C12" s="121" t="str">
        <f>'SIMULATOR TABLE'!G5</f>
        <v>SOCIAL</v>
      </c>
      <c r="D12" s="170">
        <v>638935</v>
      </c>
      <c r="E12" s="177">
        <v>52</v>
      </c>
      <c r="F12" s="259">
        <f>'SIMULATOR TABLE'!BW5</f>
        <v>2893970.673076923</v>
      </c>
      <c r="G12" s="185">
        <f>'SIMULATOR TABLE'!BC5</f>
        <v>1.3040108169967919</v>
      </c>
      <c r="H12" s="194">
        <f>'SIMULATOR TABLE'!BD5</f>
        <v>833178.15135784517</v>
      </c>
      <c r="I12" s="203">
        <f>'SIMULATOR TABLE'!BU5</f>
        <v>1.74</v>
      </c>
      <c r="J12" s="139" t="str">
        <f t="shared" si="0"/>
        <v>NO</v>
      </c>
      <c r="K12" s="104"/>
      <c r="L12" s="104"/>
      <c r="M12" s="312"/>
      <c r="N12" s="308"/>
      <c r="O12" s="316"/>
      <c r="P12" s="308"/>
      <c r="Q12" s="104"/>
      <c r="R12" s="104"/>
      <c r="S12" s="104"/>
      <c r="T12" s="104"/>
    </row>
    <row r="13" spans="1:20" ht="18" customHeight="1">
      <c r="A13" s="104"/>
      <c r="B13" s="314"/>
      <c r="C13" s="121" t="str">
        <f>'SIMULATOR TABLE'!G6</f>
        <v>YOUTUBE</v>
      </c>
      <c r="D13" s="170">
        <v>321138</v>
      </c>
      <c r="E13" s="177">
        <v>50</v>
      </c>
      <c r="F13" s="259">
        <f>'SIMULATOR TABLE'!BW6</f>
        <v>1589442.4</v>
      </c>
      <c r="G13" s="185">
        <f>'SIMULATOR TABLE'!BC6</f>
        <v>1.219050443075379</v>
      </c>
      <c r="H13" s="194">
        <f>'SIMULATOR TABLE'!BD6</f>
        <v>391483.42118834105</v>
      </c>
      <c r="I13" s="203">
        <f>'SIMULATOR TABLE'!BU6</f>
        <v>1.97</v>
      </c>
      <c r="J13" s="139" t="str">
        <f t="shared" si="0"/>
        <v>NO</v>
      </c>
      <c r="K13" s="104"/>
      <c r="L13" s="104"/>
      <c r="M13" s="104"/>
      <c r="N13" s="104"/>
      <c r="O13" s="104"/>
      <c r="P13" s="104"/>
      <c r="Q13" s="104"/>
      <c r="R13" s="104"/>
      <c r="S13" s="104"/>
      <c r="T13" s="104"/>
    </row>
    <row r="14" spans="1:20" ht="18" customHeight="1">
      <c r="A14" s="104"/>
      <c r="B14" s="314"/>
      <c r="C14" s="121" t="str">
        <f>'SIMULATOR TABLE'!G7</f>
        <v>PROGRAMMATIC VIDEO</v>
      </c>
      <c r="D14" s="170">
        <v>247023</v>
      </c>
      <c r="E14" s="177">
        <v>48</v>
      </c>
      <c r="F14" s="259">
        <f>'SIMULATOR TABLE'!BW7</f>
        <v>337596.47916666669</v>
      </c>
      <c r="G14" s="185">
        <f>'SIMULATOR TABLE'!BC7</f>
        <v>9.2952407648863117E-2</v>
      </c>
      <c r="H14" s="194">
        <f>'SIMULATOR TABLE'!BD7</f>
        <v>22961.382594645114</v>
      </c>
      <c r="I14" s="203">
        <f>'SIMULATOR TABLE'!BU7</f>
        <v>0.42</v>
      </c>
      <c r="J14" s="139" t="str">
        <f t="shared" si="0"/>
        <v>NO</v>
      </c>
      <c r="K14" s="104"/>
      <c r="L14" s="104"/>
      <c r="M14" s="104"/>
      <c r="N14" s="104"/>
      <c r="O14" s="104"/>
      <c r="P14" s="104"/>
      <c r="Q14" s="104"/>
      <c r="R14" s="104"/>
      <c r="S14" s="104"/>
      <c r="T14" s="104"/>
    </row>
    <row r="15" spans="1:20" ht="18" hidden="1" customHeight="1">
      <c r="A15" s="104"/>
      <c r="B15" s="314"/>
      <c r="C15" s="121">
        <f>'SIMULATOR TABLE'!G8</f>
        <v>0</v>
      </c>
      <c r="D15" s="170">
        <f>'SIMULATOR TABLE'!P8</f>
        <v>0</v>
      </c>
      <c r="E15" s="177">
        <f>'SIMULATOR TABLE'!I8</f>
        <v>0</v>
      </c>
      <c r="F15" s="260" t="str">
        <f>'SIMULATOR TABLE'!BW8</f>
        <v/>
      </c>
      <c r="G15" s="185" t="str">
        <f>'SIMULATOR TABLE'!BC8</f>
        <v/>
      </c>
      <c r="H15" s="194" t="str">
        <f>'SIMULATOR TABLE'!BD8</f>
        <v/>
      </c>
      <c r="I15" s="203" t="str">
        <f>'SIMULATOR TABLE'!BU8</f>
        <v/>
      </c>
      <c r="J15" s="139" t="str">
        <f t="shared" si="0"/>
        <v/>
      </c>
      <c r="K15" s="104"/>
      <c r="L15" s="104"/>
      <c r="M15" s="104"/>
      <c r="N15" s="104"/>
      <c r="O15" s="104"/>
      <c r="P15" s="104"/>
      <c r="Q15" s="104"/>
      <c r="R15" s="104"/>
      <c r="S15" s="104"/>
      <c r="T15" s="104"/>
    </row>
    <row r="16" spans="1:20" ht="18" hidden="1" customHeight="1" thickBot="1">
      <c r="A16" s="104"/>
      <c r="B16" s="314"/>
      <c r="C16" s="122">
        <f>'SIMULATOR TABLE'!G9</f>
        <v>0</v>
      </c>
      <c r="D16" s="171">
        <f>'SIMULATOR TABLE'!P9</f>
        <v>0</v>
      </c>
      <c r="E16" s="178">
        <f>'SIMULATOR TABLE'!I9</f>
        <v>0</v>
      </c>
      <c r="F16" s="261" t="str">
        <f>'SIMULATOR TABLE'!BW9</f>
        <v/>
      </c>
      <c r="G16" s="186" t="str">
        <f>'SIMULATOR TABLE'!BC9</f>
        <v/>
      </c>
      <c r="H16" s="195" t="str">
        <f>'SIMULATOR TABLE'!BD9</f>
        <v/>
      </c>
      <c r="I16" s="204" t="str">
        <f>'SIMULATOR TABLE'!BU9</f>
        <v/>
      </c>
      <c r="J16" s="138" t="str">
        <f t="shared" si="0"/>
        <v/>
      </c>
      <c r="K16" s="104"/>
      <c r="L16" s="104"/>
      <c r="M16" s="104"/>
      <c r="N16" s="104"/>
      <c r="O16" s="104"/>
      <c r="P16" s="104"/>
      <c r="Q16" s="104"/>
      <c r="R16" s="104"/>
      <c r="S16" s="104"/>
      <c r="T16" s="104"/>
    </row>
    <row r="17" spans="1:20" ht="18" hidden="1" customHeight="1" thickTop="1" thickBot="1">
      <c r="A17" s="104"/>
      <c r="B17" s="314"/>
      <c r="C17" s="145" t="str">
        <f>'SIMULATOR TABLE'!G10</f>
        <v>TACTIC 7</v>
      </c>
      <c r="D17" s="243"/>
      <c r="E17" s="245"/>
      <c r="F17" s="262">
        <f>'SIMULATOR TABLE'!BW10</f>
        <v>0</v>
      </c>
      <c r="G17" s="187" t="str">
        <f>'SIMULATOR TABLE'!BC10</f>
        <v/>
      </c>
      <c r="H17" s="196" t="str">
        <f>'SIMULATOR TABLE'!BD10</f>
        <v/>
      </c>
      <c r="I17" s="205">
        <f>'SIMULATOR TABLE'!BU10</f>
        <v>0</v>
      </c>
      <c r="J17" s="146" t="str">
        <f t="shared" si="0"/>
        <v/>
      </c>
      <c r="K17" s="104"/>
      <c r="L17" s="104"/>
      <c r="M17" s="104"/>
      <c r="N17" s="104"/>
      <c r="O17" s="104"/>
      <c r="P17" s="104"/>
      <c r="Q17" s="104"/>
      <c r="R17" s="104"/>
      <c r="S17" s="104"/>
      <c r="T17" s="104"/>
    </row>
    <row r="18" spans="1:20" ht="18" customHeight="1" thickBot="1">
      <c r="A18" s="104"/>
      <c r="B18" s="315"/>
      <c r="C18" s="123" t="s">
        <v>90</v>
      </c>
      <c r="D18" s="172">
        <f>SUM(D11:D17)</f>
        <v>8089183.1103707533</v>
      </c>
      <c r="E18" s="179"/>
      <c r="F18" s="263"/>
      <c r="G18" s="188">
        <f>'SIMULATOR TABLE'!BC11</f>
        <v>0.71069700897327559</v>
      </c>
      <c r="H18" s="197">
        <f>'SIMULATOR TABLE'!BD11</f>
        <v>5748958.2415776327</v>
      </c>
      <c r="I18" s="206"/>
      <c r="J18" s="137"/>
      <c r="K18" s="104"/>
      <c r="L18" s="104"/>
      <c r="M18" s="104"/>
      <c r="N18" s="269"/>
      <c r="O18" s="269" t="s">
        <v>91</v>
      </c>
      <c r="P18" s="269" t="s">
        <v>92</v>
      </c>
      <c r="Q18" s="104"/>
      <c r="R18" s="104"/>
      <c r="S18" s="104"/>
      <c r="T18" s="104"/>
    </row>
    <row r="19" spans="1:20" ht="18" customHeight="1">
      <c r="A19" s="104"/>
      <c r="B19" s="309" t="s">
        <v>93</v>
      </c>
      <c r="C19" s="124" t="str">
        <f>'SIMULATOR TABLE'!G4</f>
        <v>LINEAR TV</v>
      </c>
      <c r="D19" s="173">
        <v>4207129</v>
      </c>
      <c r="E19" s="180">
        <v>52</v>
      </c>
      <c r="F19" s="264">
        <f>'SIMULATOR TABLE'!BX4</f>
        <v>127.4511275437635</v>
      </c>
      <c r="G19" s="189">
        <f>'SIMULATOR TABLE'!BR4</f>
        <v>0.75211527554660418</v>
      </c>
      <c r="H19" s="198">
        <f>'SIMULATOR TABLE'!BS4</f>
        <v>3164245.9870951092</v>
      </c>
      <c r="I19" s="207">
        <f>'SIMULATOR TABLE'!BU4</f>
        <v>0.76</v>
      </c>
      <c r="J19" s="140" t="str">
        <f t="shared" ref="J19:J25" si="1">IFERROR(IF(ABS(G19-I19)&lt;=0.05,"YES","NO"),"")</f>
        <v>YES</v>
      </c>
      <c r="K19" s="104"/>
      <c r="L19" s="104"/>
      <c r="M19" s="104"/>
      <c r="N19" s="269" t="s">
        <v>94</v>
      </c>
      <c r="O19" s="271">
        <f>G18</f>
        <v>0.71069700897327559</v>
      </c>
      <c r="P19" s="271">
        <f>G26</f>
        <v>1.1310185605320848</v>
      </c>
      <c r="Q19" s="104"/>
      <c r="R19" s="104"/>
      <c r="S19" s="104"/>
      <c r="T19" s="104"/>
    </row>
    <row r="20" spans="1:20" ht="18" customHeight="1">
      <c r="A20" s="104"/>
      <c r="B20" s="310"/>
      <c r="C20" s="125" t="str">
        <f>'SIMULATOR TABLE'!G5</f>
        <v>SOCIAL</v>
      </c>
      <c r="D20" s="174">
        <v>2030799</v>
      </c>
      <c r="E20" s="181">
        <v>52</v>
      </c>
      <c r="F20" s="265">
        <f>'SIMULATOR TABLE'!BX5</f>
        <v>9198232.6041208282</v>
      </c>
      <c r="G20" s="190">
        <f>'SIMULATOR TABLE'!BR5</f>
        <v>1.639090262631878</v>
      </c>
      <c r="H20" s="199">
        <f>'SIMULATOR TABLE'!BS5</f>
        <v>3328662.8662625551</v>
      </c>
      <c r="I20" s="208">
        <f>'SIMULATOR TABLE'!BU5</f>
        <v>1.74</v>
      </c>
      <c r="J20" s="139" t="str">
        <f t="shared" si="1"/>
        <v>NO</v>
      </c>
      <c r="K20" s="104"/>
      <c r="L20" s="104"/>
      <c r="M20" s="104"/>
      <c r="N20" s="269" t="str">
        <f t="shared" ref="N20:N25" si="2">C19</f>
        <v>LINEAR TV</v>
      </c>
      <c r="O20" s="271">
        <f t="shared" ref="O20:O25" si="3">G11</f>
        <v>0.65406543309422072</v>
      </c>
      <c r="P20" s="271">
        <f t="shared" ref="P20:P25" si="4">G19</f>
        <v>0.75211527554660418</v>
      </c>
      <c r="Q20" s="104"/>
      <c r="R20" s="104"/>
      <c r="S20" s="104"/>
      <c r="T20" s="104"/>
    </row>
    <row r="21" spans="1:20" ht="18" customHeight="1">
      <c r="A21" s="104"/>
      <c r="B21" s="310"/>
      <c r="C21" s="125" t="str">
        <f>'SIMULATOR TABLE'!G6</f>
        <v>YOUTUBE</v>
      </c>
      <c r="D21" s="174">
        <v>1412696</v>
      </c>
      <c r="E21" s="181">
        <v>50</v>
      </c>
      <c r="F21" s="265">
        <f>'SIMULATOR TABLE'!BX6</f>
        <v>6992006.3047985602</v>
      </c>
      <c r="G21" s="190">
        <f>'SIMULATOR TABLE'!BR6</f>
        <v>1.8351644653698576</v>
      </c>
      <c r="H21" s="199">
        <f>'SIMULATOR TABLE'!BS6</f>
        <v>2592529.4995701364</v>
      </c>
      <c r="I21" s="208">
        <f>'SIMULATOR TABLE'!BU6</f>
        <v>1.97</v>
      </c>
      <c r="J21" s="139" t="str">
        <f t="shared" si="1"/>
        <v>NO</v>
      </c>
      <c r="K21" s="104"/>
      <c r="L21" s="104"/>
      <c r="M21" s="104"/>
      <c r="N21" s="269" t="str">
        <f t="shared" si="2"/>
        <v>SOCIAL</v>
      </c>
      <c r="O21" s="271">
        <f t="shared" si="3"/>
        <v>1.3040108169967919</v>
      </c>
      <c r="P21" s="271">
        <f t="shared" si="4"/>
        <v>1.639090262631878</v>
      </c>
      <c r="Q21" s="104"/>
      <c r="R21" s="104"/>
      <c r="S21" s="104"/>
      <c r="T21" s="104"/>
    </row>
    <row r="22" spans="1:20" ht="18" customHeight="1">
      <c r="A22" s="104"/>
      <c r="B22" s="310"/>
      <c r="C22" s="125" t="str">
        <f>'SIMULATOR TABLE'!G7</f>
        <v>PROGRAMMATIC VIDEO</v>
      </c>
      <c r="D22" s="174">
        <v>438559</v>
      </c>
      <c r="E22" s="181">
        <v>48</v>
      </c>
      <c r="F22" s="265">
        <f>'SIMULATOR TABLE'!BX7</f>
        <v>599361.08907613531</v>
      </c>
      <c r="G22" s="190">
        <f>'SIMULATOR TABLE'!BR7</f>
        <v>0.14496968392579165</v>
      </c>
      <c r="H22" s="199">
        <f>'SIMULATOR TABLE'!BS7</f>
        <v>63577.759612811264</v>
      </c>
      <c r="I22" s="208">
        <f>'SIMULATOR TABLE'!BU7</f>
        <v>0.42</v>
      </c>
      <c r="J22" s="139" t="str">
        <f t="shared" si="1"/>
        <v>NO</v>
      </c>
      <c r="K22" s="104"/>
      <c r="L22" s="104"/>
      <c r="M22" s="104"/>
      <c r="N22" s="269" t="str">
        <f t="shared" si="2"/>
        <v>YOUTUBE</v>
      </c>
      <c r="O22" s="271">
        <f t="shared" si="3"/>
        <v>1.219050443075379</v>
      </c>
      <c r="P22" s="271">
        <f t="shared" si="4"/>
        <v>1.8351644653698576</v>
      </c>
      <c r="Q22" s="104"/>
      <c r="R22" s="104"/>
      <c r="S22" s="104"/>
      <c r="T22" s="104"/>
    </row>
    <row r="23" spans="1:20" ht="18" hidden="1" customHeight="1">
      <c r="A23" s="104"/>
      <c r="B23" s="310"/>
      <c r="C23" s="125">
        <f>'SIMULATOR TABLE'!G8</f>
        <v>0</v>
      </c>
      <c r="D23" s="174">
        <f>'SIMULATOR TABLE'!P8</f>
        <v>0</v>
      </c>
      <c r="E23" s="181">
        <f>'SIMULATOR TABLE'!I8</f>
        <v>0</v>
      </c>
      <c r="F23" s="266" t="str">
        <f>'SIMULATOR TABLE'!BX8</f>
        <v/>
      </c>
      <c r="G23" s="190" t="str">
        <f>'SIMULATOR TABLE'!BR8</f>
        <v/>
      </c>
      <c r="H23" s="199" t="str">
        <f>'SIMULATOR TABLE'!BS8</f>
        <v/>
      </c>
      <c r="I23" s="208" t="str">
        <f>'SIMULATOR TABLE'!BU8</f>
        <v/>
      </c>
      <c r="J23" s="139" t="str">
        <f t="shared" si="1"/>
        <v/>
      </c>
      <c r="K23" s="104"/>
      <c r="L23" s="104"/>
      <c r="M23" s="104"/>
      <c r="N23" s="269" t="str">
        <f t="shared" si="2"/>
        <v>PROGRAMMATIC VIDEO</v>
      </c>
      <c r="O23" s="271">
        <f t="shared" si="3"/>
        <v>9.2952407648863117E-2</v>
      </c>
      <c r="P23" s="271">
        <f t="shared" si="4"/>
        <v>0.14496968392579165</v>
      </c>
      <c r="Q23" s="104"/>
      <c r="R23" s="104"/>
      <c r="S23" s="104"/>
      <c r="T23" s="104"/>
    </row>
    <row r="24" spans="1:20" ht="18" hidden="1" customHeight="1" thickBot="1">
      <c r="A24" s="104"/>
      <c r="B24" s="310"/>
      <c r="C24" s="126">
        <f>'SIMULATOR TABLE'!G9</f>
        <v>0</v>
      </c>
      <c r="D24" s="175">
        <f>'SIMULATOR TABLE'!P9</f>
        <v>0</v>
      </c>
      <c r="E24" s="182">
        <f>'SIMULATOR TABLE'!I9</f>
        <v>0</v>
      </c>
      <c r="F24" s="267" t="str">
        <f>'SIMULATOR TABLE'!BX9</f>
        <v/>
      </c>
      <c r="G24" s="191" t="str">
        <f>'SIMULATOR TABLE'!BR9</f>
        <v/>
      </c>
      <c r="H24" s="200" t="str">
        <f>'SIMULATOR TABLE'!BS9</f>
        <v/>
      </c>
      <c r="I24" s="209" t="str">
        <f>'SIMULATOR TABLE'!BU9</f>
        <v/>
      </c>
      <c r="J24" s="138" t="str">
        <f t="shared" si="1"/>
        <v/>
      </c>
      <c r="K24" s="104"/>
      <c r="L24" s="104"/>
      <c r="M24" s="104"/>
      <c r="N24" s="269">
        <f t="shared" si="2"/>
        <v>0</v>
      </c>
      <c r="O24" s="271" t="str">
        <f t="shared" si="3"/>
        <v/>
      </c>
      <c r="P24" s="271" t="str">
        <f t="shared" si="4"/>
        <v/>
      </c>
      <c r="Q24" s="104"/>
      <c r="R24" s="104"/>
      <c r="S24" s="104"/>
      <c r="T24" s="104"/>
    </row>
    <row r="25" spans="1:20" ht="18" hidden="1" customHeight="1" thickTop="1" thickBot="1">
      <c r="A25" s="104"/>
      <c r="B25" s="310"/>
      <c r="C25" s="147" t="str">
        <f>'SIMULATOR TABLE'!G10</f>
        <v>TACTIC 7</v>
      </c>
      <c r="D25" s="244"/>
      <c r="E25" s="246"/>
      <c r="F25" s="268">
        <f>'SIMULATOR TABLE'!BX10</f>
        <v>0</v>
      </c>
      <c r="G25" s="192" t="str">
        <f>'SIMULATOR TABLE'!BR10</f>
        <v/>
      </c>
      <c r="H25" s="201" t="str">
        <f>'SIMULATOR TABLE'!BS10</f>
        <v/>
      </c>
      <c r="I25" s="210">
        <f>'SIMULATOR TABLE'!BU10</f>
        <v>0</v>
      </c>
      <c r="J25" s="146" t="str">
        <f t="shared" si="1"/>
        <v/>
      </c>
      <c r="K25" s="104"/>
      <c r="L25" s="104"/>
      <c r="M25" s="104"/>
      <c r="N25" s="269">
        <f t="shared" si="2"/>
        <v>0</v>
      </c>
      <c r="O25" s="271" t="str">
        <f t="shared" si="3"/>
        <v/>
      </c>
      <c r="P25" s="271" t="str">
        <f t="shared" si="4"/>
        <v/>
      </c>
      <c r="Q25" s="104"/>
      <c r="R25" s="104"/>
      <c r="S25" s="104"/>
      <c r="T25" s="104"/>
    </row>
    <row r="26" spans="1:20" ht="18" customHeight="1" thickBot="1">
      <c r="A26" s="104"/>
      <c r="B26" s="311"/>
      <c r="C26" s="127" t="s">
        <v>90</v>
      </c>
      <c r="D26" s="172">
        <f>SUM(D19:D25)</f>
        <v>8089183</v>
      </c>
      <c r="E26" s="183"/>
      <c r="F26" s="263"/>
      <c r="G26" s="188">
        <f>'SIMULATOR TABLE'!BR11</f>
        <v>1.1310185605320848</v>
      </c>
      <c r="H26" s="197">
        <f>'SIMULATOR TABLE'!BS11</f>
        <v>9149016.112540612</v>
      </c>
      <c r="I26" s="206"/>
      <c r="J26" s="137"/>
      <c r="K26" s="104"/>
      <c r="L26" s="104"/>
      <c r="M26" s="104"/>
      <c r="N26" s="269"/>
      <c r="O26" s="270"/>
      <c r="P26" s="270"/>
      <c r="Q26" s="104"/>
      <c r="R26" s="104"/>
      <c r="S26" s="104"/>
      <c r="T26" s="104"/>
    </row>
    <row r="27" spans="1:20" ht="14.45" customHeight="1">
      <c r="N27" s="130"/>
      <c r="O27" s="130"/>
      <c r="P27" s="130"/>
    </row>
    <row r="28" spans="1:20" ht="14.45" customHeight="1">
      <c r="F28" s="219" t="s">
        <v>95</v>
      </c>
    </row>
    <row r="29" spans="1:20" ht="14.45" customHeight="1"/>
    <row r="30" spans="1:20" ht="14.45" customHeight="1"/>
    <row r="31" spans="1:20" ht="14.45" hidden="1" customHeight="1"/>
    <row r="32" spans="1:20" ht="14.45" hidden="1" customHeight="1"/>
    <row r="33" ht="14.45" hidden="1" customHeight="1"/>
    <row r="34" ht="14.45" hidden="1" customHeight="1"/>
    <row r="35" ht="14.45" hidden="1" customHeight="1"/>
    <row r="36" ht="14.45" hidden="1" customHeight="1"/>
    <row r="37" ht="14.45" hidden="1" customHeight="1"/>
    <row r="38" ht="14.45" hidden="1" customHeight="1"/>
    <row r="39" ht="14.45" hidden="1" customHeight="1"/>
    <row r="40" ht="14.45" hidden="1" customHeight="1"/>
    <row r="41" ht="14.45" hidden="1" customHeight="1"/>
    <row r="42" ht="14.45" hidden="1" customHeight="1"/>
    <row r="43" ht="14.45" hidden="1" customHeight="1"/>
    <row r="44" ht="14.45" hidden="1" customHeight="1"/>
    <row r="45" ht="14.45" hidden="1" customHeight="1"/>
    <row r="46" ht="14.45" hidden="1" customHeight="1"/>
    <row r="47" ht="14.45" hidden="1" customHeight="1"/>
    <row r="48" ht="14.45" hidden="1" customHeight="1"/>
    <row r="49" ht="14.45" hidden="1" customHeight="1"/>
    <row r="50" ht="14.45" hidden="1" customHeight="1"/>
    <row r="51" ht="14.45" hidden="1" customHeight="1"/>
    <row r="52" ht="14.45" hidden="1" customHeight="1"/>
    <row r="53" ht="14.45" hidden="1" customHeight="1"/>
    <row r="54" ht="14.45" hidden="1" customHeight="1"/>
    <row r="55" ht="14.45" hidden="1" customHeight="1"/>
    <row r="56" ht="14.45" hidden="1" customHeight="1"/>
    <row r="57" ht="14.45" hidden="1" customHeight="1"/>
    <row r="58" ht="14.45" hidden="1" customHeight="1"/>
    <row r="59" ht="14.45" hidden="1" customHeight="1"/>
    <row r="60" ht="14.45" hidden="1" customHeight="1"/>
    <row r="61" ht="14.45" hidden="1" customHeight="1"/>
    <row r="62" ht="14.45" hidden="1" customHeight="1"/>
    <row r="63" ht="14.45" hidden="1" customHeight="1"/>
    <row r="64" ht="14.45" hidden="1" customHeight="1"/>
    <row r="65" ht="14.45" hidden="1" customHeight="1"/>
    <row r="66" ht="14.45" hidden="1" customHeight="1"/>
    <row r="67" ht="14.45" hidden="1" customHeight="1"/>
    <row r="68" ht="14.45" hidden="1" customHeight="1"/>
    <row r="69" ht="14.45" hidden="1" customHeight="1"/>
    <row r="70" ht="14.45" hidden="1" customHeight="1"/>
    <row r="71" ht="14.45" hidden="1" customHeight="1"/>
    <row r="72" ht="14.45" hidden="1" customHeight="1"/>
    <row r="73" ht="14.45" hidden="1" customHeight="1"/>
    <row r="74" ht="14.45" hidden="1" customHeight="1"/>
    <row r="75" ht="14.45" hidden="1" customHeight="1"/>
    <row r="76" ht="14.45" hidden="1" customHeight="1"/>
    <row r="77" ht="14.45" hidden="1" customHeight="1"/>
    <row r="78" ht="14.45" hidden="1" customHeight="1"/>
    <row r="79" ht="14.45" hidden="1" customHeight="1"/>
    <row r="80" ht="14.45" hidden="1" customHeight="1"/>
    <row r="81" ht="14.45" hidden="1" customHeight="1"/>
    <row r="82" ht="14.45" hidden="1" customHeight="1"/>
    <row r="83" ht="14.45" hidden="1" customHeight="1"/>
    <row r="84" ht="14.45" hidden="1" customHeight="1"/>
    <row r="85" ht="14.45" hidden="1" customHeight="1"/>
    <row r="86" ht="14.45" hidden="1" customHeight="1"/>
    <row r="87" ht="14.45" hidden="1" customHeight="1"/>
    <row r="88" ht="14.45" hidden="1" customHeight="1"/>
    <row r="89" ht="14.45" hidden="1" customHeight="1"/>
    <row r="90" ht="14.45" hidden="1" customHeight="1"/>
  </sheetData>
  <mergeCells count="6">
    <mergeCell ref="P11:P12"/>
    <mergeCell ref="B19:B26"/>
    <mergeCell ref="M10:M12"/>
    <mergeCell ref="B11:B18"/>
    <mergeCell ref="N11:N12"/>
    <mergeCell ref="O11:O12"/>
  </mergeCells>
  <conditionalFormatting sqref="J11:J17 J19:J25">
    <cfRule type="cellIs" dxfId="1" priority="1" operator="equal">
      <formula>"NO"</formula>
    </cfRule>
    <cfRule type="cellIs" dxfId="0" priority="2" operator="equal">
      <formula>"YES"</formula>
    </cfRule>
  </conditionalFormatting>
  <pageMargins left="0.7" right="0.7" top="0.75" bottom="0.75" header="0.3" footer="0.3"/>
  <pageSetup orientation="portrait"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X11"/>
  <sheetViews>
    <sheetView showGridLines="0" zoomScale="80" zoomScaleNormal="80" workbookViewId="0"/>
  </sheetViews>
  <sheetFormatPr defaultRowHeight="15"/>
  <cols>
    <col min="1" max="1" width="11.42578125" customWidth="1"/>
    <col min="2" max="2" width="15.85546875" customWidth="1"/>
    <col min="3" max="3" width="26.140625" bestFit="1" customWidth="1"/>
    <col min="4" max="4" width="11.85546875" customWidth="1"/>
    <col min="5" max="5" width="12.140625" customWidth="1"/>
    <col min="6" max="6" width="18.5703125" bestFit="1" customWidth="1"/>
    <col min="7" max="7" width="18.42578125" customWidth="1"/>
    <col min="8" max="8" width="22.85546875" customWidth="1"/>
    <col min="9" max="9" width="14.5703125" bestFit="1" customWidth="1"/>
    <col min="10" max="10" width="16.5703125" customWidth="1"/>
    <col min="11" max="11" width="18.5703125" bestFit="1" customWidth="1"/>
    <col min="12" max="12" width="22.28515625" bestFit="1" customWidth="1"/>
    <col min="13" max="13" width="15.140625" bestFit="1" customWidth="1"/>
    <col min="14" max="14" width="16.42578125" customWidth="1"/>
    <col min="15" max="15" width="18.140625" customWidth="1"/>
    <col min="16" max="16" width="10.5703125" bestFit="1" customWidth="1"/>
    <col min="17" max="17" width="11.5703125" bestFit="1" customWidth="1"/>
    <col min="18" max="18" width="10.28515625" customWidth="1"/>
    <col min="19" max="19" width="11.42578125" bestFit="1" customWidth="1"/>
    <col min="20" max="20" width="3.7109375" customWidth="1"/>
    <col min="21" max="21" width="11.5703125" customWidth="1"/>
    <col min="22" max="22" width="10.85546875" customWidth="1"/>
    <col min="23" max="23" width="10" customWidth="1"/>
    <col min="24" max="24" width="27.42578125" bestFit="1" customWidth="1"/>
    <col min="25" max="25" width="12.42578125" customWidth="1"/>
    <col min="26" max="26" width="11.140625" customWidth="1"/>
    <col min="27" max="27" width="9.42578125" customWidth="1"/>
    <col min="28" max="28" width="22.42578125" customWidth="1"/>
    <col min="29" max="29" width="17" customWidth="1"/>
    <col min="30" max="30" width="3.7109375" customWidth="1"/>
    <col min="31" max="31" width="24.140625" bestFit="1" customWidth="1"/>
    <col min="32" max="32" width="21.85546875" bestFit="1" customWidth="1"/>
    <col min="33" max="33" width="23.5703125" customWidth="1"/>
    <col min="34" max="34" width="27.140625" bestFit="1" customWidth="1"/>
    <col min="35" max="35" width="22.5703125" customWidth="1"/>
    <col min="36" max="36" width="8.42578125" customWidth="1"/>
    <col min="37" max="37" width="18.140625" bestFit="1" customWidth="1"/>
    <col min="38" max="38" width="11" bestFit="1" customWidth="1"/>
    <col min="39" max="41" width="14.85546875" customWidth="1"/>
    <col min="42" max="42" width="3.7109375" customWidth="1"/>
    <col min="43" max="43" width="16.140625" customWidth="1"/>
    <col min="44" max="44" width="14.42578125" bestFit="1" customWidth="1"/>
    <col min="45" max="45" width="14.5703125" bestFit="1" customWidth="1"/>
    <col min="46" max="46" width="16.42578125" customWidth="1"/>
    <col min="47" max="47" width="21.140625" customWidth="1"/>
    <col min="48" max="48" width="16.28515625" customWidth="1"/>
    <col min="49" max="51" width="21.140625" customWidth="1"/>
    <col min="52" max="52" width="23.140625" customWidth="1"/>
    <col min="53" max="54" width="21.140625" customWidth="1"/>
    <col min="55" max="55" width="9.42578125" customWidth="1"/>
    <col min="56" max="56" width="28.5703125" bestFit="1" customWidth="1"/>
    <col min="57" max="57" width="3.7109375" customWidth="1"/>
    <col min="58" max="58" width="16.140625" bestFit="1" customWidth="1"/>
    <col min="59" max="59" width="14.42578125" bestFit="1" customWidth="1"/>
    <col min="60" max="60" width="19.5703125" bestFit="1" customWidth="1"/>
    <col min="61" max="62" width="19.5703125" customWidth="1"/>
    <col min="63" max="63" width="16.5703125" customWidth="1"/>
    <col min="64" max="64" width="17.140625" bestFit="1" customWidth="1"/>
    <col min="65" max="65" width="21.85546875" customWidth="1"/>
    <col min="66" max="66" width="21.5703125" bestFit="1" customWidth="1"/>
    <col min="67" max="67" width="22.140625" bestFit="1" customWidth="1"/>
    <col min="68" max="68" width="22.140625" customWidth="1"/>
    <col min="69" max="69" width="19.140625" bestFit="1" customWidth="1"/>
    <col min="70" max="70" width="9.42578125" customWidth="1"/>
    <col min="71" max="71" width="28.5703125" bestFit="1" customWidth="1"/>
    <col min="72" max="72" width="3.5703125" customWidth="1"/>
    <col min="73" max="73" width="16.85546875" customWidth="1"/>
    <col min="74" max="74" width="3.42578125" customWidth="1"/>
    <col min="75" max="75" width="22.28515625" bestFit="1" customWidth="1"/>
    <col min="76" max="76" width="20.85546875" customWidth="1"/>
  </cols>
  <sheetData>
    <row r="1" spans="1:76" ht="9.9499999999999993" customHeight="1"/>
    <row r="2" spans="1:76">
      <c r="B2" s="318" t="s">
        <v>96</v>
      </c>
      <c r="C2" s="318"/>
      <c r="D2" s="318"/>
      <c r="E2" s="318"/>
      <c r="F2" s="318"/>
      <c r="G2" s="318"/>
      <c r="H2" s="318"/>
      <c r="I2" s="318"/>
      <c r="J2" s="318"/>
      <c r="K2" s="318"/>
      <c r="L2" s="318"/>
      <c r="M2" s="318"/>
      <c r="N2" s="318"/>
      <c r="O2" s="318"/>
      <c r="P2" s="318"/>
      <c r="Q2" s="318"/>
      <c r="R2" s="318"/>
      <c r="S2" s="318"/>
      <c r="T2" s="105"/>
      <c r="U2" s="319" t="s">
        <v>97</v>
      </c>
      <c r="V2" s="319"/>
      <c r="W2" s="319"/>
      <c r="X2" s="319"/>
      <c r="Y2" s="319"/>
      <c r="Z2" s="319"/>
      <c r="AA2" s="319"/>
      <c r="AB2" s="319"/>
      <c r="AC2" s="319"/>
      <c r="AD2" s="105"/>
      <c r="AE2" s="321" t="s">
        <v>98</v>
      </c>
      <c r="AF2" s="321"/>
      <c r="AG2" s="321"/>
      <c r="AH2" s="321"/>
      <c r="AI2" s="321"/>
      <c r="AJ2" s="321"/>
      <c r="AK2" s="321"/>
      <c r="AL2" s="321"/>
      <c r="AM2" s="321"/>
      <c r="AN2" s="321"/>
      <c r="AO2" s="321"/>
      <c r="AP2" s="105"/>
      <c r="AQ2" s="320" t="s">
        <v>89</v>
      </c>
      <c r="AR2" s="320"/>
      <c r="AS2" s="320"/>
      <c r="AT2" s="320"/>
      <c r="AU2" s="320"/>
      <c r="AV2" s="320"/>
      <c r="AW2" s="320"/>
      <c r="AX2" s="320"/>
      <c r="AY2" s="320"/>
      <c r="AZ2" s="320"/>
      <c r="BA2" s="320"/>
      <c r="BB2" s="320"/>
      <c r="BC2" s="320"/>
      <c r="BD2" s="320"/>
      <c r="BE2" s="105"/>
      <c r="BF2" s="317" t="s">
        <v>93</v>
      </c>
      <c r="BG2" s="317"/>
      <c r="BH2" s="317"/>
      <c r="BI2" s="317"/>
      <c r="BJ2" s="317"/>
      <c r="BK2" s="317"/>
      <c r="BL2" s="317"/>
      <c r="BM2" s="317"/>
      <c r="BN2" s="317"/>
      <c r="BO2" s="317"/>
      <c r="BP2" s="317"/>
      <c r="BQ2" s="317"/>
      <c r="BR2" s="317"/>
      <c r="BS2" s="317"/>
    </row>
    <row r="3" spans="1:76">
      <c r="A3" s="40" t="s">
        <v>51</v>
      </c>
      <c r="B3" s="68" t="s">
        <v>1</v>
      </c>
      <c r="C3" s="68" t="s">
        <v>3</v>
      </c>
      <c r="D3" s="68" t="s">
        <v>5</v>
      </c>
      <c r="E3" s="68" t="s">
        <v>7</v>
      </c>
      <c r="F3" s="68" t="s">
        <v>9</v>
      </c>
      <c r="G3" s="68" t="s">
        <v>18</v>
      </c>
      <c r="H3" s="68" t="s">
        <v>65</v>
      </c>
      <c r="I3" s="68" t="s">
        <v>27</v>
      </c>
      <c r="J3" s="68" t="s">
        <v>44</v>
      </c>
      <c r="K3" s="68" t="s">
        <v>66</v>
      </c>
      <c r="L3" s="68" t="s">
        <v>32</v>
      </c>
      <c r="M3" s="68" t="s">
        <v>35</v>
      </c>
      <c r="N3" s="68" t="s">
        <v>67</v>
      </c>
      <c r="O3" s="68" t="s">
        <v>68</v>
      </c>
      <c r="P3" s="68" t="s">
        <v>42</v>
      </c>
      <c r="Q3" s="68" t="s">
        <v>69</v>
      </c>
      <c r="R3" s="68" t="s">
        <v>43</v>
      </c>
      <c r="S3" s="68" t="s">
        <v>71</v>
      </c>
      <c r="T3" s="69" t="s">
        <v>99</v>
      </c>
      <c r="U3" s="70" t="s">
        <v>73</v>
      </c>
      <c r="V3" s="71" t="s">
        <v>100</v>
      </c>
      <c r="W3" s="71" t="s">
        <v>101</v>
      </c>
      <c r="X3" s="70" t="s">
        <v>74</v>
      </c>
      <c r="Y3" s="70" t="s">
        <v>75</v>
      </c>
      <c r="Z3" s="71" t="s">
        <v>100</v>
      </c>
      <c r="AA3" s="71" t="s">
        <v>101</v>
      </c>
      <c r="AB3" s="70" t="s">
        <v>76</v>
      </c>
      <c r="AC3" s="133" t="s">
        <v>102</v>
      </c>
      <c r="AD3" s="69" t="s">
        <v>99</v>
      </c>
      <c r="AE3" s="213" t="s">
        <v>103</v>
      </c>
      <c r="AF3" s="213" t="s">
        <v>104</v>
      </c>
      <c r="AG3" s="213" t="s">
        <v>105</v>
      </c>
      <c r="AH3" s="213" t="s">
        <v>106</v>
      </c>
      <c r="AI3" s="213" t="s">
        <v>107</v>
      </c>
      <c r="AJ3" s="213" t="s">
        <v>108</v>
      </c>
      <c r="AK3" s="213" t="s">
        <v>109</v>
      </c>
      <c r="AL3" s="213" t="s">
        <v>110</v>
      </c>
      <c r="AM3" s="213" t="s">
        <v>111</v>
      </c>
      <c r="AN3" s="213" t="s">
        <v>112</v>
      </c>
      <c r="AO3" s="213" t="s">
        <v>113</v>
      </c>
      <c r="AP3" s="69" t="s">
        <v>99</v>
      </c>
      <c r="AQ3" s="106" t="s">
        <v>18</v>
      </c>
      <c r="AR3" s="106" t="s">
        <v>42</v>
      </c>
      <c r="AS3" s="106" t="s">
        <v>27</v>
      </c>
      <c r="AT3" s="106" t="s">
        <v>35</v>
      </c>
      <c r="AU3" s="106" t="s">
        <v>114</v>
      </c>
      <c r="AV3" s="106" t="s">
        <v>44</v>
      </c>
      <c r="AW3" s="106" t="s">
        <v>115</v>
      </c>
      <c r="AX3" s="106" t="s">
        <v>116</v>
      </c>
      <c r="AY3" s="106" t="s">
        <v>117</v>
      </c>
      <c r="AZ3" s="106" t="s">
        <v>54</v>
      </c>
      <c r="BA3" s="224" t="s">
        <v>118</v>
      </c>
      <c r="BB3" s="106" t="s">
        <v>119</v>
      </c>
      <c r="BC3" s="106" t="s">
        <v>73</v>
      </c>
      <c r="BD3" s="106" t="str">
        <f>"INCREMENTAL "&amp;'INCR LABEL'!B3</f>
        <v>INCREMENTAL NOS</v>
      </c>
      <c r="BE3" s="69" t="s">
        <v>99</v>
      </c>
      <c r="BF3" s="107" t="s">
        <v>18</v>
      </c>
      <c r="BG3" s="107" t="s">
        <v>42</v>
      </c>
      <c r="BH3" s="107" t="s">
        <v>27</v>
      </c>
      <c r="BI3" s="107" t="s">
        <v>35</v>
      </c>
      <c r="BJ3" s="107" t="s">
        <v>114</v>
      </c>
      <c r="BK3" s="107" t="s">
        <v>44</v>
      </c>
      <c r="BL3" s="107" t="s">
        <v>115</v>
      </c>
      <c r="BM3" s="107" t="s">
        <v>116</v>
      </c>
      <c r="BN3" s="107" t="s">
        <v>117</v>
      </c>
      <c r="BO3" s="107" t="s">
        <v>54</v>
      </c>
      <c r="BP3" s="107" t="s">
        <v>118</v>
      </c>
      <c r="BQ3" s="107" t="s">
        <v>119</v>
      </c>
      <c r="BR3" s="107" t="s">
        <v>73</v>
      </c>
      <c r="BS3" s="107" t="str">
        <f>"INCREMENTAL "&amp;'INCR LABEL'!B3</f>
        <v>INCREMENTAL NOS</v>
      </c>
      <c r="BU3" s="218" t="s">
        <v>86</v>
      </c>
      <c r="BW3" s="254" t="s">
        <v>120</v>
      </c>
      <c r="BX3" s="254" t="s">
        <v>121</v>
      </c>
    </row>
    <row r="4" spans="1:76">
      <c r="A4" s="41">
        <f>'CURVE FACTS'!A2</f>
        <v>5</v>
      </c>
      <c r="B4" s="131" t="str">
        <f>RESULTS!B4</f>
        <v>PERU</v>
      </c>
      <c r="C4" s="100" t="str">
        <f>RESULTS!C4</f>
        <v>BEAUTY &amp; PERSONAL CARE</v>
      </c>
      <c r="D4" s="100" t="str">
        <f>RESULTS!D4</f>
        <v>HAIR CARE</v>
      </c>
      <c r="E4" s="100" t="str">
        <f>RESULTS!E4</f>
        <v>PANTENE</v>
      </c>
      <c r="F4" s="100" t="str">
        <f>RESULTS!F4</f>
        <v>FY2021</v>
      </c>
      <c r="G4" s="100" t="str">
        <f>RESULTS!G4</f>
        <v>LINEAR TV</v>
      </c>
      <c r="H4" s="100" t="str">
        <f>RESULTS!H4</f>
        <v>49% copy 20s, 24%% copy 15", 26% BE (52% EEG, 48% soap opera)</v>
      </c>
      <c r="I4" s="100">
        <f>RESULTS!I4</f>
        <v>52</v>
      </c>
      <c r="J4" s="119">
        <f>RESULTS!J4</f>
        <v>10841.3</v>
      </c>
      <c r="K4" s="100" t="str">
        <f>RESULTS!K4</f>
        <v>GRPs</v>
      </c>
      <c r="L4" s="100" t="str">
        <f>RESULTS!L4</f>
        <v>Women 18-49</v>
      </c>
      <c r="M4" s="119">
        <f>RESULTS!M4</f>
        <v>7360445</v>
      </c>
      <c r="N4" s="117">
        <f>RESULTS!N4</f>
        <v>10841.3</v>
      </c>
      <c r="O4" s="100" t="str">
        <f>RESULTS!O4</f>
        <v>GRPs</v>
      </c>
      <c r="P4" s="216">
        <f>RESULTS!P4</f>
        <v>6882087.1103707533</v>
      </c>
      <c r="Q4" s="100" t="str">
        <f>RESULTS!Q4</f>
        <v>PEN</v>
      </c>
      <c r="R4" s="217">
        <f>RESULTS!R4</f>
        <v>634.80275523883245</v>
      </c>
      <c r="S4" s="100" t="str">
        <f>RESULTS!S4</f>
        <v>PER GRP</v>
      </c>
      <c r="T4" s="76" t="s">
        <v>99</v>
      </c>
      <c r="U4" s="157">
        <f>RESULTS!U4</f>
        <v>0.65406543309422072</v>
      </c>
      <c r="V4" s="158">
        <f>RESULTS!V4</f>
        <v>0.46703562640551122</v>
      </c>
      <c r="W4" s="158">
        <f>RESULTS!W4</f>
        <v>0.84109523978292999</v>
      </c>
      <c r="X4" s="67" t="str">
        <f>RESULTS!X4</f>
        <v>NOS PER S/.1 SPENT</v>
      </c>
      <c r="Y4" s="157">
        <f>RESULTS!Y4</f>
        <v>7.6758653781217774</v>
      </c>
      <c r="Z4" s="158">
        <f>RESULTS!Z4</f>
        <v>5.4809540661951806</v>
      </c>
      <c r="AA4" s="158">
        <f>RESULTS!AA4</f>
        <v>9.8707766900483733</v>
      </c>
      <c r="AB4" s="67" t="str">
        <f>RESULTS!AB4</f>
        <v>SU PER GRP</v>
      </c>
      <c r="AC4" s="159">
        <f>RESULTS!AC4</f>
        <v>0.71069700897327559</v>
      </c>
      <c r="AD4" s="76" t="s">
        <v>99</v>
      </c>
      <c r="AE4" s="214">
        <f t="shared" ref="AE4:AE10" si="0">IFERROR((U4*P4)/(Y4*N4),"NA")</f>
        <v>54.091951666860552</v>
      </c>
      <c r="AF4" s="238">
        <f t="shared" ref="AF4:AF10" si="1">I4</f>
        <v>52</v>
      </c>
      <c r="AG4" s="221">
        <f>IFERROR(J4/(P4/R4),"NA")</f>
        <v>1</v>
      </c>
      <c r="AH4" s="221">
        <f>IFERROR(J4/N4,"NA")</f>
        <v>1</v>
      </c>
      <c r="AI4" s="215">
        <f t="shared" ref="AI4:AI10" si="2">M4</f>
        <v>7360445</v>
      </c>
      <c r="AJ4" s="222">
        <f>'CURVE FACTS'!BJ2</f>
        <v>1.93521838171215</v>
      </c>
      <c r="AK4" s="215">
        <f>'CURVE FACTS'!BK2</f>
        <v>4</v>
      </c>
      <c r="AL4" s="215">
        <f>'CURVE FACTS'!BL2</f>
        <v>90</v>
      </c>
      <c r="AM4" s="223">
        <f>'CURVE FACTS'!BO2</f>
        <v>0.89753000000000005</v>
      </c>
      <c r="AN4" s="223">
        <f>'CURVE FACTS'!BP2</f>
        <v>401.28340079999998</v>
      </c>
      <c r="AO4" s="223">
        <f>'CURVE FACTS'!BQ2</f>
        <v>2.1221608550000002</v>
      </c>
      <c r="AP4" s="76" t="s">
        <v>99</v>
      </c>
      <c r="AQ4" s="100" t="str">
        <f t="shared" ref="AQ4:AQ10" si="3">G4</f>
        <v>LINEAR TV</v>
      </c>
      <c r="AR4" s="119">
        <f>IF(U4="",0,SIMULATOR!D11)</f>
        <v>6882087.1103707533</v>
      </c>
      <c r="AS4" s="117">
        <f>IF(U4="",0,SIMULATOR!E11)</f>
        <v>52</v>
      </c>
      <c r="AT4" s="128">
        <f t="shared" ref="AT4:AT10" si="4">AI4</f>
        <v>7360445</v>
      </c>
      <c r="AU4" s="100">
        <f t="shared" ref="AU4:AU10" si="5">IFERROR((0.5)^(1/AJ4),"NA")</f>
        <v>0.6989506263185653</v>
      </c>
      <c r="AV4" s="119">
        <f t="shared" ref="AV4:AV10" si="6">IFERROR((1/R4)*AR4*AG4,"NA")</f>
        <v>10841.3</v>
      </c>
      <c r="AW4" s="117">
        <f t="shared" ref="AW4:AW10" si="7">IFERROR(IF(K4="GRPs",AV4,(AV4/AT4)*100)/AS4,"NA")</f>
        <v>208.48653846153846</v>
      </c>
      <c r="AX4" s="117">
        <f t="shared" ref="AX4:AX10" si="8">IFERROR(AW4/(1-AU4),"NA")</f>
        <v>692.53270954204129</v>
      </c>
      <c r="AY4" s="117">
        <f t="shared" ref="AY4:AY10" si="9">IFERROR(AL4*(1-EXP((-1)*((AX4/AN4)^AO4))),"NA")</f>
        <v>86.271027195930984</v>
      </c>
      <c r="AZ4" s="118">
        <f t="shared" ref="AZ4:AZ10" si="10">IFERROR(AY4/AX4,"NA")</f>
        <v>0.12457321655316522</v>
      </c>
      <c r="BA4" s="225">
        <f>IFERROR(VLOOKUP(A4,'CURVE DATA'!B:T,19,FALSE)/VLOOKUP(A4,'CURVE DATA'!B:AJ,35,FALSE),"NA")</f>
        <v>61.617300977741714</v>
      </c>
      <c r="BB4" s="118">
        <f t="shared" ref="BB4:BB10" si="11">IFERROR(AZ4*BA4,"")</f>
        <v>7.6758653781217774</v>
      </c>
      <c r="BC4" s="162">
        <f t="shared" ref="BC4:BC10" si="12">IFERROR(((BB4*(AV4/AH4))*AE4)/AR4,"")</f>
        <v>0.65406543309422072</v>
      </c>
      <c r="BD4" s="119">
        <f t="shared" ref="BD4:BD10" si="13">IFERROR(BC4*AR4,"")</f>
        <v>4501335.2864368008</v>
      </c>
      <c r="BE4" s="76" t="s">
        <v>99</v>
      </c>
      <c r="BF4" s="108" t="str">
        <f t="shared" ref="BF4:BF10" si="14">G4</f>
        <v>LINEAR TV</v>
      </c>
      <c r="BG4" s="109">
        <f>IF(U4="",0,SIMULATOR!D19)</f>
        <v>4207129</v>
      </c>
      <c r="BH4" s="111">
        <f>IF(U4="",0,SIMULATOR!E19)</f>
        <v>52</v>
      </c>
      <c r="BI4" s="109">
        <f t="shared" ref="BI4:BI10" si="15">AI4</f>
        <v>7360445</v>
      </c>
      <c r="BJ4" s="129">
        <f t="shared" ref="BJ4:BJ10" si="16">IFERROR((0.5)^(1/AJ4),"NA")</f>
        <v>0.6989506263185653</v>
      </c>
      <c r="BK4" s="109">
        <f t="shared" ref="BK4:BK10" si="17">IFERROR((1/R4)*BG4*AG4,"NA")</f>
        <v>6627.4586322757023</v>
      </c>
      <c r="BL4" s="110">
        <f t="shared" ref="BL4:BL10" si="18">IFERROR(IF(K4="GRPs",BK4,(BK4/BI4)*100)/BH4,"NA")</f>
        <v>127.4511275437635</v>
      </c>
      <c r="BM4" s="111">
        <f t="shared" ref="BM4:BM10" si="19">IFERROR(BL4/(1-BJ4),"NA")</f>
        <v>423.35622886440586</v>
      </c>
      <c r="BN4" s="111">
        <f t="shared" ref="BN4:BN10" si="20">IFERROR(AL4*(1-EXP((-1)*((BM4/AN4)^AO4))),"NA")</f>
        <v>60.644838528210876</v>
      </c>
      <c r="BO4" s="112">
        <f t="shared" ref="BO4:BO10" si="21">IFERROR(BN4/BM4,"NA")</f>
        <v>0.14324777667942246</v>
      </c>
      <c r="BP4" s="112">
        <f t="shared" ref="BP4:BP10" si="22">BA4</f>
        <v>61.617300977741714</v>
      </c>
      <c r="BQ4" s="112">
        <f t="shared" ref="BQ4:BQ10" si="23">IFERROR(BO4*BP4,"")</f>
        <v>8.8265413700483037</v>
      </c>
      <c r="BR4" s="165">
        <f t="shared" ref="BR4:BR10" si="24">IFERROR(((BQ4*(BK4/AH4))*AE4)/BG4,"")</f>
        <v>0.75211527554660418</v>
      </c>
      <c r="BS4" s="109">
        <f t="shared" ref="BS4:BS10" si="25">IFERROR(BR4*BG4,"")</f>
        <v>3164245.9870951092</v>
      </c>
      <c r="BU4" s="220">
        <f>IFERROR(VLOOKUP(A4,'MAX TOTAL ROIS'!B:C,2,FALSE),"")</f>
        <v>0.76</v>
      </c>
      <c r="BW4" s="255">
        <f>IFERROR(AV4/AS4,"")</f>
        <v>208.48653846153846</v>
      </c>
      <c r="BX4" s="255">
        <f>IFERROR(BK4/BH4,"")</f>
        <v>127.4511275437635</v>
      </c>
    </row>
    <row r="5" spans="1:76">
      <c r="A5" s="41">
        <f>'CURVE FACTS'!A3</f>
        <v>6</v>
      </c>
      <c r="B5" s="131" t="str">
        <f>RESULTS!B5</f>
        <v>PERU</v>
      </c>
      <c r="C5" s="100" t="str">
        <f>RESULTS!C5</f>
        <v>BEAUTY &amp; PERSONAL CARE</v>
      </c>
      <c r="D5" s="100" t="str">
        <f>RESULTS!D5</f>
        <v>HAIR CARE</v>
      </c>
      <c r="E5" s="100" t="str">
        <f>RESULTS!E5</f>
        <v>PANTENE</v>
      </c>
      <c r="F5" s="100" t="str">
        <f>RESULTS!F5</f>
        <v>FY2021</v>
      </c>
      <c r="G5" s="100" t="str">
        <f>RESULTS!G5</f>
        <v>SOCIAL</v>
      </c>
      <c r="H5" s="100" t="str">
        <f>RESULTS!H5</f>
        <v>FB/IG Brand (87% FB - 13% IG)</v>
      </c>
      <c r="I5" s="100">
        <f>RESULTS!I5</f>
        <v>52</v>
      </c>
      <c r="J5" s="119">
        <f>RESULTS!J5</f>
        <v>150486475</v>
      </c>
      <c r="K5" s="100" t="str">
        <f>RESULTS!K5</f>
        <v>IMPs</v>
      </c>
      <c r="L5" s="100" t="str">
        <f>RESULTS!L5</f>
        <v>Women 18-49</v>
      </c>
      <c r="M5" s="119">
        <f>RESULTS!M5</f>
        <v>9800000</v>
      </c>
      <c r="N5" s="117">
        <f>RESULTS!N5</f>
        <v>150.48647500000001</v>
      </c>
      <c r="O5" s="100" t="str">
        <f>RESULTS!O5</f>
        <v>MM IMPs</v>
      </c>
      <c r="P5" s="216">
        <f>RESULTS!P5</f>
        <v>638935</v>
      </c>
      <c r="Q5" s="100" t="str">
        <f>RESULTS!Q5</f>
        <v>PEN</v>
      </c>
      <c r="R5" s="217">
        <f>RESULTS!R5</f>
        <v>4.2457968398821224</v>
      </c>
      <c r="S5" s="100" t="str">
        <f>RESULTS!S5</f>
        <v>PER M IMPs</v>
      </c>
      <c r="T5" s="76" t="s">
        <v>99</v>
      </c>
      <c r="U5" s="157">
        <f>RESULTS!U5</f>
        <v>1.3040108169967919</v>
      </c>
      <c r="V5" s="158">
        <f>RESULTS!V5</f>
        <v>0.91634327491746326</v>
      </c>
      <c r="W5" s="158">
        <f>RESULTS!W5</f>
        <v>1.6916783590761202</v>
      </c>
      <c r="X5" s="67" t="str">
        <f>RESULTS!X5</f>
        <v>NOS PER S/.1 SPENT</v>
      </c>
      <c r="Y5" s="157">
        <f>RESULTS!Y5</f>
        <v>102.35469113918218</v>
      </c>
      <c r="Z5" s="158">
        <f>RESULTS!Z5</f>
        <v>71.925808942023835</v>
      </c>
      <c r="AA5" s="158">
        <f>RESULTS!AA5</f>
        <v>132.78357333634051</v>
      </c>
      <c r="AB5" s="67" t="str">
        <f>RESULTS!AB5</f>
        <v>SU PER MM IMPs</v>
      </c>
      <c r="AC5" s="160">
        <f>RESULTS!AC5</f>
        <v>0.71069700897327559</v>
      </c>
      <c r="AD5" s="76" t="s">
        <v>99</v>
      </c>
      <c r="AE5" s="214">
        <f t="shared" si="0"/>
        <v>54.091951666860552</v>
      </c>
      <c r="AF5" s="238">
        <f t="shared" si="1"/>
        <v>52</v>
      </c>
      <c r="AG5" s="221">
        <f t="shared" ref="AG5:AG10" si="26">IFERROR(J5/(P5/R5),"NA")</f>
        <v>1000</v>
      </c>
      <c r="AH5" s="221">
        <f t="shared" ref="AH5:AH10" si="27">IFERROR(J5/N5,"NA")</f>
        <v>999999.99999999988</v>
      </c>
      <c r="AI5" s="215">
        <f t="shared" si="2"/>
        <v>9800000</v>
      </c>
      <c r="AJ5" s="222">
        <f>'CURVE FACTS'!BJ3</f>
        <v>1.1827248672603601</v>
      </c>
      <c r="AK5" s="215">
        <f>'CURVE FACTS'!BK3</f>
        <v>2.8362873714296502</v>
      </c>
      <c r="AL5" s="215">
        <f>'CURVE FACTS'!BL3</f>
        <v>44.303867318364098</v>
      </c>
      <c r="AM5" s="223">
        <f>'CURVE FACTS'!BO3</f>
        <v>0.43808999999999998</v>
      </c>
      <c r="AN5" s="223">
        <f>'CURVE FACTS'!BP3</f>
        <v>148.6976837</v>
      </c>
      <c r="AO5" s="223">
        <f>'CURVE FACTS'!BQ3</f>
        <v>1.7852155009999999</v>
      </c>
      <c r="AP5" s="76" t="s">
        <v>99</v>
      </c>
      <c r="AQ5" s="100" t="str">
        <f t="shared" si="3"/>
        <v>SOCIAL</v>
      </c>
      <c r="AR5" s="119">
        <f>IF(U5="",0,SIMULATOR!D12)</f>
        <v>638935</v>
      </c>
      <c r="AS5" s="117">
        <f>IF(U5="",0,SIMULATOR!E12)</f>
        <v>52</v>
      </c>
      <c r="AT5" s="128">
        <f t="shared" si="4"/>
        <v>9800000</v>
      </c>
      <c r="AU5" s="100">
        <f t="shared" si="5"/>
        <v>0.55651590368719528</v>
      </c>
      <c r="AV5" s="119">
        <f t="shared" si="6"/>
        <v>150486475</v>
      </c>
      <c r="AW5" s="117">
        <f t="shared" si="7"/>
        <v>29.53031299058085</v>
      </c>
      <c r="AX5" s="117">
        <f t="shared" si="8"/>
        <v>66.587084488712065</v>
      </c>
      <c r="AY5" s="117">
        <f t="shared" si="9"/>
        <v>9.3937020500318109</v>
      </c>
      <c r="AZ5" s="118">
        <f t="shared" si="10"/>
        <v>0.14107393531585311</v>
      </c>
      <c r="BA5" s="225">
        <f>IFERROR(VLOOKUP(A5,'CURVE DATA'!B:T,19,FALSE)/VLOOKUP(A5,'CURVE DATA'!B:AJ,35,FALSE),"NA")</f>
        <v>725.53934864025962</v>
      </c>
      <c r="BB5" s="118">
        <f t="shared" si="11"/>
        <v>102.35469113918218</v>
      </c>
      <c r="BC5" s="162">
        <f t="shared" si="12"/>
        <v>1.3040108169967919</v>
      </c>
      <c r="BD5" s="119">
        <f t="shared" si="13"/>
        <v>833178.15135784517</v>
      </c>
      <c r="BE5" s="76" t="s">
        <v>99</v>
      </c>
      <c r="BF5" s="108" t="str">
        <f t="shared" si="14"/>
        <v>SOCIAL</v>
      </c>
      <c r="BG5" s="109">
        <f>IF(U5="",0,SIMULATOR!D20)</f>
        <v>2030799</v>
      </c>
      <c r="BH5" s="111">
        <f>IF(U5="",0,SIMULATOR!E20)</f>
        <v>52</v>
      </c>
      <c r="BI5" s="109">
        <f t="shared" si="15"/>
        <v>9800000</v>
      </c>
      <c r="BJ5" s="129">
        <f t="shared" si="16"/>
        <v>0.55651590368719528</v>
      </c>
      <c r="BK5" s="109">
        <f t="shared" si="17"/>
        <v>478308095.4142831</v>
      </c>
      <c r="BL5" s="110">
        <f t="shared" si="18"/>
        <v>93.859516368579889</v>
      </c>
      <c r="BM5" s="111">
        <f t="shared" si="19"/>
        <v>211.64122264798763</v>
      </c>
      <c r="BN5" s="111">
        <f t="shared" si="20"/>
        <v>37.529149245832429</v>
      </c>
      <c r="BO5" s="112">
        <f t="shared" si="21"/>
        <v>0.17732438310589807</v>
      </c>
      <c r="BP5" s="112">
        <f t="shared" si="22"/>
        <v>725.53934864025962</v>
      </c>
      <c r="BQ5" s="112">
        <f t="shared" si="23"/>
        <v>128.65581741668913</v>
      </c>
      <c r="BR5" s="165">
        <f t="shared" si="24"/>
        <v>1.639090262631878</v>
      </c>
      <c r="BS5" s="109">
        <f t="shared" si="25"/>
        <v>3328662.8662625551</v>
      </c>
      <c r="BU5" s="220">
        <f>IFERROR(VLOOKUP(A5,'MAX TOTAL ROIS'!B:C,2,FALSE),"")</f>
        <v>1.74</v>
      </c>
      <c r="BW5" s="255">
        <f t="shared" ref="BW5:BW9" si="28">IFERROR(AV5/AS5,"")</f>
        <v>2893970.673076923</v>
      </c>
      <c r="BX5" s="255">
        <f t="shared" ref="BX5:BX9" si="29">IFERROR(BK5/BH5,"")</f>
        <v>9198232.6041208282</v>
      </c>
    </row>
    <row r="6" spans="1:76">
      <c r="A6" s="41">
        <f>'CURVE FACTS'!A4</f>
        <v>7</v>
      </c>
      <c r="B6" s="131" t="str">
        <f>RESULTS!B6</f>
        <v>PERU</v>
      </c>
      <c r="C6" s="100" t="str">
        <f>RESULTS!C6</f>
        <v>BEAUTY &amp; PERSONAL CARE</v>
      </c>
      <c r="D6" s="100" t="str">
        <f>RESULTS!D6</f>
        <v>HAIR CARE</v>
      </c>
      <c r="E6" s="100" t="str">
        <f>RESULTS!E6</f>
        <v>PANTENE</v>
      </c>
      <c r="F6" s="100" t="str">
        <f>RESULTS!F6</f>
        <v>FY2021</v>
      </c>
      <c r="G6" s="100" t="str">
        <f>RESULTS!G6</f>
        <v>YOUTUBE</v>
      </c>
      <c r="H6" s="100" t="str">
        <f>RESULTS!H6</f>
        <v>YouTube</v>
      </c>
      <c r="I6" s="100">
        <f>RESULTS!I6</f>
        <v>50</v>
      </c>
      <c r="J6" s="119">
        <f>RESULTS!J6</f>
        <v>79472120</v>
      </c>
      <c r="K6" s="100" t="str">
        <f>RESULTS!K6</f>
        <v>IMPs</v>
      </c>
      <c r="L6" s="100" t="str">
        <f>RESULTS!L6</f>
        <v>Women 18-54</v>
      </c>
      <c r="M6" s="119">
        <f>RESULTS!M6</f>
        <v>8750000</v>
      </c>
      <c r="N6" s="117">
        <f>RESULTS!N6</f>
        <v>79.472120000000004</v>
      </c>
      <c r="O6" s="100" t="str">
        <f>RESULTS!O6</f>
        <v>MM IMPs</v>
      </c>
      <c r="P6" s="216">
        <f>RESULTS!P6</f>
        <v>321138</v>
      </c>
      <c r="Q6" s="100" t="str">
        <f>RESULTS!Q6</f>
        <v>PEN</v>
      </c>
      <c r="R6" s="217">
        <f>RESULTS!R6</f>
        <v>4.04088880477833</v>
      </c>
      <c r="S6" s="100" t="str">
        <f>RESULTS!S6</f>
        <v>PER M IMPs</v>
      </c>
      <c r="T6" s="76" t="s">
        <v>99</v>
      </c>
      <c r="U6" s="157">
        <f>RESULTS!U6</f>
        <v>1.219050443075379</v>
      </c>
      <c r="V6" s="158">
        <f>RESULTS!V6</f>
        <v>0.74707339512313542</v>
      </c>
      <c r="W6" s="158">
        <f>RESULTS!W6</f>
        <v>1.6910274910276228</v>
      </c>
      <c r="X6" s="67" t="str">
        <f>RESULTS!X6</f>
        <v>NOS PER S/.1 SPENT</v>
      </c>
      <c r="Y6" s="157">
        <f>RESULTS!Y6</f>
        <v>91.068026500905589</v>
      </c>
      <c r="Z6" s="158">
        <f>RESULTS!Z6</f>
        <v>55.809421284947064</v>
      </c>
      <c r="AA6" s="158">
        <f>RESULTS!AA6</f>
        <v>126.32663171686416</v>
      </c>
      <c r="AB6" s="67" t="str">
        <f>RESULTS!AB6</f>
        <v>SU PER MM IMPs</v>
      </c>
      <c r="AC6" s="160">
        <f>RESULTS!AC6</f>
        <v>0.71069700897327559</v>
      </c>
      <c r="AD6" s="76" t="s">
        <v>99</v>
      </c>
      <c r="AE6" s="214">
        <f t="shared" si="0"/>
        <v>54.091951666860552</v>
      </c>
      <c r="AF6" s="238">
        <f t="shared" si="1"/>
        <v>50</v>
      </c>
      <c r="AG6" s="221">
        <f t="shared" si="26"/>
        <v>1000.0000000000001</v>
      </c>
      <c r="AH6" s="221">
        <f t="shared" si="27"/>
        <v>1000000</v>
      </c>
      <c r="AI6" s="215">
        <f t="shared" si="2"/>
        <v>8750000</v>
      </c>
      <c r="AJ6" s="222">
        <f>'CURVE FACTS'!BJ4</f>
        <v>1.46361538099982</v>
      </c>
      <c r="AK6" s="215">
        <f>'CURVE FACTS'!BK4</f>
        <v>2.8030414572599698</v>
      </c>
      <c r="AL6" s="215">
        <f>'CURVE FACTS'!BL4</f>
        <v>43.290639746693699</v>
      </c>
      <c r="AM6" s="223">
        <f>'CURVE FACTS'!BO4</f>
        <v>0.42787999999999998</v>
      </c>
      <c r="AN6" s="223">
        <f>'CURVE FACTS'!BP4</f>
        <v>144.40234570000001</v>
      </c>
      <c r="AO6" s="223">
        <f>'CURVE FACTS'!BQ4</f>
        <v>1.7927415840000001</v>
      </c>
      <c r="AP6" s="76" t="s">
        <v>99</v>
      </c>
      <c r="AQ6" s="100" t="str">
        <f t="shared" si="3"/>
        <v>YOUTUBE</v>
      </c>
      <c r="AR6" s="119">
        <f>IF(U6="",0,SIMULATOR!D13)</f>
        <v>321138</v>
      </c>
      <c r="AS6" s="117">
        <f>IF(U6="",0,SIMULATOR!E13)</f>
        <v>50</v>
      </c>
      <c r="AT6" s="128">
        <f t="shared" si="4"/>
        <v>8750000</v>
      </c>
      <c r="AU6" s="100">
        <f t="shared" si="5"/>
        <v>0.6227652678487694</v>
      </c>
      <c r="AV6" s="119">
        <f t="shared" si="6"/>
        <v>79472120</v>
      </c>
      <c r="AW6" s="117">
        <f t="shared" si="7"/>
        <v>18.165056</v>
      </c>
      <c r="AX6" s="117">
        <f t="shared" si="8"/>
        <v>48.15319071075821</v>
      </c>
      <c r="AY6" s="117">
        <f t="shared" si="9"/>
        <v>5.6413310031421666</v>
      </c>
      <c r="AZ6" s="118">
        <f t="shared" si="10"/>
        <v>0.11715383591147577</v>
      </c>
      <c r="BA6" s="225">
        <f>IFERROR(VLOOKUP(A6,'CURVE DATA'!B:T,19,FALSE)/VLOOKUP(A6,'CURVE DATA'!B:AJ,35,FALSE),"NA")</f>
        <v>777.33712935971437</v>
      </c>
      <c r="BB6" s="118">
        <f t="shared" si="11"/>
        <v>91.068026500905589</v>
      </c>
      <c r="BC6" s="162">
        <f t="shared" si="12"/>
        <v>1.219050443075379</v>
      </c>
      <c r="BD6" s="119">
        <f t="shared" si="13"/>
        <v>391483.42118834105</v>
      </c>
      <c r="BE6" s="76" t="s">
        <v>99</v>
      </c>
      <c r="BF6" s="108" t="str">
        <f t="shared" si="14"/>
        <v>YOUTUBE</v>
      </c>
      <c r="BG6" s="109">
        <f>IF(U6="",0,SIMULATOR!D21)</f>
        <v>1412696</v>
      </c>
      <c r="BH6" s="111">
        <f>IF(U6="",0,SIMULATOR!E21)</f>
        <v>50</v>
      </c>
      <c r="BI6" s="109">
        <f t="shared" si="15"/>
        <v>8750000</v>
      </c>
      <c r="BJ6" s="129">
        <f t="shared" si="16"/>
        <v>0.6227652678487694</v>
      </c>
      <c r="BK6" s="109">
        <f t="shared" si="17"/>
        <v>349600315.23992801</v>
      </c>
      <c r="BL6" s="110">
        <f t="shared" si="18"/>
        <v>79.908643483412121</v>
      </c>
      <c r="BM6" s="111">
        <f t="shared" si="19"/>
        <v>211.82737609477948</v>
      </c>
      <c r="BN6" s="111">
        <f t="shared" si="20"/>
        <v>37.358713679600449</v>
      </c>
      <c r="BO6" s="112">
        <f t="shared" si="21"/>
        <v>0.1763639543119524</v>
      </c>
      <c r="BP6" s="112">
        <f t="shared" si="22"/>
        <v>777.33712935971437</v>
      </c>
      <c r="BQ6" s="112">
        <f t="shared" si="23"/>
        <v>137.0942499673809</v>
      </c>
      <c r="BR6" s="165">
        <f t="shared" si="24"/>
        <v>1.8351644653698576</v>
      </c>
      <c r="BS6" s="109">
        <f t="shared" si="25"/>
        <v>2592529.4995701364</v>
      </c>
      <c r="BU6" s="220">
        <f>IFERROR(VLOOKUP(A6,'MAX TOTAL ROIS'!B:C,2,FALSE),"")</f>
        <v>1.97</v>
      </c>
      <c r="BW6" s="255">
        <f t="shared" si="28"/>
        <v>1589442.4</v>
      </c>
      <c r="BX6" s="255">
        <f t="shared" si="29"/>
        <v>6992006.3047985602</v>
      </c>
    </row>
    <row r="7" spans="1:76">
      <c r="A7" s="41">
        <f>'CURVE FACTS'!A5</f>
        <v>8</v>
      </c>
      <c r="B7" s="131" t="str">
        <f>RESULTS!B7</f>
        <v>PERU</v>
      </c>
      <c r="C7" s="100" t="str">
        <f>RESULTS!C7</f>
        <v>BEAUTY &amp; PERSONAL CARE</v>
      </c>
      <c r="D7" s="100" t="str">
        <f>RESULTS!D7</f>
        <v>HAIR CARE</v>
      </c>
      <c r="E7" s="100" t="str">
        <f>RESULTS!E7</f>
        <v>PANTENE</v>
      </c>
      <c r="F7" s="100" t="str">
        <f>RESULTS!F7</f>
        <v>FY2021</v>
      </c>
      <c r="G7" s="100" t="str">
        <f>RESULTS!G7</f>
        <v>PROGRAMMATIC VIDEO</v>
      </c>
      <c r="H7" s="100" t="str">
        <f>RESULTS!H7</f>
        <v>Programmatic</v>
      </c>
      <c r="I7" s="100">
        <f>RESULTS!I7</f>
        <v>48</v>
      </c>
      <c r="J7" s="119">
        <f>RESULTS!J7</f>
        <v>16204631</v>
      </c>
      <c r="K7" s="100" t="str">
        <f>RESULTS!K7</f>
        <v>IMPs</v>
      </c>
      <c r="L7" s="100" t="str">
        <f>RESULTS!L7</f>
        <v>Women 18-49</v>
      </c>
      <c r="M7" s="119">
        <f>RESULTS!M7</f>
        <v>7360445</v>
      </c>
      <c r="N7" s="117">
        <f>RESULTS!N7</f>
        <v>16.204630999999999</v>
      </c>
      <c r="O7" s="100" t="str">
        <f>RESULTS!O7</f>
        <v>MM IMPs</v>
      </c>
      <c r="P7" s="216">
        <f>RESULTS!P7</f>
        <v>247023</v>
      </c>
      <c r="Q7" s="100" t="str">
        <f>RESULTS!Q7</f>
        <v>PEN</v>
      </c>
      <c r="R7" s="217">
        <f>RESULTS!R7</f>
        <v>15.243975626473691</v>
      </c>
      <c r="S7" s="100" t="str">
        <f>RESULTS!S7</f>
        <v>PER M IMPs</v>
      </c>
      <c r="T7" s="76" t="s">
        <v>99</v>
      </c>
      <c r="U7" s="157">
        <f>RESULTS!U7</f>
        <v>9.2952407648863103E-2</v>
      </c>
      <c r="V7" s="158">
        <f>RESULTS!V7</f>
        <v>5.5186939241803998E-2</v>
      </c>
      <c r="W7" s="158">
        <f>RESULTS!W7</f>
        <v>0.13071787605592219</v>
      </c>
      <c r="X7" s="67" t="str">
        <f>RESULTS!X7</f>
        <v>NOS PER S/.1 SPENT</v>
      </c>
      <c r="Y7" s="157">
        <f>RESULTS!Y7</f>
        <v>26.195472578768484</v>
      </c>
      <c r="Z7" s="158">
        <f>RESULTS!Z7</f>
        <v>15.552560607960981</v>
      </c>
      <c r="AA7" s="158">
        <f>RESULTS!AA7</f>
        <v>36.838384549575984</v>
      </c>
      <c r="AB7" s="67" t="str">
        <f>RESULTS!AB7</f>
        <v>SU PER MM IMPs</v>
      </c>
      <c r="AC7" s="160">
        <f>RESULTS!AC7</f>
        <v>0.71069700897327559</v>
      </c>
      <c r="AD7" s="76" t="s">
        <v>99</v>
      </c>
      <c r="AE7" s="214">
        <f t="shared" si="0"/>
        <v>54.09195166686056</v>
      </c>
      <c r="AF7" s="238">
        <f t="shared" si="1"/>
        <v>48</v>
      </c>
      <c r="AG7" s="221">
        <f t="shared" si="26"/>
        <v>1000</v>
      </c>
      <c r="AH7" s="221">
        <f t="shared" si="27"/>
        <v>1000000</v>
      </c>
      <c r="AI7" s="215">
        <f t="shared" si="2"/>
        <v>7360445</v>
      </c>
      <c r="AJ7" s="222">
        <f>'CURVE FACTS'!BJ5</f>
        <v>1.4636172159581</v>
      </c>
      <c r="AK7" s="215">
        <f>'CURVE FACTS'!BK5</f>
        <v>2.8030328200558698</v>
      </c>
      <c r="AL7" s="215">
        <f>'CURVE FACTS'!BL5</f>
        <v>43.290577316265697</v>
      </c>
      <c r="AM7" s="223">
        <f>'CURVE FACTS'!BO5</f>
        <v>0.42787999999999998</v>
      </c>
      <c r="AN7" s="223">
        <f>'CURVE FACTS'!BP5</f>
        <v>144.40234570000001</v>
      </c>
      <c r="AO7" s="223">
        <f>'CURVE FACTS'!BQ5</f>
        <v>1.7927415840000001</v>
      </c>
      <c r="AP7" s="76" t="s">
        <v>99</v>
      </c>
      <c r="AQ7" s="100" t="str">
        <f t="shared" si="3"/>
        <v>PROGRAMMATIC VIDEO</v>
      </c>
      <c r="AR7" s="119">
        <f>IF(U7="",0,SIMULATOR!D14)</f>
        <v>247023</v>
      </c>
      <c r="AS7" s="117">
        <f>IF(U7="",0,SIMULATOR!E14)</f>
        <v>48</v>
      </c>
      <c r="AT7" s="128">
        <f t="shared" si="4"/>
        <v>7360445</v>
      </c>
      <c r="AU7" s="100">
        <f t="shared" si="5"/>
        <v>0.62276563761027282</v>
      </c>
      <c r="AV7" s="119">
        <f t="shared" si="6"/>
        <v>16204631</v>
      </c>
      <c r="AW7" s="117">
        <f t="shared" si="7"/>
        <v>4.5866313676233794</v>
      </c>
      <c r="AX7" s="117">
        <f t="shared" si="8"/>
        <v>12.158572561014081</v>
      </c>
      <c r="AY7" s="117">
        <f t="shared" si="9"/>
        <v>0.5095425361704834</v>
      </c>
      <c r="AZ7" s="118">
        <f t="shared" si="10"/>
        <v>4.1908088602794435E-2</v>
      </c>
      <c r="BA7" s="225">
        <f>IFERROR(VLOOKUP(A7,'CURVE DATA'!B:T,19,FALSE)/VLOOKUP(A7,'CURVE DATA'!B:AJ,35,FALSE),"NA")</f>
        <v>625.06960952215252</v>
      </c>
      <c r="BB7" s="118">
        <f t="shared" si="11"/>
        <v>26.195472578768488</v>
      </c>
      <c r="BC7" s="162">
        <f t="shared" si="12"/>
        <v>9.2952407648863117E-2</v>
      </c>
      <c r="BD7" s="119">
        <f t="shared" si="13"/>
        <v>22961.382594645114</v>
      </c>
      <c r="BE7" s="76" t="s">
        <v>99</v>
      </c>
      <c r="BF7" s="108" t="str">
        <f t="shared" si="14"/>
        <v>PROGRAMMATIC VIDEO</v>
      </c>
      <c r="BG7" s="109">
        <f>IF(U7="",0,SIMULATOR!D22)</f>
        <v>438559</v>
      </c>
      <c r="BH7" s="111">
        <f>IF(U7="",0,SIMULATOR!E22)</f>
        <v>48</v>
      </c>
      <c r="BI7" s="109">
        <f t="shared" si="15"/>
        <v>7360445</v>
      </c>
      <c r="BJ7" s="129">
        <f t="shared" si="16"/>
        <v>0.62276563761027282</v>
      </c>
      <c r="BK7" s="109">
        <f t="shared" si="17"/>
        <v>28769332.275654495</v>
      </c>
      <c r="BL7" s="110">
        <f t="shared" si="18"/>
        <v>8.143000716344396</v>
      </c>
      <c r="BM7" s="111">
        <f t="shared" si="19"/>
        <v>21.586052407208133</v>
      </c>
      <c r="BN7" s="111">
        <f t="shared" si="20"/>
        <v>1.4108720476050178</v>
      </c>
      <c r="BO7" s="112">
        <f t="shared" si="21"/>
        <v>6.536035496392531E-2</v>
      </c>
      <c r="BP7" s="112">
        <f t="shared" si="22"/>
        <v>625.06960952215252</v>
      </c>
      <c r="BQ7" s="112">
        <f t="shared" si="23"/>
        <v>40.854771555530078</v>
      </c>
      <c r="BR7" s="165">
        <f t="shared" si="24"/>
        <v>0.14496968392579165</v>
      </c>
      <c r="BS7" s="109">
        <f t="shared" si="25"/>
        <v>63577.759612811264</v>
      </c>
      <c r="BU7" s="220">
        <f>IFERROR(VLOOKUP(A7,'MAX TOTAL ROIS'!B:C,2,FALSE),"")</f>
        <v>0.42</v>
      </c>
      <c r="BW7" s="255">
        <f t="shared" si="28"/>
        <v>337596.47916666669</v>
      </c>
      <c r="BX7" s="255">
        <f t="shared" si="29"/>
        <v>599361.08907613531</v>
      </c>
    </row>
    <row r="8" spans="1:76">
      <c r="A8" s="41">
        <f>'CURVE FACTS'!A6</f>
        <v>0</v>
      </c>
      <c r="B8" s="131">
        <f>RESULTS!B8</f>
        <v>0</v>
      </c>
      <c r="C8" s="100">
        <f>RESULTS!C8</f>
        <v>0</v>
      </c>
      <c r="D8" s="100">
        <f>RESULTS!D8</f>
        <v>0</v>
      </c>
      <c r="E8" s="100">
        <f>RESULTS!E8</f>
        <v>0</v>
      </c>
      <c r="F8" s="100">
        <f>RESULTS!F8</f>
        <v>0</v>
      </c>
      <c r="G8" s="100">
        <f>RESULTS!G8</f>
        <v>0</v>
      </c>
      <c r="H8" s="100">
        <f>RESULTS!H8</f>
        <v>0</v>
      </c>
      <c r="I8" s="100">
        <f>RESULTS!I8</f>
        <v>0</v>
      </c>
      <c r="J8" s="119">
        <f>RESULTS!J8</f>
        <v>0</v>
      </c>
      <c r="K8" s="100">
        <f>RESULTS!K8</f>
        <v>0</v>
      </c>
      <c r="L8" s="100">
        <f>RESULTS!L8</f>
        <v>0</v>
      </c>
      <c r="M8" s="119">
        <f>RESULTS!M8</f>
        <v>0</v>
      </c>
      <c r="N8" s="117">
        <f>RESULTS!N8</f>
        <v>0</v>
      </c>
      <c r="O8" s="100">
        <f>RESULTS!O8</f>
        <v>0</v>
      </c>
      <c r="P8" s="216">
        <f>RESULTS!P8</f>
        <v>0</v>
      </c>
      <c r="Q8" s="100">
        <f>RESULTS!Q8</f>
        <v>0</v>
      </c>
      <c r="R8" s="217">
        <f>RESULTS!R8</f>
        <v>0</v>
      </c>
      <c r="S8" s="100">
        <f>RESULTS!S8</f>
        <v>0</v>
      </c>
      <c r="T8" s="76" t="s">
        <v>99</v>
      </c>
      <c r="U8" s="157">
        <f>RESULTS!U8</f>
        <v>0</v>
      </c>
      <c r="V8" s="158">
        <f>RESULTS!V8</f>
        <v>0</v>
      </c>
      <c r="W8" s="158">
        <f>RESULTS!W8</f>
        <v>0</v>
      </c>
      <c r="X8" s="67">
        <f>RESULTS!X8</f>
        <v>0</v>
      </c>
      <c r="Y8" s="157">
        <f>RESULTS!Y8</f>
        <v>0</v>
      </c>
      <c r="Z8" s="158">
        <f>RESULTS!Z8</f>
        <v>0</v>
      </c>
      <c r="AA8" s="158">
        <f>RESULTS!AA8</f>
        <v>0</v>
      </c>
      <c r="AB8" s="67">
        <f>RESULTS!AB8</f>
        <v>0</v>
      </c>
      <c r="AC8" s="160">
        <f>RESULTS!AC8</f>
        <v>0</v>
      </c>
      <c r="AD8" s="76" t="s">
        <v>99</v>
      </c>
      <c r="AE8" s="214" t="str">
        <f t="shared" si="0"/>
        <v>NA</v>
      </c>
      <c r="AF8" s="238">
        <f t="shared" si="1"/>
        <v>0</v>
      </c>
      <c r="AG8" s="221" t="str">
        <f t="shared" si="26"/>
        <v>NA</v>
      </c>
      <c r="AH8" s="221" t="str">
        <f t="shared" si="27"/>
        <v>NA</v>
      </c>
      <c r="AI8" s="215">
        <f t="shared" si="2"/>
        <v>0</v>
      </c>
      <c r="AJ8" s="222">
        <f>'CURVE FACTS'!BJ6</f>
        <v>0</v>
      </c>
      <c r="AK8" s="215">
        <f>'CURVE FACTS'!BK6</f>
        <v>0</v>
      </c>
      <c r="AL8" s="215">
        <f>'CURVE FACTS'!BL6</f>
        <v>0</v>
      </c>
      <c r="AM8" s="223">
        <f>'CURVE FACTS'!BO6</f>
        <v>0</v>
      </c>
      <c r="AN8" s="223">
        <f>'CURVE FACTS'!BP6</f>
        <v>0</v>
      </c>
      <c r="AO8" s="223">
        <f>'CURVE FACTS'!BQ6</f>
        <v>0</v>
      </c>
      <c r="AP8" s="76" t="s">
        <v>99</v>
      </c>
      <c r="AQ8" s="100">
        <f t="shared" si="3"/>
        <v>0</v>
      </c>
      <c r="AR8" s="119">
        <f>IF(U8="",0,SIMULATOR!D15)</f>
        <v>0</v>
      </c>
      <c r="AS8" s="117">
        <f>IF(U8="",0,SIMULATOR!E15)</f>
        <v>0</v>
      </c>
      <c r="AT8" s="128">
        <f t="shared" si="4"/>
        <v>0</v>
      </c>
      <c r="AU8" s="100" t="str">
        <f t="shared" si="5"/>
        <v>NA</v>
      </c>
      <c r="AV8" s="119" t="str">
        <f t="shared" si="6"/>
        <v>NA</v>
      </c>
      <c r="AW8" s="117" t="str">
        <f t="shared" si="7"/>
        <v>NA</v>
      </c>
      <c r="AX8" s="117" t="str">
        <f t="shared" si="8"/>
        <v>NA</v>
      </c>
      <c r="AY8" s="117" t="str">
        <f t="shared" si="9"/>
        <v>NA</v>
      </c>
      <c r="AZ8" s="118" t="str">
        <f t="shared" si="10"/>
        <v>NA</v>
      </c>
      <c r="BA8" s="225" t="str">
        <f>IFERROR(VLOOKUP(A8,'CURVE DATA'!B:T,19,FALSE)/VLOOKUP(A8,'CURVE DATA'!B:AJ,35,FALSE),"NA")</f>
        <v>NA</v>
      </c>
      <c r="BB8" s="118" t="str">
        <f t="shared" si="11"/>
        <v/>
      </c>
      <c r="BC8" s="162" t="str">
        <f t="shared" si="12"/>
        <v/>
      </c>
      <c r="BD8" s="119" t="str">
        <f t="shared" si="13"/>
        <v/>
      </c>
      <c r="BE8" s="76" t="s">
        <v>99</v>
      </c>
      <c r="BF8" s="108">
        <f t="shared" si="14"/>
        <v>0</v>
      </c>
      <c r="BG8" s="109">
        <f>IF(U8="",0,SIMULATOR!D23)</f>
        <v>0</v>
      </c>
      <c r="BH8" s="111">
        <f>IF(U8="",0,SIMULATOR!E23)</f>
        <v>0</v>
      </c>
      <c r="BI8" s="109">
        <f t="shared" si="15"/>
        <v>0</v>
      </c>
      <c r="BJ8" s="129" t="str">
        <f t="shared" si="16"/>
        <v>NA</v>
      </c>
      <c r="BK8" s="109" t="str">
        <f t="shared" si="17"/>
        <v>NA</v>
      </c>
      <c r="BL8" s="110" t="str">
        <f t="shared" si="18"/>
        <v>NA</v>
      </c>
      <c r="BM8" s="111" t="str">
        <f t="shared" si="19"/>
        <v>NA</v>
      </c>
      <c r="BN8" s="111" t="str">
        <f t="shared" si="20"/>
        <v>NA</v>
      </c>
      <c r="BO8" s="112" t="str">
        <f t="shared" si="21"/>
        <v>NA</v>
      </c>
      <c r="BP8" s="112" t="str">
        <f t="shared" si="22"/>
        <v>NA</v>
      </c>
      <c r="BQ8" s="112" t="str">
        <f t="shared" si="23"/>
        <v/>
      </c>
      <c r="BR8" s="165" t="str">
        <f t="shared" si="24"/>
        <v/>
      </c>
      <c r="BS8" s="109" t="str">
        <f t="shared" si="25"/>
        <v/>
      </c>
      <c r="BU8" s="220" t="str">
        <f>IFERROR(VLOOKUP(A8,'MAX TOTAL ROIS'!B:C,2,FALSE),"")</f>
        <v/>
      </c>
      <c r="BW8" s="255" t="str">
        <f t="shared" si="28"/>
        <v/>
      </c>
      <c r="BX8" s="255" t="str">
        <f t="shared" si="29"/>
        <v/>
      </c>
    </row>
    <row r="9" spans="1:76">
      <c r="A9" s="41">
        <f>'CURVE FACTS'!A7</f>
        <v>0</v>
      </c>
      <c r="B9" s="131">
        <f>RESULTS!B9</f>
        <v>0</v>
      </c>
      <c r="C9" s="100">
        <f>RESULTS!C9</f>
        <v>0</v>
      </c>
      <c r="D9" s="100">
        <f>RESULTS!D9</f>
        <v>0</v>
      </c>
      <c r="E9" s="100">
        <f>RESULTS!E9</f>
        <v>0</v>
      </c>
      <c r="F9" s="100">
        <f>RESULTS!F9</f>
        <v>0</v>
      </c>
      <c r="G9" s="100">
        <f>RESULTS!G9</f>
        <v>0</v>
      </c>
      <c r="H9" s="100">
        <f>RESULTS!H9</f>
        <v>0</v>
      </c>
      <c r="I9" s="100">
        <f>RESULTS!I9</f>
        <v>0</v>
      </c>
      <c r="J9" s="119">
        <f>RESULTS!J9</f>
        <v>0</v>
      </c>
      <c r="K9" s="100">
        <f>RESULTS!K9</f>
        <v>0</v>
      </c>
      <c r="L9" s="100">
        <f>RESULTS!L9</f>
        <v>0</v>
      </c>
      <c r="M9" s="119">
        <f>RESULTS!M9</f>
        <v>0</v>
      </c>
      <c r="N9" s="117">
        <f>RESULTS!N9</f>
        <v>0</v>
      </c>
      <c r="O9" s="100">
        <f>RESULTS!O9</f>
        <v>0</v>
      </c>
      <c r="P9" s="216">
        <f>RESULTS!P9</f>
        <v>0</v>
      </c>
      <c r="Q9" s="100">
        <f>RESULTS!Q9</f>
        <v>0</v>
      </c>
      <c r="R9" s="217">
        <f>RESULTS!R9</f>
        <v>0</v>
      </c>
      <c r="S9" s="100">
        <f>RESULTS!S9</f>
        <v>0</v>
      </c>
      <c r="T9" s="76" t="s">
        <v>99</v>
      </c>
      <c r="U9" s="157">
        <f>RESULTS!U9</f>
        <v>0</v>
      </c>
      <c r="V9" s="158">
        <f>RESULTS!V9</f>
        <v>0</v>
      </c>
      <c r="W9" s="158">
        <f>RESULTS!W9</f>
        <v>0</v>
      </c>
      <c r="X9" s="67">
        <f>RESULTS!X9</f>
        <v>0</v>
      </c>
      <c r="Y9" s="157">
        <f>RESULTS!Y9</f>
        <v>0</v>
      </c>
      <c r="Z9" s="158">
        <f>RESULTS!Z9</f>
        <v>0</v>
      </c>
      <c r="AA9" s="158">
        <f>RESULTS!AA9</f>
        <v>0</v>
      </c>
      <c r="AB9" s="67">
        <f>RESULTS!AB9</f>
        <v>0</v>
      </c>
      <c r="AC9" s="160">
        <f>RESULTS!AC9</f>
        <v>0</v>
      </c>
      <c r="AD9" s="76" t="s">
        <v>99</v>
      </c>
      <c r="AE9" s="214" t="str">
        <f t="shared" si="0"/>
        <v>NA</v>
      </c>
      <c r="AF9" s="238">
        <f t="shared" si="1"/>
        <v>0</v>
      </c>
      <c r="AG9" s="221" t="str">
        <f t="shared" si="26"/>
        <v>NA</v>
      </c>
      <c r="AH9" s="221" t="str">
        <f t="shared" si="27"/>
        <v>NA</v>
      </c>
      <c r="AI9" s="215">
        <f t="shared" si="2"/>
        <v>0</v>
      </c>
      <c r="AJ9" s="222">
        <f>'CURVE FACTS'!BJ7</f>
        <v>0</v>
      </c>
      <c r="AK9" s="215">
        <f>'CURVE FACTS'!BK7</f>
        <v>0</v>
      </c>
      <c r="AL9" s="215">
        <f>'CURVE FACTS'!BL7</f>
        <v>0</v>
      </c>
      <c r="AM9" s="223">
        <f>'CURVE FACTS'!BO7</f>
        <v>0</v>
      </c>
      <c r="AN9" s="223">
        <f>'CURVE FACTS'!BP7</f>
        <v>0</v>
      </c>
      <c r="AO9" s="223">
        <f>'CURVE FACTS'!BQ7</f>
        <v>0</v>
      </c>
      <c r="AP9" s="76" t="s">
        <v>99</v>
      </c>
      <c r="AQ9" s="100">
        <f t="shared" si="3"/>
        <v>0</v>
      </c>
      <c r="AR9" s="119">
        <f>IF(U9="",0,SIMULATOR!D16)</f>
        <v>0</v>
      </c>
      <c r="AS9" s="117">
        <f>IF(U9="",0,SIMULATOR!E16)</f>
        <v>0</v>
      </c>
      <c r="AT9" s="128">
        <f t="shared" si="4"/>
        <v>0</v>
      </c>
      <c r="AU9" s="100" t="str">
        <f t="shared" si="5"/>
        <v>NA</v>
      </c>
      <c r="AV9" s="119" t="str">
        <f t="shared" si="6"/>
        <v>NA</v>
      </c>
      <c r="AW9" s="117" t="str">
        <f t="shared" si="7"/>
        <v>NA</v>
      </c>
      <c r="AX9" s="117" t="str">
        <f t="shared" si="8"/>
        <v>NA</v>
      </c>
      <c r="AY9" s="117" t="str">
        <f t="shared" si="9"/>
        <v>NA</v>
      </c>
      <c r="AZ9" s="118" t="str">
        <f t="shared" si="10"/>
        <v>NA</v>
      </c>
      <c r="BA9" s="225" t="str">
        <f>IFERROR(VLOOKUP(A9,'CURVE DATA'!B:T,19,FALSE)/VLOOKUP(A9,'CURVE DATA'!B:AJ,35,FALSE),"NA")</f>
        <v>NA</v>
      </c>
      <c r="BB9" s="118" t="str">
        <f t="shared" si="11"/>
        <v/>
      </c>
      <c r="BC9" s="162" t="str">
        <f t="shared" si="12"/>
        <v/>
      </c>
      <c r="BD9" s="119" t="str">
        <f t="shared" si="13"/>
        <v/>
      </c>
      <c r="BE9" s="76" t="s">
        <v>99</v>
      </c>
      <c r="BF9" s="108">
        <f t="shared" si="14"/>
        <v>0</v>
      </c>
      <c r="BG9" s="109">
        <f>IF(U9="",0,SIMULATOR!D24)</f>
        <v>0</v>
      </c>
      <c r="BH9" s="111">
        <f>IF(U9="",0,SIMULATOR!E24)</f>
        <v>0</v>
      </c>
      <c r="BI9" s="109">
        <f t="shared" si="15"/>
        <v>0</v>
      </c>
      <c r="BJ9" s="129" t="str">
        <f t="shared" si="16"/>
        <v>NA</v>
      </c>
      <c r="BK9" s="109" t="str">
        <f t="shared" si="17"/>
        <v>NA</v>
      </c>
      <c r="BL9" s="110" t="str">
        <f t="shared" si="18"/>
        <v>NA</v>
      </c>
      <c r="BM9" s="111" t="str">
        <f t="shared" si="19"/>
        <v>NA</v>
      </c>
      <c r="BN9" s="111" t="str">
        <f t="shared" si="20"/>
        <v>NA</v>
      </c>
      <c r="BO9" s="112" t="str">
        <f t="shared" si="21"/>
        <v>NA</v>
      </c>
      <c r="BP9" s="112" t="str">
        <f t="shared" si="22"/>
        <v>NA</v>
      </c>
      <c r="BQ9" s="112" t="str">
        <f t="shared" si="23"/>
        <v/>
      </c>
      <c r="BR9" s="165" t="str">
        <f t="shared" si="24"/>
        <v/>
      </c>
      <c r="BS9" s="109" t="str">
        <f t="shared" si="25"/>
        <v/>
      </c>
      <c r="BU9" s="220" t="str">
        <f>IFERROR(VLOOKUP(A9,'MAX TOTAL ROIS'!B:C,2,FALSE),"")</f>
        <v/>
      </c>
      <c r="BW9" s="255" t="str">
        <f t="shared" si="28"/>
        <v/>
      </c>
      <c r="BX9" s="255" t="str">
        <f t="shared" si="29"/>
        <v/>
      </c>
    </row>
    <row r="10" spans="1:76">
      <c r="A10" s="226"/>
      <c r="B10" s="227" t="s">
        <v>122</v>
      </c>
      <c r="C10" s="228" t="s">
        <v>122</v>
      </c>
      <c r="D10" s="228" t="s">
        <v>122</v>
      </c>
      <c r="E10" s="228" t="s">
        <v>122</v>
      </c>
      <c r="F10" s="228" t="s">
        <v>122</v>
      </c>
      <c r="G10" s="228" t="s">
        <v>123</v>
      </c>
      <c r="H10" s="228" t="s">
        <v>122</v>
      </c>
      <c r="I10" s="228" t="s">
        <v>122</v>
      </c>
      <c r="J10" s="229" t="s">
        <v>122</v>
      </c>
      <c r="K10" s="228" t="s">
        <v>122</v>
      </c>
      <c r="L10" s="228" t="s">
        <v>122</v>
      </c>
      <c r="M10" s="229" t="s">
        <v>122</v>
      </c>
      <c r="N10" s="230" t="s">
        <v>122</v>
      </c>
      <c r="O10" s="228" t="s">
        <v>122</v>
      </c>
      <c r="P10" s="231" t="s">
        <v>122</v>
      </c>
      <c r="Q10" s="228" t="s">
        <v>122</v>
      </c>
      <c r="R10" s="232" t="s">
        <v>122</v>
      </c>
      <c r="S10" s="228" t="s">
        <v>122</v>
      </c>
      <c r="T10" s="76" t="s">
        <v>99</v>
      </c>
      <c r="U10" s="233" t="s">
        <v>122</v>
      </c>
      <c r="V10" s="234" t="s">
        <v>122</v>
      </c>
      <c r="W10" s="234" t="s">
        <v>122</v>
      </c>
      <c r="X10" s="235" t="s">
        <v>122</v>
      </c>
      <c r="Y10" s="236" t="s">
        <v>122</v>
      </c>
      <c r="Z10" s="237" t="s">
        <v>122</v>
      </c>
      <c r="AA10" s="237" t="s">
        <v>122</v>
      </c>
      <c r="AB10" s="235" t="s">
        <v>122</v>
      </c>
      <c r="AC10" s="134" t="s">
        <v>122</v>
      </c>
      <c r="AD10" s="76" t="s">
        <v>99</v>
      </c>
      <c r="AE10" s="214" t="str">
        <f t="shared" si="0"/>
        <v>NA</v>
      </c>
      <c r="AF10" s="238" t="str">
        <f t="shared" si="1"/>
        <v/>
      </c>
      <c r="AG10" s="221" t="str">
        <f t="shared" si="26"/>
        <v>NA</v>
      </c>
      <c r="AH10" s="221" t="str">
        <f t="shared" si="27"/>
        <v>NA</v>
      </c>
      <c r="AI10" s="215" t="str">
        <f t="shared" si="2"/>
        <v/>
      </c>
      <c r="AJ10" s="239"/>
      <c r="AK10" s="240"/>
      <c r="AL10" s="240"/>
      <c r="AM10" s="241"/>
      <c r="AN10" s="241"/>
      <c r="AO10" s="241"/>
      <c r="AP10" s="76" t="s">
        <v>99</v>
      </c>
      <c r="AQ10" s="100" t="str">
        <f t="shared" si="3"/>
        <v>TACTIC 7</v>
      </c>
      <c r="AR10" s="119">
        <f>IF(U10="",0,SIMULATOR!D17)</f>
        <v>0</v>
      </c>
      <c r="AS10" s="117">
        <f>IF(U10="",0,SIMULATOR!E17)</f>
        <v>0</v>
      </c>
      <c r="AT10" s="128" t="str">
        <f t="shared" si="4"/>
        <v/>
      </c>
      <c r="AU10" s="100" t="str">
        <f t="shared" si="5"/>
        <v>NA</v>
      </c>
      <c r="AV10" s="119" t="str">
        <f t="shared" si="6"/>
        <v>NA</v>
      </c>
      <c r="AW10" s="117" t="str">
        <f t="shared" si="7"/>
        <v>NA</v>
      </c>
      <c r="AX10" s="117" t="str">
        <f t="shared" si="8"/>
        <v>NA</v>
      </c>
      <c r="AY10" s="117" t="str">
        <f t="shared" si="9"/>
        <v>NA</v>
      </c>
      <c r="AZ10" s="118" t="str">
        <f t="shared" si="10"/>
        <v>NA</v>
      </c>
      <c r="BA10" s="225" t="str">
        <f>IFERROR(VLOOKUP(A10,'CURVE DATA'!B:T,19,FALSE)/VLOOKUP(A10,'CURVE DATA'!B:AJ,35,FALSE),"NA")</f>
        <v>NA</v>
      </c>
      <c r="BB10" s="118" t="str">
        <f t="shared" si="11"/>
        <v/>
      </c>
      <c r="BC10" s="162" t="str">
        <f t="shared" si="12"/>
        <v/>
      </c>
      <c r="BD10" s="119" t="str">
        <f t="shared" si="13"/>
        <v/>
      </c>
      <c r="BE10" s="76" t="s">
        <v>99</v>
      </c>
      <c r="BF10" s="108" t="str">
        <f t="shared" si="14"/>
        <v>TACTIC 7</v>
      </c>
      <c r="BG10" s="109">
        <f>IF(U10="",0,SIMULATOR!D25)</f>
        <v>0</v>
      </c>
      <c r="BH10" s="111">
        <f>IF(U10="",0,SIMULATOR!E25)</f>
        <v>0</v>
      </c>
      <c r="BI10" s="109" t="str">
        <f t="shared" si="15"/>
        <v/>
      </c>
      <c r="BJ10" s="129" t="str">
        <f t="shared" si="16"/>
        <v>NA</v>
      </c>
      <c r="BK10" s="109" t="str">
        <f t="shared" si="17"/>
        <v>NA</v>
      </c>
      <c r="BL10" s="110" t="str">
        <f t="shared" si="18"/>
        <v>NA</v>
      </c>
      <c r="BM10" s="111" t="str">
        <f t="shared" si="19"/>
        <v>NA</v>
      </c>
      <c r="BN10" s="111" t="str">
        <f t="shared" si="20"/>
        <v>NA</v>
      </c>
      <c r="BO10" s="112" t="str">
        <f t="shared" si="21"/>
        <v>NA</v>
      </c>
      <c r="BP10" s="112" t="str">
        <f t="shared" si="22"/>
        <v>NA</v>
      </c>
      <c r="BQ10" s="112" t="str">
        <f t="shared" si="23"/>
        <v/>
      </c>
      <c r="BR10" s="165" t="str">
        <f t="shared" si="24"/>
        <v/>
      </c>
      <c r="BS10" s="109" t="str">
        <f t="shared" si="25"/>
        <v/>
      </c>
      <c r="BU10" s="242"/>
      <c r="BW10" s="256"/>
      <c r="BX10" s="256"/>
    </row>
    <row r="11" spans="1:76">
      <c r="AQ11" s="113" t="str">
        <f>"TOTAL"</f>
        <v>TOTAL</v>
      </c>
      <c r="AR11" s="161">
        <f>SUM(AR4:AR10)</f>
        <v>8089183.1103707533</v>
      </c>
      <c r="AS11" s="114"/>
      <c r="AT11" s="114"/>
      <c r="AU11" s="114"/>
      <c r="AV11" s="114"/>
      <c r="AW11" s="114"/>
      <c r="AX11" s="114"/>
      <c r="AY11" s="114"/>
      <c r="AZ11" s="114"/>
      <c r="BA11" s="114"/>
      <c r="BB11" s="114"/>
      <c r="BC11" s="163">
        <f>IFERROR(BD11/AR11,"")</f>
        <v>0.71069700897327559</v>
      </c>
      <c r="BD11" s="161">
        <f>IFERROR(SUM(BD4:BD10),"")</f>
        <v>5748958.2415776327</v>
      </c>
      <c r="BF11" s="115" t="str">
        <f>"TOTAL"</f>
        <v>TOTAL</v>
      </c>
      <c r="BG11" s="164">
        <f>SUM(BG4:BG10)</f>
        <v>8089183</v>
      </c>
      <c r="BH11" s="114"/>
      <c r="BI11" s="114"/>
      <c r="BJ11" s="114"/>
      <c r="BK11" s="114"/>
      <c r="BL11" s="114"/>
      <c r="BM11" s="114"/>
      <c r="BN11" s="114"/>
      <c r="BO11" s="114"/>
      <c r="BP11" s="114"/>
      <c r="BQ11" s="114"/>
      <c r="BR11" s="166">
        <f>IFERROR(BS11/BG11,"")</f>
        <v>1.1310185605320848</v>
      </c>
      <c r="BS11" s="164">
        <f>IFERROR(SUM(BS4:BS10),"")</f>
        <v>9149016.112540612</v>
      </c>
      <c r="BU11" s="168"/>
      <c r="BW11" s="257"/>
      <c r="BX11" s="257"/>
    </row>
  </sheetData>
  <mergeCells count="5">
    <mergeCell ref="BF2:BS2"/>
    <mergeCell ref="B2:S2"/>
    <mergeCell ref="U2:AC2"/>
    <mergeCell ref="AQ2:BD2"/>
    <mergeCell ref="AE2:AO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F0"/>
  </sheetPr>
  <dimension ref="A1:AE9"/>
  <sheetViews>
    <sheetView showGridLines="0" zoomScale="80" zoomScaleNormal="80" workbookViewId="0"/>
  </sheetViews>
  <sheetFormatPr defaultRowHeight="14.45" customHeight="1"/>
  <cols>
    <col min="1" max="1" width="1.85546875" customWidth="1"/>
    <col min="2" max="2" width="10.28515625" bestFit="1" customWidth="1"/>
    <col min="3" max="3" width="26.140625" bestFit="1" customWidth="1"/>
    <col min="4" max="4" width="12.85546875" customWidth="1"/>
    <col min="5" max="5" width="9.7109375" bestFit="1" customWidth="1"/>
    <col min="6" max="6" width="13.140625" bestFit="1" customWidth="1"/>
    <col min="7" max="7" width="22.85546875" bestFit="1" customWidth="1"/>
    <col min="8" max="8" width="19.42578125" customWidth="1"/>
    <col min="9" max="9" width="14.5703125" bestFit="1" customWidth="1"/>
    <col min="10" max="10" width="15.140625" customWidth="1"/>
    <col min="11" max="11" width="18.5703125" bestFit="1" customWidth="1"/>
    <col min="12" max="12" width="22.28515625" bestFit="1" customWidth="1"/>
    <col min="13" max="13" width="16.85546875" customWidth="1"/>
    <col min="14" max="14" width="19.28515625" customWidth="1"/>
    <col min="15" max="15" width="16" customWidth="1"/>
    <col min="16" max="16" width="11.42578125" customWidth="1"/>
    <col min="17" max="17" width="11.5703125" bestFit="1" customWidth="1"/>
    <col min="18" max="18" width="9.140625" bestFit="1" customWidth="1"/>
    <col min="19" max="19" width="11.42578125" bestFit="1" customWidth="1"/>
    <col min="20" max="20" width="3.5703125" customWidth="1"/>
    <col min="21" max="21" width="8.7109375" customWidth="1"/>
    <col min="22" max="22" width="9.28515625" customWidth="1"/>
    <col min="23" max="23" width="8.7109375" customWidth="1"/>
    <col min="24" max="24" width="29.140625" customWidth="1"/>
    <col min="25" max="25" width="11.85546875" customWidth="1"/>
    <col min="26" max="26" width="11.140625" customWidth="1"/>
    <col min="27" max="27" width="10.85546875" customWidth="1"/>
    <col min="28" max="28" width="23.5703125" customWidth="1"/>
    <col min="29" max="29" width="18.5703125" customWidth="1"/>
    <col min="30" max="30" width="3.5703125" customWidth="1"/>
    <col min="31" max="31" width="45.42578125" customWidth="1"/>
  </cols>
  <sheetData>
    <row r="1" spans="1:31" ht="9.9499999999999993" customHeight="1"/>
    <row r="2" spans="1:31" ht="14.45" customHeight="1">
      <c r="B2" s="318" t="str">
        <f>RESULTS!B2</f>
        <v>INPUT SUMMARY</v>
      </c>
      <c r="C2" s="318"/>
      <c r="D2" s="318"/>
      <c r="E2" s="318"/>
      <c r="F2" s="318"/>
      <c r="G2" s="318"/>
      <c r="H2" s="318"/>
      <c r="I2" s="318"/>
      <c r="J2" s="318"/>
      <c r="K2" s="318"/>
      <c r="L2" s="318"/>
      <c r="M2" s="318"/>
      <c r="N2" s="318"/>
      <c r="O2" s="318"/>
      <c r="P2" s="318"/>
      <c r="Q2" s="318"/>
      <c r="R2" s="318"/>
      <c r="S2" s="318"/>
      <c r="U2" s="319" t="str">
        <f>RESULTS!U2</f>
        <v>PREDICTIVE ROI RESULTS</v>
      </c>
      <c r="V2" s="319"/>
      <c r="W2" s="319"/>
      <c r="X2" s="319"/>
      <c r="Y2" s="319"/>
      <c r="Z2" s="319"/>
      <c r="AA2" s="319"/>
      <c r="AB2" s="319"/>
      <c r="AC2" s="319"/>
    </row>
    <row r="3" spans="1:31" ht="14.45" customHeight="1">
      <c r="A3" s="99"/>
      <c r="B3" s="68" t="str">
        <f>RESULTS!B3</f>
        <v>COUNTRY</v>
      </c>
      <c r="C3" s="68" t="str">
        <f>RESULTS!C3</f>
        <v>MEGA-CATEGORY</v>
      </c>
      <c r="D3" s="68" t="str">
        <f>RESULTS!D3</f>
        <v>CATEGORY</v>
      </c>
      <c r="E3" s="68" t="str">
        <f>RESULTS!E3</f>
        <v>BRAND</v>
      </c>
      <c r="F3" s="68" t="str">
        <f>RESULTS!F3</f>
        <v>TIME PERIOD</v>
      </c>
      <c r="G3" s="68" t="str">
        <f>RESULTS!G3</f>
        <v>TACTIC</v>
      </c>
      <c r="H3" s="68" t="str">
        <f>RESULTS!H3</f>
        <v>TACTIC DETAIL</v>
      </c>
      <c r="I3" s="68" t="str">
        <f>RESULTS!I3</f>
        <v>WEEKS ON AIR</v>
      </c>
      <c r="J3" s="68" t="str">
        <f>RESULTS!J3</f>
        <v>EXECUTION</v>
      </c>
      <c r="K3" s="68" t="str">
        <f>RESULTS!K3</f>
        <v>EXECUTION LABEL</v>
      </c>
      <c r="L3" s="68" t="str">
        <f>RESULTS!L3</f>
        <v>EXECUTION UNIVERSE</v>
      </c>
      <c r="M3" s="68" t="str">
        <f>RESULTS!M3</f>
        <v>UNIVERSE SIZE</v>
      </c>
      <c r="N3" s="68" t="str">
        <f>RESULTS!N3</f>
        <v>NORMALIZED EXECUTION</v>
      </c>
      <c r="O3" s="68" t="str">
        <f>RESULTS!O3</f>
        <v>NORMALIZED EXECUTION LABEL</v>
      </c>
      <c r="P3" s="68" t="str">
        <f>RESULTS!P3</f>
        <v>SPEND</v>
      </c>
      <c r="Q3" s="68" t="str">
        <f>RESULTS!Q3</f>
        <v>CURRENCY</v>
      </c>
      <c r="R3" s="68" t="str">
        <f>RESULTS!R3</f>
        <v>CPP</v>
      </c>
      <c r="S3" s="68" t="str">
        <f>RESULTS!S3</f>
        <v>CPP LABEL</v>
      </c>
      <c r="T3" s="69" t="str">
        <f>RESULTS!T3</f>
        <v>xx</v>
      </c>
      <c r="U3" s="70" t="str">
        <f>RESULTS!U3</f>
        <v>ROI</v>
      </c>
      <c r="V3" s="71" t="str">
        <f>RESULTS!V3</f>
        <v>Lower</v>
      </c>
      <c r="W3" s="71" t="str">
        <f>RESULTS!W3</f>
        <v>Upper</v>
      </c>
      <c r="X3" s="70" t="str">
        <f>RESULTS!X3</f>
        <v>ROI DEFINITION</v>
      </c>
      <c r="Y3" s="70" t="str">
        <f>RESULTS!Y3</f>
        <v>RESPONSE</v>
      </c>
      <c r="Z3" s="71" t="str">
        <f>RESULTS!Z3</f>
        <v>Lower</v>
      </c>
      <c r="AA3" s="71" t="str">
        <f>RESULTS!AA3</f>
        <v>Upper</v>
      </c>
      <c r="AB3" s="70" t="str">
        <f>RESULTS!AB3</f>
        <v>RESPONSE DEFINITION</v>
      </c>
      <c r="AC3" s="133" t="str">
        <f>RESULTS!AC3</f>
        <v>TOTAL PLAN ROI</v>
      </c>
      <c r="AD3" s="69" t="str">
        <f>RESULTS!AD3</f>
        <v>xx</v>
      </c>
      <c r="AE3" s="72" t="str">
        <f>RESULTS!AE3</f>
        <v>NOTES</v>
      </c>
    </row>
    <row r="4" spans="1:31" ht="14.45" customHeight="1">
      <c r="A4" s="99"/>
      <c r="B4" s="73" t="str">
        <f>RESULTS!B4</f>
        <v>PERU</v>
      </c>
      <c r="C4" s="73" t="str">
        <f>RESULTS!C4</f>
        <v>BEAUTY &amp; PERSONAL CARE</v>
      </c>
      <c r="D4" s="73" t="str">
        <f>RESULTS!D4</f>
        <v>HAIR CARE</v>
      </c>
      <c r="E4" s="73" t="str">
        <f>RESULTS!E4</f>
        <v>PANTENE</v>
      </c>
      <c r="F4" s="73" t="str">
        <f>RESULTS!F4</f>
        <v>FY2021</v>
      </c>
      <c r="G4" s="73" t="str">
        <f>RESULTS!G4</f>
        <v>LINEAR TV</v>
      </c>
      <c r="H4" s="73" t="str">
        <f>RESULTS!H4</f>
        <v>49% copy 20s, 24%% copy 15", 26% BE (52% EEG, 48% soap opera)</v>
      </c>
      <c r="I4" s="73">
        <f>RESULTS!I4</f>
        <v>52</v>
      </c>
      <c r="J4" s="75">
        <f>RESULTS!J4</f>
        <v>10841.3</v>
      </c>
      <c r="K4" s="73" t="str">
        <f>RESULTS!K4</f>
        <v>GRPs</v>
      </c>
      <c r="L4" s="73" t="str">
        <f>RESULTS!L4</f>
        <v>Women 18-49</v>
      </c>
      <c r="M4" s="75">
        <f>RESULTS!M4</f>
        <v>7360445</v>
      </c>
      <c r="N4" s="74">
        <f>RESULTS!N4</f>
        <v>10841.3</v>
      </c>
      <c r="O4" s="73" t="str">
        <f>RESULTS!O4</f>
        <v>GRPs</v>
      </c>
      <c r="P4" s="155">
        <f>RESULTS!P4</f>
        <v>6882087.1103707533</v>
      </c>
      <c r="Q4" s="73" t="str">
        <f>RESULTS!Q4</f>
        <v>PEN</v>
      </c>
      <c r="R4" s="156">
        <f>RESULTS!R4</f>
        <v>634.80275523883245</v>
      </c>
      <c r="S4" s="73" t="str">
        <f>RESULTS!S4</f>
        <v>PER GRP</v>
      </c>
      <c r="T4" s="76">
        <f>RESULTS!T4</f>
        <v>0</v>
      </c>
      <c r="U4" s="157">
        <f>RESULTS!U4</f>
        <v>0.65406543309422072</v>
      </c>
      <c r="V4" s="158">
        <f>RESULTS!V4</f>
        <v>0.46703562640551122</v>
      </c>
      <c r="W4" s="158">
        <f>RESULTS!W4</f>
        <v>0.84109523978292999</v>
      </c>
      <c r="X4" s="67" t="str">
        <f>RESULTS!X4</f>
        <v>NOS PER S/.1 SPENT</v>
      </c>
      <c r="Y4" s="211">
        <f>RESULTS!Y4</f>
        <v>7.6758653781217774</v>
      </c>
      <c r="Z4" s="212">
        <f>RESULTS!Z4</f>
        <v>5.4809540661951806</v>
      </c>
      <c r="AA4" s="212">
        <f>RESULTS!AA4</f>
        <v>9.8707766900483733</v>
      </c>
      <c r="AB4" s="67" t="str">
        <f>RESULTS!AB4</f>
        <v>SU PER GRP</v>
      </c>
      <c r="AC4" s="159">
        <f>RESULTS!AC4</f>
        <v>0.71069700897327559</v>
      </c>
      <c r="AD4" s="76">
        <f>RESULTS!AD4</f>
        <v>0</v>
      </c>
      <c r="AE4" s="77" t="str">
        <f>IF(ISBLANK(RESULTS!AE4),"",RESULTS!AE4)</f>
        <v/>
      </c>
    </row>
    <row r="5" spans="1:31" ht="14.45" customHeight="1">
      <c r="A5" s="99"/>
      <c r="B5" s="73" t="str">
        <f>RESULTS!B5</f>
        <v>PERU</v>
      </c>
      <c r="C5" s="73" t="str">
        <f>RESULTS!C5</f>
        <v>BEAUTY &amp; PERSONAL CARE</v>
      </c>
      <c r="D5" s="73" t="str">
        <f>RESULTS!D5</f>
        <v>HAIR CARE</v>
      </c>
      <c r="E5" s="73" t="str">
        <f>RESULTS!E5</f>
        <v>PANTENE</v>
      </c>
      <c r="F5" s="73" t="str">
        <f>RESULTS!F5</f>
        <v>FY2021</v>
      </c>
      <c r="G5" s="73" t="str">
        <f>RESULTS!G5</f>
        <v>SOCIAL</v>
      </c>
      <c r="H5" s="73" t="str">
        <f>RESULTS!H5</f>
        <v>FB/IG Brand (87% FB - 13% IG)</v>
      </c>
      <c r="I5" s="73">
        <f>RESULTS!I5</f>
        <v>52</v>
      </c>
      <c r="J5" s="75">
        <f>RESULTS!J5</f>
        <v>150486475</v>
      </c>
      <c r="K5" s="73" t="str">
        <f>RESULTS!K5</f>
        <v>IMPs</v>
      </c>
      <c r="L5" s="73" t="str">
        <f>RESULTS!L5</f>
        <v>Women 18-49</v>
      </c>
      <c r="M5" s="75">
        <f>RESULTS!M5</f>
        <v>9800000</v>
      </c>
      <c r="N5" s="74">
        <f>RESULTS!N5</f>
        <v>150.48647500000001</v>
      </c>
      <c r="O5" s="73" t="str">
        <f>RESULTS!O5</f>
        <v>MM IMPs</v>
      </c>
      <c r="P5" s="155">
        <f>RESULTS!P5</f>
        <v>638935</v>
      </c>
      <c r="Q5" s="73" t="str">
        <f>RESULTS!Q5</f>
        <v>PEN</v>
      </c>
      <c r="R5" s="156">
        <f>RESULTS!R5</f>
        <v>4.2457968398821224</v>
      </c>
      <c r="S5" s="73" t="str">
        <f>RESULTS!S5</f>
        <v>PER M IMPs</v>
      </c>
      <c r="T5" s="76">
        <f>RESULTS!T5</f>
        <v>0</v>
      </c>
      <c r="U5" s="157">
        <f>RESULTS!U5</f>
        <v>1.3040108169967919</v>
      </c>
      <c r="V5" s="158">
        <f>RESULTS!V5</f>
        <v>0.91634327491746326</v>
      </c>
      <c r="W5" s="158">
        <f>RESULTS!W5</f>
        <v>1.6916783590761202</v>
      </c>
      <c r="X5" s="67" t="str">
        <f>RESULTS!X5</f>
        <v>NOS PER S/.1 SPENT</v>
      </c>
      <c r="Y5" s="211">
        <f>RESULTS!Y5</f>
        <v>102.35469113918218</v>
      </c>
      <c r="Z5" s="212">
        <f>RESULTS!Z5</f>
        <v>71.925808942023835</v>
      </c>
      <c r="AA5" s="212">
        <f>RESULTS!AA5</f>
        <v>132.78357333634051</v>
      </c>
      <c r="AB5" s="67" t="str">
        <f>RESULTS!AB5</f>
        <v>SU PER MM IMPs</v>
      </c>
      <c r="AC5" s="160">
        <f>RESULTS!AC5</f>
        <v>0.71069700897327559</v>
      </c>
      <c r="AD5" s="76">
        <f>RESULTS!AD5</f>
        <v>0</v>
      </c>
      <c r="AE5" s="77" t="str">
        <f>IF(ISBLANK(RESULTS!AE5),"",RESULTS!AE5)</f>
        <v/>
      </c>
    </row>
    <row r="6" spans="1:31" ht="14.45" customHeight="1">
      <c r="A6" s="99"/>
      <c r="B6" s="73" t="str">
        <f>RESULTS!B6</f>
        <v>PERU</v>
      </c>
      <c r="C6" s="73" t="str">
        <f>RESULTS!C6</f>
        <v>BEAUTY &amp; PERSONAL CARE</v>
      </c>
      <c r="D6" s="73" t="str">
        <f>RESULTS!D6</f>
        <v>HAIR CARE</v>
      </c>
      <c r="E6" s="73" t="str">
        <f>RESULTS!E6</f>
        <v>PANTENE</v>
      </c>
      <c r="F6" s="73" t="str">
        <f>RESULTS!F6</f>
        <v>FY2021</v>
      </c>
      <c r="G6" s="73" t="str">
        <f>RESULTS!G6</f>
        <v>YOUTUBE</v>
      </c>
      <c r="H6" s="73" t="str">
        <f>RESULTS!H6</f>
        <v>YouTube</v>
      </c>
      <c r="I6" s="73">
        <f>RESULTS!I6</f>
        <v>50</v>
      </c>
      <c r="J6" s="75">
        <f>RESULTS!J6</f>
        <v>79472120</v>
      </c>
      <c r="K6" s="73" t="str">
        <f>RESULTS!K6</f>
        <v>IMPs</v>
      </c>
      <c r="L6" s="73" t="str">
        <f>RESULTS!L6</f>
        <v>Women 18-54</v>
      </c>
      <c r="M6" s="75">
        <f>RESULTS!M6</f>
        <v>8750000</v>
      </c>
      <c r="N6" s="74">
        <f>RESULTS!N6</f>
        <v>79.472120000000004</v>
      </c>
      <c r="O6" s="73" t="str">
        <f>RESULTS!O6</f>
        <v>MM IMPs</v>
      </c>
      <c r="P6" s="155">
        <f>RESULTS!P6</f>
        <v>321138</v>
      </c>
      <c r="Q6" s="73" t="str">
        <f>RESULTS!Q6</f>
        <v>PEN</v>
      </c>
      <c r="R6" s="156">
        <f>RESULTS!R6</f>
        <v>4.04088880477833</v>
      </c>
      <c r="S6" s="73" t="str">
        <f>RESULTS!S6</f>
        <v>PER M IMPs</v>
      </c>
      <c r="T6" s="76">
        <f>RESULTS!T6</f>
        <v>0</v>
      </c>
      <c r="U6" s="157">
        <f>RESULTS!U6</f>
        <v>1.219050443075379</v>
      </c>
      <c r="V6" s="158">
        <f>RESULTS!V6</f>
        <v>0.74707339512313542</v>
      </c>
      <c r="W6" s="158">
        <f>RESULTS!W6</f>
        <v>1.6910274910276228</v>
      </c>
      <c r="X6" s="67" t="str">
        <f>RESULTS!X6</f>
        <v>NOS PER S/.1 SPENT</v>
      </c>
      <c r="Y6" s="211">
        <f>RESULTS!Y6</f>
        <v>91.068026500905589</v>
      </c>
      <c r="Z6" s="212">
        <f>RESULTS!Z6</f>
        <v>55.809421284947064</v>
      </c>
      <c r="AA6" s="212">
        <f>RESULTS!AA6</f>
        <v>126.32663171686416</v>
      </c>
      <c r="AB6" s="67" t="str">
        <f>RESULTS!AB6</f>
        <v>SU PER MM IMPs</v>
      </c>
      <c r="AC6" s="160">
        <f>RESULTS!AC6</f>
        <v>0.71069700897327559</v>
      </c>
      <c r="AD6" s="76">
        <f>RESULTS!AD6</f>
        <v>0</v>
      </c>
      <c r="AE6" s="77" t="str">
        <f>IF(ISBLANK(RESULTS!AE6),"",RESULTS!AE6)</f>
        <v/>
      </c>
    </row>
    <row r="7" spans="1:31" ht="14.45" customHeight="1">
      <c r="A7" s="99"/>
      <c r="B7" s="73" t="str">
        <f>RESULTS!B7</f>
        <v>PERU</v>
      </c>
      <c r="C7" s="73" t="str">
        <f>RESULTS!C7</f>
        <v>BEAUTY &amp; PERSONAL CARE</v>
      </c>
      <c r="D7" s="73" t="str">
        <f>RESULTS!D7</f>
        <v>HAIR CARE</v>
      </c>
      <c r="E7" s="73" t="str">
        <f>RESULTS!E7</f>
        <v>PANTENE</v>
      </c>
      <c r="F7" s="73" t="str">
        <f>RESULTS!F7</f>
        <v>FY2021</v>
      </c>
      <c r="G7" s="73" t="str">
        <f>RESULTS!G7</f>
        <v>PROGRAMMATIC VIDEO</v>
      </c>
      <c r="H7" s="73" t="str">
        <f>RESULTS!H7</f>
        <v>Programmatic</v>
      </c>
      <c r="I7" s="73">
        <f>RESULTS!I7</f>
        <v>48</v>
      </c>
      <c r="J7" s="75">
        <f>RESULTS!J7</f>
        <v>16204631</v>
      </c>
      <c r="K7" s="73" t="str">
        <f>RESULTS!K7</f>
        <v>IMPs</v>
      </c>
      <c r="L7" s="73" t="str">
        <f>RESULTS!L7</f>
        <v>Women 18-49</v>
      </c>
      <c r="M7" s="75">
        <f>RESULTS!M7</f>
        <v>7360445</v>
      </c>
      <c r="N7" s="74">
        <f>RESULTS!N7</f>
        <v>16.204630999999999</v>
      </c>
      <c r="O7" s="73" t="str">
        <f>RESULTS!O7</f>
        <v>MM IMPs</v>
      </c>
      <c r="P7" s="155">
        <f>RESULTS!P7</f>
        <v>247023</v>
      </c>
      <c r="Q7" s="73" t="str">
        <f>RESULTS!Q7</f>
        <v>PEN</v>
      </c>
      <c r="R7" s="156">
        <f>RESULTS!R7</f>
        <v>15.243975626473691</v>
      </c>
      <c r="S7" s="73" t="str">
        <f>RESULTS!S7</f>
        <v>PER M IMPs</v>
      </c>
      <c r="T7" s="76">
        <f>RESULTS!T7</f>
        <v>0</v>
      </c>
      <c r="U7" s="157">
        <f>RESULTS!U7</f>
        <v>9.2952407648863103E-2</v>
      </c>
      <c r="V7" s="158">
        <f>RESULTS!V7</f>
        <v>5.5186939241803998E-2</v>
      </c>
      <c r="W7" s="158">
        <f>RESULTS!W7</f>
        <v>0.13071787605592219</v>
      </c>
      <c r="X7" s="67" t="str">
        <f>RESULTS!X7</f>
        <v>NOS PER S/.1 SPENT</v>
      </c>
      <c r="Y7" s="211">
        <f>RESULTS!Y7</f>
        <v>26.195472578768484</v>
      </c>
      <c r="Z7" s="212">
        <f>RESULTS!Z7</f>
        <v>15.552560607960981</v>
      </c>
      <c r="AA7" s="212">
        <f>RESULTS!AA7</f>
        <v>36.838384549575984</v>
      </c>
      <c r="AB7" s="67" t="str">
        <f>RESULTS!AB7</f>
        <v>SU PER MM IMPs</v>
      </c>
      <c r="AC7" s="160">
        <f>RESULTS!AC7</f>
        <v>0.71069700897327559</v>
      </c>
      <c r="AD7" s="76">
        <f>RESULTS!AD7</f>
        <v>0</v>
      </c>
      <c r="AE7" s="77" t="str">
        <f>IF(ISBLANK(RESULTS!AE7),"",RESULTS!AE7)</f>
        <v/>
      </c>
    </row>
    <row r="8" spans="1:31" ht="14.45" hidden="1" customHeight="1">
      <c r="A8" s="99"/>
      <c r="B8" s="73">
        <f>RESULTS!B8</f>
        <v>0</v>
      </c>
      <c r="C8" s="73">
        <f>RESULTS!C8</f>
        <v>0</v>
      </c>
      <c r="D8" s="73">
        <f>RESULTS!D8</f>
        <v>0</v>
      </c>
      <c r="E8" s="73">
        <f>RESULTS!E8</f>
        <v>0</v>
      </c>
      <c r="F8" s="73">
        <f>RESULTS!F8</f>
        <v>0</v>
      </c>
      <c r="G8" s="73">
        <f>RESULTS!G8</f>
        <v>0</v>
      </c>
      <c r="H8" s="73">
        <f>RESULTS!H8</f>
        <v>0</v>
      </c>
      <c r="I8" s="73">
        <f>RESULTS!I8</f>
        <v>0</v>
      </c>
      <c r="J8" s="75">
        <f>RESULTS!J8</f>
        <v>0</v>
      </c>
      <c r="K8" s="73">
        <f>RESULTS!K8</f>
        <v>0</v>
      </c>
      <c r="L8" s="73">
        <f>RESULTS!L8</f>
        <v>0</v>
      </c>
      <c r="M8" s="75">
        <f>RESULTS!M8</f>
        <v>0</v>
      </c>
      <c r="N8" s="74">
        <f>RESULTS!N8</f>
        <v>0</v>
      </c>
      <c r="O8" s="73">
        <f>RESULTS!O8</f>
        <v>0</v>
      </c>
      <c r="P8" s="155">
        <f>RESULTS!P8</f>
        <v>0</v>
      </c>
      <c r="Q8" s="73">
        <f>RESULTS!Q8</f>
        <v>0</v>
      </c>
      <c r="R8" s="156">
        <f>RESULTS!R8</f>
        <v>0</v>
      </c>
      <c r="S8" s="73">
        <f>RESULTS!S8</f>
        <v>0</v>
      </c>
      <c r="T8" s="76">
        <f>RESULTS!T8</f>
        <v>0</v>
      </c>
      <c r="U8" s="157">
        <f>RESULTS!U8</f>
        <v>0</v>
      </c>
      <c r="V8" s="158">
        <f>RESULTS!V8</f>
        <v>0</v>
      </c>
      <c r="W8" s="158">
        <f>RESULTS!W8</f>
        <v>0</v>
      </c>
      <c r="X8" s="67">
        <f>RESULTS!X8</f>
        <v>0</v>
      </c>
      <c r="Y8" s="211">
        <f>RESULTS!Y8</f>
        <v>0</v>
      </c>
      <c r="Z8" s="212">
        <f>RESULTS!Z8</f>
        <v>0</v>
      </c>
      <c r="AA8" s="212">
        <f>RESULTS!AA8</f>
        <v>0</v>
      </c>
      <c r="AB8" s="67">
        <f>RESULTS!AB8</f>
        <v>0</v>
      </c>
      <c r="AC8" s="160">
        <f>RESULTS!AC8</f>
        <v>0</v>
      </c>
      <c r="AD8" s="76">
        <f>RESULTS!AD8</f>
        <v>0</v>
      </c>
      <c r="AE8" s="77" t="str">
        <f>IF(ISBLANK(RESULTS!AE8),"",RESULTS!AE8)</f>
        <v/>
      </c>
    </row>
    <row r="9" spans="1:31" ht="14.45" hidden="1" customHeight="1">
      <c r="B9" s="73">
        <f>RESULTS!B9</f>
        <v>0</v>
      </c>
      <c r="C9" s="73">
        <f>RESULTS!C9</f>
        <v>0</v>
      </c>
      <c r="D9" s="73">
        <f>RESULTS!D9</f>
        <v>0</v>
      </c>
      <c r="E9" s="73">
        <f>RESULTS!E9</f>
        <v>0</v>
      </c>
      <c r="F9" s="73">
        <f>RESULTS!F9</f>
        <v>0</v>
      </c>
      <c r="G9" s="73">
        <f>RESULTS!G9</f>
        <v>0</v>
      </c>
      <c r="H9" s="73">
        <f>RESULTS!H9</f>
        <v>0</v>
      </c>
      <c r="I9" s="73">
        <f>RESULTS!I9</f>
        <v>0</v>
      </c>
      <c r="J9" s="75">
        <f>RESULTS!J9</f>
        <v>0</v>
      </c>
      <c r="K9" s="73">
        <f>RESULTS!K9</f>
        <v>0</v>
      </c>
      <c r="L9" s="73">
        <f>RESULTS!L9</f>
        <v>0</v>
      </c>
      <c r="M9" s="75">
        <f>RESULTS!M9</f>
        <v>0</v>
      </c>
      <c r="N9" s="74">
        <f>RESULTS!N9</f>
        <v>0</v>
      </c>
      <c r="O9" s="73">
        <f>RESULTS!O9</f>
        <v>0</v>
      </c>
      <c r="P9" s="155">
        <f>RESULTS!P9</f>
        <v>0</v>
      </c>
      <c r="Q9" s="73">
        <f>RESULTS!Q9</f>
        <v>0</v>
      </c>
      <c r="R9" s="156">
        <f>RESULTS!R9</f>
        <v>0</v>
      </c>
      <c r="S9" s="73">
        <f>RESULTS!S9</f>
        <v>0</v>
      </c>
      <c r="T9" s="76">
        <f>RESULTS!T9</f>
        <v>0</v>
      </c>
      <c r="U9" s="157">
        <f>RESULTS!U9</f>
        <v>0</v>
      </c>
      <c r="V9" s="158">
        <f>RESULTS!V9</f>
        <v>0</v>
      </c>
      <c r="W9" s="158">
        <f>RESULTS!W9</f>
        <v>0</v>
      </c>
      <c r="X9" s="67">
        <f>RESULTS!X9</f>
        <v>0</v>
      </c>
      <c r="Y9" s="211">
        <f>RESULTS!Y9</f>
        <v>0</v>
      </c>
      <c r="Z9" s="212">
        <f>RESULTS!Z9</f>
        <v>0</v>
      </c>
      <c r="AA9" s="212">
        <f>RESULTS!AA9</f>
        <v>0</v>
      </c>
      <c r="AB9" s="67">
        <f>RESULTS!AB9</f>
        <v>0</v>
      </c>
      <c r="AC9" s="160">
        <f>RESULTS!AC9</f>
        <v>0</v>
      </c>
      <c r="AD9" s="76">
        <f>RESULTS!AD9</f>
        <v>0</v>
      </c>
      <c r="AE9" s="77" t="str">
        <f>IF(ISBLANK(RESULTS!AE9),"",RESULTS!AE9)</f>
        <v/>
      </c>
    </row>
  </sheetData>
  <mergeCells count="2">
    <mergeCell ref="B2:S2"/>
    <mergeCell ref="U2:AC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sheetPr>
  <dimension ref="B2:B5"/>
  <sheetViews>
    <sheetView showGridLines="0" zoomScale="80" zoomScaleNormal="80" workbookViewId="0"/>
  </sheetViews>
  <sheetFormatPr defaultRowHeight="15"/>
  <cols>
    <col min="1" max="1" width="2.5703125" customWidth="1"/>
    <col min="2" max="2" width="23.42578125" customWidth="1"/>
  </cols>
  <sheetData>
    <row r="2" spans="2:2">
      <c r="B2" s="70" t="s">
        <v>124</v>
      </c>
    </row>
    <row r="3" spans="2:2">
      <c r="B3" s="73" t="s">
        <v>14</v>
      </c>
    </row>
    <row r="5" spans="2:2">
      <c r="B5" s="219" t="s">
        <v>125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1"/>
  </sheetPr>
  <dimension ref="B2:C8"/>
  <sheetViews>
    <sheetView showGridLines="0" zoomScale="80" zoomScaleNormal="80" workbookViewId="0">
      <selection activeCell="C7" sqref="C7"/>
    </sheetView>
  </sheetViews>
  <sheetFormatPr defaultRowHeight="15"/>
  <cols>
    <col min="1" max="1" width="2.5703125" customWidth="1"/>
    <col min="2" max="2" width="19.5703125" bestFit="1" customWidth="1"/>
    <col min="3" max="3" width="17.28515625" customWidth="1"/>
  </cols>
  <sheetData>
    <row r="2" spans="2:3">
      <c r="B2" s="144" t="s">
        <v>126</v>
      </c>
      <c r="C2" s="218" t="s">
        <v>86</v>
      </c>
    </row>
    <row r="3" spans="2:3">
      <c r="B3" s="253">
        <f>'CURVE FACTS'!A2</f>
        <v>5</v>
      </c>
      <c r="C3" s="167">
        <v>0.76</v>
      </c>
    </row>
    <row r="4" spans="2:3">
      <c r="B4" s="253">
        <f>'CURVE FACTS'!A3</f>
        <v>6</v>
      </c>
      <c r="C4" s="167">
        <v>1.74</v>
      </c>
    </row>
    <row r="5" spans="2:3">
      <c r="B5" s="253">
        <f>'CURVE FACTS'!A4</f>
        <v>7</v>
      </c>
      <c r="C5" s="167">
        <v>1.97</v>
      </c>
    </row>
    <row r="6" spans="2:3">
      <c r="B6" s="253">
        <f>'CURVE FACTS'!A5</f>
        <v>8</v>
      </c>
      <c r="C6" s="167">
        <v>0.42</v>
      </c>
    </row>
    <row r="7" spans="2:3">
      <c r="B7" s="253"/>
      <c r="C7" s="167"/>
    </row>
    <row r="8" spans="2:3">
      <c r="B8" s="253"/>
      <c r="C8" s="16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theme="1"/>
  </sheetPr>
  <dimension ref="A1:AM4005"/>
  <sheetViews>
    <sheetView zoomScale="80" zoomScaleNormal="80" workbookViewId="0"/>
  </sheetViews>
  <sheetFormatPr defaultRowHeight="15"/>
  <cols>
    <col min="30" max="30" width="8.7109375" customWidth="1"/>
  </cols>
  <sheetData>
    <row r="1" spans="1:39">
      <c r="A1" s="43" t="s">
        <v>50</v>
      </c>
      <c r="B1" s="43" t="s">
        <v>51</v>
      </c>
      <c r="C1" s="39" t="s">
        <v>127</v>
      </c>
      <c r="D1" s="39" t="s">
        <v>128</v>
      </c>
      <c r="E1" s="39" t="s">
        <v>1</v>
      </c>
      <c r="F1" s="39" t="s">
        <v>3</v>
      </c>
      <c r="G1" s="39" t="s">
        <v>5</v>
      </c>
      <c r="H1" s="39" t="s">
        <v>7</v>
      </c>
      <c r="I1" s="39" t="s">
        <v>9</v>
      </c>
      <c r="J1" s="39" t="s">
        <v>18</v>
      </c>
      <c r="K1" s="39" t="s">
        <v>27</v>
      </c>
      <c r="L1" s="39" t="s">
        <v>44</v>
      </c>
      <c r="M1" s="39" t="s">
        <v>66</v>
      </c>
      <c r="N1" s="42" t="s">
        <v>52</v>
      </c>
      <c r="O1" s="42" t="s">
        <v>129</v>
      </c>
      <c r="P1" s="50" t="s">
        <v>32</v>
      </c>
      <c r="Q1" s="50" t="s">
        <v>35</v>
      </c>
      <c r="R1" s="50" t="s">
        <v>130</v>
      </c>
      <c r="S1" s="50" t="s">
        <v>131</v>
      </c>
      <c r="T1" s="50" t="s">
        <v>75</v>
      </c>
      <c r="U1" s="50" t="s">
        <v>76</v>
      </c>
      <c r="V1" s="50" t="s">
        <v>77</v>
      </c>
      <c r="W1" s="50" t="s">
        <v>108</v>
      </c>
      <c r="X1" s="50" t="s">
        <v>109</v>
      </c>
      <c r="Y1" s="50" t="s">
        <v>110</v>
      </c>
      <c r="Z1" s="50" t="s">
        <v>111</v>
      </c>
      <c r="AA1" s="50" t="s">
        <v>112</v>
      </c>
      <c r="AB1" s="50" t="s">
        <v>113</v>
      </c>
      <c r="AC1" s="52" t="s">
        <v>114</v>
      </c>
      <c r="AD1" s="52" t="s">
        <v>132</v>
      </c>
      <c r="AE1" s="52" t="s">
        <v>115</v>
      </c>
      <c r="AF1" s="52" t="s">
        <v>116</v>
      </c>
      <c r="AG1" s="52" t="s">
        <v>117</v>
      </c>
      <c r="AH1" s="52" t="s">
        <v>53</v>
      </c>
      <c r="AI1" s="52" t="s">
        <v>54</v>
      </c>
      <c r="AJ1" s="52" t="s">
        <v>133</v>
      </c>
      <c r="AK1" s="52" t="s">
        <v>55</v>
      </c>
      <c r="AL1" s="52" t="s">
        <v>56</v>
      </c>
      <c r="AM1" s="52" t="s">
        <v>57</v>
      </c>
    </row>
    <row r="2" spans="1:39">
      <c r="A2" t="s">
        <v>134</v>
      </c>
      <c r="B2">
        <v>5</v>
      </c>
      <c r="C2" t="s">
        <v>135</v>
      </c>
      <c r="D2" t="s">
        <v>136</v>
      </c>
      <c r="E2" t="s">
        <v>137</v>
      </c>
      <c r="F2" t="s">
        <v>138</v>
      </c>
      <c r="G2" t="s">
        <v>139</v>
      </c>
      <c r="H2" t="s">
        <v>140</v>
      </c>
      <c r="I2" t="s">
        <v>10</v>
      </c>
      <c r="J2" t="s">
        <v>45</v>
      </c>
      <c r="K2">
        <v>52</v>
      </c>
      <c r="L2">
        <v>10841.3</v>
      </c>
      <c r="M2" t="s">
        <v>30</v>
      </c>
      <c r="N2">
        <v>1</v>
      </c>
      <c r="O2">
        <v>0</v>
      </c>
      <c r="P2" s="49" t="s">
        <v>33</v>
      </c>
      <c r="Q2" s="49">
        <v>7360445</v>
      </c>
      <c r="R2" s="49">
        <v>32.510452999999998</v>
      </c>
      <c r="S2" s="49">
        <v>52.540310169999998</v>
      </c>
      <c r="T2" s="49">
        <v>7.6758653781217774</v>
      </c>
      <c r="U2" s="49" t="s">
        <v>141</v>
      </c>
      <c r="V2" s="49">
        <v>0.28594968825048261</v>
      </c>
      <c r="W2" s="49">
        <v>1.93521838171215</v>
      </c>
      <c r="X2" s="49">
        <v>4</v>
      </c>
      <c r="Y2" s="49">
        <v>90</v>
      </c>
      <c r="Z2" s="49">
        <v>0.89753000000000005</v>
      </c>
      <c r="AA2" s="49">
        <v>401.28340079999998</v>
      </c>
      <c r="AB2" s="49">
        <v>2.1221608550000002</v>
      </c>
      <c r="AC2" s="51">
        <v>0.6989506263185653</v>
      </c>
      <c r="AD2" s="53">
        <v>1</v>
      </c>
      <c r="AE2" s="51">
        <v>0</v>
      </c>
      <c r="AF2" s="51">
        <v>0</v>
      </c>
      <c r="AG2" s="51">
        <v>0</v>
      </c>
      <c r="AH2" s="51">
        <v>0</v>
      </c>
      <c r="AI2" s="51">
        <v>0</v>
      </c>
      <c r="AJ2" s="51">
        <v>0.12457321655316522</v>
      </c>
      <c r="AK2" s="51">
        <v>0</v>
      </c>
      <c r="AL2" s="51">
        <v>0</v>
      </c>
      <c r="AM2" s="51">
        <v>0</v>
      </c>
    </row>
    <row r="3" spans="1:39">
      <c r="A3" t="s">
        <v>142</v>
      </c>
      <c r="B3">
        <v>5</v>
      </c>
      <c r="C3" t="s">
        <v>143</v>
      </c>
      <c r="D3" t="s">
        <v>136</v>
      </c>
      <c r="E3" t="s">
        <v>137</v>
      </c>
      <c r="F3" t="s">
        <v>138</v>
      </c>
      <c r="G3" t="s">
        <v>139</v>
      </c>
      <c r="H3" t="s">
        <v>140</v>
      </c>
      <c r="I3" t="s">
        <v>10</v>
      </c>
      <c r="J3" t="s">
        <v>45</v>
      </c>
      <c r="K3">
        <v>52</v>
      </c>
      <c r="L3">
        <v>10841.3</v>
      </c>
      <c r="M3" t="s">
        <v>30</v>
      </c>
      <c r="N3">
        <v>2</v>
      </c>
      <c r="O3">
        <v>0.45867038461538462</v>
      </c>
      <c r="P3" s="49" t="s">
        <v>33</v>
      </c>
      <c r="Q3" s="49">
        <v>7360445</v>
      </c>
      <c r="R3" s="49">
        <v>32.510452999999998</v>
      </c>
      <c r="S3" s="49">
        <v>52.540310169999998</v>
      </c>
      <c r="T3" s="49">
        <v>7.6758653781217774</v>
      </c>
      <c r="U3" s="49" t="s">
        <v>141</v>
      </c>
      <c r="V3" s="49">
        <v>0.28594968825048261</v>
      </c>
      <c r="W3" s="49">
        <v>1.93521838171215</v>
      </c>
      <c r="X3" s="49">
        <v>4</v>
      </c>
      <c r="Y3" s="49">
        <v>90</v>
      </c>
      <c r="Z3" s="49">
        <v>0.89753000000000005</v>
      </c>
      <c r="AA3" s="49">
        <v>401.28340079999998</v>
      </c>
      <c r="AB3" s="49">
        <v>2.1221608550000002</v>
      </c>
      <c r="AC3" s="51">
        <v>0.6989506263185653</v>
      </c>
      <c r="AD3" s="53">
        <v>1</v>
      </c>
      <c r="AE3" s="51">
        <v>0.45867038461538462</v>
      </c>
      <c r="AF3" s="51">
        <v>1.5235719609924909</v>
      </c>
      <c r="AG3" s="51">
        <v>6.5669445659333192E-4</v>
      </c>
      <c r="AH3" s="51">
        <v>4.3102293387280871E-4</v>
      </c>
      <c r="AI3" s="51">
        <v>4.3102293387280871E-4</v>
      </c>
      <c r="AJ3" s="51">
        <v>0.12457321655316522</v>
      </c>
      <c r="AK3" s="51">
        <v>2.6558469844750118E-2</v>
      </c>
      <c r="AL3" s="51">
        <v>1.8964083672233976E-2</v>
      </c>
      <c r="AM3" s="51">
        <v>3.415285601726626E-2</v>
      </c>
    </row>
    <row r="4" spans="1:39">
      <c r="A4" t="s">
        <v>144</v>
      </c>
      <c r="B4">
        <v>5</v>
      </c>
      <c r="C4" t="s">
        <v>145</v>
      </c>
      <c r="D4" t="s">
        <v>136</v>
      </c>
      <c r="E4" t="s">
        <v>137</v>
      </c>
      <c r="F4" t="s">
        <v>138</v>
      </c>
      <c r="G4" t="s">
        <v>139</v>
      </c>
      <c r="H4" t="s">
        <v>140</v>
      </c>
      <c r="I4" t="s">
        <v>10</v>
      </c>
      <c r="J4" t="s">
        <v>45</v>
      </c>
      <c r="K4">
        <v>52</v>
      </c>
      <c r="L4">
        <v>10841.3</v>
      </c>
      <c r="M4" t="s">
        <v>30</v>
      </c>
      <c r="N4">
        <v>3</v>
      </c>
      <c r="O4">
        <v>0.91734076923076924</v>
      </c>
      <c r="P4" s="49" t="s">
        <v>33</v>
      </c>
      <c r="Q4" s="49">
        <v>7360445</v>
      </c>
      <c r="R4" s="49">
        <v>32.510452999999998</v>
      </c>
      <c r="S4" s="49">
        <v>52.540310169999998</v>
      </c>
      <c r="T4" s="49">
        <v>7.6758653781217774</v>
      </c>
      <c r="U4" s="49" t="s">
        <v>141</v>
      </c>
      <c r="V4" s="49">
        <v>0.28594968825048261</v>
      </c>
      <c r="W4" s="49">
        <v>1.93521838171215</v>
      </c>
      <c r="X4" s="49">
        <v>4</v>
      </c>
      <c r="Y4" s="49">
        <v>90</v>
      </c>
      <c r="Z4" s="49">
        <v>0.89753000000000005</v>
      </c>
      <c r="AA4" s="49">
        <v>401.28340079999998</v>
      </c>
      <c r="AB4" s="49">
        <v>2.1221608550000002</v>
      </c>
      <c r="AC4" s="51">
        <v>0.6989506263185653</v>
      </c>
      <c r="AD4" s="53">
        <v>1</v>
      </c>
      <c r="AE4" s="51">
        <v>0.91734076923076924</v>
      </c>
      <c r="AF4" s="51">
        <v>3.0471439219849819</v>
      </c>
      <c r="AG4" s="51">
        <v>2.858854876390815E-3</v>
      </c>
      <c r="AH4" s="51">
        <v>1.4453931131437623E-3</v>
      </c>
      <c r="AI4" s="51">
        <v>9.3820802350828543E-4</v>
      </c>
      <c r="AJ4" s="51">
        <v>0.12457321655316522</v>
      </c>
      <c r="AK4" s="51">
        <v>5.7809846164242194E-2</v>
      </c>
      <c r="AL4" s="51">
        <v>4.1279138675768781E-2</v>
      </c>
      <c r="AM4" s="51">
        <v>7.4340553652715621E-2</v>
      </c>
    </row>
    <row r="5" spans="1:39">
      <c r="A5" t="s">
        <v>146</v>
      </c>
      <c r="B5">
        <v>5</v>
      </c>
      <c r="C5" t="s">
        <v>147</v>
      </c>
      <c r="D5" t="s">
        <v>136</v>
      </c>
      <c r="E5" t="s">
        <v>137</v>
      </c>
      <c r="F5" t="s">
        <v>138</v>
      </c>
      <c r="G5" t="s">
        <v>139</v>
      </c>
      <c r="H5" t="s">
        <v>140</v>
      </c>
      <c r="I5" t="s">
        <v>10</v>
      </c>
      <c r="J5" t="s">
        <v>45</v>
      </c>
      <c r="K5">
        <v>52</v>
      </c>
      <c r="L5">
        <v>10841.3</v>
      </c>
      <c r="M5" t="s">
        <v>30</v>
      </c>
      <c r="N5">
        <v>4</v>
      </c>
      <c r="O5">
        <v>1.3760111538461539</v>
      </c>
      <c r="P5" s="49" t="s">
        <v>33</v>
      </c>
      <c r="Q5" s="49">
        <v>7360445</v>
      </c>
      <c r="R5" s="49">
        <v>32.510452999999998</v>
      </c>
      <c r="S5" s="49">
        <v>52.540310169999998</v>
      </c>
      <c r="T5" s="49">
        <v>7.6758653781217774</v>
      </c>
      <c r="U5" s="49" t="s">
        <v>141</v>
      </c>
      <c r="V5" s="49">
        <v>0.28594968825048261</v>
      </c>
      <c r="W5" s="49">
        <v>1.93521838171215</v>
      </c>
      <c r="X5" s="49">
        <v>4</v>
      </c>
      <c r="Y5" s="49">
        <v>90</v>
      </c>
      <c r="Z5" s="49">
        <v>0.89753000000000005</v>
      </c>
      <c r="AA5" s="49">
        <v>401.28340079999998</v>
      </c>
      <c r="AB5" s="49">
        <v>2.1221608550000002</v>
      </c>
      <c r="AC5" s="51">
        <v>0.6989506263185653</v>
      </c>
      <c r="AD5" s="53">
        <v>1</v>
      </c>
      <c r="AE5" s="51">
        <v>1.3760111538461539</v>
      </c>
      <c r="AF5" s="51">
        <v>4.5707158829774723</v>
      </c>
      <c r="AG5" s="51">
        <v>6.7589102020304548E-3</v>
      </c>
      <c r="AH5" s="51">
        <v>2.5598103834222918E-3</v>
      </c>
      <c r="AI5" s="51">
        <v>1.4787421434796207E-3</v>
      </c>
      <c r="AJ5" s="51">
        <v>0.12457321655316522</v>
      </c>
      <c r="AK5" s="51">
        <v>9.1116099723254712E-2</v>
      </c>
      <c r="AL5" s="51">
        <v>6.5061479412790127E-2</v>
      </c>
      <c r="AM5" s="51">
        <v>0.1171707200337193</v>
      </c>
    </row>
    <row r="6" spans="1:39">
      <c r="A6" t="s">
        <v>148</v>
      </c>
      <c r="B6">
        <v>5</v>
      </c>
      <c r="C6" t="s">
        <v>149</v>
      </c>
      <c r="D6" t="s">
        <v>136</v>
      </c>
      <c r="E6" t="s">
        <v>137</v>
      </c>
      <c r="F6" t="s">
        <v>138</v>
      </c>
      <c r="G6" t="s">
        <v>139</v>
      </c>
      <c r="H6" t="s">
        <v>140</v>
      </c>
      <c r="I6" t="s">
        <v>10</v>
      </c>
      <c r="J6" t="s">
        <v>45</v>
      </c>
      <c r="K6">
        <v>52</v>
      </c>
      <c r="L6">
        <v>10841.3</v>
      </c>
      <c r="M6" t="s">
        <v>30</v>
      </c>
      <c r="N6">
        <v>5</v>
      </c>
      <c r="O6">
        <v>1.8346815384615385</v>
      </c>
      <c r="P6" s="49" t="s">
        <v>33</v>
      </c>
      <c r="Q6" s="49">
        <v>7360445</v>
      </c>
      <c r="R6" s="49">
        <v>32.510452999999998</v>
      </c>
      <c r="S6" s="49">
        <v>52.540310169999998</v>
      </c>
      <c r="T6" s="49">
        <v>7.6758653781217774</v>
      </c>
      <c r="U6" s="49" t="s">
        <v>141</v>
      </c>
      <c r="V6" s="49">
        <v>0.28594968825048261</v>
      </c>
      <c r="W6" s="49">
        <v>1.93521838171215</v>
      </c>
      <c r="X6" s="49">
        <v>4</v>
      </c>
      <c r="Y6" s="49">
        <v>90</v>
      </c>
      <c r="Z6" s="49">
        <v>0.89753000000000005</v>
      </c>
      <c r="AA6" s="49">
        <v>401.28340079999998</v>
      </c>
      <c r="AB6" s="49">
        <v>2.1221608550000002</v>
      </c>
      <c r="AC6" s="51">
        <v>0.6989506263185653</v>
      </c>
      <c r="AD6" s="53">
        <v>1</v>
      </c>
      <c r="AE6" s="51">
        <v>1.8346815384615385</v>
      </c>
      <c r="AF6" s="51">
        <v>6.0942878439699637</v>
      </c>
      <c r="AG6" s="51">
        <v>1.2445233568322278E-2</v>
      </c>
      <c r="AH6" s="51">
        <v>3.7322315662645929E-3</v>
      </c>
      <c r="AI6" s="51">
        <v>2.0421144991758641E-3</v>
      </c>
      <c r="AJ6" s="51">
        <v>0.12457321655316522</v>
      </c>
      <c r="AK6" s="51">
        <v>0.1258295837267295</v>
      </c>
      <c r="AL6" s="51">
        <v>8.984865348738319E-2</v>
      </c>
      <c r="AM6" s="51">
        <v>0.16181051396607582</v>
      </c>
    </row>
    <row r="7" spans="1:39">
      <c r="A7" t="s">
        <v>150</v>
      </c>
      <c r="B7">
        <v>5</v>
      </c>
      <c r="C7" t="s">
        <v>151</v>
      </c>
      <c r="D7" t="s">
        <v>136</v>
      </c>
      <c r="E7" t="s">
        <v>137</v>
      </c>
      <c r="F7" t="s">
        <v>138</v>
      </c>
      <c r="G7" t="s">
        <v>139</v>
      </c>
      <c r="H7" t="s">
        <v>140</v>
      </c>
      <c r="I7" t="s">
        <v>10</v>
      </c>
      <c r="J7" t="s">
        <v>45</v>
      </c>
      <c r="K7">
        <v>52</v>
      </c>
      <c r="L7">
        <v>10841.3</v>
      </c>
      <c r="M7" t="s">
        <v>30</v>
      </c>
      <c r="N7">
        <v>6</v>
      </c>
      <c r="O7">
        <v>2.2933519230769233</v>
      </c>
      <c r="P7" s="49" t="s">
        <v>33</v>
      </c>
      <c r="Q7" s="49">
        <v>7360445</v>
      </c>
      <c r="R7" s="49">
        <v>32.510452999999998</v>
      </c>
      <c r="S7" s="49">
        <v>52.540310169999998</v>
      </c>
      <c r="T7" s="49">
        <v>7.6758653781217774</v>
      </c>
      <c r="U7" s="49" t="s">
        <v>141</v>
      </c>
      <c r="V7" s="49">
        <v>0.28594968825048261</v>
      </c>
      <c r="W7" s="49">
        <v>1.93521838171215</v>
      </c>
      <c r="X7" s="49">
        <v>4</v>
      </c>
      <c r="Y7" s="49">
        <v>90</v>
      </c>
      <c r="Z7" s="49">
        <v>0.89753000000000005</v>
      </c>
      <c r="AA7" s="49">
        <v>401.28340079999998</v>
      </c>
      <c r="AB7" s="49">
        <v>2.1221608550000002</v>
      </c>
      <c r="AC7" s="51">
        <v>0.6989506263185653</v>
      </c>
      <c r="AD7" s="53">
        <v>1</v>
      </c>
      <c r="AE7" s="51">
        <v>2.2933519230769233</v>
      </c>
      <c r="AF7" s="51">
        <v>7.6178598049624551</v>
      </c>
      <c r="AG7" s="51">
        <v>1.9982209145681384E-2</v>
      </c>
      <c r="AH7" s="51">
        <v>4.9469114490984329E-3</v>
      </c>
      <c r="AI7" s="51">
        <v>2.6230738891603778E-3</v>
      </c>
      <c r="AJ7" s="51">
        <v>0.12457321655316522</v>
      </c>
      <c r="AK7" s="51">
        <v>0.16162673331525051</v>
      </c>
      <c r="AL7" s="51">
        <v>0.11540961931081072</v>
      </c>
      <c r="AM7" s="51">
        <v>0.2078438473196903</v>
      </c>
    </row>
    <row r="8" spans="1:39">
      <c r="A8" t="s">
        <v>152</v>
      </c>
      <c r="B8">
        <v>5</v>
      </c>
      <c r="C8" t="s">
        <v>153</v>
      </c>
      <c r="D8" t="s">
        <v>136</v>
      </c>
      <c r="E8" t="s">
        <v>137</v>
      </c>
      <c r="F8" t="s">
        <v>138</v>
      </c>
      <c r="G8" t="s">
        <v>139</v>
      </c>
      <c r="H8" t="s">
        <v>140</v>
      </c>
      <c r="I8" t="s">
        <v>10</v>
      </c>
      <c r="J8" t="s">
        <v>45</v>
      </c>
      <c r="K8">
        <v>52</v>
      </c>
      <c r="L8">
        <v>10841.3</v>
      </c>
      <c r="M8" t="s">
        <v>30</v>
      </c>
      <c r="N8">
        <v>7</v>
      </c>
      <c r="O8">
        <v>2.7520223076923078</v>
      </c>
      <c r="P8" s="49" t="s">
        <v>33</v>
      </c>
      <c r="Q8" s="49">
        <v>7360445</v>
      </c>
      <c r="R8" s="49">
        <v>32.510452999999998</v>
      </c>
      <c r="S8" s="49">
        <v>52.540310169999998</v>
      </c>
      <c r="T8" s="49">
        <v>7.6758653781217774</v>
      </c>
      <c r="U8" s="49" t="s">
        <v>141</v>
      </c>
      <c r="V8" s="49">
        <v>0.28594968825048261</v>
      </c>
      <c r="W8" s="49">
        <v>1.93521838171215</v>
      </c>
      <c r="X8" s="49">
        <v>4</v>
      </c>
      <c r="Y8" s="49">
        <v>90</v>
      </c>
      <c r="Z8" s="49">
        <v>0.89753000000000005</v>
      </c>
      <c r="AA8" s="49">
        <v>401.28340079999998</v>
      </c>
      <c r="AB8" s="49">
        <v>2.1221608550000002</v>
      </c>
      <c r="AC8" s="51">
        <v>0.6989506263185653</v>
      </c>
      <c r="AD8" s="53">
        <v>1</v>
      </c>
      <c r="AE8" s="51">
        <v>2.7520223076923078</v>
      </c>
      <c r="AF8" s="51">
        <v>9.1414317659549447</v>
      </c>
      <c r="AG8" s="51">
        <v>2.9420907368828964E-2</v>
      </c>
      <c r="AH8" s="51">
        <v>6.1951115305370905E-3</v>
      </c>
      <c r="AI8" s="51">
        <v>3.2184134960564961E-3</v>
      </c>
      <c r="AJ8" s="51">
        <v>0.12457321655316522</v>
      </c>
      <c r="AK8" s="51">
        <v>0.19830995305733906</v>
      </c>
      <c r="AL8" s="51">
        <v>0.14160328380362511</v>
      </c>
      <c r="AM8" s="51">
        <v>0.25501662231105304</v>
      </c>
    </row>
    <row r="9" spans="1:39">
      <c r="A9" t="s">
        <v>154</v>
      </c>
      <c r="B9">
        <v>5</v>
      </c>
      <c r="C9" t="s">
        <v>155</v>
      </c>
      <c r="D9" t="s">
        <v>136</v>
      </c>
      <c r="E9" t="s">
        <v>137</v>
      </c>
      <c r="F9" t="s">
        <v>138</v>
      </c>
      <c r="G9" t="s">
        <v>139</v>
      </c>
      <c r="H9" t="s">
        <v>140</v>
      </c>
      <c r="I9" t="s">
        <v>10</v>
      </c>
      <c r="J9" t="s">
        <v>45</v>
      </c>
      <c r="K9">
        <v>52</v>
      </c>
      <c r="L9">
        <v>10841.3</v>
      </c>
      <c r="M9" t="s">
        <v>30</v>
      </c>
      <c r="N9">
        <v>8</v>
      </c>
      <c r="O9">
        <v>3.2106926923076924</v>
      </c>
      <c r="P9" s="49" t="s">
        <v>33</v>
      </c>
      <c r="Q9" s="49">
        <v>7360445</v>
      </c>
      <c r="R9" s="49">
        <v>32.510452999999998</v>
      </c>
      <c r="S9" s="49">
        <v>52.540310169999998</v>
      </c>
      <c r="T9" s="49">
        <v>7.6758653781217774</v>
      </c>
      <c r="U9" s="49" t="s">
        <v>141</v>
      </c>
      <c r="V9" s="49">
        <v>0.28594968825048261</v>
      </c>
      <c r="W9" s="49">
        <v>1.93521838171215</v>
      </c>
      <c r="X9" s="49">
        <v>4</v>
      </c>
      <c r="Y9" s="49">
        <v>90</v>
      </c>
      <c r="Z9" s="49">
        <v>0.89753000000000005</v>
      </c>
      <c r="AA9" s="49">
        <v>401.28340079999998</v>
      </c>
      <c r="AB9" s="49">
        <v>2.1221608550000002</v>
      </c>
      <c r="AC9" s="51">
        <v>0.6989506263185653</v>
      </c>
      <c r="AD9" s="53">
        <v>1</v>
      </c>
      <c r="AE9" s="51">
        <v>3.2106926923076924</v>
      </c>
      <c r="AF9" s="51">
        <v>10.665003726947436</v>
      </c>
      <c r="AG9" s="51">
        <v>4.0803784576229907E-2</v>
      </c>
      <c r="AH9" s="51">
        <v>7.4711779284687436E-3</v>
      </c>
      <c r="AI9" s="51">
        <v>3.825951272115389E-3</v>
      </c>
      <c r="AJ9" s="51">
        <v>0.12457321655316522</v>
      </c>
      <c r="AK9" s="51">
        <v>0.23574479106010771</v>
      </c>
      <c r="AL9" s="51">
        <v>0.16833364154979474</v>
      </c>
      <c r="AM9" s="51">
        <v>0.30315594057042072</v>
      </c>
    </row>
    <row r="10" spans="1:39">
      <c r="A10" t="s">
        <v>156</v>
      </c>
      <c r="B10">
        <v>5</v>
      </c>
      <c r="C10" t="s">
        <v>157</v>
      </c>
      <c r="D10" t="s">
        <v>136</v>
      </c>
      <c r="E10" t="s">
        <v>137</v>
      </c>
      <c r="F10" t="s">
        <v>138</v>
      </c>
      <c r="G10" t="s">
        <v>139</v>
      </c>
      <c r="H10" t="s">
        <v>140</v>
      </c>
      <c r="I10" t="s">
        <v>10</v>
      </c>
      <c r="J10" t="s">
        <v>45</v>
      </c>
      <c r="K10">
        <v>52</v>
      </c>
      <c r="L10">
        <v>10841.3</v>
      </c>
      <c r="M10" t="s">
        <v>30</v>
      </c>
      <c r="N10">
        <v>9</v>
      </c>
      <c r="O10">
        <v>3.6693630769230769</v>
      </c>
      <c r="P10" s="49" t="s">
        <v>33</v>
      </c>
      <c r="Q10" s="49">
        <v>7360445</v>
      </c>
      <c r="R10" s="49">
        <v>32.510452999999998</v>
      </c>
      <c r="S10" s="49">
        <v>52.540310169999998</v>
      </c>
      <c r="T10" s="49">
        <v>7.6758653781217774</v>
      </c>
      <c r="U10" s="49" t="s">
        <v>141</v>
      </c>
      <c r="V10" s="49">
        <v>0.28594968825048261</v>
      </c>
      <c r="W10" s="49">
        <v>1.93521838171215</v>
      </c>
      <c r="X10" s="49">
        <v>4</v>
      </c>
      <c r="Y10" s="49">
        <v>90</v>
      </c>
      <c r="Z10" s="49">
        <v>0.89753000000000005</v>
      </c>
      <c r="AA10" s="49">
        <v>401.28340079999998</v>
      </c>
      <c r="AB10" s="49">
        <v>2.1221608550000002</v>
      </c>
      <c r="AC10" s="51">
        <v>0.6989506263185653</v>
      </c>
      <c r="AD10" s="53">
        <v>1</v>
      </c>
      <c r="AE10" s="51">
        <v>3.6693630769230769</v>
      </c>
      <c r="AF10" s="51">
        <v>12.188575687939927</v>
      </c>
      <c r="AG10" s="51">
        <v>5.4167205285611253E-2</v>
      </c>
      <c r="AH10" s="51">
        <v>8.7711122621842511E-3</v>
      </c>
      <c r="AI10" s="51">
        <v>4.4440963958739966E-3</v>
      </c>
      <c r="AJ10" s="51">
        <v>0.12457321655316522</v>
      </c>
      <c r="AK10" s="51">
        <v>0.27383322519866521</v>
      </c>
      <c r="AL10" s="51">
        <v>0.19553069982048268</v>
      </c>
      <c r="AM10" s="51">
        <v>0.35213575057684782</v>
      </c>
    </row>
    <row r="11" spans="1:39">
      <c r="A11" t="s">
        <v>158</v>
      </c>
      <c r="B11">
        <v>5</v>
      </c>
      <c r="C11" t="s">
        <v>159</v>
      </c>
      <c r="D11" t="s">
        <v>136</v>
      </c>
      <c r="E11" t="s">
        <v>137</v>
      </c>
      <c r="F11" t="s">
        <v>138</v>
      </c>
      <c r="G11" t="s">
        <v>139</v>
      </c>
      <c r="H11" t="s">
        <v>140</v>
      </c>
      <c r="I11" t="s">
        <v>10</v>
      </c>
      <c r="J11" t="s">
        <v>45</v>
      </c>
      <c r="K11">
        <v>52</v>
      </c>
      <c r="L11">
        <v>10841.3</v>
      </c>
      <c r="M11" t="s">
        <v>30</v>
      </c>
      <c r="N11">
        <v>10</v>
      </c>
      <c r="O11">
        <v>4.128033461538462</v>
      </c>
      <c r="P11" s="49" t="s">
        <v>33</v>
      </c>
      <c r="Q11" s="49">
        <v>7360445</v>
      </c>
      <c r="R11" s="49">
        <v>32.510452999999998</v>
      </c>
      <c r="S11" s="49">
        <v>52.540310169999998</v>
      </c>
      <c r="T11" s="49">
        <v>7.6758653781217774</v>
      </c>
      <c r="U11" s="49" t="s">
        <v>141</v>
      </c>
      <c r="V11" s="49">
        <v>0.28594968825048261</v>
      </c>
      <c r="W11" s="49">
        <v>1.93521838171215</v>
      </c>
      <c r="X11" s="49">
        <v>4</v>
      </c>
      <c r="Y11" s="49">
        <v>90</v>
      </c>
      <c r="Z11" s="49">
        <v>0.89753000000000005</v>
      </c>
      <c r="AA11" s="49">
        <v>401.28340079999998</v>
      </c>
      <c r="AB11" s="49">
        <v>2.1221608550000002</v>
      </c>
      <c r="AC11" s="51">
        <v>0.6989506263185653</v>
      </c>
      <c r="AD11" s="53">
        <v>1</v>
      </c>
      <c r="AE11" s="51">
        <v>4.128033461538462</v>
      </c>
      <c r="AF11" s="51">
        <v>13.712147648932419</v>
      </c>
      <c r="AG11" s="51">
        <v>6.9542963025522875E-2</v>
      </c>
      <c r="AH11" s="51">
        <v>1.0091914352306329E-2</v>
      </c>
      <c r="AI11" s="51">
        <v>5.0716317243664783E-3</v>
      </c>
      <c r="AJ11" s="51">
        <v>0.12457321655316522</v>
      </c>
      <c r="AK11" s="51">
        <v>0.3125002584085525</v>
      </c>
      <c r="AL11" s="51">
        <v>0.22314090693843164</v>
      </c>
      <c r="AM11" s="51">
        <v>0.40185960987867342</v>
      </c>
    </row>
    <row r="12" spans="1:39">
      <c r="A12" t="s">
        <v>160</v>
      </c>
      <c r="B12">
        <v>5</v>
      </c>
      <c r="C12" t="s">
        <v>161</v>
      </c>
      <c r="D12" t="s">
        <v>136</v>
      </c>
      <c r="E12" t="s">
        <v>137</v>
      </c>
      <c r="F12" t="s">
        <v>138</v>
      </c>
      <c r="G12" t="s">
        <v>139</v>
      </c>
      <c r="H12" t="s">
        <v>140</v>
      </c>
      <c r="I12" t="s">
        <v>10</v>
      </c>
      <c r="J12" t="s">
        <v>45</v>
      </c>
      <c r="K12">
        <v>52</v>
      </c>
      <c r="L12">
        <v>10841.3</v>
      </c>
      <c r="M12" t="s">
        <v>30</v>
      </c>
      <c r="N12">
        <v>11</v>
      </c>
      <c r="O12">
        <v>4.5867038461538465</v>
      </c>
      <c r="P12" s="49" t="s">
        <v>33</v>
      </c>
      <c r="Q12" s="49">
        <v>7360445</v>
      </c>
      <c r="R12" s="49">
        <v>32.510452999999998</v>
      </c>
      <c r="S12" s="49">
        <v>52.540310169999998</v>
      </c>
      <c r="T12" s="49">
        <v>7.6758653781217774</v>
      </c>
      <c r="U12" s="49" t="s">
        <v>141</v>
      </c>
      <c r="V12" s="49">
        <v>0.28594968825048261</v>
      </c>
      <c r="W12" s="49">
        <v>1.93521838171215</v>
      </c>
      <c r="X12" s="49">
        <v>4</v>
      </c>
      <c r="Y12" s="49">
        <v>90</v>
      </c>
      <c r="Z12" s="49">
        <v>0.89753000000000005</v>
      </c>
      <c r="AA12" s="49">
        <v>401.28340079999998</v>
      </c>
      <c r="AB12" s="49">
        <v>2.1221608550000002</v>
      </c>
      <c r="AC12" s="51">
        <v>0.6989506263185653</v>
      </c>
      <c r="AD12" s="53">
        <v>1</v>
      </c>
      <c r="AE12" s="51">
        <v>4.5867038461538465</v>
      </c>
      <c r="AF12" s="51">
        <v>15.23571960992491</v>
      </c>
      <c r="AG12" s="51">
        <v>8.6959271831043017E-2</v>
      </c>
      <c r="AH12" s="51">
        <v>1.1431234789969973E-2</v>
      </c>
      <c r="AI12" s="51">
        <v>5.707592030926828E-3</v>
      </c>
      <c r="AJ12" s="51">
        <v>0.12457321655316522</v>
      </c>
      <c r="AK12" s="51">
        <v>0.35168641602777845</v>
      </c>
      <c r="AL12" s="51">
        <v>0.25112179500270565</v>
      </c>
      <c r="AM12" s="51">
        <v>0.4522510370528513</v>
      </c>
    </row>
    <row r="13" spans="1:39">
      <c r="A13" t="s">
        <v>162</v>
      </c>
      <c r="B13">
        <v>5</v>
      </c>
      <c r="C13" t="s">
        <v>163</v>
      </c>
      <c r="D13" t="s">
        <v>136</v>
      </c>
      <c r="E13" t="s">
        <v>137</v>
      </c>
      <c r="F13" t="s">
        <v>138</v>
      </c>
      <c r="G13" t="s">
        <v>139</v>
      </c>
      <c r="H13" t="s">
        <v>140</v>
      </c>
      <c r="I13" t="s">
        <v>10</v>
      </c>
      <c r="J13" t="s">
        <v>45</v>
      </c>
      <c r="K13">
        <v>52</v>
      </c>
      <c r="L13">
        <v>10841.3</v>
      </c>
      <c r="M13" t="s">
        <v>30</v>
      </c>
      <c r="N13">
        <v>12</v>
      </c>
      <c r="O13">
        <v>5.0453742307692311</v>
      </c>
      <c r="P13" s="49" t="s">
        <v>33</v>
      </c>
      <c r="Q13" s="49">
        <v>7360445</v>
      </c>
      <c r="R13" s="49">
        <v>32.510452999999998</v>
      </c>
      <c r="S13" s="49">
        <v>52.540310169999998</v>
      </c>
      <c r="T13" s="49">
        <v>7.6758653781217774</v>
      </c>
      <c r="U13" s="49" t="s">
        <v>141</v>
      </c>
      <c r="V13" s="49">
        <v>0.28594968825048261</v>
      </c>
      <c r="W13" s="49">
        <v>1.93521838171215</v>
      </c>
      <c r="X13" s="49">
        <v>4</v>
      </c>
      <c r="Y13" s="49">
        <v>90</v>
      </c>
      <c r="Z13" s="49">
        <v>0.89753000000000005</v>
      </c>
      <c r="AA13" s="49">
        <v>401.28340079999998</v>
      </c>
      <c r="AB13" s="49">
        <v>2.1221608550000002</v>
      </c>
      <c r="AC13" s="51">
        <v>0.6989506263185653</v>
      </c>
      <c r="AD13" s="53">
        <v>1</v>
      </c>
      <c r="AE13" s="51">
        <v>5.0453742307692311</v>
      </c>
      <c r="AF13" s="51">
        <v>16.759291570917402</v>
      </c>
      <c r="AG13" s="51">
        <v>0.10644145019054752</v>
      </c>
      <c r="AH13" s="51">
        <v>1.2787173076362825E-2</v>
      </c>
      <c r="AI13" s="51">
        <v>6.3511903077846463E-3</v>
      </c>
      <c r="AJ13" s="51">
        <v>0.12457321655316522</v>
      </c>
      <c r="AK13" s="51">
        <v>0.39134320476168261</v>
      </c>
      <c r="AL13" s="51">
        <v>0.27943873736113467</v>
      </c>
      <c r="AM13" s="51">
        <v>0.50324767216223054</v>
      </c>
    </row>
    <row r="14" spans="1:39">
      <c r="A14" t="s">
        <v>164</v>
      </c>
      <c r="B14">
        <v>5</v>
      </c>
      <c r="C14" t="s">
        <v>165</v>
      </c>
      <c r="D14" t="s">
        <v>136</v>
      </c>
      <c r="E14" t="s">
        <v>137</v>
      </c>
      <c r="F14" t="s">
        <v>138</v>
      </c>
      <c r="G14" t="s">
        <v>139</v>
      </c>
      <c r="H14" t="s">
        <v>140</v>
      </c>
      <c r="I14" t="s">
        <v>10</v>
      </c>
      <c r="J14" t="s">
        <v>45</v>
      </c>
      <c r="K14">
        <v>52</v>
      </c>
      <c r="L14">
        <v>10841.3</v>
      </c>
      <c r="M14" t="s">
        <v>30</v>
      </c>
      <c r="N14">
        <v>13</v>
      </c>
      <c r="O14">
        <v>5.5040446153846156</v>
      </c>
      <c r="P14" s="49" t="s">
        <v>33</v>
      </c>
      <c r="Q14" s="49">
        <v>7360445</v>
      </c>
      <c r="R14" s="49">
        <v>32.510452999999998</v>
      </c>
      <c r="S14" s="49">
        <v>52.540310169999998</v>
      </c>
      <c r="T14" s="49">
        <v>7.6758653781217774</v>
      </c>
      <c r="U14" s="49" t="s">
        <v>141</v>
      </c>
      <c r="V14" s="49">
        <v>0.28594968825048261</v>
      </c>
      <c r="W14" s="49">
        <v>1.93521838171215</v>
      </c>
      <c r="X14" s="49">
        <v>4</v>
      </c>
      <c r="Y14" s="49">
        <v>90</v>
      </c>
      <c r="Z14" s="49">
        <v>0.89753000000000005</v>
      </c>
      <c r="AA14" s="49">
        <v>401.28340079999998</v>
      </c>
      <c r="AB14" s="49">
        <v>2.1221608550000002</v>
      </c>
      <c r="AC14" s="51">
        <v>0.6989506263185653</v>
      </c>
      <c r="AD14" s="53">
        <v>1</v>
      </c>
      <c r="AE14" s="51">
        <v>5.5040446153846156</v>
      </c>
      <c r="AF14" s="51">
        <v>18.282863531909889</v>
      </c>
      <c r="AG14" s="51">
        <v>0.12801241351161785</v>
      </c>
      <c r="AH14" s="51">
        <v>1.4158151943816649E-2</v>
      </c>
      <c r="AI14" s="51">
        <v>7.0017704441206448E-3</v>
      </c>
      <c r="AJ14" s="51">
        <v>0.12457321655316522</v>
      </c>
      <c r="AK14" s="51">
        <v>0.43143019683243805</v>
      </c>
      <c r="AL14" s="51">
        <v>0.30806286654635801</v>
      </c>
      <c r="AM14" s="51">
        <v>0.55479752711851815</v>
      </c>
    </row>
    <row r="15" spans="1:39">
      <c r="A15" t="s">
        <v>166</v>
      </c>
      <c r="B15">
        <v>5</v>
      </c>
      <c r="C15" t="s">
        <v>167</v>
      </c>
      <c r="D15" t="s">
        <v>136</v>
      </c>
      <c r="E15" t="s">
        <v>137</v>
      </c>
      <c r="F15" t="s">
        <v>138</v>
      </c>
      <c r="G15" t="s">
        <v>139</v>
      </c>
      <c r="H15" t="s">
        <v>140</v>
      </c>
      <c r="I15" t="s">
        <v>10</v>
      </c>
      <c r="J15" t="s">
        <v>45</v>
      </c>
      <c r="K15">
        <v>52</v>
      </c>
      <c r="L15">
        <v>10841.3</v>
      </c>
      <c r="M15" t="s">
        <v>30</v>
      </c>
      <c r="N15">
        <v>14</v>
      </c>
      <c r="O15">
        <v>5.9627150000000002</v>
      </c>
      <c r="P15" s="49" t="s">
        <v>33</v>
      </c>
      <c r="Q15" s="49">
        <v>7360445</v>
      </c>
      <c r="R15" s="49">
        <v>32.510452999999998</v>
      </c>
      <c r="S15" s="49">
        <v>52.540310169999998</v>
      </c>
      <c r="T15" s="49">
        <v>7.6758653781217774</v>
      </c>
      <c r="U15" s="49" t="s">
        <v>141</v>
      </c>
      <c r="V15" s="49">
        <v>0.28594968825048261</v>
      </c>
      <c r="W15" s="49">
        <v>1.93521838171215</v>
      </c>
      <c r="X15" s="49">
        <v>4</v>
      </c>
      <c r="Y15" s="49">
        <v>90</v>
      </c>
      <c r="Z15" s="49">
        <v>0.89753000000000005</v>
      </c>
      <c r="AA15" s="49">
        <v>401.28340079999998</v>
      </c>
      <c r="AB15" s="49">
        <v>2.1221608550000002</v>
      </c>
      <c r="AC15" s="51">
        <v>0.6989506263185653</v>
      </c>
      <c r="AD15" s="53">
        <v>1</v>
      </c>
      <c r="AE15" s="51">
        <v>5.9627150000000002</v>
      </c>
      <c r="AF15" s="51">
        <v>19.806435492902381</v>
      </c>
      <c r="AG15" s="51">
        <v>0.1516930408819428</v>
      </c>
      <c r="AH15" s="51">
        <v>1.5542834849033857E-2</v>
      </c>
      <c r="AI15" s="51">
        <v>7.6587753983447387E-3</v>
      </c>
      <c r="AJ15" s="51">
        <v>0.12457321655316522</v>
      </c>
      <c r="AK15" s="51">
        <v>0.47191306884073148</v>
      </c>
      <c r="AL15" s="51">
        <v>0.33696967392439575</v>
      </c>
      <c r="AM15" s="51">
        <v>0.60685646375706725</v>
      </c>
    </row>
    <row r="16" spans="1:39">
      <c r="A16" t="s">
        <v>168</v>
      </c>
      <c r="B16">
        <v>5</v>
      </c>
      <c r="C16" t="s">
        <v>169</v>
      </c>
      <c r="D16" t="s">
        <v>136</v>
      </c>
      <c r="E16" t="s">
        <v>137</v>
      </c>
      <c r="F16" t="s">
        <v>138</v>
      </c>
      <c r="G16" t="s">
        <v>139</v>
      </c>
      <c r="H16" t="s">
        <v>140</v>
      </c>
      <c r="I16" t="s">
        <v>10</v>
      </c>
      <c r="J16" t="s">
        <v>45</v>
      </c>
      <c r="K16">
        <v>52</v>
      </c>
      <c r="L16">
        <v>10841.3</v>
      </c>
      <c r="M16" t="s">
        <v>30</v>
      </c>
      <c r="N16">
        <v>15</v>
      </c>
      <c r="O16">
        <v>6.4213853846153848</v>
      </c>
      <c r="P16" s="49" t="s">
        <v>33</v>
      </c>
      <c r="Q16" s="49">
        <v>7360445</v>
      </c>
      <c r="R16" s="49">
        <v>32.510452999999998</v>
      </c>
      <c r="S16" s="49">
        <v>52.540310169999998</v>
      </c>
      <c r="T16" s="49">
        <v>7.6758653781217774</v>
      </c>
      <c r="U16" s="49" t="s">
        <v>141</v>
      </c>
      <c r="V16" s="49">
        <v>0.28594968825048261</v>
      </c>
      <c r="W16" s="49">
        <v>1.93521838171215</v>
      </c>
      <c r="X16" s="49">
        <v>4</v>
      </c>
      <c r="Y16" s="49">
        <v>90</v>
      </c>
      <c r="Z16" s="49">
        <v>0.89753000000000005</v>
      </c>
      <c r="AA16" s="49">
        <v>401.28340079999998</v>
      </c>
      <c r="AB16" s="49">
        <v>2.1221608550000002</v>
      </c>
      <c r="AC16" s="51">
        <v>0.6989506263185653</v>
      </c>
      <c r="AD16" s="53">
        <v>1</v>
      </c>
      <c r="AE16" s="51">
        <v>6.4213853846153848</v>
      </c>
      <c r="AF16" s="51">
        <v>21.330007453894872</v>
      </c>
      <c r="AG16" s="51">
        <v>0.17750245576420576</v>
      </c>
      <c r="AH16" s="51">
        <v>1.6940069483459178E-2</v>
      </c>
      <c r="AI16" s="51">
        <v>8.3217249758529132E-3</v>
      </c>
      <c r="AJ16" s="51">
        <v>0.12457321655316522</v>
      </c>
      <c r="AK16" s="51">
        <v>0.5127622324911193</v>
      </c>
      <c r="AL16" s="51">
        <v>0.36613803196366224</v>
      </c>
      <c r="AM16" s="51">
        <v>0.65938643301857647</v>
      </c>
    </row>
    <row r="17" spans="1:39">
      <c r="A17" t="s">
        <v>170</v>
      </c>
      <c r="B17">
        <v>5</v>
      </c>
      <c r="C17" t="s">
        <v>171</v>
      </c>
      <c r="D17" t="s">
        <v>136</v>
      </c>
      <c r="E17" t="s">
        <v>137</v>
      </c>
      <c r="F17" t="s">
        <v>138</v>
      </c>
      <c r="G17" t="s">
        <v>139</v>
      </c>
      <c r="H17" t="s">
        <v>140</v>
      </c>
      <c r="I17" t="s">
        <v>10</v>
      </c>
      <c r="J17" t="s">
        <v>45</v>
      </c>
      <c r="K17">
        <v>52</v>
      </c>
      <c r="L17">
        <v>10841.3</v>
      </c>
      <c r="M17" t="s">
        <v>30</v>
      </c>
      <c r="N17">
        <v>16</v>
      </c>
      <c r="O17">
        <v>6.8800557692307693</v>
      </c>
      <c r="P17" s="49" t="s">
        <v>33</v>
      </c>
      <c r="Q17" s="49">
        <v>7360445</v>
      </c>
      <c r="R17" s="49">
        <v>32.510452999999998</v>
      </c>
      <c r="S17" s="49">
        <v>52.540310169999998</v>
      </c>
      <c r="T17" s="49">
        <v>7.6758653781217774</v>
      </c>
      <c r="U17" s="49" t="s">
        <v>141</v>
      </c>
      <c r="V17" s="49">
        <v>0.28594968825048261</v>
      </c>
      <c r="W17" s="49">
        <v>1.93521838171215</v>
      </c>
      <c r="X17" s="49">
        <v>4</v>
      </c>
      <c r="Y17" s="49">
        <v>90</v>
      </c>
      <c r="Z17" s="49">
        <v>0.89753000000000005</v>
      </c>
      <c r="AA17" s="49">
        <v>401.28340079999998</v>
      </c>
      <c r="AB17" s="49">
        <v>2.1221608550000002</v>
      </c>
      <c r="AC17" s="51">
        <v>0.6989506263185653</v>
      </c>
      <c r="AD17" s="53">
        <v>1</v>
      </c>
      <c r="AE17" s="51">
        <v>6.8800557692307693</v>
      </c>
      <c r="AF17" s="51">
        <v>22.853579414887363</v>
      </c>
      <c r="AG17" s="51">
        <v>0.20545824571478799</v>
      </c>
      <c r="AH17" s="51">
        <v>1.8348847751419078E-2</v>
      </c>
      <c r="AI17" s="51">
        <v>8.9901998275573238E-3</v>
      </c>
      <c r="AJ17" s="51">
        <v>0.12457321655316522</v>
      </c>
      <c r="AK17" s="51">
        <v>0.55395184862464131</v>
      </c>
      <c r="AL17" s="51">
        <v>0.39554949020464653</v>
      </c>
      <c r="AM17" s="51">
        <v>0.71235420704463603</v>
      </c>
    </row>
    <row r="18" spans="1:39">
      <c r="A18" t="s">
        <v>172</v>
      </c>
      <c r="B18">
        <v>5</v>
      </c>
      <c r="C18" t="s">
        <v>173</v>
      </c>
      <c r="D18" t="s">
        <v>136</v>
      </c>
      <c r="E18" t="s">
        <v>137</v>
      </c>
      <c r="F18" t="s">
        <v>138</v>
      </c>
      <c r="G18" t="s">
        <v>139</v>
      </c>
      <c r="H18" t="s">
        <v>140</v>
      </c>
      <c r="I18" t="s">
        <v>10</v>
      </c>
      <c r="J18" t="s">
        <v>45</v>
      </c>
      <c r="K18">
        <v>52</v>
      </c>
      <c r="L18">
        <v>10841.3</v>
      </c>
      <c r="M18" t="s">
        <v>30</v>
      </c>
      <c r="N18">
        <v>17</v>
      </c>
      <c r="O18">
        <v>7.3387261538461539</v>
      </c>
      <c r="P18" s="49" t="s">
        <v>33</v>
      </c>
      <c r="Q18" s="49">
        <v>7360445</v>
      </c>
      <c r="R18" s="49">
        <v>32.510452999999998</v>
      </c>
      <c r="S18" s="49">
        <v>52.540310169999998</v>
      </c>
      <c r="T18" s="49">
        <v>7.6758653781217774</v>
      </c>
      <c r="U18" s="49" t="s">
        <v>141</v>
      </c>
      <c r="V18" s="49">
        <v>0.28594968825048261</v>
      </c>
      <c r="W18" s="49">
        <v>1.93521838171215</v>
      </c>
      <c r="X18" s="49">
        <v>4</v>
      </c>
      <c r="Y18" s="49">
        <v>90</v>
      </c>
      <c r="Z18" s="49">
        <v>0.89753000000000005</v>
      </c>
      <c r="AA18" s="49">
        <v>401.28340079999998</v>
      </c>
      <c r="AB18" s="49">
        <v>2.1221608550000002</v>
      </c>
      <c r="AC18" s="51">
        <v>0.6989506263185653</v>
      </c>
      <c r="AD18" s="53">
        <v>1</v>
      </c>
      <c r="AE18" s="51">
        <v>7.3387261538461539</v>
      </c>
      <c r="AF18" s="51">
        <v>24.377151375879855</v>
      </c>
      <c r="AG18" s="51">
        <v>0.23557663765790382</v>
      </c>
      <c r="AH18" s="51">
        <v>1.9768276598826344E-2</v>
      </c>
      <c r="AI18" s="51">
        <v>9.6638296257616375E-3</v>
      </c>
      <c r="AJ18" s="51">
        <v>0.12457321655316522</v>
      </c>
      <c r="AK18" s="51">
        <v>0.59545909864817193</v>
      </c>
      <c r="AL18" s="51">
        <v>0.42518775502381373</v>
      </c>
      <c r="AM18" s="51">
        <v>0.76573044227253007</v>
      </c>
    </row>
    <row r="19" spans="1:39">
      <c r="A19" t="s">
        <v>174</v>
      </c>
      <c r="B19">
        <v>5</v>
      </c>
      <c r="C19" t="s">
        <v>175</v>
      </c>
      <c r="D19" t="s">
        <v>136</v>
      </c>
      <c r="E19" t="s">
        <v>137</v>
      </c>
      <c r="F19" t="s">
        <v>138</v>
      </c>
      <c r="G19" t="s">
        <v>139</v>
      </c>
      <c r="H19" t="s">
        <v>140</v>
      </c>
      <c r="I19" t="s">
        <v>10</v>
      </c>
      <c r="J19" t="s">
        <v>45</v>
      </c>
      <c r="K19">
        <v>52</v>
      </c>
      <c r="L19">
        <v>10841.3</v>
      </c>
      <c r="M19" t="s">
        <v>30</v>
      </c>
      <c r="N19">
        <v>18</v>
      </c>
      <c r="O19">
        <v>7.7973965384615385</v>
      </c>
      <c r="P19" s="49" t="s">
        <v>33</v>
      </c>
      <c r="Q19" s="49">
        <v>7360445</v>
      </c>
      <c r="R19" s="49">
        <v>32.510452999999998</v>
      </c>
      <c r="S19" s="49">
        <v>52.540310169999998</v>
      </c>
      <c r="T19" s="49">
        <v>7.6758653781217774</v>
      </c>
      <c r="U19" s="49" t="s">
        <v>141</v>
      </c>
      <c r="V19" s="49">
        <v>0.28594968825048261</v>
      </c>
      <c r="W19" s="49">
        <v>1.93521838171215</v>
      </c>
      <c r="X19" s="49">
        <v>4</v>
      </c>
      <c r="Y19" s="49">
        <v>90</v>
      </c>
      <c r="Z19" s="49">
        <v>0.89753000000000005</v>
      </c>
      <c r="AA19" s="49">
        <v>401.28340079999998</v>
      </c>
      <c r="AB19" s="49">
        <v>2.1221608550000002</v>
      </c>
      <c r="AC19" s="51">
        <v>0.6989506263185653</v>
      </c>
      <c r="AD19" s="53">
        <v>1</v>
      </c>
      <c r="AE19" s="51">
        <v>7.7973965384615385</v>
      </c>
      <c r="AF19" s="51">
        <v>25.900723336872343</v>
      </c>
      <c r="AG19" s="51">
        <v>0.26787263997912758</v>
      </c>
      <c r="AH19" s="51">
        <v>2.119755623501068E-2</v>
      </c>
      <c r="AI19" s="51">
        <v>1.0342284132188051E-2</v>
      </c>
      <c r="AJ19" s="51">
        <v>0.12457321655316522</v>
      </c>
      <c r="AK19" s="51">
        <v>0.63726363417035337</v>
      </c>
      <c r="AL19" s="51">
        <v>0.45503829664597117</v>
      </c>
      <c r="AM19" s="51">
        <v>0.81948897169473567</v>
      </c>
    </row>
    <row r="20" spans="1:39">
      <c r="A20" t="s">
        <v>176</v>
      </c>
      <c r="B20">
        <v>5</v>
      </c>
      <c r="C20" t="s">
        <v>177</v>
      </c>
      <c r="D20" t="s">
        <v>136</v>
      </c>
      <c r="E20" t="s">
        <v>137</v>
      </c>
      <c r="F20" t="s">
        <v>138</v>
      </c>
      <c r="G20" t="s">
        <v>139</v>
      </c>
      <c r="H20" t="s">
        <v>140</v>
      </c>
      <c r="I20" t="s">
        <v>10</v>
      </c>
      <c r="J20" t="s">
        <v>45</v>
      </c>
      <c r="K20">
        <v>52</v>
      </c>
      <c r="L20">
        <v>10841.3</v>
      </c>
      <c r="M20" t="s">
        <v>30</v>
      </c>
      <c r="N20">
        <v>19</v>
      </c>
      <c r="O20">
        <v>8.2560669230769239</v>
      </c>
      <c r="P20" s="49" t="s">
        <v>33</v>
      </c>
      <c r="Q20" s="49">
        <v>7360445</v>
      </c>
      <c r="R20" s="49">
        <v>32.510452999999998</v>
      </c>
      <c r="S20" s="49">
        <v>52.540310169999998</v>
      </c>
      <c r="T20" s="49">
        <v>7.6758653781217774</v>
      </c>
      <c r="U20" s="49" t="s">
        <v>141</v>
      </c>
      <c r="V20" s="49">
        <v>0.28594968825048261</v>
      </c>
      <c r="W20" s="49">
        <v>1.93521838171215</v>
      </c>
      <c r="X20" s="49">
        <v>4</v>
      </c>
      <c r="Y20" s="49">
        <v>90</v>
      </c>
      <c r="Z20" s="49">
        <v>0.89753000000000005</v>
      </c>
      <c r="AA20" s="49">
        <v>401.28340079999998</v>
      </c>
      <c r="AB20" s="49">
        <v>2.1221608550000002</v>
      </c>
      <c r="AC20" s="51">
        <v>0.6989506263185653</v>
      </c>
      <c r="AD20" s="53">
        <v>1</v>
      </c>
      <c r="AE20" s="51">
        <v>8.2560669230769239</v>
      </c>
      <c r="AF20" s="51">
        <v>27.424295297864838</v>
      </c>
      <c r="AG20" s="51">
        <v>0.3023601593347558</v>
      </c>
      <c r="AH20" s="51">
        <v>2.2635963537398086E-2</v>
      </c>
      <c r="AI20" s="51">
        <v>1.1025266321366389E-2</v>
      </c>
      <c r="AJ20" s="51">
        <v>0.12457321655316522</v>
      </c>
      <c r="AK20" s="51">
        <v>0.67934715328339201</v>
      </c>
      <c r="AL20" s="51">
        <v>0.48508804658815319</v>
      </c>
      <c r="AM20" s="51">
        <v>0.87360625997863084</v>
      </c>
    </row>
    <row r="21" spans="1:39">
      <c r="A21" t="s">
        <v>178</v>
      </c>
      <c r="B21">
        <v>5</v>
      </c>
      <c r="C21" t="s">
        <v>179</v>
      </c>
      <c r="D21" t="s">
        <v>136</v>
      </c>
      <c r="E21" t="s">
        <v>137</v>
      </c>
      <c r="F21" t="s">
        <v>138</v>
      </c>
      <c r="G21" t="s">
        <v>139</v>
      </c>
      <c r="H21" t="s">
        <v>140</v>
      </c>
      <c r="I21" t="s">
        <v>10</v>
      </c>
      <c r="J21" t="s">
        <v>45</v>
      </c>
      <c r="K21">
        <v>52</v>
      </c>
      <c r="L21">
        <v>10841.3</v>
      </c>
      <c r="M21" t="s">
        <v>30</v>
      </c>
      <c r="N21">
        <v>20</v>
      </c>
      <c r="O21">
        <v>8.7147373076923085</v>
      </c>
      <c r="P21" s="49" t="s">
        <v>33</v>
      </c>
      <c r="Q21" s="49">
        <v>7360445</v>
      </c>
      <c r="R21" s="49">
        <v>32.510452999999998</v>
      </c>
      <c r="S21" s="49">
        <v>52.540310169999998</v>
      </c>
      <c r="T21" s="49">
        <v>7.6758653781217774</v>
      </c>
      <c r="U21" s="49" t="s">
        <v>141</v>
      </c>
      <c r="V21" s="49">
        <v>0.28594968825048261</v>
      </c>
      <c r="W21" s="49">
        <v>1.93521838171215</v>
      </c>
      <c r="X21" s="49">
        <v>4</v>
      </c>
      <c r="Y21" s="49">
        <v>90</v>
      </c>
      <c r="Z21" s="49">
        <v>0.89753000000000005</v>
      </c>
      <c r="AA21" s="49">
        <v>401.28340079999998</v>
      </c>
      <c r="AB21" s="49">
        <v>2.1221608550000002</v>
      </c>
      <c r="AC21" s="51">
        <v>0.6989506263185653</v>
      </c>
      <c r="AD21" s="53">
        <v>1</v>
      </c>
      <c r="AE21" s="51">
        <v>8.7147373076923085</v>
      </c>
      <c r="AF21" s="51">
        <v>28.947867258857329</v>
      </c>
      <c r="AG21" s="51">
        <v>0.33905209784944712</v>
      </c>
      <c r="AH21" s="51">
        <v>2.4082839179312091E-2</v>
      </c>
      <c r="AI21" s="51">
        <v>1.1712506998100372E-2</v>
      </c>
      <c r="AJ21" s="51">
        <v>0.12457321655316522</v>
      </c>
      <c r="AK21" s="51">
        <v>0.72169306890585672</v>
      </c>
      <c r="AL21" s="51">
        <v>0.51532516083969293</v>
      </c>
      <c r="AM21" s="51">
        <v>0.92806097697202072</v>
      </c>
    </row>
    <row r="22" spans="1:39">
      <c r="A22" t="s">
        <v>180</v>
      </c>
      <c r="B22">
        <v>5</v>
      </c>
      <c r="C22" t="s">
        <v>181</v>
      </c>
      <c r="D22" t="s">
        <v>136</v>
      </c>
      <c r="E22" t="s">
        <v>137</v>
      </c>
      <c r="F22" t="s">
        <v>138</v>
      </c>
      <c r="G22" t="s">
        <v>139</v>
      </c>
      <c r="H22" t="s">
        <v>140</v>
      </c>
      <c r="I22" t="s">
        <v>10</v>
      </c>
      <c r="J22" t="s">
        <v>45</v>
      </c>
      <c r="K22">
        <v>52</v>
      </c>
      <c r="L22">
        <v>10841.3</v>
      </c>
      <c r="M22" t="s">
        <v>30</v>
      </c>
      <c r="N22">
        <v>21</v>
      </c>
      <c r="O22">
        <v>9.173407692307693</v>
      </c>
      <c r="P22" s="49" t="s">
        <v>33</v>
      </c>
      <c r="Q22" s="49">
        <v>7360445</v>
      </c>
      <c r="R22" s="49">
        <v>32.510452999999998</v>
      </c>
      <c r="S22" s="49">
        <v>52.540310169999998</v>
      </c>
      <c r="T22" s="49">
        <v>7.6758653781217774</v>
      </c>
      <c r="U22" s="49" t="s">
        <v>141</v>
      </c>
      <c r="V22" s="49">
        <v>0.28594968825048261</v>
      </c>
      <c r="W22" s="49">
        <v>1.93521838171215</v>
      </c>
      <c r="X22" s="49">
        <v>4</v>
      </c>
      <c r="Y22" s="49">
        <v>90</v>
      </c>
      <c r="Z22" s="49">
        <v>0.89753000000000005</v>
      </c>
      <c r="AA22" s="49">
        <v>401.28340079999998</v>
      </c>
      <c r="AB22" s="49">
        <v>2.1221608550000002</v>
      </c>
      <c r="AC22" s="51">
        <v>0.6989506263185653</v>
      </c>
      <c r="AD22" s="53">
        <v>1</v>
      </c>
      <c r="AE22" s="51">
        <v>9.173407692307693</v>
      </c>
      <c r="AF22" s="51">
        <v>30.47143921984982</v>
      </c>
      <c r="AG22" s="51">
        <v>0.3779604348643506</v>
      </c>
      <c r="AH22" s="51">
        <v>2.5537577489649819E-2</v>
      </c>
      <c r="AI22" s="51">
        <v>1.2403760522677845E-2</v>
      </c>
      <c r="AJ22" s="51">
        <v>0.12457321655316522</v>
      </c>
      <c r="AK22" s="51">
        <v>0.76428624538167167</v>
      </c>
      <c r="AL22" s="51">
        <v>0.54573883178065075</v>
      </c>
      <c r="AM22" s="51">
        <v>0.9828336589826927</v>
      </c>
    </row>
    <row r="23" spans="1:39">
      <c r="A23" t="s">
        <v>182</v>
      </c>
      <c r="B23">
        <v>5</v>
      </c>
      <c r="C23" t="s">
        <v>183</v>
      </c>
      <c r="D23" t="s">
        <v>136</v>
      </c>
      <c r="E23" t="s">
        <v>137</v>
      </c>
      <c r="F23" t="s">
        <v>138</v>
      </c>
      <c r="G23" t="s">
        <v>139</v>
      </c>
      <c r="H23" t="s">
        <v>140</v>
      </c>
      <c r="I23" t="s">
        <v>10</v>
      </c>
      <c r="J23" t="s">
        <v>45</v>
      </c>
      <c r="K23">
        <v>52</v>
      </c>
      <c r="L23">
        <v>10841.3</v>
      </c>
      <c r="M23" t="s">
        <v>30</v>
      </c>
      <c r="N23">
        <v>22</v>
      </c>
      <c r="O23">
        <v>9.6320780769230776</v>
      </c>
      <c r="P23" s="49" t="s">
        <v>33</v>
      </c>
      <c r="Q23" s="49">
        <v>7360445</v>
      </c>
      <c r="R23" s="49">
        <v>32.510452999999998</v>
      </c>
      <c r="S23" s="49">
        <v>52.540310169999998</v>
      </c>
      <c r="T23" s="49">
        <v>7.6758653781217774</v>
      </c>
      <c r="U23" s="49" t="s">
        <v>141</v>
      </c>
      <c r="V23" s="49">
        <v>0.28594968825048261</v>
      </c>
      <c r="W23" s="49">
        <v>1.93521838171215</v>
      </c>
      <c r="X23" s="49">
        <v>4</v>
      </c>
      <c r="Y23" s="49">
        <v>90</v>
      </c>
      <c r="Z23" s="49">
        <v>0.89753000000000005</v>
      </c>
      <c r="AA23" s="49">
        <v>401.28340079999998</v>
      </c>
      <c r="AB23" s="49">
        <v>2.1221608550000002</v>
      </c>
      <c r="AC23" s="51">
        <v>0.6989506263185653</v>
      </c>
      <c r="AD23" s="53">
        <v>1</v>
      </c>
      <c r="AE23" s="51">
        <v>9.6320780769230776</v>
      </c>
      <c r="AF23" s="51">
        <v>31.995011180842308</v>
      </c>
      <c r="AG23" s="51">
        <v>0.419096296347653</v>
      </c>
      <c r="AH23" s="51">
        <v>2.6999618355082883E-2</v>
      </c>
      <c r="AI23" s="51">
        <v>1.3098801371839988E-2</v>
      </c>
      <c r="AJ23" s="51">
        <v>0.12457321655316522</v>
      </c>
      <c r="AK23" s="51">
        <v>0.80711278657632057</v>
      </c>
      <c r="AL23" s="51">
        <v>0.57631913687184333</v>
      </c>
      <c r="AM23" s="51">
        <v>1.0379064362807979</v>
      </c>
    </row>
    <row r="24" spans="1:39">
      <c r="A24" t="s">
        <v>184</v>
      </c>
      <c r="B24">
        <v>5</v>
      </c>
      <c r="C24" t="s">
        <v>185</v>
      </c>
      <c r="D24" t="s">
        <v>136</v>
      </c>
      <c r="E24" t="s">
        <v>137</v>
      </c>
      <c r="F24" t="s">
        <v>138</v>
      </c>
      <c r="G24" t="s">
        <v>139</v>
      </c>
      <c r="H24" t="s">
        <v>140</v>
      </c>
      <c r="I24" t="s">
        <v>10</v>
      </c>
      <c r="J24" t="s">
        <v>45</v>
      </c>
      <c r="K24">
        <v>52</v>
      </c>
      <c r="L24">
        <v>10841.3</v>
      </c>
      <c r="M24" t="s">
        <v>30</v>
      </c>
      <c r="N24">
        <v>23</v>
      </c>
      <c r="O24">
        <v>10.090748461538462</v>
      </c>
      <c r="P24" s="49" t="s">
        <v>33</v>
      </c>
      <c r="Q24" s="49">
        <v>7360445</v>
      </c>
      <c r="R24" s="49">
        <v>32.510452999999998</v>
      </c>
      <c r="S24" s="49">
        <v>52.540310169999998</v>
      </c>
      <c r="T24" s="49">
        <v>7.6758653781217774</v>
      </c>
      <c r="U24" s="49" t="s">
        <v>141</v>
      </c>
      <c r="V24" s="49">
        <v>0.28594968825048261</v>
      </c>
      <c r="W24" s="49">
        <v>1.93521838171215</v>
      </c>
      <c r="X24" s="49">
        <v>4</v>
      </c>
      <c r="Y24" s="49">
        <v>90</v>
      </c>
      <c r="Z24" s="49">
        <v>0.89753000000000005</v>
      </c>
      <c r="AA24" s="49">
        <v>401.28340079999998</v>
      </c>
      <c r="AB24" s="49">
        <v>2.1221608550000002</v>
      </c>
      <c r="AC24" s="51">
        <v>0.6989506263185653</v>
      </c>
      <c r="AD24" s="53">
        <v>1</v>
      </c>
      <c r="AE24" s="51">
        <v>10.090748461538462</v>
      </c>
      <c r="AF24" s="51">
        <v>33.518583141834803</v>
      </c>
      <c r="AG24" s="51">
        <v>0.46247001433226353</v>
      </c>
      <c r="AH24" s="51">
        <v>2.8468440674345147E-2</v>
      </c>
      <c r="AI24" s="51">
        <v>1.3797421340135679E-2</v>
      </c>
      <c r="AJ24" s="51">
        <v>0.12457321655316522</v>
      </c>
      <c r="AK24" s="51">
        <v>0.85015986343185657</v>
      </c>
      <c r="AL24" s="51">
        <v>0.60705691552044427</v>
      </c>
      <c r="AM24" s="51">
        <v>1.093262811343269</v>
      </c>
    </row>
    <row r="25" spans="1:39">
      <c r="A25" t="s">
        <v>186</v>
      </c>
      <c r="B25">
        <v>5</v>
      </c>
      <c r="C25" t="s">
        <v>187</v>
      </c>
      <c r="D25" t="s">
        <v>136</v>
      </c>
      <c r="E25" t="s">
        <v>137</v>
      </c>
      <c r="F25" t="s">
        <v>138</v>
      </c>
      <c r="G25" t="s">
        <v>139</v>
      </c>
      <c r="H25" t="s">
        <v>140</v>
      </c>
      <c r="I25" t="s">
        <v>10</v>
      </c>
      <c r="J25" t="s">
        <v>45</v>
      </c>
      <c r="K25">
        <v>52</v>
      </c>
      <c r="L25">
        <v>10841.3</v>
      </c>
      <c r="M25" t="s">
        <v>30</v>
      </c>
      <c r="N25">
        <v>24</v>
      </c>
      <c r="O25">
        <v>10.549418846153847</v>
      </c>
      <c r="P25" s="49" t="s">
        <v>33</v>
      </c>
      <c r="Q25" s="49">
        <v>7360445</v>
      </c>
      <c r="R25" s="49">
        <v>32.510452999999998</v>
      </c>
      <c r="S25" s="49">
        <v>52.540310169999998</v>
      </c>
      <c r="T25" s="49">
        <v>7.6758653781217774</v>
      </c>
      <c r="U25" s="49" t="s">
        <v>141</v>
      </c>
      <c r="V25" s="49">
        <v>0.28594968825048261</v>
      </c>
      <c r="W25" s="49">
        <v>1.93521838171215</v>
      </c>
      <c r="X25" s="49">
        <v>4</v>
      </c>
      <c r="Y25" s="49">
        <v>90</v>
      </c>
      <c r="Z25" s="49">
        <v>0.89753000000000005</v>
      </c>
      <c r="AA25" s="49">
        <v>401.28340079999998</v>
      </c>
      <c r="AB25" s="49">
        <v>2.1221608550000002</v>
      </c>
      <c r="AC25" s="51">
        <v>0.6989506263185653</v>
      </c>
      <c r="AD25" s="53">
        <v>1</v>
      </c>
      <c r="AE25" s="51">
        <v>10.549418846153847</v>
      </c>
      <c r="AF25" s="51">
        <v>35.042155102827294</v>
      </c>
      <c r="AG25" s="51">
        <v>0.50809117820486693</v>
      </c>
      <c r="AH25" s="51">
        <v>2.9943557009860351E-2</v>
      </c>
      <c r="AI25" s="51">
        <v>1.4499427238819361E-2</v>
      </c>
      <c r="AJ25" s="51">
        <v>0.12457321655316522</v>
      </c>
      <c r="AK25" s="51">
        <v>0.89341557217919898</v>
      </c>
      <c r="AL25" s="51">
        <v>0.63794366783643042</v>
      </c>
      <c r="AM25" s="51">
        <v>1.1488874765219677</v>
      </c>
    </row>
    <row r="26" spans="1:39">
      <c r="A26" t="s">
        <v>188</v>
      </c>
      <c r="B26">
        <v>5</v>
      </c>
      <c r="C26" t="s">
        <v>189</v>
      </c>
      <c r="D26" t="s">
        <v>136</v>
      </c>
      <c r="E26" t="s">
        <v>137</v>
      </c>
      <c r="F26" t="s">
        <v>138</v>
      </c>
      <c r="G26" t="s">
        <v>139</v>
      </c>
      <c r="H26" t="s">
        <v>140</v>
      </c>
      <c r="I26" t="s">
        <v>10</v>
      </c>
      <c r="J26" t="s">
        <v>45</v>
      </c>
      <c r="K26">
        <v>52</v>
      </c>
      <c r="L26">
        <v>10841.3</v>
      </c>
      <c r="M26" t="s">
        <v>30</v>
      </c>
      <c r="N26">
        <v>25</v>
      </c>
      <c r="O26">
        <v>11.008089230769231</v>
      </c>
      <c r="P26" s="49" t="s">
        <v>33</v>
      </c>
      <c r="Q26" s="49">
        <v>7360445</v>
      </c>
      <c r="R26" s="49">
        <v>32.510452999999998</v>
      </c>
      <c r="S26" s="49">
        <v>52.540310169999998</v>
      </c>
      <c r="T26" s="49">
        <v>7.6758653781217774</v>
      </c>
      <c r="U26" s="49" t="s">
        <v>141</v>
      </c>
      <c r="V26" s="49">
        <v>0.28594968825048261</v>
      </c>
      <c r="W26" s="49">
        <v>1.93521838171215</v>
      </c>
      <c r="X26" s="49">
        <v>4</v>
      </c>
      <c r="Y26" s="49">
        <v>90</v>
      </c>
      <c r="Z26" s="49">
        <v>0.89753000000000005</v>
      </c>
      <c r="AA26" s="49">
        <v>401.28340079999998</v>
      </c>
      <c r="AB26" s="49">
        <v>2.1221608550000002</v>
      </c>
      <c r="AC26" s="51">
        <v>0.6989506263185653</v>
      </c>
      <c r="AD26" s="53">
        <v>1</v>
      </c>
      <c r="AE26" s="51">
        <v>11.008089230769231</v>
      </c>
      <c r="AF26" s="51">
        <v>36.565727063819779</v>
      </c>
      <c r="AG26" s="51">
        <v>0.55596867927162452</v>
      </c>
      <c r="AH26" s="51">
        <v>3.1424509174853323E-2</v>
      </c>
      <c r="AI26" s="51">
        <v>1.5204638986154106E-2</v>
      </c>
      <c r="AJ26" s="51">
        <v>0.12457321655316522</v>
      </c>
      <c r="AK26" s="51">
        <v>0.93686881666776312</v>
      </c>
      <c r="AL26" s="51">
        <v>0.66897147061001772</v>
      </c>
      <c r="AM26" s="51">
        <v>1.2047661627255088</v>
      </c>
    </row>
    <row r="27" spans="1:39">
      <c r="A27" t="s">
        <v>190</v>
      </c>
      <c r="B27">
        <v>5</v>
      </c>
      <c r="C27" t="s">
        <v>191</v>
      </c>
      <c r="D27" t="s">
        <v>136</v>
      </c>
      <c r="E27" t="s">
        <v>137</v>
      </c>
      <c r="F27" t="s">
        <v>138</v>
      </c>
      <c r="G27" t="s">
        <v>139</v>
      </c>
      <c r="H27" t="s">
        <v>140</v>
      </c>
      <c r="I27" t="s">
        <v>10</v>
      </c>
      <c r="J27" t="s">
        <v>45</v>
      </c>
      <c r="K27">
        <v>52</v>
      </c>
      <c r="L27">
        <v>10841.3</v>
      </c>
      <c r="M27" t="s">
        <v>30</v>
      </c>
      <c r="N27">
        <v>26</v>
      </c>
      <c r="O27">
        <v>11.466759615384616</v>
      </c>
      <c r="P27" s="49" t="s">
        <v>33</v>
      </c>
      <c r="Q27" s="49">
        <v>7360445</v>
      </c>
      <c r="R27" s="49">
        <v>32.510452999999998</v>
      </c>
      <c r="S27" s="49">
        <v>52.540310169999998</v>
      </c>
      <c r="T27" s="49">
        <v>7.6758653781217774</v>
      </c>
      <c r="U27" s="49" t="s">
        <v>141</v>
      </c>
      <c r="V27" s="49">
        <v>0.28594968825048261</v>
      </c>
      <c r="W27" s="49">
        <v>1.93521838171215</v>
      </c>
      <c r="X27" s="49">
        <v>4</v>
      </c>
      <c r="Y27" s="49">
        <v>90</v>
      </c>
      <c r="Z27" s="49">
        <v>0.89753000000000005</v>
      </c>
      <c r="AA27" s="49">
        <v>401.28340079999998</v>
      </c>
      <c r="AB27" s="49">
        <v>2.1221608550000002</v>
      </c>
      <c r="AC27" s="51">
        <v>0.6989506263185653</v>
      </c>
      <c r="AD27" s="53">
        <v>1</v>
      </c>
      <c r="AE27" s="51">
        <v>11.466759615384616</v>
      </c>
      <c r="AF27" s="51">
        <v>38.08929902481227</v>
      </c>
      <c r="AG27" s="51">
        <v>0.60611074972798162</v>
      </c>
      <c r="AH27" s="51">
        <v>3.2910864560472319E-2</v>
      </c>
      <c r="AI27" s="51">
        <v>1.5912888009126835E-2</v>
      </c>
      <c r="AJ27" s="51">
        <v>0.12457321655316522</v>
      </c>
      <c r="AK27" s="51">
        <v>0.98050920988346535</v>
      </c>
      <c r="AL27" s="51">
        <v>0.7001329069905613</v>
      </c>
      <c r="AM27" s="51">
        <v>1.2608855127763694</v>
      </c>
    </row>
    <row r="28" spans="1:39">
      <c r="A28" t="s">
        <v>192</v>
      </c>
      <c r="B28">
        <v>5</v>
      </c>
      <c r="C28" t="s">
        <v>193</v>
      </c>
      <c r="D28" t="s">
        <v>136</v>
      </c>
      <c r="E28" t="s">
        <v>137</v>
      </c>
      <c r="F28" t="s">
        <v>138</v>
      </c>
      <c r="G28" t="s">
        <v>139</v>
      </c>
      <c r="H28" t="s">
        <v>140</v>
      </c>
      <c r="I28" t="s">
        <v>10</v>
      </c>
      <c r="J28" t="s">
        <v>45</v>
      </c>
      <c r="K28">
        <v>52</v>
      </c>
      <c r="L28">
        <v>10841.3</v>
      </c>
      <c r="M28" t="s">
        <v>30</v>
      </c>
      <c r="N28">
        <v>27</v>
      </c>
      <c r="O28">
        <v>11.92543</v>
      </c>
      <c r="P28" s="49" t="s">
        <v>33</v>
      </c>
      <c r="Q28" s="49">
        <v>7360445</v>
      </c>
      <c r="R28" s="49">
        <v>32.510452999999998</v>
      </c>
      <c r="S28" s="49">
        <v>52.540310169999998</v>
      </c>
      <c r="T28" s="49">
        <v>7.6758653781217774</v>
      </c>
      <c r="U28" s="49" t="s">
        <v>141</v>
      </c>
      <c r="V28" s="49">
        <v>0.28594968825048261</v>
      </c>
      <c r="W28" s="49">
        <v>1.93521838171215</v>
      </c>
      <c r="X28" s="49">
        <v>4</v>
      </c>
      <c r="Y28" s="49">
        <v>90</v>
      </c>
      <c r="Z28" s="49">
        <v>0.89753000000000005</v>
      </c>
      <c r="AA28" s="49">
        <v>401.28340079999998</v>
      </c>
      <c r="AB28" s="49">
        <v>2.1221608550000002</v>
      </c>
      <c r="AC28" s="51">
        <v>0.6989506263185653</v>
      </c>
      <c r="AD28" s="53">
        <v>1</v>
      </c>
      <c r="AE28" s="51">
        <v>11.92543</v>
      </c>
      <c r="AF28" s="51">
        <v>39.612870985804761</v>
      </c>
      <c r="AG28" s="51">
        <v>0.65852499693369038</v>
      </c>
      <c r="AH28" s="51">
        <v>3.4402213054357374E-2</v>
      </c>
      <c r="AI28" s="51">
        <v>1.6624015895481858E-2</v>
      </c>
      <c r="AJ28" s="51">
        <v>0.12457321655316522</v>
      </c>
      <c r="AK28" s="51">
        <v>1.024326990890668</v>
      </c>
      <c r="AL28" s="51">
        <v>0.73142100717892655</v>
      </c>
      <c r="AM28" s="51">
        <v>1.3172329746024096</v>
      </c>
    </row>
    <row r="29" spans="1:39">
      <c r="A29" t="s">
        <v>194</v>
      </c>
      <c r="B29">
        <v>5</v>
      </c>
      <c r="C29" t="s">
        <v>195</v>
      </c>
      <c r="D29" t="s">
        <v>136</v>
      </c>
      <c r="E29" t="s">
        <v>137</v>
      </c>
      <c r="F29" t="s">
        <v>138</v>
      </c>
      <c r="G29" t="s">
        <v>139</v>
      </c>
      <c r="H29" t="s">
        <v>140</v>
      </c>
      <c r="I29" t="s">
        <v>10</v>
      </c>
      <c r="J29" t="s">
        <v>45</v>
      </c>
      <c r="K29">
        <v>52</v>
      </c>
      <c r="L29">
        <v>10841.3</v>
      </c>
      <c r="M29" t="s">
        <v>30</v>
      </c>
      <c r="N29">
        <v>28</v>
      </c>
      <c r="O29">
        <v>12.384100384615385</v>
      </c>
      <c r="P29" s="49" t="s">
        <v>33</v>
      </c>
      <c r="Q29" s="49">
        <v>7360445</v>
      </c>
      <c r="R29" s="49">
        <v>32.510452999999998</v>
      </c>
      <c r="S29" s="49">
        <v>52.540310169999998</v>
      </c>
      <c r="T29" s="49">
        <v>7.6758653781217774</v>
      </c>
      <c r="U29" s="49" t="s">
        <v>141</v>
      </c>
      <c r="V29" s="49">
        <v>0.28594968825048261</v>
      </c>
      <c r="W29" s="49">
        <v>1.93521838171215</v>
      </c>
      <c r="X29" s="49">
        <v>4</v>
      </c>
      <c r="Y29" s="49">
        <v>90</v>
      </c>
      <c r="Z29" s="49">
        <v>0.89753000000000005</v>
      </c>
      <c r="AA29" s="49">
        <v>401.28340079999998</v>
      </c>
      <c r="AB29" s="49">
        <v>2.1221608550000002</v>
      </c>
      <c r="AC29" s="51">
        <v>0.6989506263185653</v>
      </c>
      <c r="AD29" s="53">
        <v>1</v>
      </c>
      <c r="AE29" s="51">
        <v>12.384100384615385</v>
      </c>
      <c r="AF29" s="51">
        <v>41.136442946797253</v>
      </c>
      <c r="AG29" s="51">
        <v>0.71321843372070592</v>
      </c>
      <c r="AH29" s="51">
        <v>3.5898164436806074E-2</v>
      </c>
      <c r="AI29" s="51">
        <v>1.7337873248864235E-2</v>
      </c>
      <c r="AJ29" s="51">
        <v>0.12457321655316522</v>
      </c>
      <c r="AK29" s="51">
        <v>1.068312954289204</v>
      </c>
      <c r="AL29" s="51">
        <v>0.76282919805625404</v>
      </c>
      <c r="AM29" s="51">
        <v>1.3737967105221542</v>
      </c>
    </row>
    <row r="30" spans="1:39">
      <c r="A30" t="s">
        <v>196</v>
      </c>
      <c r="B30">
        <v>5</v>
      </c>
      <c r="C30" t="s">
        <v>197</v>
      </c>
      <c r="D30" t="s">
        <v>136</v>
      </c>
      <c r="E30" t="s">
        <v>137</v>
      </c>
      <c r="F30" t="s">
        <v>138</v>
      </c>
      <c r="G30" t="s">
        <v>139</v>
      </c>
      <c r="H30" t="s">
        <v>140</v>
      </c>
      <c r="I30" t="s">
        <v>10</v>
      </c>
      <c r="J30" t="s">
        <v>45</v>
      </c>
      <c r="K30">
        <v>52</v>
      </c>
      <c r="L30">
        <v>10841.3</v>
      </c>
      <c r="M30" t="s">
        <v>30</v>
      </c>
      <c r="N30">
        <v>29</v>
      </c>
      <c r="O30">
        <v>12.84277076923077</v>
      </c>
      <c r="P30" s="49" t="s">
        <v>33</v>
      </c>
      <c r="Q30" s="49">
        <v>7360445</v>
      </c>
      <c r="R30" s="49">
        <v>32.510452999999998</v>
      </c>
      <c r="S30" s="49">
        <v>52.540310169999998</v>
      </c>
      <c r="T30" s="49">
        <v>7.6758653781217774</v>
      </c>
      <c r="U30" s="49" t="s">
        <v>141</v>
      </c>
      <c r="V30" s="49">
        <v>0.28594968825048261</v>
      </c>
      <c r="W30" s="49">
        <v>1.93521838171215</v>
      </c>
      <c r="X30" s="49">
        <v>4</v>
      </c>
      <c r="Y30" s="49">
        <v>90</v>
      </c>
      <c r="Z30" s="49">
        <v>0.89753000000000005</v>
      </c>
      <c r="AA30" s="49">
        <v>401.28340079999998</v>
      </c>
      <c r="AB30" s="49">
        <v>2.1221608550000002</v>
      </c>
      <c r="AC30" s="51">
        <v>0.6989506263185653</v>
      </c>
      <c r="AD30" s="53">
        <v>1</v>
      </c>
      <c r="AE30" s="51">
        <v>12.84277076923077</v>
      </c>
      <c r="AF30" s="51">
        <v>42.660014907789744</v>
      </c>
      <c r="AG30" s="51">
        <v>0.77019750532656195</v>
      </c>
      <c r="AH30" s="51">
        <v>3.7398346165899828E-2</v>
      </c>
      <c r="AI30" s="51">
        <v>1.8054318710186933E-2</v>
      </c>
      <c r="AJ30" s="51">
        <v>0.12457321655316522</v>
      </c>
      <c r="AK30" s="51">
        <v>1.1124583899136617</v>
      </c>
      <c r="AL30" s="51">
        <v>0.79435126012621637</v>
      </c>
      <c r="AM30" s="51">
        <v>1.4305655197011076</v>
      </c>
    </row>
    <row r="31" spans="1:39">
      <c r="A31" t="s">
        <v>198</v>
      </c>
      <c r="B31">
        <v>5</v>
      </c>
      <c r="C31" t="s">
        <v>199</v>
      </c>
      <c r="D31" t="s">
        <v>136</v>
      </c>
      <c r="E31" t="s">
        <v>137</v>
      </c>
      <c r="F31" t="s">
        <v>138</v>
      </c>
      <c r="G31" t="s">
        <v>139</v>
      </c>
      <c r="H31" t="s">
        <v>140</v>
      </c>
      <c r="I31" t="s">
        <v>10</v>
      </c>
      <c r="J31" t="s">
        <v>45</v>
      </c>
      <c r="K31">
        <v>52</v>
      </c>
      <c r="L31">
        <v>10841.3</v>
      </c>
      <c r="M31" t="s">
        <v>30</v>
      </c>
      <c r="N31">
        <v>30</v>
      </c>
      <c r="O31">
        <v>13.301441153846154</v>
      </c>
      <c r="P31" s="49" t="s">
        <v>33</v>
      </c>
      <c r="Q31" s="49">
        <v>7360445</v>
      </c>
      <c r="R31" s="49">
        <v>32.510452999999998</v>
      </c>
      <c r="S31" s="49">
        <v>52.540310169999998</v>
      </c>
      <c r="T31" s="49">
        <v>7.6758653781217774</v>
      </c>
      <c r="U31" s="49" t="s">
        <v>141</v>
      </c>
      <c r="V31" s="49">
        <v>0.28594968825048261</v>
      </c>
      <c r="W31" s="49">
        <v>1.93521838171215</v>
      </c>
      <c r="X31" s="49">
        <v>4</v>
      </c>
      <c r="Y31" s="49">
        <v>90</v>
      </c>
      <c r="Z31" s="49">
        <v>0.89753000000000005</v>
      </c>
      <c r="AA31" s="49">
        <v>401.28340079999998</v>
      </c>
      <c r="AB31" s="49">
        <v>2.1221608550000002</v>
      </c>
      <c r="AC31" s="51">
        <v>0.6989506263185653</v>
      </c>
      <c r="AD31" s="53">
        <v>1</v>
      </c>
      <c r="AE31" s="51">
        <v>13.301441153846154</v>
      </c>
      <c r="AF31" s="51">
        <v>44.183586868782236</v>
      </c>
      <c r="AG31" s="51">
        <v>0.82946811343999616</v>
      </c>
      <c r="AH31" s="51">
        <v>3.8902401482122255E-2</v>
      </c>
      <c r="AI31" s="51">
        <v>1.877321811611574E-2</v>
      </c>
      <c r="AJ31" s="51">
        <v>0.12457321655316522</v>
      </c>
      <c r="AK31" s="51">
        <v>1.1567550309814969</v>
      </c>
      <c r="AL31" s="51">
        <v>0.82598129049016034</v>
      </c>
      <c r="AM31" s="51">
        <v>1.4875287714728334</v>
      </c>
    </row>
    <row r="32" spans="1:39">
      <c r="A32" t="s">
        <v>200</v>
      </c>
      <c r="B32">
        <v>5</v>
      </c>
      <c r="C32" t="s">
        <v>201</v>
      </c>
      <c r="D32" t="s">
        <v>136</v>
      </c>
      <c r="E32" t="s">
        <v>137</v>
      </c>
      <c r="F32" t="s">
        <v>138</v>
      </c>
      <c r="G32" t="s">
        <v>139</v>
      </c>
      <c r="H32" t="s">
        <v>140</v>
      </c>
      <c r="I32" t="s">
        <v>10</v>
      </c>
      <c r="J32" t="s">
        <v>45</v>
      </c>
      <c r="K32">
        <v>52</v>
      </c>
      <c r="L32">
        <v>10841.3</v>
      </c>
      <c r="M32" t="s">
        <v>30</v>
      </c>
      <c r="N32">
        <v>31</v>
      </c>
      <c r="O32">
        <v>13.760111538461539</v>
      </c>
      <c r="P32" s="49" t="s">
        <v>33</v>
      </c>
      <c r="Q32" s="49">
        <v>7360445</v>
      </c>
      <c r="R32" s="49">
        <v>32.510452999999998</v>
      </c>
      <c r="S32" s="49">
        <v>52.540310169999998</v>
      </c>
      <c r="T32" s="49">
        <v>7.6758653781217774</v>
      </c>
      <c r="U32" s="49" t="s">
        <v>141</v>
      </c>
      <c r="V32" s="49">
        <v>0.28594968825048261</v>
      </c>
      <c r="W32" s="49">
        <v>1.93521838171215</v>
      </c>
      <c r="X32" s="49">
        <v>4</v>
      </c>
      <c r="Y32" s="49">
        <v>90</v>
      </c>
      <c r="Z32" s="49">
        <v>0.89753000000000005</v>
      </c>
      <c r="AA32" s="49">
        <v>401.28340079999998</v>
      </c>
      <c r="AB32" s="49">
        <v>2.1221608550000002</v>
      </c>
      <c r="AC32" s="51">
        <v>0.6989506263185653</v>
      </c>
      <c r="AD32" s="53">
        <v>1</v>
      </c>
      <c r="AE32" s="51">
        <v>13.760111538461539</v>
      </c>
      <c r="AF32" s="51">
        <v>45.707158829774727</v>
      </c>
      <c r="AG32" s="51">
        <v>0.89103563776180339</v>
      </c>
      <c r="AH32" s="51">
        <v>4.040998777747306E-2</v>
      </c>
      <c r="AI32" s="51">
        <v>1.9494443771494317E-2</v>
      </c>
      <c r="AJ32" s="51">
        <v>0.12457321655316522</v>
      </c>
      <c r="AK32" s="51">
        <v>1.2011950092618275</v>
      </c>
      <c r="AL32" s="51">
        <v>0.85771367083537231</v>
      </c>
      <c r="AM32" s="51">
        <v>1.544676347688283</v>
      </c>
    </row>
    <row r="33" spans="1:39">
      <c r="A33" t="s">
        <v>202</v>
      </c>
      <c r="B33">
        <v>5</v>
      </c>
      <c r="C33" t="s">
        <v>203</v>
      </c>
      <c r="D33" t="s">
        <v>136</v>
      </c>
      <c r="E33" t="s">
        <v>137</v>
      </c>
      <c r="F33" t="s">
        <v>138</v>
      </c>
      <c r="G33" t="s">
        <v>139</v>
      </c>
      <c r="H33" t="s">
        <v>140</v>
      </c>
      <c r="I33" t="s">
        <v>10</v>
      </c>
      <c r="J33" t="s">
        <v>45</v>
      </c>
      <c r="K33">
        <v>52</v>
      </c>
      <c r="L33">
        <v>10841.3</v>
      </c>
      <c r="M33" t="s">
        <v>30</v>
      </c>
      <c r="N33">
        <v>32</v>
      </c>
      <c r="O33">
        <v>14.218781923076923</v>
      </c>
      <c r="P33" s="49" t="s">
        <v>33</v>
      </c>
      <c r="Q33" s="49">
        <v>7360445</v>
      </c>
      <c r="R33" s="49">
        <v>32.510452999999998</v>
      </c>
      <c r="S33" s="49">
        <v>52.540310169999998</v>
      </c>
      <c r="T33" s="49">
        <v>7.6758653781217774</v>
      </c>
      <c r="U33" s="49" t="s">
        <v>141</v>
      </c>
      <c r="V33" s="49">
        <v>0.28594968825048261</v>
      </c>
      <c r="W33" s="49">
        <v>1.93521838171215</v>
      </c>
      <c r="X33" s="49">
        <v>4</v>
      </c>
      <c r="Y33" s="49">
        <v>90</v>
      </c>
      <c r="Z33" s="49">
        <v>0.89753000000000005</v>
      </c>
      <c r="AA33" s="49">
        <v>401.28340079999998</v>
      </c>
      <c r="AB33" s="49">
        <v>2.1221608550000002</v>
      </c>
      <c r="AC33" s="51">
        <v>0.6989506263185653</v>
      </c>
      <c r="AD33" s="53">
        <v>1</v>
      </c>
      <c r="AE33" s="51">
        <v>14.218781923076923</v>
      </c>
      <c r="AF33" s="51">
        <v>47.230730790767218</v>
      </c>
      <c r="AG33" s="51">
        <v>0.9549049554166178</v>
      </c>
      <c r="AH33" s="51">
        <v>4.1920775184920309E-2</v>
      </c>
      <c r="AI33" s="51">
        <v>2.0217873817088703E-2</v>
      </c>
      <c r="AJ33" s="51">
        <v>0.12457321655316522</v>
      </c>
      <c r="AK33" s="51">
        <v>1.2457708161175582</v>
      </c>
      <c r="AL33" s="51">
        <v>0.88954303961719317</v>
      </c>
      <c r="AM33" s="51">
        <v>1.6019985926179237</v>
      </c>
    </row>
    <row r="34" spans="1:39">
      <c r="A34" t="s">
        <v>204</v>
      </c>
      <c r="B34">
        <v>5</v>
      </c>
      <c r="C34" t="s">
        <v>205</v>
      </c>
      <c r="D34" t="s">
        <v>136</v>
      </c>
      <c r="E34" t="s">
        <v>137</v>
      </c>
      <c r="F34" t="s">
        <v>138</v>
      </c>
      <c r="G34" t="s">
        <v>139</v>
      </c>
      <c r="H34" t="s">
        <v>140</v>
      </c>
      <c r="I34" t="s">
        <v>10</v>
      </c>
      <c r="J34" t="s">
        <v>45</v>
      </c>
      <c r="K34">
        <v>52</v>
      </c>
      <c r="L34">
        <v>10841.3</v>
      </c>
      <c r="M34" t="s">
        <v>30</v>
      </c>
      <c r="N34">
        <v>33</v>
      </c>
      <c r="O34">
        <v>14.677452307692308</v>
      </c>
      <c r="P34" s="49" t="s">
        <v>33</v>
      </c>
      <c r="Q34" s="49">
        <v>7360445</v>
      </c>
      <c r="R34" s="49">
        <v>32.510452999999998</v>
      </c>
      <c r="S34" s="49">
        <v>52.540310169999998</v>
      </c>
      <c r="T34" s="49">
        <v>7.6758653781217774</v>
      </c>
      <c r="U34" s="49" t="s">
        <v>141</v>
      </c>
      <c r="V34" s="49">
        <v>0.28594968825048261</v>
      </c>
      <c r="W34" s="49">
        <v>1.93521838171215</v>
      </c>
      <c r="X34" s="49">
        <v>4</v>
      </c>
      <c r="Y34" s="49">
        <v>90</v>
      </c>
      <c r="Z34" s="49">
        <v>0.89753000000000005</v>
      </c>
      <c r="AA34" s="49">
        <v>401.28340079999998</v>
      </c>
      <c r="AB34" s="49">
        <v>2.1221608550000002</v>
      </c>
      <c r="AC34" s="51">
        <v>0.6989506263185653</v>
      </c>
      <c r="AD34" s="53">
        <v>1</v>
      </c>
      <c r="AE34" s="51">
        <v>14.677452307692308</v>
      </c>
      <c r="AF34" s="51">
        <v>48.75430275175971</v>
      </c>
      <c r="AG34" s="51">
        <v>1.0210804584973088</v>
      </c>
      <c r="AH34" s="51">
        <v>4.3434445352737175E-2</v>
      </c>
      <c r="AI34" s="51">
        <v>2.0943391677577718E-2</v>
      </c>
      <c r="AJ34" s="51">
        <v>0.12457321655316522</v>
      </c>
      <c r="AK34" s="51">
        <v>1.2904752684920373</v>
      </c>
      <c r="AL34" s="51">
        <v>0.92146426777178125</v>
      </c>
      <c r="AM34" s="51">
        <v>1.6594862692122934</v>
      </c>
    </row>
    <row r="35" spans="1:39">
      <c r="A35" t="s">
        <v>206</v>
      </c>
      <c r="B35">
        <v>5</v>
      </c>
      <c r="C35" t="s">
        <v>207</v>
      </c>
      <c r="D35" t="s">
        <v>136</v>
      </c>
      <c r="E35" t="s">
        <v>137</v>
      </c>
      <c r="F35" t="s">
        <v>138</v>
      </c>
      <c r="G35" t="s">
        <v>139</v>
      </c>
      <c r="H35" t="s">
        <v>140</v>
      </c>
      <c r="I35" t="s">
        <v>10</v>
      </c>
      <c r="J35" t="s">
        <v>45</v>
      </c>
      <c r="K35">
        <v>52</v>
      </c>
      <c r="L35">
        <v>10841.3</v>
      </c>
      <c r="M35" t="s">
        <v>30</v>
      </c>
      <c r="N35">
        <v>34</v>
      </c>
      <c r="O35">
        <v>15.136122692307692</v>
      </c>
      <c r="P35" s="49" t="s">
        <v>33</v>
      </c>
      <c r="Q35" s="49">
        <v>7360445</v>
      </c>
      <c r="R35" s="49">
        <v>32.510452999999998</v>
      </c>
      <c r="S35" s="49">
        <v>52.540310169999998</v>
      </c>
      <c r="T35" s="49">
        <v>7.6758653781217774</v>
      </c>
      <c r="U35" s="49" t="s">
        <v>141</v>
      </c>
      <c r="V35" s="49">
        <v>0.28594968825048261</v>
      </c>
      <c r="W35" s="49">
        <v>1.93521838171215</v>
      </c>
      <c r="X35" s="49">
        <v>4</v>
      </c>
      <c r="Y35" s="49">
        <v>90</v>
      </c>
      <c r="Z35" s="49">
        <v>0.89753000000000005</v>
      </c>
      <c r="AA35" s="49">
        <v>401.28340079999998</v>
      </c>
      <c r="AB35" s="49">
        <v>2.1221608550000002</v>
      </c>
      <c r="AC35" s="51">
        <v>0.6989506263185653</v>
      </c>
      <c r="AD35" s="53">
        <v>1</v>
      </c>
      <c r="AE35" s="51">
        <v>15.136122692307692</v>
      </c>
      <c r="AF35" s="51">
        <v>50.277874712752194</v>
      </c>
      <c r="AG35" s="51">
        <v>1.0895660699798004</v>
      </c>
      <c r="AH35" s="51">
        <v>4.4950690374925779E-2</v>
      </c>
      <c r="AI35" s="51">
        <v>2.1670885577497353E-2</v>
      </c>
      <c r="AJ35" s="51">
        <v>0.12457321655316522</v>
      </c>
      <c r="AK35" s="51">
        <v>1.3353014790828563</v>
      </c>
      <c r="AL35" s="51">
        <v>0.95347243741870524</v>
      </c>
      <c r="AM35" s="51">
        <v>1.7171305207470078</v>
      </c>
    </row>
    <row r="36" spans="1:39">
      <c r="A36" t="s">
        <v>208</v>
      </c>
      <c r="B36">
        <v>5</v>
      </c>
      <c r="C36" t="s">
        <v>209</v>
      </c>
      <c r="D36" t="s">
        <v>136</v>
      </c>
      <c r="E36" t="s">
        <v>137</v>
      </c>
      <c r="F36" t="s">
        <v>138</v>
      </c>
      <c r="G36" t="s">
        <v>139</v>
      </c>
      <c r="H36" t="s">
        <v>140</v>
      </c>
      <c r="I36" t="s">
        <v>10</v>
      </c>
      <c r="J36" t="s">
        <v>45</v>
      </c>
      <c r="K36">
        <v>52</v>
      </c>
      <c r="L36">
        <v>10841.3</v>
      </c>
      <c r="M36" t="s">
        <v>30</v>
      </c>
      <c r="N36">
        <v>35</v>
      </c>
      <c r="O36">
        <v>15.594793076923077</v>
      </c>
      <c r="P36" s="49" t="s">
        <v>33</v>
      </c>
      <c r="Q36" s="49">
        <v>7360445</v>
      </c>
      <c r="R36" s="49">
        <v>32.510452999999998</v>
      </c>
      <c r="S36" s="49">
        <v>52.540310169999998</v>
      </c>
      <c r="T36" s="49">
        <v>7.6758653781217774</v>
      </c>
      <c r="U36" s="49" t="s">
        <v>141</v>
      </c>
      <c r="V36" s="49">
        <v>0.28594968825048261</v>
      </c>
      <c r="W36" s="49">
        <v>1.93521838171215</v>
      </c>
      <c r="X36" s="49">
        <v>4</v>
      </c>
      <c r="Y36" s="49">
        <v>90</v>
      </c>
      <c r="Z36" s="49">
        <v>0.89753000000000005</v>
      </c>
      <c r="AA36" s="49">
        <v>401.28340079999998</v>
      </c>
      <c r="AB36" s="49">
        <v>2.1221608550000002</v>
      </c>
      <c r="AC36" s="51">
        <v>0.6989506263185653</v>
      </c>
      <c r="AD36" s="53">
        <v>1</v>
      </c>
      <c r="AE36" s="51">
        <v>15.594793076923077</v>
      </c>
      <c r="AF36" s="51">
        <v>51.801446673744685</v>
      </c>
      <c r="AG36" s="51">
        <v>1.1603652582101531</v>
      </c>
      <c r="AH36" s="51">
        <v>4.6469211854117086E-2</v>
      </c>
      <c r="AI36" s="51">
        <v>2.2400248115044992E-2</v>
      </c>
      <c r="AJ36" s="51">
        <v>0.12457321655316522</v>
      </c>
      <c r="AK36" s="51">
        <v>1.3802428300808187</v>
      </c>
      <c r="AL36" s="51">
        <v>0.9855628231092447</v>
      </c>
      <c r="AM36" s="51">
        <v>1.7749228370523931</v>
      </c>
    </row>
    <row r="37" spans="1:39">
      <c r="A37" t="s">
        <v>210</v>
      </c>
      <c r="B37">
        <v>5</v>
      </c>
      <c r="C37" t="s">
        <v>211</v>
      </c>
      <c r="D37" t="s">
        <v>136</v>
      </c>
      <c r="E37" t="s">
        <v>137</v>
      </c>
      <c r="F37" t="s">
        <v>138</v>
      </c>
      <c r="G37" t="s">
        <v>139</v>
      </c>
      <c r="H37" t="s">
        <v>140</v>
      </c>
      <c r="I37" t="s">
        <v>10</v>
      </c>
      <c r="J37" t="s">
        <v>45</v>
      </c>
      <c r="K37">
        <v>52</v>
      </c>
      <c r="L37">
        <v>10841.3</v>
      </c>
      <c r="M37" t="s">
        <v>30</v>
      </c>
      <c r="N37">
        <v>36</v>
      </c>
      <c r="O37">
        <v>16.053463461538463</v>
      </c>
      <c r="P37" s="49" t="s">
        <v>33</v>
      </c>
      <c r="Q37" s="49">
        <v>7360445</v>
      </c>
      <c r="R37" s="49">
        <v>32.510452999999998</v>
      </c>
      <c r="S37" s="49">
        <v>52.540310169999998</v>
      </c>
      <c r="T37" s="49">
        <v>7.6758653781217774</v>
      </c>
      <c r="U37" s="49" t="s">
        <v>141</v>
      </c>
      <c r="V37" s="49">
        <v>0.28594968825048261</v>
      </c>
      <c r="W37" s="49">
        <v>1.93521838171215</v>
      </c>
      <c r="X37" s="49">
        <v>4</v>
      </c>
      <c r="Y37" s="49">
        <v>90</v>
      </c>
      <c r="Z37" s="49">
        <v>0.89753000000000005</v>
      </c>
      <c r="AA37" s="49">
        <v>401.28340079999998</v>
      </c>
      <c r="AB37" s="49">
        <v>2.1221608550000002</v>
      </c>
      <c r="AC37" s="51">
        <v>0.6989506263185653</v>
      </c>
      <c r="AD37" s="53">
        <v>1</v>
      </c>
      <c r="AE37" s="51">
        <v>16.053463461538463</v>
      </c>
      <c r="AF37" s="51">
        <v>53.325018634737184</v>
      </c>
      <c r="AG37" s="51">
        <v>1.2334810501358895</v>
      </c>
      <c r="AH37" s="51">
        <v>4.7989720077354692E-2</v>
      </c>
      <c r="AI37" s="51">
        <v>2.3131375885396703E-2</v>
      </c>
      <c r="AJ37" s="51">
        <v>0.12457321655316522</v>
      </c>
      <c r="AK37" s="51">
        <v>1.4252929499597653</v>
      </c>
      <c r="AL37" s="51">
        <v>1.0177308752531598</v>
      </c>
      <c r="AM37" s="51">
        <v>1.8328550246663713</v>
      </c>
    </row>
    <row r="38" spans="1:39">
      <c r="A38" t="s">
        <v>212</v>
      </c>
      <c r="B38">
        <v>5</v>
      </c>
      <c r="C38" t="s">
        <v>213</v>
      </c>
      <c r="D38" t="s">
        <v>136</v>
      </c>
      <c r="E38" t="s">
        <v>137</v>
      </c>
      <c r="F38" t="s">
        <v>138</v>
      </c>
      <c r="G38" t="s">
        <v>139</v>
      </c>
      <c r="H38" t="s">
        <v>140</v>
      </c>
      <c r="I38" t="s">
        <v>10</v>
      </c>
      <c r="J38" t="s">
        <v>45</v>
      </c>
      <c r="K38">
        <v>52</v>
      </c>
      <c r="L38">
        <v>10841.3</v>
      </c>
      <c r="M38" t="s">
        <v>30</v>
      </c>
      <c r="N38">
        <v>37</v>
      </c>
      <c r="O38">
        <v>16.512133846153848</v>
      </c>
      <c r="P38" s="49" t="s">
        <v>33</v>
      </c>
      <c r="Q38" s="49">
        <v>7360445</v>
      </c>
      <c r="R38" s="49">
        <v>32.510452999999998</v>
      </c>
      <c r="S38" s="49">
        <v>52.540310169999998</v>
      </c>
      <c r="T38" s="49">
        <v>7.6758653781217774</v>
      </c>
      <c r="U38" s="49" t="s">
        <v>141</v>
      </c>
      <c r="V38" s="49">
        <v>0.28594968825048261</v>
      </c>
      <c r="W38" s="49">
        <v>1.93521838171215</v>
      </c>
      <c r="X38" s="49">
        <v>4</v>
      </c>
      <c r="Y38" s="49">
        <v>90</v>
      </c>
      <c r="Z38" s="49">
        <v>0.89753000000000005</v>
      </c>
      <c r="AA38" s="49">
        <v>401.28340079999998</v>
      </c>
      <c r="AB38" s="49">
        <v>2.1221608550000002</v>
      </c>
      <c r="AC38" s="51">
        <v>0.6989506263185653</v>
      </c>
      <c r="AD38" s="53">
        <v>1</v>
      </c>
      <c r="AE38" s="51">
        <v>16.512133846153848</v>
      </c>
      <c r="AF38" s="51">
        <v>54.848590595729675</v>
      </c>
      <c r="AG38" s="51">
        <v>1.3089160434295466</v>
      </c>
      <c r="AH38" s="51">
        <v>4.9511933289003912E-2</v>
      </c>
      <c r="AI38" s="51">
        <v>2.3864169146608015E-2</v>
      </c>
      <c r="AJ38" s="51">
        <v>0.12457321655316522</v>
      </c>
      <c r="AK38" s="51">
        <v>1.4704456928902836</v>
      </c>
      <c r="AL38" s="51">
        <v>1.0499722054190421</v>
      </c>
      <c r="AM38" s="51">
        <v>1.8909191803615255</v>
      </c>
    </row>
    <row r="39" spans="1:39">
      <c r="A39" t="s">
        <v>214</v>
      </c>
      <c r="B39">
        <v>5</v>
      </c>
      <c r="C39" t="s">
        <v>215</v>
      </c>
      <c r="D39" t="s">
        <v>136</v>
      </c>
      <c r="E39" t="s">
        <v>137</v>
      </c>
      <c r="F39" t="s">
        <v>138</v>
      </c>
      <c r="G39" t="s">
        <v>139</v>
      </c>
      <c r="H39" t="s">
        <v>140</v>
      </c>
      <c r="I39" t="s">
        <v>10</v>
      </c>
      <c r="J39" t="s">
        <v>45</v>
      </c>
      <c r="K39">
        <v>52</v>
      </c>
      <c r="L39">
        <v>10841.3</v>
      </c>
      <c r="M39" t="s">
        <v>30</v>
      </c>
      <c r="N39">
        <v>38</v>
      </c>
      <c r="O39">
        <v>16.970804230769232</v>
      </c>
      <c r="P39" s="49" t="s">
        <v>33</v>
      </c>
      <c r="Q39" s="49">
        <v>7360445</v>
      </c>
      <c r="R39" s="49">
        <v>32.510452999999998</v>
      </c>
      <c r="S39" s="49">
        <v>52.540310169999998</v>
      </c>
      <c r="T39" s="49">
        <v>7.6758653781217774</v>
      </c>
      <c r="U39" s="49" t="s">
        <v>141</v>
      </c>
      <c r="V39" s="49">
        <v>0.28594968825048261</v>
      </c>
      <c r="W39" s="49">
        <v>1.93521838171215</v>
      </c>
      <c r="X39" s="49">
        <v>4</v>
      </c>
      <c r="Y39" s="49">
        <v>90</v>
      </c>
      <c r="Z39" s="49">
        <v>0.89753000000000005</v>
      </c>
      <c r="AA39" s="49">
        <v>401.28340079999998</v>
      </c>
      <c r="AB39" s="49">
        <v>2.1221608550000002</v>
      </c>
      <c r="AC39" s="51">
        <v>0.6989506263185653</v>
      </c>
      <c r="AD39" s="53">
        <v>1</v>
      </c>
      <c r="AE39" s="51">
        <v>16.970804230769232</v>
      </c>
      <c r="AF39" s="51">
        <v>56.372162556722166</v>
      </c>
      <c r="AG39" s="51">
        <v>1.3866724176313627</v>
      </c>
      <c r="AH39" s="51">
        <v>5.1035577046957312E-2</v>
      </c>
      <c r="AI39" s="51">
        <v>2.4598531522293132E-2</v>
      </c>
      <c r="AJ39" s="51">
        <v>0.12457321655316522</v>
      </c>
      <c r="AK39" s="51">
        <v>1.515695120419603</v>
      </c>
      <c r="AL39" s="51">
        <v>1.0822825732528396</v>
      </c>
      <c r="AM39" s="51">
        <v>1.9491076675863663</v>
      </c>
    </row>
    <row r="40" spans="1:39">
      <c r="A40" t="s">
        <v>216</v>
      </c>
      <c r="B40">
        <v>5</v>
      </c>
      <c r="C40" t="s">
        <v>217</v>
      </c>
      <c r="D40" t="s">
        <v>136</v>
      </c>
      <c r="E40" t="s">
        <v>137</v>
      </c>
      <c r="F40" t="s">
        <v>138</v>
      </c>
      <c r="G40" t="s">
        <v>139</v>
      </c>
      <c r="H40" t="s">
        <v>140</v>
      </c>
      <c r="I40" t="s">
        <v>10</v>
      </c>
      <c r="J40" t="s">
        <v>45</v>
      </c>
      <c r="K40">
        <v>52</v>
      </c>
      <c r="L40">
        <v>10841.3</v>
      </c>
      <c r="M40" t="s">
        <v>30</v>
      </c>
      <c r="N40">
        <v>39</v>
      </c>
      <c r="O40">
        <v>17.429474615384617</v>
      </c>
      <c r="P40" s="49" t="s">
        <v>33</v>
      </c>
      <c r="Q40" s="49">
        <v>7360445</v>
      </c>
      <c r="R40" s="49">
        <v>32.510452999999998</v>
      </c>
      <c r="S40" s="49">
        <v>52.540310169999998</v>
      </c>
      <c r="T40" s="49">
        <v>7.6758653781217774</v>
      </c>
      <c r="U40" s="49" t="s">
        <v>141</v>
      </c>
      <c r="V40" s="49">
        <v>0.28594968825048261</v>
      </c>
      <c r="W40" s="49">
        <v>1.93521838171215</v>
      </c>
      <c r="X40" s="49">
        <v>4</v>
      </c>
      <c r="Y40" s="49">
        <v>90</v>
      </c>
      <c r="Z40" s="49">
        <v>0.89753000000000005</v>
      </c>
      <c r="AA40" s="49">
        <v>401.28340079999998</v>
      </c>
      <c r="AB40" s="49">
        <v>2.1221608550000002</v>
      </c>
      <c r="AC40" s="51">
        <v>0.6989506263185653</v>
      </c>
      <c r="AD40" s="53">
        <v>1</v>
      </c>
      <c r="AE40" s="51">
        <v>17.429474615384617</v>
      </c>
      <c r="AF40" s="51">
        <v>57.895734517714658</v>
      </c>
      <c r="AG40" s="51">
        <v>1.4667519444213806</v>
      </c>
      <c r="AH40" s="51">
        <v>5.2560383651227158E-2</v>
      </c>
      <c r="AI40" s="51">
        <v>2.5334369736212448E-2</v>
      </c>
      <c r="AJ40" s="51">
        <v>0.12457321655316522</v>
      </c>
      <c r="AK40" s="51">
        <v>1.5610354851175934</v>
      </c>
      <c r="AL40" s="51">
        <v>1.1146578748002764</v>
      </c>
      <c r="AM40" s="51">
        <v>2.0074130954349103</v>
      </c>
    </row>
    <row r="41" spans="1:39">
      <c r="A41" t="s">
        <v>218</v>
      </c>
      <c r="B41">
        <v>5</v>
      </c>
      <c r="C41" t="s">
        <v>219</v>
      </c>
      <c r="D41" t="s">
        <v>136</v>
      </c>
      <c r="E41" t="s">
        <v>137</v>
      </c>
      <c r="F41" t="s">
        <v>138</v>
      </c>
      <c r="G41" t="s">
        <v>139</v>
      </c>
      <c r="H41" t="s">
        <v>140</v>
      </c>
      <c r="I41" t="s">
        <v>10</v>
      </c>
      <c r="J41" t="s">
        <v>45</v>
      </c>
      <c r="K41">
        <v>52</v>
      </c>
      <c r="L41">
        <v>10841.3</v>
      </c>
      <c r="M41" t="s">
        <v>30</v>
      </c>
      <c r="N41">
        <v>40</v>
      </c>
      <c r="O41">
        <v>17.888145000000002</v>
      </c>
      <c r="P41" s="49" t="s">
        <v>33</v>
      </c>
      <c r="Q41" s="49">
        <v>7360445</v>
      </c>
      <c r="R41" s="49">
        <v>32.510452999999998</v>
      </c>
      <c r="S41" s="49">
        <v>52.540310169999998</v>
      </c>
      <c r="T41" s="49">
        <v>7.6758653781217774</v>
      </c>
      <c r="U41" s="49" t="s">
        <v>141</v>
      </c>
      <c r="V41" s="49">
        <v>0.28594968825048261</v>
      </c>
      <c r="W41" s="49">
        <v>1.93521838171215</v>
      </c>
      <c r="X41" s="49">
        <v>4</v>
      </c>
      <c r="Y41" s="49">
        <v>90</v>
      </c>
      <c r="Z41" s="49">
        <v>0.89753000000000005</v>
      </c>
      <c r="AA41" s="49">
        <v>401.28340079999998</v>
      </c>
      <c r="AB41" s="49">
        <v>2.1221608550000002</v>
      </c>
      <c r="AC41" s="51">
        <v>0.6989506263185653</v>
      </c>
      <c r="AD41" s="53">
        <v>1</v>
      </c>
      <c r="AE41" s="51">
        <v>17.888145000000002</v>
      </c>
      <c r="AF41" s="51">
        <v>59.419306478707149</v>
      </c>
      <c r="AG41" s="51">
        <v>1.5491559971164104</v>
      </c>
      <c r="AH41" s="51">
        <v>5.408609163517937E-2</v>
      </c>
      <c r="AI41" s="51">
        <v>2.6071593374647498E-2</v>
      </c>
      <c r="AJ41" s="51">
        <v>0.12457321655316522</v>
      </c>
      <c r="AK41" s="51">
        <v>1.6064612159349516</v>
      </c>
      <c r="AL41" s="51">
        <v>1.1470941320518608</v>
      </c>
      <c r="AM41" s="51">
        <v>2.0658282998180426</v>
      </c>
    </row>
    <row r="42" spans="1:39">
      <c r="A42" t="s">
        <v>220</v>
      </c>
      <c r="B42">
        <v>5</v>
      </c>
      <c r="C42" t="s">
        <v>221</v>
      </c>
      <c r="D42" t="s">
        <v>136</v>
      </c>
      <c r="E42" t="s">
        <v>137</v>
      </c>
      <c r="F42" t="s">
        <v>138</v>
      </c>
      <c r="G42" t="s">
        <v>139</v>
      </c>
      <c r="H42" t="s">
        <v>140</v>
      </c>
      <c r="I42" t="s">
        <v>10</v>
      </c>
      <c r="J42" t="s">
        <v>45</v>
      </c>
      <c r="K42">
        <v>52</v>
      </c>
      <c r="L42">
        <v>10841.3</v>
      </c>
      <c r="M42" t="s">
        <v>30</v>
      </c>
      <c r="N42">
        <v>41</v>
      </c>
      <c r="O42">
        <v>18.346815384615386</v>
      </c>
      <c r="P42" s="49" t="s">
        <v>33</v>
      </c>
      <c r="Q42" s="49">
        <v>7360445</v>
      </c>
      <c r="R42" s="49">
        <v>32.510452999999998</v>
      </c>
      <c r="S42" s="49">
        <v>52.540310169999998</v>
      </c>
      <c r="T42" s="49">
        <v>7.6758653781217774</v>
      </c>
      <c r="U42" s="49" t="s">
        <v>141</v>
      </c>
      <c r="V42" s="49">
        <v>0.28594968825048261</v>
      </c>
      <c r="W42" s="49">
        <v>1.93521838171215</v>
      </c>
      <c r="X42" s="49">
        <v>4</v>
      </c>
      <c r="Y42" s="49">
        <v>90</v>
      </c>
      <c r="Z42" s="49">
        <v>0.89753000000000005</v>
      </c>
      <c r="AA42" s="49">
        <v>401.28340079999998</v>
      </c>
      <c r="AB42" s="49">
        <v>2.1221608550000002</v>
      </c>
      <c r="AC42" s="51">
        <v>0.6989506263185653</v>
      </c>
      <c r="AD42" s="53">
        <v>1</v>
      </c>
      <c r="AE42" s="51">
        <v>18.346815384615386</v>
      </c>
      <c r="AF42" s="51">
        <v>60.942878439699641</v>
      </c>
      <c r="AG42" s="51">
        <v>1.6338855594754365</v>
      </c>
      <c r="AH42" s="51">
        <v>5.5612445311628858E-2</v>
      </c>
      <c r="AI42" s="51">
        <v>2.6810114673072032E-2</v>
      </c>
      <c r="AJ42" s="51">
        <v>0.12457321655316522</v>
      </c>
      <c r="AK42" s="51">
        <v>1.6519669050584487</v>
      </c>
      <c r="AL42" s="51">
        <v>1.1795874835568707</v>
      </c>
      <c r="AM42" s="51">
        <v>2.1243463265600271</v>
      </c>
    </row>
    <row r="43" spans="1:39">
      <c r="A43" t="s">
        <v>222</v>
      </c>
      <c r="B43">
        <v>5</v>
      </c>
      <c r="C43" t="s">
        <v>223</v>
      </c>
      <c r="D43" t="s">
        <v>136</v>
      </c>
      <c r="E43" t="s">
        <v>137</v>
      </c>
      <c r="F43" t="s">
        <v>138</v>
      </c>
      <c r="G43" t="s">
        <v>139</v>
      </c>
      <c r="H43" t="s">
        <v>140</v>
      </c>
      <c r="I43" t="s">
        <v>10</v>
      </c>
      <c r="J43" t="s">
        <v>45</v>
      </c>
      <c r="K43">
        <v>52</v>
      </c>
      <c r="L43">
        <v>10841.3</v>
      </c>
      <c r="M43" t="s">
        <v>30</v>
      </c>
      <c r="N43">
        <v>42</v>
      </c>
      <c r="O43">
        <v>18.805485769230771</v>
      </c>
      <c r="P43" s="49" t="s">
        <v>33</v>
      </c>
      <c r="Q43" s="49">
        <v>7360445</v>
      </c>
      <c r="R43" s="49">
        <v>32.510452999999998</v>
      </c>
      <c r="S43" s="49">
        <v>52.540310169999998</v>
      </c>
      <c r="T43" s="49">
        <v>7.6758653781217774</v>
      </c>
      <c r="U43" s="49" t="s">
        <v>141</v>
      </c>
      <c r="V43" s="49">
        <v>0.28594968825048261</v>
      </c>
      <c r="W43" s="49">
        <v>1.93521838171215</v>
      </c>
      <c r="X43" s="49">
        <v>4</v>
      </c>
      <c r="Y43" s="49">
        <v>90</v>
      </c>
      <c r="Z43" s="49">
        <v>0.89753000000000005</v>
      </c>
      <c r="AA43" s="49">
        <v>401.28340079999998</v>
      </c>
      <c r="AB43" s="49">
        <v>2.1221608550000002</v>
      </c>
      <c r="AC43" s="51">
        <v>0.6989506263185653</v>
      </c>
      <c r="AD43" s="53">
        <v>1</v>
      </c>
      <c r="AE43" s="51">
        <v>18.805485769230771</v>
      </c>
      <c r="AF43" s="51">
        <v>62.466450400692132</v>
      </c>
      <c r="AG43" s="51">
        <v>1.7209412338863483</v>
      </c>
      <c r="AH43" s="51">
        <v>5.713919436677066E-2</v>
      </c>
      <c r="AI43" s="51">
        <v>2.754984832413785E-2</v>
      </c>
      <c r="AJ43" s="51">
        <v>0.12457321655316522</v>
      </c>
      <c r="AK43" s="51">
        <v>1.697547296079535</v>
      </c>
      <c r="AL43" s="51">
        <v>1.2121341759751423</v>
      </c>
      <c r="AM43" s="51">
        <v>2.1829604161839282</v>
      </c>
    </row>
    <row r="44" spans="1:39">
      <c r="A44" t="s">
        <v>224</v>
      </c>
      <c r="B44">
        <v>5</v>
      </c>
      <c r="C44" t="s">
        <v>225</v>
      </c>
      <c r="D44" t="s">
        <v>136</v>
      </c>
      <c r="E44" t="s">
        <v>137</v>
      </c>
      <c r="F44" t="s">
        <v>138</v>
      </c>
      <c r="G44" t="s">
        <v>139</v>
      </c>
      <c r="H44" t="s">
        <v>140</v>
      </c>
      <c r="I44" t="s">
        <v>10</v>
      </c>
      <c r="J44" t="s">
        <v>45</v>
      </c>
      <c r="K44">
        <v>52</v>
      </c>
      <c r="L44">
        <v>10841.3</v>
      </c>
      <c r="M44" t="s">
        <v>30</v>
      </c>
      <c r="N44">
        <v>43</v>
      </c>
      <c r="O44">
        <v>19.264156153846155</v>
      </c>
      <c r="P44" s="49" t="s">
        <v>33</v>
      </c>
      <c r="Q44" s="49">
        <v>7360445</v>
      </c>
      <c r="R44" s="49">
        <v>32.510452999999998</v>
      </c>
      <c r="S44" s="49">
        <v>52.540310169999998</v>
      </c>
      <c r="T44" s="49">
        <v>7.6758653781217774</v>
      </c>
      <c r="U44" s="49" t="s">
        <v>141</v>
      </c>
      <c r="V44" s="49">
        <v>0.28594968825048261</v>
      </c>
      <c r="W44" s="49">
        <v>1.93521838171215</v>
      </c>
      <c r="X44" s="49">
        <v>4</v>
      </c>
      <c r="Y44" s="49">
        <v>90</v>
      </c>
      <c r="Z44" s="49">
        <v>0.89753000000000005</v>
      </c>
      <c r="AA44" s="49">
        <v>401.28340079999998</v>
      </c>
      <c r="AB44" s="49">
        <v>2.1221608550000002</v>
      </c>
      <c r="AC44" s="51">
        <v>0.6989506263185653</v>
      </c>
      <c r="AD44" s="53">
        <v>1</v>
      </c>
      <c r="AE44" s="51">
        <v>19.264156153846155</v>
      </c>
      <c r="AF44" s="51">
        <v>63.990022361684616</v>
      </c>
      <c r="AG44" s="51">
        <v>1.8103232489980958</v>
      </c>
      <c r="AH44" s="51">
        <v>5.8666093496182688E-2</v>
      </c>
      <c r="AI44" s="51">
        <v>2.8290711304424631E-2</v>
      </c>
      <c r="AJ44" s="51">
        <v>0.12457321655316522</v>
      </c>
      <c r="AK44" s="51">
        <v>1.7431972733191323</v>
      </c>
      <c r="AL44" s="51">
        <v>1.2447305564544351</v>
      </c>
      <c r="AM44" s="51">
        <v>2.24166399018383</v>
      </c>
    </row>
    <row r="45" spans="1:39">
      <c r="A45" t="s">
        <v>226</v>
      </c>
      <c r="B45">
        <v>5</v>
      </c>
      <c r="C45" t="s">
        <v>227</v>
      </c>
      <c r="D45" t="s">
        <v>136</v>
      </c>
      <c r="E45" t="s">
        <v>137</v>
      </c>
      <c r="F45" t="s">
        <v>138</v>
      </c>
      <c r="G45" t="s">
        <v>139</v>
      </c>
      <c r="H45" t="s">
        <v>140</v>
      </c>
      <c r="I45" t="s">
        <v>10</v>
      </c>
      <c r="J45" t="s">
        <v>45</v>
      </c>
      <c r="K45">
        <v>52</v>
      </c>
      <c r="L45">
        <v>10841.3</v>
      </c>
      <c r="M45" t="s">
        <v>30</v>
      </c>
      <c r="N45">
        <v>44</v>
      </c>
      <c r="O45">
        <v>19.72282653846154</v>
      </c>
      <c r="P45" s="49" t="s">
        <v>33</v>
      </c>
      <c r="Q45" s="49">
        <v>7360445</v>
      </c>
      <c r="R45" s="49">
        <v>32.510452999999998</v>
      </c>
      <c r="S45" s="49">
        <v>52.540310169999998</v>
      </c>
      <c r="T45" s="49">
        <v>7.6758653781217774</v>
      </c>
      <c r="U45" s="49" t="s">
        <v>141</v>
      </c>
      <c r="V45" s="49">
        <v>0.28594968825048261</v>
      </c>
      <c r="W45" s="49">
        <v>1.93521838171215</v>
      </c>
      <c r="X45" s="49">
        <v>4</v>
      </c>
      <c r="Y45" s="49">
        <v>90</v>
      </c>
      <c r="Z45" s="49">
        <v>0.89753000000000005</v>
      </c>
      <c r="AA45" s="49">
        <v>401.28340079999998</v>
      </c>
      <c r="AB45" s="49">
        <v>2.1221608550000002</v>
      </c>
      <c r="AC45" s="51">
        <v>0.6989506263185653</v>
      </c>
      <c r="AD45" s="53">
        <v>1</v>
      </c>
      <c r="AE45" s="51">
        <v>19.72282653846154</v>
      </c>
      <c r="AF45" s="51">
        <v>65.513594322677108</v>
      </c>
      <c r="AG45" s="51">
        <v>1.902031466854962</v>
      </c>
      <c r="AH45" s="51">
        <v>6.0192902078038568E-2</v>
      </c>
      <c r="AI45" s="51">
        <v>2.9032622717764488E-2</v>
      </c>
      <c r="AJ45" s="51">
        <v>0.12457321655316522</v>
      </c>
      <c r="AK45" s="51">
        <v>1.788911852173716</v>
      </c>
      <c r="AL45" s="51">
        <v>1.2773730657370483</v>
      </c>
      <c r="AM45" s="51">
        <v>2.3004506386103838</v>
      </c>
    </row>
    <row r="46" spans="1:39">
      <c r="A46" t="s">
        <v>228</v>
      </c>
      <c r="B46">
        <v>5</v>
      </c>
      <c r="C46" t="s">
        <v>229</v>
      </c>
      <c r="D46" t="s">
        <v>136</v>
      </c>
      <c r="E46" t="s">
        <v>137</v>
      </c>
      <c r="F46" t="s">
        <v>138</v>
      </c>
      <c r="G46" t="s">
        <v>139</v>
      </c>
      <c r="H46" t="s">
        <v>140</v>
      </c>
      <c r="I46" t="s">
        <v>10</v>
      </c>
      <c r="J46" t="s">
        <v>45</v>
      </c>
      <c r="K46">
        <v>52</v>
      </c>
      <c r="L46">
        <v>10841.3</v>
      </c>
      <c r="M46" t="s">
        <v>30</v>
      </c>
      <c r="N46">
        <v>45</v>
      </c>
      <c r="O46">
        <v>20.181496923076924</v>
      </c>
      <c r="P46" s="49" t="s">
        <v>33</v>
      </c>
      <c r="Q46" s="49">
        <v>7360445</v>
      </c>
      <c r="R46" s="49">
        <v>32.510452999999998</v>
      </c>
      <c r="S46" s="49">
        <v>52.540310169999998</v>
      </c>
      <c r="T46" s="49">
        <v>7.6758653781217774</v>
      </c>
      <c r="U46" s="49" t="s">
        <v>141</v>
      </c>
      <c r="V46" s="49">
        <v>0.28594968825048261</v>
      </c>
      <c r="W46" s="49">
        <v>1.93521838171215</v>
      </c>
      <c r="X46" s="49">
        <v>4</v>
      </c>
      <c r="Y46" s="49">
        <v>90</v>
      </c>
      <c r="Z46" s="49">
        <v>0.89753000000000005</v>
      </c>
      <c r="AA46" s="49">
        <v>401.28340079999998</v>
      </c>
      <c r="AB46" s="49">
        <v>2.1221608550000002</v>
      </c>
      <c r="AC46" s="51">
        <v>0.6989506263185653</v>
      </c>
      <c r="AD46" s="53">
        <v>1</v>
      </c>
      <c r="AE46" s="51">
        <v>20.181496923076924</v>
      </c>
      <c r="AF46" s="51">
        <v>67.037166283669606</v>
      </c>
      <c r="AG46" s="51">
        <v>1.9960653895826452</v>
      </c>
      <c r="AH46" s="51">
        <v>6.1719383878938536E-2</v>
      </c>
      <c r="AI46" s="51">
        <v>2.977550365324572E-2</v>
      </c>
      <c r="AJ46" s="51">
        <v>0.12457321655316522</v>
      </c>
      <c r="AK46" s="51">
        <v>1.8346861703658894</v>
      </c>
      <c r="AL46" s="51">
        <v>1.3100582319122913</v>
      </c>
      <c r="AM46" s="51">
        <v>2.3593141088194876</v>
      </c>
    </row>
    <row r="47" spans="1:39">
      <c r="A47" t="s">
        <v>230</v>
      </c>
      <c r="B47">
        <v>5</v>
      </c>
      <c r="C47" t="s">
        <v>231</v>
      </c>
      <c r="D47" t="s">
        <v>136</v>
      </c>
      <c r="E47" t="s">
        <v>137</v>
      </c>
      <c r="F47" t="s">
        <v>138</v>
      </c>
      <c r="G47" t="s">
        <v>139</v>
      </c>
      <c r="H47" t="s">
        <v>140</v>
      </c>
      <c r="I47" t="s">
        <v>10</v>
      </c>
      <c r="J47" t="s">
        <v>45</v>
      </c>
      <c r="K47">
        <v>52</v>
      </c>
      <c r="L47">
        <v>10841.3</v>
      </c>
      <c r="M47" t="s">
        <v>30</v>
      </c>
      <c r="N47">
        <v>46</v>
      </c>
      <c r="O47">
        <v>20.640167307692309</v>
      </c>
      <c r="P47" s="49" t="s">
        <v>33</v>
      </c>
      <c r="Q47" s="49">
        <v>7360445</v>
      </c>
      <c r="R47" s="49">
        <v>32.510452999999998</v>
      </c>
      <c r="S47" s="49">
        <v>52.540310169999998</v>
      </c>
      <c r="T47" s="49">
        <v>7.6758653781217774</v>
      </c>
      <c r="U47" s="49" t="s">
        <v>141</v>
      </c>
      <c r="V47" s="49">
        <v>0.28594968825048261</v>
      </c>
      <c r="W47" s="49">
        <v>1.93521838171215</v>
      </c>
      <c r="X47" s="49">
        <v>4</v>
      </c>
      <c r="Y47" s="49">
        <v>90</v>
      </c>
      <c r="Z47" s="49">
        <v>0.89753000000000005</v>
      </c>
      <c r="AA47" s="49">
        <v>401.28340079999998</v>
      </c>
      <c r="AB47" s="49">
        <v>2.1221608550000002</v>
      </c>
      <c r="AC47" s="51">
        <v>0.6989506263185653</v>
      </c>
      <c r="AD47" s="53">
        <v>1</v>
      </c>
      <c r="AE47" s="51">
        <v>20.640167307692309</v>
      </c>
      <c r="AF47" s="51">
        <v>68.56073824466209</v>
      </c>
      <c r="AG47" s="51">
        <v>2.0924241656706632</v>
      </c>
      <c r="AH47" s="51">
        <v>6.3245306788954056E-2</v>
      </c>
      <c r="AI47" s="51">
        <v>3.0519277056261458E-2</v>
      </c>
      <c r="AJ47" s="51">
        <v>0.12457321655316522</v>
      </c>
      <c r="AK47" s="51">
        <v>1.8805154799987494</v>
      </c>
      <c r="AL47" s="51">
        <v>1.3427826647429002</v>
      </c>
      <c r="AM47" s="51">
        <v>2.4182482952545987</v>
      </c>
    </row>
    <row r="48" spans="1:39">
      <c r="A48" t="s">
        <v>232</v>
      </c>
      <c r="B48">
        <v>5</v>
      </c>
      <c r="C48" t="s">
        <v>233</v>
      </c>
      <c r="D48" t="s">
        <v>136</v>
      </c>
      <c r="E48" t="s">
        <v>137</v>
      </c>
      <c r="F48" t="s">
        <v>138</v>
      </c>
      <c r="G48" t="s">
        <v>139</v>
      </c>
      <c r="H48" t="s">
        <v>140</v>
      </c>
      <c r="I48" t="s">
        <v>10</v>
      </c>
      <c r="J48" t="s">
        <v>45</v>
      </c>
      <c r="K48">
        <v>52</v>
      </c>
      <c r="L48">
        <v>10841.3</v>
      </c>
      <c r="M48" t="s">
        <v>30</v>
      </c>
      <c r="N48">
        <v>47</v>
      </c>
      <c r="O48">
        <v>21.098837692307693</v>
      </c>
      <c r="P48" s="49" t="s">
        <v>33</v>
      </c>
      <c r="Q48" s="49">
        <v>7360445</v>
      </c>
      <c r="R48" s="49">
        <v>32.510452999999998</v>
      </c>
      <c r="S48" s="49">
        <v>52.540310169999998</v>
      </c>
      <c r="T48" s="49">
        <v>7.6758653781217774</v>
      </c>
      <c r="U48" s="49" t="s">
        <v>141</v>
      </c>
      <c r="V48" s="49">
        <v>0.28594968825048261</v>
      </c>
      <c r="W48" s="49">
        <v>1.93521838171215</v>
      </c>
      <c r="X48" s="49">
        <v>4</v>
      </c>
      <c r="Y48" s="49">
        <v>90</v>
      </c>
      <c r="Z48" s="49">
        <v>0.89753000000000005</v>
      </c>
      <c r="AA48" s="49">
        <v>401.28340079999998</v>
      </c>
      <c r="AB48" s="49">
        <v>2.1221608550000002</v>
      </c>
      <c r="AC48" s="51">
        <v>0.6989506263185653</v>
      </c>
      <c r="AD48" s="53">
        <v>1</v>
      </c>
      <c r="AE48" s="51">
        <v>21.098837692307693</v>
      </c>
      <c r="AF48" s="51">
        <v>70.084310205654589</v>
      </c>
      <c r="AG48" s="51">
        <v>2.1911065958903295</v>
      </c>
      <c r="AH48" s="51">
        <v>6.4770442582430893E-2</v>
      </c>
      <c r="AI48" s="51">
        <v>3.1263867611178192E-2</v>
      </c>
      <c r="AJ48" s="51">
        <v>0.12457321655316522</v>
      </c>
      <c r="AK48" s="51">
        <v>1.9263951403262376</v>
      </c>
      <c r="AL48" s="51">
        <v>1.3755430505027051</v>
      </c>
      <c r="AM48" s="51">
        <v>2.4772472301497701</v>
      </c>
    </row>
    <row r="49" spans="1:39">
      <c r="A49" t="s">
        <v>234</v>
      </c>
      <c r="B49">
        <v>5</v>
      </c>
      <c r="C49" t="s">
        <v>235</v>
      </c>
      <c r="D49" t="s">
        <v>136</v>
      </c>
      <c r="E49" t="s">
        <v>137</v>
      </c>
      <c r="F49" t="s">
        <v>138</v>
      </c>
      <c r="G49" t="s">
        <v>139</v>
      </c>
      <c r="H49" t="s">
        <v>140</v>
      </c>
      <c r="I49" t="s">
        <v>10</v>
      </c>
      <c r="J49" t="s">
        <v>45</v>
      </c>
      <c r="K49">
        <v>52</v>
      </c>
      <c r="L49">
        <v>10841.3</v>
      </c>
      <c r="M49" t="s">
        <v>30</v>
      </c>
      <c r="N49">
        <v>48</v>
      </c>
      <c r="O49">
        <v>21.557508076923078</v>
      </c>
      <c r="P49" s="49" t="s">
        <v>33</v>
      </c>
      <c r="Q49" s="49">
        <v>7360445</v>
      </c>
      <c r="R49" s="49">
        <v>32.510452999999998</v>
      </c>
      <c r="S49" s="49">
        <v>52.540310169999998</v>
      </c>
      <c r="T49" s="49">
        <v>7.6758653781217774</v>
      </c>
      <c r="U49" s="49" t="s">
        <v>141</v>
      </c>
      <c r="V49" s="49">
        <v>0.28594968825048261</v>
      </c>
      <c r="W49" s="49">
        <v>1.93521838171215</v>
      </c>
      <c r="X49" s="49">
        <v>4</v>
      </c>
      <c r="Y49" s="49">
        <v>90</v>
      </c>
      <c r="Z49" s="49">
        <v>0.89753000000000005</v>
      </c>
      <c r="AA49" s="49">
        <v>401.28340079999998</v>
      </c>
      <c r="AB49" s="49">
        <v>2.1221608550000002</v>
      </c>
      <c r="AC49" s="51">
        <v>0.6989506263185653</v>
      </c>
      <c r="AD49" s="53">
        <v>1</v>
      </c>
      <c r="AE49" s="51">
        <v>21.557508076923078</v>
      </c>
      <c r="AF49" s="51">
        <v>71.607882166647073</v>
      </c>
      <c r="AG49" s="51">
        <v>2.2921111388834237</v>
      </c>
      <c r="AH49" s="51">
        <v>6.6294566701856225E-2</v>
      </c>
      <c r="AI49" s="51">
        <v>3.2009201634384102E-2</v>
      </c>
      <c r="AJ49" s="51">
        <v>0.12457321655316522</v>
      </c>
      <c r="AK49" s="51">
        <v>1.9723206111630671</v>
      </c>
      <c r="AL49" s="51">
        <v>1.4083361472709868</v>
      </c>
      <c r="AM49" s="51">
        <v>2.5363050750551479</v>
      </c>
    </row>
    <row r="50" spans="1:39">
      <c r="A50" t="s">
        <v>236</v>
      </c>
      <c r="B50">
        <v>5</v>
      </c>
      <c r="C50" t="s">
        <v>237</v>
      </c>
      <c r="D50" t="s">
        <v>136</v>
      </c>
      <c r="E50" t="s">
        <v>137</v>
      </c>
      <c r="F50" t="s">
        <v>138</v>
      </c>
      <c r="G50" t="s">
        <v>139</v>
      </c>
      <c r="H50" t="s">
        <v>140</v>
      </c>
      <c r="I50" t="s">
        <v>10</v>
      </c>
      <c r="J50" t="s">
        <v>45</v>
      </c>
      <c r="K50">
        <v>52</v>
      </c>
      <c r="L50">
        <v>10841.3</v>
      </c>
      <c r="M50" t="s">
        <v>30</v>
      </c>
      <c r="N50">
        <v>49</v>
      </c>
      <c r="O50">
        <v>22.016178461538463</v>
      </c>
      <c r="P50" s="49" t="s">
        <v>33</v>
      </c>
      <c r="Q50" s="49">
        <v>7360445</v>
      </c>
      <c r="R50" s="49">
        <v>32.510452999999998</v>
      </c>
      <c r="S50" s="49">
        <v>52.540310169999998</v>
      </c>
      <c r="T50" s="49">
        <v>7.6758653781217774</v>
      </c>
      <c r="U50" s="49" t="s">
        <v>141</v>
      </c>
      <c r="V50" s="49">
        <v>0.28594968825048261</v>
      </c>
      <c r="W50" s="49">
        <v>1.93521838171215</v>
      </c>
      <c r="X50" s="49">
        <v>4</v>
      </c>
      <c r="Y50" s="49">
        <v>90</v>
      </c>
      <c r="Z50" s="49">
        <v>0.89753000000000005</v>
      </c>
      <c r="AA50" s="49">
        <v>401.28340079999998</v>
      </c>
      <c r="AB50" s="49">
        <v>2.1221608550000002</v>
      </c>
      <c r="AC50" s="51">
        <v>0.6989506263185653</v>
      </c>
      <c r="AD50" s="53">
        <v>1</v>
      </c>
      <c r="AE50" s="51">
        <v>22.016178461538463</v>
      </c>
      <c r="AF50" s="51">
        <v>73.131454127639557</v>
      </c>
      <c r="AG50" s="51">
        <v>2.3954359164529073</v>
      </c>
      <c r="AH50" s="51">
        <v>6.7817458062286673E-2</v>
      </c>
      <c r="AI50" s="51">
        <v>3.2755206976632069E-2</v>
      </c>
      <c r="AJ50" s="51">
        <v>0.12457321655316522</v>
      </c>
      <c r="AK50" s="51">
        <v>2.0182874468673635</v>
      </c>
      <c r="AL50" s="51">
        <v>1.4411587806357782</v>
      </c>
      <c r="AM50" s="51">
        <v>2.5954161130989486</v>
      </c>
    </row>
    <row r="51" spans="1:39">
      <c r="A51" t="s">
        <v>238</v>
      </c>
      <c r="B51">
        <v>5</v>
      </c>
      <c r="C51" t="s">
        <v>239</v>
      </c>
      <c r="D51" t="s">
        <v>136</v>
      </c>
      <c r="E51" t="s">
        <v>137</v>
      </c>
      <c r="F51" t="s">
        <v>138</v>
      </c>
      <c r="G51" t="s">
        <v>139</v>
      </c>
      <c r="H51" t="s">
        <v>140</v>
      </c>
      <c r="I51" t="s">
        <v>10</v>
      </c>
      <c r="J51" t="s">
        <v>45</v>
      </c>
      <c r="K51">
        <v>52</v>
      </c>
      <c r="L51">
        <v>10841.3</v>
      </c>
      <c r="M51" t="s">
        <v>30</v>
      </c>
      <c r="N51">
        <v>50</v>
      </c>
      <c r="O51">
        <v>22.474848846153847</v>
      </c>
      <c r="P51" s="49" t="s">
        <v>33</v>
      </c>
      <c r="Q51" s="49">
        <v>7360445</v>
      </c>
      <c r="R51" s="49">
        <v>32.510452999999998</v>
      </c>
      <c r="S51" s="49">
        <v>52.540310169999998</v>
      </c>
      <c r="T51" s="49">
        <v>7.6758653781217774</v>
      </c>
      <c r="U51" s="49" t="s">
        <v>141</v>
      </c>
      <c r="V51" s="49">
        <v>0.28594968825048261</v>
      </c>
      <c r="W51" s="49">
        <v>1.93521838171215</v>
      </c>
      <c r="X51" s="49">
        <v>4</v>
      </c>
      <c r="Y51" s="49">
        <v>90</v>
      </c>
      <c r="Z51" s="49">
        <v>0.89753000000000005</v>
      </c>
      <c r="AA51" s="49">
        <v>401.28340079999998</v>
      </c>
      <c r="AB51" s="49">
        <v>2.1221608550000002</v>
      </c>
      <c r="AC51" s="51">
        <v>0.6989506263185653</v>
      </c>
      <c r="AD51" s="53">
        <v>1</v>
      </c>
      <c r="AE51" s="51">
        <v>22.474848846153847</v>
      </c>
      <c r="AF51" s="51">
        <v>74.655026088632056</v>
      </c>
      <c r="AG51" s="51">
        <v>2.5010787185838188</v>
      </c>
      <c r="AH51" s="51">
        <v>6.9338898874256483E-2</v>
      </c>
      <c r="AI51" s="51">
        <v>3.3501812933726449E-2</v>
      </c>
      <c r="AJ51" s="51">
        <v>0.12457321655316522</v>
      </c>
      <c r="AK51" s="51">
        <v>2.0642912908374229</v>
      </c>
      <c r="AL51" s="51">
        <v>1.4740078397642753</v>
      </c>
      <c r="AM51" s="51">
        <v>2.6545747419105705</v>
      </c>
    </row>
    <row r="52" spans="1:39">
      <c r="A52" t="s">
        <v>240</v>
      </c>
      <c r="B52">
        <v>5</v>
      </c>
      <c r="C52" t="s">
        <v>241</v>
      </c>
      <c r="D52" t="s">
        <v>136</v>
      </c>
      <c r="E52" t="s">
        <v>137</v>
      </c>
      <c r="F52" t="s">
        <v>138</v>
      </c>
      <c r="G52" t="s">
        <v>139</v>
      </c>
      <c r="H52" t="s">
        <v>140</v>
      </c>
      <c r="I52" t="s">
        <v>10</v>
      </c>
      <c r="J52" t="s">
        <v>45</v>
      </c>
      <c r="K52">
        <v>52</v>
      </c>
      <c r="L52">
        <v>10841.3</v>
      </c>
      <c r="M52" t="s">
        <v>30</v>
      </c>
      <c r="N52">
        <v>51</v>
      </c>
      <c r="O52">
        <v>22.933519230769232</v>
      </c>
      <c r="P52" s="49" t="s">
        <v>33</v>
      </c>
      <c r="Q52" s="49">
        <v>7360445</v>
      </c>
      <c r="R52" s="49">
        <v>32.510452999999998</v>
      </c>
      <c r="S52" s="49">
        <v>52.540310169999998</v>
      </c>
      <c r="T52" s="49">
        <v>7.6758653781217774</v>
      </c>
      <c r="U52" s="49" t="s">
        <v>141</v>
      </c>
      <c r="V52" s="49">
        <v>0.28594968825048261</v>
      </c>
      <c r="W52" s="49">
        <v>1.93521838171215</v>
      </c>
      <c r="X52" s="49">
        <v>4</v>
      </c>
      <c r="Y52" s="49">
        <v>90</v>
      </c>
      <c r="Z52" s="49">
        <v>0.89753000000000005</v>
      </c>
      <c r="AA52" s="49">
        <v>401.28340079999998</v>
      </c>
      <c r="AB52" s="49">
        <v>2.1221608550000002</v>
      </c>
      <c r="AC52" s="51">
        <v>0.6989506263185653</v>
      </c>
      <c r="AD52" s="53">
        <v>1</v>
      </c>
      <c r="AE52" s="51">
        <v>22.933519230769232</v>
      </c>
      <c r="AF52" s="51">
        <v>76.17859804962454</v>
      </c>
      <c r="AG52" s="51">
        <v>2.6090370082194747</v>
      </c>
      <c r="AH52" s="51">
        <v>7.0858674483172943E-2</v>
      </c>
      <c r="AI52" s="51">
        <v>3.4248950164715374E-2</v>
      </c>
      <c r="AJ52" s="51">
        <v>0.12457321655316522</v>
      </c>
      <c r="AK52" s="51">
        <v>2.1103278704709436</v>
      </c>
      <c r="AL52" s="51">
        <v>1.5068802738034726</v>
      </c>
      <c r="AM52" s="51">
        <v>2.7137754671384156</v>
      </c>
    </row>
    <row r="53" spans="1:39">
      <c r="A53" t="s">
        <v>242</v>
      </c>
      <c r="B53">
        <v>5</v>
      </c>
      <c r="C53" t="s">
        <v>243</v>
      </c>
      <c r="D53" t="s">
        <v>136</v>
      </c>
      <c r="E53" t="s">
        <v>137</v>
      </c>
      <c r="F53" t="s">
        <v>138</v>
      </c>
      <c r="G53" t="s">
        <v>139</v>
      </c>
      <c r="H53" t="s">
        <v>140</v>
      </c>
      <c r="I53" t="s">
        <v>10</v>
      </c>
      <c r="J53" t="s">
        <v>45</v>
      </c>
      <c r="K53">
        <v>52</v>
      </c>
      <c r="L53">
        <v>10841.3</v>
      </c>
      <c r="M53" t="s">
        <v>30</v>
      </c>
      <c r="N53">
        <v>52</v>
      </c>
      <c r="O53">
        <v>23.392189615384616</v>
      </c>
      <c r="P53" s="49" t="s">
        <v>33</v>
      </c>
      <c r="Q53" s="49">
        <v>7360445</v>
      </c>
      <c r="R53" s="49">
        <v>32.510452999999998</v>
      </c>
      <c r="S53" s="49">
        <v>52.540310169999998</v>
      </c>
      <c r="T53" s="49">
        <v>7.6758653781217774</v>
      </c>
      <c r="U53" s="49" t="s">
        <v>141</v>
      </c>
      <c r="V53" s="49">
        <v>0.28594968825048261</v>
      </c>
      <c r="W53" s="49">
        <v>1.93521838171215</v>
      </c>
      <c r="X53" s="49">
        <v>4</v>
      </c>
      <c r="Y53" s="49">
        <v>90</v>
      </c>
      <c r="Z53" s="49">
        <v>0.89753000000000005</v>
      </c>
      <c r="AA53" s="49">
        <v>401.28340079999998</v>
      </c>
      <c r="AB53" s="49">
        <v>2.1221608550000002</v>
      </c>
      <c r="AC53" s="51">
        <v>0.6989506263185653</v>
      </c>
      <c r="AD53" s="53">
        <v>1</v>
      </c>
      <c r="AE53" s="51">
        <v>23.392189615384616</v>
      </c>
      <c r="AF53" s="51">
        <v>77.702170010617039</v>
      </c>
      <c r="AG53" s="51">
        <v>2.7193079258158126</v>
      </c>
      <c r="AH53" s="51">
        <v>7.2376573223692203E-2</v>
      </c>
      <c r="AI53" s="51">
        <v>3.4996550616852182E-2</v>
      </c>
      <c r="AJ53" s="51">
        <v>0.12457321655316522</v>
      </c>
      <c r="AK53" s="51">
        <v>2.1563929925413534</v>
      </c>
      <c r="AL53" s="51">
        <v>1.5397730885786278</v>
      </c>
      <c r="AM53" s="51">
        <v>2.773012896504079</v>
      </c>
    </row>
    <row r="54" spans="1:39">
      <c r="A54" t="s">
        <v>244</v>
      </c>
      <c r="B54">
        <v>5</v>
      </c>
      <c r="C54" t="s">
        <v>245</v>
      </c>
      <c r="D54" t="s">
        <v>136</v>
      </c>
      <c r="E54" t="s">
        <v>137</v>
      </c>
      <c r="F54" t="s">
        <v>138</v>
      </c>
      <c r="G54" t="s">
        <v>139</v>
      </c>
      <c r="H54" t="s">
        <v>140</v>
      </c>
      <c r="I54" t="s">
        <v>10</v>
      </c>
      <c r="J54" t="s">
        <v>45</v>
      </c>
      <c r="K54">
        <v>52</v>
      </c>
      <c r="L54">
        <v>10841.3</v>
      </c>
      <c r="M54" t="s">
        <v>30</v>
      </c>
      <c r="N54">
        <v>53</v>
      </c>
      <c r="O54">
        <v>23.850860000000001</v>
      </c>
      <c r="P54" s="49" t="s">
        <v>33</v>
      </c>
      <c r="Q54" s="49">
        <v>7360445</v>
      </c>
      <c r="R54" s="49">
        <v>32.510452999999998</v>
      </c>
      <c r="S54" s="49">
        <v>52.540310169999998</v>
      </c>
      <c r="T54" s="49">
        <v>7.6758653781217774</v>
      </c>
      <c r="U54" s="49" t="s">
        <v>141</v>
      </c>
      <c r="V54" s="49">
        <v>0.28594968825048261</v>
      </c>
      <c r="W54" s="49">
        <v>1.93521838171215</v>
      </c>
      <c r="X54" s="49">
        <v>4</v>
      </c>
      <c r="Y54" s="49">
        <v>90</v>
      </c>
      <c r="Z54" s="49">
        <v>0.89753000000000005</v>
      </c>
      <c r="AA54" s="49">
        <v>401.28340079999998</v>
      </c>
      <c r="AB54" s="49">
        <v>2.1221608550000002</v>
      </c>
      <c r="AC54" s="51">
        <v>0.6989506263185653</v>
      </c>
      <c r="AD54" s="53">
        <v>1</v>
      </c>
      <c r="AE54" s="51">
        <v>23.850860000000001</v>
      </c>
      <c r="AF54" s="51">
        <v>79.225741971609523</v>
      </c>
      <c r="AG54" s="51">
        <v>2.8318882936941527</v>
      </c>
      <c r="AH54" s="51">
        <v>7.389238628742098E-2</v>
      </c>
      <c r="AI54" s="51">
        <v>3.5744547456670807E-2</v>
      </c>
      <c r="AJ54" s="51">
        <v>0.12457321655316522</v>
      </c>
      <c r="AK54" s="51">
        <v>2.2024825389508571</v>
      </c>
      <c r="AL54" s="51">
        <v>1.5726833435607279</v>
      </c>
      <c r="AM54" s="51">
        <v>2.8322817343409867</v>
      </c>
    </row>
    <row r="55" spans="1:39">
      <c r="A55" t="s">
        <v>246</v>
      </c>
      <c r="B55">
        <v>5</v>
      </c>
      <c r="C55" t="s">
        <v>247</v>
      </c>
      <c r="D55" t="s">
        <v>136</v>
      </c>
      <c r="E55" t="s">
        <v>137</v>
      </c>
      <c r="F55" t="s">
        <v>138</v>
      </c>
      <c r="G55" t="s">
        <v>139</v>
      </c>
      <c r="H55" t="s">
        <v>140</v>
      </c>
      <c r="I55" t="s">
        <v>10</v>
      </c>
      <c r="J55" t="s">
        <v>45</v>
      </c>
      <c r="K55">
        <v>52</v>
      </c>
      <c r="L55">
        <v>10841.3</v>
      </c>
      <c r="M55" t="s">
        <v>30</v>
      </c>
      <c r="N55">
        <v>54</v>
      </c>
      <c r="O55">
        <v>24.309530384615385</v>
      </c>
      <c r="P55" s="49" t="s">
        <v>33</v>
      </c>
      <c r="Q55" s="49">
        <v>7360445</v>
      </c>
      <c r="R55" s="49">
        <v>32.510452999999998</v>
      </c>
      <c r="S55" s="49">
        <v>52.540310169999998</v>
      </c>
      <c r="T55" s="49">
        <v>7.6758653781217774</v>
      </c>
      <c r="U55" s="49" t="s">
        <v>141</v>
      </c>
      <c r="V55" s="49">
        <v>0.28594968825048261</v>
      </c>
      <c r="W55" s="49">
        <v>1.93521838171215</v>
      </c>
      <c r="X55" s="49">
        <v>4</v>
      </c>
      <c r="Y55" s="49">
        <v>90</v>
      </c>
      <c r="Z55" s="49">
        <v>0.89753000000000005</v>
      </c>
      <c r="AA55" s="49">
        <v>401.28340079999998</v>
      </c>
      <c r="AB55" s="49">
        <v>2.1221608550000002</v>
      </c>
      <c r="AC55" s="51">
        <v>0.6989506263185653</v>
      </c>
      <c r="AD55" s="53">
        <v>1</v>
      </c>
      <c r="AE55" s="51">
        <v>24.309530384615385</v>
      </c>
      <c r="AF55" s="51">
        <v>80.749313932602021</v>
      </c>
      <c r="AG55" s="51">
        <v>2.9467746202109901</v>
      </c>
      <c r="AH55" s="51">
        <v>7.5405907602813294E-2</v>
      </c>
      <c r="AI55" s="51">
        <v>3.6492875006598029E-2</v>
      </c>
      <c r="AJ55" s="51">
        <v>0.12457321655316522</v>
      </c>
      <c r="AK55" s="51">
        <v>2.248592462824659</v>
      </c>
      <c r="AL55" s="51">
        <v>1.6056081490775627</v>
      </c>
      <c r="AM55" s="51">
        <v>2.8915767765717555</v>
      </c>
    </row>
    <row r="56" spans="1:39">
      <c r="A56" t="s">
        <v>248</v>
      </c>
      <c r="B56">
        <v>5</v>
      </c>
      <c r="C56" t="s">
        <v>249</v>
      </c>
      <c r="D56" t="s">
        <v>136</v>
      </c>
      <c r="E56" t="s">
        <v>137</v>
      </c>
      <c r="F56" t="s">
        <v>138</v>
      </c>
      <c r="G56" t="s">
        <v>139</v>
      </c>
      <c r="H56" t="s">
        <v>140</v>
      </c>
      <c r="I56" t="s">
        <v>10</v>
      </c>
      <c r="J56" t="s">
        <v>45</v>
      </c>
      <c r="K56">
        <v>52</v>
      </c>
      <c r="L56">
        <v>10841.3</v>
      </c>
      <c r="M56" t="s">
        <v>30</v>
      </c>
      <c r="N56">
        <v>55</v>
      </c>
      <c r="O56">
        <v>24.76820076923077</v>
      </c>
      <c r="P56" s="49" t="s">
        <v>33</v>
      </c>
      <c r="Q56" s="49">
        <v>7360445</v>
      </c>
      <c r="R56" s="49">
        <v>32.510452999999998</v>
      </c>
      <c r="S56" s="49">
        <v>52.540310169999998</v>
      </c>
      <c r="T56" s="49">
        <v>7.6758653781217774</v>
      </c>
      <c r="U56" s="49" t="s">
        <v>141</v>
      </c>
      <c r="V56" s="49">
        <v>0.28594968825048261</v>
      </c>
      <c r="W56" s="49">
        <v>1.93521838171215</v>
      </c>
      <c r="X56" s="49">
        <v>4</v>
      </c>
      <c r="Y56" s="49">
        <v>90</v>
      </c>
      <c r="Z56" s="49">
        <v>0.89753000000000005</v>
      </c>
      <c r="AA56" s="49">
        <v>401.28340079999998</v>
      </c>
      <c r="AB56" s="49">
        <v>2.1221608550000002</v>
      </c>
      <c r="AC56" s="51">
        <v>0.6989506263185653</v>
      </c>
      <c r="AD56" s="53">
        <v>1</v>
      </c>
      <c r="AE56" s="51">
        <v>24.76820076923077</v>
      </c>
      <c r="AF56" s="51">
        <v>82.272885893594506</v>
      </c>
      <c r="AG56" s="51">
        <v>3.0639631037614743</v>
      </c>
      <c r="AH56" s="51">
        <v>7.6916933726021916E-2</v>
      </c>
      <c r="AI56" s="51">
        <v>3.7241468686587356E-2</v>
      </c>
      <c r="AJ56" s="51">
        <v>0.12457321655316522</v>
      </c>
      <c r="AK56" s="51">
        <v>2.2947187849145965</v>
      </c>
      <c r="AL56" s="51">
        <v>1.6385446637457413</v>
      </c>
      <c r="AM56" s="51">
        <v>2.9508929060834519</v>
      </c>
    </row>
    <row r="57" spans="1:39">
      <c r="A57" t="s">
        <v>250</v>
      </c>
      <c r="B57">
        <v>5</v>
      </c>
      <c r="C57" t="s">
        <v>251</v>
      </c>
      <c r="D57" t="s">
        <v>136</v>
      </c>
      <c r="E57" t="s">
        <v>137</v>
      </c>
      <c r="F57" t="s">
        <v>138</v>
      </c>
      <c r="G57" t="s">
        <v>139</v>
      </c>
      <c r="H57" t="s">
        <v>140</v>
      </c>
      <c r="I57" t="s">
        <v>10</v>
      </c>
      <c r="J57" t="s">
        <v>45</v>
      </c>
      <c r="K57">
        <v>52</v>
      </c>
      <c r="L57">
        <v>10841.3</v>
      </c>
      <c r="M57" t="s">
        <v>30</v>
      </c>
      <c r="N57">
        <v>56</v>
      </c>
      <c r="O57">
        <v>25.226871153846155</v>
      </c>
      <c r="P57" s="49" t="s">
        <v>33</v>
      </c>
      <c r="Q57" s="49">
        <v>7360445</v>
      </c>
      <c r="R57" s="49">
        <v>32.510452999999998</v>
      </c>
      <c r="S57" s="49">
        <v>52.540310169999998</v>
      </c>
      <c r="T57" s="49">
        <v>7.6758653781217774</v>
      </c>
      <c r="U57" s="49" t="s">
        <v>141</v>
      </c>
      <c r="V57" s="49">
        <v>0.28594968825048261</v>
      </c>
      <c r="W57" s="49">
        <v>1.93521838171215</v>
      </c>
      <c r="X57" s="49">
        <v>4</v>
      </c>
      <c r="Y57" s="49">
        <v>90</v>
      </c>
      <c r="Z57" s="49">
        <v>0.89753000000000005</v>
      </c>
      <c r="AA57" s="49">
        <v>401.28340079999998</v>
      </c>
      <c r="AB57" s="49">
        <v>2.1221608550000002</v>
      </c>
      <c r="AC57" s="51">
        <v>0.6989506263185653</v>
      </c>
      <c r="AD57" s="53">
        <v>1</v>
      </c>
      <c r="AE57" s="51">
        <v>25.226871153846155</v>
      </c>
      <c r="AF57" s="51">
        <v>83.796457854587004</v>
      </c>
      <c r="AG57" s="51">
        <v>3.1834496366317966</v>
      </c>
      <c r="AH57" s="51">
        <v>7.8425263741717419E-2</v>
      </c>
      <c r="AI57" s="51">
        <v>3.7990264960316995E-2</v>
      </c>
      <c r="AJ57" s="51">
        <v>0.12457321655316522</v>
      </c>
      <c r="AK57" s="51">
        <v>2.3408575902840072</v>
      </c>
      <c r="AL57" s="51">
        <v>1.6714900921035192</v>
      </c>
      <c r="AM57" s="51">
        <v>3.0102250884644954</v>
      </c>
    </row>
    <row r="58" spans="1:39">
      <c r="A58" t="s">
        <v>252</v>
      </c>
      <c r="B58">
        <v>5</v>
      </c>
      <c r="C58" t="s">
        <v>253</v>
      </c>
      <c r="D58" t="s">
        <v>136</v>
      </c>
      <c r="E58" t="s">
        <v>137</v>
      </c>
      <c r="F58" t="s">
        <v>138</v>
      </c>
      <c r="G58" t="s">
        <v>139</v>
      </c>
      <c r="H58" t="s">
        <v>140</v>
      </c>
      <c r="I58" t="s">
        <v>10</v>
      </c>
      <c r="J58" t="s">
        <v>45</v>
      </c>
      <c r="K58">
        <v>52</v>
      </c>
      <c r="L58">
        <v>10841.3</v>
      </c>
      <c r="M58" t="s">
        <v>30</v>
      </c>
      <c r="N58">
        <v>57</v>
      </c>
      <c r="O58">
        <v>25.685541538461539</v>
      </c>
      <c r="P58" s="49" t="s">
        <v>33</v>
      </c>
      <c r="Q58" s="49">
        <v>7360445</v>
      </c>
      <c r="R58" s="49">
        <v>32.510452999999998</v>
      </c>
      <c r="S58" s="49">
        <v>52.540310169999998</v>
      </c>
      <c r="T58" s="49">
        <v>7.6758653781217774</v>
      </c>
      <c r="U58" s="49" t="s">
        <v>141</v>
      </c>
      <c r="V58" s="49">
        <v>0.28594968825048261</v>
      </c>
      <c r="W58" s="49">
        <v>1.93521838171215</v>
      </c>
      <c r="X58" s="49">
        <v>4</v>
      </c>
      <c r="Y58" s="49">
        <v>90</v>
      </c>
      <c r="Z58" s="49">
        <v>0.89753000000000005</v>
      </c>
      <c r="AA58" s="49">
        <v>401.28340079999998</v>
      </c>
      <c r="AB58" s="49">
        <v>2.1221608550000002</v>
      </c>
      <c r="AC58" s="51">
        <v>0.6989506263185653</v>
      </c>
      <c r="AD58" s="53">
        <v>1</v>
      </c>
      <c r="AE58" s="51">
        <v>25.685541538461539</v>
      </c>
      <c r="AF58" s="51">
        <v>85.320029815579488</v>
      </c>
      <c r="AG58" s="51">
        <v>3.3052298087141274</v>
      </c>
      <c r="AH58" s="51">
        <v>7.9930699172883743E-2</v>
      </c>
      <c r="AI58" s="51">
        <v>3.8739201285541397E-2</v>
      </c>
      <c r="AJ58" s="51">
        <v>0.12457321655316522</v>
      </c>
      <c r="AK58" s="51">
        <v>2.3870050252485231</v>
      </c>
      <c r="AL58" s="51">
        <v>1.7044416824263724</v>
      </c>
      <c r="AM58" s="51">
        <v>3.0695683680706738</v>
      </c>
    </row>
    <row r="59" spans="1:39">
      <c r="A59" t="s">
        <v>254</v>
      </c>
      <c r="B59">
        <v>5</v>
      </c>
      <c r="C59" t="s">
        <v>255</v>
      </c>
      <c r="D59" t="s">
        <v>136</v>
      </c>
      <c r="E59" t="s">
        <v>137</v>
      </c>
      <c r="F59" t="s">
        <v>138</v>
      </c>
      <c r="G59" t="s">
        <v>139</v>
      </c>
      <c r="H59" t="s">
        <v>140</v>
      </c>
      <c r="I59" t="s">
        <v>10</v>
      </c>
      <c r="J59" t="s">
        <v>45</v>
      </c>
      <c r="K59">
        <v>52</v>
      </c>
      <c r="L59">
        <v>10841.3</v>
      </c>
      <c r="M59" t="s">
        <v>30</v>
      </c>
      <c r="N59">
        <v>58</v>
      </c>
      <c r="O59">
        <v>26.144211923076924</v>
      </c>
      <c r="P59" s="49" t="s">
        <v>33</v>
      </c>
      <c r="Q59" s="49">
        <v>7360445</v>
      </c>
      <c r="R59" s="49">
        <v>32.510452999999998</v>
      </c>
      <c r="S59" s="49">
        <v>52.540310169999998</v>
      </c>
      <c r="T59" s="49">
        <v>7.6758653781217774</v>
      </c>
      <c r="U59" s="49" t="s">
        <v>141</v>
      </c>
      <c r="V59" s="49">
        <v>0.28594968825048261</v>
      </c>
      <c r="W59" s="49">
        <v>1.93521838171215</v>
      </c>
      <c r="X59" s="49">
        <v>4</v>
      </c>
      <c r="Y59" s="49">
        <v>90</v>
      </c>
      <c r="Z59" s="49">
        <v>0.89753000000000005</v>
      </c>
      <c r="AA59" s="49">
        <v>401.28340079999998</v>
      </c>
      <c r="AB59" s="49">
        <v>2.1221608550000002</v>
      </c>
      <c r="AC59" s="51">
        <v>0.6989506263185653</v>
      </c>
      <c r="AD59" s="53">
        <v>1</v>
      </c>
      <c r="AE59" s="51">
        <v>26.144211923076924</v>
      </c>
      <c r="AF59" s="51">
        <v>86.843601776571973</v>
      </c>
      <c r="AG59" s="51">
        <v>3.4292989110967764</v>
      </c>
      <c r="AH59" s="51">
        <v>8.1433043898909763E-2</v>
      </c>
      <c r="AI59" s="51">
        <v>3.9488216068232072E-2</v>
      </c>
      <c r="AJ59" s="51">
        <v>0.12457321655316522</v>
      </c>
      <c r="AK59" s="51">
        <v>2.4331572945503521</v>
      </c>
      <c r="AL59" s="51">
        <v>1.7373967247092912</v>
      </c>
      <c r="AM59" s="51">
        <v>3.1289178643914135</v>
      </c>
    </row>
    <row r="60" spans="1:39">
      <c r="A60" t="s">
        <v>256</v>
      </c>
      <c r="B60">
        <v>5</v>
      </c>
      <c r="C60" t="s">
        <v>257</v>
      </c>
      <c r="D60" t="s">
        <v>136</v>
      </c>
      <c r="E60" t="s">
        <v>137</v>
      </c>
      <c r="F60" t="s">
        <v>138</v>
      </c>
      <c r="G60" t="s">
        <v>139</v>
      </c>
      <c r="H60" t="s">
        <v>140</v>
      </c>
      <c r="I60" t="s">
        <v>10</v>
      </c>
      <c r="J60" t="s">
        <v>45</v>
      </c>
      <c r="K60">
        <v>52</v>
      </c>
      <c r="L60">
        <v>10841.3</v>
      </c>
      <c r="M60" t="s">
        <v>30</v>
      </c>
      <c r="N60">
        <v>59</v>
      </c>
      <c r="O60">
        <v>26.602882307692308</v>
      </c>
      <c r="P60" s="49" t="s">
        <v>33</v>
      </c>
      <c r="Q60" s="49">
        <v>7360445</v>
      </c>
      <c r="R60" s="49">
        <v>32.510452999999998</v>
      </c>
      <c r="S60" s="49">
        <v>52.540310169999998</v>
      </c>
      <c r="T60" s="49">
        <v>7.6758653781217774</v>
      </c>
      <c r="U60" s="49" t="s">
        <v>141</v>
      </c>
      <c r="V60" s="49">
        <v>0.28594968825048261</v>
      </c>
      <c r="W60" s="49">
        <v>1.93521838171215</v>
      </c>
      <c r="X60" s="49">
        <v>4</v>
      </c>
      <c r="Y60" s="49">
        <v>90</v>
      </c>
      <c r="Z60" s="49">
        <v>0.89753000000000005</v>
      </c>
      <c r="AA60" s="49">
        <v>401.28340079999998</v>
      </c>
      <c r="AB60" s="49">
        <v>2.1221608550000002</v>
      </c>
      <c r="AC60" s="51">
        <v>0.6989506263185653</v>
      </c>
      <c r="AD60" s="53">
        <v>1</v>
      </c>
      <c r="AE60" s="51">
        <v>26.602882307692308</v>
      </c>
      <c r="AF60" s="51">
        <v>88.367173737564471</v>
      </c>
      <c r="AG60" s="51">
        <v>3.5556519395408204</v>
      </c>
      <c r="AH60" s="51">
        <v>8.2932104081079275E-2</v>
      </c>
      <c r="AI60" s="51">
        <v>4.0237248620177711E-2</v>
      </c>
      <c r="AJ60" s="51">
        <v>0.12457321655316522</v>
      </c>
      <c r="AK60" s="51">
        <v>2.4793106587457125</v>
      </c>
      <c r="AL60" s="51">
        <v>1.7703525488012772</v>
      </c>
      <c r="AM60" s="51">
        <v>3.1882687686901483</v>
      </c>
    </row>
    <row r="61" spans="1:39">
      <c r="A61" t="s">
        <v>258</v>
      </c>
      <c r="B61">
        <v>5</v>
      </c>
      <c r="C61" t="s">
        <v>259</v>
      </c>
      <c r="D61" t="s">
        <v>136</v>
      </c>
      <c r="E61" t="s">
        <v>137</v>
      </c>
      <c r="F61" t="s">
        <v>138</v>
      </c>
      <c r="G61" t="s">
        <v>139</v>
      </c>
      <c r="H61" t="s">
        <v>140</v>
      </c>
      <c r="I61" t="s">
        <v>10</v>
      </c>
      <c r="J61" t="s">
        <v>45</v>
      </c>
      <c r="K61">
        <v>52</v>
      </c>
      <c r="L61">
        <v>10841.3</v>
      </c>
      <c r="M61" t="s">
        <v>30</v>
      </c>
      <c r="N61">
        <v>60</v>
      </c>
      <c r="O61">
        <v>27.061552692307693</v>
      </c>
      <c r="P61" s="49" t="s">
        <v>33</v>
      </c>
      <c r="Q61" s="49">
        <v>7360445</v>
      </c>
      <c r="R61" s="49">
        <v>32.510452999999998</v>
      </c>
      <c r="S61" s="49">
        <v>52.540310169999998</v>
      </c>
      <c r="T61" s="49">
        <v>7.6758653781217774</v>
      </c>
      <c r="U61" s="49" t="s">
        <v>141</v>
      </c>
      <c r="V61" s="49">
        <v>0.28594968825048261</v>
      </c>
      <c r="W61" s="49">
        <v>1.93521838171215</v>
      </c>
      <c r="X61" s="49">
        <v>4</v>
      </c>
      <c r="Y61" s="49">
        <v>90</v>
      </c>
      <c r="Z61" s="49">
        <v>0.89753000000000005</v>
      </c>
      <c r="AA61" s="49">
        <v>401.28340079999998</v>
      </c>
      <c r="AB61" s="49">
        <v>2.1221608550000002</v>
      </c>
      <c r="AC61" s="51">
        <v>0.6989506263185653</v>
      </c>
      <c r="AD61" s="53">
        <v>1</v>
      </c>
      <c r="AE61" s="51">
        <v>27.061552692307693</v>
      </c>
      <c r="AF61" s="51">
        <v>89.890745698556955</v>
      </c>
      <c r="AG61" s="51">
        <v>3.6842835978537645</v>
      </c>
      <c r="AH61" s="51">
        <v>8.442768809498892E-2</v>
      </c>
      <c r="AI61" s="51">
        <v>4.0986239119750779E-2</v>
      </c>
      <c r="AJ61" s="51">
        <v>0.12457321655316522</v>
      </c>
      <c r="AK61" s="51">
        <v>2.5254614317873756</v>
      </c>
      <c r="AL61" s="51">
        <v>1.8033065226791578</v>
      </c>
      <c r="AM61" s="51">
        <v>3.2476163408955934</v>
      </c>
    </row>
    <row r="62" spans="1:39">
      <c r="A62" t="s">
        <v>260</v>
      </c>
      <c r="B62">
        <v>5</v>
      </c>
      <c r="C62" t="s">
        <v>261</v>
      </c>
      <c r="D62" t="s">
        <v>136</v>
      </c>
      <c r="E62" t="s">
        <v>137</v>
      </c>
      <c r="F62" t="s">
        <v>138</v>
      </c>
      <c r="G62" t="s">
        <v>139</v>
      </c>
      <c r="H62" t="s">
        <v>140</v>
      </c>
      <c r="I62" t="s">
        <v>10</v>
      </c>
      <c r="J62" t="s">
        <v>45</v>
      </c>
      <c r="K62">
        <v>52</v>
      </c>
      <c r="L62">
        <v>10841.3</v>
      </c>
      <c r="M62" t="s">
        <v>30</v>
      </c>
      <c r="N62">
        <v>61</v>
      </c>
      <c r="O62">
        <v>27.520223076923077</v>
      </c>
      <c r="P62" s="49" t="s">
        <v>33</v>
      </c>
      <c r="Q62" s="49">
        <v>7360445</v>
      </c>
      <c r="R62" s="49">
        <v>32.510452999999998</v>
      </c>
      <c r="S62" s="49">
        <v>52.540310169999998</v>
      </c>
      <c r="T62" s="49">
        <v>7.6758653781217774</v>
      </c>
      <c r="U62" s="49" t="s">
        <v>141</v>
      </c>
      <c r="V62" s="49">
        <v>0.28594968825048261</v>
      </c>
      <c r="W62" s="49">
        <v>1.93521838171215</v>
      </c>
      <c r="X62" s="49">
        <v>4</v>
      </c>
      <c r="Y62" s="49">
        <v>90</v>
      </c>
      <c r="Z62" s="49">
        <v>0.89753000000000005</v>
      </c>
      <c r="AA62" s="49">
        <v>401.28340079999998</v>
      </c>
      <c r="AB62" s="49">
        <v>2.1221608550000002</v>
      </c>
      <c r="AC62" s="51">
        <v>0.6989506263185653</v>
      </c>
      <c r="AD62" s="53">
        <v>1</v>
      </c>
      <c r="AE62" s="51">
        <v>27.520223076923077</v>
      </c>
      <c r="AF62" s="51">
        <v>91.414317659549454</v>
      </c>
      <c r="AG62" s="51">
        <v>3.8151883011696097</v>
      </c>
      <c r="AH62" s="51">
        <v>8.5919606469109719E-2</v>
      </c>
      <c r="AI62" s="51">
        <v>4.1735128575573432E-2</v>
      </c>
      <c r="AJ62" s="51">
        <v>0.12457321655316522</v>
      </c>
      <c r="AK62" s="51">
        <v>2.5716059787858572</v>
      </c>
      <c r="AL62" s="51">
        <v>1.8362560508489638</v>
      </c>
      <c r="AM62" s="51">
        <v>3.3069559067227505</v>
      </c>
    </row>
    <row r="63" spans="1:39">
      <c r="A63" t="s">
        <v>262</v>
      </c>
      <c r="B63">
        <v>5</v>
      </c>
      <c r="C63" t="s">
        <v>263</v>
      </c>
      <c r="D63" t="s">
        <v>136</v>
      </c>
      <c r="E63" t="s">
        <v>137</v>
      </c>
      <c r="F63" t="s">
        <v>138</v>
      </c>
      <c r="G63" t="s">
        <v>139</v>
      </c>
      <c r="H63" t="s">
        <v>140</v>
      </c>
      <c r="I63" t="s">
        <v>10</v>
      </c>
      <c r="J63" t="s">
        <v>45</v>
      </c>
      <c r="K63">
        <v>52</v>
      </c>
      <c r="L63">
        <v>10841.3</v>
      </c>
      <c r="M63" t="s">
        <v>30</v>
      </c>
      <c r="N63">
        <v>62</v>
      </c>
      <c r="O63">
        <v>27.978893461538462</v>
      </c>
      <c r="P63" s="49" t="s">
        <v>33</v>
      </c>
      <c r="Q63" s="49">
        <v>7360445</v>
      </c>
      <c r="R63" s="49">
        <v>32.510452999999998</v>
      </c>
      <c r="S63" s="49">
        <v>52.540310169999998</v>
      </c>
      <c r="T63" s="49">
        <v>7.6758653781217774</v>
      </c>
      <c r="U63" s="49" t="s">
        <v>141</v>
      </c>
      <c r="V63" s="49">
        <v>0.28594968825048261</v>
      </c>
      <c r="W63" s="49">
        <v>1.93521838171215</v>
      </c>
      <c r="X63" s="49">
        <v>4</v>
      </c>
      <c r="Y63" s="49">
        <v>90</v>
      </c>
      <c r="Z63" s="49">
        <v>0.89753000000000005</v>
      </c>
      <c r="AA63" s="49">
        <v>401.28340079999998</v>
      </c>
      <c r="AB63" s="49">
        <v>2.1221608550000002</v>
      </c>
      <c r="AC63" s="51">
        <v>0.6989506263185653</v>
      </c>
      <c r="AD63" s="53">
        <v>1</v>
      </c>
      <c r="AE63" s="51">
        <v>27.978893461538462</v>
      </c>
      <c r="AF63" s="51">
        <v>92.937889620541938</v>
      </c>
      <c r="AG63" s="51">
        <v>3.948360179144025</v>
      </c>
      <c r="AH63" s="51">
        <v>8.7407671829077618E-2</v>
      </c>
      <c r="AI63" s="51">
        <v>4.2483858792843991E-2</v>
      </c>
      <c r="AJ63" s="51">
        <v>0.12457321655316522</v>
      </c>
      <c r="AK63" s="51">
        <v>2.617740713934547</v>
      </c>
      <c r="AL63" s="51">
        <v>1.8691985728643674</v>
      </c>
      <c r="AM63" s="51">
        <v>3.366282855004727</v>
      </c>
    </row>
    <row r="64" spans="1:39">
      <c r="A64" t="s">
        <v>264</v>
      </c>
      <c r="B64">
        <v>5</v>
      </c>
      <c r="C64" t="s">
        <v>265</v>
      </c>
      <c r="D64" t="s">
        <v>136</v>
      </c>
      <c r="E64" t="s">
        <v>137</v>
      </c>
      <c r="F64" t="s">
        <v>138</v>
      </c>
      <c r="G64" t="s">
        <v>139</v>
      </c>
      <c r="H64" t="s">
        <v>140</v>
      </c>
      <c r="I64" t="s">
        <v>10</v>
      </c>
      <c r="J64" t="s">
        <v>45</v>
      </c>
      <c r="K64">
        <v>52</v>
      </c>
      <c r="L64">
        <v>10841.3</v>
      </c>
      <c r="M64" t="s">
        <v>30</v>
      </c>
      <c r="N64">
        <v>63</v>
      </c>
      <c r="O64">
        <v>28.437563846153846</v>
      </c>
      <c r="P64" s="49" t="s">
        <v>33</v>
      </c>
      <c r="Q64" s="49">
        <v>7360445</v>
      </c>
      <c r="R64" s="49">
        <v>32.510452999999998</v>
      </c>
      <c r="S64" s="49">
        <v>52.540310169999998</v>
      </c>
      <c r="T64" s="49">
        <v>7.6758653781217774</v>
      </c>
      <c r="U64" s="49" t="s">
        <v>141</v>
      </c>
      <c r="V64" s="49">
        <v>0.28594968825048261</v>
      </c>
      <c r="W64" s="49">
        <v>1.93521838171215</v>
      </c>
      <c r="X64" s="49">
        <v>4</v>
      </c>
      <c r="Y64" s="49">
        <v>90</v>
      </c>
      <c r="Z64" s="49">
        <v>0.89753000000000005</v>
      </c>
      <c r="AA64" s="49">
        <v>401.28340079999998</v>
      </c>
      <c r="AB64" s="49">
        <v>2.1221608550000002</v>
      </c>
      <c r="AC64" s="51">
        <v>0.6989506263185653</v>
      </c>
      <c r="AD64" s="53">
        <v>1</v>
      </c>
      <c r="AE64" s="51">
        <v>28.437563846153846</v>
      </c>
      <c r="AF64" s="51">
        <v>94.461461581534437</v>
      </c>
      <c r="AG64" s="51">
        <v>4.0837930790726542</v>
      </c>
      <c r="AH64" s="51">
        <v>8.8891698847230222E-2</v>
      </c>
      <c r="AI64" s="51">
        <v>4.3232372342108291E-2</v>
      </c>
      <c r="AJ64" s="51">
        <v>0.12457321655316522</v>
      </c>
      <c r="AK64" s="51">
        <v>2.6638620985854828</v>
      </c>
      <c r="AL64" s="51">
        <v>1.9021315619526875</v>
      </c>
      <c r="AM64" s="51">
        <v>3.4255926352182788</v>
      </c>
    </row>
    <row r="65" spans="1:39">
      <c r="A65" t="s">
        <v>266</v>
      </c>
      <c r="B65">
        <v>5</v>
      </c>
      <c r="C65" t="s">
        <v>267</v>
      </c>
      <c r="D65" t="s">
        <v>136</v>
      </c>
      <c r="E65" t="s">
        <v>137</v>
      </c>
      <c r="F65" t="s">
        <v>138</v>
      </c>
      <c r="G65" t="s">
        <v>139</v>
      </c>
      <c r="H65" t="s">
        <v>140</v>
      </c>
      <c r="I65" t="s">
        <v>10</v>
      </c>
      <c r="J65" t="s">
        <v>45</v>
      </c>
      <c r="K65">
        <v>52</v>
      </c>
      <c r="L65">
        <v>10841.3</v>
      </c>
      <c r="M65" t="s">
        <v>30</v>
      </c>
      <c r="N65">
        <v>64</v>
      </c>
      <c r="O65">
        <v>28.896234230769231</v>
      </c>
      <c r="P65" s="49" t="s">
        <v>33</v>
      </c>
      <c r="Q65" s="49">
        <v>7360445</v>
      </c>
      <c r="R65" s="49">
        <v>32.510452999999998</v>
      </c>
      <c r="S65" s="49">
        <v>52.540310169999998</v>
      </c>
      <c r="T65" s="49">
        <v>7.6758653781217774</v>
      </c>
      <c r="U65" s="49" t="s">
        <v>141</v>
      </c>
      <c r="V65" s="49">
        <v>0.28594968825048261</v>
      </c>
      <c r="W65" s="49">
        <v>1.93521838171215</v>
      </c>
      <c r="X65" s="49">
        <v>4</v>
      </c>
      <c r="Y65" s="49">
        <v>90</v>
      </c>
      <c r="Z65" s="49">
        <v>0.89753000000000005</v>
      </c>
      <c r="AA65" s="49">
        <v>401.28340079999998</v>
      </c>
      <c r="AB65" s="49">
        <v>2.1221608550000002</v>
      </c>
      <c r="AC65" s="51">
        <v>0.6989506263185653</v>
      </c>
      <c r="AD65" s="53">
        <v>1</v>
      </c>
      <c r="AE65" s="51">
        <v>28.896234230769231</v>
      </c>
      <c r="AF65" s="51">
        <v>95.985033542526921</v>
      </c>
      <c r="AG65" s="51">
        <v>4.221480568939767</v>
      </c>
      <c r="AH65" s="51">
        <v>9.0371504196900862E-2</v>
      </c>
      <c r="AI65" s="51">
        <v>4.39806125302796E-2</v>
      </c>
      <c r="AJ65" s="51">
        <v>0.12457321655316522</v>
      </c>
      <c r="AK65" s="51">
        <v>2.7099666394636768</v>
      </c>
      <c r="AL65" s="51">
        <v>1.9350525237398302</v>
      </c>
      <c r="AM65" s="51">
        <v>3.4848807551875236</v>
      </c>
    </row>
    <row r="66" spans="1:39">
      <c r="A66" t="s">
        <v>268</v>
      </c>
      <c r="B66">
        <v>5</v>
      </c>
      <c r="C66" t="s">
        <v>269</v>
      </c>
      <c r="D66" t="s">
        <v>136</v>
      </c>
      <c r="E66" t="s">
        <v>137</v>
      </c>
      <c r="F66" t="s">
        <v>138</v>
      </c>
      <c r="G66" t="s">
        <v>139</v>
      </c>
      <c r="H66" t="s">
        <v>140</v>
      </c>
      <c r="I66" t="s">
        <v>10</v>
      </c>
      <c r="J66" t="s">
        <v>45</v>
      </c>
      <c r="K66">
        <v>52</v>
      </c>
      <c r="L66">
        <v>10841.3</v>
      </c>
      <c r="M66" t="s">
        <v>30</v>
      </c>
      <c r="N66">
        <v>65</v>
      </c>
      <c r="O66">
        <v>29.354904615384616</v>
      </c>
      <c r="P66" s="49" t="s">
        <v>33</v>
      </c>
      <c r="Q66" s="49">
        <v>7360445</v>
      </c>
      <c r="R66" s="49">
        <v>32.510452999999998</v>
      </c>
      <c r="S66" s="49">
        <v>52.540310169999998</v>
      </c>
      <c r="T66" s="49">
        <v>7.6758653781217774</v>
      </c>
      <c r="U66" s="49" t="s">
        <v>141</v>
      </c>
      <c r="V66" s="49">
        <v>0.28594968825048261</v>
      </c>
      <c r="W66" s="49">
        <v>1.93521838171215</v>
      </c>
      <c r="X66" s="49">
        <v>4</v>
      </c>
      <c r="Y66" s="49">
        <v>90</v>
      </c>
      <c r="Z66" s="49">
        <v>0.89753000000000005</v>
      </c>
      <c r="AA66" s="49">
        <v>401.28340079999998</v>
      </c>
      <c r="AB66" s="49">
        <v>2.1221608550000002</v>
      </c>
      <c r="AC66" s="51">
        <v>0.6989506263185653</v>
      </c>
      <c r="AD66" s="53">
        <v>1</v>
      </c>
      <c r="AE66" s="51">
        <v>29.354904615384616</v>
      </c>
      <c r="AF66" s="51">
        <v>97.508605503519419</v>
      </c>
      <c r="AG66" s="51">
        <v>4.361415940404032</v>
      </c>
      <c r="AH66" s="51">
        <v>9.1846906511135279E-2</v>
      </c>
      <c r="AI66" s="51">
        <v>4.4728523373730469E-2</v>
      </c>
      <c r="AJ66" s="51">
        <v>0.12457321655316522</v>
      </c>
      <c r="AK66" s="51">
        <v>2.7560508870091054</v>
      </c>
      <c r="AL66" s="51">
        <v>1.9679589950663856</v>
      </c>
      <c r="AM66" s="51">
        <v>3.5441427789518256</v>
      </c>
    </row>
    <row r="67" spans="1:39">
      <c r="A67" t="s">
        <v>270</v>
      </c>
      <c r="B67">
        <v>5</v>
      </c>
      <c r="C67" t="s">
        <v>271</v>
      </c>
      <c r="D67" t="s">
        <v>136</v>
      </c>
      <c r="E67" t="s">
        <v>137</v>
      </c>
      <c r="F67" t="s">
        <v>138</v>
      </c>
      <c r="G67" t="s">
        <v>139</v>
      </c>
      <c r="H67" t="s">
        <v>140</v>
      </c>
      <c r="I67" t="s">
        <v>10</v>
      </c>
      <c r="J67" t="s">
        <v>45</v>
      </c>
      <c r="K67">
        <v>52</v>
      </c>
      <c r="L67">
        <v>10841.3</v>
      </c>
      <c r="M67" t="s">
        <v>30</v>
      </c>
      <c r="N67">
        <v>66</v>
      </c>
      <c r="O67">
        <v>29.813575</v>
      </c>
      <c r="P67" s="49" t="s">
        <v>33</v>
      </c>
      <c r="Q67" s="49">
        <v>7360445</v>
      </c>
      <c r="R67" s="49">
        <v>32.510452999999998</v>
      </c>
      <c r="S67" s="49">
        <v>52.540310169999998</v>
      </c>
      <c r="T67" s="49">
        <v>7.6758653781217774</v>
      </c>
      <c r="U67" s="49" t="s">
        <v>141</v>
      </c>
      <c r="V67" s="49">
        <v>0.28594968825048261</v>
      </c>
      <c r="W67" s="49">
        <v>1.93521838171215</v>
      </c>
      <c r="X67" s="49">
        <v>4</v>
      </c>
      <c r="Y67" s="49">
        <v>90</v>
      </c>
      <c r="Z67" s="49">
        <v>0.89753000000000005</v>
      </c>
      <c r="AA67" s="49">
        <v>401.28340079999998</v>
      </c>
      <c r="AB67" s="49">
        <v>2.1221608550000002</v>
      </c>
      <c r="AC67" s="51">
        <v>0.6989506263185653</v>
      </c>
      <c r="AD67" s="53">
        <v>1</v>
      </c>
      <c r="AE67" s="51">
        <v>29.813575</v>
      </c>
      <c r="AF67" s="51">
        <v>99.032177464511904</v>
      </c>
      <c r="AG67" s="51">
        <v>4.5035922117273905</v>
      </c>
      <c r="AH67" s="51">
        <v>9.331772634535894E-2</v>
      </c>
      <c r="AI67" s="51">
        <v>4.5476049573293986E-2</v>
      </c>
      <c r="AJ67" s="51">
        <v>0.12457321655316522</v>
      </c>
      <c r="AK67" s="51">
        <v>2.802111433836358</v>
      </c>
      <c r="AL67" s="51">
        <v>2.0008485428877387</v>
      </c>
      <c r="AM67" s="51">
        <v>3.6033743247849781</v>
      </c>
    </row>
    <row r="68" spans="1:39">
      <c r="A68" t="s">
        <v>272</v>
      </c>
      <c r="B68">
        <v>5</v>
      </c>
      <c r="C68" t="s">
        <v>273</v>
      </c>
      <c r="D68" t="s">
        <v>136</v>
      </c>
      <c r="E68" t="s">
        <v>137</v>
      </c>
      <c r="F68" t="s">
        <v>138</v>
      </c>
      <c r="G68" t="s">
        <v>139</v>
      </c>
      <c r="H68" t="s">
        <v>140</v>
      </c>
      <c r="I68" t="s">
        <v>10</v>
      </c>
      <c r="J68" t="s">
        <v>45</v>
      </c>
      <c r="K68">
        <v>52</v>
      </c>
      <c r="L68">
        <v>10841.3</v>
      </c>
      <c r="M68" t="s">
        <v>30</v>
      </c>
      <c r="N68">
        <v>67</v>
      </c>
      <c r="O68">
        <v>30.272245384615385</v>
      </c>
      <c r="P68" s="49" t="s">
        <v>33</v>
      </c>
      <c r="Q68" s="49">
        <v>7360445</v>
      </c>
      <c r="R68" s="49">
        <v>32.510452999999998</v>
      </c>
      <c r="S68" s="49">
        <v>52.540310169999998</v>
      </c>
      <c r="T68" s="49">
        <v>7.6758653781217774</v>
      </c>
      <c r="U68" s="49" t="s">
        <v>141</v>
      </c>
      <c r="V68" s="49">
        <v>0.28594968825048261</v>
      </c>
      <c r="W68" s="49">
        <v>1.93521838171215</v>
      </c>
      <c r="X68" s="49">
        <v>4</v>
      </c>
      <c r="Y68" s="49">
        <v>90</v>
      </c>
      <c r="Z68" s="49">
        <v>0.89753000000000005</v>
      </c>
      <c r="AA68" s="49">
        <v>401.28340079999998</v>
      </c>
      <c r="AB68" s="49">
        <v>2.1221608550000002</v>
      </c>
      <c r="AC68" s="51">
        <v>0.6989506263185653</v>
      </c>
      <c r="AD68" s="53">
        <v>1</v>
      </c>
      <c r="AE68" s="51">
        <v>30.272245384615385</v>
      </c>
      <c r="AF68" s="51">
        <v>100.55574942550439</v>
      </c>
      <c r="AG68" s="51">
        <v>4.6480021306529089</v>
      </c>
      <c r="AH68" s="51">
        <v>9.4783786143876614E-2</v>
      </c>
      <c r="AI68" s="51">
        <v>4.6223136491030083E-2</v>
      </c>
      <c r="AJ68" s="51">
        <v>0.12457321655316522</v>
      </c>
      <c r="AK68" s="51">
        <v>2.8481449133030368</v>
      </c>
      <c r="AL68" s="51">
        <v>2.0337187632518354</v>
      </c>
      <c r="AM68" s="51">
        <v>3.6625710633542381</v>
      </c>
    </row>
    <row r="69" spans="1:39">
      <c r="A69" t="s">
        <v>274</v>
      </c>
      <c r="B69">
        <v>5</v>
      </c>
      <c r="C69" t="s">
        <v>275</v>
      </c>
      <c r="D69" t="s">
        <v>136</v>
      </c>
      <c r="E69" t="s">
        <v>137</v>
      </c>
      <c r="F69" t="s">
        <v>138</v>
      </c>
      <c r="G69" t="s">
        <v>139</v>
      </c>
      <c r="H69" t="s">
        <v>140</v>
      </c>
      <c r="I69" t="s">
        <v>10</v>
      </c>
      <c r="J69" t="s">
        <v>45</v>
      </c>
      <c r="K69">
        <v>52</v>
      </c>
      <c r="L69">
        <v>10841.3</v>
      </c>
      <c r="M69" t="s">
        <v>30</v>
      </c>
      <c r="N69">
        <v>68</v>
      </c>
      <c r="O69">
        <v>30.730915769230769</v>
      </c>
      <c r="P69" s="49" t="s">
        <v>33</v>
      </c>
      <c r="Q69" s="49">
        <v>7360445</v>
      </c>
      <c r="R69" s="49">
        <v>32.510452999999998</v>
      </c>
      <c r="S69" s="49">
        <v>52.540310169999998</v>
      </c>
      <c r="T69" s="49">
        <v>7.6758653781217774</v>
      </c>
      <c r="U69" s="49" t="s">
        <v>141</v>
      </c>
      <c r="V69" s="49">
        <v>0.28594968825048261</v>
      </c>
      <c r="W69" s="49">
        <v>1.93521838171215</v>
      </c>
      <c r="X69" s="49">
        <v>4</v>
      </c>
      <c r="Y69" s="49">
        <v>90</v>
      </c>
      <c r="Z69" s="49">
        <v>0.89753000000000005</v>
      </c>
      <c r="AA69" s="49">
        <v>401.28340079999998</v>
      </c>
      <c r="AB69" s="49">
        <v>2.1221608550000002</v>
      </c>
      <c r="AC69" s="51">
        <v>0.6989506263185653</v>
      </c>
      <c r="AD69" s="53">
        <v>1</v>
      </c>
      <c r="AE69" s="51">
        <v>30.730915769230769</v>
      </c>
      <c r="AF69" s="51">
        <v>102.07932138649689</v>
      </c>
      <c r="AG69" s="51">
        <v>4.7946381772365578</v>
      </c>
      <c r="AH69" s="51">
        <v>9.6244910209640502E-2</v>
      </c>
      <c r="AI69" s="51">
        <v>4.6969730128621281E-2</v>
      </c>
      <c r="AJ69" s="51">
        <v>0.12457321655316522</v>
      </c>
      <c r="AK69" s="51">
        <v>2.8941479981785605</v>
      </c>
      <c r="AL69" s="51">
        <v>2.0665672803486426</v>
      </c>
      <c r="AM69" s="51">
        <v>3.7217287160084789</v>
      </c>
    </row>
    <row r="70" spans="1:39">
      <c r="A70" t="s">
        <v>276</v>
      </c>
      <c r="B70">
        <v>5</v>
      </c>
      <c r="C70" t="s">
        <v>277</v>
      </c>
      <c r="D70" t="s">
        <v>136</v>
      </c>
      <c r="E70" t="s">
        <v>137</v>
      </c>
      <c r="F70" t="s">
        <v>138</v>
      </c>
      <c r="G70" t="s">
        <v>139</v>
      </c>
      <c r="H70" t="s">
        <v>140</v>
      </c>
      <c r="I70" t="s">
        <v>10</v>
      </c>
      <c r="J70" t="s">
        <v>45</v>
      </c>
      <c r="K70">
        <v>52</v>
      </c>
      <c r="L70">
        <v>10841.3</v>
      </c>
      <c r="M70" t="s">
        <v>30</v>
      </c>
      <c r="N70">
        <v>69</v>
      </c>
      <c r="O70">
        <v>31.189586153846154</v>
      </c>
      <c r="P70" s="49" t="s">
        <v>33</v>
      </c>
      <c r="Q70" s="49">
        <v>7360445</v>
      </c>
      <c r="R70" s="49">
        <v>32.510452999999998</v>
      </c>
      <c r="S70" s="49">
        <v>52.540310169999998</v>
      </c>
      <c r="T70" s="49">
        <v>7.6758653781217774</v>
      </c>
      <c r="U70" s="49" t="s">
        <v>141</v>
      </c>
      <c r="V70" s="49">
        <v>0.28594968825048261</v>
      </c>
      <c r="W70" s="49">
        <v>1.93521838171215</v>
      </c>
      <c r="X70" s="49">
        <v>4</v>
      </c>
      <c r="Y70" s="49">
        <v>90</v>
      </c>
      <c r="Z70" s="49">
        <v>0.89753000000000005</v>
      </c>
      <c r="AA70" s="49">
        <v>401.28340079999998</v>
      </c>
      <c r="AB70" s="49">
        <v>2.1221608550000002</v>
      </c>
      <c r="AC70" s="51">
        <v>0.6989506263185653</v>
      </c>
      <c r="AD70" s="53">
        <v>1</v>
      </c>
      <c r="AE70" s="51">
        <v>31.189586153846154</v>
      </c>
      <c r="AF70" s="51">
        <v>103.60289334748937</v>
      </c>
      <c r="AG70" s="51">
        <v>4.9434925666379659</v>
      </c>
      <c r="AH70" s="51">
        <v>9.7700924677323026E-2</v>
      </c>
      <c r="AI70" s="51">
        <v>4.7715777107278659E-2</v>
      </c>
      <c r="AJ70" s="51">
        <v>0.12457321655316522</v>
      </c>
      <c r="AK70" s="51">
        <v>2.9401173994060268</v>
      </c>
      <c r="AL70" s="51">
        <v>2.0993917456260536</v>
      </c>
      <c r="AM70" s="51">
        <v>3.7808430531860004</v>
      </c>
    </row>
    <row r="71" spans="1:39">
      <c r="A71" t="s">
        <v>278</v>
      </c>
      <c r="B71">
        <v>5</v>
      </c>
      <c r="C71" t="s">
        <v>279</v>
      </c>
      <c r="D71" t="s">
        <v>136</v>
      </c>
      <c r="E71" t="s">
        <v>137</v>
      </c>
      <c r="F71" t="s">
        <v>138</v>
      </c>
      <c r="G71" t="s">
        <v>139</v>
      </c>
      <c r="H71" t="s">
        <v>140</v>
      </c>
      <c r="I71" t="s">
        <v>10</v>
      </c>
      <c r="J71" t="s">
        <v>45</v>
      </c>
      <c r="K71">
        <v>52</v>
      </c>
      <c r="L71">
        <v>10841.3</v>
      </c>
      <c r="M71" t="s">
        <v>30</v>
      </c>
      <c r="N71">
        <v>70</v>
      </c>
      <c r="O71">
        <v>31.648256538461538</v>
      </c>
      <c r="P71" s="49" t="s">
        <v>33</v>
      </c>
      <c r="Q71" s="49">
        <v>7360445</v>
      </c>
      <c r="R71" s="49">
        <v>32.510452999999998</v>
      </c>
      <c r="S71" s="49">
        <v>52.540310169999998</v>
      </c>
      <c r="T71" s="49">
        <v>7.6758653781217774</v>
      </c>
      <c r="U71" s="49" t="s">
        <v>141</v>
      </c>
      <c r="V71" s="49">
        <v>0.28594968825048261</v>
      </c>
      <c r="W71" s="49">
        <v>1.93521838171215</v>
      </c>
      <c r="X71" s="49">
        <v>4</v>
      </c>
      <c r="Y71" s="49">
        <v>90</v>
      </c>
      <c r="Z71" s="49">
        <v>0.89753000000000005</v>
      </c>
      <c r="AA71" s="49">
        <v>401.28340079999998</v>
      </c>
      <c r="AB71" s="49">
        <v>2.1221608550000002</v>
      </c>
      <c r="AC71" s="51">
        <v>0.6989506263185653</v>
      </c>
      <c r="AD71" s="53">
        <v>1</v>
      </c>
      <c r="AE71" s="51">
        <v>31.648256538461538</v>
      </c>
      <c r="AF71" s="51">
        <v>105.12646530848187</v>
      </c>
      <c r="AG71" s="51">
        <v>5.0945572518742432</v>
      </c>
      <c r="AH71" s="51">
        <v>9.915165748906897E-2</v>
      </c>
      <c r="AI71" s="51">
        <v>4.846122464904374E-2</v>
      </c>
      <c r="AJ71" s="51">
        <v>0.12457321655316522</v>
      </c>
      <c r="AK71" s="51">
        <v>2.9860498649500835</v>
      </c>
      <c r="AL71" s="51">
        <v>2.1321898369672114</v>
      </c>
      <c r="AM71" s="51">
        <v>3.8399098929329565</v>
      </c>
    </row>
    <row r="72" spans="1:39">
      <c r="A72" t="s">
        <v>280</v>
      </c>
      <c r="B72">
        <v>5</v>
      </c>
      <c r="C72" t="s">
        <v>281</v>
      </c>
      <c r="D72" t="s">
        <v>136</v>
      </c>
      <c r="E72" t="s">
        <v>137</v>
      </c>
      <c r="F72" t="s">
        <v>138</v>
      </c>
      <c r="G72" t="s">
        <v>139</v>
      </c>
      <c r="H72" t="s">
        <v>140</v>
      </c>
      <c r="I72" t="s">
        <v>10</v>
      </c>
      <c r="J72" t="s">
        <v>45</v>
      </c>
      <c r="K72">
        <v>52</v>
      </c>
      <c r="L72">
        <v>10841.3</v>
      </c>
      <c r="M72" t="s">
        <v>30</v>
      </c>
      <c r="N72">
        <v>71</v>
      </c>
      <c r="O72">
        <v>32.106926923076927</v>
      </c>
      <c r="P72" s="49" t="s">
        <v>33</v>
      </c>
      <c r="Q72" s="49">
        <v>7360445</v>
      </c>
      <c r="R72" s="49">
        <v>32.510452999999998</v>
      </c>
      <c r="S72" s="49">
        <v>52.540310169999998</v>
      </c>
      <c r="T72" s="49">
        <v>7.6758653781217774</v>
      </c>
      <c r="U72" s="49" t="s">
        <v>141</v>
      </c>
      <c r="V72" s="49">
        <v>0.28594968825048261</v>
      </c>
      <c r="W72" s="49">
        <v>1.93521838171215</v>
      </c>
      <c r="X72" s="49">
        <v>4</v>
      </c>
      <c r="Y72" s="49">
        <v>90</v>
      </c>
      <c r="Z72" s="49">
        <v>0.89753000000000005</v>
      </c>
      <c r="AA72" s="49">
        <v>401.28340079999998</v>
      </c>
      <c r="AB72" s="49">
        <v>2.1221608550000002</v>
      </c>
      <c r="AC72" s="51">
        <v>0.6989506263185653</v>
      </c>
      <c r="AD72" s="53">
        <v>1</v>
      </c>
      <c r="AE72" s="51">
        <v>32.106926923076927</v>
      </c>
      <c r="AF72" s="51">
        <v>106.65003726947437</v>
      </c>
      <c r="AG72" s="51">
        <v>5.2478239265412157</v>
      </c>
      <c r="AH72" s="51">
        <v>0.10059693837311767</v>
      </c>
      <c r="AI72" s="51">
        <v>4.9206020559387657E-2</v>
      </c>
      <c r="AJ72" s="51">
        <v>0.12457321655316522</v>
      </c>
      <c r="AK72" s="51">
        <v>3.0319421787247358</v>
      </c>
      <c r="AL72" s="51">
        <v>2.1649592579249086</v>
      </c>
      <c r="AM72" s="51">
        <v>3.8989250995245639</v>
      </c>
    </row>
    <row r="73" spans="1:39">
      <c r="A73" t="s">
        <v>282</v>
      </c>
      <c r="B73">
        <v>5</v>
      </c>
      <c r="C73" t="s">
        <v>283</v>
      </c>
      <c r="D73" t="s">
        <v>136</v>
      </c>
      <c r="E73" t="s">
        <v>137</v>
      </c>
      <c r="F73" t="s">
        <v>138</v>
      </c>
      <c r="G73" t="s">
        <v>139</v>
      </c>
      <c r="H73" t="s">
        <v>140</v>
      </c>
      <c r="I73" t="s">
        <v>10</v>
      </c>
      <c r="J73" t="s">
        <v>45</v>
      </c>
      <c r="K73">
        <v>52</v>
      </c>
      <c r="L73">
        <v>10841.3</v>
      </c>
      <c r="M73" t="s">
        <v>30</v>
      </c>
      <c r="N73">
        <v>72</v>
      </c>
      <c r="O73">
        <v>32.565597307692308</v>
      </c>
      <c r="P73" s="49" t="s">
        <v>33</v>
      </c>
      <c r="Q73" s="49">
        <v>7360445</v>
      </c>
      <c r="R73" s="49">
        <v>32.510452999999998</v>
      </c>
      <c r="S73" s="49">
        <v>52.540310169999998</v>
      </c>
      <c r="T73" s="49">
        <v>7.6758653781217774</v>
      </c>
      <c r="U73" s="49" t="s">
        <v>141</v>
      </c>
      <c r="V73" s="49">
        <v>0.28594968825048261</v>
      </c>
      <c r="W73" s="49">
        <v>1.93521838171215</v>
      </c>
      <c r="X73" s="49">
        <v>4</v>
      </c>
      <c r="Y73" s="49">
        <v>90</v>
      </c>
      <c r="Z73" s="49">
        <v>0.89753000000000005</v>
      </c>
      <c r="AA73" s="49">
        <v>401.28340079999998</v>
      </c>
      <c r="AB73" s="49">
        <v>2.1221608550000002</v>
      </c>
      <c r="AC73" s="51">
        <v>0.6989506263185653</v>
      </c>
      <c r="AD73" s="53">
        <v>1</v>
      </c>
      <c r="AE73" s="51">
        <v>32.565597307692308</v>
      </c>
      <c r="AF73" s="51">
        <v>108.17360923046685</v>
      </c>
      <c r="AG73" s="51">
        <v>5.4032840275056593</v>
      </c>
      <c r="AH73" s="51">
        <v>0.1020365988247604</v>
      </c>
      <c r="AI73" s="51">
        <v>4.9950113211012621E-2</v>
      </c>
      <c r="AJ73" s="51">
        <v>0.12457321655316522</v>
      </c>
      <c r="AK73" s="51">
        <v>3.0777911595952374</v>
      </c>
      <c r="AL73" s="51">
        <v>2.1976977370088875</v>
      </c>
      <c r="AM73" s="51">
        <v>3.9578845821815873</v>
      </c>
    </row>
    <row r="74" spans="1:39">
      <c r="A74" t="s">
        <v>284</v>
      </c>
      <c r="B74">
        <v>5</v>
      </c>
      <c r="C74" t="s">
        <v>285</v>
      </c>
      <c r="D74" t="s">
        <v>136</v>
      </c>
      <c r="E74" t="s">
        <v>137</v>
      </c>
      <c r="F74" t="s">
        <v>138</v>
      </c>
      <c r="G74" t="s">
        <v>139</v>
      </c>
      <c r="H74" t="s">
        <v>140</v>
      </c>
      <c r="I74" t="s">
        <v>10</v>
      </c>
      <c r="J74" t="s">
        <v>45</v>
      </c>
      <c r="K74">
        <v>52</v>
      </c>
      <c r="L74">
        <v>10841.3</v>
      </c>
      <c r="M74" t="s">
        <v>30</v>
      </c>
      <c r="N74">
        <v>73</v>
      </c>
      <c r="O74">
        <v>33.024267692307696</v>
      </c>
      <c r="P74" s="49" t="s">
        <v>33</v>
      </c>
      <c r="Q74" s="49">
        <v>7360445</v>
      </c>
      <c r="R74" s="49">
        <v>32.510452999999998</v>
      </c>
      <c r="S74" s="49">
        <v>52.540310169999998</v>
      </c>
      <c r="T74" s="49">
        <v>7.6758653781217774</v>
      </c>
      <c r="U74" s="49" t="s">
        <v>141</v>
      </c>
      <c r="V74" s="49">
        <v>0.28594968825048261</v>
      </c>
      <c r="W74" s="49">
        <v>1.93521838171215</v>
      </c>
      <c r="X74" s="49">
        <v>4</v>
      </c>
      <c r="Y74" s="49">
        <v>90</v>
      </c>
      <c r="Z74" s="49">
        <v>0.89753000000000005</v>
      </c>
      <c r="AA74" s="49">
        <v>401.28340079999998</v>
      </c>
      <c r="AB74" s="49">
        <v>2.1221608550000002</v>
      </c>
      <c r="AC74" s="51">
        <v>0.6989506263185653</v>
      </c>
      <c r="AD74" s="53">
        <v>1</v>
      </c>
      <c r="AE74" s="51">
        <v>33.024267692307696</v>
      </c>
      <c r="AF74" s="51">
        <v>109.69718119145935</v>
      </c>
      <c r="AG74" s="51">
        <v>5.560928737572052</v>
      </c>
      <c r="AH74" s="51">
        <v>0.10347047208961394</v>
      </c>
      <c r="AI74" s="51">
        <v>5.0693451528770979E-2</v>
      </c>
      <c r="AJ74" s="51">
        <v>0.12457321655316522</v>
      </c>
      <c r="AK74" s="51">
        <v>3.1235936604488423</v>
      </c>
      <c r="AL74" s="51">
        <v>2.2304030270223119</v>
      </c>
      <c r="AM74" s="51">
        <v>4.0167842938753733</v>
      </c>
    </row>
    <row r="75" spans="1:39">
      <c r="A75" t="s">
        <v>286</v>
      </c>
      <c r="B75">
        <v>5</v>
      </c>
      <c r="C75" t="s">
        <v>287</v>
      </c>
      <c r="D75" t="s">
        <v>136</v>
      </c>
      <c r="E75" t="s">
        <v>137</v>
      </c>
      <c r="F75" t="s">
        <v>138</v>
      </c>
      <c r="G75" t="s">
        <v>139</v>
      </c>
      <c r="H75" t="s">
        <v>140</v>
      </c>
      <c r="I75" t="s">
        <v>10</v>
      </c>
      <c r="J75" t="s">
        <v>45</v>
      </c>
      <c r="K75">
        <v>52</v>
      </c>
      <c r="L75">
        <v>10841.3</v>
      </c>
      <c r="M75" t="s">
        <v>30</v>
      </c>
      <c r="N75">
        <v>74</v>
      </c>
      <c r="O75">
        <v>33.482938076923077</v>
      </c>
      <c r="P75" s="49" t="s">
        <v>33</v>
      </c>
      <c r="Q75" s="49">
        <v>7360445</v>
      </c>
      <c r="R75" s="49">
        <v>32.510452999999998</v>
      </c>
      <c r="S75" s="49">
        <v>52.540310169999998</v>
      </c>
      <c r="T75" s="49">
        <v>7.6758653781217774</v>
      </c>
      <c r="U75" s="49" t="s">
        <v>141</v>
      </c>
      <c r="V75" s="49">
        <v>0.28594968825048261</v>
      </c>
      <c r="W75" s="49">
        <v>1.93521838171215</v>
      </c>
      <c r="X75" s="49">
        <v>4</v>
      </c>
      <c r="Y75" s="49">
        <v>90</v>
      </c>
      <c r="Z75" s="49">
        <v>0.89753000000000005</v>
      </c>
      <c r="AA75" s="49">
        <v>401.28340079999998</v>
      </c>
      <c r="AB75" s="49">
        <v>2.1221608550000002</v>
      </c>
      <c r="AC75" s="51">
        <v>0.6989506263185653</v>
      </c>
      <c r="AD75" s="53">
        <v>1</v>
      </c>
      <c r="AE75" s="51">
        <v>33.482938076923077</v>
      </c>
      <c r="AF75" s="51">
        <v>111.22075315245183</v>
      </c>
      <c r="AG75" s="51">
        <v>5.7207489881269327</v>
      </c>
      <c r="AH75" s="51">
        <v>0.10489839314893318</v>
      </c>
      <c r="AI75" s="51">
        <v>5.143598497562251E-2</v>
      </c>
      <c r="AJ75" s="51">
        <v>0.12457321655316522</v>
      </c>
      <c r="AK75" s="51">
        <v>3.1693465673295331</v>
      </c>
      <c r="AL75" s="51">
        <v>2.2630729044439155</v>
      </c>
      <c r="AM75" s="51">
        <v>4.0756202302151507</v>
      </c>
    </row>
    <row r="76" spans="1:39">
      <c r="A76" t="s">
        <v>288</v>
      </c>
      <c r="B76">
        <v>5</v>
      </c>
      <c r="C76" t="s">
        <v>289</v>
      </c>
      <c r="D76" t="s">
        <v>136</v>
      </c>
      <c r="E76" t="s">
        <v>137</v>
      </c>
      <c r="F76" t="s">
        <v>138</v>
      </c>
      <c r="G76" t="s">
        <v>139</v>
      </c>
      <c r="H76" t="s">
        <v>140</v>
      </c>
      <c r="I76" t="s">
        <v>10</v>
      </c>
      <c r="J76" t="s">
        <v>45</v>
      </c>
      <c r="K76">
        <v>52</v>
      </c>
      <c r="L76">
        <v>10841.3</v>
      </c>
      <c r="M76" t="s">
        <v>30</v>
      </c>
      <c r="N76">
        <v>75</v>
      </c>
      <c r="O76">
        <v>33.941608461538465</v>
      </c>
      <c r="P76" s="49" t="s">
        <v>33</v>
      </c>
      <c r="Q76" s="49">
        <v>7360445</v>
      </c>
      <c r="R76" s="49">
        <v>32.510452999999998</v>
      </c>
      <c r="S76" s="49">
        <v>52.540310169999998</v>
      </c>
      <c r="T76" s="49">
        <v>7.6758653781217774</v>
      </c>
      <c r="U76" s="49" t="s">
        <v>141</v>
      </c>
      <c r="V76" s="49">
        <v>0.28594968825048261</v>
      </c>
      <c r="W76" s="49">
        <v>1.93521838171215</v>
      </c>
      <c r="X76" s="49">
        <v>4</v>
      </c>
      <c r="Y76" s="49">
        <v>90</v>
      </c>
      <c r="Z76" s="49">
        <v>0.89753000000000005</v>
      </c>
      <c r="AA76" s="49">
        <v>401.28340079999998</v>
      </c>
      <c r="AB76" s="49">
        <v>2.1221608550000002</v>
      </c>
      <c r="AC76" s="51">
        <v>0.6989506263185653</v>
      </c>
      <c r="AD76" s="53">
        <v>1</v>
      </c>
      <c r="AE76" s="51">
        <v>33.941608461538465</v>
      </c>
      <c r="AF76" s="51">
        <v>112.74432511344433</v>
      </c>
      <c r="AG76" s="51">
        <v>5.8827354617639553</v>
      </c>
      <c r="AH76" s="51">
        <v>0.10632019870692556</v>
      </c>
      <c r="AI76" s="51">
        <v>5.2177663539559042E-2</v>
      </c>
      <c r="AJ76" s="51">
        <v>0.12457321655316522</v>
      </c>
      <c r="AK76" s="51">
        <v>3.2150467986323497</v>
      </c>
      <c r="AL76" s="51">
        <v>2.295705168852717</v>
      </c>
      <c r="AM76" s="51">
        <v>4.1343884284119827</v>
      </c>
    </row>
    <row r="77" spans="1:39">
      <c r="A77" t="s">
        <v>290</v>
      </c>
      <c r="B77">
        <v>5</v>
      </c>
      <c r="C77" t="s">
        <v>291</v>
      </c>
      <c r="D77" t="s">
        <v>136</v>
      </c>
      <c r="E77" t="s">
        <v>137</v>
      </c>
      <c r="F77" t="s">
        <v>138</v>
      </c>
      <c r="G77" t="s">
        <v>139</v>
      </c>
      <c r="H77" t="s">
        <v>140</v>
      </c>
      <c r="I77" t="s">
        <v>10</v>
      </c>
      <c r="J77" t="s">
        <v>45</v>
      </c>
      <c r="K77">
        <v>52</v>
      </c>
      <c r="L77">
        <v>10841.3</v>
      </c>
      <c r="M77" t="s">
        <v>30</v>
      </c>
      <c r="N77">
        <v>76</v>
      </c>
      <c r="O77">
        <v>34.400278846153846</v>
      </c>
      <c r="P77" s="49" t="s">
        <v>33</v>
      </c>
      <c r="Q77" s="49">
        <v>7360445</v>
      </c>
      <c r="R77" s="49">
        <v>32.510452999999998</v>
      </c>
      <c r="S77" s="49">
        <v>52.540310169999998</v>
      </c>
      <c r="T77" s="49">
        <v>7.6758653781217774</v>
      </c>
      <c r="U77" s="49" t="s">
        <v>141</v>
      </c>
      <c r="V77" s="49">
        <v>0.28594968825048261</v>
      </c>
      <c r="W77" s="49">
        <v>1.93521838171215</v>
      </c>
      <c r="X77" s="49">
        <v>4</v>
      </c>
      <c r="Y77" s="49">
        <v>90</v>
      </c>
      <c r="Z77" s="49">
        <v>0.89753000000000005</v>
      </c>
      <c r="AA77" s="49">
        <v>401.28340079999998</v>
      </c>
      <c r="AB77" s="49">
        <v>2.1221608550000002</v>
      </c>
      <c r="AC77" s="51">
        <v>0.6989506263185653</v>
      </c>
      <c r="AD77" s="53">
        <v>1</v>
      </c>
      <c r="AE77" s="51">
        <v>34.400278846153846</v>
      </c>
      <c r="AF77" s="51">
        <v>114.26789707443682</v>
      </c>
      <c r="AG77" s="51">
        <v>6.0468785948922799</v>
      </c>
      <c r="AH77" s="51">
        <v>0.10773572717982977</v>
      </c>
      <c r="AI77" s="51">
        <v>5.2918437721429318E-2</v>
      </c>
      <c r="AJ77" s="51">
        <v>0.12457321655316522</v>
      </c>
      <c r="AK77" s="51">
        <v>3.2606913043531907</v>
      </c>
      <c r="AL77" s="51">
        <v>2.3282976423923363</v>
      </c>
      <c r="AM77" s="51">
        <v>4.1930849663140455</v>
      </c>
    </row>
    <row r="78" spans="1:39">
      <c r="A78" t="s">
        <v>292</v>
      </c>
      <c r="B78">
        <v>5</v>
      </c>
      <c r="C78" t="s">
        <v>293</v>
      </c>
      <c r="D78" t="s">
        <v>136</v>
      </c>
      <c r="E78" t="s">
        <v>137</v>
      </c>
      <c r="F78" t="s">
        <v>138</v>
      </c>
      <c r="G78" t="s">
        <v>139</v>
      </c>
      <c r="H78" t="s">
        <v>140</v>
      </c>
      <c r="I78" t="s">
        <v>10</v>
      </c>
      <c r="J78" t="s">
        <v>45</v>
      </c>
      <c r="K78">
        <v>52</v>
      </c>
      <c r="L78">
        <v>10841.3</v>
      </c>
      <c r="M78" t="s">
        <v>30</v>
      </c>
      <c r="N78">
        <v>77</v>
      </c>
      <c r="O78">
        <v>34.858949230769234</v>
      </c>
      <c r="P78" s="49" t="s">
        <v>33</v>
      </c>
      <c r="Q78" s="49">
        <v>7360445</v>
      </c>
      <c r="R78" s="49">
        <v>32.510452999999998</v>
      </c>
      <c r="S78" s="49">
        <v>52.540310169999998</v>
      </c>
      <c r="T78" s="49">
        <v>7.6758653781217774</v>
      </c>
      <c r="U78" s="49" t="s">
        <v>141</v>
      </c>
      <c r="V78" s="49">
        <v>0.28594968825048261</v>
      </c>
      <c r="W78" s="49">
        <v>1.93521838171215</v>
      </c>
      <c r="X78" s="49">
        <v>4</v>
      </c>
      <c r="Y78" s="49">
        <v>90</v>
      </c>
      <c r="Z78" s="49">
        <v>0.89753000000000005</v>
      </c>
      <c r="AA78" s="49">
        <v>401.28340079999998</v>
      </c>
      <c r="AB78" s="49">
        <v>2.1221608550000002</v>
      </c>
      <c r="AC78" s="51">
        <v>0.6989506263185653</v>
      </c>
      <c r="AD78" s="53">
        <v>1</v>
      </c>
      <c r="AE78" s="51">
        <v>34.858949230769234</v>
      </c>
      <c r="AF78" s="51">
        <v>115.79146903542932</v>
      </c>
      <c r="AG78" s="51">
        <v>6.2131685803307306</v>
      </c>
      <c r="AH78" s="51">
        <v>0.10914481868655858</v>
      </c>
      <c r="AI78" s="51">
        <v>5.3658258523602072E-2</v>
      </c>
      <c r="AJ78" s="51">
        <v>0.12457321655316522</v>
      </c>
      <c r="AK78" s="51">
        <v>3.3062770653902636</v>
      </c>
      <c r="AL78" s="51">
        <v>2.360848169272197</v>
      </c>
      <c r="AM78" s="51">
        <v>4.2517059615083301</v>
      </c>
    </row>
    <row r="79" spans="1:39">
      <c r="A79" t="s">
        <v>294</v>
      </c>
      <c r="B79">
        <v>5</v>
      </c>
      <c r="C79" t="s">
        <v>295</v>
      </c>
      <c r="D79" t="s">
        <v>136</v>
      </c>
      <c r="E79" t="s">
        <v>137</v>
      </c>
      <c r="F79" t="s">
        <v>138</v>
      </c>
      <c r="G79" t="s">
        <v>139</v>
      </c>
      <c r="H79" t="s">
        <v>140</v>
      </c>
      <c r="I79" t="s">
        <v>10</v>
      </c>
      <c r="J79" t="s">
        <v>45</v>
      </c>
      <c r="K79">
        <v>52</v>
      </c>
      <c r="L79">
        <v>10841.3</v>
      </c>
      <c r="M79" t="s">
        <v>30</v>
      </c>
      <c r="N79">
        <v>78</v>
      </c>
      <c r="O79">
        <v>35.317619615384615</v>
      </c>
      <c r="P79" s="49" t="s">
        <v>33</v>
      </c>
      <c r="Q79" s="49">
        <v>7360445</v>
      </c>
      <c r="R79" s="49">
        <v>32.510452999999998</v>
      </c>
      <c r="S79" s="49">
        <v>52.540310169999998</v>
      </c>
      <c r="T79" s="49">
        <v>7.6758653781217774</v>
      </c>
      <c r="U79" s="49" t="s">
        <v>141</v>
      </c>
      <c r="V79" s="49">
        <v>0.28594968825048261</v>
      </c>
      <c r="W79" s="49">
        <v>1.93521838171215</v>
      </c>
      <c r="X79" s="49">
        <v>4</v>
      </c>
      <c r="Y79" s="49">
        <v>90</v>
      </c>
      <c r="Z79" s="49">
        <v>0.89753000000000005</v>
      </c>
      <c r="AA79" s="49">
        <v>401.28340079999998</v>
      </c>
      <c r="AB79" s="49">
        <v>2.1221608550000002</v>
      </c>
      <c r="AC79" s="51">
        <v>0.6989506263185653</v>
      </c>
      <c r="AD79" s="53">
        <v>1</v>
      </c>
      <c r="AE79" s="51">
        <v>35.317619615384615</v>
      </c>
      <c r="AF79" s="51">
        <v>117.31504099642179</v>
      </c>
      <c r="AG79" s="51">
        <v>6.3815953698901851</v>
      </c>
      <c r="AH79" s="51">
        <v>0.11054731504099061</v>
      </c>
      <c r="AI79" s="51">
        <v>5.4397077439412307E-2</v>
      </c>
      <c r="AJ79" s="51">
        <v>0.12457321655316522</v>
      </c>
      <c r="AK79" s="51">
        <v>3.3518010928937918</v>
      </c>
      <c r="AL79" s="51">
        <v>2.3933546153031848</v>
      </c>
      <c r="AM79" s="51">
        <v>4.3102475704843988</v>
      </c>
    </row>
    <row r="80" spans="1:39">
      <c r="A80" t="s">
        <v>296</v>
      </c>
      <c r="B80">
        <v>5</v>
      </c>
      <c r="C80" t="s">
        <v>297</v>
      </c>
      <c r="D80" t="s">
        <v>136</v>
      </c>
      <c r="E80" t="s">
        <v>137</v>
      </c>
      <c r="F80" t="s">
        <v>138</v>
      </c>
      <c r="G80" t="s">
        <v>139</v>
      </c>
      <c r="H80" t="s">
        <v>140</v>
      </c>
      <c r="I80" t="s">
        <v>10</v>
      </c>
      <c r="J80" t="s">
        <v>45</v>
      </c>
      <c r="K80">
        <v>52</v>
      </c>
      <c r="L80">
        <v>10841.3</v>
      </c>
      <c r="M80" t="s">
        <v>30</v>
      </c>
      <c r="N80">
        <v>79</v>
      </c>
      <c r="O80">
        <v>35.776290000000003</v>
      </c>
      <c r="P80" s="49" t="s">
        <v>33</v>
      </c>
      <c r="Q80" s="49">
        <v>7360445</v>
      </c>
      <c r="R80" s="49">
        <v>32.510452999999998</v>
      </c>
      <c r="S80" s="49">
        <v>52.540310169999998</v>
      </c>
      <c r="T80" s="49">
        <v>7.6758653781217774</v>
      </c>
      <c r="U80" s="49" t="s">
        <v>141</v>
      </c>
      <c r="V80" s="49">
        <v>0.28594968825048261</v>
      </c>
      <c r="W80" s="49">
        <v>1.93521838171215</v>
      </c>
      <c r="X80" s="49">
        <v>4</v>
      </c>
      <c r="Y80" s="49">
        <v>90</v>
      </c>
      <c r="Z80" s="49">
        <v>0.89753000000000005</v>
      </c>
      <c r="AA80" s="49">
        <v>401.28340079999998</v>
      </c>
      <c r="AB80" s="49">
        <v>2.1221608550000002</v>
      </c>
      <c r="AC80" s="51">
        <v>0.6989506263185653</v>
      </c>
      <c r="AD80" s="53">
        <v>1</v>
      </c>
      <c r="AE80" s="51">
        <v>35.776290000000003</v>
      </c>
      <c r="AF80" s="51">
        <v>118.8386129574143</v>
      </c>
      <c r="AG80" s="51">
        <v>6.5521486769462918</v>
      </c>
      <c r="AH80" s="51">
        <v>0.11194305974560061</v>
      </c>
      <c r="AI80" s="51">
        <v>5.5134846443337805E-2</v>
      </c>
      <c r="AJ80" s="51">
        <v>0.12457321655316522</v>
      </c>
      <c r="AK80" s="51">
        <v>3.3972604276607177</v>
      </c>
      <c r="AL80" s="51">
        <v>2.4258148674654341</v>
      </c>
      <c r="AM80" s="51">
        <v>4.3687059878560017</v>
      </c>
    </row>
    <row r="81" spans="1:39">
      <c r="A81" t="s">
        <v>298</v>
      </c>
      <c r="B81">
        <v>5</v>
      </c>
      <c r="C81" t="s">
        <v>299</v>
      </c>
      <c r="D81" t="s">
        <v>136</v>
      </c>
      <c r="E81" t="s">
        <v>137</v>
      </c>
      <c r="F81" t="s">
        <v>138</v>
      </c>
      <c r="G81" t="s">
        <v>139</v>
      </c>
      <c r="H81" t="s">
        <v>140</v>
      </c>
      <c r="I81" t="s">
        <v>10</v>
      </c>
      <c r="J81" t="s">
        <v>45</v>
      </c>
      <c r="K81">
        <v>52</v>
      </c>
      <c r="L81">
        <v>10841.3</v>
      </c>
      <c r="M81" t="s">
        <v>30</v>
      </c>
      <c r="N81">
        <v>80</v>
      </c>
      <c r="O81">
        <v>36.234960384615384</v>
      </c>
      <c r="P81" s="49" t="s">
        <v>33</v>
      </c>
      <c r="Q81" s="49">
        <v>7360445</v>
      </c>
      <c r="R81" s="49">
        <v>32.510452999999998</v>
      </c>
      <c r="S81" s="49">
        <v>52.540310169999998</v>
      </c>
      <c r="T81" s="49">
        <v>7.6758653781217774</v>
      </c>
      <c r="U81" s="49" t="s">
        <v>141</v>
      </c>
      <c r="V81" s="49">
        <v>0.28594968825048261</v>
      </c>
      <c r="W81" s="49">
        <v>1.93521838171215</v>
      </c>
      <c r="X81" s="49">
        <v>4</v>
      </c>
      <c r="Y81" s="49">
        <v>90</v>
      </c>
      <c r="Z81" s="49">
        <v>0.89753000000000005</v>
      </c>
      <c r="AA81" s="49">
        <v>401.28340079999998</v>
      </c>
      <c r="AB81" s="49">
        <v>2.1221608550000002</v>
      </c>
      <c r="AC81" s="51">
        <v>0.6989506263185653</v>
      </c>
      <c r="AD81" s="53">
        <v>1</v>
      </c>
      <c r="AE81" s="51">
        <v>36.234960384615384</v>
      </c>
      <c r="AF81" s="51">
        <v>120.36218491840677</v>
      </c>
      <c r="AG81" s="51">
        <v>6.7248179790042864</v>
      </c>
      <c r="AH81" s="51">
        <v>0.11333189798630586</v>
      </c>
      <c r="AI81" s="51">
        <v>5.5871517981856376E-2</v>
      </c>
      <c r="AJ81" s="51">
        <v>0.12457321655316522</v>
      </c>
      <c r="AK81" s="51">
        <v>3.4426521395713525</v>
      </c>
      <c r="AL81" s="51">
        <v>2.4582268335060671</v>
      </c>
      <c r="AM81" s="51">
        <v>4.4270774456366384</v>
      </c>
    </row>
    <row r="82" spans="1:39">
      <c r="A82" t="s">
        <v>300</v>
      </c>
      <c r="B82">
        <v>5</v>
      </c>
      <c r="C82" t="s">
        <v>301</v>
      </c>
      <c r="D82" t="s">
        <v>136</v>
      </c>
      <c r="E82" t="s">
        <v>137</v>
      </c>
      <c r="F82" t="s">
        <v>138</v>
      </c>
      <c r="G82" t="s">
        <v>139</v>
      </c>
      <c r="H82" t="s">
        <v>140</v>
      </c>
      <c r="I82" t="s">
        <v>10</v>
      </c>
      <c r="J82" t="s">
        <v>45</v>
      </c>
      <c r="K82">
        <v>52</v>
      </c>
      <c r="L82">
        <v>10841.3</v>
      </c>
      <c r="M82" t="s">
        <v>30</v>
      </c>
      <c r="N82">
        <v>81</v>
      </c>
      <c r="O82">
        <v>36.693630769230772</v>
      </c>
      <c r="P82" s="49" t="s">
        <v>33</v>
      </c>
      <c r="Q82" s="49">
        <v>7360445</v>
      </c>
      <c r="R82" s="49">
        <v>32.510452999999998</v>
      </c>
      <c r="S82" s="49">
        <v>52.540310169999998</v>
      </c>
      <c r="T82" s="49">
        <v>7.6758653781217774</v>
      </c>
      <c r="U82" s="49" t="s">
        <v>141</v>
      </c>
      <c r="V82" s="49">
        <v>0.28594968825048261</v>
      </c>
      <c r="W82" s="49">
        <v>1.93521838171215</v>
      </c>
      <c r="X82" s="49">
        <v>4</v>
      </c>
      <c r="Y82" s="49">
        <v>90</v>
      </c>
      <c r="Z82" s="49">
        <v>0.89753000000000005</v>
      </c>
      <c r="AA82" s="49">
        <v>401.28340079999998</v>
      </c>
      <c r="AB82" s="49">
        <v>2.1221608550000002</v>
      </c>
      <c r="AC82" s="51">
        <v>0.6989506263185653</v>
      </c>
      <c r="AD82" s="53">
        <v>1</v>
      </c>
      <c r="AE82" s="51">
        <v>36.693630769230772</v>
      </c>
      <c r="AF82" s="51">
        <v>121.88575687939928</v>
      </c>
      <c r="AG82" s="51">
        <v>6.899592520258131</v>
      </c>
      <c r="AH82" s="51">
        <v>0.11471367662869685</v>
      </c>
      <c r="AI82" s="51">
        <v>5.6607044964941892E-2</v>
      </c>
      <c r="AJ82" s="51">
        <v>0.12457321655316522</v>
      </c>
      <c r="AK82" s="51">
        <v>3.4879733270653834</v>
      </c>
      <c r="AL82" s="51">
        <v>2.4905884415650381</v>
      </c>
      <c r="AM82" s="51">
        <v>4.4853582125657292</v>
      </c>
    </row>
    <row r="83" spans="1:39">
      <c r="A83" t="s">
        <v>302</v>
      </c>
      <c r="B83">
        <v>5</v>
      </c>
      <c r="C83" t="s">
        <v>303</v>
      </c>
      <c r="D83" t="s">
        <v>136</v>
      </c>
      <c r="E83" t="s">
        <v>137</v>
      </c>
      <c r="F83" t="s">
        <v>138</v>
      </c>
      <c r="G83" t="s">
        <v>139</v>
      </c>
      <c r="H83" t="s">
        <v>140</v>
      </c>
      <c r="I83" t="s">
        <v>10</v>
      </c>
      <c r="J83" t="s">
        <v>45</v>
      </c>
      <c r="K83">
        <v>52</v>
      </c>
      <c r="L83">
        <v>10841.3</v>
      </c>
      <c r="M83" t="s">
        <v>30</v>
      </c>
      <c r="N83">
        <v>82</v>
      </c>
      <c r="O83">
        <v>37.152301153846153</v>
      </c>
      <c r="P83" s="49" t="s">
        <v>33</v>
      </c>
      <c r="Q83" s="49">
        <v>7360445</v>
      </c>
      <c r="R83" s="49">
        <v>32.510452999999998</v>
      </c>
      <c r="S83" s="49">
        <v>52.540310169999998</v>
      </c>
      <c r="T83" s="49">
        <v>7.6758653781217774</v>
      </c>
      <c r="U83" s="49" t="s">
        <v>141</v>
      </c>
      <c r="V83" s="49">
        <v>0.28594968825048261</v>
      </c>
      <c r="W83" s="49">
        <v>1.93521838171215</v>
      </c>
      <c r="X83" s="49">
        <v>4</v>
      </c>
      <c r="Y83" s="49">
        <v>90</v>
      </c>
      <c r="Z83" s="49">
        <v>0.89753000000000005</v>
      </c>
      <c r="AA83" s="49">
        <v>401.28340079999998</v>
      </c>
      <c r="AB83" s="49">
        <v>2.1221608550000002</v>
      </c>
      <c r="AC83" s="51">
        <v>0.6989506263185653</v>
      </c>
      <c r="AD83" s="53">
        <v>1</v>
      </c>
      <c r="AE83" s="51">
        <v>37.152301153846153</v>
      </c>
      <c r="AF83" s="51">
        <v>123.40932884039175</v>
      </c>
      <c r="AG83" s="51">
        <v>7.0764613141451971</v>
      </c>
      <c r="AH83" s="51">
        <v>0.11608824421516133</v>
      </c>
      <c r="AI83" s="51">
        <v>5.7341380758154467E-2</v>
      </c>
      <c r="AJ83" s="51">
        <v>0.12457321655316522</v>
      </c>
      <c r="AK83" s="51">
        <v>3.5332211166544911</v>
      </c>
      <c r="AL83" s="51">
        <v>2.522897639827117</v>
      </c>
      <c r="AM83" s="51">
        <v>4.5435445934818652</v>
      </c>
    </row>
    <row r="84" spans="1:39">
      <c r="A84" t="s">
        <v>304</v>
      </c>
      <c r="B84">
        <v>5</v>
      </c>
      <c r="C84" t="s">
        <v>305</v>
      </c>
      <c r="D84" t="s">
        <v>136</v>
      </c>
      <c r="E84" t="s">
        <v>137</v>
      </c>
      <c r="F84" t="s">
        <v>138</v>
      </c>
      <c r="G84" t="s">
        <v>139</v>
      </c>
      <c r="H84" t="s">
        <v>140</v>
      </c>
      <c r="I84" t="s">
        <v>10</v>
      </c>
      <c r="J84" t="s">
        <v>45</v>
      </c>
      <c r="K84">
        <v>52</v>
      </c>
      <c r="L84">
        <v>10841.3</v>
      </c>
      <c r="M84" t="s">
        <v>30</v>
      </c>
      <c r="N84">
        <v>83</v>
      </c>
      <c r="O84">
        <v>37.610971538461541</v>
      </c>
      <c r="P84" s="49" t="s">
        <v>33</v>
      </c>
      <c r="Q84" s="49">
        <v>7360445</v>
      </c>
      <c r="R84" s="49">
        <v>32.510452999999998</v>
      </c>
      <c r="S84" s="49">
        <v>52.540310169999998</v>
      </c>
      <c r="T84" s="49">
        <v>7.6758653781217774</v>
      </c>
      <c r="U84" s="49" t="s">
        <v>141</v>
      </c>
      <c r="V84" s="49">
        <v>0.28594968825048261</v>
      </c>
      <c r="W84" s="49">
        <v>1.93521838171215</v>
      </c>
      <c r="X84" s="49">
        <v>4</v>
      </c>
      <c r="Y84" s="49">
        <v>90</v>
      </c>
      <c r="Z84" s="49">
        <v>0.89753000000000005</v>
      </c>
      <c r="AA84" s="49">
        <v>401.28340079999998</v>
      </c>
      <c r="AB84" s="49">
        <v>2.1221608550000002</v>
      </c>
      <c r="AC84" s="51">
        <v>0.6989506263185653</v>
      </c>
      <c r="AD84" s="53">
        <v>1</v>
      </c>
      <c r="AE84" s="51">
        <v>37.610971538461541</v>
      </c>
      <c r="AF84" s="51">
        <v>124.93290080138426</v>
      </c>
      <c r="AG84" s="51">
        <v>7.2554131458984097</v>
      </c>
      <c r="AH84" s="51">
        <v>0.11745545096316723</v>
      </c>
      <c r="AI84" s="51">
        <v>5.8074479175288782E-2</v>
      </c>
      <c r="AJ84" s="51">
        <v>0.12457321655316522</v>
      </c>
      <c r="AK84" s="51">
        <v>3.5783926624693621</v>
      </c>
      <c r="AL84" s="51">
        <v>2.5551523961984333</v>
      </c>
      <c r="AM84" s="51">
        <v>4.6016329287402913</v>
      </c>
    </row>
    <row r="85" spans="1:39">
      <c r="A85" t="s">
        <v>306</v>
      </c>
      <c r="B85">
        <v>5</v>
      </c>
      <c r="C85" t="s">
        <v>307</v>
      </c>
      <c r="D85" t="s">
        <v>136</v>
      </c>
      <c r="E85" t="s">
        <v>137</v>
      </c>
      <c r="F85" t="s">
        <v>138</v>
      </c>
      <c r="G85" t="s">
        <v>139</v>
      </c>
      <c r="H85" t="s">
        <v>140</v>
      </c>
      <c r="I85" t="s">
        <v>10</v>
      </c>
      <c r="J85" t="s">
        <v>45</v>
      </c>
      <c r="K85">
        <v>52</v>
      </c>
      <c r="L85">
        <v>10841.3</v>
      </c>
      <c r="M85" t="s">
        <v>30</v>
      </c>
      <c r="N85">
        <v>84</v>
      </c>
      <c r="O85">
        <v>38.069641923076922</v>
      </c>
      <c r="P85" s="49" t="s">
        <v>33</v>
      </c>
      <c r="Q85" s="49">
        <v>7360445</v>
      </c>
      <c r="R85" s="49">
        <v>32.510452999999998</v>
      </c>
      <c r="S85" s="49">
        <v>52.540310169999998</v>
      </c>
      <c r="T85" s="49">
        <v>7.6758653781217774</v>
      </c>
      <c r="U85" s="49" t="s">
        <v>141</v>
      </c>
      <c r="V85" s="49">
        <v>0.28594968825048261</v>
      </c>
      <c r="W85" s="49">
        <v>1.93521838171215</v>
      </c>
      <c r="X85" s="49">
        <v>4</v>
      </c>
      <c r="Y85" s="49">
        <v>90</v>
      </c>
      <c r="Z85" s="49">
        <v>0.89753000000000005</v>
      </c>
      <c r="AA85" s="49">
        <v>401.28340079999998</v>
      </c>
      <c r="AB85" s="49">
        <v>2.1221608550000002</v>
      </c>
      <c r="AC85" s="51">
        <v>0.6989506263185653</v>
      </c>
      <c r="AD85" s="53">
        <v>1</v>
      </c>
      <c r="AE85" s="51">
        <v>38.069641923076922</v>
      </c>
      <c r="AF85" s="51">
        <v>126.45647276237673</v>
      </c>
      <c r="AG85" s="51">
        <v>7.4364365750970274</v>
      </c>
      <c r="AH85" s="51">
        <v>0.11881514876441886</v>
      </c>
      <c r="AI85" s="51">
        <v>5.8806294471543355E-2</v>
      </c>
      <c r="AJ85" s="51">
        <v>0.12457321655316522</v>
      </c>
      <c r="AK85" s="51">
        <v>3.6234851458387953</v>
      </c>
      <c r="AL85" s="51">
        <v>2.5873506980059373</v>
      </c>
      <c r="AM85" s="51">
        <v>4.6596195936716542</v>
      </c>
    </row>
    <row r="86" spans="1:39">
      <c r="A86" t="s">
        <v>308</v>
      </c>
      <c r="B86">
        <v>5</v>
      </c>
      <c r="C86" t="s">
        <v>309</v>
      </c>
      <c r="D86" t="s">
        <v>136</v>
      </c>
      <c r="E86" t="s">
        <v>137</v>
      </c>
      <c r="F86" t="s">
        <v>138</v>
      </c>
      <c r="G86" t="s">
        <v>139</v>
      </c>
      <c r="H86" t="s">
        <v>140</v>
      </c>
      <c r="I86" t="s">
        <v>10</v>
      </c>
      <c r="J86" t="s">
        <v>45</v>
      </c>
      <c r="K86">
        <v>52</v>
      </c>
      <c r="L86">
        <v>10841.3</v>
      </c>
      <c r="M86" t="s">
        <v>30</v>
      </c>
      <c r="N86">
        <v>85</v>
      </c>
      <c r="O86">
        <v>38.52831230769231</v>
      </c>
      <c r="P86" s="49" t="s">
        <v>33</v>
      </c>
      <c r="Q86" s="49">
        <v>7360445</v>
      </c>
      <c r="R86" s="49">
        <v>32.510452999999998</v>
      </c>
      <c r="S86" s="49">
        <v>52.540310169999998</v>
      </c>
      <c r="T86" s="49">
        <v>7.6758653781217774</v>
      </c>
      <c r="U86" s="49" t="s">
        <v>141</v>
      </c>
      <c r="V86" s="49">
        <v>0.28594968825048261</v>
      </c>
      <c r="W86" s="49">
        <v>1.93521838171215</v>
      </c>
      <c r="X86" s="49">
        <v>4</v>
      </c>
      <c r="Y86" s="49">
        <v>90</v>
      </c>
      <c r="Z86" s="49">
        <v>0.89753000000000005</v>
      </c>
      <c r="AA86" s="49">
        <v>401.28340079999998</v>
      </c>
      <c r="AB86" s="49">
        <v>2.1221608550000002</v>
      </c>
      <c r="AC86" s="51">
        <v>0.6989506263185653</v>
      </c>
      <c r="AD86" s="53">
        <v>1</v>
      </c>
      <c r="AE86" s="51">
        <v>38.52831230769231</v>
      </c>
      <c r="AF86" s="51">
        <v>127.98004472336923</v>
      </c>
      <c r="AG86" s="51">
        <v>7.6195199382174934</v>
      </c>
      <c r="AH86" s="51">
        <v>0.12016719118485239</v>
      </c>
      <c r="AI86" s="51">
        <v>5.9536781337177984E-2</v>
      </c>
      <c r="AJ86" s="51">
        <v>0.12457321655316522</v>
      </c>
      <c r="AK86" s="51">
        <v>3.6684957748988918</v>
      </c>
      <c r="AL86" s="51">
        <v>2.6194905517183407</v>
      </c>
      <c r="AM86" s="51">
        <v>4.7175009980794433</v>
      </c>
    </row>
    <row r="87" spans="1:39">
      <c r="A87" t="s">
        <v>310</v>
      </c>
      <c r="B87">
        <v>5</v>
      </c>
      <c r="C87" t="s">
        <v>311</v>
      </c>
      <c r="D87" t="s">
        <v>136</v>
      </c>
      <c r="E87" t="s">
        <v>137</v>
      </c>
      <c r="F87" t="s">
        <v>138</v>
      </c>
      <c r="G87" t="s">
        <v>139</v>
      </c>
      <c r="H87" t="s">
        <v>140</v>
      </c>
      <c r="I87" t="s">
        <v>10</v>
      </c>
      <c r="J87" t="s">
        <v>45</v>
      </c>
      <c r="K87">
        <v>52</v>
      </c>
      <c r="L87">
        <v>10841.3</v>
      </c>
      <c r="M87" t="s">
        <v>30</v>
      </c>
      <c r="N87">
        <v>86</v>
      </c>
      <c r="O87">
        <v>38.986982692307691</v>
      </c>
      <c r="P87" s="49" t="s">
        <v>33</v>
      </c>
      <c r="Q87" s="49">
        <v>7360445</v>
      </c>
      <c r="R87" s="49">
        <v>32.510452999999998</v>
      </c>
      <c r="S87" s="49">
        <v>52.540310169999998</v>
      </c>
      <c r="T87" s="49">
        <v>7.6758653781217774</v>
      </c>
      <c r="U87" s="49" t="s">
        <v>141</v>
      </c>
      <c r="V87" s="49">
        <v>0.28594968825048261</v>
      </c>
      <c r="W87" s="49">
        <v>1.93521838171215</v>
      </c>
      <c r="X87" s="49">
        <v>4</v>
      </c>
      <c r="Y87" s="49">
        <v>90</v>
      </c>
      <c r="Z87" s="49">
        <v>0.89753000000000005</v>
      </c>
      <c r="AA87" s="49">
        <v>401.28340079999998</v>
      </c>
      <c r="AB87" s="49">
        <v>2.1221608550000002</v>
      </c>
      <c r="AC87" s="51">
        <v>0.6989506263185653</v>
      </c>
      <c r="AD87" s="53">
        <v>1</v>
      </c>
      <c r="AE87" s="51">
        <v>38.986982692307691</v>
      </c>
      <c r="AF87" s="51">
        <v>129.50361668436173</v>
      </c>
      <c r="AG87" s="51">
        <v>7.8046513511855142</v>
      </c>
      <c r="AH87" s="51">
        <v>0.12151143346548654</v>
      </c>
      <c r="AI87" s="51">
        <v>6.0265894891628681E-2</v>
      </c>
      <c r="AJ87" s="51">
        <v>0.12457321655316522</v>
      </c>
      <c r="AK87" s="51">
        <v>3.7134217842304311</v>
      </c>
      <c r="AL87" s="51">
        <v>2.6515699826871884</v>
      </c>
      <c r="AM87" s="51">
        <v>4.7752735857736743</v>
      </c>
    </row>
    <row r="88" spans="1:39">
      <c r="A88" t="s">
        <v>312</v>
      </c>
      <c r="B88">
        <v>5</v>
      </c>
      <c r="C88" t="s">
        <v>313</v>
      </c>
      <c r="D88" t="s">
        <v>136</v>
      </c>
      <c r="E88" t="s">
        <v>137</v>
      </c>
      <c r="F88" t="s">
        <v>138</v>
      </c>
      <c r="G88" t="s">
        <v>139</v>
      </c>
      <c r="H88" t="s">
        <v>140</v>
      </c>
      <c r="I88" t="s">
        <v>10</v>
      </c>
      <c r="J88" t="s">
        <v>45</v>
      </c>
      <c r="K88">
        <v>52</v>
      </c>
      <c r="L88">
        <v>10841.3</v>
      </c>
      <c r="M88" t="s">
        <v>30</v>
      </c>
      <c r="N88">
        <v>87</v>
      </c>
      <c r="O88">
        <v>39.44565307692308</v>
      </c>
      <c r="P88" s="49" t="s">
        <v>33</v>
      </c>
      <c r="Q88" s="49">
        <v>7360445</v>
      </c>
      <c r="R88" s="49">
        <v>32.510452999999998</v>
      </c>
      <c r="S88" s="49">
        <v>52.540310169999998</v>
      </c>
      <c r="T88" s="49">
        <v>7.6758653781217774</v>
      </c>
      <c r="U88" s="49" t="s">
        <v>141</v>
      </c>
      <c r="V88" s="49">
        <v>0.28594968825048261</v>
      </c>
      <c r="W88" s="49">
        <v>1.93521838171215</v>
      </c>
      <c r="X88" s="49">
        <v>4</v>
      </c>
      <c r="Y88" s="49">
        <v>90</v>
      </c>
      <c r="Z88" s="49">
        <v>0.89753000000000005</v>
      </c>
      <c r="AA88" s="49">
        <v>401.28340079999998</v>
      </c>
      <c r="AB88" s="49">
        <v>2.1221608550000002</v>
      </c>
      <c r="AC88" s="51">
        <v>0.6989506263185653</v>
      </c>
      <c r="AD88" s="53">
        <v>1</v>
      </c>
      <c r="AE88" s="51">
        <v>39.44565307692308</v>
      </c>
      <c r="AF88" s="51">
        <v>131.02718864535422</v>
      </c>
      <c r="AG88" s="51">
        <v>7.9918187119304829</v>
      </c>
      <c r="AH88" s="51">
        <v>0.12284773252393291</v>
      </c>
      <c r="AI88" s="51">
        <v>6.0993590678050817E-2</v>
      </c>
      <c r="AJ88" s="51">
        <v>0.12457321655316522</v>
      </c>
      <c r="AK88" s="51">
        <v>3.7582604345226387</v>
      </c>
      <c r="AL88" s="51">
        <v>2.6835870349067665</v>
      </c>
      <c r="AM88" s="51">
        <v>4.8329338341385109</v>
      </c>
    </row>
    <row r="89" spans="1:39">
      <c r="A89" t="s">
        <v>314</v>
      </c>
      <c r="B89">
        <v>5</v>
      </c>
      <c r="C89" t="s">
        <v>315</v>
      </c>
      <c r="D89" t="s">
        <v>136</v>
      </c>
      <c r="E89" t="s">
        <v>137</v>
      </c>
      <c r="F89" t="s">
        <v>138</v>
      </c>
      <c r="G89" t="s">
        <v>139</v>
      </c>
      <c r="H89" t="s">
        <v>140</v>
      </c>
      <c r="I89" t="s">
        <v>10</v>
      </c>
      <c r="J89" t="s">
        <v>45</v>
      </c>
      <c r="K89">
        <v>52</v>
      </c>
      <c r="L89">
        <v>10841.3</v>
      </c>
      <c r="M89" t="s">
        <v>30</v>
      </c>
      <c r="N89">
        <v>88</v>
      </c>
      <c r="O89">
        <v>39.904323461538461</v>
      </c>
      <c r="P89" s="49" t="s">
        <v>33</v>
      </c>
      <c r="Q89" s="49">
        <v>7360445</v>
      </c>
      <c r="R89" s="49">
        <v>32.510452999999998</v>
      </c>
      <c r="S89" s="49">
        <v>52.540310169999998</v>
      </c>
      <c r="T89" s="49">
        <v>7.6758653781217774</v>
      </c>
      <c r="U89" s="49" t="s">
        <v>141</v>
      </c>
      <c r="V89" s="49">
        <v>0.28594968825048261</v>
      </c>
      <c r="W89" s="49">
        <v>1.93521838171215</v>
      </c>
      <c r="X89" s="49">
        <v>4</v>
      </c>
      <c r="Y89" s="49">
        <v>90</v>
      </c>
      <c r="Z89" s="49">
        <v>0.89753000000000005</v>
      </c>
      <c r="AA89" s="49">
        <v>401.28340079999998</v>
      </c>
      <c r="AB89" s="49">
        <v>2.1221608550000002</v>
      </c>
      <c r="AC89" s="51">
        <v>0.6989506263185653</v>
      </c>
      <c r="AD89" s="53">
        <v>1</v>
      </c>
      <c r="AE89" s="51">
        <v>39.904323461538461</v>
      </c>
      <c r="AF89" s="51">
        <v>132.5507606063467</v>
      </c>
      <c r="AG89" s="51">
        <v>8.1810097029432267</v>
      </c>
      <c r="AH89" s="51">
        <v>0.1241759469565856</v>
      </c>
      <c r="AI89" s="51">
        <v>6.171982465826386E-2</v>
      </c>
      <c r="AJ89" s="51">
        <v>0.12457321655316522</v>
      </c>
      <c r="AK89" s="51">
        <v>3.8030090122616889</v>
      </c>
      <c r="AL89" s="51">
        <v>2.7155397707916831</v>
      </c>
      <c r="AM89" s="51">
        <v>4.8904782537316951</v>
      </c>
    </row>
    <row r="90" spans="1:39">
      <c r="A90" t="s">
        <v>316</v>
      </c>
      <c r="B90">
        <v>5</v>
      </c>
      <c r="C90" t="s">
        <v>317</v>
      </c>
      <c r="D90" t="s">
        <v>136</v>
      </c>
      <c r="E90" t="s">
        <v>137</v>
      </c>
      <c r="F90" t="s">
        <v>138</v>
      </c>
      <c r="G90" t="s">
        <v>139</v>
      </c>
      <c r="H90" t="s">
        <v>140</v>
      </c>
      <c r="I90" t="s">
        <v>10</v>
      </c>
      <c r="J90" t="s">
        <v>45</v>
      </c>
      <c r="K90">
        <v>52</v>
      </c>
      <c r="L90">
        <v>10841.3</v>
      </c>
      <c r="M90" t="s">
        <v>30</v>
      </c>
      <c r="N90">
        <v>89</v>
      </c>
      <c r="O90">
        <v>40.362993846153849</v>
      </c>
      <c r="P90" s="49" t="s">
        <v>33</v>
      </c>
      <c r="Q90" s="49">
        <v>7360445</v>
      </c>
      <c r="R90" s="49">
        <v>32.510452999999998</v>
      </c>
      <c r="S90" s="49">
        <v>52.540310169999998</v>
      </c>
      <c r="T90" s="49">
        <v>7.6758653781217774</v>
      </c>
      <c r="U90" s="49" t="s">
        <v>141</v>
      </c>
      <c r="V90" s="49">
        <v>0.28594968825048261</v>
      </c>
      <c r="W90" s="49">
        <v>1.93521838171215</v>
      </c>
      <c r="X90" s="49">
        <v>4</v>
      </c>
      <c r="Y90" s="49">
        <v>90</v>
      </c>
      <c r="Z90" s="49">
        <v>0.89753000000000005</v>
      </c>
      <c r="AA90" s="49">
        <v>401.28340079999998</v>
      </c>
      <c r="AB90" s="49">
        <v>2.1221608550000002</v>
      </c>
      <c r="AC90" s="51">
        <v>0.6989506263185653</v>
      </c>
      <c r="AD90" s="53">
        <v>1</v>
      </c>
      <c r="AE90" s="51">
        <v>40.362993846153849</v>
      </c>
      <c r="AF90" s="51">
        <v>134.07433256733921</v>
      </c>
      <c r="AG90" s="51">
        <v>8.3722117938380176</v>
      </c>
      <c r="AH90" s="51">
        <v>0.12549593704142112</v>
      </c>
      <c r="AI90" s="51">
        <v>6.2444553208072476E-2</v>
      </c>
      <c r="AJ90" s="51">
        <v>0.12457321655316522</v>
      </c>
      <c r="AK90" s="51">
        <v>3.8476648294424085</v>
      </c>
      <c r="AL90" s="51">
        <v>2.7474262709710051</v>
      </c>
      <c r="AM90" s="51">
        <v>4.9479033879138123</v>
      </c>
    </row>
    <row r="91" spans="1:39">
      <c r="A91" t="s">
        <v>318</v>
      </c>
      <c r="B91">
        <v>5</v>
      </c>
      <c r="C91" t="s">
        <v>319</v>
      </c>
      <c r="D91" t="s">
        <v>136</v>
      </c>
      <c r="E91" t="s">
        <v>137</v>
      </c>
      <c r="F91" t="s">
        <v>138</v>
      </c>
      <c r="G91" t="s">
        <v>139</v>
      </c>
      <c r="H91" t="s">
        <v>140</v>
      </c>
      <c r="I91" t="s">
        <v>10</v>
      </c>
      <c r="J91" t="s">
        <v>45</v>
      </c>
      <c r="K91">
        <v>52</v>
      </c>
      <c r="L91">
        <v>10841.3</v>
      </c>
      <c r="M91" t="s">
        <v>30</v>
      </c>
      <c r="N91">
        <v>90</v>
      </c>
      <c r="O91">
        <v>40.82166423076923</v>
      </c>
      <c r="P91" s="49" t="s">
        <v>33</v>
      </c>
      <c r="Q91" s="49">
        <v>7360445</v>
      </c>
      <c r="R91" s="49">
        <v>32.510452999999998</v>
      </c>
      <c r="S91" s="49">
        <v>52.540310169999998</v>
      </c>
      <c r="T91" s="49">
        <v>7.6758653781217774</v>
      </c>
      <c r="U91" s="49" t="s">
        <v>141</v>
      </c>
      <c r="V91" s="49">
        <v>0.28594968825048261</v>
      </c>
      <c r="W91" s="49">
        <v>1.93521838171215</v>
      </c>
      <c r="X91" s="49">
        <v>4</v>
      </c>
      <c r="Y91" s="49">
        <v>90</v>
      </c>
      <c r="Z91" s="49">
        <v>0.89753000000000005</v>
      </c>
      <c r="AA91" s="49">
        <v>401.28340079999998</v>
      </c>
      <c r="AB91" s="49">
        <v>2.1221608550000002</v>
      </c>
      <c r="AC91" s="51">
        <v>0.6989506263185653</v>
      </c>
      <c r="AD91" s="53">
        <v>1</v>
      </c>
      <c r="AE91" s="51">
        <v>40.82166423076923</v>
      </c>
      <c r="AF91" s="51">
        <v>135.59790452833167</v>
      </c>
      <c r="AG91" s="51">
        <v>8.565412243919706</v>
      </c>
      <c r="AH91" s="51">
        <v>0.126807564741371</v>
      </c>
      <c r="AI91" s="51">
        <v>6.316773311294098E-2</v>
      </c>
      <c r="AJ91" s="51">
        <v>0.12457321655316522</v>
      </c>
      <c r="AK91" s="51">
        <v>3.8922252233017458</v>
      </c>
      <c r="AL91" s="51">
        <v>2.7792446340979464</v>
      </c>
      <c r="AM91" s="51">
        <v>5.0052058125055456</v>
      </c>
    </row>
    <row r="92" spans="1:39">
      <c r="A92" t="s">
        <v>320</v>
      </c>
      <c r="B92">
        <v>5</v>
      </c>
      <c r="C92" t="s">
        <v>321</v>
      </c>
      <c r="D92" t="s">
        <v>136</v>
      </c>
      <c r="E92" t="s">
        <v>137</v>
      </c>
      <c r="F92" t="s">
        <v>138</v>
      </c>
      <c r="G92" t="s">
        <v>139</v>
      </c>
      <c r="H92" t="s">
        <v>140</v>
      </c>
      <c r="I92" t="s">
        <v>10</v>
      </c>
      <c r="J92" t="s">
        <v>45</v>
      </c>
      <c r="K92">
        <v>52</v>
      </c>
      <c r="L92">
        <v>10841.3</v>
      </c>
      <c r="M92" t="s">
        <v>30</v>
      </c>
      <c r="N92">
        <v>91</v>
      </c>
      <c r="O92">
        <v>41.280334615384618</v>
      </c>
      <c r="P92" s="49" t="s">
        <v>33</v>
      </c>
      <c r="Q92" s="49">
        <v>7360445</v>
      </c>
      <c r="R92" s="49">
        <v>32.510452999999998</v>
      </c>
      <c r="S92" s="49">
        <v>52.540310169999998</v>
      </c>
      <c r="T92" s="49">
        <v>7.6758653781217774</v>
      </c>
      <c r="U92" s="49" t="s">
        <v>141</v>
      </c>
      <c r="V92" s="49">
        <v>0.28594968825048261</v>
      </c>
      <c r="W92" s="49">
        <v>1.93521838171215</v>
      </c>
      <c r="X92" s="49">
        <v>4</v>
      </c>
      <c r="Y92" s="49">
        <v>90</v>
      </c>
      <c r="Z92" s="49">
        <v>0.89753000000000005</v>
      </c>
      <c r="AA92" s="49">
        <v>401.28340079999998</v>
      </c>
      <c r="AB92" s="49">
        <v>2.1221608550000002</v>
      </c>
      <c r="AC92" s="51">
        <v>0.6989506263185653</v>
      </c>
      <c r="AD92" s="53">
        <v>1</v>
      </c>
      <c r="AE92" s="51">
        <v>41.280334615384618</v>
      </c>
      <c r="AF92" s="51">
        <v>137.12147648932418</v>
      </c>
      <c r="AG92" s="51">
        <v>8.7605981047567258</v>
      </c>
      <c r="AH92" s="51">
        <v>0.12811069370813857</v>
      </c>
      <c r="AI92" s="51">
        <v>6.3889321563998736E-2</v>
      </c>
      <c r="AJ92" s="51">
        <v>0.12457321655316522</v>
      </c>
      <c r="AK92" s="51">
        <v>3.9366875560726342</v>
      </c>
      <c r="AL92" s="51">
        <v>2.8109929766741097</v>
      </c>
      <c r="AM92" s="51">
        <v>5.0623821354711591</v>
      </c>
    </row>
    <row r="93" spans="1:39">
      <c r="A93" t="s">
        <v>322</v>
      </c>
      <c r="B93">
        <v>5</v>
      </c>
      <c r="C93" t="s">
        <v>323</v>
      </c>
      <c r="D93" t="s">
        <v>136</v>
      </c>
      <c r="E93" t="s">
        <v>137</v>
      </c>
      <c r="F93" t="s">
        <v>138</v>
      </c>
      <c r="G93" t="s">
        <v>139</v>
      </c>
      <c r="H93" t="s">
        <v>140</v>
      </c>
      <c r="I93" t="s">
        <v>10</v>
      </c>
      <c r="J93" t="s">
        <v>45</v>
      </c>
      <c r="K93">
        <v>52</v>
      </c>
      <c r="L93">
        <v>10841.3</v>
      </c>
      <c r="M93" t="s">
        <v>30</v>
      </c>
      <c r="N93">
        <v>92</v>
      </c>
      <c r="O93">
        <v>41.739004999999999</v>
      </c>
      <c r="P93" s="49" t="s">
        <v>33</v>
      </c>
      <c r="Q93" s="49">
        <v>7360445</v>
      </c>
      <c r="R93" s="49">
        <v>32.510452999999998</v>
      </c>
      <c r="S93" s="49">
        <v>52.540310169999998</v>
      </c>
      <c r="T93" s="49">
        <v>7.6758653781217774</v>
      </c>
      <c r="U93" s="49" t="s">
        <v>141</v>
      </c>
      <c r="V93" s="49">
        <v>0.28594968825048261</v>
      </c>
      <c r="W93" s="49">
        <v>1.93521838171215</v>
      </c>
      <c r="X93" s="49">
        <v>4</v>
      </c>
      <c r="Y93" s="49">
        <v>90</v>
      </c>
      <c r="Z93" s="49">
        <v>0.89753000000000005</v>
      </c>
      <c r="AA93" s="49">
        <v>401.28340079999998</v>
      </c>
      <c r="AB93" s="49">
        <v>2.1221608550000002</v>
      </c>
      <c r="AC93" s="51">
        <v>0.6989506263185653</v>
      </c>
      <c r="AD93" s="53">
        <v>1</v>
      </c>
      <c r="AE93" s="51">
        <v>41.739004999999999</v>
      </c>
      <c r="AF93" s="51">
        <v>138.64504845031666</v>
      </c>
      <c r="AG93" s="51">
        <v>8.957756222760608</v>
      </c>
      <c r="AH93" s="51">
        <v>0.12940518928653003</v>
      </c>
      <c r="AI93" s="51">
        <v>6.4609276154356229E-2</v>
      </c>
      <c r="AJ93" s="51">
        <v>0.12457321655316522</v>
      </c>
      <c r="AK93" s="51">
        <v>3.9810492147569985</v>
      </c>
      <c r="AL93" s="51">
        <v>2.8426694328874058</v>
      </c>
      <c r="AM93" s="51">
        <v>5.1194289966265911</v>
      </c>
    </row>
    <row r="94" spans="1:39">
      <c r="A94" t="s">
        <v>324</v>
      </c>
      <c r="B94">
        <v>5</v>
      </c>
      <c r="C94" t="s">
        <v>325</v>
      </c>
      <c r="D94" t="s">
        <v>136</v>
      </c>
      <c r="E94" t="s">
        <v>137</v>
      </c>
      <c r="F94" t="s">
        <v>138</v>
      </c>
      <c r="G94" t="s">
        <v>139</v>
      </c>
      <c r="H94" t="s">
        <v>140</v>
      </c>
      <c r="I94" t="s">
        <v>10</v>
      </c>
      <c r="J94" t="s">
        <v>45</v>
      </c>
      <c r="K94">
        <v>52</v>
      </c>
      <c r="L94">
        <v>10841.3</v>
      </c>
      <c r="M94" t="s">
        <v>30</v>
      </c>
      <c r="N94">
        <v>93</v>
      </c>
      <c r="O94">
        <v>42.197675384615387</v>
      </c>
      <c r="P94" s="49" t="s">
        <v>33</v>
      </c>
      <c r="Q94" s="49">
        <v>7360445</v>
      </c>
      <c r="R94" s="49">
        <v>32.510452999999998</v>
      </c>
      <c r="S94" s="49">
        <v>52.540310169999998</v>
      </c>
      <c r="T94" s="49">
        <v>7.6758653781217774</v>
      </c>
      <c r="U94" s="49" t="s">
        <v>141</v>
      </c>
      <c r="V94" s="49">
        <v>0.28594968825048261</v>
      </c>
      <c r="W94" s="49">
        <v>1.93521838171215</v>
      </c>
      <c r="X94" s="49">
        <v>4</v>
      </c>
      <c r="Y94" s="49">
        <v>90</v>
      </c>
      <c r="Z94" s="49">
        <v>0.89753000000000005</v>
      </c>
      <c r="AA94" s="49">
        <v>401.28340079999998</v>
      </c>
      <c r="AB94" s="49">
        <v>2.1221608550000002</v>
      </c>
      <c r="AC94" s="51">
        <v>0.6989506263185653</v>
      </c>
      <c r="AD94" s="53">
        <v>1</v>
      </c>
      <c r="AE94" s="51">
        <v>42.197675384615387</v>
      </c>
      <c r="AF94" s="51">
        <v>140.16862041130918</v>
      </c>
      <c r="AG94" s="51">
        <v>9.1568732417727023</v>
      </c>
      <c r="AH94" s="51">
        <v>0.13069091851912393</v>
      </c>
      <c r="AI94" s="51">
        <v>6.5327554875712401E-2</v>
      </c>
      <c r="AJ94" s="51">
        <v>0.12457321655316522</v>
      </c>
      <c r="AK94" s="51">
        <v>4.025307610916709</v>
      </c>
      <c r="AL94" s="51">
        <v>2.8742721544627812</v>
      </c>
      <c r="AM94" s="51">
        <v>5.1763430673706381</v>
      </c>
    </row>
    <row r="95" spans="1:39">
      <c r="A95" t="s">
        <v>326</v>
      </c>
      <c r="B95">
        <v>5</v>
      </c>
      <c r="C95" t="s">
        <v>327</v>
      </c>
      <c r="D95" t="s">
        <v>136</v>
      </c>
      <c r="E95" t="s">
        <v>137</v>
      </c>
      <c r="F95" t="s">
        <v>138</v>
      </c>
      <c r="G95" t="s">
        <v>139</v>
      </c>
      <c r="H95" t="s">
        <v>140</v>
      </c>
      <c r="I95" t="s">
        <v>10</v>
      </c>
      <c r="J95" t="s">
        <v>45</v>
      </c>
      <c r="K95">
        <v>52</v>
      </c>
      <c r="L95">
        <v>10841.3</v>
      </c>
      <c r="M95" t="s">
        <v>30</v>
      </c>
      <c r="N95">
        <v>94</v>
      </c>
      <c r="O95">
        <v>42.656345769230768</v>
      </c>
      <c r="P95" s="49" t="s">
        <v>33</v>
      </c>
      <c r="Q95" s="49">
        <v>7360445</v>
      </c>
      <c r="R95" s="49">
        <v>32.510452999999998</v>
      </c>
      <c r="S95" s="49">
        <v>52.540310169999998</v>
      </c>
      <c r="T95" s="49">
        <v>7.6758653781217774</v>
      </c>
      <c r="U95" s="49" t="s">
        <v>141</v>
      </c>
      <c r="V95" s="49">
        <v>0.28594968825048261</v>
      </c>
      <c r="W95" s="49">
        <v>1.93521838171215</v>
      </c>
      <c r="X95" s="49">
        <v>4</v>
      </c>
      <c r="Y95" s="49">
        <v>90</v>
      </c>
      <c r="Z95" s="49">
        <v>0.89753000000000005</v>
      </c>
      <c r="AA95" s="49">
        <v>401.28340079999998</v>
      </c>
      <c r="AB95" s="49">
        <v>2.1221608550000002</v>
      </c>
      <c r="AC95" s="51">
        <v>0.6989506263185653</v>
      </c>
      <c r="AD95" s="53">
        <v>1</v>
      </c>
      <c r="AE95" s="51">
        <v>42.656345769230768</v>
      </c>
      <c r="AF95" s="51">
        <v>141.69219237230163</v>
      </c>
      <c r="AG95" s="51">
        <v>9.3579356056586764</v>
      </c>
      <c r="AH95" s="51">
        <v>0.13196775015142831</v>
      </c>
      <c r="AI95" s="51">
        <v>6.6044116115236223E-2</v>
      </c>
      <c r="AJ95" s="51">
        <v>0.12457321655316522</v>
      </c>
      <c r="AK95" s="51">
        <v>4.0694601804814319</v>
      </c>
      <c r="AL95" s="51">
        <v>2.9057993105250137</v>
      </c>
      <c r="AM95" s="51">
        <v>5.2331210504378509</v>
      </c>
    </row>
    <row r="96" spans="1:39">
      <c r="A96" t="s">
        <v>328</v>
      </c>
      <c r="B96">
        <v>5</v>
      </c>
      <c r="C96" t="s">
        <v>329</v>
      </c>
      <c r="D96" t="s">
        <v>136</v>
      </c>
      <c r="E96" t="s">
        <v>137</v>
      </c>
      <c r="F96" t="s">
        <v>138</v>
      </c>
      <c r="G96" t="s">
        <v>139</v>
      </c>
      <c r="H96" t="s">
        <v>140</v>
      </c>
      <c r="I96" t="s">
        <v>10</v>
      </c>
      <c r="J96" t="s">
        <v>45</v>
      </c>
      <c r="K96">
        <v>52</v>
      </c>
      <c r="L96">
        <v>10841.3</v>
      </c>
      <c r="M96" t="s">
        <v>30</v>
      </c>
      <c r="N96">
        <v>95</v>
      </c>
      <c r="O96">
        <v>43.115016153846156</v>
      </c>
      <c r="P96" s="49" t="s">
        <v>33</v>
      </c>
      <c r="Q96" s="49">
        <v>7360445</v>
      </c>
      <c r="R96" s="49">
        <v>32.510452999999998</v>
      </c>
      <c r="S96" s="49">
        <v>52.540310169999998</v>
      </c>
      <c r="T96" s="49">
        <v>7.6758653781217774</v>
      </c>
      <c r="U96" s="49" t="s">
        <v>141</v>
      </c>
      <c r="V96" s="49">
        <v>0.28594968825048261</v>
      </c>
      <c r="W96" s="49">
        <v>1.93521838171215</v>
      </c>
      <c r="X96" s="49">
        <v>4</v>
      </c>
      <c r="Y96" s="49">
        <v>90</v>
      </c>
      <c r="Z96" s="49">
        <v>0.89753000000000005</v>
      </c>
      <c r="AA96" s="49">
        <v>401.28340079999998</v>
      </c>
      <c r="AB96" s="49">
        <v>2.1221608550000002</v>
      </c>
      <c r="AC96" s="51">
        <v>0.6989506263185653</v>
      </c>
      <c r="AD96" s="53">
        <v>1</v>
      </c>
      <c r="AE96" s="51">
        <v>43.115016153846156</v>
      </c>
      <c r="AF96" s="51">
        <v>143.21576433329415</v>
      </c>
      <c r="AG96" s="51">
        <v>9.5609295609111946</v>
      </c>
      <c r="AH96" s="51">
        <v>0.13323555463719627</v>
      </c>
      <c r="AI96" s="51">
        <v>6.6758918652703891E-2</v>
      </c>
      <c r="AJ96" s="51">
        <v>0.12457321655316522</v>
      </c>
      <c r="AK96" s="51">
        <v>4.1135043835722307</v>
      </c>
      <c r="AL96" s="51">
        <v>2.9372490874727575</v>
      </c>
      <c r="AM96" s="51">
        <v>5.2897596796717048</v>
      </c>
    </row>
    <row r="97" spans="1:39">
      <c r="A97" t="s">
        <v>330</v>
      </c>
      <c r="B97">
        <v>5</v>
      </c>
      <c r="C97" t="s">
        <v>331</v>
      </c>
      <c r="D97" t="s">
        <v>136</v>
      </c>
      <c r="E97" t="s">
        <v>137</v>
      </c>
      <c r="F97" t="s">
        <v>138</v>
      </c>
      <c r="G97" t="s">
        <v>139</v>
      </c>
      <c r="H97" t="s">
        <v>140</v>
      </c>
      <c r="I97" t="s">
        <v>10</v>
      </c>
      <c r="J97" t="s">
        <v>45</v>
      </c>
      <c r="K97">
        <v>52</v>
      </c>
      <c r="L97">
        <v>10841.3</v>
      </c>
      <c r="M97" t="s">
        <v>30</v>
      </c>
      <c r="N97">
        <v>96</v>
      </c>
      <c r="O97">
        <v>43.573686538461537</v>
      </c>
      <c r="P97" s="49" t="s">
        <v>33</v>
      </c>
      <c r="Q97" s="49">
        <v>7360445</v>
      </c>
      <c r="R97" s="49">
        <v>32.510452999999998</v>
      </c>
      <c r="S97" s="49">
        <v>52.540310169999998</v>
      </c>
      <c r="T97" s="49">
        <v>7.6758653781217774</v>
      </c>
      <c r="U97" s="49" t="s">
        <v>141</v>
      </c>
      <c r="V97" s="49">
        <v>0.28594968825048261</v>
      </c>
      <c r="W97" s="49">
        <v>1.93521838171215</v>
      </c>
      <c r="X97" s="49">
        <v>4</v>
      </c>
      <c r="Y97" s="49">
        <v>90</v>
      </c>
      <c r="Z97" s="49">
        <v>0.89753000000000005</v>
      </c>
      <c r="AA97" s="49">
        <v>401.28340079999998</v>
      </c>
      <c r="AB97" s="49">
        <v>2.1221608550000002</v>
      </c>
      <c r="AC97" s="51">
        <v>0.6989506263185653</v>
      </c>
      <c r="AD97" s="53">
        <v>1</v>
      </c>
      <c r="AE97" s="51">
        <v>43.573686538461537</v>
      </c>
      <c r="AF97" s="51">
        <v>144.73933629428663</v>
      </c>
      <c r="AG97" s="51">
        <v>9.7658411592613383</v>
      </c>
      <c r="AH97" s="51">
        <v>0.13449420414422719</v>
      </c>
      <c r="AI97" s="51">
        <v>6.7471921657877812E-2</v>
      </c>
      <c r="AJ97" s="51">
        <v>0.12457321655316522</v>
      </c>
      <c r="AK97" s="51">
        <v>4.157437704340067</v>
      </c>
      <c r="AL97" s="51">
        <v>2.9686196888632224</v>
      </c>
      <c r="AM97" s="51">
        <v>5.3462557198169121</v>
      </c>
    </row>
    <row r="98" spans="1:39">
      <c r="A98" t="s">
        <v>332</v>
      </c>
      <c r="B98">
        <v>5</v>
      </c>
      <c r="C98" t="s">
        <v>333</v>
      </c>
      <c r="D98" t="s">
        <v>136</v>
      </c>
      <c r="E98" t="s">
        <v>137</v>
      </c>
      <c r="F98" t="s">
        <v>138</v>
      </c>
      <c r="G98" t="s">
        <v>139</v>
      </c>
      <c r="H98" t="s">
        <v>140</v>
      </c>
      <c r="I98" t="s">
        <v>10</v>
      </c>
      <c r="J98" t="s">
        <v>45</v>
      </c>
      <c r="K98">
        <v>52</v>
      </c>
      <c r="L98">
        <v>10841.3</v>
      </c>
      <c r="M98" t="s">
        <v>30</v>
      </c>
      <c r="N98">
        <v>97</v>
      </c>
      <c r="O98">
        <v>44.032356923076925</v>
      </c>
      <c r="P98" s="49" t="s">
        <v>33</v>
      </c>
      <c r="Q98" s="49">
        <v>7360445</v>
      </c>
      <c r="R98" s="49">
        <v>32.510452999999998</v>
      </c>
      <c r="S98" s="49">
        <v>52.540310169999998</v>
      </c>
      <c r="T98" s="49">
        <v>7.6758653781217774</v>
      </c>
      <c r="U98" s="49" t="s">
        <v>141</v>
      </c>
      <c r="V98" s="49">
        <v>0.28594968825048261</v>
      </c>
      <c r="W98" s="49">
        <v>1.93521838171215</v>
      </c>
      <c r="X98" s="49">
        <v>4</v>
      </c>
      <c r="Y98" s="49">
        <v>90</v>
      </c>
      <c r="Z98" s="49">
        <v>0.89753000000000005</v>
      </c>
      <c r="AA98" s="49">
        <v>401.28340079999998</v>
      </c>
      <c r="AB98" s="49">
        <v>2.1221608550000002</v>
      </c>
      <c r="AC98" s="51">
        <v>0.6989506263185653</v>
      </c>
      <c r="AD98" s="53">
        <v>1</v>
      </c>
      <c r="AE98" s="51">
        <v>44.032356923076925</v>
      </c>
      <c r="AF98" s="51">
        <v>146.26290825527911</v>
      </c>
      <c r="AG98" s="51">
        <v>9.9726562602990541</v>
      </c>
      <c r="AH98" s="51">
        <v>0.13574357256023034</v>
      </c>
      <c r="AI98" s="51">
        <v>6.8183084688110643E-2</v>
      </c>
      <c r="AJ98" s="51">
        <v>0.12457321655316522</v>
      </c>
      <c r="AK98" s="51">
        <v>4.2012576508181656</v>
      </c>
      <c r="AL98" s="51">
        <v>2.9999093353067563</v>
      </c>
      <c r="AM98" s="51">
        <v>5.4026059663295758</v>
      </c>
    </row>
    <row r="99" spans="1:39">
      <c r="A99" t="s">
        <v>334</v>
      </c>
      <c r="B99">
        <v>5</v>
      </c>
      <c r="C99" t="s">
        <v>335</v>
      </c>
      <c r="D99" t="s">
        <v>136</v>
      </c>
      <c r="E99" t="s">
        <v>137</v>
      </c>
      <c r="F99" t="s">
        <v>138</v>
      </c>
      <c r="G99" t="s">
        <v>139</v>
      </c>
      <c r="H99" t="s">
        <v>140</v>
      </c>
      <c r="I99" t="s">
        <v>10</v>
      </c>
      <c r="J99" t="s">
        <v>45</v>
      </c>
      <c r="K99">
        <v>52</v>
      </c>
      <c r="L99">
        <v>10841.3</v>
      </c>
      <c r="M99" t="s">
        <v>30</v>
      </c>
      <c r="N99">
        <v>98</v>
      </c>
      <c r="O99">
        <v>44.491027307692306</v>
      </c>
      <c r="P99" s="49" t="s">
        <v>33</v>
      </c>
      <c r="Q99" s="49">
        <v>7360445</v>
      </c>
      <c r="R99" s="49">
        <v>32.510452999999998</v>
      </c>
      <c r="S99" s="49">
        <v>52.540310169999998</v>
      </c>
      <c r="T99" s="49">
        <v>7.6758653781217774</v>
      </c>
      <c r="U99" s="49" t="s">
        <v>141</v>
      </c>
      <c r="V99" s="49">
        <v>0.28594968825048261</v>
      </c>
      <c r="W99" s="49">
        <v>1.93521838171215</v>
      </c>
      <c r="X99" s="49">
        <v>4</v>
      </c>
      <c r="Y99" s="49">
        <v>90</v>
      </c>
      <c r="Z99" s="49">
        <v>0.89753000000000005</v>
      </c>
      <c r="AA99" s="49">
        <v>401.28340079999998</v>
      </c>
      <c r="AB99" s="49">
        <v>2.1221608550000002</v>
      </c>
      <c r="AC99" s="51">
        <v>0.6989506263185653</v>
      </c>
      <c r="AD99" s="53">
        <v>1</v>
      </c>
      <c r="AE99" s="51">
        <v>44.491027307692306</v>
      </c>
      <c r="AF99" s="51">
        <v>147.7864802162716</v>
      </c>
      <c r="AG99" s="51">
        <v>10.181360534103094</v>
      </c>
      <c r="AH99" s="51">
        <v>0.13698353549909509</v>
      </c>
      <c r="AI99" s="51">
        <v>6.8892367686162026E-2</v>
      </c>
      <c r="AJ99" s="51">
        <v>0.12457321655316522</v>
      </c>
      <c r="AK99" s="51">
        <v>4.2449617547874929</v>
      </c>
      <c r="AL99" s="51">
        <v>3.0311162643707874</v>
      </c>
      <c r="AM99" s="51">
        <v>5.4588072452041994</v>
      </c>
    </row>
    <row r="100" spans="1:39">
      <c r="A100" t="s">
        <v>336</v>
      </c>
      <c r="B100">
        <v>5</v>
      </c>
      <c r="C100" t="s">
        <v>337</v>
      </c>
      <c r="D100" t="s">
        <v>136</v>
      </c>
      <c r="E100" t="s">
        <v>137</v>
      </c>
      <c r="F100" t="s">
        <v>138</v>
      </c>
      <c r="G100" t="s">
        <v>139</v>
      </c>
      <c r="H100" t="s">
        <v>140</v>
      </c>
      <c r="I100" t="s">
        <v>10</v>
      </c>
      <c r="J100" t="s">
        <v>45</v>
      </c>
      <c r="K100">
        <v>52</v>
      </c>
      <c r="L100">
        <v>10841.3</v>
      </c>
      <c r="M100" t="s">
        <v>30</v>
      </c>
      <c r="N100">
        <v>99</v>
      </c>
      <c r="O100">
        <v>44.949697692307694</v>
      </c>
      <c r="P100" s="49" t="s">
        <v>33</v>
      </c>
      <c r="Q100" s="49">
        <v>7360445</v>
      </c>
      <c r="R100" s="49">
        <v>32.510452999999998</v>
      </c>
      <c r="S100" s="49">
        <v>52.540310169999998</v>
      </c>
      <c r="T100" s="49">
        <v>7.6758653781217774</v>
      </c>
      <c r="U100" s="49" t="s">
        <v>141</v>
      </c>
      <c r="V100" s="49">
        <v>0.28594968825048261</v>
      </c>
      <c r="W100" s="49">
        <v>1.93521838171215</v>
      </c>
      <c r="X100" s="49">
        <v>4</v>
      </c>
      <c r="Y100" s="49">
        <v>90</v>
      </c>
      <c r="Z100" s="49">
        <v>0.89753000000000005</v>
      </c>
      <c r="AA100" s="49">
        <v>401.28340079999998</v>
      </c>
      <c r="AB100" s="49">
        <v>2.1221608550000002</v>
      </c>
      <c r="AC100" s="51">
        <v>0.6989506263185653</v>
      </c>
      <c r="AD100" s="53">
        <v>1</v>
      </c>
      <c r="AE100" s="51">
        <v>44.949697692307694</v>
      </c>
      <c r="AF100" s="51">
        <v>149.31005217726411</v>
      </c>
      <c r="AG100" s="51">
        <v>10.391939463880608</v>
      </c>
      <c r="AH100" s="51">
        <v>0.13821397030720783</v>
      </c>
      <c r="AI100" s="51">
        <v>6.9599730978213536E-2</v>
      </c>
      <c r="AJ100" s="51">
        <v>0.12457321655316522</v>
      </c>
      <c r="AK100" s="51">
        <v>4.288547571654437</v>
      </c>
      <c r="AL100" s="51">
        <v>3.0622387304924863</v>
      </c>
      <c r="AM100" s="51">
        <v>5.5148564128163882</v>
      </c>
    </row>
    <row r="101" spans="1:39">
      <c r="A101" t="s">
        <v>338</v>
      </c>
      <c r="B101">
        <v>5</v>
      </c>
      <c r="C101" t="s">
        <v>339</v>
      </c>
      <c r="D101" t="s">
        <v>136</v>
      </c>
      <c r="E101" t="s">
        <v>137</v>
      </c>
      <c r="F101" t="s">
        <v>138</v>
      </c>
      <c r="G101" t="s">
        <v>139</v>
      </c>
      <c r="H101" t="s">
        <v>140</v>
      </c>
      <c r="I101" t="s">
        <v>10</v>
      </c>
      <c r="J101" t="s">
        <v>45</v>
      </c>
      <c r="K101">
        <v>52</v>
      </c>
      <c r="L101">
        <v>10841.3</v>
      </c>
      <c r="M101" t="s">
        <v>30</v>
      </c>
      <c r="N101">
        <v>100</v>
      </c>
      <c r="O101">
        <v>45.408368076923075</v>
      </c>
      <c r="P101" s="49" t="s">
        <v>33</v>
      </c>
      <c r="Q101" s="49">
        <v>7360445</v>
      </c>
      <c r="R101" s="49">
        <v>32.510452999999998</v>
      </c>
      <c r="S101" s="49">
        <v>52.540310169999998</v>
      </c>
      <c r="T101" s="49">
        <v>7.6758653781217774</v>
      </c>
      <c r="U101" s="49" t="s">
        <v>141</v>
      </c>
      <c r="V101" s="49">
        <v>0.28594968825048261</v>
      </c>
      <c r="W101" s="49">
        <v>1.93521838171215</v>
      </c>
      <c r="X101" s="49">
        <v>4</v>
      </c>
      <c r="Y101" s="49">
        <v>90</v>
      </c>
      <c r="Z101" s="49">
        <v>0.89753000000000005</v>
      </c>
      <c r="AA101" s="49">
        <v>401.28340079999998</v>
      </c>
      <c r="AB101" s="49">
        <v>2.1221608550000002</v>
      </c>
      <c r="AC101" s="51">
        <v>0.6989506263185653</v>
      </c>
      <c r="AD101" s="53">
        <v>1</v>
      </c>
      <c r="AE101" s="51">
        <v>45.408368076923075</v>
      </c>
      <c r="AF101" s="51">
        <v>150.8336241382566</v>
      </c>
      <c r="AG101" s="51">
        <v>10.60437834861675</v>
      </c>
      <c r="AH101" s="51">
        <v>0.13943475607004208</v>
      </c>
      <c r="AI101" s="51">
        <v>7.0305135272070385E-2</v>
      </c>
      <c r="AJ101" s="51">
        <v>0.12457321655316522</v>
      </c>
      <c r="AK101" s="51">
        <v>4.3320126803400063</v>
      </c>
      <c r="AL101" s="51">
        <v>3.0932750048996436</v>
      </c>
      <c r="AM101" s="51">
        <v>5.570750355780369</v>
      </c>
    </row>
    <row r="102" spans="1:39">
      <c r="A102" t="s">
        <v>340</v>
      </c>
      <c r="B102">
        <v>5</v>
      </c>
      <c r="C102" t="s">
        <v>341</v>
      </c>
      <c r="D102" t="s">
        <v>136</v>
      </c>
      <c r="E102" t="s">
        <v>137</v>
      </c>
      <c r="F102" t="s">
        <v>138</v>
      </c>
      <c r="G102" t="s">
        <v>139</v>
      </c>
      <c r="H102" t="s">
        <v>140</v>
      </c>
      <c r="I102" t="s">
        <v>10</v>
      </c>
      <c r="J102" t="s">
        <v>45</v>
      </c>
      <c r="K102">
        <v>52</v>
      </c>
      <c r="L102">
        <v>10841.3</v>
      </c>
      <c r="M102" t="s">
        <v>30</v>
      </c>
      <c r="N102">
        <v>101</v>
      </c>
      <c r="O102">
        <v>45.867038461538463</v>
      </c>
      <c r="P102" s="49" t="s">
        <v>33</v>
      </c>
      <c r="Q102" s="49">
        <v>7360445</v>
      </c>
      <c r="R102" s="49">
        <v>32.510452999999998</v>
      </c>
      <c r="S102" s="49">
        <v>52.540310169999998</v>
      </c>
      <c r="T102" s="49">
        <v>7.6758653781217774</v>
      </c>
      <c r="U102" s="49" t="s">
        <v>141</v>
      </c>
      <c r="V102" s="49">
        <v>0.28594968825048261</v>
      </c>
      <c r="W102" s="49">
        <v>1.93521838171215</v>
      </c>
      <c r="X102" s="49">
        <v>4</v>
      </c>
      <c r="Y102" s="49">
        <v>90</v>
      </c>
      <c r="Z102" s="49">
        <v>0.89753000000000005</v>
      </c>
      <c r="AA102" s="49">
        <v>401.28340079999998</v>
      </c>
      <c r="AB102" s="49">
        <v>2.1221608550000002</v>
      </c>
      <c r="AC102" s="51">
        <v>0.6989506263185653</v>
      </c>
      <c r="AD102" s="53">
        <v>1</v>
      </c>
      <c r="AE102" s="51">
        <v>45.867038461538463</v>
      </c>
      <c r="AF102" s="51">
        <v>152.35719609924908</v>
      </c>
      <c r="AG102" s="51">
        <v>10.818662305734483</v>
      </c>
      <c r="AH102" s="51">
        <v>0.14064577361882133</v>
      </c>
      <c r="AI102" s="51">
        <v>7.1008541655537882E-2</v>
      </c>
      <c r="AJ102" s="51">
        <v>0.12457321655316522</v>
      </c>
      <c r="AK102" s="51">
        <v>4.3753546831797872</v>
      </c>
      <c r="AL102" s="51">
        <v>3.1242233755392381</v>
      </c>
      <c r="AM102" s="51">
        <v>5.6264859908203375</v>
      </c>
    </row>
    <row r="103" spans="1:39">
      <c r="A103" t="s">
        <v>342</v>
      </c>
      <c r="B103">
        <v>5</v>
      </c>
      <c r="C103" t="s">
        <v>343</v>
      </c>
      <c r="D103" t="s">
        <v>136</v>
      </c>
      <c r="E103" t="s">
        <v>137</v>
      </c>
      <c r="F103" t="s">
        <v>138</v>
      </c>
      <c r="G103" t="s">
        <v>139</v>
      </c>
      <c r="H103" t="s">
        <v>140</v>
      </c>
      <c r="I103" t="s">
        <v>10</v>
      </c>
      <c r="J103" t="s">
        <v>45</v>
      </c>
      <c r="K103">
        <v>52</v>
      </c>
      <c r="L103">
        <v>10841.3</v>
      </c>
      <c r="M103" t="s">
        <v>30</v>
      </c>
      <c r="N103">
        <v>102</v>
      </c>
      <c r="O103">
        <v>46.325708846153844</v>
      </c>
      <c r="P103" s="49" t="s">
        <v>33</v>
      </c>
      <c r="Q103" s="49">
        <v>7360445</v>
      </c>
      <c r="R103" s="49">
        <v>32.510452999999998</v>
      </c>
      <c r="S103" s="49">
        <v>52.540310169999998</v>
      </c>
      <c r="T103" s="49">
        <v>7.6758653781217774</v>
      </c>
      <c r="U103" s="49" t="s">
        <v>141</v>
      </c>
      <c r="V103" s="49">
        <v>0.28594968825048261</v>
      </c>
      <c r="W103" s="49">
        <v>1.93521838171215</v>
      </c>
      <c r="X103" s="49">
        <v>4</v>
      </c>
      <c r="Y103" s="49">
        <v>90</v>
      </c>
      <c r="Z103" s="49">
        <v>0.89753000000000005</v>
      </c>
      <c r="AA103" s="49">
        <v>401.28340079999998</v>
      </c>
      <c r="AB103" s="49">
        <v>2.1221608550000002</v>
      </c>
      <c r="AC103" s="51">
        <v>0.6989506263185653</v>
      </c>
      <c r="AD103" s="53">
        <v>1</v>
      </c>
      <c r="AE103" s="51">
        <v>46.325708846153844</v>
      </c>
      <c r="AF103" s="51">
        <v>153.88076806024156</v>
      </c>
      <c r="AG103" s="51">
        <v>11.034776273764713</v>
      </c>
      <c r="AH103" s="51">
        <v>0.14184690553733306</v>
      </c>
      <c r="AI103" s="51">
        <v>7.1709911594961595E-2</v>
      </c>
      <c r="AJ103" s="51">
        <v>0.12457321655316522</v>
      </c>
      <c r="AK103" s="51">
        <v>4.4185712058339988</v>
      </c>
      <c r="AL103" s="51">
        <v>3.1550821470132075</v>
      </c>
      <c r="AM103" s="51">
        <v>5.6820602646547904</v>
      </c>
    </row>
    <row r="104" spans="1:39">
      <c r="A104" t="s">
        <v>344</v>
      </c>
      <c r="B104">
        <v>5</v>
      </c>
      <c r="C104" t="s">
        <v>345</v>
      </c>
      <c r="D104" t="s">
        <v>136</v>
      </c>
      <c r="E104" t="s">
        <v>137</v>
      </c>
      <c r="F104" t="s">
        <v>138</v>
      </c>
      <c r="G104" t="s">
        <v>139</v>
      </c>
      <c r="H104" t="s">
        <v>140</v>
      </c>
      <c r="I104" t="s">
        <v>10</v>
      </c>
      <c r="J104" t="s">
        <v>45</v>
      </c>
      <c r="K104">
        <v>52</v>
      </c>
      <c r="L104">
        <v>10841.3</v>
      </c>
      <c r="M104" t="s">
        <v>30</v>
      </c>
      <c r="N104">
        <v>103</v>
      </c>
      <c r="O104">
        <v>46.784379230769233</v>
      </c>
      <c r="P104" s="49" t="s">
        <v>33</v>
      </c>
      <c r="Q104" s="49">
        <v>7360445</v>
      </c>
      <c r="R104" s="49">
        <v>32.510452999999998</v>
      </c>
      <c r="S104" s="49">
        <v>52.540310169999998</v>
      </c>
      <c r="T104" s="49">
        <v>7.6758653781217774</v>
      </c>
      <c r="U104" s="49" t="s">
        <v>141</v>
      </c>
      <c r="V104" s="49">
        <v>0.28594968825048261</v>
      </c>
      <c r="W104" s="49">
        <v>1.93521838171215</v>
      </c>
      <c r="X104" s="49">
        <v>4</v>
      </c>
      <c r="Y104" s="49">
        <v>90</v>
      </c>
      <c r="Z104" s="49">
        <v>0.89753000000000005</v>
      </c>
      <c r="AA104" s="49">
        <v>401.28340079999998</v>
      </c>
      <c r="AB104" s="49">
        <v>2.1221608550000002</v>
      </c>
      <c r="AC104" s="51">
        <v>0.6989506263185653</v>
      </c>
      <c r="AD104" s="53">
        <v>1</v>
      </c>
      <c r="AE104" s="51">
        <v>46.784379230769233</v>
      </c>
      <c r="AF104" s="51">
        <v>155.40434002123408</v>
      </c>
      <c r="AG104" s="51">
        <v>11.252705015026891</v>
      </c>
      <c r="AH104" s="51">
        <v>0.14303803616877439</v>
      </c>
      <c r="AI104" s="51">
        <v>7.2409206933920556E-2</v>
      </c>
      <c r="AJ104" s="51">
        <v>0.12457321655316522</v>
      </c>
      <c r="AK104" s="51">
        <v>4.4616598972069648</v>
      </c>
      <c r="AL104" s="51">
        <v>3.1858496405209529</v>
      </c>
      <c r="AM104" s="51">
        <v>5.7374701538929775</v>
      </c>
    </row>
    <row r="105" spans="1:39">
      <c r="A105" t="s">
        <v>346</v>
      </c>
      <c r="B105">
        <v>5</v>
      </c>
      <c r="C105" t="s">
        <v>347</v>
      </c>
      <c r="D105" t="s">
        <v>136</v>
      </c>
      <c r="E105" t="s">
        <v>137</v>
      </c>
      <c r="F105" t="s">
        <v>138</v>
      </c>
      <c r="G105" t="s">
        <v>139</v>
      </c>
      <c r="H105" t="s">
        <v>140</v>
      </c>
      <c r="I105" t="s">
        <v>10</v>
      </c>
      <c r="J105" t="s">
        <v>45</v>
      </c>
      <c r="K105">
        <v>52</v>
      </c>
      <c r="L105">
        <v>10841.3</v>
      </c>
      <c r="M105" t="s">
        <v>30</v>
      </c>
      <c r="N105">
        <v>104</v>
      </c>
      <c r="O105">
        <v>47.243049615384614</v>
      </c>
      <c r="P105" s="49" t="s">
        <v>33</v>
      </c>
      <c r="Q105" s="49">
        <v>7360445</v>
      </c>
      <c r="R105" s="49">
        <v>32.510452999999998</v>
      </c>
      <c r="S105" s="49">
        <v>52.540310169999998</v>
      </c>
      <c r="T105" s="49">
        <v>7.6758653781217774</v>
      </c>
      <c r="U105" s="49" t="s">
        <v>141</v>
      </c>
      <c r="V105" s="49">
        <v>0.28594968825048261</v>
      </c>
      <c r="W105" s="49">
        <v>1.93521838171215</v>
      </c>
      <c r="X105" s="49">
        <v>4</v>
      </c>
      <c r="Y105" s="49">
        <v>90</v>
      </c>
      <c r="Z105" s="49">
        <v>0.89753000000000005</v>
      </c>
      <c r="AA105" s="49">
        <v>401.28340079999998</v>
      </c>
      <c r="AB105" s="49">
        <v>2.1221608550000002</v>
      </c>
      <c r="AC105" s="51">
        <v>0.6989506263185653</v>
      </c>
      <c r="AD105" s="53">
        <v>1</v>
      </c>
      <c r="AE105" s="51">
        <v>47.243049615384614</v>
      </c>
      <c r="AF105" s="51">
        <v>156.92791198222656</v>
      </c>
      <c r="AG105" s="51">
        <v>11.472433118320275</v>
      </c>
      <c r="AH105" s="51">
        <v>0.1442190516227729</v>
      </c>
      <c r="AI105" s="51">
        <v>7.3106389892064749E-2</v>
      </c>
      <c r="AJ105" s="51">
        <v>0.12457321655316522</v>
      </c>
      <c r="AK105" s="51">
        <v>4.5046184293754878</v>
      </c>
      <c r="AL105" s="51">
        <v>3.2165241938081883</v>
      </c>
      <c r="AM105" s="51">
        <v>5.7927126649427887</v>
      </c>
    </row>
    <row r="106" spans="1:39">
      <c r="A106" t="s">
        <v>348</v>
      </c>
      <c r="B106">
        <v>5</v>
      </c>
      <c r="C106" t="s">
        <v>349</v>
      </c>
      <c r="D106" t="s">
        <v>136</v>
      </c>
      <c r="E106" t="s">
        <v>137</v>
      </c>
      <c r="F106" t="s">
        <v>138</v>
      </c>
      <c r="G106" t="s">
        <v>139</v>
      </c>
      <c r="H106" t="s">
        <v>140</v>
      </c>
      <c r="I106" t="s">
        <v>10</v>
      </c>
      <c r="J106" t="s">
        <v>45</v>
      </c>
      <c r="K106">
        <v>52</v>
      </c>
      <c r="L106">
        <v>10841.3</v>
      </c>
      <c r="M106" t="s">
        <v>30</v>
      </c>
      <c r="N106">
        <v>105</v>
      </c>
      <c r="O106">
        <v>47.701720000000002</v>
      </c>
      <c r="P106" s="49" t="s">
        <v>33</v>
      </c>
      <c r="Q106" s="49">
        <v>7360445</v>
      </c>
      <c r="R106" s="49">
        <v>32.510452999999998</v>
      </c>
      <c r="S106" s="49">
        <v>52.540310169999998</v>
      </c>
      <c r="T106" s="49">
        <v>7.6758653781217774</v>
      </c>
      <c r="U106" s="49" t="s">
        <v>141</v>
      </c>
      <c r="V106" s="49">
        <v>0.28594968825048261</v>
      </c>
      <c r="W106" s="49">
        <v>1.93521838171215</v>
      </c>
      <c r="X106" s="49">
        <v>4</v>
      </c>
      <c r="Y106" s="49">
        <v>90</v>
      </c>
      <c r="Z106" s="49">
        <v>0.89753000000000005</v>
      </c>
      <c r="AA106" s="49">
        <v>401.28340079999998</v>
      </c>
      <c r="AB106" s="49">
        <v>2.1221608550000002</v>
      </c>
      <c r="AC106" s="51">
        <v>0.6989506263185653</v>
      </c>
      <c r="AD106" s="53">
        <v>1</v>
      </c>
      <c r="AE106" s="51">
        <v>47.701720000000002</v>
      </c>
      <c r="AF106" s="51">
        <v>158.45148394321905</v>
      </c>
      <c r="AG106" s="51">
        <v>11.693945001625776</v>
      </c>
      <c r="AH106" s="51">
        <v>0.14538983978229952</v>
      </c>
      <c r="AI106" s="51">
        <v>7.3801423064086241E-2</v>
      </c>
      <c r="AJ106" s="51">
        <v>0.12457321655316522</v>
      </c>
      <c r="AK106" s="51">
        <v>4.5474444975254507</v>
      </c>
      <c r="AL106" s="51">
        <v>3.2471041611216753</v>
      </c>
      <c r="AM106" s="51">
        <v>5.8477848339292269</v>
      </c>
    </row>
    <row r="107" spans="1:39">
      <c r="A107" t="s">
        <v>350</v>
      </c>
      <c r="B107">
        <v>5</v>
      </c>
      <c r="C107" t="s">
        <v>351</v>
      </c>
      <c r="D107" t="s">
        <v>136</v>
      </c>
      <c r="E107" t="s">
        <v>137</v>
      </c>
      <c r="F107" t="s">
        <v>138</v>
      </c>
      <c r="G107" t="s">
        <v>139</v>
      </c>
      <c r="H107" t="s">
        <v>140</v>
      </c>
      <c r="I107" t="s">
        <v>10</v>
      </c>
      <c r="J107" t="s">
        <v>45</v>
      </c>
      <c r="K107">
        <v>52</v>
      </c>
      <c r="L107">
        <v>10841.3</v>
      </c>
      <c r="M107" t="s">
        <v>30</v>
      </c>
      <c r="N107">
        <v>106</v>
      </c>
      <c r="O107">
        <v>48.160390384615383</v>
      </c>
      <c r="P107" s="49" t="s">
        <v>33</v>
      </c>
      <c r="Q107" s="49">
        <v>7360445</v>
      </c>
      <c r="R107" s="49">
        <v>32.510452999999998</v>
      </c>
      <c r="S107" s="49">
        <v>52.540310169999998</v>
      </c>
      <c r="T107" s="49">
        <v>7.6758653781217774</v>
      </c>
      <c r="U107" s="49" t="s">
        <v>141</v>
      </c>
      <c r="V107" s="49">
        <v>0.28594968825048261</v>
      </c>
      <c r="W107" s="49">
        <v>1.93521838171215</v>
      </c>
      <c r="X107" s="49">
        <v>4</v>
      </c>
      <c r="Y107" s="49">
        <v>90</v>
      </c>
      <c r="Z107" s="49">
        <v>0.89753000000000005</v>
      </c>
      <c r="AA107" s="49">
        <v>401.28340079999998</v>
      </c>
      <c r="AB107" s="49">
        <v>2.1221608550000002</v>
      </c>
      <c r="AC107" s="51">
        <v>0.6989506263185653</v>
      </c>
      <c r="AD107" s="53">
        <v>1</v>
      </c>
      <c r="AE107" s="51">
        <v>48.160390384615383</v>
      </c>
      <c r="AF107" s="51">
        <v>159.97505590421153</v>
      </c>
      <c r="AG107" s="51">
        <v>11.917224914818533</v>
      </c>
      <c r="AH107" s="51">
        <v>0.14655029031074313</v>
      </c>
      <c r="AI107" s="51">
        <v>7.4494269418816303E-2</v>
      </c>
      <c r="AJ107" s="51">
        <v>0.12457321655316522</v>
      </c>
      <c r="AK107" s="51">
        <v>4.5901358198961848</v>
      </c>
      <c r="AL107" s="51">
        <v>3.2775879131694969</v>
      </c>
      <c r="AM107" s="51">
        <v>5.9026837266228727</v>
      </c>
    </row>
    <row r="108" spans="1:39">
      <c r="A108" t="s">
        <v>352</v>
      </c>
      <c r="B108">
        <v>5</v>
      </c>
      <c r="C108" t="s">
        <v>353</v>
      </c>
      <c r="D108" t="s">
        <v>136</v>
      </c>
      <c r="E108" t="s">
        <v>137</v>
      </c>
      <c r="F108" t="s">
        <v>138</v>
      </c>
      <c r="G108" t="s">
        <v>139</v>
      </c>
      <c r="H108" t="s">
        <v>140</v>
      </c>
      <c r="I108" t="s">
        <v>10</v>
      </c>
      <c r="J108" t="s">
        <v>45</v>
      </c>
      <c r="K108">
        <v>52</v>
      </c>
      <c r="L108">
        <v>10841.3</v>
      </c>
      <c r="M108" t="s">
        <v>30</v>
      </c>
      <c r="N108">
        <v>107</v>
      </c>
      <c r="O108">
        <v>48.619060769230771</v>
      </c>
      <c r="P108" s="49" t="s">
        <v>33</v>
      </c>
      <c r="Q108" s="49">
        <v>7360445</v>
      </c>
      <c r="R108" s="49">
        <v>32.510452999999998</v>
      </c>
      <c r="S108" s="49">
        <v>52.540310169999998</v>
      </c>
      <c r="T108" s="49">
        <v>7.6758653781217774</v>
      </c>
      <c r="U108" s="49" t="s">
        <v>141</v>
      </c>
      <c r="V108" s="49">
        <v>0.28594968825048261</v>
      </c>
      <c r="W108" s="49">
        <v>1.93521838171215</v>
      </c>
      <c r="X108" s="49">
        <v>4</v>
      </c>
      <c r="Y108" s="49">
        <v>90</v>
      </c>
      <c r="Z108" s="49">
        <v>0.89753000000000005</v>
      </c>
      <c r="AA108" s="49">
        <v>401.28340079999998</v>
      </c>
      <c r="AB108" s="49">
        <v>2.1221608550000002</v>
      </c>
      <c r="AC108" s="51">
        <v>0.6989506263185653</v>
      </c>
      <c r="AD108" s="53">
        <v>1</v>
      </c>
      <c r="AE108" s="51">
        <v>48.619060769230771</v>
      </c>
      <c r="AF108" s="51">
        <v>161.49862786520404</v>
      </c>
      <c r="AG108" s="51">
        <v>12.142256942391171</v>
      </c>
      <c r="AH108" s="51">
        <v>0.14770029465890383</v>
      </c>
      <c r="AI108" s="51">
        <v>7.5184892298439776E-2</v>
      </c>
      <c r="AJ108" s="51">
        <v>0.12457321655316522</v>
      </c>
      <c r="AK108" s="51">
        <v>4.6326901377320588</v>
      </c>
      <c r="AL108" s="51">
        <v>3.3079738370864908</v>
      </c>
      <c r="AM108" s="51">
        <v>5.9574064383776273</v>
      </c>
    </row>
    <row r="109" spans="1:39">
      <c r="A109" t="s">
        <v>354</v>
      </c>
      <c r="B109">
        <v>5</v>
      </c>
      <c r="C109" t="s">
        <v>355</v>
      </c>
      <c r="D109" t="s">
        <v>136</v>
      </c>
      <c r="E109" t="s">
        <v>137</v>
      </c>
      <c r="F109" t="s">
        <v>138</v>
      </c>
      <c r="G109" t="s">
        <v>139</v>
      </c>
      <c r="H109" t="s">
        <v>140</v>
      </c>
      <c r="I109" t="s">
        <v>10</v>
      </c>
      <c r="J109" t="s">
        <v>45</v>
      </c>
      <c r="K109">
        <v>52</v>
      </c>
      <c r="L109">
        <v>10841.3</v>
      </c>
      <c r="M109" t="s">
        <v>30</v>
      </c>
      <c r="N109">
        <v>108</v>
      </c>
      <c r="O109">
        <v>49.077731153846152</v>
      </c>
      <c r="P109" s="49" t="s">
        <v>33</v>
      </c>
      <c r="Q109" s="49">
        <v>7360445</v>
      </c>
      <c r="R109" s="49">
        <v>32.510452999999998</v>
      </c>
      <c r="S109" s="49">
        <v>52.540310169999998</v>
      </c>
      <c r="T109" s="49">
        <v>7.6758653781217774</v>
      </c>
      <c r="U109" s="49" t="s">
        <v>141</v>
      </c>
      <c r="V109" s="49">
        <v>0.28594968825048261</v>
      </c>
      <c r="W109" s="49">
        <v>1.93521838171215</v>
      </c>
      <c r="X109" s="49">
        <v>4</v>
      </c>
      <c r="Y109" s="49">
        <v>90</v>
      </c>
      <c r="Z109" s="49">
        <v>0.89753000000000005</v>
      </c>
      <c r="AA109" s="49">
        <v>401.28340079999998</v>
      </c>
      <c r="AB109" s="49">
        <v>2.1221608550000002</v>
      </c>
      <c r="AC109" s="51">
        <v>0.6989506263185653</v>
      </c>
      <c r="AD109" s="53">
        <v>1</v>
      </c>
      <c r="AE109" s="51">
        <v>49.077731153846152</v>
      </c>
      <c r="AF109" s="51">
        <v>163.0221998261965</v>
      </c>
      <c r="AG109" s="51">
        <v>12.369025006187718</v>
      </c>
      <c r="AH109" s="51">
        <v>0.14883974607200678</v>
      </c>
      <c r="AI109" s="51">
        <v>7.5873255417818891E-2</v>
      </c>
      <c r="AJ109" s="51">
        <v>0.12457321655316522</v>
      </c>
      <c r="AK109" s="51">
        <v>4.6751052152408183</v>
      </c>
      <c r="AL109" s="51">
        <v>3.3382603364045011</v>
      </c>
      <c r="AM109" s="51">
        <v>6.0119500940771369</v>
      </c>
    </row>
    <row r="110" spans="1:39">
      <c r="A110" t="s">
        <v>356</v>
      </c>
      <c r="B110">
        <v>5</v>
      </c>
      <c r="C110" t="s">
        <v>357</v>
      </c>
      <c r="D110" t="s">
        <v>136</v>
      </c>
      <c r="E110" t="s">
        <v>137</v>
      </c>
      <c r="F110" t="s">
        <v>138</v>
      </c>
      <c r="G110" t="s">
        <v>139</v>
      </c>
      <c r="H110" t="s">
        <v>140</v>
      </c>
      <c r="I110" t="s">
        <v>10</v>
      </c>
      <c r="J110" t="s">
        <v>45</v>
      </c>
      <c r="K110">
        <v>52</v>
      </c>
      <c r="L110">
        <v>10841.3</v>
      </c>
      <c r="M110" t="s">
        <v>30</v>
      </c>
      <c r="N110">
        <v>109</v>
      </c>
      <c r="O110">
        <v>49.53640153846154</v>
      </c>
      <c r="P110" s="49" t="s">
        <v>33</v>
      </c>
      <c r="Q110" s="49">
        <v>7360445</v>
      </c>
      <c r="R110" s="49">
        <v>32.510452999999998</v>
      </c>
      <c r="S110" s="49">
        <v>52.540310169999998</v>
      </c>
      <c r="T110" s="49">
        <v>7.6758653781217774</v>
      </c>
      <c r="U110" s="49" t="s">
        <v>141</v>
      </c>
      <c r="V110" s="49">
        <v>0.28594968825048261</v>
      </c>
      <c r="W110" s="49">
        <v>1.93521838171215</v>
      </c>
      <c r="X110" s="49">
        <v>4</v>
      </c>
      <c r="Y110" s="49">
        <v>90</v>
      </c>
      <c r="Z110" s="49">
        <v>0.89753000000000005</v>
      </c>
      <c r="AA110" s="49">
        <v>401.28340079999998</v>
      </c>
      <c r="AB110" s="49">
        <v>2.1221608550000002</v>
      </c>
      <c r="AC110" s="51">
        <v>0.6989506263185653</v>
      </c>
      <c r="AD110" s="53">
        <v>1</v>
      </c>
      <c r="AE110" s="51">
        <v>49.53640153846154</v>
      </c>
      <c r="AF110" s="51">
        <v>164.54577178718901</v>
      </c>
      <c r="AG110" s="51">
        <v>12.597512868148183</v>
      </c>
      <c r="AH110" s="51">
        <v>0.14996853959665904</v>
      </c>
      <c r="AI110" s="51">
        <v>7.6559322863919269E-2</v>
      </c>
      <c r="AJ110" s="51">
        <v>0.12457321655316522</v>
      </c>
      <c r="AK110" s="51">
        <v>4.7173788395582159</v>
      </c>
      <c r="AL110" s="51">
        <v>3.3684458310271208</v>
      </c>
      <c r="AM110" s="51">
        <v>6.0663118480893123</v>
      </c>
    </row>
    <row r="111" spans="1:39">
      <c r="A111" t="s">
        <v>358</v>
      </c>
      <c r="B111">
        <v>5</v>
      </c>
      <c r="C111" t="s">
        <v>359</v>
      </c>
      <c r="D111" t="s">
        <v>136</v>
      </c>
      <c r="E111" t="s">
        <v>137</v>
      </c>
      <c r="F111" t="s">
        <v>138</v>
      </c>
      <c r="G111" t="s">
        <v>139</v>
      </c>
      <c r="H111" t="s">
        <v>140</v>
      </c>
      <c r="I111" t="s">
        <v>10</v>
      </c>
      <c r="J111" t="s">
        <v>45</v>
      </c>
      <c r="K111">
        <v>52</v>
      </c>
      <c r="L111">
        <v>10841.3</v>
      </c>
      <c r="M111" t="s">
        <v>30</v>
      </c>
      <c r="N111">
        <v>110</v>
      </c>
      <c r="O111">
        <v>49.995071923076921</v>
      </c>
      <c r="P111" s="49" t="s">
        <v>33</v>
      </c>
      <c r="Q111" s="49">
        <v>7360445</v>
      </c>
      <c r="R111" s="49">
        <v>32.510452999999998</v>
      </c>
      <c r="S111" s="49">
        <v>52.540310169999998</v>
      </c>
      <c r="T111" s="49">
        <v>7.6758653781217774</v>
      </c>
      <c r="U111" s="49" t="s">
        <v>141</v>
      </c>
      <c r="V111" s="49">
        <v>0.28594968825048261</v>
      </c>
      <c r="W111" s="49">
        <v>1.93521838171215</v>
      </c>
      <c r="X111" s="49">
        <v>4</v>
      </c>
      <c r="Y111" s="49">
        <v>90</v>
      </c>
      <c r="Z111" s="49">
        <v>0.89753000000000005</v>
      </c>
      <c r="AA111" s="49">
        <v>401.28340079999998</v>
      </c>
      <c r="AB111" s="49">
        <v>2.1221608550000002</v>
      </c>
      <c r="AC111" s="51">
        <v>0.6989506263185653</v>
      </c>
      <c r="AD111" s="53">
        <v>1</v>
      </c>
      <c r="AE111" s="51">
        <v>49.995071923076921</v>
      </c>
      <c r="AF111" s="51">
        <v>166.0693437481815</v>
      </c>
      <c r="AG111" s="51">
        <v>12.827704133063556</v>
      </c>
      <c r="AH111" s="51">
        <v>0.15108657208775472</v>
      </c>
      <c r="AI111" s="51">
        <v>7.7243059095330607E-2</v>
      </c>
      <c r="AJ111" s="51">
        <v>0.12457321655316522</v>
      </c>
      <c r="AK111" s="51">
        <v>4.7595088207184757</v>
      </c>
      <c r="AL111" s="51">
        <v>3.3985287572086049</v>
      </c>
      <c r="AM111" s="51">
        <v>6.1204888842283465</v>
      </c>
    </row>
    <row r="112" spans="1:39">
      <c r="A112" t="s">
        <v>360</v>
      </c>
      <c r="B112">
        <v>5</v>
      </c>
      <c r="C112" t="s">
        <v>361</v>
      </c>
      <c r="D112" t="s">
        <v>136</v>
      </c>
      <c r="E112" t="s">
        <v>137</v>
      </c>
      <c r="F112" t="s">
        <v>138</v>
      </c>
      <c r="G112" t="s">
        <v>139</v>
      </c>
      <c r="H112" t="s">
        <v>140</v>
      </c>
      <c r="I112" t="s">
        <v>10</v>
      </c>
      <c r="J112" t="s">
        <v>45</v>
      </c>
      <c r="K112">
        <v>52</v>
      </c>
      <c r="L112">
        <v>10841.3</v>
      </c>
      <c r="M112" t="s">
        <v>30</v>
      </c>
      <c r="N112">
        <v>111</v>
      </c>
      <c r="O112">
        <v>50.453742307692309</v>
      </c>
      <c r="P112" s="49" t="s">
        <v>33</v>
      </c>
      <c r="Q112" s="49">
        <v>7360445</v>
      </c>
      <c r="R112" s="49">
        <v>32.510452999999998</v>
      </c>
      <c r="S112" s="49">
        <v>52.540310169999998</v>
      </c>
      <c r="T112" s="49">
        <v>7.6758653781217774</v>
      </c>
      <c r="U112" s="49" t="s">
        <v>141</v>
      </c>
      <c r="V112" s="49">
        <v>0.28594968825048261</v>
      </c>
      <c r="W112" s="49">
        <v>1.93521838171215</v>
      </c>
      <c r="X112" s="49">
        <v>4</v>
      </c>
      <c r="Y112" s="49">
        <v>90</v>
      </c>
      <c r="Z112" s="49">
        <v>0.89753000000000005</v>
      </c>
      <c r="AA112" s="49">
        <v>401.28340079999998</v>
      </c>
      <c r="AB112" s="49">
        <v>2.1221608550000002</v>
      </c>
      <c r="AC112" s="51">
        <v>0.6989506263185653</v>
      </c>
      <c r="AD112" s="53">
        <v>1</v>
      </c>
      <c r="AE112" s="51">
        <v>50.453742307692309</v>
      </c>
      <c r="AF112" s="51">
        <v>167.59291570917401</v>
      </c>
      <c r="AG112" s="51">
        <v>13.059582251341402</v>
      </c>
      <c r="AH112" s="51">
        <v>0.15219374221536081</v>
      </c>
      <c r="AI112" s="51">
        <v>7.7924428941876345E-2</v>
      </c>
      <c r="AJ112" s="51">
        <v>0.12457321655316522</v>
      </c>
      <c r="AK112" s="51">
        <v>4.8014929916302416</v>
      </c>
      <c r="AL112" s="51">
        <v>3.4285075675366969</v>
      </c>
      <c r="AM112" s="51">
        <v>6.1744784157237875</v>
      </c>
    </row>
    <row r="113" spans="1:39">
      <c r="A113" t="s">
        <v>362</v>
      </c>
      <c r="B113">
        <v>5</v>
      </c>
      <c r="C113" t="s">
        <v>363</v>
      </c>
      <c r="D113" t="s">
        <v>136</v>
      </c>
      <c r="E113" t="s">
        <v>137</v>
      </c>
      <c r="F113" t="s">
        <v>138</v>
      </c>
      <c r="G113" t="s">
        <v>139</v>
      </c>
      <c r="H113" t="s">
        <v>140</v>
      </c>
      <c r="I113" t="s">
        <v>10</v>
      </c>
      <c r="J113" t="s">
        <v>45</v>
      </c>
      <c r="K113">
        <v>52</v>
      </c>
      <c r="L113">
        <v>10841.3</v>
      </c>
      <c r="M113" t="s">
        <v>30</v>
      </c>
      <c r="N113">
        <v>112</v>
      </c>
      <c r="O113">
        <v>50.91241269230769</v>
      </c>
      <c r="P113" s="49" t="s">
        <v>33</v>
      </c>
      <c r="Q113" s="49">
        <v>7360445</v>
      </c>
      <c r="R113" s="49">
        <v>32.510452999999998</v>
      </c>
      <c r="S113" s="49">
        <v>52.540310169999998</v>
      </c>
      <c r="T113" s="49">
        <v>7.6758653781217774</v>
      </c>
      <c r="U113" s="49" t="s">
        <v>141</v>
      </c>
      <c r="V113" s="49">
        <v>0.28594968825048261</v>
      </c>
      <c r="W113" s="49">
        <v>1.93521838171215</v>
      </c>
      <c r="X113" s="49">
        <v>4</v>
      </c>
      <c r="Y113" s="49">
        <v>90</v>
      </c>
      <c r="Z113" s="49">
        <v>0.89753000000000005</v>
      </c>
      <c r="AA113" s="49">
        <v>401.28340079999998</v>
      </c>
      <c r="AB113" s="49">
        <v>2.1221608550000002</v>
      </c>
      <c r="AC113" s="51">
        <v>0.6989506263185653</v>
      </c>
      <c r="AD113" s="53">
        <v>1</v>
      </c>
      <c r="AE113" s="51">
        <v>50.91241269230769</v>
      </c>
      <c r="AF113" s="51">
        <v>169.11648767016646</v>
      </c>
      <c r="AG113" s="51">
        <v>13.293130521781658</v>
      </c>
      <c r="AH113" s="51">
        <v>0.15328995047147123</v>
      </c>
      <c r="AI113" s="51">
        <v>7.8603397604305111E-2</v>
      </c>
      <c r="AJ113" s="51">
        <v>0.12457321655316522</v>
      </c>
      <c r="AK113" s="51">
        <v>4.8433292080575701</v>
      </c>
      <c r="AL113" s="51">
        <v>3.4583807309190506</v>
      </c>
      <c r="AM113" s="51">
        <v>6.2282776851960895</v>
      </c>
    </row>
    <row r="114" spans="1:39">
      <c r="A114" t="s">
        <v>364</v>
      </c>
      <c r="B114">
        <v>5</v>
      </c>
      <c r="C114" t="s">
        <v>365</v>
      </c>
      <c r="D114" t="s">
        <v>136</v>
      </c>
      <c r="E114" t="s">
        <v>137</v>
      </c>
      <c r="F114" t="s">
        <v>138</v>
      </c>
      <c r="G114" t="s">
        <v>139</v>
      </c>
      <c r="H114" t="s">
        <v>140</v>
      </c>
      <c r="I114" t="s">
        <v>10</v>
      </c>
      <c r="J114" t="s">
        <v>45</v>
      </c>
      <c r="K114">
        <v>52</v>
      </c>
      <c r="L114">
        <v>10841.3</v>
      </c>
      <c r="M114" t="s">
        <v>30</v>
      </c>
      <c r="N114">
        <v>113</v>
      </c>
      <c r="O114">
        <v>51.371083076923078</v>
      </c>
      <c r="P114" s="49" t="s">
        <v>33</v>
      </c>
      <c r="Q114" s="49">
        <v>7360445</v>
      </c>
      <c r="R114" s="49">
        <v>32.510452999999998</v>
      </c>
      <c r="S114" s="49">
        <v>52.540310169999998</v>
      </c>
      <c r="T114" s="49">
        <v>7.6758653781217774</v>
      </c>
      <c r="U114" s="49" t="s">
        <v>141</v>
      </c>
      <c r="V114" s="49">
        <v>0.28594968825048261</v>
      </c>
      <c r="W114" s="49">
        <v>1.93521838171215</v>
      </c>
      <c r="X114" s="49">
        <v>4</v>
      </c>
      <c r="Y114" s="49">
        <v>90</v>
      </c>
      <c r="Z114" s="49">
        <v>0.89753000000000005</v>
      </c>
      <c r="AA114" s="49">
        <v>401.28340079999998</v>
      </c>
      <c r="AB114" s="49">
        <v>2.1221608550000002</v>
      </c>
      <c r="AC114" s="51">
        <v>0.6989506263185653</v>
      </c>
      <c r="AD114" s="53">
        <v>1</v>
      </c>
      <c r="AE114" s="51">
        <v>51.371083076923078</v>
      </c>
      <c r="AF114" s="51">
        <v>170.64005963115898</v>
      </c>
      <c r="AG114" s="51">
        <v>13.528332094362664</v>
      </c>
      <c r="AH114" s="51">
        <v>0.15437509917666598</v>
      </c>
      <c r="AI114" s="51">
        <v>7.9279930654058348E-2</v>
      </c>
      <c r="AJ114" s="51">
        <v>0.12457321655316522</v>
      </c>
      <c r="AK114" s="51">
        <v>4.8850153486056049</v>
      </c>
      <c r="AL114" s="51">
        <v>3.4881467325730089</v>
      </c>
      <c r="AM114" s="51">
        <v>6.281883964638201</v>
      </c>
    </row>
    <row r="115" spans="1:39">
      <c r="A115" t="s">
        <v>366</v>
      </c>
      <c r="B115">
        <v>5</v>
      </c>
      <c r="C115" t="s">
        <v>367</v>
      </c>
      <c r="D115" t="s">
        <v>136</v>
      </c>
      <c r="E115" t="s">
        <v>137</v>
      </c>
      <c r="F115" t="s">
        <v>138</v>
      </c>
      <c r="G115" t="s">
        <v>139</v>
      </c>
      <c r="H115" t="s">
        <v>140</v>
      </c>
      <c r="I115" t="s">
        <v>10</v>
      </c>
      <c r="J115" t="s">
        <v>45</v>
      </c>
      <c r="K115">
        <v>52</v>
      </c>
      <c r="L115">
        <v>10841.3</v>
      </c>
      <c r="M115" t="s">
        <v>30</v>
      </c>
      <c r="N115">
        <v>114</v>
      </c>
      <c r="O115">
        <v>51.829753461538459</v>
      </c>
      <c r="P115" s="49" t="s">
        <v>33</v>
      </c>
      <c r="Q115" s="49">
        <v>7360445</v>
      </c>
      <c r="R115" s="49">
        <v>32.510452999999998</v>
      </c>
      <c r="S115" s="49">
        <v>52.540310169999998</v>
      </c>
      <c r="T115" s="49">
        <v>7.6758653781217774</v>
      </c>
      <c r="U115" s="49" t="s">
        <v>141</v>
      </c>
      <c r="V115" s="49">
        <v>0.28594968825048261</v>
      </c>
      <c r="W115" s="49">
        <v>1.93521838171215</v>
      </c>
      <c r="X115" s="49">
        <v>4</v>
      </c>
      <c r="Y115" s="49">
        <v>90</v>
      </c>
      <c r="Z115" s="49">
        <v>0.89753000000000005</v>
      </c>
      <c r="AA115" s="49">
        <v>401.28340079999998</v>
      </c>
      <c r="AB115" s="49">
        <v>2.1221608550000002</v>
      </c>
      <c r="AC115" s="51">
        <v>0.6989506263185653</v>
      </c>
      <c r="AD115" s="53">
        <v>1</v>
      </c>
      <c r="AE115" s="51">
        <v>51.829753461538459</v>
      </c>
      <c r="AF115" s="51">
        <v>172.16363159215146</v>
      </c>
      <c r="AG115" s="51">
        <v>13.765169973037125</v>
      </c>
      <c r="AH115" s="51">
        <v>0.15544909248669811</v>
      </c>
      <c r="AI115" s="51">
        <v>7.9953994033108253E-2</v>
      </c>
      <c r="AJ115" s="51">
        <v>0.12457321655316522</v>
      </c>
      <c r="AK115" s="51">
        <v>4.9265493147105959</v>
      </c>
      <c r="AL115" s="51">
        <v>3.5178040740184722</v>
      </c>
      <c r="AM115" s="51">
        <v>6.3352945554027205</v>
      </c>
    </row>
    <row r="116" spans="1:39">
      <c r="A116" t="s">
        <v>368</v>
      </c>
      <c r="B116">
        <v>5</v>
      </c>
      <c r="C116" t="s">
        <v>369</v>
      </c>
      <c r="D116" t="s">
        <v>136</v>
      </c>
      <c r="E116" t="s">
        <v>137</v>
      </c>
      <c r="F116" t="s">
        <v>138</v>
      </c>
      <c r="G116" t="s">
        <v>139</v>
      </c>
      <c r="H116" t="s">
        <v>140</v>
      </c>
      <c r="I116" t="s">
        <v>10</v>
      </c>
      <c r="J116" t="s">
        <v>45</v>
      </c>
      <c r="K116">
        <v>52</v>
      </c>
      <c r="L116">
        <v>10841.3</v>
      </c>
      <c r="M116" t="s">
        <v>30</v>
      </c>
      <c r="N116">
        <v>115</v>
      </c>
      <c r="O116">
        <v>52.288423846153847</v>
      </c>
      <c r="P116" s="49" t="s">
        <v>33</v>
      </c>
      <c r="Q116" s="49">
        <v>7360445</v>
      </c>
      <c r="R116" s="49">
        <v>32.510452999999998</v>
      </c>
      <c r="S116" s="49">
        <v>52.540310169999998</v>
      </c>
      <c r="T116" s="49">
        <v>7.6758653781217774</v>
      </c>
      <c r="U116" s="49" t="s">
        <v>141</v>
      </c>
      <c r="V116" s="49">
        <v>0.28594968825048261</v>
      </c>
      <c r="W116" s="49">
        <v>1.93521838171215</v>
      </c>
      <c r="X116" s="49">
        <v>4</v>
      </c>
      <c r="Y116" s="49">
        <v>90</v>
      </c>
      <c r="Z116" s="49">
        <v>0.89753000000000005</v>
      </c>
      <c r="AA116" s="49">
        <v>401.28340079999998</v>
      </c>
      <c r="AB116" s="49">
        <v>2.1221608550000002</v>
      </c>
      <c r="AC116" s="51">
        <v>0.6989506263185653</v>
      </c>
      <c r="AD116" s="53">
        <v>1</v>
      </c>
      <c r="AE116" s="51">
        <v>52.288423846153847</v>
      </c>
      <c r="AF116" s="51">
        <v>173.68720355314395</v>
      </c>
      <c r="AG116" s="51">
        <v>14.00362701853793</v>
      </c>
      <c r="AH116" s="51">
        <v>0.1565118363988989</v>
      </c>
      <c r="AI116" s="51">
        <v>8.0625554053860793E-2</v>
      </c>
      <c r="AJ116" s="51">
        <v>0.12457321655316522</v>
      </c>
      <c r="AK116" s="51">
        <v>4.9679290306339237</v>
      </c>
      <c r="AL116" s="51">
        <v>3.5473512730736307</v>
      </c>
      <c r="AM116" s="51">
        <v>6.3885067881942179</v>
      </c>
    </row>
    <row r="117" spans="1:39">
      <c r="A117" t="s">
        <v>370</v>
      </c>
      <c r="B117">
        <v>5</v>
      </c>
      <c r="C117" t="s">
        <v>371</v>
      </c>
      <c r="D117" t="s">
        <v>136</v>
      </c>
      <c r="E117" t="s">
        <v>137</v>
      </c>
      <c r="F117" t="s">
        <v>138</v>
      </c>
      <c r="G117" t="s">
        <v>139</v>
      </c>
      <c r="H117" t="s">
        <v>140</v>
      </c>
      <c r="I117" t="s">
        <v>10</v>
      </c>
      <c r="J117" t="s">
        <v>45</v>
      </c>
      <c r="K117">
        <v>52</v>
      </c>
      <c r="L117">
        <v>10841.3</v>
      </c>
      <c r="M117" t="s">
        <v>30</v>
      </c>
      <c r="N117">
        <v>116</v>
      </c>
      <c r="O117">
        <v>52.747094230769228</v>
      </c>
      <c r="P117" s="49" t="s">
        <v>33</v>
      </c>
      <c r="Q117" s="49">
        <v>7360445</v>
      </c>
      <c r="R117" s="49">
        <v>32.510452999999998</v>
      </c>
      <c r="S117" s="49">
        <v>52.540310169999998</v>
      </c>
      <c r="T117" s="49">
        <v>7.6758653781217774</v>
      </c>
      <c r="U117" s="49" t="s">
        <v>141</v>
      </c>
      <c r="V117" s="49">
        <v>0.28594968825048261</v>
      </c>
      <c r="W117" s="49">
        <v>1.93521838171215</v>
      </c>
      <c r="X117" s="49">
        <v>4</v>
      </c>
      <c r="Y117" s="49">
        <v>90</v>
      </c>
      <c r="Z117" s="49">
        <v>0.89753000000000005</v>
      </c>
      <c r="AA117" s="49">
        <v>401.28340079999998</v>
      </c>
      <c r="AB117" s="49">
        <v>2.1221608550000002</v>
      </c>
      <c r="AC117" s="51">
        <v>0.6989506263185653</v>
      </c>
      <c r="AD117" s="53">
        <v>1</v>
      </c>
      <c r="AE117" s="51">
        <v>52.747094230769228</v>
      </c>
      <c r="AF117" s="51">
        <v>175.21077551413643</v>
      </c>
      <c r="AG117" s="51">
        <v>14.243685951193591</v>
      </c>
      <c r="AH117" s="51">
        <v>0.15756323875853001</v>
      </c>
      <c r="AI117" s="51">
        <v>8.1294577399118786E-2</v>
      </c>
      <c r="AJ117" s="51">
        <v>0.12457321655316522</v>
      </c>
      <c r="AK117" s="51">
        <v>5.0091524434598211</v>
      </c>
      <c r="AL117" s="51">
        <v>3.576786863853342</v>
      </c>
      <c r="AM117" s="51">
        <v>6.4415180230663012</v>
      </c>
    </row>
    <row r="118" spans="1:39">
      <c r="A118" t="s">
        <v>372</v>
      </c>
      <c r="B118">
        <v>5</v>
      </c>
      <c r="C118" t="s">
        <v>373</v>
      </c>
      <c r="D118" t="s">
        <v>136</v>
      </c>
      <c r="E118" t="s">
        <v>137</v>
      </c>
      <c r="F118" t="s">
        <v>138</v>
      </c>
      <c r="G118" t="s">
        <v>139</v>
      </c>
      <c r="H118" t="s">
        <v>140</v>
      </c>
      <c r="I118" t="s">
        <v>10</v>
      </c>
      <c r="J118" t="s">
        <v>45</v>
      </c>
      <c r="K118">
        <v>52</v>
      </c>
      <c r="L118">
        <v>10841.3</v>
      </c>
      <c r="M118" t="s">
        <v>30</v>
      </c>
      <c r="N118">
        <v>117</v>
      </c>
      <c r="O118">
        <v>53.205764615384616</v>
      </c>
      <c r="P118" s="49" t="s">
        <v>33</v>
      </c>
      <c r="Q118" s="49">
        <v>7360445</v>
      </c>
      <c r="R118" s="49">
        <v>32.510452999999998</v>
      </c>
      <c r="S118" s="49">
        <v>52.540310169999998</v>
      </c>
      <c r="T118" s="49">
        <v>7.6758653781217774</v>
      </c>
      <c r="U118" s="49" t="s">
        <v>141</v>
      </c>
      <c r="V118" s="49">
        <v>0.28594968825048261</v>
      </c>
      <c r="W118" s="49">
        <v>1.93521838171215</v>
      </c>
      <c r="X118" s="49">
        <v>4</v>
      </c>
      <c r="Y118" s="49">
        <v>90</v>
      </c>
      <c r="Z118" s="49">
        <v>0.89753000000000005</v>
      </c>
      <c r="AA118" s="49">
        <v>401.28340079999998</v>
      </c>
      <c r="AB118" s="49">
        <v>2.1221608550000002</v>
      </c>
      <c r="AC118" s="51">
        <v>0.6989506263185653</v>
      </c>
      <c r="AD118" s="53">
        <v>1</v>
      </c>
      <c r="AE118" s="51">
        <v>53.205764615384616</v>
      </c>
      <c r="AF118" s="51">
        <v>176.73434747512894</v>
      </c>
      <c r="AG118" s="51">
        <v>14.485329353753061</v>
      </c>
      <c r="AH118" s="51">
        <v>0.15860320926492658</v>
      </c>
      <c r="AI118" s="51">
        <v>8.1961031122099903E-2</v>
      </c>
      <c r="AJ118" s="51">
        <v>0.12457321655316522</v>
      </c>
      <c r="AK118" s="51">
        <v>5.0502175230964852</v>
      </c>
      <c r="AL118" s="51">
        <v>3.6061093967699205</v>
      </c>
      <c r="AM118" s="51">
        <v>6.4943256494230504</v>
      </c>
    </row>
    <row r="119" spans="1:39">
      <c r="A119" t="s">
        <v>374</v>
      </c>
      <c r="B119">
        <v>5</v>
      </c>
      <c r="C119" t="s">
        <v>375</v>
      </c>
      <c r="D119" t="s">
        <v>136</v>
      </c>
      <c r="E119" t="s">
        <v>137</v>
      </c>
      <c r="F119" t="s">
        <v>138</v>
      </c>
      <c r="G119" t="s">
        <v>139</v>
      </c>
      <c r="H119" t="s">
        <v>140</v>
      </c>
      <c r="I119" t="s">
        <v>10</v>
      </c>
      <c r="J119" t="s">
        <v>45</v>
      </c>
      <c r="K119">
        <v>52</v>
      </c>
      <c r="L119">
        <v>10841.3</v>
      </c>
      <c r="M119" t="s">
        <v>30</v>
      </c>
      <c r="N119">
        <v>118</v>
      </c>
      <c r="O119">
        <v>53.664434999999997</v>
      </c>
      <c r="P119" s="49" t="s">
        <v>33</v>
      </c>
      <c r="Q119" s="49">
        <v>7360445</v>
      </c>
      <c r="R119" s="49">
        <v>32.510452999999998</v>
      </c>
      <c r="S119" s="49">
        <v>52.540310169999998</v>
      </c>
      <c r="T119" s="49">
        <v>7.6758653781217774</v>
      </c>
      <c r="U119" s="49" t="s">
        <v>141</v>
      </c>
      <c r="V119" s="49">
        <v>0.28594968825048261</v>
      </c>
      <c r="W119" s="49">
        <v>1.93521838171215</v>
      </c>
      <c r="X119" s="49">
        <v>4</v>
      </c>
      <c r="Y119" s="49">
        <v>90</v>
      </c>
      <c r="Z119" s="49">
        <v>0.89753000000000005</v>
      </c>
      <c r="AA119" s="49">
        <v>401.28340079999998</v>
      </c>
      <c r="AB119" s="49">
        <v>2.1221608550000002</v>
      </c>
      <c r="AC119" s="51">
        <v>0.6989506263185653</v>
      </c>
      <c r="AD119" s="53">
        <v>1</v>
      </c>
      <c r="AE119" s="51">
        <v>53.664434999999997</v>
      </c>
      <c r="AF119" s="51">
        <v>178.25791943612143</v>
      </c>
      <c r="AG119" s="51">
        <v>14.728539674219636</v>
      </c>
      <c r="AH119" s="51">
        <v>0.15963165947747129</v>
      </c>
      <c r="AI119" s="51">
        <v>8.2624882646504777E-2</v>
      </c>
      <c r="AJ119" s="51">
        <v>0.12457321655316522</v>
      </c>
      <c r="AK119" s="51">
        <v>5.0911222622802734</v>
      </c>
      <c r="AL119" s="51">
        <v>3.6353174385361369</v>
      </c>
      <c r="AM119" s="51">
        <v>6.54692708602441</v>
      </c>
    </row>
    <row r="120" spans="1:39">
      <c r="A120" t="s">
        <v>376</v>
      </c>
      <c r="B120">
        <v>5</v>
      </c>
      <c r="C120" t="s">
        <v>377</v>
      </c>
      <c r="D120" t="s">
        <v>136</v>
      </c>
      <c r="E120" t="s">
        <v>137</v>
      </c>
      <c r="F120" t="s">
        <v>138</v>
      </c>
      <c r="G120" t="s">
        <v>139</v>
      </c>
      <c r="H120" t="s">
        <v>140</v>
      </c>
      <c r="I120" t="s">
        <v>10</v>
      </c>
      <c r="J120" t="s">
        <v>45</v>
      </c>
      <c r="K120">
        <v>52</v>
      </c>
      <c r="L120">
        <v>10841.3</v>
      </c>
      <c r="M120" t="s">
        <v>30</v>
      </c>
      <c r="N120">
        <v>119</v>
      </c>
      <c r="O120">
        <v>54.123105384615386</v>
      </c>
      <c r="P120" s="49" t="s">
        <v>33</v>
      </c>
      <c r="Q120" s="49">
        <v>7360445</v>
      </c>
      <c r="R120" s="49">
        <v>32.510452999999998</v>
      </c>
      <c r="S120" s="49">
        <v>52.540310169999998</v>
      </c>
      <c r="T120" s="49">
        <v>7.6758653781217774</v>
      </c>
      <c r="U120" s="49" t="s">
        <v>141</v>
      </c>
      <c r="V120" s="49">
        <v>0.28594968825048261</v>
      </c>
      <c r="W120" s="49">
        <v>1.93521838171215</v>
      </c>
      <c r="X120" s="49">
        <v>4</v>
      </c>
      <c r="Y120" s="49">
        <v>90</v>
      </c>
      <c r="Z120" s="49">
        <v>0.89753000000000005</v>
      </c>
      <c r="AA120" s="49">
        <v>401.28340079999998</v>
      </c>
      <c r="AB120" s="49">
        <v>2.1221608550000002</v>
      </c>
      <c r="AC120" s="51">
        <v>0.6989506263185653</v>
      </c>
      <c r="AD120" s="53">
        <v>1</v>
      </c>
      <c r="AE120" s="51">
        <v>54.123105384615386</v>
      </c>
      <c r="AF120" s="51">
        <v>179.78149139711391</v>
      </c>
      <c r="AG120" s="51">
        <v>14.973299228693822</v>
      </c>
      <c r="AH120" s="51">
        <v>0.16064850282145174</v>
      </c>
      <c r="AI120" s="51">
        <v>8.3286099766631441E-2</v>
      </c>
      <c r="AJ120" s="51">
        <v>0.12457321655316522</v>
      </c>
      <c r="AK120" s="51">
        <v>5.1318646765827536</v>
      </c>
      <c r="AL120" s="51">
        <v>3.6644095721702512</v>
      </c>
      <c r="AM120" s="51">
        <v>6.5993197809952564</v>
      </c>
    </row>
    <row r="121" spans="1:39">
      <c r="A121" t="s">
        <v>378</v>
      </c>
      <c r="B121">
        <v>5</v>
      </c>
      <c r="C121" t="s">
        <v>379</v>
      </c>
      <c r="D121" t="s">
        <v>136</v>
      </c>
      <c r="E121" t="s">
        <v>137</v>
      </c>
      <c r="F121" t="s">
        <v>138</v>
      </c>
      <c r="G121" t="s">
        <v>139</v>
      </c>
      <c r="H121" t="s">
        <v>140</v>
      </c>
      <c r="I121" t="s">
        <v>10</v>
      </c>
      <c r="J121" t="s">
        <v>45</v>
      </c>
      <c r="K121">
        <v>52</v>
      </c>
      <c r="L121">
        <v>10841.3</v>
      </c>
      <c r="M121" t="s">
        <v>30</v>
      </c>
      <c r="N121">
        <v>120</v>
      </c>
      <c r="O121">
        <v>54.581775769230767</v>
      </c>
      <c r="P121" s="49" t="s">
        <v>33</v>
      </c>
      <c r="Q121" s="49">
        <v>7360445</v>
      </c>
      <c r="R121" s="49">
        <v>32.510452999999998</v>
      </c>
      <c r="S121" s="49">
        <v>52.540310169999998</v>
      </c>
      <c r="T121" s="49">
        <v>7.6758653781217774</v>
      </c>
      <c r="U121" s="49" t="s">
        <v>141</v>
      </c>
      <c r="V121" s="49">
        <v>0.28594968825048261</v>
      </c>
      <c r="W121" s="49">
        <v>1.93521838171215</v>
      </c>
      <c r="X121" s="49">
        <v>4</v>
      </c>
      <c r="Y121" s="49">
        <v>90</v>
      </c>
      <c r="Z121" s="49">
        <v>0.89753000000000005</v>
      </c>
      <c r="AA121" s="49">
        <v>401.28340079999998</v>
      </c>
      <c r="AB121" s="49">
        <v>2.1221608550000002</v>
      </c>
      <c r="AC121" s="51">
        <v>0.6989506263185653</v>
      </c>
      <c r="AD121" s="53">
        <v>1</v>
      </c>
      <c r="AE121" s="51">
        <v>54.581775769230767</v>
      </c>
      <c r="AF121" s="51">
        <v>181.30506335810639</v>
      </c>
      <c r="AG121" s="51">
        <v>15.219590204224795</v>
      </c>
      <c r="AH121" s="51">
        <v>0.16165365459373165</v>
      </c>
      <c r="AI121" s="51">
        <v>8.3944650647531441E-2</v>
      </c>
      <c r="AJ121" s="51">
        <v>0.12457321655316522</v>
      </c>
      <c r="AK121" s="51">
        <v>5.1724428044203252</v>
      </c>
      <c r="AL121" s="51">
        <v>3.6933843970028812</v>
      </c>
      <c r="AM121" s="51">
        <v>6.651501211837771</v>
      </c>
    </row>
    <row r="122" spans="1:39">
      <c r="A122" t="s">
        <v>380</v>
      </c>
      <c r="B122">
        <v>5</v>
      </c>
      <c r="C122" t="s">
        <v>381</v>
      </c>
      <c r="D122" t="s">
        <v>136</v>
      </c>
      <c r="E122" t="s">
        <v>137</v>
      </c>
      <c r="F122" t="s">
        <v>138</v>
      </c>
      <c r="G122" t="s">
        <v>139</v>
      </c>
      <c r="H122" t="s">
        <v>140</v>
      </c>
      <c r="I122" t="s">
        <v>10</v>
      </c>
      <c r="J122" t="s">
        <v>45</v>
      </c>
      <c r="K122">
        <v>52</v>
      </c>
      <c r="L122">
        <v>10841.3</v>
      </c>
      <c r="M122" t="s">
        <v>30</v>
      </c>
      <c r="N122">
        <v>121</v>
      </c>
      <c r="O122">
        <v>55.040446153846155</v>
      </c>
      <c r="P122" s="49" t="s">
        <v>33</v>
      </c>
      <c r="Q122" s="49">
        <v>7360445</v>
      </c>
      <c r="R122" s="49">
        <v>32.510452999999998</v>
      </c>
      <c r="S122" s="49">
        <v>52.540310169999998</v>
      </c>
      <c r="T122" s="49">
        <v>7.6758653781217774</v>
      </c>
      <c r="U122" s="49" t="s">
        <v>141</v>
      </c>
      <c r="V122" s="49">
        <v>0.28594968825048261</v>
      </c>
      <c r="W122" s="49">
        <v>1.93521838171215</v>
      </c>
      <c r="X122" s="49">
        <v>4</v>
      </c>
      <c r="Y122" s="49">
        <v>90</v>
      </c>
      <c r="Z122" s="49">
        <v>0.89753000000000005</v>
      </c>
      <c r="AA122" s="49">
        <v>401.28340079999998</v>
      </c>
      <c r="AB122" s="49">
        <v>2.1221608550000002</v>
      </c>
      <c r="AC122" s="51">
        <v>0.6989506263185653</v>
      </c>
      <c r="AD122" s="53">
        <v>1</v>
      </c>
      <c r="AE122" s="51">
        <v>55.040446153846155</v>
      </c>
      <c r="AF122" s="51">
        <v>182.82863531909891</v>
      </c>
      <c r="AG122" s="51">
        <v>15.467394661670193</v>
      </c>
      <c r="AH122" s="51">
        <v>0.1626470319681968</v>
      </c>
      <c r="AI122" s="51">
        <v>8.4600503825203663E-2</v>
      </c>
      <c r="AJ122" s="51">
        <v>0.12457321655316522</v>
      </c>
      <c r="AK122" s="51">
        <v>5.2128547070661631</v>
      </c>
      <c r="AL122" s="51">
        <v>3.7222405286855329</v>
      </c>
      <c r="AM122" s="51">
        <v>6.7034688854467941</v>
      </c>
    </row>
    <row r="123" spans="1:39">
      <c r="A123" t="s">
        <v>382</v>
      </c>
      <c r="B123">
        <v>5</v>
      </c>
      <c r="C123" t="s">
        <v>383</v>
      </c>
      <c r="D123" t="s">
        <v>136</v>
      </c>
      <c r="E123" t="s">
        <v>137</v>
      </c>
      <c r="F123" t="s">
        <v>138</v>
      </c>
      <c r="G123" t="s">
        <v>139</v>
      </c>
      <c r="H123" t="s">
        <v>140</v>
      </c>
      <c r="I123" t="s">
        <v>10</v>
      </c>
      <c r="J123" t="s">
        <v>45</v>
      </c>
      <c r="K123">
        <v>52</v>
      </c>
      <c r="L123">
        <v>10841.3</v>
      </c>
      <c r="M123" t="s">
        <v>30</v>
      </c>
      <c r="N123">
        <v>122</v>
      </c>
      <c r="O123">
        <v>55.499116538461536</v>
      </c>
      <c r="P123" s="49" t="s">
        <v>33</v>
      </c>
      <c r="Q123" s="49">
        <v>7360445</v>
      </c>
      <c r="R123" s="49">
        <v>32.510452999999998</v>
      </c>
      <c r="S123" s="49">
        <v>52.540310169999998</v>
      </c>
      <c r="T123" s="49">
        <v>7.6758653781217774</v>
      </c>
      <c r="U123" s="49" t="s">
        <v>141</v>
      </c>
      <c r="V123" s="49">
        <v>0.28594968825048261</v>
      </c>
      <c r="W123" s="49">
        <v>1.93521838171215</v>
      </c>
      <c r="X123" s="49">
        <v>4</v>
      </c>
      <c r="Y123" s="49">
        <v>90</v>
      </c>
      <c r="Z123" s="49">
        <v>0.89753000000000005</v>
      </c>
      <c r="AA123" s="49">
        <v>401.28340079999998</v>
      </c>
      <c r="AB123" s="49">
        <v>2.1221608550000002</v>
      </c>
      <c r="AC123" s="51">
        <v>0.6989506263185653</v>
      </c>
      <c r="AD123" s="53">
        <v>1</v>
      </c>
      <c r="AE123" s="51">
        <v>55.499116538461536</v>
      </c>
      <c r="AF123" s="51">
        <v>184.35220728009139</v>
      </c>
      <c r="AG123" s="51">
        <v>15.716694538563873</v>
      </c>
      <c r="AH123" s="51">
        <v>0.16362855400100779</v>
      </c>
      <c r="AI123" s="51">
        <v>8.5253628206821877E-2</v>
      </c>
      <c r="AJ123" s="51">
        <v>0.12457321655316522</v>
      </c>
      <c r="AK123" s="51">
        <v>5.2530984686642341</v>
      </c>
      <c r="AL123" s="51">
        <v>3.7509765992006083</v>
      </c>
      <c r="AM123" s="51">
        <v>6.7552203381278604</v>
      </c>
    </row>
    <row r="124" spans="1:39">
      <c r="A124" t="s">
        <v>384</v>
      </c>
      <c r="B124">
        <v>5</v>
      </c>
      <c r="C124" t="s">
        <v>385</v>
      </c>
      <c r="D124" t="s">
        <v>136</v>
      </c>
      <c r="E124" t="s">
        <v>137</v>
      </c>
      <c r="F124" t="s">
        <v>138</v>
      </c>
      <c r="G124" t="s">
        <v>139</v>
      </c>
      <c r="H124" t="s">
        <v>140</v>
      </c>
      <c r="I124" t="s">
        <v>10</v>
      </c>
      <c r="J124" t="s">
        <v>45</v>
      </c>
      <c r="K124">
        <v>52</v>
      </c>
      <c r="L124">
        <v>10841.3</v>
      </c>
      <c r="M124" t="s">
        <v>30</v>
      </c>
      <c r="N124">
        <v>123</v>
      </c>
      <c r="O124">
        <v>55.957786923076924</v>
      </c>
      <c r="P124" s="49" t="s">
        <v>33</v>
      </c>
      <c r="Q124" s="49">
        <v>7360445</v>
      </c>
      <c r="R124" s="49">
        <v>32.510452999999998</v>
      </c>
      <c r="S124" s="49">
        <v>52.540310169999998</v>
      </c>
      <c r="T124" s="49">
        <v>7.6758653781217774</v>
      </c>
      <c r="U124" s="49" t="s">
        <v>141</v>
      </c>
      <c r="V124" s="49">
        <v>0.28594968825048261</v>
      </c>
      <c r="W124" s="49">
        <v>1.93521838171215</v>
      </c>
      <c r="X124" s="49">
        <v>4</v>
      </c>
      <c r="Y124" s="49">
        <v>90</v>
      </c>
      <c r="Z124" s="49">
        <v>0.89753000000000005</v>
      </c>
      <c r="AA124" s="49">
        <v>401.28340079999998</v>
      </c>
      <c r="AB124" s="49">
        <v>2.1221608550000002</v>
      </c>
      <c r="AC124" s="51">
        <v>0.6989506263185653</v>
      </c>
      <c r="AD124" s="53">
        <v>1</v>
      </c>
      <c r="AE124" s="51">
        <v>55.957786923076924</v>
      </c>
      <c r="AF124" s="51">
        <v>185.87577924108388</v>
      </c>
      <c r="AG124" s="51">
        <v>15.967471651991479</v>
      </c>
      <c r="AH124" s="51">
        <v>0.16459814163568956</v>
      </c>
      <c r="AI124" s="51">
        <v>8.5903993070992918E-2</v>
      </c>
      <c r="AJ124" s="51">
        <v>0.12457321655316522</v>
      </c>
      <c r="AK124" s="51">
        <v>5.2931721962452096</v>
      </c>
      <c r="AL124" s="51">
        <v>3.7795912568727692</v>
      </c>
      <c r="AM124" s="51">
        <v>6.8067531356176501</v>
      </c>
    </row>
    <row r="125" spans="1:39">
      <c r="A125" t="s">
        <v>386</v>
      </c>
      <c r="B125">
        <v>5</v>
      </c>
      <c r="C125" t="s">
        <v>387</v>
      </c>
      <c r="D125" t="s">
        <v>136</v>
      </c>
      <c r="E125" t="s">
        <v>137</v>
      </c>
      <c r="F125" t="s">
        <v>138</v>
      </c>
      <c r="G125" t="s">
        <v>139</v>
      </c>
      <c r="H125" t="s">
        <v>140</v>
      </c>
      <c r="I125" t="s">
        <v>10</v>
      </c>
      <c r="J125" t="s">
        <v>45</v>
      </c>
      <c r="K125">
        <v>52</v>
      </c>
      <c r="L125">
        <v>10841.3</v>
      </c>
      <c r="M125" t="s">
        <v>30</v>
      </c>
      <c r="N125">
        <v>124</v>
      </c>
      <c r="O125">
        <v>56.416457307692305</v>
      </c>
      <c r="P125" s="49" t="s">
        <v>33</v>
      </c>
      <c r="Q125" s="49">
        <v>7360445</v>
      </c>
      <c r="R125" s="49">
        <v>32.510452999999998</v>
      </c>
      <c r="S125" s="49">
        <v>52.540310169999998</v>
      </c>
      <c r="T125" s="49">
        <v>7.6758653781217774</v>
      </c>
      <c r="U125" s="49" t="s">
        <v>141</v>
      </c>
      <c r="V125" s="49">
        <v>0.28594968825048261</v>
      </c>
      <c r="W125" s="49">
        <v>1.93521838171215</v>
      </c>
      <c r="X125" s="49">
        <v>4</v>
      </c>
      <c r="Y125" s="49">
        <v>90</v>
      </c>
      <c r="Z125" s="49">
        <v>0.89753000000000005</v>
      </c>
      <c r="AA125" s="49">
        <v>401.28340079999998</v>
      </c>
      <c r="AB125" s="49">
        <v>2.1221608550000002</v>
      </c>
      <c r="AC125" s="51">
        <v>0.6989506263185653</v>
      </c>
      <c r="AD125" s="53">
        <v>1</v>
      </c>
      <c r="AE125" s="51">
        <v>56.416457307692305</v>
      </c>
      <c r="AF125" s="51">
        <v>187.39935120207636</v>
      </c>
      <c r="AG125" s="51">
        <v>16.219707701473382</v>
      </c>
      <c r="AH125" s="51">
        <v>0.16555571770800473</v>
      </c>
      <c r="AI125" s="51">
        <v>8.655156806804179E-2</v>
      </c>
      <c r="AJ125" s="51">
        <v>0.12457321655316522</v>
      </c>
      <c r="AK125" s="51">
        <v>5.3330740197440303</v>
      </c>
      <c r="AL125" s="51">
        <v>3.808083166381476</v>
      </c>
      <c r="AM125" s="51">
        <v>6.8580648731065841</v>
      </c>
    </row>
    <row r="126" spans="1:39">
      <c r="A126" t="s">
        <v>388</v>
      </c>
      <c r="B126">
        <v>5</v>
      </c>
      <c r="C126" t="s">
        <v>389</v>
      </c>
      <c r="D126" t="s">
        <v>136</v>
      </c>
      <c r="E126" t="s">
        <v>137</v>
      </c>
      <c r="F126" t="s">
        <v>138</v>
      </c>
      <c r="G126" t="s">
        <v>139</v>
      </c>
      <c r="H126" t="s">
        <v>140</v>
      </c>
      <c r="I126" t="s">
        <v>10</v>
      </c>
      <c r="J126" t="s">
        <v>45</v>
      </c>
      <c r="K126">
        <v>52</v>
      </c>
      <c r="L126">
        <v>10841.3</v>
      </c>
      <c r="M126" t="s">
        <v>30</v>
      </c>
      <c r="N126">
        <v>125</v>
      </c>
      <c r="O126">
        <v>56.875127692307693</v>
      </c>
      <c r="P126" s="49" t="s">
        <v>33</v>
      </c>
      <c r="Q126" s="49">
        <v>7360445</v>
      </c>
      <c r="R126" s="49">
        <v>32.510452999999998</v>
      </c>
      <c r="S126" s="49">
        <v>52.540310169999998</v>
      </c>
      <c r="T126" s="49">
        <v>7.6758653781217774</v>
      </c>
      <c r="U126" s="49" t="s">
        <v>141</v>
      </c>
      <c r="V126" s="49">
        <v>0.28594968825048261</v>
      </c>
      <c r="W126" s="49">
        <v>1.93521838171215</v>
      </c>
      <c r="X126" s="49">
        <v>4</v>
      </c>
      <c r="Y126" s="49">
        <v>90</v>
      </c>
      <c r="Z126" s="49">
        <v>0.89753000000000005</v>
      </c>
      <c r="AA126" s="49">
        <v>401.28340079999998</v>
      </c>
      <c r="AB126" s="49">
        <v>2.1221608550000002</v>
      </c>
      <c r="AC126" s="51">
        <v>0.6989506263185653</v>
      </c>
      <c r="AD126" s="53">
        <v>1</v>
      </c>
      <c r="AE126" s="51">
        <v>56.875127692307693</v>
      </c>
      <c r="AF126" s="51">
        <v>188.92292316306887</v>
      </c>
      <c r="AG126" s="51">
        <v>16.473384271854602</v>
      </c>
      <c r="AH126" s="51">
        <v>0.16650120695051746</v>
      </c>
      <c r="AI126" s="51">
        <v>8.7196323220319838E-2</v>
      </c>
      <c r="AJ126" s="51">
        <v>0.12457321655316522</v>
      </c>
      <c r="AK126" s="51">
        <v>5.3728020920188957</v>
      </c>
      <c r="AL126" s="51">
        <v>3.8364510087745516</v>
      </c>
      <c r="AM126" s="51">
        <v>6.9091531752632411</v>
      </c>
    </row>
    <row r="127" spans="1:39">
      <c r="A127" t="s">
        <v>390</v>
      </c>
      <c r="B127">
        <v>5</v>
      </c>
      <c r="C127" t="s">
        <v>391</v>
      </c>
      <c r="D127" t="s">
        <v>136</v>
      </c>
      <c r="E127" t="s">
        <v>137</v>
      </c>
      <c r="F127" t="s">
        <v>138</v>
      </c>
      <c r="G127" t="s">
        <v>139</v>
      </c>
      <c r="H127" t="s">
        <v>140</v>
      </c>
      <c r="I127" t="s">
        <v>10</v>
      </c>
      <c r="J127" t="s">
        <v>45</v>
      </c>
      <c r="K127">
        <v>52</v>
      </c>
      <c r="L127">
        <v>10841.3</v>
      </c>
      <c r="M127" t="s">
        <v>30</v>
      </c>
      <c r="N127">
        <v>126</v>
      </c>
      <c r="O127">
        <v>57.333798076923074</v>
      </c>
      <c r="P127" s="49" t="s">
        <v>33</v>
      </c>
      <c r="Q127" s="49">
        <v>7360445</v>
      </c>
      <c r="R127" s="49">
        <v>32.510452999999998</v>
      </c>
      <c r="S127" s="49">
        <v>52.540310169999998</v>
      </c>
      <c r="T127" s="49">
        <v>7.6758653781217774</v>
      </c>
      <c r="U127" s="49" t="s">
        <v>141</v>
      </c>
      <c r="V127" s="49">
        <v>0.28594968825048261</v>
      </c>
      <c r="W127" s="49">
        <v>1.93521838171215</v>
      </c>
      <c r="X127" s="49">
        <v>4</v>
      </c>
      <c r="Y127" s="49">
        <v>90</v>
      </c>
      <c r="Z127" s="49">
        <v>0.89753000000000005</v>
      </c>
      <c r="AA127" s="49">
        <v>401.28340079999998</v>
      </c>
      <c r="AB127" s="49">
        <v>2.1221608550000002</v>
      </c>
      <c r="AC127" s="51">
        <v>0.6989506263185653</v>
      </c>
      <c r="AD127" s="53">
        <v>1</v>
      </c>
      <c r="AE127" s="51">
        <v>57.333798076923074</v>
      </c>
      <c r="AF127" s="51">
        <v>190.44649512406136</v>
      </c>
      <c r="AG127" s="51">
        <v>16.728482836201486</v>
      </c>
      <c r="AH127" s="51">
        <v>0.16743453599704475</v>
      </c>
      <c r="AI127" s="51">
        <v>8.7838228922533637E-2</v>
      </c>
      <c r="AJ127" s="51">
        <v>0.12457321655316522</v>
      </c>
      <c r="AK127" s="51">
        <v>5.4123545888715325</v>
      </c>
      <c r="AL127" s="51">
        <v>3.8646934814826484</v>
      </c>
      <c r="AM127" s="51">
        <v>6.9600156962604167</v>
      </c>
    </row>
    <row r="128" spans="1:39">
      <c r="A128" t="s">
        <v>392</v>
      </c>
      <c r="B128">
        <v>5</v>
      </c>
      <c r="C128" t="s">
        <v>393</v>
      </c>
      <c r="D128" t="s">
        <v>136</v>
      </c>
      <c r="E128" t="s">
        <v>137</v>
      </c>
      <c r="F128" t="s">
        <v>138</v>
      </c>
      <c r="G128" t="s">
        <v>139</v>
      </c>
      <c r="H128" t="s">
        <v>140</v>
      </c>
      <c r="I128" t="s">
        <v>10</v>
      </c>
      <c r="J128" t="s">
        <v>45</v>
      </c>
      <c r="K128">
        <v>52</v>
      </c>
      <c r="L128">
        <v>10841.3</v>
      </c>
      <c r="M128" t="s">
        <v>30</v>
      </c>
      <c r="N128">
        <v>127</v>
      </c>
      <c r="O128">
        <v>57.792468461538462</v>
      </c>
      <c r="P128" s="49" t="s">
        <v>33</v>
      </c>
      <c r="Q128" s="49">
        <v>7360445</v>
      </c>
      <c r="R128" s="49">
        <v>32.510452999999998</v>
      </c>
      <c r="S128" s="49">
        <v>52.540310169999998</v>
      </c>
      <c r="T128" s="49">
        <v>7.6758653781217774</v>
      </c>
      <c r="U128" s="49" t="s">
        <v>141</v>
      </c>
      <c r="V128" s="49">
        <v>0.28594968825048261</v>
      </c>
      <c r="W128" s="49">
        <v>1.93521838171215</v>
      </c>
      <c r="X128" s="49">
        <v>4</v>
      </c>
      <c r="Y128" s="49">
        <v>90</v>
      </c>
      <c r="Z128" s="49">
        <v>0.89753000000000005</v>
      </c>
      <c r="AA128" s="49">
        <v>401.28340079999998</v>
      </c>
      <c r="AB128" s="49">
        <v>2.1221608550000002</v>
      </c>
      <c r="AC128" s="51">
        <v>0.6989506263185653</v>
      </c>
      <c r="AD128" s="53">
        <v>1</v>
      </c>
      <c r="AE128" s="51">
        <v>57.792468461538462</v>
      </c>
      <c r="AF128" s="51">
        <v>191.97006708505384</v>
      </c>
      <c r="AG128" s="51">
        <v>16.984984758704787</v>
      </c>
      <c r="AH128" s="51">
        <v>0.16835563338682749</v>
      </c>
      <c r="AI128" s="51">
        <v>8.8477255942091521E-2</v>
      </c>
      <c r="AJ128" s="51">
        <v>0.12457321655316522</v>
      </c>
      <c r="AK128" s="51">
        <v>5.4517297090685393</v>
      </c>
      <c r="AL128" s="51">
        <v>3.892809298334496</v>
      </c>
      <c r="AM128" s="51">
        <v>7.0106501198025839</v>
      </c>
    </row>
    <row r="129" spans="1:39">
      <c r="A129" t="s">
        <v>394</v>
      </c>
      <c r="B129">
        <v>5</v>
      </c>
      <c r="C129" t="s">
        <v>395</v>
      </c>
      <c r="D129" t="s">
        <v>136</v>
      </c>
      <c r="E129" t="s">
        <v>137</v>
      </c>
      <c r="F129" t="s">
        <v>138</v>
      </c>
      <c r="G129" t="s">
        <v>139</v>
      </c>
      <c r="H129" t="s">
        <v>140</v>
      </c>
      <c r="I129" t="s">
        <v>10</v>
      </c>
      <c r="J129" t="s">
        <v>45</v>
      </c>
      <c r="K129">
        <v>52</v>
      </c>
      <c r="L129">
        <v>10841.3</v>
      </c>
      <c r="M129" t="s">
        <v>30</v>
      </c>
      <c r="N129">
        <v>128</v>
      </c>
      <c r="O129">
        <v>58.251138846153843</v>
      </c>
      <c r="P129" s="49" t="s">
        <v>33</v>
      </c>
      <c r="Q129" s="49">
        <v>7360445</v>
      </c>
      <c r="R129" s="49">
        <v>32.510452999999998</v>
      </c>
      <c r="S129" s="49">
        <v>52.540310169999998</v>
      </c>
      <c r="T129" s="49">
        <v>7.6758653781217774</v>
      </c>
      <c r="U129" s="49" t="s">
        <v>141</v>
      </c>
      <c r="V129" s="49">
        <v>0.28594968825048261</v>
      </c>
      <c r="W129" s="49">
        <v>1.93521838171215</v>
      </c>
      <c r="X129" s="49">
        <v>4</v>
      </c>
      <c r="Y129" s="49">
        <v>90</v>
      </c>
      <c r="Z129" s="49">
        <v>0.89753000000000005</v>
      </c>
      <c r="AA129" s="49">
        <v>401.28340079999998</v>
      </c>
      <c r="AB129" s="49">
        <v>2.1221608550000002</v>
      </c>
      <c r="AC129" s="51">
        <v>0.6989506263185653</v>
      </c>
      <c r="AD129" s="53">
        <v>1</v>
      </c>
      <c r="AE129" s="51">
        <v>58.251138846153843</v>
      </c>
      <c r="AF129" s="51">
        <v>193.49363904604633</v>
      </c>
      <c r="AG129" s="51">
        <v>17.242871297588575</v>
      </c>
      <c r="AH129" s="51">
        <v>0.16926442956839141</v>
      </c>
      <c r="AI129" s="51">
        <v>8.9113375419463958E-2</v>
      </c>
      <c r="AJ129" s="51">
        <v>0.12457321655316522</v>
      </c>
      <c r="AK129" s="51">
        <v>5.4909256743636012</v>
      </c>
      <c r="AL129" s="51">
        <v>3.9207971895727578</v>
      </c>
      <c r="AM129" s="51">
        <v>7.0610541591544447</v>
      </c>
    </row>
    <row r="130" spans="1:39">
      <c r="A130" t="s">
        <v>396</v>
      </c>
      <c r="B130">
        <v>5</v>
      </c>
      <c r="C130" t="s">
        <v>397</v>
      </c>
      <c r="D130" t="s">
        <v>136</v>
      </c>
      <c r="E130" t="s">
        <v>137</v>
      </c>
      <c r="F130" t="s">
        <v>138</v>
      </c>
      <c r="G130" t="s">
        <v>139</v>
      </c>
      <c r="H130" t="s">
        <v>140</v>
      </c>
      <c r="I130" t="s">
        <v>10</v>
      </c>
      <c r="J130" t="s">
        <v>45</v>
      </c>
      <c r="K130">
        <v>52</v>
      </c>
      <c r="L130">
        <v>10841.3</v>
      </c>
      <c r="M130" t="s">
        <v>30</v>
      </c>
      <c r="N130">
        <v>129</v>
      </c>
      <c r="O130">
        <v>58.709809230769231</v>
      </c>
      <c r="P130" s="49" t="s">
        <v>33</v>
      </c>
      <c r="Q130" s="49">
        <v>7360445</v>
      </c>
      <c r="R130" s="49">
        <v>32.510452999999998</v>
      </c>
      <c r="S130" s="49">
        <v>52.540310169999998</v>
      </c>
      <c r="T130" s="49">
        <v>7.6758653781217774</v>
      </c>
      <c r="U130" s="49" t="s">
        <v>141</v>
      </c>
      <c r="V130" s="49">
        <v>0.28594968825048261</v>
      </c>
      <c r="W130" s="49">
        <v>1.93521838171215</v>
      </c>
      <c r="X130" s="49">
        <v>4</v>
      </c>
      <c r="Y130" s="49">
        <v>90</v>
      </c>
      <c r="Z130" s="49">
        <v>0.89753000000000005</v>
      </c>
      <c r="AA130" s="49">
        <v>401.28340079999998</v>
      </c>
      <c r="AB130" s="49">
        <v>2.1221608550000002</v>
      </c>
      <c r="AC130" s="51">
        <v>0.6989506263185653</v>
      </c>
      <c r="AD130" s="53">
        <v>1</v>
      </c>
      <c r="AE130" s="51">
        <v>58.709809230769231</v>
      </c>
      <c r="AF130" s="51">
        <v>195.01721100703884</v>
      </c>
      <c r="AG130" s="51">
        <v>17.502123608024906</v>
      </c>
      <c r="AH130" s="51">
        <v>0.17016085690330249</v>
      </c>
      <c r="AI130" s="51">
        <v>8.9746558868556453E-2</v>
      </c>
      <c r="AJ130" s="51">
        <v>0.12457321655316522</v>
      </c>
      <c r="AK130" s="51">
        <v>5.5299407295204581</v>
      </c>
      <c r="AL130" s="51">
        <v>3.9486559018704361</v>
      </c>
      <c r="AM130" s="51">
        <v>7.1112255571704797</v>
      </c>
    </row>
    <row r="131" spans="1:39">
      <c r="A131" t="s">
        <v>398</v>
      </c>
      <c r="B131">
        <v>5</v>
      </c>
      <c r="C131" t="s">
        <v>399</v>
      </c>
      <c r="D131" t="s">
        <v>136</v>
      </c>
      <c r="E131" t="s">
        <v>137</v>
      </c>
      <c r="F131" t="s">
        <v>138</v>
      </c>
      <c r="G131" t="s">
        <v>139</v>
      </c>
      <c r="H131" t="s">
        <v>140</v>
      </c>
      <c r="I131" t="s">
        <v>10</v>
      </c>
      <c r="J131" t="s">
        <v>45</v>
      </c>
      <c r="K131">
        <v>52</v>
      </c>
      <c r="L131">
        <v>10841.3</v>
      </c>
      <c r="M131" t="s">
        <v>30</v>
      </c>
      <c r="N131">
        <v>130</v>
      </c>
      <c r="O131">
        <v>59.168479615384619</v>
      </c>
      <c r="P131" s="49" t="s">
        <v>33</v>
      </c>
      <c r="Q131" s="49">
        <v>7360445</v>
      </c>
      <c r="R131" s="49">
        <v>32.510452999999998</v>
      </c>
      <c r="S131" s="49">
        <v>52.540310169999998</v>
      </c>
      <c r="T131" s="49">
        <v>7.6758653781217774</v>
      </c>
      <c r="U131" s="49" t="s">
        <v>141</v>
      </c>
      <c r="V131" s="49">
        <v>0.28594968825048261</v>
      </c>
      <c r="W131" s="49">
        <v>1.93521838171215</v>
      </c>
      <c r="X131" s="49">
        <v>4</v>
      </c>
      <c r="Y131" s="49">
        <v>90</v>
      </c>
      <c r="Z131" s="49">
        <v>0.89753000000000005</v>
      </c>
      <c r="AA131" s="49">
        <v>401.28340079999998</v>
      </c>
      <c r="AB131" s="49">
        <v>2.1221608550000002</v>
      </c>
      <c r="AC131" s="51">
        <v>0.6989506263185653</v>
      </c>
      <c r="AD131" s="53">
        <v>1</v>
      </c>
      <c r="AE131" s="51">
        <v>59.168479615384619</v>
      </c>
      <c r="AF131" s="51">
        <v>196.54078296803132</v>
      </c>
      <c r="AG131" s="51">
        <v>17.762722745053562</v>
      </c>
      <c r="AH131" s="51">
        <v>0.17104484966952049</v>
      </c>
      <c r="AI131" s="51">
        <v>9.0376778177091055E-2</v>
      </c>
      <c r="AJ131" s="51">
        <v>0.12457321655316522</v>
      </c>
      <c r="AK131" s="51">
        <v>5.5687731423364184</v>
      </c>
      <c r="AL131" s="51">
        <v>3.9763841983476591</v>
      </c>
      <c r="AM131" s="51">
        <v>7.161162086325179</v>
      </c>
    </row>
    <row r="132" spans="1:39">
      <c r="A132" t="s">
        <v>400</v>
      </c>
      <c r="B132">
        <v>5</v>
      </c>
      <c r="C132" t="s">
        <v>401</v>
      </c>
      <c r="D132" t="s">
        <v>136</v>
      </c>
      <c r="E132" t="s">
        <v>137</v>
      </c>
      <c r="F132" t="s">
        <v>138</v>
      </c>
      <c r="G132" t="s">
        <v>139</v>
      </c>
      <c r="H132" t="s">
        <v>140</v>
      </c>
      <c r="I132" t="s">
        <v>10</v>
      </c>
      <c r="J132" t="s">
        <v>45</v>
      </c>
      <c r="K132">
        <v>52</v>
      </c>
      <c r="L132">
        <v>10841.3</v>
      </c>
      <c r="M132" t="s">
        <v>30</v>
      </c>
      <c r="N132">
        <v>131</v>
      </c>
      <c r="O132">
        <v>59.62715</v>
      </c>
      <c r="P132" s="49" t="s">
        <v>33</v>
      </c>
      <c r="Q132" s="49">
        <v>7360445</v>
      </c>
      <c r="R132" s="49">
        <v>32.510452999999998</v>
      </c>
      <c r="S132" s="49">
        <v>52.540310169999998</v>
      </c>
      <c r="T132" s="49">
        <v>7.6758653781217774</v>
      </c>
      <c r="U132" s="49" t="s">
        <v>141</v>
      </c>
      <c r="V132" s="49">
        <v>0.28594968825048261</v>
      </c>
      <c r="W132" s="49">
        <v>1.93521838171215</v>
      </c>
      <c r="X132" s="49">
        <v>4</v>
      </c>
      <c r="Y132" s="49">
        <v>90</v>
      </c>
      <c r="Z132" s="49">
        <v>0.89753000000000005</v>
      </c>
      <c r="AA132" s="49">
        <v>401.28340079999998</v>
      </c>
      <c r="AB132" s="49">
        <v>2.1221608550000002</v>
      </c>
      <c r="AC132" s="51">
        <v>0.6989506263185653</v>
      </c>
      <c r="AD132" s="53">
        <v>1</v>
      </c>
      <c r="AE132" s="51">
        <v>59.62715</v>
      </c>
      <c r="AF132" s="51">
        <v>198.06435492902381</v>
      </c>
      <c r="AG132" s="51">
        <v>18.024649666506683</v>
      </c>
      <c r="AH132" s="51">
        <v>0.17191634406457346</v>
      </c>
      <c r="AI132" s="51">
        <v>9.1004005606994759E-2</v>
      </c>
      <c r="AJ132" s="51">
        <v>0.12457321655316522</v>
      </c>
      <c r="AK132" s="51">
        <v>5.6074212036662905</v>
      </c>
      <c r="AL132" s="51">
        <v>4.0039808585887684</v>
      </c>
      <c r="AM132" s="51">
        <v>7.2108615487438135</v>
      </c>
    </row>
    <row r="133" spans="1:39">
      <c r="A133" t="s">
        <v>402</v>
      </c>
      <c r="B133">
        <v>5</v>
      </c>
      <c r="C133" t="s">
        <v>403</v>
      </c>
      <c r="D133" t="s">
        <v>136</v>
      </c>
      <c r="E133" t="s">
        <v>137</v>
      </c>
      <c r="F133" t="s">
        <v>138</v>
      </c>
      <c r="G133" t="s">
        <v>139</v>
      </c>
      <c r="H133" t="s">
        <v>140</v>
      </c>
      <c r="I133" t="s">
        <v>10</v>
      </c>
      <c r="J133" t="s">
        <v>45</v>
      </c>
      <c r="K133">
        <v>52</v>
      </c>
      <c r="L133">
        <v>10841.3</v>
      </c>
      <c r="M133" t="s">
        <v>30</v>
      </c>
      <c r="N133">
        <v>132</v>
      </c>
      <c r="O133">
        <v>60.085820384615388</v>
      </c>
      <c r="P133" s="49" t="s">
        <v>33</v>
      </c>
      <c r="Q133" s="49">
        <v>7360445</v>
      </c>
      <c r="R133" s="49">
        <v>32.510452999999998</v>
      </c>
      <c r="S133" s="49">
        <v>52.540310169999998</v>
      </c>
      <c r="T133" s="49">
        <v>7.6758653781217774</v>
      </c>
      <c r="U133" s="49" t="s">
        <v>141</v>
      </c>
      <c r="V133" s="49">
        <v>0.28594968825048261</v>
      </c>
      <c r="W133" s="49">
        <v>1.93521838171215</v>
      </c>
      <c r="X133" s="49">
        <v>4</v>
      </c>
      <c r="Y133" s="49">
        <v>90</v>
      </c>
      <c r="Z133" s="49">
        <v>0.89753000000000005</v>
      </c>
      <c r="AA133" s="49">
        <v>401.28340079999998</v>
      </c>
      <c r="AB133" s="49">
        <v>2.1221608550000002</v>
      </c>
      <c r="AC133" s="51">
        <v>0.6989506263185653</v>
      </c>
      <c r="AD133" s="53">
        <v>1</v>
      </c>
      <c r="AE133" s="51">
        <v>60.085820384615388</v>
      </c>
      <c r="AF133" s="51">
        <v>199.58792689001632</v>
      </c>
      <c r="AG133" s="51">
        <v>18.287885235937811</v>
      </c>
      <c r="AH133" s="51">
        <v>0.17277527820848465</v>
      </c>
      <c r="AI133" s="51">
        <v>9.1628213794792399E-2</v>
      </c>
      <c r="AJ133" s="51">
        <v>0.12457321655316522</v>
      </c>
      <c r="AK133" s="51">
        <v>5.6458832274465882</v>
      </c>
      <c r="AL133" s="51">
        <v>4.0314446786596072</v>
      </c>
      <c r="AM133" s="51">
        <v>7.2603217762335701</v>
      </c>
    </row>
    <row r="134" spans="1:39">
      <c r="A134" t="s">
        <v>404</v>
      </c>
      <c r="B134">
        <v>5</v>
      </c>
      <c r="C134" t="s">
        <v>405</v>
      </c>
      <c r="D134" t="s">
        <v>136</v>
      </c>
      <c r="E134" t="s">
        <v>137</v>
      </c>
      <c r="F134" t="s">
        <v>138</v>
      </c>
      <c r="G134" t="s">
        <v>139</v>
      </c>
      <c r="H134" t="s">
        <v>140</v>
      </c>
      <c r="I134" t="s">
        <v>10</v>
      </c>
      <c r="J134" t="s">
        <v>45</v>
      </c>
      <c r="K134">
        <v>52</v>
      </c>
      <c r="L134">
        <v>10841.3</v>
      </c>
      <c r="M134" t="s">
        <v>30</v>
      </c>
      <c r="N134">
        <v>133</v>
      </c>
      <c r="O134">
        <v>60.544490769230769</v>
      </c>
      <c r="P134" s="49" t="s">
        <v>33</v>
      </c>
      <c r="Q134" s="49">
        <v>7360445</v>
      </c>
      <c r="R134" s="49">
        <v>32.510452999999998</v>
      </c>
      <c r="S134" s="49">
        <v>52.540310169999998</v>
      </c>
      <c r="T134" s="49">
        <v>7.6758653781217774</v>
      </c>
      <c r="U134" s="49" t="s">
        <v>141</v>
      </c>
      <c r="V134" s="49">
        <v>0.28594968825048261</v>
      </c>
      <c r="W134" s="49">
        <v>1.93521838171215</v>
      </c>
      <c r="X134" s="49">
        <v>4</v>
      </c>
      <c r="Y134" s="49">
        <v>90</v>
      </c>
      <c r="Z134" s="49">
        <v>0.89753000000000005</v>
      </c>
      <c r="AA134" s="49">
        <v>401.28340079999998</v>
      </c>
      <c r="AB134" s="49">
        <v>2.1221608550000002</v>
      </c>
      <c r="AC134" s="51">
        <v>0.6989506263185653</v>
      </c>
      <c r="AD134" s="53">
        <v>1</v>
      </c>
      <c r="AE134" s="51">
        <v>60.544490769230769</v>
      </c>
      <c r="AF134" s="51">
        <v>201.11149885100878</v>
      </c>
      <c r="AG134" s="51">
        <v>18.552410225554869</v>
      </c>
      <c r="AH134" s="51">
        <v>0.1736215921463575</v>
      </c>
      <c r="AI134" s="51">
        <v>9.224937575200122E-2</v>
      </c>
      <c r="AJ134" s="51">
        <v>0.12457321655316522</v>
      </c>
      <c r="AK134" s="51">
        <v>5.6841575507198474</v>
      </c>
      <c r="AL134" s="51">
        <v>4.0587744711248801</v>
      </c>
      <c r="AM134" s="51">
        <v>7.3095406303148156</v>
      </c>
    </row>
    <row r="135" spans="1:39">
      <c r="A135" t="s">
        <v>406</v>
      </c>
      <c r="B135">
        <v>5</v>
      </c>
      <c r="C135" t="s">
        <v>407</v>
      </c>
      <c r="D135" t="s">
        <v>136</v>
      </c>
      <c r="E135" t="s">
        <v>137</v>
      </c>
      <c r="F135" t="s">
        <v>138</v>
      </c>
      <c r="G135" t="s">
        <v>139</v>
      </c>
      <c r="H135" t="s">
        <v>140</v>
      </c>
      <c r="I135" t="s">
        <v>10</v>
      </c>
      <c r="J135" t="s">
        <v>45</v>
      </c>
      <c r="K135">
        <v>52</v>
      </c>
      <c r="L135">
        <v>10841.3</v>
      </c>
      <c r="M135" t="s">
        <v>30</v>
      </c>
      <c r="N135">
        <v>134</v>
      </c>
      <c r="O135">
        <v>61.003161153846158</v>
      </c>
      <c r="P135" s="49" t="s">
        <v>33</v>
      </c>
      <c r="Q135" s="49">
        <v>7360445</v>
      </c>
      <c r="R135" s="49">
        <v>32.510452999999998</v>
      </c>
      <c r="S135" s="49">
        <v>52.540310169999998</v>
      </c>
      <c r="T135" s="49">
        <v>7.6758653781217774</v>
      </c>
      <c r="U135" s="49" t="s">
        <v>141</v>
      </c>
      <c r="V135" s="49">
        <v>0.28594968825048261</v>
      </c>
      <c r="W135" s="49">
        <v>1.93521838171215</v>
      </c>
      <c r="X135" s="49">
        <v>4</v>
      </c>
      <c r="Y135" s="49">
        <v>90</v>
      </c>
      <c r="Z135" s="49">
        <v>0.89753000000000005</v>
      </c>
      <c r="AA135" s="49">
        <v>401.28340079999998</v>
      </c>
      <c r="AB135" s="49">
        <v>2.1221608550000002</v>
      </c>
      <c r="AC135" s="51">
        <v>0.6989506263185653</v>
      </c>
      <c r="AD135" s="53">
        <v>1</v>
      </c>
      <c r="AE135" s="51">
        <v>61.003161153846158</v>
      </c>
      <c r="AF135" s="51">
        <v>202.63507081200129</v>
      </c>
      <c r="AG135" s="51">
        <v>18.818205319156785</v>
      </c>
      <c r="AH135" s="51">
        <v>0.17445522785071943</v>
      </c>
      <c r="AI135" s="51">
        <v>9.2867464865525426E-2</v>
      </c>
      <c r="AJ135" s="51">
        <v>0.12457321655316522</v>
      </c>
      <c r="AK135" s="51">
        <v>5.7222425336589344</v>
      </c>
      <c r="AL135" s="51">
        <v>4.0859690650655098</v>
      </c>
      <c r="AM135" s="51">
        <v>7.358516002252359</v>
      </c>
    </row>
    <row r="136" spans="1:39">
      <c r="A136" t="s">
        <v>408</v>
      </c>
      <c r="B136">
        <v>5</v>
      </c>
      <c r="C136" t="s">
        <v>409</v>
      </c>
      <c r="D136" t="s">
        <v>136</v>
      </c>
      <c r="E136" t="s">
        <v>137</v>
      </c>
      <c r="F136" t="s">
        <v>138</v>
      </c>
      <c r="G136" t="s">
        <v>139</v>
      </c>
      <c r="H136" t="s">
        <v>140</v>
      </c>
      <c r="I136" t="s">
        <v>10</v>
      </c>
      <c r="J136" t="s">
        <v>45</v>
      </c>
      <c r="K136">
        <v>52</v>
      </c>
      <c r="L136">
        <v>10841.3</v>
      </c>
      <c r="M136" t="s">
        <v>30</v>
      </c>
      <c r="N136">
        <v>135</v>
      </c>
      <c r="O136">
        <v>61.461831538461539</v>
      </c>
      <c r="P136" s="49" t="s">
        <v>33</v>
      </c>
      <c r="Q136" s="49">
        <v>7360445</v>
      </c>
      <c r="R136" s="49">
        <v>32.510452999999998</v>
      </c>
      <c r="S136" s="49">
        <v>52.540310169999998</v>
      </c>
      <c r="T136" s="49">
        <v>7.6758653781217774</v>
      </c>
      <c r="U136" s="49" t="s">
        <v>141</v>
      </c>
      <c r="V136" s="49">
        <v>0.28594968825048261</v>
      </c>
      <c r="W136" s="49">
        <v>1.93521838171215</v>
      </c>
      <c r="X136" s="49">
        <v>4</v>
      </c>
      <c r="Y136" s="49">
        <v>90</v>
      </c>
      <c r="Z136" s="49">
        <v>0.89753000000000005</v>
      </c>
      <c r="AA136" s="49">
        <v>401.28340079999998</v>
      </c>
      <c r="AB136" s="49">
        <v>2.1221608550000002</v>
      </c>
      <c r="AC136" s="51">
        <v>0.6989506263185653</v>
      </c>
      <c r="AD136" s="53">
        <v>1</v>
      </c>
      <c r="AE136" s="51">
        <v>61.461831538461539</v>
      </c>
      <c r="AF136" s="51">
        <v>204.15864277299377</v>
      </c>
      <c r="AG136" s="51">
        <v>19.085251115073216</v>
      </c>
      <c r="AH136" s="51">
        <v>0.17527612922363847</v>
      </c>
      <c r="AI136" s="51">
        <v>9.3482454898048656E-2</v>
      </c>
      <c r="AJ136" s="51">
        <v>0.12457321655316522</v>
      </c>
      <c r="AK136" s="51">
        <v>5.7601365595912295</v>
      </c>
      <c r="AL136" s="51">
        <v>4.1130273060959093</v>
      </c>
      <c r="AM136" s="51">
        <v>7.4072458130865497</v>
      </c>
    </row>
    <row r="137" spans="1:39">
      <c r="A137" t="s">
        <v>410</v>
      </c>
      <c r="B137">
        <v>5</v>
      </c>
      <c r="C137" t="s">
        <v>411</v>
      </c>
      <c r="D137" t="s">
        <v>136</v>
      </c>
      <c r="E137" t="s">
        <v>137</v>
      </c>
      <c r="F137" t="s">
        <v>138</v>
      </c>
      <c r="G137" t="s">
        <v>139</v>
      </c>
      <c r="H137" t="s">
        <v>140</v>
      </c>
      <c r="I137" t="s">
        <v>10</v>
      </c>
      <c r="J137" t="s">
        <v>45</v>
      </c>
      <c r="K137">
        <v>52</v>
      </c>
      <c r="L137">
        <v>10841.3</v>
      </c>
      <c r="M137" t="s">
        <v>30</v>
      </c>
      <c r="N137">
        <v>136</v>
      </c>
      <c r="O137">
        <v>61.920501923076927</v>
      </c>
      <c r="P137" s="49" t="s">
        <v>33</v>
      </c>
      <c r="Q137" s="49">
        <v>7360445</v>
      </c>
      <c r="R137" s="49">
        <v>32.510452999999998</v>
      </c>
      <c r="S137" s="49">
        <v>52.540310169999998</v>
      </c>
      <c r="T137" s="49">
        <v>7.6758653781217774</v>
      </c>
      <c r="U137" s="49" t="s">
        <v>141</v>
      </c>
      <c r="V137" s="49">
        <v>0.28594968825048261</v>
      </c>
      <c r="W137" s="49">
        <v>1.93521838171215</v>
      </c>
      <c r="X137" s="49">
        <v>4</v>
      </c>
      <c r="Y137" s="49">
        <v>90</v>
      </c>
      <c r="Z137" s="49">
        <v>0.89753000000000005</v>
      </c>
      <c r="AA137" s="49">
        <v>401.28340079999998</v>
      </c>
      <c r="AB137" s="49">
        <v>2.1221608550000002</v>
      </c>
      <c r="AC137" s="51">
        <v>0.6989506263185653</v>
      </c>
      <c r="AD137" s="53">
        <v>1</v>
      </c>
      <c r="AE137" s="51">
        <v>61.920501923076927</v>
      </c>
      <c r="AF137" s="51">
        <v>205.68221473398629</v>
      </c>
      <c r="AG137" s="51">
        <v>19.353528129107012</v>
      </c>
      <c r="AH137" s="51">
        <v>0.17608424209843684</v>
      </c>
      <c r="AI137" s="51">
        <v>9.4094319988421909E-2</v>
      </c>
      <c r="AJ137" s="51">
        <v>0.12457321655316522</v>
      </c>
      <c r="AK137" s="51">
        <v>5.7978380350225311</v>
      </c>
      <c r="AL137" s="51">
        <v>4.1399480563810469</v>
      </c>
      <c r="AM137" s="51">
        <v>7.4557280136640154</v>
      </c>
    </row>
    <row r="138" spans="1:39">
      <c r="A138" t="s">
        <v>412</v>
      </c>
      <c r="B138">
        <v>5</v>
      </c>
      <c r="C138" t="s">
        <v>413</v>
      </c>
      <c r="D138" t="s">
        <v>136</v>
      </c>
      <c r="E138" t="s">
        <v>137</v>
      </c>
      <c r="F138" t="s">
        <v>138</v>
      </c>
      <c r="G138" t="s">
        <v>139</v>
      </c>
      <c r="H138" t="s">
        <v>140</v>
      </c>
      <c r="I138" t="s">
        <v>10</v>
      </c>
      <c r="J138" t="s">
        <v>45</v>
      </c>
      <c r="K138">
        <v>52</v>
      </c>
      <c r="L138">
        <v>10841.3</v>
      </c>
      <c r="M138" t="s">
        <v>30</v>
      </c>
      <c r="N138">
        <v>137</v>
      </c>
      <c r="O138">
        <v>62.379172307692308</v>
      </c>
      <c r="P138" s="49" t="s">
        <v>33</v>
      </c>
      <c r="Q138" s="49">
        <v>7360445</v>
      </c>
      <c r="R138" s="49">
        <v>32.510452999999998</v>
      </c>
      <c r="S138" s="49">
        <v>52.540310169999998</v>
      </c>
      <c r="T138" s="49">
        <v>7.6758653781217774</v>
      </c>
      <c r="U138" s="49" t="s">
        <v>141</v>
      </c>
      <c r="V138" s="49">
        <v>0.28594968825048261</v>
      </c>
      <c r="W138" s="49">
        <v>1.93521838171215</v>
      </c>
      <c r="X138" s="49">
        <v>4</v>
      </c>
      <c r="Y138" s="49">
        <v>90</v>
      </c>
      <c r="Z138" s="49">
        <v>0.89753000000000005</v>
      </c>
      <c r="AA138" s="49">
        <v>401.28340079999998</v>
      </c>
      <c r="AB138" s="49">
        <v>2.1221608550000002</v>
      </c>
      <c r="AC138" s="51">
        <v>0.6989506263185653</v>
      </c>
      <c r="AD138" s="53">
        <v>1</v>
      </c>
      <c r="AE138" s="51">
        <v>62.379172307692308</v>
      </c>
      <c r="AF138" s="51">
        <v>207.20578669497874</v>
      </c>
      <c r="AG138" s="51">
        <v>19.623016797478986</v>
      </c>
      <c r="AH138" s="51">
        <v>0.17687951424127588</v>
      </c>
      <c r="AI138" s="51">
        <v>9.4703034652045812E-2</v>
      </c>
      <c r="AJ138" s="51">
        <v>0.12457321655316522</v>
      </c>
      <c r="AK138" s="51">
        <v>5.8353453896606098</v>
      </c>
      <c r="AL138" s="51">
        <v>4.1667301946532671</v>
      </c>
      <c r="AM138" s="51">
        <v>7.5039605846679533</v>
      </c>
    </row>
    <row r="139" spans="1:39">
      <c r="A139" t="s">
        <v>414</v>
      </c>
      <c r="B139">
        <v>5</v>
      </c>
      <c r="C139" t="s">
        <v>415</v>
      </c>
      <c r="D139" t="s">
        <v>136</v>
      </c>
      <c r="E139" t="s">
        <v>137</v>
      </c>
      <c r="F139" t="s">
        <v>138</v>
      </c>
      <c r="G139" t="s">
        <v>139</v>
      </c>
      <c r="H139" t="s">
        <v>140</v>
      </c>
      <c r="I139" t="s">
        <v>10</v>
      </c>
      <c r="J139" t="s">
        <v>45</v>
      </c>
      <c r="K139">
        <v>52</v>
      </c>
      <c r="L139">
        <v>10841.3</v>
      </c>
      <c r="M139" t="s">
        <v>30</v>
      </c>
      <c r="N139">
        <v>138</v>
      </c>
      <c r="O139">
        <v>62.837842692307696</v>
      </c>
      <c r="P139" s="49" t="s">
        <v>33</v>
      </c>
      <c r="Q139" s="49">
        <v>7360445</v>
      </c>
      <c r="R139" s="49">
        <v>32.510452999999998</v>
      </c>
      <c r="S139" s="49">
        <v>52.540310169999998</v>
      </c>
      <c r="T139" s="49">
        <v>7.6758653781217774</v>
      </c>
      <c r="U139" s="49" t="s">
        <v>141</v>
      </c>
      <c r="V139" s="49">
        <v>0.28594968825048261</v>
      </c>
      <c r="W139" s="49">
        <v>1.93521838171215</v>
      </c>
      <c r="X139" s="49">
        <v>4</v>
      </c>
      <c r="Y139" s="49">
        <v>90</v>
      </c>
      <c r="Z139" s="49">
        <v>0.89753000000000005</v>
      </c>
      <c r="AA139" s="49">
        <v>401.28340079999998</v>
      </c>
      <c r="AB139" s="49">
        <v>2.1221608550000002</v>
      </c>
      <c r="AC139" s="51">
        <v>0.6989506263185653</v>
      </c>
      <c r="AD139" s="53">
        <v>1</v>
      </c>
      <c r="AE139" s="51">
        <v>62.837842692307696</v>
      </c>
      <c r="AF139" s="51">
        <v>208.72935865597125</v>
      </c>
      <c r="AG139" s="51">
        <v>19.893697479774485</v>
      </c>
      <c r="AH139" s="51">
        <v>0.1776618953522662</v>
      </c>
      <c r="AI139" s="51">
        <v>9.5308573781244521E-2</v>
      </c>
      <c r="AJ139" s="51">
        <v>0.12457321655316522</v>
      </c>
      <c r="AK139" s="51">
        <v>5.8726570764382462</v>
      </c>
      <c r="AL139" s="51">
        <v>4.1933726162287384</v>
      </c>
      <c r="AM139" s="51">
        <v>7.551941536647754</v>
      </c>
    </row>
    <row r="140" spans="1:39">
      <c r="A140" t="s">
        <v>416</v>
      </c>
      <c r="B140">
        <v>5</v>
      </c>
      <c r="C140" t="s">
        <v>417</v>
      </c>
      <c r="D140" t="s">
        <v>136</v>
      </c>
      <c r="E140" t="s">
        <v>137</v>
      </c>
      <c r="F140" t="s">
        <v>138</v>
      </c>
      <c r="G140" t="s">
        <v>139</v>
      </c>
      <c r="H140" t="s">
        <v>140</v>
      </c>
      <c r="I140" t="s">
        <v>10</v>
      </c>
      <c r="J140" t="s">
        <v>45</v>
      </c>
      <c r="K140">
        <v>52</v>
      </c>
      <c r="L140">
        <v>10841.3</v>
      </c>
      <c r="M140" t="s">
        <v>30</v>
      </c>
      <c r="N140">
        <v>139</v>
      </c>
      <c r="O140">
        <v>63.296513076923077</v>
      </c>
      <c r="P140" s="49" t="s">
        <v>33</v>
      </c>
      <c r="Q140" s="49">
        <v>7360445</v>
      </c>
      <c r="R140" s="49">
        <v>32.510452999999998</v>
      </c>
      <c r="S140" s="49">
        <v>52.540310169999998</v>
      </c>
      <c r="T140" s="49">
        <v>7.6758653781217774</v>
      </c>
      <c r="U140" s="49" t="s">
        <v>141</v>
      </c>
      <c r="V140" s="49">
        <v>0.28594968825048261</v>
      </c>
      <c r="W140" s="49">
        <v>1.93521838171215</v>
      </c>
      <c r="X140" s="49">
        <v>4</v>
      </c>
      <c r="Y140" s="49">
        <v>90</v>
      </c>
      <c r="Z140" s="49">
        <v>0.89753000000000005</v>
      </c>
      <c r="AA140" s="49">
        <v>401.28340079999998</v>
      </c>
      <c r="AB140" s="49">
        <v>2.1221608550000002</v>
      </c>
      <c r="AC140" s="51">
        <v>0.6989506263185653</v>
      </c>
      <c r="AD140" s="53">
        <v>1</v>
      </c>
      <c r="AE140" s="51">
        <v>63.296513076923077</v>
      </c>
      <c r="AF140" s="51">
        <v>210.25293061696374</v>
      </c>
      <c r="AG140" s="51">
        <v>20.165550461891321</v>
      </c>
      <c r="AH140" s="51">
        <v>0.17843133706644643</v>
      </c>
      <c r="AI140" s="51">
        <v>9.5910912645630036E-2</v>
      </c>
      <c r="AJ140" s="51">
        <v>0.12457321655316522</v>
      </c>
      <c r="AK140" s="51">
        <v>5.9097715715356793</v>
      </c>
      <c r="AL140" s="51">
        <v>4.2198742330234866</v>
      </c>
      <c r="AM140" s="51">
        <v>7.5996689100478729</v>
      </c>
    </row>
    <row r="141" spans="1:39">
      <c r="A141" t="s">
        <v>418</v>
      </c>
      <c r="B141">
        <v>5</v>
      </c>
      <c r="C141" t="s">
        <v>419</v>
      </c>
      <c r="D141" t="s">
        <v>136</v>
      </c>
      <c r="E141" t="s">
        <v>137</v>
      </c>
      <c r="F141" t="s">
        <v>138</v>
      </c>
      <c r="G141" t="s">
        <v>139</v>
      </c>
      <c r="H141" t="s">
        <v>140</v>
      </c>
      <c r="I141" t="s">
        <v>10</v>
      </c>
      <c r="J141" t="s">
        <v>45</v>
      </c>
      <c r="K141">
        <v>52</v>
      </c>
      <c r="L141">
        <v>10841.3</v>
      </c>
      <c r="M141" t="s">
        <v>30</v>
      </c>
      <c r="N141">
        <v>140</v>
      </c>
      <c r="O141">
        <v>63.755183461538465</v>
      </c>
      <c r="P141" s="49" t="s">
        <v>33</v>
      </c>
      <c r="Q141" s="49">
        <v>7360445</v>
      </c>
      <c r="R141" s="49">
        <v>32.510452999999998</v>
      </c>
      <c r="S141" s="49">
        <v>52.540310169999998</v>
      </c>
      <c r="T141" s="49">
        <v>7.6758653781217774</v>
      </c>
      <c r="U141" s="49" t="s">
        <v>141</v>
      </c>
      <c r="V141" s="49">
        <v>0.28594968825048261</v>
      </c>
      <c r="W141" s="49">
        <v>1.93521838171215</v>
      </c>
      <c r="X141" s="49">
        <v>4</v>
      </c>
      <c r="Y141" s="49">
        <v>90</v>
      </c>
      <c r="Z141" s="49">
        <v>0.89753000000000005</v>
      </c>
      <c r="AA141" s="49">
        <v>401.28340079999998</v>
      </c>
      <c r="AB141" s="49">
        <v>2.1221608550000002</v>
      </c>
      <c r="AC141" s="51">
        <v>0.6989506263185653</v>
      </c>
      <c r="AD141" s="53">
        <v>1</v>
      </c>
      <c r="AE141" s="51">
        <v>63.755183461538465</v>
      </c>
      <c r="AF141" s="51">
        <v>211.77650257795622</v>
      </c>
      <c r="AG141" s="51">
        <v>20.438555958988776</v>
      </c>
      <c r="AH141" s="51">
        <v>0.17918779295440249</v>
      </c>
      <c r="AI141" s="51">
        <v>9.6510026892455733E-2</v>
      </c>
      <c r="AJ141" s="51">
        <v>0.12457321655316522</v>
      </c>
      <c r="AK141" s="51">
        <v>5.9466873744023916</v>
      </c>
      <c r="AL141" s="51">
        <v>4.2462339735689465</v>
      </c>
      <c r="AM141" s="51">
        <v>7.6471407752358376</v>
      </c>
    </row>
    <row r="142" spans="1:39">
      <c r="A142" t="s">
        <v>420</v>
      </c>
      <c r="B142">
        <v>5</v>
      </c>
      <c r="C142" t="s">
        <v>421</v>
      </c>
      <c r="D142" t="s">
        <v>136</v>
      </c>
      <c r="E142" t="s">
        <v>137</v>
      </c>
      <c r="F142" t="s">
        <v>138</v>
      </c>
      <c r="G142" t="s">
        <v>139</v>
      </c>
      <c r="H142" t="s">
        <v>140</v>
      </c>
      <c r="I142" t="s">
        <v>10</v>
      </c>
      <c r="J142" t="s">
        <v>45</v>
      </c>
      <c r="K142">
        <v>52</v>
      </c>
      <c r="L142">
        <v>10841.3</v>
      </c>
      <c r="M142" t="s">
        <v>30</v>
      </c>
      <c r="N142">
        <v>141</v>
      </c>
      <c r="O142">
        <v>64.213853846153853</v>
      </c>
      <c r="P142" s="49" t="s">
        <v>33</v>
      </c>
      <c r="Q142" s="49">
        <v>7360445</v>
      </c>
      <c r="R142" s="49">
        <v>32.510452999999998</v>
      </c>
      <c r="S142" s="49">
        <v>52.540310169999998</v>
      </c>
      <c r="T142" s="49">
        <v>7.6758653781217774</v>
      </c>
      <c r="U142" s="49" t="s">
        <v>141</v>
      </c>
      <c r="V142" s="49">
        <v>0.28594968825048261</v>
      </c>
      <c r="W142" s="49">
        <v>1.93521838171215</v>
      </c>
      <c r="X142" s="49">
        <v>4</v>
      </c>
      <c r="Y142" s="49">
        <v>90</v>
      </c>
      <c r="Z142" s="49">
        <v>0.89753000000000005</v>
      </c>
      <c r="AA142" s="49">
        <v>401.28340079999998</v>
      </c>
      <c r="AB142" s="49">
        <v>2.1221608550000002</v>
      </c>
      <c r="AC142" s="51">
        <v>0.6989506263185653</v>
      </c>
      <c r="AD142" s="53">
        <v>1</v>
      </c>
      <c r="AE142" s="51">
        <v>64.213853846153853</v>
      </c>
      <c r="AF142" s="51">
        <v>213.30007453894873</v>
      </c>
      <c r="AG142" s="51">
        <v>20.712694118436904</v>
      </c>
      <c r="AH142" s="51">
        <v>0.17993121852252009</v>
      </c>
      <c r="AI142" s="51">
        <v>9.7105892546956202E-2</v>
      </c>
      <c r="AJ142" s="51">
        <v>0.12457321655316522</v>
      </c>
      <c r="AK142" s="51">
        <v>5.9834030077780458</v>
      </c>
      <c r="AL142" s="51">
        <v>4.2724507830269136</v>
      </c>
      <c r="AM142" s="51">
        <v>7.6943552325291797</v>
      </c>
    </row>
    <row r="143" spans="1:39">
      <c r="A143" t="s">
        <v>422</v>
      </c>
      <c r="B143">
        <v>5</v>
      </c>
      <c r="C143" t="s">
        <v>423</v>
      </c>
      <c r="D143" t="s">
        <v>136</v>
      </c>
      <c r="E143" t="s">
        <v>137</v>
      </c>
      <c r="F143" t="s">
        <v>138</v>
      </c>
      <c r="G143" t="s">
        <v>139</v>
      </c>
      <c r="H143" t="s">
        <v>140</v>
      </c>
      <c r="I143" t="s">
        <v>10</v>
      </c>
      <c r="J143" t="s">
        <v>45</v>
      </c>
      <c r="K143">
        <v>52</v>
      </c>
      <c r="L143">
        <v>10841.3</v>
      </c>
      <c r="M143" t="s">
        <v>30</v>
      </c>
      <c r="N143">
        <v>142</v>
      </c>
      <c r="O143">
        <v>64.672524230769227</v>
      </c>
      <c r="P143" s="49" t="s">
        <v>33</v>
      </c>
      <c r="Q143" s="49">
        <v>7360445</v>
      </c>
      <c r="R143" s="49">
        <v>32.510452999999998</v>
      </c>
      <c r="S143" s="49">
        <v>52.540310169999998</v>
      </c>
      <c r="T143" s="49">
        <v>7.6758653781217774</v>
      </c>
      <c r="U143" s="49" t="s">
        <v>141</v>
      </c>
      <c r="V143" s="49">
        <v>0.28594968825048261</v>
      </c>
      <c r="W143" s="49">
        <v>1.93521838171215</v>
      </c>
      <c r="X143" s="49">
        <v>4</v>
      </c>
      <c r="Y143" s="49">
        <v>90</v>
      </c>
      <c r="Z143" s="49">
        <v>0.89753000000000005</v>
      </c>
      <c r="AA143" s="49">
        <v>401.28340079999998</v>
      </c>
      <c r="AB143" s="49">
        <v>2.1221608550000002</v>
      </c>
      <c r="AC143" s="51">
        <v>0.6989506263185653</v>
      </c>
      <c r="AD143" s="53">
        <v>1</v>
      </c>
      <c r="AE143" s="51">
        <v>64.672524230769227</v>
      </c>
      <c r="AF143" s="51">
        <v>214.82364649994119</v>
      </c>
      <c r="AG143" s="51">
        <v>20.987945022765981</v>
      </c>
      <c r="AH143" s="51">
        <v>0.18066157121307125</v>
      </c>
      <c r="AI143" s="51">
        <v>9.7698486012673308E-2</v>
      </c>
      <c r="AJ143" s="51">
        <v>0.12457321655316522</v>
      </c>
      <c r="AK143" s="51">
        <v>6.0199170177125803</v>
      </c>
      <c r="AL143" s="51">
        <v>4.2985236232038924</v>
      </c>
      <c r="AM143" s="51">
        <v>7.7413104122212681</v>
      </c>
    </row>
    <row r="144" spans="1:39">
      <c r="A144" t="s">
        <v>424</v>
      </c>
      <c r="B144">
        <v>5</v>
      </c>
      <c r="C144" t="s">
        <v>425</v>
      </c>
      <c r="D144" t="s">
        <v>136</v>
      </c>
      <c r="E144" t="s">
        <v>137</v>
      </c>
      <c r="F144" t="s">
        <v>138</v>
      </c>
      <c r="G144" t="s">
        <v>139</v>
      </c>
      <c r="H144" t="s">
        <v>140</v>
      </c>
      <c r="I144" t="s">
        <v>10</v>
      </c>
      <c r="J144" t="s">
        <v>45</v>
      </c>
      <c r="K144">
        <v>52</v>
      </c>
      <c r="L144">
        <v>10841.3</v>
      </c>
      <c r="M144" t="s">
        <v>30</v>
      </c>
      <c r="N144">
        <v>143</v>
      </c>
      <c r="O144">
        <v>65.131194615384615</v>
      </c>
      <c r="P144" s="49" t="s">
        <v>33</v>
      </c>
      <c r="Q144" s="49">
        <v>7360445</v>
      </c>
      <c r="R144" s="49">
        <v>32.510452999999998</v>
      </c>
      <c r="S144" s="49">
        <v>52.540310169999998</v>
      </c>
      <c r="T144" s="49">
        <v>7.6758653781217774</v>
      </c>
      <c r="U144" s="49" t="s">
        <v>141</v>
      </c>
      <c r="V144" s="49">
        <v>0.28594968825048261</v>
      </c>
      <c r="W144" s="49">
        <v>1.93521838171215</v>
      </c>
      <c r="X144" s="49">
        <v>4</v>
      </c>
      <c r="Y144" s="49">
        <v>90</v>
      </c>
      <c r="Z144" s="49">
        <v>0.89753000000000005</v>
      </c>
      <c r="AA144" s="49">
        <v>401.28340079999998</v>
      </c>
      <c r="AB144" s="49">
        <v>2.1221608550000002</v>
      </c>
      <c r="AC144" s="51">
        <v>0.6989506263185653</v>
      </c>
      <c r="AD144" s="53">
        <v>1</v>
      </c>
      <c r="AE144" s="51">
        <v>65.131194615384615</v>
      </c>
      <c r="AF144" s="51">
        <v>216.3472184609337</v>
      </c>
      <c r="AG144" s="51">
        <v>21.26428869261547</v>
      </c>
      <c r="AH144" s="51">
        <v>0.1813788104038537</v>
      </c>
      <c r="AI144" s="51">
        <v>9.8287784071766138E-2</v>
      </c>
      <c r="AJ144" s="51">
        <v>0.12457321655316522</v>
      </c>
      <c r="AK144" s="51">
        <v>6.056227973585302</v>
      </c>
      <c r="AL144" s="51">
        <v>4.3244514725647329</v>
      </c>
      <c r="AM144" s="51">
        <v>7.7880044746058719</v>
      </c>
    </row>
    <row r="145" spans="1:39">
      <c r="A145" t="s">
        <v>426</v>
      </c>
      <c r="B145">
        <v>5</v>
      </c>
      <c r="C145" t="s">
        <v>427</v>
      </c>
      <c r="D145" t="s">
        <v>136</v>
      </c>
      <c r="E145" t="s">
        <v>137</v>
      </c>
      <c r="F145" t="s">
        <v>138</v>
      </c>
      <c r="G145" t="s">
        <v>139</v>
      </c>
      <c r="H145" t="s">
        <v>140</v>
      </c>
      <c r="I145" t="s">
        <v>10</v>
      </c>
      <c r="J145" t="s">
        <v>45</v>
      </c>
      <c r="K145">
        <v>52</v>
      </c>
      <c r="L145">
        <v>10841.3</v>
      </c>
      <c r="M145" t="s">
        <v>30</v>
      </c>
      <c r="N145">
        <v>144</v>
      </c>
      <c r="O145">
        <v>65.589865000000003</v>
      </c>
      <c r="P145" s="49" t="s">
        <v>33</v>
      </c>
      <c r="Q145" s="49">
        <v>7360445</v>
      </c>
      <c r="R145" s="49">
        <v>32.510452999999998</v>
      </c>
      <c r="S145" s="49">
        <v>52.540310169999998</v>
      </c>
      <c r="T145" s="49">
        <v>7.6758653781217774</v>
      </c>
      <c r="U145" s="49" t="s">
        <v>141</v>
      </c>
      <c r="V145" s="49">
        <v>0.28594968825048261</v>
      </c>
      <c r="W145" s="49">
        <v>1.93521838171215</v>
      </c>
      <c r="X145" s="49">
        <v>4</v>
      </c>
      <c r="Y145" s="49">
        <v>90</v>
      </c>
      <c r="Z145" s="49">
        <v>0.89753000000000005</v>
      </c>
      <c r="AA145" s="49">
        <v>401.28340079999998</v>
      </c>
      <c r="AB145" s="49">
        <v>2.1221608550000002</v>
      </c>
      <c r="AC145" s="51">
        <v>0.6989506263185653</v>
      </c>
      <c r="AD145" s="53">
        <v>1</v>
      </c>
      <c r="AE145" s="51">
        <v>65.589865000000003</v>
      </c>
      <c r="AF145" s="51">
        <v>217.87079042192619</v>
      </c>
      <c r="AG145" s="51">
        <v>21.541705089682033</v>
      </c>
      <c r="AH145" s="51">
        <v>0.1820828974076478</v>
      </c>
      <c r="AI145" s="51">
        <v>9.8873763885303778E-2</v>
      </c>
      <c r="AJ145" s="51">
        <v>0.12457321655316522</v>
      </c>
      <c r="AK145" s="51">
        <v>6.0923344681229317</v>
      </c>
      <c r="AL145" s="51">
        <v>4.3502333262455091</v>
      </c>
      <c r="AM145" s="51">
        <v>7.8344356100003552</v>
      </c>
    </row>
    <row r="146" spans="1:39">
      <c r="A146" t="s">
        <v>428</v>
      </c>
      <c r="B146">
        <v>5</v>
      </c>
      <c r="C146" t="s">
        <v>429</v>
      </c>
      <c r="D146" t="s">
        <v>136</v>
      </c>
      <c r="E146" t="s">
        <v>137</v>
      </c>
      <c r="F146" t="s">
        <v>138</v>
      </c>
      <c r="G146" t="s">
        <v>139</v>
      </c>
      <c r="H146" t="s">
        <v>140</v>
      </c>
      <c r="I146" t="s">
        <v>10</v>
      </c>
      <c r="J146" t="s">
        <v>45</v>
      </c>
      <c r="K146">
        <v>52</v>
      </c>
      <c r="L146">
        <v>10841.3</v>
      </c>
      <c r="M146" t="s">
        <v>30</v>
      </c>
      <c r="N146">
        <v>145</v>
      </c>
      <c r="O146">
        <v>66.048535384615391</v>
      </c>
      <c r="P146" s="49" t="s">
        <v>33</v>
      </c>
      <c r="Q146" s="49">
        <v>7360445</v>
      </c>
      <c r="R146" s="49">
        <v>32.510452999999998</v>
      </c>
      <c r="S146" s="49">
        <v>52.540310169999998</v>
      </c>
      <c r="T146" s="49">
        <v>7.6758653781217774</v>
      </c>
      <c r="U146" s="49" t="s">
        <v>141</v>
      </c>
      <c r="V146" s="49">
        <v>0.28594968825048261</v>
      </c>
      <c r="W146" s="49">
        <v>1.93521838171215</v>
      </c>
      <c r="X146" s="49">
        <v>4</v>
      </c>
      <c r="Y146" s="49">
        <v>90</v>
      </c>
      <c r="Z146" s="49">
        <v>0.89753000000000005</v>
      </c>
      <c r="AA146" s="49">
        <v>401.28340079999998</v>
      </c>
      <c r="AB146" s="49">
        <v>2.1221608550000002</v>
      </c>
      <c r="AC146" s="51">
        <v>0.6989506263185653</v>
      </c>
      <c r="AD146" s="53">
        <v>1</v>
      </c>
      <c r="AE146" s="51">
        <v>66.048535384615391</v>
      </c>
      <c r="AF146" s="51">
        <v>219.3943623829187</v>
      </c>
      <c r="AG146" s="51">
        <v>21.820174119666255</v>
      </c>
      <c r="AH146" s="51">
        <v>0.18277379547128</v>
      </c>
      <c r="AI146" s="51">
        <v>9.9456402993539722E-2</v>
      </c>
      <c r="AJ146" s="51">
        <v>0.12457321655316522</v>
      </c>
      <c r="AK146" s="51">
        <v>6.1282351174165086</v>
      </c>
      <c r="AL146" s="51">
        <v>4.3758681960655981</v>
      </c>
      <c r="AM146" s="51">
        <v>7.8806020387674209</v>
      </c>
    </row>
    <row r="147" spans="1:39">
      <c r="A147" t="s">
        <v>430</v>
      </c>
      <c r="B147">
        <v>5</v>
      </c>
      <c r="C147" t="s">
        <v>431</v>
      </c>
      <c r="D147" t="s">
        <v>136</v>
      </c>
      <c r="E147" t="s">
        <v>137</v>
      </c>
      <c r="F147" t="s">
        <v>138</v>
      </c>
      <c r="G147" t="s">
        <v>139</v>
      </c>
      <c r="H147" t="s">
        <v>140</v>
      </c>
      <c r="I147" t="s">
        <v>10</v>
      </c>
      <c r="J147" t="s">
        <v>45</v>
      </c>
      <c r="K147">
        <v>52</v>
      </c>
      <c r="L147">
        <v>10841.3</v>
      </c>
      <c r="M147" t="s">
        <v>30</v>
      </c>
      <c r="N147">
        <v>146</v>
      </c>
      <c r="O147">
        <v>66.507205769230765</v>
      </c>
      <c r="P147" s="49" t="s">
        <v>33</v>
      </c>
      <c r="Q147" s="49">
        <v>7360445</v>
      </c>
      <c r="R147" s="49">
        <v>32.510452999999998</v>
      </c>
      <c r="S147" s="49">
        <v>52.540310169999998</v>
      </c>
      <c r="T147" s="49">
        <v>7.6758653781217774</v>
      </c>
      <c r="U147" s="49" t="s">
        <v>141</v>
      </c>
      <c r="V147" s="49">
        <v>0.28594968825048261</v>
      </c>
      <c r="W147" s="49">
        <v>1.93521838171215</v>
      </c>
      <c r="X147" s="49">
        <v>4</v>
      </c>
      <c r="Y147" s="49">
        <v>90</v>
      </c>
      <c r="Z147" s="49">
        <v>0.89753000000000005</v>
      </c>
      <c r="AA147" s="49">
        <v>401.28340079999998</v>
      </c>
      <c r="AB147" s="49">
        <v>2.1221608550000002</v>
      </c>
      <c r="AC147" s="51">
        <v>0.6989506263185653</v>
      </c>
      <c r="AD147" s="53">
        <v>1</v>
      </c>
      <c r="AE147" s="51">
        <v>66.507205769230765</v>
      </c>
      <c r="AF147" s="51">
        <v>220.91793434391116</v>
      </c>
      <c r="AG147" s="51">
        <v>22.099675635217345</v>
      </c>
      <c r="AH147" s="51">
        <v>0.18345146977437293</v>
      </c>
      <c r="AI147" s="51">
        <v>0.10003567931616615</v>
      </c>
      <c r="AJ147" s="51">
        <v>0.12457321655316522</v>
      </c>
      <c r="AK147" s="51">
        <v>6.1639285609370615</v>
      </c>
      <c r="AL147" s="51">
        <v>4.4013551105388622</v>
      </c>
      <c r="AM147" s="51">
        <v>7.9265020113352609</v>
      </c>
    </row>
    <row r="148" spans="1:39">
      <c r="A148" t="s">
        <v>432</v>
      </c>
      <c r="B148">
        <v>5</v>
      </c>
      <c r="C148" t="s">
        <v>433</v>
      </c>
      <c r="D148" t="s">
        <v>136</v>
      </c>
      <c r="E148" t="s">
        <v>137</v>
      </c>
      <c r="F148" t="s">
        <v>138</v>
      </c>
      <c r="G148" t="s">
        <v>139</v>
      </c>
      <c r="H148" t="s">
        <v>140</v>
      </c>
      <c r="I148" t="s">
        <v>10</v>
      </c>
      <c r="J148" t="s">
        <v>45</v>
      </c>
      <c r="K148">
        <v>52</v>
      </c>
      <c r="L148">
        <v>10841.3</v>
      </c>
      <c r="M148" t="s">
        <v>30</v>
      </c>
      <c r="N148">
        <v>147</v>
      </c>
      <c r="O148">
        <v>66.965876153846153</v>
      </c>
      <c r="P148" s="49" t="s">
        <v>33</v>
      </c>
      <c r="Q148" s="49">
        <v>7360445</v>
      </c>
      <c r="R148" s="49">
        <v>32.510452999999998</v>
      </c>
      <c r="S148" s="49">
        <v>52.540310169999998</v>
      </c>
      <c r="T148" s="49">
        <v>7.6758653781217774</v>
      </c>
      <c r="U148" s="49" t="s">
        <v>141</v>
      </c>
      <c r="V148" s="49">
        <v>0.28594968825048261</v>
      </c>
      <c r="W148" s="49">
        <v>1.93521838171215</v>
      </c>
      <c r="X148" s="49">
        <v>4</v>
      </c>
      <c r="Y148" s="49">
        <v>90</v>
      </c>
      <c r="Z148" s="49">
        <v>0.89753000000000005</v>
      </c>
      <c r="AA148" s="49">
        <v>401.28340079999998</v>
      </c>
      <c r="AB148" s="49">
        <v>2.1221608550000002</v>
      </c>
      <c r="AC148" s="51">
        <v>0.6989506263185653</v>
      </c>
      <c r="AD148" s="53">
        <v>1</v>
      </c>
      <c r="AE148" s="51">
        <v>66.965876153846153</v>
      </c>
      <c r="AF148" s="51">
        <v>222.44150630490367</v>
      </c>
      <c r="AG148" s="51">
        <v>22.380189438875711</v>
      </c>
      <c r="AH148" s="51">
        <v>0.18411588742787593</v>
      </c>
      <c r="AI148" s="51">
        <v>0.10061157115254774</v>
      </c>
      <c r="AJ148" s="51">
        <v>0.12457321655316522</v>
      </c>
      <c r="AK148" s="51">
        <v>6.1994134615500096</v>
      </c>
      <c r="AL148" s="51">
        <v>4.426693114883939</v>
      </c>
      <c r="AM148" s="51">
        <v>7.9721338082160811</v>
      </c>
    </row>
    <row r="149" spans="1:39">
      <c r="A149" t="s">
        <v>434</v>
      </c>
      <c r="B149">
        <v>5</v>
      </c>
      <c r="C149" t="s">
        <v>435</v>
      </c>
      <c r="D149" t="s">
        <v>136</v>
      </c>
      <c r="E149" t="s">
        <v>137</v>
      </c>
      <c r="F149" t="s">
        <v>138</v>
      </c>
      <c r="G149" t="s">
        <v>139</v>
      </c>
      <c r="H149" t="s">
        <v>140</v>
      </c>
      <c r="I149" t="s">
        <v>10</v>
      </c>
      <c r="J149" t="s">
        <v>45</v>
      </c>
      <c r="K149">
        <v>52</v>
      </c>
      <c r="L149">
        <v>10841.3</v>
      </c>
      <c r="M149" t="s">
        <v>30</v>
      </c>
      <c r="N149">
        <v>148</v>
      </c>
      <c r="O149">
        <v>67.424546538461541</v>
      </c>
      <c r="P149" s="49" t="s">
        <v>33</v>
      </c>
      <c r="Q149" s="49">
        <v>7360445</v>
      </c>
      <c r="R149" s="49">
        <v>32.510452999999998</v>
      </c>
      <c r="S149" s="49">
        <v>52.540310169999998</v>
      </c>
      <c r="T149" s="49">
        <v>7.6758653781217774</v>
      </c>
      <c r="U149" s="49" t="s">
        <v>141</v>
      </c>
      <c r="V149" s="49">
        <v>0.28594968825048261</v>
      </c>
      <c r="W149" s="49">
        <v>1.93521838171215</v>
      </c>
      <c r="X149" s="49">
        <v>4</v>
      </c>
      <c r="Y149" s="49">
        <v>90</v>
      </c>
      <c r="Z149" s="49">
        <v>0.89753000000000005</v>
      </c>
      <c r="AA149" s="49">
        <v>401.28340079999998</v>
      </c>
      <c r="AB149" s="49">
        <v>2.1221608550000002</v>
      </c>
      <c r="AC149" s="51">
        <v>0.6989506263185653</v>
      </c>
      <c r="AD149" s="53">
        <v>1</v>
      </c>
      <c r="AE149" s="51">
        <v>67.424546538461541</v>
      </c>
      <c r="AF149" s="51">
        <v>223.96507826589615</v>
      </c>
      <c r="AG149" s="51">
        <v>22.661695286012488</v>
      </c>
      <c r="AH149" s="51">
        <v>0.18476701747215102</v>
      </c>
      <c r="AI149" s="51">
        <v>0.10118405718193278</v>
      </c>
      <c r="AJ149" s="51">
        <v>0.12457321655316522</v>
      </c>
      <c r="AK149" s="51">
        <v>6.2346885055281804</v>
      </c>
      <c r="AL149" s="51">
        <v>4.4518812710335292</v>
      </c>
      <c r="AM149" s="51">
        <v>8.0174957400228326</v>
      </c>
    </row>
    <row r="150" spans="1:39">
      <c r="A150" t="s">
        <v>436</v>
      </c>
      <c r="B150">
        <v>5</v>
      </c>
      <c r="C150" t="s">
        <v>437</v>
      </c>
      <c r="D150" t="s">
        <v>136</v>
      </c>
      <c r="E150" t="s">
        <v>137</v>
      </c>
      <c r="F150" t="s">
        <v>138</v>
      </c>
      <c r="G150" t="s">
        <v>139</v>
      </c>
      <c r="H150" t="s">
        <v>140</v>
      </c>
      <c r="I150" t="s">
        <v>10</v>
      </c>
      <c r="J150" t="s">
        <v>45</v>
      </c>
      <c r="K150">
        <v>52</v>
      </c>
      <c r="L150">
        <v>10841.3</v>
      </c>
      <c r="M150" t="s">
        <v>30</v>
      </c>
      <c r="N150">
        <v>149</v>
      </c>
      <c r="O150">
        <v>67.88321692307693</v>
      </c>
      <c r="P150" s="49" t="s">
        <v>33</v>
      </c>
      <c r="Q150" s="49">
        <v>7360445</v>
      </c>
      <c r="R150" s="49">
        <v>32.510452999999998</v>
      </c>
      <c r="S150" s="49">
        <v>52.540310169999998</v>
      </c>
      <c r="T150" s="49">
        <v>7.6758653781217774</v>
      </c>
      <c r="U150" s="49" t="s">
        <v>141</v>
      </c>
      <c r="V150" s="49">
        <v>0.28594968825048261</v>
      </c>
      <c r="W150" s="49">
        <v>1.93521838171215</v>
      </c>
      <c r="X150" s="49">
        <v>4</v>
      </c>
      <c r="Y150" s="49">
        <v>90</v>
      </c>
      <c r="Z150" s="49">
        <v>0.89753000000000005</v>
      </c>
      <c r="AA150" s="49">
        <v>401.28340079999998</v>
      </c>
      <c r="AB150" s="49">
        <v>2.1221608550000002</v>
      </c>
      <c r="AC150" s="51">
        <v>0.6989506263185653</v>
      </c>
      <c r="AD150" s="53">
        <v>1</v>
      </c>
      <c r="AE150" s="51">
        <v>67.88321692307693</v>
      </c>
      <c r="AF150" s="51">
        <v>225.48865022688867</v>
      </c>
      <c r="AG150" s="51">
        <v>22.944172887765983</v>
      </c>
      <c r="AH150" s="51">
        <v>0.18540483087485968</v>
      </c>
      <c r="AI150" s="51">
        <v>0.10175311646364175</v>
      </c>
      <c r="AJ150" s="51">
        <v>0.12457321655316522</v>
      </c>
      <c r="AK150" s="51">
        <v>6.2697524025634195</v>
      </c>
      <c r="AL150" s="51">
        <v>4.4769186576426954</v>
      </c>
      <c r="AM150" s="51">
        <v>8.0625861474841454</v>
      </c>
    </row>
    <row r="151" spans="1:39">
      <c r="A151" t="s">
        <v>438</v>
      </c>
      <c r="B151">
        <v>5</v>
      </c>
      <c r="C151" t="s">
        <v>439</v>
      </c>
      <c r="D151" t="s">
        <v>136</v>
      </c>
      <c r="E151" t="s">
        <v>137</v>
      </c>
      <c r="F151" t="s">
        <v>138</v>
      </c>
      <c r="G151" t="s">
        <v>139</v>
      </c>
      <c r="H151" t="s">
        <v>140</v>
      </c>
      <c r="I151" t="s">
        <v>10</v>
      </c>
      <c r="J151" t="s">
        <v>45</v>
      </c>
      <c r="K151">
        <v>52</v>
      </c>
      <c r="L151">
        <v>10841.3</v>
      </c>
      <c r="M151" t="s">
        <v>30</v>
      </c>
      <c r="N151">
        <v>150</v>
      </c>
      <c r="O151">
        <v>68.341887307692303</v>
      </c>
      <c r="P151" s="49" t="s">
        <v>33</v>
      </c>
      <c r="Q151" s="49">
        <v>7360445</v>
      </c>
      <c r="R151" s="49">
        <v>32.510452999999998</v>
      </c>
      <c r="S151" s="49">
        <v>52.540310169999998</v>
      </c>
      <c r="T151" s="49">
        <v>7.6758653781217774</v>
      </c>
      <c r="U151" s="49" t="s">
        <v>141</v>
      </c>
      <c r="V151" s="49">
        <v>0.28594968825048261</v>
      </c>
      <c r="W151" s="49">
        <v>1.93521838171215</v>
      </c>
      <c r="X151" s="49">
        <v>4</v>
      </c>
      <c r="Y151" s="49">
        <v>90</v>
      </c>
      <c r="Z151" s="49">
        <v>0.89753000000000005</v>
      </c>
      <c r="AA151" s="49">
        <v>401.28340079999998</v>
      </c>
      <c r="AB151" s="49">
        <v>2.1221608550000002</v>
      </c>
      <c r="AC151" s="51">
        <v>0.6989506263185653</v>
      </c>
      <c r="AD151" s="53">
        <v>1</v>
      </c>
      <c r="AE151" s="51">
        <v>68.341887307692303</v>
      </c>
      <c r="AF151" s="51">
        <v>227.01222218788112</v>
      </c>
      <c r="AG151" s="51">
        <v>23.227601913974169</v>
      </c>
      <c r="AH151" s="51">
        <v>0.18602930052845021</v>
      </c>
      <c r="AI151" s="51">
        <v>0.10231872843723107</v>
      </c>
      <c r="AJ151" s="51">
        <v>0.12457321655316522</v>
      </c>
      <c r="AK151" s="51">
        <v>6.3046038857766868</v>
      </c>
      <c r="AL151" s="51">
        <v>4.5018043700960613</v>
      </c>
      <c r="AM151" s="51">
        <v>8.1074034014573133</v>
      </c>
    </row>
    <row r="152" spans="1:39">
      <c r="A152" t="s">
        <v>440</v>
      </c>
      <c r="B152">
        <v>5</v>
      </c>
      <c r="C152" t="s">
        <v>441</v>
      </c>
      <c r="D152" t="s">
        <v>136</v>
      </c>
      <c r="E152" t="s">
        <v>137</v>
      </c>
      <c r="F152" t="s">
        <v>138</v>
      </c>
      <c r="G152" t="s">
        <v>139</v>
      </c>
      <c r="H152" t="s">
        <v>140</v>
      </c>
      <c r="I152" t="s">
        <v>10</v>
      </c>
      <c r="J152" t="s">
        <v>45</v>
      </c>
      <c r="K152">
        <v>52</v>
      </c>
      <c r="L152">
        <v>10841.3</v>
      </c>
      <c r="M152" t="s">
        <v>30</v>
      </c>
      <c r="N152">
        <v>151</v>
      </c>
      <c r="O152">
        <v>68.800557692307692</v>
      </c>
      <c r="P152" s="49" t="s">
        <v>33</v>
      </c>
      <c r="Q152" s="49">
        <v>7360445</v>
      </c>
      <c r="R152" s="49">
        <v>32.510452999999998</v>
      </c>
      <c r="S152" s="49">
        <v>52.540310169999998</v>
      </c>
      <c r="T152" s="49">
        <v>7.6758653781217774</v>
      </c>
      <c r="U152" s="49" t="s">
        <v>141</v>
      </c>
      <c r="V152" s="49">
        <v>0.28594968825048261</v>
      </c>
      <c r="W152" s="49">
        <v>1.93521838171215</v>
      </c>
      <c r="X152" s="49">
        <v>4</v>
      </c>
      <c r="Y152" s="49">
        <v>90</v>
      </c>
      <c r="Z152" s="49">
        <v>0.89753000000000005</v>
      </c>
      <c r="AA152" s="49">
        <v>401.28340079999998</v>
      </c>
      <c r="AB152" s="49">
        <v>2.1221608550000002</v>
      </c>
      <c r="AC152" s="51">
        <v>0.6989506263185653</v>
      </c>
      <c r="AD152" s="53">
        <v>1</v>
      </c>
      <c r="AE152" s="51">
        <v>68.800557692307692</v>
      </c>
      <c r="AF152" s="51">
        <v>228.53579414887363</v>
      </c>
      <c r="AG152" s="51">
        <v>23.511961996103036</v>
      </c>
      <c r="AH152" s="51">
        <v>0.18664040124735809</v>
      </c>
      <c r="AI152" s="51">
        <v>0.10288087292263191</v>
      </c>
      <c r="AJ152" s="51">
        <v>0.12457321655316522</v>
      </c>
      <c r="AK152" s="51">
        <v>6.3392417117266087</v>
      </c>
      <c r="AL152" s="51">
        <v>4.5265375205139282</v>
      </c>
      <c r="AM152" s="51">
        <v>8.1519459029392891</v>
      </c>
    </row>
    <row r="153" spans="1:39">
      <c r="A153" t="s">
        <v>442</v>
      </c>
      <c r="B153">
        <v>5</v>
      </c>
      <c r="C153" t="s">
        <v>443</v>
      </c>
      <c r="D153" t="s">
        <v>136</v>
      </c>
      <c r="E153" t="s">
        <v>137</v>
      </c>
      <c r="F153" t="s">
        <v>138</v>
      </c>
      <c r="G153" t="s">
        <v>139</v>
      </c>
      <c r="H153" t="s">
        <v>140</v>
      </c>
      <c r="I153" t="s">
        <v>10</v>
      </c>
      <c r="J153" t="s">
        <v>45</v>
      </c>
      <c r="K153">
        <v>52</v>
      </c>
      <c r="L153">
        <v>10841.3</v>
      </c>
      <c r="M153" t="s">
        <v>30</v>
      </c>
      <c r="N153">
        <v>152</v>
      </c>
      <c r="O153">
        <v>69.25922807692308</v>
      </c>
      <c r="P153" s="49" t="s">
        <v>33</v>
      </c>
      <c r="Q153" s="49">
        <v>7360445</v>
      </c>
      <c r="R153" s="49">
        <v>32.510452999999998</v>
      </c>
      <c r="S153" s="49">
        <v>52.540310169999998</v>
      </c>
      <c r="T153" s="49">
        <v>7.6758653781217774</v>
      </c>
      <c r="U153" s="49" t="s">
        <v>141</v>
      </c>
      <c r="V153" s="49">
        <v>0.28594968825048261</v>
      </c>
      <c r="W153" s="49">
        <v>1.93521838171215</v>
      </c>
      <c r="X153" s="49">
        <v>4</v>
      </c>
      <c r="Y153" s="49">
        <v>90</v>
      </c>
      <c r="Z153" s="49">
        <v>0.89753000000000005</v>
      </c>
      <c r="AA153" s="49">
        <v>401.28340079999998</v>
      </c>
      <c r="AB153" s="49">
        <v>2.1221608550000002</v>
      </c>
      <c r="AC153" s="51">
        <v>0.6989506263185653</v>
      </c>
      <c r="AD153" s="53">
        <v>1</v>
      </c>
      <c r="AE153" s="51">
        <v>69.25922807692308</v>
      </c>
      <c r="AF153" s="51">
        <v>230.05936610986612</v>
      </c>
      <c r="AG153" s="51">
        <v>23.797232730170109</v>
      </c>
      <c r="AH153" s="51">
        <v>0.18723810976492486</v>
      </c>
      <c r="AI153" s="51">
        <v>0.103439530120263</v>
      </c>
      <c r="AJ153" s="51">
        <v>0.12457321655316522</v>
      </c>
      <c r="AK153" s="51">
        <v>6.3736646604164244</v>
      </c>
      <c r="AL153" s="51">
        <v>4.5511172377572295</v>
      </c>
      <c r="AM153" s="51">
        <v>8.1962120830756202</v>
      </c>
    </row>
    <row r="154" spans="1:39">
      <c r="A154" t="s">
        <v>444</v>
      </c>
      <c r="B154">
        <v>5</v>
      </c>
      <c r="C154" t="s">
        <v>445</v>
      </c>
      <c r="D154" t="s">
        <v>136</v>
      </c>
      <c r="E154" t="s">
        <v>137</v>
      </c>
      <c r="F154" t="s">
        <v>138</v>
      </c>
      <c r="G154" t="s">
        <v>139</v>
      </c>
      <c r="H154" t="s">
        <v>140</v>
      </c>
      <c r="I154" t="s">
        <v>10</v>
      </c>
      <c r="J154" t="s">
        <v>45</v>
      </c>
      <c r="K154">
        <v>52</v>
      </c>
      <c r="L154">
        <v>10841.3</v>
      </c>
      <c r="M154" t="s">
        <v>30</v>
      </c>
      <c r="N154">
        <v>153</v>
      </c>
      <c r="O154">
        <v>69.717898461538468</v>
      </c>
      <c r="P154" s="49" t="s">
        <v>33</v>
      </c>
      <c r="Q154" s="49">
        <v>7360445</v>
      </c>
      <c r="R154" s="49">
        <v>32.510452999999998</v>
      </c>
      <c r="S154" s="49">
        <v>52.540310169999998</v>
      </c>
      <c r="T154" s="49">
        <v>7.6758653781217774</v>
      </c>
      <c r="U154" s="49" t="s">
        <v>141</v>
      </c>
      <c r="V154" s="49">
        <v>0.28594968825048261</v>
      </c>
      <c r="W154" s="49">
        <v>1.93521838171215</v>
      </c>
      <c r="X154" s="49">
        <v>4</v>
      </c>
      <c r="Y154" s="49">
        <v>90</v>
      </c>
      <c r="Z154" s="49">
        <v>0.89753000000000005</v>
      </c>
      <c r="AA154" s="49">
        <v>401.28340079999998</v>
      </c>
      <c r="AB154" s="49">
        <v>2.1221608550000002</v>
      </c>
      <c r="AC154" s="51">
        <v>0.6989506263185653</v>
      </c>
      <c r="AD154" s="53">
        <v>1</v>
      </c>
      <c r="AE154" s="51">
        <v>69.717898461538468</v>
      </c>
      <c r="AF154" s="51">
        <v>231.58293807085863</v>
      </c>
      <c r="AG154" s="51">
        <v>24.083393679662798</v>
      </c>
      <c r="AH154" s="51">
        <v>0.18782240472991735</v>
      </c>
      <c r="AI154" s="51">
        <v>0.103994680611116</v>
      </c>
      <c r="AJ154" s="51">
        <v>0.12457321655316522</v>
      </c>
      <c r="AK154" s="51">
        <v>6.4078715352992548</v>
      </c>
      <c r="AL154" s="51">
        <v>4.5755426674312911</v>
      </c>
      <c r="AM154" s="51">
        <v>8.2402004031672202</v>
      </c>
    </row>
    <row r="155" spans="1:39">
      <c r="A155" t="s">
        <v>446</v>
      </c>
      <c r="B155">
        <v>5</v>
      </c>
      <c r="C155" t="s">
        <v>447</v>
      </c>
      <c r="D155" t="s">
        <v>136</v>
      </c>
      <c r="E155" t="s">
        <v>137</v>
      </c>
      <c r="F155" t="s">
        <v>138</v>
      </c>
      <c r="G155" t="s">
        <v>139</v>
      </c>
      <c r="H155" t="s">
        <v>140</v>
      </c>
      <c r="I155" t="s">
        <v>10</v>
      </c>
      <c r="J155" t="s">
        <v>45</v>
      </c>
      <c r="K155">
        <v>52</v>
      </c>
      <c r="L155">
        <v>10841.3</v>
      </c>
      <c r="M155" t="s">
        <v>30</v>
      </c>
      <c r="N155">
        <v>154</v>
      </c>
      <c r="O155">
        <v>70.176568846153842</v>
      </c>
      <c r="P155" s="49" t="s">
        <v>33</v>
      </c>
      <c r="Q155" s="49">
        <v>7360445</v>
      </c>
      <c r="R155" s="49">
        <v>32.510452999999998</v>
      </c>
      <c r="S155" s="49">
        <v>52.540310169999998</v>
      </c>
      <c r="T155" s="49">
        <v>7.6758653781217774</v>
      </c>
      <c r="U155" s="49" t="s">
        <v>141</v>
      </c>
      <c r="V155" s="49">
        <v>0.28594968825048261</v>
      </c>
      <c r="W155" s="49">
        <v>1.93521838171215</v>
      </c>
      <c r="X155" s="49">
        <v>4</v>
      </c>
      <c r="Y155" s="49">
        <v>90</v>
      </c>
      <c r="Z155" s="49">
        <v>0.89753000000000005</v>
      </c>
      <c r="AA155" s="49">
        <v>401.28340079999998</v>
      </c>
      <c r="AB155" s="49">
        <v>2.1221608550000002</v>
      </c>
      <c r="AC155" s="51">
        <v>0.6989506263185653</v>
      </c>
      <c r="AD155" s="53">
        <v>1</v>
      </c>
      <c r="AE155" s="51">
        <v>70.176568846153842</v>
      </c>
      <c r="AF155" s="51">
        <v>233.10651003185109</v>
      </c>
      <c r="AG155" s="51">
        <v>24.37042437845097</v>
      </c>
      <c r="AH155" s="51">
        <v>0.18839326670280798</v>
      </c>
      <c r="AI155" s="51">
        <v>0.10454630535681332</v>
      </c>
      <c r="AJ155" s="51">
        <v>0.12457321655316522</v>
      </c>
      <c r="AK155" s="51">
        <v>6.4418611632816569</v>
      </c>
      <c r="AL155" s="51">
        <v>4.599812971888376</v>
      </c>
      <c r="AM155" s="51">
        <v>8.2839093546749396</v>
      </c>
    </row>
    <row r="156" spans="1:39">
      <c r="A156" t="s">
        <v>448</v>
      </c>
      <c r="B156">
        <v>5</v>
      </c>
      <c r="C156" t="s">
        <v>449</v>
      </c>
      <c r="D156" t="s">
        <v>136</v>
      </c>
      <c r="E156" t="s">
        <v>137</v>
      </c>
      <c r="F156" t="s">
        <v>138</v>
      </c>
      <c r="G156" t="s">
        <v>139</v>
      </c>
      <c r="H156" t="s">
        <v>140</v>
      </c>
      <c r="I156" t="s">
        <v>10</v>
      </c>
      <c r="J156" t="s">
        <v>45</v>
      </c>
      <c r="K156">
        <v>52</v>
      </c>
      <c r="L156">
        <v>10841.3</v>
      </c>
      <c r="M156" t="s">
        <v>30</v>
      </c>
      <c r="N156">
        <v>155</v>
      </c>
      <c r="O156">
        <v>70.63523923076923</v>
      </c>
      <c r="P156" s="49" t="s">
        <v>33</v>
      </c>
      <c r="Q156" s="49">
        <v>7360445</v>
      </c>
      <c r="R156" s="49">
        <v>32.510452999999998</v>
      </c>
      <c r="S156" s="49">
        <v>52.540310169999998</v>
      </c>
      <c r="T156" s="49">
        <v>7.6758653781217774</v>
      </c>
      <c r="U156" s="49" t="s">
        <v>141</v>
      </c>
      <c r="V156" s="49">
        <v>0.28594968825048261</v>
      </c>
      <c r="W156" s="49">
        <v>1.93521838171215</v>
      </c>
      <c r="X156" s="49">
        <v>4</v>
      </c>
      <c r="Y156" s="49">
        <v>90</v>
      </c>
      <c r="Z156" s="49">
        <v>0.89753000000000005</v>
      </c>
      <c r="AA156" s="49">
        <v>401.28340079999998</v>
      </c>
      <c r="AB156" s="49">
        <v>2.1221608550000002</v>
      </c>
      <c r="AC156" s="51">
        <v>0.6989506263185653</v>
      </c>
      <c r="AD156" s="53">
        <v>1</v>
      </c>
      <c r="AE156" s="51">
        <v>70.63523923076923</v>
      </c>
      <c r="AF156" s="51">
        <v>234.63008199284357</v>
      </c>
      <c r="AG156" s="51">
        <v>24.658304333693405</v>
      </c>
      <c r="AH156" s="51">
        <v>0.18895067815169303</v>
      </c>
      <c r="AI156" s="51">
        <v>0.10509438569963721</v>
      </c>
      <c r="AJ156" s="51">
        <v>0.12457321655316522</v>
      </c>
      <c r="AK156" s="51">
        <v>6.4756323947254204</v>
      </c>
      <c r="AL156" s="51">
        <v>4.6239273302289599</v>
      </c>
      <c r="AM156" s="51">
        <v>8.3273374592218818</v>
      </c>
    </row>
    <row r="157" spans="1:39">
      <c r="A157" t="s">
        <v>450</v>
      </c>
      <c r="B157">
        <v>5</v>
      </c>
      <c r="C157" t="s">
        <v>451</v>
      </c>
      <c r="D157" t="s">
        <v>136</v>
      </c>
      <c r="E157" t="s">
        <v>137</v>
      </c>
      <c r="F157" t="s">
        <v>138</v>
      </c>
      <c r="G157" t="s">
        <v>139</v>
      </c>
      <c r="H157" t="s">
        <v>140</v>
      </c>
      <c r="I157" t="s">
        <v>10</v>
      </c>
      <c r="J157" t="s">
        <v>45</v>
      </c>
      <c r="K157">
        <v>52</v>
      </c>
      <c r="L157">
        <v>10841.3</v>
      </c>
      <c r="M157" t="s">
        <v>30</v>
      </c>
      <c r="N157">
        <v>156</v>
      </c>
      <c r="O157">
        <v>71.093909615384618</v>
      </c>
      <c r="P157" s="49" t="s">
        <v>33</v>
      </c>
      <c r="Q157" s="49">
        <v>7360445</v>
      </c>
      <c r="R157" s="49">
        <v>32.510452999999998</v>
      </c>
      <c r="S157" s="49">
        <v>52.540310169999998</v>
      </c>
      <c r="T157" s="49">
        <v>7.6758653781217774</v>
      </c>
      <c r="U157" s="49" t="s">
        <v>141</v>
      </c>
      <c r="V157" s="49">
        <v>0.28594968825048261</v>
      </c>
      <c r="W157" s="49">
        <v>1.93521838171215</v>
      </c>
      <c r="X157" s="49">
        <v>4</v>
      </c>
      <c r="Y157" s="49">
        <v>90</v>
      </c>
      <c r="Z157" s="49">
        <v>0.89753000000000005</v>
      </c>
      <c r="AA157" s="49">
        <v>401.28340079999998</v>
      </c>
      <c r="AB157" s="49">
        <v>2.1221608550000002</v>
      </c>
      <c r="AC157" s="51">
        <v>0.6989506263185653</v>
      </c>
      <c r="AD157" s="53">
        <v>1</v>
      </c>
      <c r="AE157" s="51">
        <v>71.093909615384618</v>
      </c>
      <c r="AF157" s="51">
        <v>236.15365395383608</v>
      </c>
      <c r="AG157" s="51">
        <v>24.947013028737413</v>
      </c>
      <c r="AH157" s="51">
        <v>0.18949462344786921</v>
      </c>
      <c r="AI157" s="51">
        <v>0.10563890336252903</v>
      </c>
      <c r="AJ157" s="51">
        <v>0.12457321655316522</v>
      </c>
      <c r="AK157" s="51">
        <v>6.509184103447522</v>
      </c>
      <c r="AL157" s="51">
        <v>4.647884938301706</v>
      </c>
      <c r="AM157" s="51">
        <v>8.3704832685933397</v>
      </c>
    </row>
    <row r="158" spans="1:39">
      <c r="A158" t="s">
        <v>452</v>
      </c>
      <c r="B158">
        <v>5</v>
      </c>
      <c r="C158" t="s">
        <v>453</v>
      </c>
      <c r="D158" t="s">
        <v>136</v>
      </c>
      <c r="E158" t="s">
        <v>137</v>
      </c>
      <c r="F158" t="s">
        <v>138</v>
      </c>
      <c r="G158" t="s">
        <v>139</v>
      </c>
      <c r="H158" t="s">
        <v>140</v>
      </c>
      <c r="I158" t="s">
        <v>10</v>
      </c>
      <c r="J158" t="s">
        <v>45</v>
      </c>
      <c r="K158">
        <v>52</v>
      </c>
      <c r="L158">
        <v>10841.3</v>
      </c>
      <c r="M158" t="s">
        <v>30</v>
      </c>
      <c r="N158">
        <v>157</v>
      </c>
      <c r="O158">
        <v>71.552580000000006</v>
      </c>
      <c r="P158" s="49" t="s">
        <v>33</v>
      </c>
      <c r="Q158" s="49">
        <v>7360445</v>
      </c>
      <c r="R158" s="49">
        <v>32.510452999999998</v>
      </c>
      <c r="S158" s="49">
        <v>52.540310169999998</v>
      </c>
      <c r="T158" s="49">
        <v>7.6758653781217774</v>
      </c>
      <c r="U158" s="49" t="s">
        <v>141</v>
      </c>
      <c r="V158" s="49">
        <v>0.28594968825048261</v>
      </c>
      <c r="W158" s="49">
        <v>1.93521838171215</v>
      </c>
      <c r="X158" s="49">
        <v>4</v>
      </c>
      <c r="Y158" s="49">
        <v>90</v>
      </c>
      <c r="Z158" s="49">
        <v>0.89753000000000005</v>
      </c>
      <c r="AA158" s="49">
        <v>401.28340079999998</v>
      </c>
      <c r="AB158" s="49">
        <v>2.1221608550000002</v>
      </c>
      <c r="AC158" s="51">
        <v>0.6989506263185653</v>
      </c>
      <c r="AD158" s="53">
        <v>1</v>
      </c>
      <c r="AE158" s="51">
        <v>71.552580000000006</v>
      </c>
      <c r="AF158" s="51">
        <v>237.6772259148286</v>
      </c>
      <c r="AG158" s="51">
        <v>25.236529926011439</v>
      </c>
      <c r="AH158" s="51">
        <v>0.19002508886119446</v>
      </c>
      <c r="AI158" s="51">
        <v>0.10617984044905895</v>
      </c>
      <c r="AJ158" s="51">
        <v>0.12457321655316522</v>
      </c>
      <c r="AK158" s="51">
        <v>6.5425151867182594</v>
      </c>
      <c r="AL158" s="51">
        <v>4.6716850087021244</v>
      </c>
      <c r="AM158" s="51">
        <v>8.4133453647343952</v>
      </c>
    </row>
    <row r="159" spans="1:39">
      <c r="A159" t="s">
        <v>454</v>
      </c>
      <c r="B159">
        <v>5</v>
      </c>
      <c r="C159" t="s">
        <v>455</v>
      </c>
      <c r="D159" t="s">
        <v>136</v>
      </c>
      <c r="E159" t="s">
        <v>137</v>
      </c>
      <c r="F159" t="s">
        <v>138</v>
      </c>
      <c r="G159" t="s">
        <v>139</v>
      </c>
      <c r="H159" t="s">
        <v>140</v>
      </c>
      <c r="I159" t="s">
        <v>10</v>
      </c>
      <c r="J159" t="s">
        <v>45</v>
      </c>
      <c r="K159">
        <v>52</v>
      </c>
      <c r="L159">
        <v>10841.3</v>
      </c>
      <c r="M159" t="s">
        <v>30</v>
      </c>
      <c r="N159">
        <v>158</v>
      </c>
      <c r="O159">
        <v>72.01125038461538</v>
      </c>
      <c r="P159" s="49" t="s">
        <v>33</v>
      </c>
      <c r="Q159" s="49">
        <v>7360445</v>
      </c>
      <c r="R159" s="49">
        <v>32.510452999999998</v>
      </c>
      <c r="S159" s="49">
        <v>52.540310169999998</v>
      </c>
      <c r="T159" s="49">
        <v>7.6758653781217774</v>
      </c>
      <c r="U159" s="49" t="s">
        <v>141</v>
      </c>
      <c r="V159" s="49">
        <v>0.28594968825048261</v>
      </c>
      <c r="W159" s="49">
        <v>1.93521838171215</v>
      </c>
      <c r="X159" s="49">
        <v>4</v>
      </c>
      <c r="Y159" s="49">
        <v>90</v>
      </c>
      <c r="Z159" s="49">
        <v>0.89753000000000005</v>
      </c>
      <c r="AA159" s="49">
        <v>401.28340079999998</v>
      </c>
      <c r="AB159" s="49">
        <v>2.1221608550000002</v>
      </c>
      <c r="AC159" s="51">
        <v>0.6989506263185653</v>
      </c>
      <c r="AD159" s="53">
        <v>1</v>
      </c>
      <c r="AE159" s="51">
        <v>72.01125038461538</v>
      </c>
      <c r="AF159" s="51">
        <v>239.20079787582105</v>
      </c>
      <c r="AG159" s="51">
        <v>25.526834469909872</v>
      </c>
      <c r="AH159" s="51">
        <v>0.19054206255497658</v>
      </c>
      <c r="AI159" s="51">
        <v>0.10671717944336415</v>
      </c>
      <c r="AJ159" s="51">
        <v>0.12457321655316522</v>
      </c>
      <c r="AK159" s="51">
        <v>6.5756245652574394</v>
      </c>
      <c r="AL159" s="51">
        <v>4.6953267707698592</v>
      </c>
      <c r="AM159" s="51">
        <v>8.4559223597450206</v>
      </c>
    </row>
    <row r="160" spans="1:39">
      <c r="A160" t="s">
        <v>456</v>
      </c>
      <c r="B160">
        <v>5</v>
      </c>
      <c r="C160" t="s">
        <v>457</v>
      </c>
      <c r="D160" t="s">
        <v>136</v>
      </c>
      <c r="E160" t="s">
        <v>137</v>
      </c>
      <c r="F160" t="s">
        <v>138</v>
      </c>
      <c r="G160" t="s">
        <v>139</v>
      </c>
      <c r="H160" t="s">
        <v>140</v>
      </c>
      <c r="I160" t="s">
        <v>10</v>
      </c>
      <c r="J160" t="s">
        <v>45</v>
      </c>
      <c r="K160">
        <v>52</v>
      </c>
      <c r="L160">
        <v>10841.3</v>
      </c>
      <c r="M160" t="s">
        <v>30</v>
      </c>
      <c r="N160">
        <v>159</v>
      </c>
      <c r="O160">
        <v>72.469920769230768</v>
      </c>
      <c r="P160" s="49" t="s">
        <v>33</v>
      </c>
      <c r="Q160" s="49">
        <v>7360445</v>
      </c>
      <c r="R160" s="49">
        <v>32.510452999999998</v>
      </c>
      <c r="S160" s="49">
        <v>52.540310169999998</v>
      </c>
      <c r="T160" s="49">
        <v>7.6758653781217774</v>
      </c>
      <c r="U160" s="49" t="s">
        <v>141</v>
      </c>
      <c r="V160" s="49">
        <v>0.28594968825048261</v>
      </c>
      <c r="W160" s="49">
        <v>1.93521838171215</v>
      </c>
      <c r="X160" s="49">
        <v>4</v>
      </c>
      <c r="Y160" s="49">
        <v>90</v>
      </c>
      <c r="Z160" s="49">
        <v>0.89753000000000005</v>
      </c>
      <c r="AA160" s="49">
        <v>401.28340079999998</v>
      </c>
      <c r="AB160" s="49">
        <v>2.1221608550000002</v>
      </c>
      <c r="AC160" s="51">
        <v>0.6989506263185653</v>
      </c>
      <c r="AD160" s="53">
        <v>1</v>
      </c>
      <c r="AE160" s="51">
        <v>72.469920769230768</v>
      </c>
      <c r="AF160" s="51">
        <v>240.72436983681354</v>
      </c>
      <c r="AG160" s="51">
        <v>25.817906089669822</v>
      </c>
      <c r="AH160" s="51">
        <v>0.19104553458068424</v>
      </c>
      <c r="AI160" s="51">
        <v>0.10725090321005604</v>
      </c>
      <c r="AJ160" s="51">
        <v>0.12457321655316522</v>
      </c>
      <c r="AK160" s="51">
        <v>6.6085111832286678</v>
      </c>
      <c r="AL160" s="51">
        <v>4.7188094705846018</v>
      </c>
      <c r="AM160" s="51">
        <v>8.4982128958727348</v>
      </c>
    </row>
    <row r="161" spans="1:39">
      <c r="A161" t="s">
        <v>458</v>
      </c>
      <c r="B161">
        <v>5</v>
      </c>
      <c r="C161" t="s">
        <v>459</v>
      </c>
      <c r="D161" t="s">
        <v>136</v>
      </c>
      <c r="E161" t="s">
        <v>137</v>
      </c>
      <c r="F161" t="s">
        <v>138</v>
      </c>
      <c r="G161" t="s">
        <v>139</v>
      </c>
      <c r="H161" t="s">
        <v>140</v>
      </c>
      <c r="I161" t="s">
        <v>10</v>
      </c>
      <c r="J161" t="s">
        <v>45</v>
      </c>
      <c r="K161">
        <v>52</v>
      </c>
      <c r="L161">
        <v>10841.3</v>
      </c>
      <c r="M161" t="s">
        <v>30</v>
      </c>
      <c r="N161">
        <v>160</v>
      </c>
      <c r="O161">
        <v>72.928591153846156</v>
      </c>
      <c r="P161" s="49" t="s">
        <v>33</v>
      </c>
      <c r="Q161" s="49">
        <v>7360445</v>
      </c>
      <c r="R161" s="49">
        <v>32.510452999999998</v>
      </c>
      <c r="S161" s="49">
        <v>52.540310169999998</v>
      </c>
      <c r="T161" s="49">
        <v>7.6758653781217774</v>
      </c>
      <c r="U161" s="49" t="s">
        <v>141</v>
      </c>
      <c r="V161" s="49">
        <v>0.28594968825048261</v>
      </c>
      <c r="W161" s="49">
        <v>1.93521838171215</v>
      </c>
      <c r="X161" s="49">
        <v>4</v>
      </c>
      <c r="Y161" s="49">
        <v>90</v>
      </c>
      <c r="Z161" s="49">
        <v>0.89753000000000005</v>
      </c>
      <c r="AA161" s="49">
        <v>401.28340079999998</v>
      </c>
      <c r="AB161" s="49">
        <v>2.1221608550000002</v>
      </c>
      <c r="AC161" s="51">
        <v>0.6989506263185653</v>
      </c>
      <c r="AD161" s="53">
        <v>1</v>
      </c>
      <c r="AE161" s="51">
        <v>72.928591153846156</v>
      </c>
      <c r="AF161" s="51">
        <v>242.24794179780605</v>
      </c>
      <c r="AG161" s="51">
        <v>26.109724202239178</v>
      </c>
      <c r="AH161" s="51">
        <v>0.19153549687226742</v>
      </c>
      <c r="AI161" s="51">
        <v>0.10778099499409512</v>
      </c>
      <c r="AJ161" s="51">
        <v>0.12457321655316522</v>
      </c>
      <c r="AK161" s="51">
        <v>6.6411740082316317</v>
      </c>
      <c r="AL161" s="51">
        <v>4.7421323709605883</v>
      </c>
      <c r="AM161" s="51">
        <v>8.5402156455026752</v>
      </c>
    </row>
    <row r="162" spans="1:39">
      <c r="A162" t="s">
        <v>460</v>
      </c>
      <c r="B162">
        <v>5</v>
      </c>
      <c r="C162" t="s">
        <v>461</v>
      </c>
      <c r="D162" t="s">
        <v>136</v>
      </c>
      <c r="E162" t="s">
        <v>137</v>
      </c>
      <c r="F162" t="s">
        <v>138</v>
      </c>
      <c r="G162" t="s">
        <v>139</v>
      </c>
      <c r="H162" t="s">
        <v>140</v>
      </c>
      <c r="I162" t="s">
        <v>10</v>
      </c>
      <c r="J162" t="s">
        <v>45</v>
      </c>
      <c r="K162">
        <v>52</v>
      </c>
      <c r="L162">
        <v>10841.3</v>
      </c>
      <c r="M162" t="s">
        <v>30</v>
      </c>
      <c r="N162">
        <v>161</v>
      </c>
      <c r="O162">
        <v>73.387261538461544</v>
      </c>
      <c r="P162" s="49" t="s">
        <v>33</v>
      </c>
      <c r="Q162" s="49">
        <v>7360445</v>
      </c>
      <c r="R162" s="49">
        <v>32.510452999999998</v>
      </c>
      <c r="S162" s="49">
        <v>52.540310169999998</v>
      </c>
      <c r="T162" s="49">
        <v>7.6758653781217774</v>
      </c>
      <c r="U162" s="49" t="s">
        <v>141</v>
      </c>
      <c r="V162" s="49">
        <v>0.28594968825048261</v>
      </c>
      <c r="W162" s="49">
        <v>1.93521838171215</v>
      </c>
      <c r="X162" s="49">
        <v>4</v>
      </c>
      <c r="Y162" s="49">
        <v>90</v>
      </c>
      <c r="Z162" s="49">
        <v>0.89753000000000005</v>
      </c>
      <c r="AA162" s="49">
        <v>401.28340079999998</v>
      </c>
      <c r="AB162" s="49">
        <v>2.1221608550000002</v>
      </c>
      <c r="AC162" s="51">
        <v>0.6989506263185653</v>
      </c>
      <c r="AD162" s="53">
        <v>1</v>
      </c>
      <c r="AE162" s="51">
        <v>73.387261538461544</v>
      </c>
      <c r="AF162" s="51">
        <v>243.77151375879856</v>
      </c>
      <c r="AG162" s="51">
        <v>26.402268215135514</v>
      </c>
      <c r="AH162" s="51">
        <v>0.19201194324012213</v>
      </c>
      <c r="AI162" s="51">
        <v>0.10830743842063278</v>
      </c>
      <c r="AJ162" s="51">
        <v>0.12457321655316522</v>
      </c>
      <c r="AK162" s="51">
        <v>6.6736120312923566</v>
      </c>
      <c r="AL162" s="51">
        <v>4.7652947514396367</v>
      </c>
      <c r="AM162" s="51">
        <v>8.5819293111450783</v>
      </c>
    </row>
    <row r="163" spans="1:39">
      <c r="A163" t="s">
        <v>462</v>
      </c>
      <c r="B163">
        <v>5</v>
      </c>
      <c r="C163" t="s">
        <v>463</v>
      </c>
      <c r="D163" t="s">
        <v>136</v>
      </c>
      <c r="E163" t="s">
        <v>137</v>
      </c>
      <c r="F163" t="s">
        <v>138</v>
      </c>
      <c r="G163" t="s">
        <v>139</v>
      </c>
      <c r="H163" t="s">
        <v>140</v>
      </c>
      <c r="I163" t="s">
        <v>10</v>
      </c>
      <c r="J163" t="s">
        <v>45</v>
      </c>
      <c r="K163">
        <v>52</v>
      </c>
      <c r="L163">
        <v>10841.3</v>
      </c>
      <c r="M163" t="s">
        <v>30</v>
      </c>
      <c r="N163">
        <v>162</v>
      </c>
      <c r="O163">
        <v>73.845931923076918</v>
      </c>
      <c r="P163" s="49" t="s">
        <v>33</v>
      </c>
      <c r="Q163" s="49">
        <v>7360445</v>
      </c>
      <c r="R163" s="49">
        <v>32.510452999999998</v>
      </c>
      <c r="S163" s="49">
        <v>52.540310169999998</v>
      </c>
      <c r="T163" s="49">
        <v>7.6758653781217774</v>
      </c>
      <c r="U163" s="49" t="s">
        <v>141</v>
      </c>
      <c r="V163" s="49">
        <v>0.28594968825048261</v>
      </c>
      <c r="W163" s="49">
        <v>1.93521838171215</v>
      </c>
      <c r="X163" s="49">
        <v>4</v>
      </c>
      <c r="Y163" s="49">
        <v>90</v>
      </c>
      <c r="Z163" s="49">
        <v>0.89753000000000005</v>
      </c>
      <c r="AA163" s="49">
        <v>401.28340079999998</v>
      </c>
      <c r="AB163" s="49">
        <v>2.1221608550000002</v>
      </c>
      <c r="AC163" s="51">
        <v>0.6989506263185653</v>
      </c>
      <c r="AD163" s="53">
        <v>1</v>
      </c>
      <c r="AE163" s="51">
        <v>73.845931923076918</v>
      </c>
      <c r="AF163" s="51">
        <v>245.29508571979102</v>
      </c>
      <c r="AG163" s="51">
        <v>26.695517529295564</v>
      </c>
      <c r="AH163" s="51">
        <v>0.19247486936490185</v>
      </c>
      <c r="AI163" s="51">
        <v>0.10883021749482079</v>
      </c>
      <c r="AJ163" s="51">
        <v>0.12457321655316522</v>
      </c>
      <c r="AK163" s="51">
        <v>6.7058242668514643</v>
      </c>
      <c r="AL163" s="51">
        <v>4.788295908282767</v>
      </c>
      <c r="AM163" s="51">
        <v>8.6233526254201625</v>
      </c>
    </row>
    <row r="164" spans="1:39">
      <c r="A164" t="s">
        <v>464</v>
      </c>
      <c r="B164">
        <v>5</v>
      </c>
      <c r="C164" t="s">
        <v>465</v>
      </c>
      <c r="D164" t="s">
        <v>136</v>
      </c>
      <c r="E164" t="s">
        <v>137</v>
      </c>
      <c r="F164" t="s">
        <v>138</v>
      </c>
      <c r="G164" t="s">
        <v>139</v>
      </c>
      <c r="H164" t="s">
        <v>140</v>
      </c>
      <c r="I164" t="s">
        <v>10</v>
      </c>
      <c r="J164" t="s">
        <v>45</v>
      </c>
      <c r="K164">
        <v>52</v>
      </c>
      <c r="L164">
        <v>10841.3</v>
      </c>
      <c r="M164" t="s">
        <v>30</v>
      </c>
      <c r="N164">
        <v>163</v>
      </c>
      <c r="O164">
        <v>74.304602307692306</v>
      </c>
      <c r="P164" s="49" t="s">
        <v>33</v>
      </c>
      <c r="Q164" s="49">
        <v>7360445</v>
      </c>
      <c r="R164" s="49">
        <v>32.510452999999998</v>
      </c>
      <c r="S164" s="49">
        <v>52.540310169999998</v>
      </c>
      <c r="T164" s="49">
        <v>7.6758653781217774</v>
      </c>
      <c r="U164" s="49" t="s">
        <v>141</v>
      </c>
      <c r="V164" s="49">
        <v>0.28594968825048261</v>
      </c>
      <c r="W164" s="49">
        <v>1.93521838171215</v>
      </c>
      <c r="X164" s="49">
        <v>4</v>
      </c>
      <c r="Y164" s="49">
        <v>90</v>
      </c>
      <c r="Z164" s="49">
        <v>0.89753000000000005</v>
      </c>
      <c r="AA164" s="49">
        <v>401.28340079999998</v>
      </c>
      <c r="AB164" s="49">
        <v>2.1221608550000002</v>
      </c>
      <c r="AC164" s="51">
        <v>0.6989506263185653</v>
      </c>
      <c r="AD164" s="53">
        <v>1</v>
      </c>
      <c r="AE164" s="51">
        <v>74.304602307692306</v>
      </c>
      <c r="AF164" s="51">
        <v>246.8186576807835</v>
      </c>
      <c r="AG164" s="51">
        <v>26.98945154191447</v>
      </c>
      <c r="AH164" s="51">
        <v>0.19292427279078492</v>
      </c>
      <c r="AI164" s="51">
        <v>0.10934931660158599</v>
      </c>
      <c r="AJ164" s="51">
        <v>0.12457321655316522</v>
      </c>
      <c r="AK164" s="51">
        <v>6.7378097527502927</v>
      </c>
      <c r="AL164" s="51">
        <v>4.8111351544602847</v>
      </c>
      <c r="AM164" s="51">
        <v>8.6644843510403007</v>
      </c>
    </row>
    <row r="165" spans="1:39">
      <c r="A165" t="s">
        <v>466</v>
      </c>
      <c r="B165">
        <v>5</v>
      </c>
      <c r="C165" t="s">
        <v>467</v>
      </c>
      <c r="D165" t="s">
        <v>136</v>
      </c>
      <c r="E165" t="s">
        <v>137</v>
      </c>
      <c r="F165" t="s">
        <v>138</v>
      </c>
      <c r="G165" t="s">
        <v>139</v>
      </c>
      <c r="H165" t="s">
        <v>140</v>
      </c>
      <c r="I165" t="s">
        <v>10</v>
      </c>
      <c r="J165" t="s">
        <v>45</v>
      </c>
      <c r="K165">
        <v>52</v>
      </c>
      <c r="L165">
        <v>10841.3</v>
      </c>
      <c r="M165" t="s">
        <v>30</v>
      </c>
      <c r="N165">
        <v>164</v>
      </c>
      <c r="O165">
        <v>74.763272692307694</v>
      </c>
      <c r="P165" s="49" t="s">
        <v>33</v>
      </c>
      <c r="Q165" s="49">
        <v>7360445</v>
      </c>
      <c r="R165" s="49">
        <v>32.510452999999998</v>
      </c>
      <c r="S165" s="49">
        <v>52.540310169999998</v>
      </c>
      <c r="T165" s="49">
        <v>7.6758653781217774</v>
      </c>
      <c r="U165" s="49" t="s">
        <v>141</v>
      </c>
      <c r="V165" s="49">
        <v>0.28594968825048261</v>
      </c>
      <c r="W165" s="49">
        <v>1.93521838171215</v>
      </c>
      <c r="X165" s="49">
        <v>4</v>
      </c>
      <c r="Y165" s="49">
        <v>90</v>
      </c>
      <c r="Z165" s="49">
        <v>0.89753000000000005</v>
      </c>
      <c r="AA165" s="49">
        <v>401.28340079999998</v>
      </c>
      <c r="AB165" s="49">
        <v>2.1221608550000002</v>
      </c>
      <c r="AC165" s="51">
        <v>0.6989506263185653</v>
      </c>
      <c r="AD165" s="53">
        <v>1</v>
      </c>
      <c r="AE165" s="51">
        <v>74.763272692307694</v>
      </c>
      <c r="AF165" s="51">
        <v>248.34222964177602</v>
      </c>
      <c r="AG165" s="51">
        <v>27.284049649274518</v>
      </c>
      <c r="AH165" s="51">
        <v>0.19336015291862954</v>
      </c>
      <c r="AI165" s="51">
        <v>0.10986472050537155</v>
      </c>
      <c r="AJ165" s="51">
        <v>0.12457321655316522</v>
      </c>
      <c r="AK165" s="51">
        <v>6.7695675502149504</v>
      </c>
      <c r="AL165" s="51">
        <v>4.8338118196404016</v>
      </c>
      <c r="AM165" s="51">
        <v>8.7053232807895</v>
      </c>
    </row>
    <row r="166" spans="1:39">
      <c r="A166" t="s">
        <v>468</v>
      </c>
      <c r="B166">
        <v>5</v>
      </c>
      <c r="C166" t="s">
        <v>469</v>
      </c>
      <c r="D166" t="s">
        <v>136</v>
      </c>
      <c r="E166" t="s">
        <v>137</v>
      </c>
      <c r="F166" t="s">
        <v>138</v>
      </c>
      <c r="G166" t="s">
        <v>139</v>
      </c>
      <c r="H166" t="s">
        <v>140</v>
      </c>
      <c r="I166" t="s">
        <v>10</v>
      </c>
      <c r="J166" t="s">
        <v>45</v>
      </c>
      <c r="K166">
        <v>52</v>
      </c>
      <c r="L166">
        <v>10841.3</v>
      </c>
      <c r="M166" t="s">
        <v>30</v>
      </c>
      <c r="N166">
        <v>165</v>
      </c>
      <c r="O166">
        <v>75.221943076923083</v>
      </c>
      <c r="P166" s="49" t="s">
        <v>33</v>
      </c>
      <c r="Q166" s="49">
        <v>7360445</v>
      </c>
      <c r="R166" s="49">
        <v>32.510452999999998</v>
      </c>
      <c r="S166" s="49">
        <v>52.540310169999998</v>
      </c>
      <c r="T166" s="49">
        <v>7.6758653781217774</v>
      </c>
      <c r="U166" s="49" t="s">
        <v>141</v>
      </c>
      <c r="V166" s="49">
        <v>0.28594968825048261</v>
      </c>
      <c r="W166" s="49">
        <v>1.93521838171215</v>
      </c>
      <c r="X166" s="49">
        <v>4</v>
      </c>
      <c r="Y166" s="49">
        <v>90</v>
      </c>
      <c r="Z166" s="49">
        <v>0.89753000000000005</v>
      </c>
      <c r="AA166" s="49">
        <v>401.28340079999998</v>
      </c>
      <c r="AB166" s="49">
        <v>2.1221608550000002</v>
      </c>
      <c r="AC166" s="51">
        <v>0.6989506263185653</v>
      </c>
      <c r="AD166" s="53">
        <v>1</v>
      </c>
      <c r="AE166" s="51">
        <v>75.221943076923083</v>
      </c>
      <c r="AF166" s="51">
        <v>249.86580160276853</v>
      </c>
      <c r="AG166" s="51">
        <v>27.579291249562846</v>
      </c>
      <c r="AH166" s="51">
        <v>0.19378251099869062</v>
      </c>
      <c r="AI166" s="51">
        <v>0.11037641434984301</v>
      </c>
      <c r="AJ166" s="51">
        <v>0.12457321655316522</v>
      </c>
      <c r="AK166" s="51">
        <v>6.8010967438382064</v>
      </c>
      <c r="AL166" s="51">
        <v>4.8563252501762983</v>
      </c>
      <c r="AM166" s="51">
        <v>8.7458682375001153</v>
      </c>
    </row>
    <row r="167" spans="1:39">
      <c r="A167" t="s">
        <v>470</v>
      </c>
      <c r="B167">
        <v>5</v>
      </c>
      <c r="C167" t="s">
        <v>471</v>
      </c>
      <c r="D167" t="s">
        <v>136</v>
      </c>
      <c r="E167" t="s">
        <v>137</v>
      </c>
      <c r="F167" t="s">
        <v>138</v>
      </c>
      <c r="G167" t="s">
        <v>139</v>
      </c>
      <c r="H167" t="s">
        <v>140</v>
      </c>
      <c r="I167" t="s">
        <v>10</v>
      </c>
      <c r="J167" t="s">
        <v>45</v>
      </c>
      <c r="K167">
        <v>52</v>
      </c>
      <c r="L167">
        <v>10841.3</v>
      </c>
      <c r="M167" t="s">
        <v>30</v>
      </c>
      <c r="N167">
        <v>166</v>
      </c>
      <c r="O167">
        <v>75.680613461538456</v>
      </c>
      <c r="P167" s="49" t="s">
        <v>33</v>
      </c>
      <c r="Q167" s="49">
        <v>7360445</v>
      </c>
      <c r="R167" s="49">
        <v>32.510452999999998</v>
      </c>
      <c r="S167" s="49">
        <v>52.540310169999998</v>
      </c>
      <c r="T167" s="49">
        <v>7.6758653781217774</v>
      </c>
      <c r="U167" s="49" t="s">
        <v>141</v>
      </c>
      <c r="V167" s="49">
        <v>0.28594968825048261</v>
      </c>
      <c r="W167" s="49">
        <v>1.93521838171215</v>
      </c>
      <c r="X167" s="49">
        <v>4</v>
      </c>
      <c r="Y167" s="49">
        <v>90</v>
      </c>
      <c r="Z167" s="49">
        <v>0.89753000000000005</v>
      </c>
      <c r="AA167" s="49">
        <v>401.28340079999998</v>
      </c>
      <c r="AB167" s="49">
        <v>2.1221608550000002</v>
      </c>
      <c r="AC167" s="51">
        <v>0.6989506263185653</v>
      </c>
      <c r="AD167" s="53">
        <v>1</v>
      </c>
      <c r="AE167" s="51">
        <v>75.680613461538456</v>
      </c>
      <c r="AF167" s="51">
        <v>251.38937356376096</v>
      </c>
      <c r="AG167" s="51">
        <v>27.875155745677645</v>
      </c>
      <c r="AH167" s="51">
        <v>0.19419135012308714</v>
      </c>
      <c r="AI167" s="51">
        <v>0.11088438365755962</v>
      </c>
      <c r="AJ167" s="51">
        <v>0.12457321655316522</v>
      </c>
      <c r="AK167" s="51">
        <v>6.8323964415592355</v>
      </c>
      <c r="AL167" s="51">
        <v>4.878674809091665</v>
      </c>
      <c r="AM167" s="51">
        <v>8.7861180740268079</v>
      </c>
    </row>
    <row r="168" spans="1:39">
      <c r="A168" t="s">
        <v>472</v>
      </c>
      <c r="B168">
        <v>5</v>
      </c>
      <c r="C168" t="s">
        <v>473</v>
      </c>
      <c r="D168" t="s">
        <v>136</v>
      </c>
      <c r="E168" t="s">
        <v>137</v>
      </c>
      <c r="F168" t="s">
        <v>138</v>
      </c>
      <c r="G168" t="s">
        <v>139</v>
      </c>
      <c r="H168" t="s">
        <v>140</v>
      </c>
      <c r="I168" t="s">
        <v>10</v>
      </c>
      <c r="J168" t="s">
        <v>45</v>
      </c>
      <c r="K168">
        <v>52</v>
      </c>
      <c r="L168">
        <v>10841.3</v>
      </c>
      <c r="M168" t="s">
        <v>30</v>
      </c>
      <c r="N168">
        <v>167</v>
      </c>
      <c r="O168">
        <v>76.139283846153845</v>
      </c>
      <c r="P168" s="49" t="s">
        <v>33</v>
      </c>
      <c r="Q168" s="49">
        <v>7360445</v>
      </c>
      <c r="R168" s="49">
        <v>32.510452999999998</v>
      </c>
      <c r="S168" s="49">
        <v>52.540310169999998</v>
      </c>
      <c r="T168" s="49">
        <v>7.6758653781217774</v>
      </c>
      <c r="U168" s="49" t="s">
        <v>141</v>
      </c>
      <c r="V168" s="49">
        <v>0.28594968825048261</v>
      </c>
      <c r="W168" s="49">
        <v>1.93521838171215</v>
      </c>
      <c r="X168" s="49">
        <v>4</v>
      </c>
      <c r="Y168" s="49">
        <v>90</v>
      </c>
      <c r="Z168" s="49">
        <v>0.89753000000000005</v>
      </c>
      <c r="AA168" s="49">
        <v>401.28340079999998</v>
      </c>
      <c r="AB168" s="49">
        <v>2.1221608550000002</v>
      </c>
      <c r="AC168" s="51">
        <v>0.6989506263185653</v>
      </c>
      <c r="AD168" s="53">
        <v>1</v>
      </c>
      <c r="AE168" s="51">
        <v>76.139283846153845</v>
      </c>
      <c r="AF168" s="51">
        <v>252.91294552475347</v>
      </c>
      <c r="AG168" s="51">
        <v>28.171622548022416</v>
      </c>
      <c r="AH168" s="51">
        <v>0.19458667521791423</v>
      </c>
      <c r="AI168" s="51">
        <v>0.11138861432960996</v>
      </c>
      <c r="AJ168" s="51">
        <v>0.12457321655316522</v>
      </c>
      <c r="AK168" s="51">
        <v>6.8634657746411705</v>
      </c>
      <c r="AL168" s="51">
        <v>4.9008598760646702</v>
      </c>
      <c r="AM168" s="51">
        <v>8.8260716732176707</v>
      </c>
    </row>
    <row r="169" spans="1:39">
      <c r="A169" t="s">
        <v>474</v>
      </c>
      <c r="B169">
        <v>5</v>
      </c>
      <c r="C169" t="s">
        <v>475</v>
      </c>
      <c r="D169" t="s">
        <v>136</v>
      </c>
      <c r="E169" t="s">
        <v>137</v>
      </c>
      <c r="F169" t="s">
        <v>138</v>
      </c>
      <c r="G169" t="s">
        <v>139</v>
      </c>
      <c r="H169" t="s">
        <v>140</v>
      </c>
      <c r="I169" t="s">
        <v>10</v>
      </c>
      <c r="J169" t="s">
        <v>45</v>
      </c>
      <c r="K169">
        <v>52</v>
      </c>
      <c r="L169">
        <v>10841.3</v>
      </c>
      <c r="M169" t="s">
        <v>30</v>
      </c>
      <c r="N169">
        <v>168</v>
      </c>
      <c r="O169">
        <v>76.597954230769233</v>
      </c>
      <c r="P169" s="49" t="s">
        <v>33</v>
      </c>
      <c r="Q169" s="49">
        <v>7360445</v>
      </c>
      <c r="R169" s="49">
        <v>32.510452999999998</v>
      </c>
      <c r="S169" s="49">
        <v>52.540310169999998</v>
      </c>
      <c r="T169" s="49">
        <v>7.6758653781217774</v>
      </c>
      <c r="U169" s="49" t="s">
        <v>141</v>
      </c>
      <c r="V169" s="49">
        <v>0.28594968825048261</v>
      </c>
      <c r="W169" s="49">
        <v>1.93521838171215</v>
      </c>
      <c r="X169" s="49">
        <v>4</v>
      </c>
      <c r="Y169" s="49">
        <v>90</v>
      </c>
      <c r="Z169" s="49">
        <v>0.89753000000000005</v>
      </c>
      <c r="AA169" s="49">
        <v>401.28340079999998</v>
      </c>
      <c r="AB169" s="49">
        <v>2.1221608550000002</v>
      </c>
      <c r="AC169" s="51">
        <v>0.6989506263185653</v>
      </c>
      <c r="AD169" s="53">
        <v>1</v>
      </c>
      <c r="AE169" s="51">
        <v>76.597954230769233</v>
      </c>
      <c r="AF169" s="51">
        <v>254.43651748574598</v>
      </c>
      <c r="AG169" s="51">
        <v>28.468671077287699</v>
      </c>
      <c r="AH169" s="51">
        <v>0.19496849303512634</v>
      </c>
      <c r="AI169" s="51">
        <v>0.11188909264521185</v>
      </c>
      <c r="AJ169" s="51">
        <v>0.12457321655316522</v>
      </c>
      <c r="AK169" s="51">
        <v>6.894303897646445</v>
      </c>
      <c r="AL169" s="51">
        <v>4.922879847410357</v>
      </c>
      <c r="AM169" s="51">
        <v>8.8657279478825348</v>
      </c>
    </row>
    <row r="170" spans="1:39">
      <c r="A170" t="s">
        <v>476</v>
      </c>
      <c r="B170">
        <v>5</v>
      </c>
      <c r="C170" t="s">
        <v>477</v>
      </c>
      <c r="D170" t="s">
        <v>136</v>
      </c>
      <c r="E170" t="s">
        <v>137</v>
      </c>
      <c r="F170" t="s">
        <v>138</v>
      </c>
      <c r="G170" t="s">
        <v>139</v>
      </c>
      <c r="H170" t="s">
        <v>140</v>
      </c>
      <c r="I170" t="s">
        <v>10</v>
      </c>
      <c r="J170" t="s">
        <v>45</v>
      </c>
      <c r="K170">
        <v>52</v>
      </c>
      <c r="L170">
        <v>10841.3</v>
      </c>
      <c r="M170" t="s">
        <v>30</v>
      </c>
      <c r="N170">
        <v>169</v>
      </c>
      <c r="O170">
        <v>77.056624615384621</v>
      </c>
      <c r="P170" s="49" t="s">
        <v>33</v>
      </c>
      <c r="Q170" s="49">
        <v>7360445</v>
      </c>
      <c r="R170" s="49">
        <v>32.510452999999998</v>
      </c>
      <c r="S170" s="49">
        <v>52.540310169999998</v>
      </c>
      <c r="T170" s="49">
        <v>7.6758653781217774</v>
      </c>
      <c r="U170" s="49" t="s">
        <v>141</v>
      </c>
      <c r="V170" s="49">
        <v>0.28594968825048261</v>
      </c>
      <c r="W170" s="49">
        <v>1.93521838171215</v>
      </c>
      <c r="X170" s="49">
        <v>4</v>
      </c>
      <c r="Y170" s="49">
        <v>90</v>
      </c>
      <c r="Z170" s="49">
        <v>0.89753000000000005</v>
      </c>
      <c r="AA170" s="49">
        <v>401.28340079999998</v>
      </c>
      <c r="AB170" s="49">
        <v>2.1221608550000002</v>
      </c>
      <c r="AC170" s="51">
        <v>0.6989506263185653</v>
      </c>
      <c r="AD170" s="53">
        <v>1</v>
      </c>
      <c r="AE170" s="51">
        <v>77.056624615384621</v>
      </c>
      <c r="AF170" s="51">
        <v>255.96008944673846</v>
      </c>
      <c r="AG170" s="51">
        <v>28.766280767219946</v>
      </c>
      <c r="AH170" s="51">
        <v>0.19533681214399554</v>
      </c>
      <c r="AI170" s="51">
        <v>0.11238580526127605</v>
      </c>
      <c r="AJ170" s="51">
        <v>0.12457321655316522</v>
      </c>
      <c r="AK170" s="51">
        <v>6.9249099884099143</v>
      </c>
      <c r="AL170" s="51">
        <v>4.9447341360614461</v>
      </c>
      <c r="AM170" s="51">
        <v>8.9050858407583835</v>
      </c>
    </row>
    <row r="171" spans="1:39">
      <c r="A171" t="s">
        <v>478</v>
      </c>
      <c r="B171">
        <v>5</v>
      </c>
      <c r="C171" t="s">
        <v>479</v>
      </c>
      <c r="D171" t="s">
        <v>136</v>
      </c>
      <c r="E171" t="s">
        <v>137</v>
      </c>
      <c r="F171" t="s">
        <v>138</v>
      </c>
      <c r="G171" t="s">
        <v>139</v>
      </c>
      <c r="H171" t="s">
        <v>140</v>
      </c>
      <c r="I171" t="s">
        <v>10</v>
      </c>
      <c r="J171" t="s">
        <v>45</v>
      </c>
      <c r="K171">
        <v>52</v>
      </c>
      <c r="L171">
        <v>10841.3</v>
      </c>
      <c r="M171" t="s">
        <v>30</v>
      </c>
      <c r="N171">
        <v>170</v>
      </c>
      <c r="O171">
        <v>77.515294999999995</v>
      </c>
      <c r="P171" s="49" t="s">
        <v>33</v>
      </c>
      <c r="Q171" s="49">
        <v>7360445</v>
      </c>
      <c r="R171" s="49">
        <v>32.510452999999998</v>
      </c>
      <c r="S171" s="49">
        <v>52.540310169999998</v>
      </c>
      <c r="T171" s="49">
        <v>7.6758653781217774</v>
      </c>
      <c r="U171" s="49" t="s">
        <v>141</v>
      </c>
      <c r="V171" s="49">
        <v>0.28594968825048261</v>
      </c>
      <c r="W171" s="49">
        <v>1.93521838171215</v>
      </c>
      <c r="X171" s="49">
        <v>4</v>
      </c>
      <c r="Y171" s="49">
        <v>90</v>
      </c>
      <c r="Z171" s="49">
        <v>0.89753000000000005</v>
      </c>
      <c r="AA171" s="49">
        <v>401.28340079999998</v>
      </c>
      <c r="AB171" s="49">
        <v>2.1221608550000002</v>
      </c>
      <c r="AC171" s="51">
        <v>0.6989506263185653</v>
      </c>
      <c r="AD171" s="53">
        <v>1</v>
      </c>
      <c r="AE171" s="51">
        <v>77.515294999999995</v>
      </c>
      <c r="AF171" s="51">
        <v>257.48366140773095</v>
      </c>
      <c r="AG171" s="51">
        <v>29.064431067377001</v>
      </c>
      <c r="AH171" s="51">
        <v>0.19569164292235569</v>
      </c>
      <c r="AI171" s="51">
        <v>0.11287873921193331</v>
      </c>
      <c r="AJ171" s="51">
        <v>0.12457321655316522</v>
      </c>
      <c r="AK171" s="51">
        <v>6.9552832480097102</v>
      </c>
      <c r="AL171" s="51">
        <v>4.9664221715475287</v>
      </c>
      <c r="AM171" s="51">
        <v>8.9441443244718926</v>
      </c>
    </row>
    <row r="172" spans="1:39">
      <c r="A172" t="s">
        <v>480</v>
      </c>
      <c r="B172">
        <v>5</v>
      </c>
      <c r="C172" t="s">
        <v>481</v>
      </c>
      <c r="D172" t="s">
        <v>136</v>
      </c>
      <c r="E172" t="s">
        <v>137</v>
      </c>
      <c r="F172" t="s">
        <v>138</v>
      </c>
      <c r="G172" t="s">
        <v>139</v>
      </c>
      <c r="H172" t="s">
        <v>140</v>
      </c>
      <c r="I172" t="s">
        <v>10</v>
      </c>
      <c r="J172" t="s">
        <v>45</v>
      </c>
      <c r="K172">
        <v>52</v>
      </c>
      <c r="L172">
        <v>10841.3</v>
      </c>
      <c r="M172" t="s">
        <v>30</v>
      </c>
      <c r="N172">
        <v>171</v>
      </c>
      <c r="O172">
        <v>77.973965384615383</v>
      </c>
      <c r="P172" s="49" t="s">
        <v>33</v>
      </c>
      <c r="Q172" s="49">
        <v>7360445</v>
      </c>
      <c r="R172" s="49">
        <v>32.510452999999998</v>
      </c>
      <c r="S172" s="49">
        <v>52.540310169999998</v>
      </c>
      <c r="T172" s="49">
        <v>7.6758653781217774</v>
      </c>
      <c r="U172" s="49" t="s">
        <v>141</v>
      </c>
      <c r="V172" s="49">
        <v>0.28594968825048261</v>
      </c>
      <c r="W172" s="49">
        <v>1.93521838171215</v>
      </c>
      <c r="X172" s="49">
        <v>4</v>
      </c>
      <c r="Y172" s="49">
        <v>90</v>
      </c>
      <c r="Z172" s="49">
        <v>0.89753000000000005</v>
      </c>
      <c r="AA172" s="49">
        <v>401.28340079999998</v>
      </c>
      <c r="AB172" s="49">
        <v>2.1221608550000002</v>
      </c>
      <c r="AC172" s="51">
        <v>0.6989506263185653</v>
      </c>
      <c r="AD172" s="53">
        <v>1</v>
      </c>
      <c r="AE172" s="51">
        <v>77.973965384615383</v>
      </c>
      <c r="AF172" s="51">
        <v>259.00723336872346</v>
      </c>
      <c r="AG172" s="51">
        <v>29.363101445869752</v>
      </c>
      <c r="AH172" s="51">
        <v>0.19603299754754355</v>
      </c>
      <c r="AI172" s="51">
        <v>0.11336788190802514</v>
      </c>
      <c r="AJ172" s="51">
        <v>0.12457321655316522</v>
      </c>
      <c r="AK172" s="51">
        <v>6.9854229007358652</v>
      </c>
      <c r="AL172" s="51">
        <v>4.9879433999726617</v>
      </c>
      <c r="AM172" s="51">
        <v>8.9829024014990679</v>
      </c>
    </row>
    <row r="173" spans="1:39">
      <c r="A173" t="s">
        <v>482</v>
      </c>
      <c r="B173">
        <v>5</v>
      </c>
      <c r="C173" t="s">
        <v>483</v>
      </c>
      <c r="D173" t="s">
        <v>136</v>
      </c>
      <c r="E173" t="s">
        <v>137</v>
      </c>
      <c r="F173" t="s">
        <v>138</v>
      </c>
      <c r="G173" t="s">
        <v>139</v>
      </c>
      <c r="H173" t="s">
        <v>140</v>
      </c>
      <c r="I173" t="s">
        <v>10</v>
      </c>
      <c r="J173" t="s">
        <v>45</v>
      </c>
      <c r="K173">
        <v>52</v>
      </c>
      <c r="L173">
        <v>10841.3</v>
      </c>
      <c r="M173" t="s">
        <v>30</v>
      </c>
      <c r="N173">
        <v>172</v>
      </c>
      <c r="O173">
        <v>78.432635769230771</v>
      </c>
      <c r="P173" s="49" t="s">
        <v>33</v>
      </c>
      <c r="Q173" s="49">
        <v>7360445</v>
      </c>
      <c r="R173" s="49">
        <v>32.510452999999998</v>
      </c>
      <c r="S173" s="49">
        <v>52.540310169999998</v>
      </c>
      <c r="T173" s="49">
        <v>7.6758653781217774</v>
      </c>
      <c r="U173" s="49" t="s">
        <v>141</v>
      </c>
      <c r="V173" s="49">
        <v>0.28594968825048261</v>
      </c>
      <c r="W173" s="49">
        <v>1.93521838171215</v>
      </c>
      <c r="X173" s="49">
        <v>4</v>
      </c>
      <c r="Y173" s="49">
        <v>90</v>
      </c>
      <c r="Z173" s="49">
        <v>0.89753000000000005</v>
      </c>
      <c r="AA173" s="49">
        <v>401.28340079999998</v>
      </c>
      <c r="AB173" s="49">
        <v>2.1221608550000002</v>
      </c>
      <c r="AC173" s="51">
        <v>0.6989506263185653</v>
      </c>
      <c r="AD173" s="53">
        <v>1</v>
      </c>
      <c r="AE173" s="51">
        <v>78.432635769230771</v>
      </c>
      <c r="AF173" s="51">
        <v>260.53080532971592</v>
      </c>
      <c r="AG173" s="51">
        <v>29.66227139208943</v>
      </c>
      <c r="AH173" s="51">
        <v>0.19636088998697393</v>
      </c>
      <c r="AI173" s="51">
        <v>0.11385322113655701</v>
      </c>
      <c r="AJ173" s="51">
        <v>0.12457321655316522</v>
      </c>
      <c r="AK173" s="51">
        <v>7.0153281940566172</v>
      </c>
      <c r="AL173" s="51">
        <v>5.0092972839913061</v>
      </c>
      <c r="AM173" s="51">
        <v>9.0213591041219292</v>
      </c>
    </row>
    <row r="174" spans="1:39">
      <c r="A174" t="s">
        <v>484</v>
      </c>
      <c r="B174">
        <v>5</v>
      </c>
      <c r="C174" t="s">
        <v>485</v>
      </c>
      <c r="D174" t="s">
        <v>136</v>
      </c>
      <c r="E174" t="s">
        <v>137</v>
      </c>
      <c r="F174" t="s">
        <v>138</v>
      </c>
      <c r="G174" t="s">
        <v>139</v>
      </c>
      <c r="H174" t="s">
        <v>140</v>
      </c>
      <c r="I174" t="s">
        <v>10</v>
      </c>
      <c r="J174" t="s">
        <v>45</v>
      </c>
      <c r="K174">
        <v>52</v>
      </c>
      <c r="L174">
        <v>10841.3</v>
      </c>
      <c r="M174" t="s">
        <v>30</v>
      </c>
      <c r="N174">
        <v>173</v>
      </c>
      <c r="O174">
        <v>78.891306153846159</v>
      </c>
      <c r="P174" s="49" t="s">
        <v>33</v>
      </c>
      <c r="Q174" s="49">
        <v>7360445</v>
      </c>
      <c r="R174" s="49">
        <v>32.510452999999998</v>
      </c>
      <c r="S174" s="49">
        <v>52.540310169999998</v>
      </c>
      <c r="T174" s="49">
        <v>7.6758653781217774</v>
      </c>
      <c r="U174" s="49" t="s">
        <v>141</v>
      </c>
      <c r="V174" s="49">
        <v>0.28594968825048261</v>
      </c>
      <c r="W174" s="49">
        <v>1.93521838171215</v>
      </c>
      <c r="X174" s="49">
        <v>4</v>
      </c>
      <c r="Y174" s="49">
        <v>90</v>
      </c>
      <c r="Z174" s="49">
        <v>0.89753000000000005</v>
      </c>
      <c r="AA174" s="49">
        <v>401.28340079999998</v>
      </c>
      <c r="AB174" s="49">
        <v>2.1221608550000002</v>
      </c>
      <c r="AC174" s="51">
        <v>0.6989506263185653</v>
      </c>
      <c r="AD174" s="53">
        <v>1</v>
      </c>
      <c r="AE174" s="51">
        <v>78.891306153846159</v>
      </c>
      <c r="AF174" s="51">
        <v>262.05437729070843</v>
      </c>
      <c r="AG174" s="51">
        <v>29.961920419420288</v>
      </c>
      <c r="AH174" s="51">
        <v>0.19667533598849857</v>
      </c>
      <c r="AI174" s="51">
        <v>0.1143347450601148</v>
      </c>
      <c r="AJ174" s="51">
        <v>0.12457321655316522</v>
      </c>
      <c r="AK174" s="51">
        <v>7.0449983985824618</v>
      </c>
      <c r="AL174" s="51">
        <v>5.030483302782657</v>
      </c>
      <c r="AM174" s="51">
        <v>9.0595134943822675</v>
      </c>
    </row>
    <row r="175" spans="1:39">
      <c r="A175" t="s">
        <v>486</v>
      </c>
      <c r="B175">
        <v>5</v>
      </c>
      <c r="C175" t="s">
        <v>487</v>
      </c>
      <c r="D175" t="s">
        <v>136</v>
      </c>
      <c r="E175" t="s">
        <v>137</v>
      </c>
      <c r="F175" t="s">
        <v>138</v>
      </c>
      <c r="G175" t="s">
        <v>139</v>
      </c>
      <c r="H175" t="s">
        <v>140</v>
      </c>
      <c r="I175" t="s">
        <v>10</v>
      </c>
      <c r="J175" t="s">
        <v>45</v>
      </c>
      <c r="K175">
        <v>52</v>
      </c>
      <c r="L175">
        <v>10841.3</v>
      </c>
      <c r="M175" t="s">
        <v>30</v>
      </c>
      <c r="N175">
        <v>174</v>
      </c>
      <c r="O175">
        <v>79.349976538461533</v>
      </c>
      <c r="P175" s="49" t="s">
        <v>33</v>
      </c>
      <c r="Q175" s="49">
        <v>7360445</v>
      </c>
      <c r="R175" s="49">
        <v>32.510452999999998</v>
      </c>
      <c r="S175" s="49">
        <v>52.540310169999998</v>
      </c>
      <c r="T175" s="49">
        <v>7.6758653781217774</v>
      </c>
      <c r="U175" s="49" t="s">
        <v>141</v>
      </c>
      <c r="V175" s="49">
        <v>0.28594968825048261</v>
      </c>
      <c r="W175" s="49">
        <v>1.93521838171215</v>
      </c>
      <c r="X175" s="49">
        <v>4</v>
      </c>
      <c r="Y175" s="49">
        <v>90</v>
      </c>
      <c r="Z175" s="49">
        <v>0.89753000000000005</v>
      </c>
      <c r="AA175" s="49">
        <v>401.28340079999998</v>
      </c>
      <c r="AB175" s="49">
        <v>2.1221608550000002</v>
      </c>
      <c r="AC175" s="51">
        <v>0.6989506263185653</v>
      </c>
      <c r="AD175" s="53">
        <v>1</v>
      </c>
      <c r="AE175" s="51">
        <v>79.349976538461533</v>
      </c>
      <c r="AF175" s="51">
        <v>263.57794925170089</v>
      </c>
      <c r="AG175" s="51">
        <v>30.262028067936825</v>
      </c>
      <c r="AH175" s="51">
        <v>0.19697635307035102</v>
      </c>
      <c r="AI175" s="51">
        <v>0.11481244221624333</v>
      </c>
      <c r="AJ175" s="51">
        <v>0.12457321655316522</v>
      </c>
      <c r="AK175" s="51">
        <v>7.0744328080278445</v>
      </c>
      <c r="AL175" s="51">
        <v>5.0515009520232956</v>
      </c>
      <c r="AM175" s="51">
        <v>9.0973646640323942</v>
      </c>
    </row>
    <row r="176" spans="1:39">
      <c r="A176" t="s">
        <v>488</v>
      </c>
      <c r="B176">
        <v>5</v>
      </c>
      <c r="C176" t="s">
        <v>489</v>
      </c>
      <c r="D176" t="s">
        <v>136</v>
      </c>
      <c r="E176" t="s">
        <v>137</v>
      </c>
      <c r="F176" t="s">
        <v>138</v>
      </c>
      <c r="G176" t="s">
        <v>139</v>
      </c>
      <c r="H176" t="s">
        <v>140</v>
      </c>
      <c r="I176" t="s">
        <v>10</v>
      </c>
      <c r="J176" t="s">
        <v>45</v>
      </c>
      <c r="K176">
        <v>52</v>
      </c>
      <c r="L176">
        <v>10841.3</v>
      </c>
      <c r="M176" t="s">
        <v>30</v>
      </c>
      <c r="N176">
        <v>175</v>
      </c>
      <c r="O176">
        <v>79.808646923076921</v>
      </c>
      <c r="P176" s="49" t="s">
        <v>33</v>
      </c>
      <c r="Q176" s="49">
        <v>7360445</v>
      </c>
      <c r="R176" s="49">
        <v>32.510452999999998</v>
      </c>
      <c r="S176" s="49">
        <v>52.540310169999998</v>
      </c>
      <c r="T176" s="49">
        <v>7.6758653781217774</v>
      </c>
      <c r="U176" s="49" t="s">
        <v>141</v>
      </c>
      <c r="V176" s="49">
        <v>0.28594968825048261</v>
      </c>
      <c r="W176" s="49">
        <v>1.93521838171215</v>
      </c>
      <c r="X176" s="49">
        <v>4</v>
      </c>
      <c r="Y176" s="49">
        <v>90</v>
      </c>
      <c r="Z176" s="49">
        <v>0.89753000000000005</v>
      </c>
      <c r="AA176" s="49">
        <v>401.28340079999998</v>
      </c>
      <c r="AB176" s="49">
        <v>2.1221608550000002</v>
      </c>
      <c r="AC176" s="51">
        <v>0.6989506263185653</v>
      </c>
      <c r="AD176" s="53">
        <v>1</v>
      </c>
      <c r="AE176" s="51">
        <v>79.808646923076921</v>
      </c>
      <c r="AF176" s="51">
        <v>265.1015212126934</v>
      </c>
      <c r="AG176" s="51">
        <v>30.562573907085714</v>
      </c>
      <c r="AH176" s="51">
        <v>0.19726396051099659</v>
      </c>
      <c r="AI176" s="51">
        <v>0.1152863015167879</v>
      </c>
      <c r="AJ176" s="51">
        <v>0.12457321655316522</v>
      </c>
      <c r="AK176" s="51">
        <v>7.1036307391706011</v>
      </c>
      <c r="AL176" s="51">
        <v>5.0723497438582221</v>
      </c>
      <c r="AM176" s="51">
        <v>9.13491173448298</v>
      </c>
    </row>
    <row r="177" spans="1:39">
      <c r="A177" t="s">
        <v>490</v>
      </c>
      <c r="B177">
        <v>5</v>
      </c>
      <c r="C177" t="s">
        <v>491</v>
      </c>
      <c r="D177" t="s">
        <v>136</v>
      </c>
      <c r="E177" t="s">
        <v>137</v>
      </c>
      <c r="F177" t="s">
        <v>138</v>
      </c>
      <c r="G177" t="s">
        <v>139</v>
      </c>
      <c r="H177" t="s">
        <v>140</v>
      </c>
      <c r="I177" t="s">
        <v>10</v>
      </c>
      <c r="J177" t="s">
        <v>45</v>
      </c>
      <c r="K177">
        <v>52</v>
      </c>
      <c r="L177">
        <v>10841.3</v>
      </c>
      <c r="M177" t="s">
        <v>30</v>
      </c>
      <c r="N177">
        <v>176</v>
      </c>
      <c r="O177">
        <v>80.267317307692309</v>
      </c>
      <c r="P177" s="49" t="s">
        <v>33</v>
      </c>
      <c r="Q177" s="49">
        <v>7360445</v>
      </c>
      <c r="R177" s="49">
        <v>32.510452999999998</v>
      </c>
      <c r="S177" s="49">
        <v>52.540310169999998</v>
      </c>
      <c r="T177" s="49">
        <v>7.6758653781217774</v>
      </c>
      <c r="U177" s="49" t="s">
        <v>141</v>
      </c>
      <c r="V177" s="49">
        <v>0.28594968825048261</v>
      </c>
      <c r="W177" s="49">
        <v>1.93521838171215</v>
      </c>
      <c r="X177" s="49">
        <v>4</v>
      </c>
      <c r="Y177" s="49">
        <v>90</v>
      </c>
      <c r="Z177" s="49">
        <v>0.89753000000000005</v>
      </c>
      <c r="AA177" s="49">
        <v>401.28340079999998</v>
      </c>
      <c r="AB177" s="49">
        <v>2.1221608550000002</v>
      </c>
      <c r="AC177" s="51">
        <v>0.6989506263185653</v>
      </c>
      <c r="AD177" s="53">
        <v>1</v>
      </c>
      <c r="AE177" s="51">
        <v>80.267317307692309</v>
      </c>
      <c r="AF177" s="51">
        <v>266.62509317368591</v>
      </c>
      <c r="AG177" s="51">
        <v>30.863537538351213</v>
      </c>
      <c r="AH177" s="51">
        <v>0.19753817933840198</v>
      </c>
      <c r="AI177" s="51">
        <v>0.11575631224719712</v>
      </c>
      <c r="AJ177" s="51">
        <v>0.12457321655316522</v>
      </c>
      <c r="AK177" s="51">
        <v>7.1325915318089947</v>
      </c>
      <c r="AL177" s="51">
        <v>5.0930292068701801</v>
      </c>
      <c r="AM177" s="51">
        <v>9.1721538567478103</v>
      </c>
    </row>
    <row r="178" spans="1:39">
      <c r="A178" t="s">
        <v>492</v>
      </c>
      <c r="B178">
        <v>5</v>
      </c>
      <c r="C178" t="s">
        <v>493</v>
      </c>
      <c r="D178" t="s">
        <v>136</v>
      </c>
      <c r="E178" t="s">
        <v>137</v>
      </c>
      <c r="F178" t="s">
        <v>138</v>
      </c>
      <c r="G178" t="s">
        <v>139</v>
      </c>
      <c r="H178" t="s">
        <v>140</v>
      </c>
      <c r="I178" t="s">
        <v>10</v>
      </c>
      <c r="J178" t="s">
        <v>45</v>
      </c>
      <c r="K178">
        <v>52</v>
      </c>
      <c r="L178">
        <v>10841.3</v>
      </c>
      <c r="M178" t="s">
        <v>30</v>
      </c>
      <c r="N178">
        <v>177</v>
      </c>
      <c r="O178">
        <v>80.725987692307697</v>
      </c>
      <c r="P178" s="49" t="s">
        <v>33</v>
      </c>
      <c r="Q178" s="49">
        <v>7360445</v>
      </c>
      <c r="R178" s="49">
        <v>32.510452999999998</v>
      </c>
      <c r="S178" s="49">
        <v>52.540310169999998</v>
      </c>
      <c r="T178" s="49">
        <v>7.6758653781217774</v>
      </c>
      <c r="U178" s="49" t="s">
        <v>141</v>
      </c>
      <c r="V178" s="49">
        <v>0.28594968825048261</v>
      </c>
      <c r="W178" s="49">
        <v>1.93521838171215</v>
      </c>
      <c r="X178" s="49">
        <v>4</v>
      </c>
      <c r="Y178" s="49">
        <v>90</v>
      </c>
      <c r="Z178" s="49">
        <v>0.89753000000000005</v>
      </c>
      <c r="AA178" s="49">
        <v>401.28340079999998</v>
      </c>
      <c r="AB178" s="49">
        <v>2.1221608550000002</v>
      </c>
      <c r="AC178" s="51">
        <v>0.6989506263185653</v>
      </c>
      <c r="AD178" s="53">
        <v>1</v>
      </c>
      <c r="AE178" s="51">
        <v>80.725987692307697</v>
      </c>
      <c r="AF178" s="51">
        <v>268.14866513467842</v>
      </c>
      <c r="AG178" s="51">
        <v>31.16489859790445</v>
      </c>
      <c r="AH178" s="51">
        <v>0.19779903231936544</v>
      </c>
      <c r="AI178" s="51">
        <v>0.116222464065789</v>
      </c>
      <c r="AJ178" s="51">
        <v>0.12457321655316522</v>
      </c>
      <c r="AK178" s="51">
        <v>7.1613145487164918</v>
      </c>
      <c r="AL178" s="51">
        <v>5.1135388860473645</v>
      </c>
      <c r="AM178" s="51">
        <v>9.2090902113856199</v>
      </c>
    </row>
    <row r="179" spans="1:39">
      <c r="A179" t="s">
        <v>494</v>
      </c>
      <c r="B179">
        <v>5</v>
      </c>
      <c r="C179" t="s">
        <v>495</v>
      </c>
      <c r="D179" t="s">
        <v>136</v>
      </c>
      <c r="E179" t="s">
        <v>137</v>
      </c>
      <c r="F179" t="s">
        <v>138</v>
      </c>
      <c r="G179" t="s">
        <v>139</v>
      </c>
      <c r="H179" t="s">
        <v>140</v>
      </c>
      <c r="I179" t="s">
        <v>10</v>
      </c>
      <c r="J179" t="s">
        <v>45</v>
      </c>
      <c r="K179">
        <v>52</v>
      </c>
      <c r="L179">
        <v>10841.3</v>
      </c>
      <c r="M179" t="s">
        <v>30</v>
      </c>
      <c r="N179">
        <v>178</v>
      </c>
      <c r="O179">
        <v>81.184658076923071</v>
      </c>
      <c r="P179" s="49" t="s">
        <v>33</v>
      </c>
      <c r="Q179" s="49">
        <v>7360445</v>
      </c>
      <c r="R179" s="49">
        <v>32.510452999999998</v>
      </c>
      <c r="S179" s="49">
        <v>52.540310169999998</v>
      </c>
      <c r="T179" s="49">
        <v>7.6758653781217774</v>
      </c>
      <c r="U179" s="49" t="s">
        <v>141</v>
      </c>
      <c r="V179" s="49">
        <v>0.28594968825048261</v>
      </c>
      <c r="W179" s="49">
        <v>1.93521838171215</v>
      </c>
      <c r="X179" s="49">
        <v>4</v>
      </c>
      <c r="Y179" s="49">
        <v>90</v>
      </c>
      <c r="Z179" s="49">
        <v>0.89753000000000005</v>
      </c>
      <c r="AA179" s="49">
        <v>401.28340079999998</v>
      </c>
      <c r="AB179" s="49">
        <v>2.1221608550000002</v>
      </c>
      <c r="AC179" s="51">
        <v>0.6989506263185653</v>
      </c>
      <c r="AD179" s="53">
        <v>1</v>
      </c>
      <c r="AE179" s="51">
        <v>81.184658076923071</v>
      </c>
      <c r="AF179" s="51">
        <v>269.67223709567088</v>
      </c>
      <c r="AG179" s="51">
        <v>31.466636759235463</v>
      </c>
      <c r="AH179" s="51">
        <v>0.19804654394824933</v>
      </c>
      <c r="AI179" s="51">
        <v>0.11668474700297803</v>
      </c>
      <c r="AJ179" s="51">
        <v>0.12457321655316522</v>
      </c>
      <c r="AK179" s="51">
        <v>7.1897991755941426</v>
      </c>
      <c r="AL179" s="51">
        <v>5.1338783427494201</v>
      </c>
      <c r="AM179" s="51">
        <v>9.245720008438866</v>
      </c>
    </row>
    <row r="180" spans="1:39">
      <c r="A180" t="s">
        <v>496</v>
      </c>
      <c r="B180">
        <v>5</v>
      </c>
      <c r="C180" t="s">
        <v>497</v>
      </c>
      <c r="D180" t="s">
        <v>136</v>
      </c>
      <c r="E180" t="s">
        <v>137</v>
      </c>
      <c r="F180" t="s">
        <v>138</v>
      </c>
      <c r="G180" t="s">
        <v>139</v>
      </c>
      <c r="H180" t="s">
        <v>140</v>
      </c>
      <c r="I180" t="s">
        <v>10</v>
      </c>
      <c r="J180" t="s">
        <v>45</v>
      </c>
      <c r="K180">
        <v>52</v>
      </c>
      <c r="L180">
        <v>10841.3</v>
      </c>
      <c r="M180" t="s">
        <v>30</v>
      </c>
      <c r="N180">
        <v>179</v>
      </c>
      <c r="O180">
        <v>81.643328461538459</v>
      </c>
      <c r="P180" s="49" t="s">
        <v>33</v>
      </c>
      <c r="Q180" s="49">
        <v>7360445</v>
      </c>
      <c r="R180" s="49">
        <v>32.510452999999998</v>
      </c>
      <c r="S180" s="49">
        <v>52.540310169999998</v>
      </c>
      <c r="T180" s="49">
        <v>7.6758653781217774</v>
      </c>
      <c r="U180" s="49" t="s">
        <v>141</v>
      </c>
      <c r="V180" s="49">
        <v>0.28594968825048261</v>
      </c>
      <c r="W180" s="49">
        <v>1.93521838171215</v>
      </c>
      <c r="X180" s="49">
        <v>4</v>
      </c>
      <c r="Y180" s="49">
        <v>90</v>
      </c>
      <c r="Z180" s="49">
        <v>0.89753000000000005</v>
      </c>
      <c r="AA180" s="49">
        <v>401.28340079999998</v>
      </c>
      <c r="AB180" s="49">
        <v>2.1221608550000002</v>
      </c>
      <c r="AC180" s="51">
        <v>0.6989506263185653</v>
      </c>
      <c r="AD180" s="53">
        <v>1</v>
      </c>
      <c r="AE180" s="51">
        <v>81.643328461538459</v>
      </c>
      <c r="AF180" s="51">
        <v>271.19580905666334</v>
      </c>
      <c r="AG180" s="51">
        <v>31.768731735767922</v>
      </c>
      <c r="AH180" s="51">
        <v>0.19828074043557081</v>
      </c>
      <c r="AI180" s="51">
        <v>0.1171431514604645</v>
      </c>
      <c r="AJ180" s="51">
        <v>0.12457321655316522</v>
      </c>
      <c r="AK180" s="51">
        <v>7.2180448210206247</v>
      </c>
      <c r="AL180" s="51">
        <v>5.1540471546717663</v>
      </c>
      <c r="AM180" s="51">
        <v>9.282042487369484</v>
      </c>
    </row>
    <row r="181" spans="1:39">
      <c r="A181" t="s">
        <v>498</v>
      </c>
      <c r="B181">
        <v>5</v>
      </c>
      <c r="C181" t="s">
        <v>499</v>
      </c>
      <c r="D181" t="s">
        <v>136</v>
      </c>
      <c r="E181" t="s">
        <v>137</v>
      </c>
      <c r="F181" t="s">
        <v>138</v>
      </c>
      <c r="G181" t="s">
        <v>139</v>
      </c>
      <c r="H181" t="s">
        <v>140</v>
      </c>
      <c r="I181" t="s">
        <v>10</v>
      </c>
      <c r="J181" t="s">
        <v>45</v>
      </c>
      <c r="K181">
        <v>52</v>
      </c>
      <c r="L181">
        <v>10841.3</v>
      </c>
      <c r="M181" t="s">
        <v>30</v>
      </c>
      <c r="N181">
        <v>180</v>
      </c>
      <c r="O181">
        <v>82.101998846153847</v>
      </c>
      <c r="P181" s="49" t="s">
        <v>33</v>
      </c>
      <c r="Q181" s="49">
        <v>7360445</v>
      </c>
      <c r="R181" s="49">
        <v>32.510452999999998</v>
      </c>
      <c r="S181" s="49">
        <v>52.540310169999998</v>
      </c>
      <c r="T181" s="49">
        <v>7.6758653781217774</v>
      </c>
      <c r="U181" s="49" t="s">
        <v>141</v>
      </c>
      <c r="V181" s="49">
        <v>0.28594968825048261</v>
      </c>
      <c r="W181" s="49">
        <v>1.93521838171215</v>
      </c>
      <c r="X181" s="49">
        <v>4</v>
      </c>
      <c r="Y181" s="49">
        <v>90</v>
      </c>
      <c r="Z181" s="49">
        <v>0.89753000000000005</v>
      </c>
      <c r="AA181" s="49">
        <v>401.28340079999998</v>
      </c>
      <c r="AB181" s="49">
        <v>2.1221608550000002</v>
      </c>
      <c r="AC181" s="51">
        <v>0.6989506263185653</v>
      </c>
      <c r="AD181" s="53">
        <v>1</v>
      </c>
      <c r="AE181" s="51">
        <v>82.101998846153847</v>
      </c>
      <c r="AF181" s="51">
        <v>272.71938101765585</v>
      </c>
      <c r="AG181" s="51">
        <v>32.071163283456045</v>
      </c>
      <c r="AH181" s="51">
        <v>0.19850164969635392</v>
      </c>
      <c r="AI181" s="51">
        <v>0.11759766821038567</v>
      </c>
      <c r="AJ181" s="51">
        <v>0.12457321655316522</v>
      </c>
      <c r="AK181" s="51">
        <v>7.2460509163999429</v>
      </c>
      <c r="AL181" s="51">
        <v>5.1740449158082544</v>
      </c>
      <c r="AM181" s="51">
        <v>9.3180569169916314</v>
      </c>
    </row>
    <row r="182" spans="1:39">
      <c r="A182" t="s">
        <v>500</v>
      </c>
      <c r="B182">
        <v>5</v>
      </c>
      <c r="C182" t="s">
        <v>501</v>
      </c>
      <c r="D182" t="s">
        <v>136</v>
      </c>
      <c r="E182" t="s">
        <v>137</v>
      </c>
      <c r="F182" t="s">
        <v>138</v>
      </c>
      <c r="G182" t="s">
        <v>139</v>
      </c>
      <c r="H182" t="s">
        <v>140</v>
      </c>
      <c r="I182" t="s">
        <v>10</v>
      </c>
      <c r="J182" t="s">
        <v>45</v>
      </c>
      <c r="K182">
        <v>52</v>
      </c>
      <c r="L182">
        <v>10841.3</v>
      </c>
      <c r="M182" t="s">
        <v>30</v>
      </c>
      <c r="N182">
        <v>181</v>
      </c>
      <c r="O182">
        <v>82.560669230769236</v>
      </c>
      <c r="P182" s="49" t="s">
        <v>33</v>
      </c>
      <c r="Q182" s="49">
        <v>7360445</v>
      </c>
      <c r="R182" s="49">
        <v>32.510452999999998</v>
      </c>
      <c r="S182" s="49">
        <v>52.540310169999998</v>
      </c>
      <c r="T182" s="49">
        <v>7.6758653781217774</v>
      </c>
      <c r="U182" s="49" t="s">
        <v>141</v>
      </c>
      <c r="V182" s="49">
        <v>0.28594968825048261</v>
      </c>
      <c r="W182" s="49">
        <v>1.93521838171215</v>
      </c>
      <c r="X182" s="49">
        <v>4</v>
      </c>
      <c r="Y182" s="49">
        <v>90</v>
      </c>
      <c r="Z182" s="49">
        <v>0.89753000000000005</v>
      </c>
      <c r="AA182" s="49">
        <v>401.28340079999998</v>
      </c>
      <c r="AB182" s="49">
        <v>2.1221608550000002</v>
      </c>
      <c r="AC182" s="51">
        <v>0.6989506263185653</v>
      </c>
      <c r="AD182" s="53">
        <v>1</v>
      </c>
      <c r="AE182" s="51">
        <v>82.560669230769236</v>
      </c>
      <c r="AF182" s="51">
        <v>274.24295297864836</v>
      </c>
      <c r="AG182" s="51">
        <v>32.373911203363235</v>
      </c>
      <c r="AH182" s="51">
        <v>0.19870930133813242</v>
      </c>
      <c r="AI182" s="51">
        <v>0.11804828839442871</v>
      </c>
      <c r="AJ182" s="51">
        <v>0.12457321655316522</v>
      </c>
      <c r="AK182" s="51">
        <v>7.2738169159067683</v>
      </c>
      <c r="AL182" s="51">
        <v>5.1938712364121402</v>
      </c>
      <c r="AM182" s="51">
        <v>9.3537625954013972</v>
      </c>
    </row>
    <row r="183" spans="1:39">
      <c r="A183" t="s">
        <v>502</v>
      </c>
      <c r="B183">
        <v>5</v>
      </c>
      <c r="C183" t="s">
        <v>503</v>
      </c>
      <c r="D183" t="s">
        <v>136</v>
      </c>
      <c r="E183" t="s">
        <v>137</v>
      </c>
      <c r="F183" t="s">
        <v>138</v>
      </c>
      <c r="G183" t="s">
        <v>139</v>
      </c>
      <c r="H183" t="s">
        <v>140</v>
      </c>
      <c r="I183" t="s">
        <v>10</v>
      </c>
      <c r="J183" t="s">
        <v>45</v>
      </c>
      <c r="K183">
        <v>52</v>
      </c>
      <c r="L183">
        <v>10841.3</v>
      </c>
      <c r="M183" t="s">
        <v>30</v>
      </c>
      <c r="N183">
        <v>182</v>
      </c>
      <c r="O183">
        <v>83.019339615384609</v>
      </c>
      <c r="P183" s="49" t="s">
        <v>33</v>
      </c>
      <c r="Q183" s="49">
        <v>7360445</v>
      </c>
      <c r="R183" s="49">
        <v>32.510452999999998</v>
      </c>
      <c r="S183" s="49">
        <v>52.540310169999998</v>
      </c>
      <c r="T183" s="49">
        <v>7.6758653781217774</v>
      </c>
      <c r="U183" s="49" t="s">
        <v>141</v>
      </c>
      <c r="V183" s="49">
        <v>0.28594968825048261</v>
      </c>
      <c r="W183" s="49">
        <v>1.93521838171215</v>
      </c>
      <c r="X183" s="49">
        <v>4</v>
      </c>
      <c r="Y183" s="49">
        <v>90</v>
      </c>
      <c r="Z183" s="49">
        <v>0.89753000000000005</v>
      </c>
      <c r="AA183" s="49">
        <v>401.28340079999998</v>
      </c>
      <c r="AB183" s="49">
        <v>2.1221608550000002</v>
      </c>
      <c r="AC183" s="51">
        <v>0.6989506263185653</v>
      </c>
      <c r="AD183" s="53">
        <v>1</v>
      </c>
      <c r="AE183" s="51">
        <v>83.019339615384609</v>
      </c>
      <c r="AF183" s="51">
        <v>275.76652493964082</v>
      </c>
      <c r="AG183" s="51">
        <v>32.67695534422203</v>
      </c>
      <c r="AH183" s="51">
        <v>0.19890372664865238</v>
      </c>
      <c r="AI183" s="51">
        <v>0.11849500352290508</v>
      </c>
      <c r="AJ183" s="51">
        <v>0.12457321655316522</v>
      </c>
      <c r="AK183" s="51">
        <v>7.3013422964294072</v>
      </c>
      <c r="AL183" s="51">
        <v>5.2135257429553548</v>
      </c>
      <c r="AM183" s="51">
        <v>9.3891588499034597</v>
      </c>
    </row>
    <row r="184" spans="1:39">
      <c r="A184" t="s">
        <v>504</v>
      </c>
      <c r="B184">
        <v>5</v>
      </c>
      <c r="C184" t="s">
        <v>505</v>
      </c>
      <c r="D184" t="s">
        <v>136</v>
      </c>
      <c r="E184" t="s">
        <v>137</v>
      </c>
      <c r="F184" t="s">
        <v>138</v>
      </c>
      <c r="G184" t="s">
        <v>139</v>
      </c>
      <c r="H184" t="s">
        <v>140</v>
      </c>
      <c r="I184" t="s">
        <v>10</v>
      </c>
      <c r="J184" t="s">
        <v>45</v>
      </c>
      <c r="K184">
        <v>52</v>
      </c>
      <c r="L184">
        <v>10841.3</v>
      </c>
      <c r="M184" t="s">
        <v>30</v>
      </c>
      <c r="N184">
        <v>183</v>
      </c>
      <c r="O184">
        <v>83.478009999999998</v>
      </c>
      <c r="P184" s="49" t="s">
        <v>33</v>
      </c>
      <c r="Q184" s="49">
        <v>7360445</v>
      </c>
      <c r="R184" s="49">
        <v>32.510452999999998</v>
      </c>
      <c r="S184" s="49">
        <v>52.540310169999998</v>
      </c>
      <c r="T184" s="49">
        <v>7.6758653781217774</v>
      </c>
      <c r="U184" s="49" t="s">
        <v>141</v>
      </c>
      <c r="V184" s="49">
        <v>0.28594968825048261</v>
      </c>
      <c r="W184" s="49">
        <v>1.93521838171215</v>
      </c>
      <c r="X184" s="49">
        <v>4</v>
      </c>
      <c r="Y184" s="49">
        <v>90</v>
      </c>
      <c r="Z184" s="49">
        <v>0.89753000000000005</v>
      </c>
      <c r="AA184" s="49">
        <v>401.28340079999998</v>
      </c>
      <c r="AB184" s="49">
        <v>2.1221608550000002</v>
      </c>
      <c r="AC184" s="51">
        <v>0.6989506263185653</v>
      </c>
      <c r="AD184" s="53">
        <v>1</v>
      </c>
      <c r="AE184" s="51">
        <v>83.478009999999998</v>
      </c>
      <c r="AF184" s="51">
        <v>277.29009690063333</v>
      </c>
      <c r="AG184" s="51">
        <v>32.980275604975041</v>
      </c>
      <c r="AH184" s="51">
        <v>0.19908495858339181</v>
      </c>
      <c r="AI184" s="51">
        <v>0.11893780547378688</v>
      </c>
      <c r="AJ184" s="51">
        <v>0.12457321655316522</v>
      </c>
      <c r="AK184" s="51">
        <v>7.3286265575104217</v>
      </c>
      <c r="AL184" s="51">
        <v>5.233008078086109</v>
      </c>
      <c r="AM184" s="51">
        <v>9.4242450369347353</v>
      </c>
    </row>
    <row r="185" spans="1:39">
      <c r="A185" t="s">
        <v>506</v>
      </c>
      <c r="B185">
        <v>5</v>
      </c>
      <c r="C185" t="s">
        <v>507</v>
      </c>
      <c r="D185" t="s">
        <v>136</v>
      </c>
      <c r="E185" t="s">
        <v>137</v>
      </c>
      <c r="F185" t="s">
        <v>138</v>
      </c>
      <c r="G185" t="s">
        <v>139</v>
      </c>
      <c r="H185" t="s">
        <v>140</v>
      </c>
      <c r="I185" t="s">
        <v>10</v>
      </c>
      <c r="J185" t="s">
        <v>45</v>
      </c>
      <c r="K185">
        <v>52</v>
      </c>
      <c r="L185">
        <v>10841.3</v>
      </c>
      <c r="M185" t="s">
        <v>30</v>
      </c>
      <c r="N185">
        <v>184</v>
      </c>
      <c r="O185">
        <v>83.936680384615386</v>
      </c>
      <c r="P185" s="49" t="s">
        <v>33</v>
      </c>
      <c r="Q185" s="49">
        <v>7360445</v>
      </c>
      <c r="R185" s="49">
        <v>32.510452999999998</v>
      </c>
      <c r="S185" s="49">
        <v>52.540310169999998</v>
      </c>
      <c r="T185" s="49">
        <v>7.6758653781217774</v>
      </c>
      <c r="U185" s="49" t="s">
        <v>141</v>
      </c>
      <c r="V185" s="49">
        <v>0.28594968825048261</v>
      </c>
      <c r="W185" s="49">
        <v>1.93521838171215</v>
      </c>
      <c r="X185" s="49">
        <v>4</v>
      </c>
      <c r="Y185" s="49">
        <v>90</v>
      </c>
      <c r="Z185" s="49">
        <v>0.89753000000000005</v>
      </c>
      <c r="AA185" s="49">
        <v>401.28340079999998</v>
      </c>
      <c r="AB185" s="49">
        <v>2.1221608550000002</v>
      </c>
      <c r="AC185" s="51">
        <v>0.6989506263185653</v>
      </c>
      <c r="AD185" s="53">
        <v>1</v>
      </c>
      <c r="AE185" s="51">
        <v>83.936680384615386</v>
      </c>
      <c r="AF185" s="51">
        <v>278.81366886162584</v>
      </c>
      <c r="AG185" s="51">
        <v>33.283851937296326</v>
      </c>
      <c r="AH185" s="51">
        <v>0.19925303175277892</v>
      </c>
      <c r="AI185" s="51">
        <v>0.11937668649170488</v>
      </c>
      <c r="AJ185" s="51">
        <v>0.12457321655316522</v>
      </c>
      <c r="AK185" s="51">
        <v>7.3556692212848933</v>
      </c>
      <c r="AL185" s="51">
        <v>5.2523179005848073</v>
      </c>
      <c r="AM185" s="51">
        <v>9.4590205419849802</v>
      </c>
    </row>
    <row r="186" spans="1:39">
      <c r="A186" t="s">
        <v>508</v>
      </c>
      <c r="B186">
        <v>5</v>
      </c>
      <c r="C186" t="s">
        <v>509</v>
      </c>
      <c r="D186" t="s">
        <v>136</v>
      </c>
      <c r="E186" t="s">
        <v>137</v>
      </c>
      <c r="F186" t="s">
        <v>138</v>
      </c>
      <c r="G186" t="s">
        <v>139</v>
      </c>
      <c r="H186" t="s">
        <v>140</v>
      </c>
      <c r="I186" t="s">
        <v>10</v>
      </c>
      <c r="J186" t="s">
        <v>45</v>
      </c>
      <c r="K186">
        <v>52</v>
      </c>
      <c r="L186">
        <v>10841.3</v>
      </c>
      <c r="M186" t="s">
        <v>30</v>
      </c>
      <c r="N186">
        <v>185</v>
      </c>
      <c r="O186">
        <v>84.395350769230774</v>
      </c>
      <c r="P186" s="49" t="s">
        <v>33</v>
      </c>
      <c r="Q186" s="49">
        <v>7360445</v>
      </c>
      <c r="R186" s="49">
        <v>32.510452999999998</v>
      </c>
      <c r="S186" s="49">
        <v>52.540310169999998</v>
      </c>
      <c r="T186" s="49">
        <v>7.6758653781217774</v>
      </c>
      <c r="U186" s="49" t="s">
        <v>141</v>
      </c>
      <c r="V186" s="49">
        <v>0.28594968825048261</v>
      </c>
      <c r="W186" s="49">
        <v>1.93521838171215</v>
      </c>
      <c r="X186" s="49">
        <v>4</v>
      </c>
      <c r="Y186" s="49">
        <v>90</v>
      </c>
      <c r="Z186" s="49">
        <v>0.89753000000000005</v>
      </c>
      <c r="AA186" s="49">
        <v>401.28340079999998</v>
      </c>
      <c r="AB186" s="49">
        <v>2.1221608550000002</v>
      </c>
      <c r="AC186" s="51">
        <v>0.6989506263185653</v>
      </c>
      <c r="AD186" s="53">
        <v>1</v>
      </c>
      <c r="AE186" s="51">
        <v>84.395350769230774</v>
      </c>
      <c r="AF186" s="51">
        <v>280.33724082261836</v>
      </c>
      <c r="AG186" s="51">
        <v>33.587664348092858</v>
      </c>
      <c r="AH186" s="51">
        <v>0.19940798240905977</v>
      </c>
      <c r="AI186" s="51">
        <v>0.1198116391869079</v>
      </c>
      <c r="AJ186" s="51">
        <v>0.12457321655316522</v>
      </c>
      <c r="AK186" s="51">
        <v>7.3824698324162981</v>
      </c>
      <c r="AL186" s="51">
        <v>5.2714548853182643</v>
      </c>
      <c r="AM186" s="51">
        <v>9.4934847795143327</v>
      </c>
    </row>
    <row r="187" spans="1:39">
      <c r="A187" t="s">
        <v>510</v>
      </c>
      <c r="B187">
        <v>5</v>
      </c>
      <c r="C187" t="s">
        <v>511</v>
      </c>
      <c r="D187" t="s">
        <v>136</v>
      </c>
      <c r="E187" t="s">
        <v>137</v>
      </c>
      <c r="F187" t="s">
        <v>138</v>
      </c>
      <c r="G187" t="s">
        <v>139</v>
      </c>
      <c r="H187" t="s">
        <v>140</v>
      </c>
      <c r="I187" t="s">
        <v>10</v>
      </c>
      <c r="J187" t="s">
        <v>45</v>
      </c>
      <c r="K187">
        <v>52</v>
      </c>
      <c r="L187">
        <v>10841.3</v>
      </c>
      <c r="M187" t="s">
        <v>30</v>
      </c>
      <c r="N187">
        <v>186</v>
      </c>
      <c r="O187">
        <v>84.854021153846148</v>
      </c>
      <c r="P187" s="49" t="s">
        <v>33</v>
      </c>
      <c r="Q187" s="49">
        <v>7360445</v>
      </c>
      <c r="R187" s="49">
        <v>32.510452999999998</v>
      </c>
      <c r="S187" s="49">
        <v>52.540310169999998</v>
      </c>
      <c r="T187" s="49">
        <v>7.6758653781217774</v>
      </c>
      <c r="U187" s="49" t="s">
        <v>141</v>
      </c>
      <c r="V187" s="49">
        <v>0.28594968825048261</v>
      </c>
      <c r="W187" s="49">
        <v>1.93521838171215</v>
      </c>
      <c r="X187" s="49">
        <v>4</v>
      </c>
      <c r="Y187" s="49">
        <v>90</v>
      </c>
      <c r="Z187" s="49">
        <v>0.89753000000000005</v>
      </c>
      <c r="AA187" s="49">
        <v>401.28340079999998</v>
      </c>
      <c r="AB187" s="49">
        <v>2.1221608550000002</v>
      </c>
      <c r="AC187" s="51">
        <v>0.6989506263185653</v>
      </c>
      <c r="AD187" s="53">
        <v>1</v>
      </c>
      <c r="AE187" s="51">
        <v>84.854021153846148</v>
      </c>
      <c r="AF187" s="51">
        <v>281.86081278361075</v>
      </c>
      <c r="AG187" s="51">
        <v>33.89169290198582</v>
      </c>
      <c r="AH187" s="51">
        <v>0.19954984843310536</v>
      </c>
      <c r="AI187" s="51">
        <v>0.12024265653418462</v>
      </c>
      <c r="AJ187" s="51">
        <v>0.12457321655316522</v>
      </c>
      <c r="AK187" s="51">
        <v>7.4090279580300749</v>
      </c>
      <c r="AL187" s="51">
        <v>5.290418723192265</v>
      </c>
      <c r="AM187" s="51">
        <v>9.5276371928678856</v>
      </c>
    </row>
    <row r="188" spans="1:39">
      <c r="A188" t="s">
        <v>512</v>
      </c>
      <c r="B188">
        <v>5</v>
      </c>
      <c r="C188" t="s">
        <v>513</v>
      </c>
      <c r="D188" t="s">
        <v>136</v>
      </c>
      <c r="E188" t="s">
        <v>137</v>
      </c>
      <c r="F188" t="s">
        <v>138</v>
      </c>
      <c r="G188" t="s">
        <v>139</v>
      </c>
      <c r="H188" t="s">
        <v>140</v>
      </c>
      <c r="I188" t="s">
        <v>10</v>
      </c>
      <c r="J188" t="s">
        <v>45</v>
      </c>
      <c r="K188">
        <v>52</v>
      </c>
      <c r="L188">
        <v>10841.3</v>
      </c>
      <c r="M188" t="s">
        <v>30</v>
      </c>
      <c r="N188">
        <v>187</v>
      </c>
      <c r="O188">
        <v>85.312691538461536</v>
      </c>
      <c r="P188" s="49" t="s">
        <v>33</v>
      </c>
      <c r="Q188" s="49">
        <v>7360445</v>
      </c>
      <c r="R188" s="49">
        <v>32.510452999999998</v>
      </c>
      <c r="S188" s="49">
        <v>52.540310169999998</v>
      </c>
      <c r="T188" s="49">
        <v>7.6758653781217774</v>
      </c>
      <c r="U188" s="49" t="s">
        <v>141</v>
      </c>
      <c r="V188" s="49">
        <v>0.28594968825048261</v>
      </c>
      <c r="W188" s="49">
        <v>1.93521838171215</v>
      </c>
      <c r="X188" s="49">
        <v>4</v>
      </c>
      <c r="Y188" s="49">
        <v>90</v>
      </c>
      <c r="Z188" s="49">
        <v>0.89753000000000005</v>
      </c>
      <c r="AA188" s="49">
        <v>401.28340079999998</v>
      </c>
      <c r="AB188" s="49">
        <v>2.1221608550000002</v>
      </c>
      <c r="AC188" s="51">
        <v>0.6989506263185653</v>
      </c>
      <c r="AD188" s="53">
        <v>1</v>
      </c>
      <c r="AE188" s="51">
        <v>85.312691538461536</v>
      </c>
      <c r="AF188" s="51">
        <v>283.38438474460327</v>
      </c>
      <c r="AG188" s="51">
        <v>34.195917723771146</v>
      </c>
      <c r="AH188" s="51">
        <v>0.19967866932070738</v>
      </c>
      <c r="AI188" s="51">
        <v>0.12066973187174657</v>
      </c>
      <c r="AJ188" s="51">
        <v>0.12457321655316522</v>
      </c>
      <c r="AK188" s="51">
        <v>7.4353431876447997</v>
      </c>
      <c r="AL188" s="51">
        <v>5.3092091211024197</v>
      </c>
      <c r="AM188" s="51">
        <v>9.5614772541871815</v>
      </c>
    </row>
    <row r="189" spans="1:39">
      <c r="A189" t="s">
        <v>514</v>
      </c>
      <c r="B189">
        <v>5</v>
      </c>
      <c r="C189" t="s">
        <v>515</v>
      </c>
      <c r="D189" t="s">
        <v>136</v>
      </c>
      <c r="E189" t="s">
        <v>137</v>
      </c>
      <c r="F189" t="s">
        <v>138</v>
      </c>
      <c r="G189" t="s">
        <v>139</v>
      </c>
      <c r="H189" t="s">
        <v>140</v>
      </c>
      <c r="I189" t="s">
        <v>10</v>
      </c>
      <c r="J189" t="s">
        <v>45</v>
      </c>
      <c r="K189">
        <v>52</v>
      </c>
      <c r="L189">
        <v>10841.3</v>
      </c>
      <c r="M189" t="s">
        <v>30</v>
      </c>
      <c r="N189">
        <v>188</v>
      </c>
      <c r="O189">
        <v>85.771361923076924</v>
      </c>
      <c r="P189" s="49" t="s">
        <v>33</v>
      </c>
      <c r="Q189" s="49">
        <v>7360445</v>
      </c>
      <c r="R189" s="49">
        <v>32.510452999999998</v>
      </c>
      <c r="S189" s="49">
        <v>52.540310169999998</v>
      </c>
      <c r="T189" s="49">
        <v>7.6758653781217774</v>
      </c>
      <c r="U189" s="49" t="s">
        <v>141</v>
      </c>
      <c r="V189" s="49">
        <v>0.28594968825048261</v>
      </c>
      <c r="W189" s="49">
        <v>1.93521838171215</v>
      </c>
      <c r="X189" s="49">
        <v>4</v>
      </c>
      <c r="Y189" s="49">
        <v>90</v>
      </c>
      <c r="Z189" s="49">
        <v>0.89753000000000005</v>
      </c>
      <c r="AA189" s="49">
        <v>401.28340079999998</v>
      </c>
      <c r="AB189" s="49">
        <v>2.1221608550000002</v>
      </c>
      <c r="AC189" s="51">
        <v>0.6989506263185653</v>
      </c>
      <c r="AD189" s="53">
        <v>1</v>
      </c>
      <c r="AE189" s="51">
        <v>85.771361923076924</v>
      </c>
      <c r="AF189" s="51">
        <v>284.90795670559578</v>
      </c>
      <c r="AG189" s="51">
        <v>34.500319000858866</v>
      </c>
      <c r="AH189" s="51">
        <v>0.19979448616881981</v>
      </c>
      <c r="AI189" s="51">
        <v>0.12109285890007317</v>
      </c>
      <c r="AJ189" s="51">
        <v>0.12457321655316522</v>
      </c>
      <c r="AK189" s="51">
        <v>7.4614151331010179</v>
      </c>
      <c r="AL189" s="51">
        <v>5.327825801883348</v>
      </c>
      <c r="AM189" s="51">
        <v>9.5950044643186878</v>
      </c>
    </row>
    <row r="190" spans="1:39">
      <c r="A190" t="s">
        <v>516</v>
      </c>
      <c r="B190">
        <v>5</v>
      </c>
      <c r="C190" t="s">
        <v>517</v>
      </c>
      <c r="D190" t="s">
        <v>136</v>
      </c>
      <c r="E190" t="s">
        <v>137</v>
      </c>
      <c r="F190" t="s">
        <v>138</v>
      </c>
      <c r="G190" t="s">
        <v>139</v>
      </c>
      <c r="H190" t="s">
        <v>140</v>
      </c>
      <c r="I190" t="s">
        <v>10</v>
      </c>
      <c r="J190" t="s">
        <v>45</v>
      </c>
      <c r="K190">
        <v>52</v>
      </c>
      <c r="L190">
        <v>10841.3</v>
      </c>
      <c r="M190" t="s">
        <v>30</v>
      </c>
      <c r="N190">
        <v>189</v>
      </c>
      <c r="O190">
        <v>86.230032307692312</v>
      </c>
      <c r="P190" s="49" t="s">
        <v>33</v>
      </c>
      <c r="Q190" s="49">
        <v>7360445</v>
      </c>
      <c r="R190" s="49">
        <v>32.510452999999998</v>
      </c>
      <c r="S190" s="49">
        <v>52.540310169999998</v>
      </c>
      <c r="T190" s="49">
        <v>7.6758653781217774</v>
      </c>
      <c r="U190" s="49" t="s">
        <v>141</v>
      </c>
      <c r="V190" s="49">
        <v>0.28594968825048261</v>
      </c>
      <c r="W190" s="49">
        <v>1.93521838171215</v>
      </c>
      <c r="X190" s="49">
        <v>4</v>
      </c>
      <c r="Y190" s="49">
        <v>90</v>
      </c>
      <c r="Z190" s="49">
        <v>0.89753000000000005</v>
      </c>
      <c r="AA190" s="49">
        <v>401.28340079999998</v>
      </c>
      <c r="AB190" s="49">
        <v>2.1221608550000002</v>
      </c>
      <c r="AC190" s="51">
        <v>0.6989506263185653</v>
      </c>
      <c r="AD190" s="53">
        <v>1</v>
      </c>
      <c r="AE190" s="51">
        <v>86.230032307692312</v>
      </c>
      <c r="AF190" s="51">
        <v>286.43152866658829</v>
      </c>
      <c r="AG190" s="51">
        <v>34.80487698569128</v>
      </c>
      <c r="AH190" s="51">
        <v>0.19989734166150785</v>
      </c>
      <c r="AI190" s="51">
        <v>0.12151203168071911</v>
      </c>
      <c r="AJ190" s="51">
        <v>0.12457321655316522</v>
      </c>
      <c r="AK190" s="51">
        <v>7.4872434284877558</v>
      </c>
      <c r="AL190" s="51">
        <v>5.3462685042562068</v>
      </c>
      <c r="AM190" s="51">
        <v>9.6282183527193048</v>
      </c>
    </row>
    <row r="191" spans="1:39">
      <c r="A191" t="s">
        <v>518</v>
      </c>
      <c r="B191">
        <v>5</v>
      </c>
      <c r="C191" t="s">
        <v>519</v>
      </c>
      <c r="D191" t="s">
        <v>136</v>
      </c>
      <c r="E191" t="s">
        <v>137</v>
      </c>
      <c r="F191" t="s">
        <v>138</v>
      </c>
      <c r="G191" t="s">
        <v>139</v>
      </c>
      <c r="H191" t="s">
        <v>140</v>
      </c>
      <c r="I191" t="s">
        <v>10</v>
      </c>
      <c r="J191" t="s">
        <v>45</v>
      </c>
      <c r="K191">
        <v>52</v>
      </c>
      <c r="L191">
        <v>10841.3</v>
      </c>
      <c r="M191" t="s">
        <v>30</v>
      </c>
      <c r="N191">
        <v>190</v>
      </c>
      <c r="O191">
        <v>86.688702692307686</v>
      </c>
      <c r="P191" s="49" t="s">
        <v>33</v>
      </c>
      <c r="Q191" s="49">
        <v>7360445</v>
      </c>
      <c r="R191" s="49">
        <v>32.510452999999998</v>
      </c>
      <c r="S191" s="49">
        <v>52.540310169999998</v>
      </c>
      <c r="T191" s="49">
        <v>7.6758653781217774</v>
      </c>
      <c r="U191" s="49" t="s">
        <v>141</v>
      </c>
      <c r="V191" s="49">
        <v>0.28594968825048261</v>
      </c>
      <c r="W191" s="49">
        <v>1.93521838171215</v>
      </c>
      <c r="X191" s="49">
        <v>4</v>
      </c>
      <c r="Y191" s="49">
        <v>90</v>
      </c>
      <c r="Z191" s="49">
        <v>0.89753000000000005</v>
      </c>
      <c r="AA191" s="49">
        <v>401.28340079999998</v>
      </c>
      <c r="AB191" s="49">
        <v>2.1221608550000002</v>
      </c>
      <c r="AC191" s="51">
        <v>0.6989506263185653</v>
      </c>
      <c r="AD191" s="53">
        <v>1</v>
      </c>
      <c r="AE191" s="51">
        <v>86.688702692307686</v>
      </c>
      <c r="AF191" s="51">
        <v>287.95510062758075</v>
      </c>
      <c r="AG191" s="51">
        <v>35.109571998139003</v>
      </c>
      <c r="AH191" s="51">
        <v>0.19998728005551172</v>
      </c>
      <c r="AI191" s="51">
        <v>0.12192724463508307</v>
      </c>
      <c r="AJ191" s="51">
        <v>0.12457321655316522</v>
      </c>
      <c r="AK191" s="51">
        <v>7.5128277300666575</v>
      </c>
      <c r="AL191" s="51">
        <v>5.3645369827745153</v>
      </c>
      <c r="AM191" s="51">
        <v>9.6611184773587997</v>
      </c>
    </row>
    <row r="192" spans="1:39">
      <c r="A192" t="s">
        <v>520</v>
      </c>
      <c r="B192">
        <v>5</v>
      </c>
      <c r="C192" t="s">
        <v>521</v>
      </c>
      <c r="D192" t="s">
        <v>136</v>
      </c>
      <c r="E192" t="s">
        <v>137</v>
      </c>
      <c r="F192" t="s">
        <v>138</v>
      </c>
      <c r="G192" t="s">
        <v>139</v>
      </c>
      <c r="H192" t="s">
        <v>140</v>
      </c>
      <c r="I192" t="s">
        <v>10</v>
      </c>
      <c r="J192" t="s">
        <v>45</v>
      </c>
      <c r="K192">
        <v>52</v>
      </c>
      <c r="L192">
        <v>10841.3</v>
      </c>
      <c r="M192" t="s">
        <v>30</v>
      </c>
      <c r="N192">
        <v>191</v>
      </c>
      <c r="O192">
        <v>87.147373076923074</v>
      </c>
      <c r="P192" s="49" t="s">
        <v>33</v>
      </c>
      <c r="Q192" s="49">
        <v>7360445</v>
      </c>
      <c r="R192" s="49">
        <v>32.510452999999998</v>
      </c>
      <c r="S192" s="49">
        <v>52.540310169999998</v>
      </c>
      <c r="T192" s="49">
        <v>7.6758653781217774</v>
      </c>
      <c r="U192" s="49" t="s">
        <v>141</v>
      </c>
      <c r="V192" s="49">
        <v>0.28594968825048261</v>
      </c>
      <c r="W192" s="49">
        <v>1.93521838171215</v>
      </c>
      <c r="X192" s="49">
        <v>4</v>
      </c>
      <c r="Y192" s="49">
        <v>90</v>
      </c>
      <c r="Z192" s="49">
        <v>0.89753000000000005</v>
      </c>
      <c r="AA192" s="49">
        <v>401.28340079999998</v>
      </c>
      <c r="AB192" s="49">
        <v>2.1221608550000002</v>
      </c>
      <c r="AC192" s="51">
        <v>0.6989506263185653</v>
      </c>
      <c r="AD192" s="53">
        <v>1</v>
      </c>
      <c r="AE192" s="51">
        <v>87.147373076923074</v>
      </c>
      <c r="AF192" s="51">
        <v>289.47867258857326</v>
      </c>
      <c r="AG192" s="51">
        <v>35.41438442787512</v>
      </c>
      <c r="AH192" s="51">
        <v>0.20006434716582117</v>
      </c>
      <c r="AI192" s="51">
        <v>0.1223384925431396</v>
      </c>
      <c r="AJ192" s="51">
        <v>0.12457321655316522</v>
      </c>
      <c r="AK192" s="51">
        <v>7.5381677161938425</v>
      </c>
      <c r="AL192" s="51">
        <v>5.3826310077683601</v>
      </c>
      <c r="AM192" s="51">
        <v>9.6937044246193267</v>
      </c>
    </row>
    <row r="193" spans="1:39">
      <c r="A193" t="s">
        <v>522</v>
      </c>
      <c r="B193">
        <v>5</v>
      </c>
      <c r="C193" t="s">
        <v>523</v>
      </c>
      <c r="D193" t="s">
        <v>136</v>
      </c>
      <c r="E193" t="s">
        <v>137</v>
      </c>
      <c r="F193" t="s">
        <v>138</v>
      </c>
      <c r="G193" t="s">
        <v>139</v>
      </c>
      <c r="H193" t="s">
        <v>140</v>
      </c>
      <c r="I193" t="s">
        <v>10</v>
      </c>
      <c r="J193" t="s">
        <v>45</v>
      </c>
      <c r="K193">
        <v>52</v>
      </c>
      <c r="L193">
        <v>10841.3</v>
      </c>
      <c r="M193" t="s">
        <v>30</v>
      </c>
      <c r="N193">
        <v>192</v>
      </c>
      <c r="O193">
        <v>87.606043461538462</v>
      </c>
      <c r="P193" s="49" t="s">
        <v>33</v>
      </c>
      <c r="Q193" s="49">
        <v>7360445</v>
      </c>
      <c r="R193" s="49">
        <v>32.510452999999998</v>
      </c>
      <c r="S193" s="49">
        <v>52.540310169999998</v>
      </c>
      <c r="T193" s="49">
        <v>7.6758653781217774</v>
      </c>
      <c r="U193" s="49" t="s">
        <v>141</v>
      </c>
      <c r="V193" s="49">
        <v>0.28594968825048261</v>
      </c>
      <c r="W193" s="49">
        <v>1.93521838171215</v>
      </c>
      <c r="X193" s="49">
        <v>4</v>
      </c>
      <c r="Y193" s="49">
        <v>90</v>
      </c>
      <c r="Z193" s="49">
        <v>0.89753000000000005</v>
      </c>
      <c r="AA193" s="49">
        <v>401.28340079999998</v>
      </c>
      <c r="AB193" s="49">
        <v>2.1221608550000002</v>
      </c>
      <c r="AC193" s="51">
        <v>0.6989506263185653</v>
      </c>
      <c r="AD193" s="53">
        <v>1</v>
      </c>
      <c r="AE193" s="51">
        <v>87.606043461538462</v>
      </c>
      <c r="AF193" s="51">
        <v>291.00224454956577</v>
      </c>
      <c r="AG193" s="51">
        <v>35.719294736726468</v>
      </c>
      <c r="AH193" s="51">
        <v>0.20012859035074226</v>
      </c>
      <c r="AI193" s="51">
        <v>0.12274577054213229</v>
      </c>
      <c r="AJ193" s="51">
        <v>0.12457321655316522</v>
      </c>
      <c r="AK193" s="51">
        <v>7.5632630872393882</v>
      </c>
      <c r="AL193" s="51">
        <v>5.400550365286902</v>
      </c>
      <c r="AM193" s="51">
        <v>9.7259758091918744</v>
      </c>
    </row>
    <row r="194" spans="1:39">
      <c r="A194" t="s">
        <v>524</v>
      </c>
      <c r="B194">
        <v>5</v>
      </c>
      <c r="C194" t="s">
        <v>525</v>
      </c>
      <c r="D194" t="s">
        <v>136</v>
      </c>
      <c r="E194" t="s">
        <v>137</v>
      </c>
      <c r="F194" t="s">
        <v>138</v>
      </c>
      <c r="G194" t="s">
        <v>139</v>
      </c>
      <c r="H194" t="s">
        <v>140</v>
      </c>
      <c r="I194" t="s">
        <v>10</v>
      </c>
      <c r="J194" t="s">
        <v>45</v>
      </c>
      <c r="K194">
        <v>52</v>
      </c>
      <c r="L194">
        <v>10841.3</v>
      </c>
      <c r="M194" t="s">
        <v>30</v>
      </c>
      <c r="N194">
        <v>193</v>
      </c>
      <c r="O194">
        <v>88.06471384615385</v>
      </c>
      <c r="P194" s="49" t="s">
        <v>33</v>
      </c>
      <c r="Q194" s="49">
        <v>7360445</v>
      </c>
      <c r="R194" s="49">
        <v>32.510452999999998</v>
      </c>
      <c r="S194" s="49">
        <v>52.540310169999998</v>
      </c>
      <c r="T194" s="49">
        <v>7.6758653781217774</v>
      </c>
      <c r="U194" s="49" t="s">
        <v>141</v>
      </c>
      <c r="V194" s="49">
        <v>0.28594968825048261</v>
      </c>
      <c r="W194" s="49">
        <v>1.93521838171215</v>
      </c>
      <c r="X194" s="49">
        <v>4</v>
      </c>
      <c r="Y194" s="49">
        <v>90</v>
      </c>
      <c r="Z194" s="49">
        <v>0.89753000000000005</v>
      </c>
      <c r="AA194" s="49">
        <v>401.28340079999998</v>
      </c>
      <c r="AB194" s="49">
        <v>2.1221608550000002</v>
      </c>
      <c r="AC194" s="51">
        <v>0.6989506263185653</v>
      </c>
      <c r="AD194" s="53">
        <v>1</v>
      </c>
      <c r="AE194" s="51">
        <v>88.06471384615385</v>
      </c>
      <c r="AF194" s="51">
        <v>292.52581651055823</v>
      </c>
      <c r="AG194" s="51">
        <v>36.024283461002263</v>
      </c>
      <c r="AH194" s="51">
        <v>0.20018005849695791</v>
      </c>
      <c r="AI194" s="51">
        <v>0.12314907412523034</v>
      </c>
      <c r="AJ194" s="51">
        <v>0.12457321655316522</v>
      </c>
      <c r="AK194" s="51">
        <v>7.5881135655045417</v>
      </c>
      <c r="AL194" s="51">
        <v>5.4182948570392595</v>
      </c>
      <c r="AM194" s="51">
        <v>9.7579322739698249</v>
      </c>
    </row>
    <row r="195" spans="1:39">
      <c r="A195" t="s">
        <v>526</v>
      </c>
      <c r="B195">
        <v>5</v>
      </c>
      <c r="C195" t="s">
        <v>527</v>
      </c>
      <c r="D195" t="s">
        <v>136</v>
      </c>
      <c r="E195" t="s">
        <v>137</v>
      </c>
      <c r="F195" t="s">
        <v>138</v>
      </c>
      <c r="G195" t="s">
        <v>139</v>
      </c>
      <c r="H195" t="s">
        <v>140</v>
      </c>
      <c r="I195" t="s">
        <v>10</v>
      </c>
      <c r="J195" t="s">
        <v>45</v>
      </c>
      <c r="K195">
        <v>52</v>
      </c>
      <c r="L195">
        <v>10841.3</v>
      </c>
      <c r="M195" t="s">
        <v>30</v>
      </c>
      <c r="N195">
        <v>194</v>
      </c>
      <c r="O195">
        <v>88.523384230769238</v>
      </c>
      <c r="P195" s="49" t="s">
        <v>33</v>
      </c>
      <c r="Q195" s="49">
        <v>7360445</v>
      </c>
      <c r="R195" s="49">
        <v>32.510452999999998</v>
      </c>
      <c r="S195" s="49">
        <v>52.540310169999998</v>
      </c>
      <c r="T195" s="49">
        <v>7.6758653781217774</v>
      </c>
      <c r="U195" s="49" t="s">
        <v>141</v>
      </c>
      <c r="V195" s="49">
        <v>0.28594968825048261</v>
      </c>
      <c r="W195" s="49">
        <v>1.93521838171215</v>
      </c>
      <c r="X195" s="49">
        <v>4</v>
      </c>
      <c r="Y195" s="49">
        <v>90</v>
      </c>
      <c r="Z195" s="49">
        <v>0.89753000000000005</v>
      </c>
      <c r="AA195" s="49">
        <v>401.28340079999998</v>
      </c>
      <c r="AB195" s="49">
        <v>2.1221608550000002</v>
      </c>
      <c r="AC195" s="51">
        <v>0.6989506263185653</v>
      </c>
      <c r="AD195" s="53">
        <v>1</v>
      </c>
      <c r="AE195" s="51">
        <v>88.523384230769238</v>
      </c>
      <c r="AF195" s="51">
        <v>294.04938847155074</v>
      </c>
      <c r="AG195" s="51">
        <v>36.329331213799293</v>
      </c>
      <c r="AH195" s="51">
        <v>0.20021880200414716</v>
      </c>
      <c r="AI195" s="51">
        <v>0.12354839914014701</v>
      </c>
      <c r="AJ195" s="51">
        <v>0.12457321655316522</v>
      </c>
      <c r="AK195" s="51">
        <v>7.612718895136604</v>
      </c>
      <c r="AL195" s="51">
        <v>5.4358643003337335</v>
      </c>
      <c r="AM195" s="51">
        <v>9.7895734899394746</v>
      </c>
    </row>
    <row r="196" spans="1:39">
      <c r="A196" t="s">
        <v>528</v>
      </c>
      <c r="B196">
        <v>5</v>
      </c>
      <c r="C196" t="s">
        <v>529</v>
      </c>
      <c r="D196" t="s">
        <v>136</v>
      </c>
      <c r="E196" t="s">
        <v>137</v>
      </c>
      <c r="F196" t="s">
        <v>138</v>
      </c>
      <c r="G196" t="s">
        <v>139</v>
      </c>
      <c r="H196" t="s">
        <v>140</v>
      </c>
      <c r="I196" t="s">
        <v>10</v>
      </c>
      <c r="J196" t="s">
        <v>45</v>
      </c>
      <c r="K196">
        <v>52</v>
      </c>
      <c r="L196">
        <v>10841.3</v>
      </c>
      <c r="M196" t="s">
        <v>30</v>
      </c>
      <c r="N196">
        <v>195</v>
      </c>
      <c r="O196">
        <v>88.982054615384612</v>
      </c>
      <c r="P196" s="49" t="s">
        <v>33</v>
      </c>
      <c r="Q196" s="49">
        <v>7360445</v>
      </c>
      <c r="R196" s="49">
        <v>32.510452999999998</v>
      </c>
      <c r="S196" s="49">
        <v>52.540310169999998</v>
      </c>
      <c r="T196" s="49">
        <v>7.6758653781217774</v>
      </c>
      <c r="U196" s="49" t="s">
        <v>141</v>
      </c>
      <c r="V196" s="49">
        <v>0.28594968825048261</v>
      </c>
      <c r="W196" s="49">
        <v>1.93521838171215</v>
      </c>
      <c r="X196" s="49">
        <v>4</v>
      </c>
      <c r="Y196" s="49">
        <v>90</v>
      </c>
      <c r="Z196" s="49">
        <v>0.89753000000000005</v>
      </c>
      <c r="AA196" s="49">
        <v>401.28340079999998</v>
      </c>
      <c r="AB196" s="49">
        <v>2.1221608550000002</v>
      </c>
      <c r="AC196" s="51">
        <v>0.6989506263185653</v>
      </c>
      <c r="AD196" s="53">
        <v>1</v>
      </c>
      <c r="AE196" s="51">
        <v>88.982054615384612</v>
      </c>
      <c r="AF196" s="51">
        <v>295.5729604325432</v>
      </c>
      <c r="AG196" s="51">
        <v>36.634418687283571</v>
      </c>
      <c r="AH196" s="51">
        <v>0.20024487276960892</v>
      </c>
      <c r="AI196" s="51">
        <v>0.12394374178772154</v>
      </c>
      <c r="AJ196" s="51">
        <v>0.12457321655316522</v>
      </c>
      <c r="AK196" s="51">
        <v>7.6370788420415403</v>
      </c>
      <c r="AL196" s="51">
        <v>5.4532585280154047</v>
      </c>
      <c r="AM196" s="51">
        <v>9.8208991560676768</v>
      </c>
    </row>
    <row r="197" spans="1:39">
      <c r="A197" t="s">
        <v>530</v>
      </c>
      <c r="B197">
        <v>5</v>
      </c>
      <c r="C197" t="s">
        <v>531</v>
      </c>
      <c r="D197" t="s">
        <v>136</v>
      </c>
      <c r="E197" t="s">
        <v>137</v>
      </c>
      <c r="F197" t="s">
        <v>138</v>
      </c>
      <c r="G197" t="s">
        <v>139</v>
      </c>
      <c r="H197" t="s">
        <v>140</v>
      </c>
      <c r="I197" t="s">
        <v>10</v>
      </c>
      <c r="J197" t="s">
        <v>45</v>
      </c>
      <c r="K197">
        <v>52</v>
      </c>
      <c r="L197">
        <v>10841.3</v>
      </c>
      <c r="M197" t="s">
        <v>30</v>
      </c>
      <c r="N197">
        <v>196</v>
      </c>
      <c r="O197">
        <v>89.440725</v>
      </c>
      <c r="P197" s="49" t="s">
        <v>33</v>
      </c>
      <c r="Q197" s="49">
        <v>7360445</v>
      </c>
      <c r="R197" s="49">
        <v>32.510452999999998</v>
      </c>
      <c r="S197" s="49">
        <v>52.540310169999998</v>
      </c>
      <c r="T197" s="49">
        <v>7.6758653781217774</v>
      </c>
      <c r="U197" s="49" t="s">
        <v>141</v>
      </c>
      <c r="V197" s="49">
        <v>0.28594968825048261</v>
      </c>
      <c r="W197" s="49">
        <v>1.93521838171215</v>
      </c>
      <c r="X197" s="49">
        <v>4</v>
      </c>
      <c r="Y197" s="49">
        <v>90</v>
      </c>
      <c r="Z197" s="49">
        <v>0.89753000000000005</v>
      </c>
      <c r="AA197" s="49">
        <v>401.28340079999998</v>
      </c>
      <c r="AB197" s="49">
        <v>2.1221608550000002</v>
      </c>
      <c r="AC197" s="51">
        <v>0.6989506263185653</v>
      </c>
      <c r="AD197" s="53">
        <v>1</v>
      </c>
      <c r="AE197" s="51">
        <v>89.440725</v>
      </c>
      <c r="AF197" s="51">
        <v>297.09653239353571</v>
      </c>
      <c r="AG197" s="51">
        <v>36.939526654948033</v>
      </c>
      <c r="AH197" s="51">
        <v>0.20025832417242898</v>
      </c>
      <c r="AI197" s="51">
        <v>0.12433509862046364</v>
      </c>
      <c r="AJ197" s="51">
        <v>0.12457321655316522</v>
      </c>
      <c r="AK197" s="51">
        <v>7.6611931937943067</v>
      </c>
      <c r="AL197" s="51">
        <v>5.470477388402105</v>
      </c>
      <c r="AM197" s="51">
        <v>9.8519089991865094</v>
      </c>
    </row>
    <row r="198" spans="1:39">
      <c r="A198" t="s">
        <v>532</v>
      </c>
      <c r="B198">
        <v>5</v>
      </c>
      <c r="C198" t="s">
        <v>533</v>
      </c>
      <c r="D198" t="s">
        <v>136</v>
      </c>
      <c r="E198" t="s">
        <v>137</v>
      </c>
      <c r="F198" t="s">
        <v>138</v>
      </c>
      <c r="G198" t="s">
        <v>139</v>
      </c>
      <c r="H198" t="s">
        <v>140</v>
      </c>
      <c r="I198" t="s">
        <v>10</v>
      </c>
      <c r="J198" t="s">
        <v>45</v>
      </c>
      <c r="K198">
        <v>52</v>
      </c>
      <c r="L198">
        <v>10841.3</v>
      </c>
      <c r="M198" t="s">
        <v>30</v>
      </c>
      <c r="N198">
        <v>197</v>
      </c>
      <c r="O198">
        <v>89.899395384615389</v>
      </c>
      <c r="P198" s="49" t="s">
        <v>33</v>
      </c>
      <c r="Q198" s="49">
        <v>7360445</v>
      </c>
      <c r="R198" s="49">
        <v>32.510452999999998</v>
      </c>
      <c r="S198" s="49">
        <v>52.540310169999998</v>
      </c>
      <c r="T198" s="49">
        <v>7.6758653781217774</v>
      </c>
      <c r="U198" s="49" t="s">
        <v>141</v>
      </c>
      <c r="V198" s="49">
        <v>0.28594968825048261</v>
      </c>
      <c r="W198" s="49">
        <v>1.93521838171215</v>
      </c>
      <c r="X198" s="49">
        <v>4</v>
      </c>
      <c r="Y198" s="49">
        <v>90</v>
      </c>
      <c r="Z198" s="49">
        <v>0.89753000000000005</v>
      </c>
      <c r="AA198" s="49">
        <v>401.28340079999998</v>
      </c>
      <c r="AB198" s="49">
        <v>2.1221608550000002</v>
      </c>
      <c r="AC198" s="51">
        <v>0.6989506263185653</v>
      </c>
      <c r="AD198" s="53">
        <v>1</v>
      </c>
      <c r="AE198" s="51">
        <v>89.899395384615389</v>
      </c>
      <c r="AF198" s="51">
        <v>298.62010435452822</v>
      </c>
      <c r="AG198" s="51">
        <v>37.244635973845881</v>
      </c>
      <c r="AH198" s="51">
        <v>0.2002592110576048</v>
      </c>
      <c r="AI198" s="51">
        <v>0.1247224665410613</v>
      </c>
      <c r="AJ198" s="51">
        <v>0.12457321655316522</v>
      </c>
      <c r="AK198" s="51">
        <v>7.6850617595468949</v>
      </c>
      <c r="AL198" s="51">
        <v>5.4875207452187542</v>
      </c>
      <c r="AM198" s="51">
        <v>9.8826027738750355</v>
      </c>
    </row>
    <row r="199" spans="1:39">
      <c r="A199" t="s">
        <v>534</v>
      </c>
      <c r="B199">
        <v>5</v>
      </c>
      <c r="C199" t="s">
        <v>535</v>
      </c>
      <c r="D199" t="s">
        <v>136</v>
      </c>
      <c r="E199" t="s">
        <v>137</v>
      </c>
      <c r="F199" t="s">
        <v>138</v>
      </c>
      <c r="G199" t="s">
        <v>139</v>
      </c>
      <c r="H199" t="s">
        <v>140</v>
      </c>
      <c r="I199" t="s">
        <v>10</v>
      </c>
      <c r="J199" t="s">
        <v>45</v>
      </c>
      <c r="K199">
        <v>52</v>
      </c>
      <c r="L199">
        <v>10841.3</v>
      </c>
      <c r="M199" t="s">
        <v>30</v>
      </c>
      <c r="N199">
        <v>198</v>
      </c>
      <c r="O199">
        <v>90.358065769230777</v>
      </c>
      <c r="P199" s="49" t="s">
        <v>33</v>
      </c>
      <c r="Q199" s="49">
        <v>7360445</v>
      </c>
      <c r="R199" s="49">
        <v>32.510452999999998</v>
      </c>
      <c r="S199" s="49">
        <v>52.540310169999998</v>
      </c>
      <c r="T199" s="49">
        <v>7.6758653781217774</v>
      </c>
      <c r="U199" s="49" t="s">
        <v>141</v>
      </c>
      <c r="V199" s="49">
        <v>0.28594968825048261</v>
      </c>
      <c r="W199" s="49">
        <v>1.93521838171215</v>
      </c>
      <c r="X199" s="49">
        <v>4</v>
      </c>
      <c r="Y199" s="49">
        <v>90</v>
      </c>
      <c r="Z199" s="49">
        <v>0.89753000000000005</v>
      </c>
      <c r="AA199" s="49">
        <v>401.28340079999998</v>
      </c>
      <c r="AB199" s="49">
        <v>2.1221608550000002</v>
      </c>
      <c r="AC199" s="51">
        <v>0.6989506263185653</v>
      </c>
      <c r="AD199" s="53">
        <v>1</v>
      </c>
      <c r="AE199" s="51">
        <v>90.358065769230777</v>
      </c>
      <c r="AF199" s="51">
        <v>300.14367631552074</v>
      </c>
      <c r="AG199" s="51">
        <v>37.549727586799435</v>
      </c>
      <c r="AH199" s="51">
        <v>0.20024758971988788</v>
      </c>
      <c r="AI199" s="51">
        <v>0.1251058428008523</v>
      </c>
      <c r="AJ199" s="51">
        <v>0.12457321655316522</v>
      </c>
      <c r="AK199" s="51">
        <v>7.708684369934157</v>
      </c>
      <c r="AL199" s="51">
        <v>5.5043884775301164</v>
      </c>
      <c r="AM199" s="51">
        <v>9.9129802623381984</v>
      </c>
    </row>
    <row r="200" spans="1:39">
      <c r="A200" t="s">
        <v>536</v>
      </c>
      <c r="B200">
        <v>5</v>
      </c>
      <c r="C200" t="s">
        <v>537</v>
      </c>
      <c r="D200" t="s">
        <v>136</v>
      </c>
      <c r="E200" t="s">
        <v>137</v>
      </c>
      <c r="F200" t="s">
        <v>138</v>
      </c>
      <c r="G200" t="s">
        <v>139</v>
      </c>
      <c r="H200" t="s">
        <v>140</v>
      </c>
      <c r="I200" t="s">
        <v>10</v>
      </c>
      <c r="J200" t="s">
        <v>45</v>
      </c>
      <c r="K200">
        <v>52</v>
      </c>
      <c r="L200">
        <v>10841.3</v>
      </c>
      <c r="M200" t="s">
        <v>30</v>
      </c>
      <c r="N200">
        <v>199</v>
      </c>
      <c r="O200">
        <v>90.816736153846151</v>
      </c>
      <c r="P200" s="49" t="s">
        <v>33</v>
      </c>
      <c r="Q200" s="49">
        <v>7360445</v>
      </c>
      <c r="R200" s="49">
        <v>32.510452999999998</v>
      </c>
      <c r="S200" s="49">
        <v>52.540310169999998</v>
      </c>
      <c r="T200" s="49">
        <v>7.6758653781217774</v>
      </c>
      <c r="U200" s="49" t="s">
        <v>141</v>
      </c>
      <c r="V200" s="49">
        <v>0.28594968825048261</v>
      </c>
      <c r="W200" s="49">
        <v>1.93521838171215</v>
      </c>
      <c r="X200" s="49">
        <v>4</v>
      </c>
      <c r="Y200" s="49">
        <v>90</v>
      </c>
      <c r="Z200" s="49">
        <v>0.89753000000000005</v>
      </c>
      <c r="AA200" s="49">
        <v>401.28340079999998</v>
      </c>
      <c r="AB200" s="49">
        <v>2.1221608550000002</v>
      </c>
      <c r="AC200" s="51">
        <v>0.6989506263185653</v>
      </c>
      <c r="AD200" s="53">
        <v>1</v>
      </c>
      <c r="AE200" s="51">
        <v>90.816736153846151</v>
      </c>
      <c r="AF200" s="51">
        <v>301.66724827651319</v>
      </c>
      <c r="AG200" s="51">
        <v>37.854782524583911</v>
      </c>
      <c r="AH200" s="51">
        <v>0.20022351788737502</v>
      </c>
      <c r="AI200" s="51">
        <v>0.12548522499825898</v>
      </c>
      <c r="AJ200" s="51">
        <v>0.12457321655316522</v>
      </c>
      <c r="AK200" s="51">
        <v>7.7320608769773624</v>
      </c>
      <c r="AL200" s="51">
        <v>5.5210804796719319</v>
      </c>
      <c r="AM200" s="51">
        <v>9.9430412742827929</v>
      </c>
    </row>
    <row r="201" spans="1:39">
      <c r="A201" t="s">
        <v>538</v>
      </c>
      <c r="B201">
        <v>5</v>
      </c>
      <c r="C201" t="s">
        <v>539</v>
      </c>
      <c r="D201" t="s">
        <v>136</v>
      </c>
      <c r="E201" t="s">
        <v>137</v>
      </c>
      <c r="F201" t="s">
        <v>138</v>
      </c>
      <c r="G201" t="s">
        <v>139</v>
      </c>
      <c r="H201" t="s">
        <v>140</v>
      </c>
      <c r="I201" t="s">
        <v>10</v>
      </c>
      <c r="J201" t="s">
        <v>45</v>
      </c>
      <c r="K201">
        <v>52</v>
      </c>
      <c r="L201">
        <v>10841.3</v>
      </c>
      <c r="M201" t="s">
        <v>30</v>
      </c>
      <c r="N201">
        <v>200</v>
      </c>
      <c r="O201">
        <v>91.275406538461539</v>
      </c>
      <c r="P201" s="49" t="s">
        <v>33</v>
      </c>
      <c r="Q201" s="49">
        <v>7360445</v>
      </c>
      <c r="R201" s="49">
        <v>32.510452999999998</v>
      </c>
      <c r="S201" s="49">
        <v>52.540310169999998</v>
      </c>
      <c r="T201" s="49">
        <v>7.6758653781217774</v>
      </c>
      <c r="U201" s="49" t="s">
        <v>141</v>
      </c>
      <c r="V201" s="49">
        <v>0.28594968825048261</v>
      </c>
      <c r="W201" s="49">
        <v>1.93521838171215</v>
      </c>
      <c r="X201" s="49">
        <v>4</v>
      </c>
      <c r="Y201" s="49">
        <v>90</v>
      </c>
      <c r="Z201" s="49">
        <v>0.89753000000000005</v>
      </c>
      <c r="AA201" s="49">
        <v>401.28340079999998</v>
      </c>
      <c r="AB201" s="49">
        <v>2.1221608550000002</v>
      </c>
      <c r="AC201" s="51">
        <v>0.6989506263185653</v>
      </c>
      <c r="AD201" s="53">
        <v>1</v>
      </c>
      <c r="AE201" s="51">
        <v>91.275406538461539</v>
      </c>
      <c r="AF201" s="51">
        <v>303.19082023750565</v>
      </c>
      <c r="AG201" s="51">
        <v>38.159781908086067</v>
      </c>
      <c r="AH201" s="51">
        <v>0.200187054704971</v>
      </c>
      <c r="AI201" s="51">
        <v>0.12586061107718716</v>
      </c>
      <c r="AJ201" s="51">
        <v>0.12457321655316522</v>
      </c>
      <c r="AK201" s="51">
        <v>7.7551911539855336</v>
      </c>
      <c r="AL201" s="51">
        <v>5.5375966611804692</v>
      </c>
      <c r="AM201" s="51">
        <v>9.9727856467905998</v>
      </c>
    </row>
    <row r="202" spans="1:39">
      <c r="A202" t="s">
        <v>540</v>
      </c>
      <c r="B202">
        <v>5</v>
      </c>
      <c r="C202" t="s">
        <v>541</v>
      </c>
      <c r="D202" t="s">
        <v>136</v>
      </c>
      <c r="E202" t="s">
        <v>137</v>
      </c>
      <c r="F202" t="s">
        <v>138</v>
      </c>
      <c r="G202" t="s">
        <v>139</v>
      </c>
      <c r="H202" t="s">
        <v>140</v>
      </c>
      <c r="I202" t="s">
        <v>10</v>
      </c>
      <c r="J202" t="s">
        <v>45</v>
      </c>
      <c r="K202">
        <v>52</v>
      </c>
      <c r="L202">
        <v>10841.3</v>
      </c>
      <c r="M202" t="s">
        <v>30</v>
      </c>
      <c r="N202">
        <v>201</v>
      </c>
      <c r="O202">
        <v>91.734076923076927</v>
      </c>
      <c r="P202" s="49" t="s">
        <v>33</v>
      </c>
      <c r="Q202" s="49">
        <v>7360445</v>
      </c>
      <c r="R202" s="49">
        <v>32.510452999999998</v>
      </c>
      <c r="S202" s="49">
        <v>52.540310169999998</v>
      </c>
      <c r="T202" s="49">
        <v>7.6758653781217774</v>
      </c>
      <c r="U202" s="49" t="s">
        <v>141</v>
      </c>
      <c r="V202" s="49">
        <v>0.28594968825048261</v>
      </c>
      <c r="W202" s="49">
        <v>1.93521838171215</v>
      </c>
      <c r="X202" s="49">
        <v>4</v>
      </c>
      <c r="Y202" s="49">
        <v>90</v>
      </c>
      <c r="Z202" s="49">
        <v>0.89753000000000005</v>
      </c>
      <c r="AA202" s="49">
        <v>401.28340079999998</v>
      </c>
      <c r="AB202" s="49">
        <v>2.1221608550000002</v>
      </c>
      <c r="AC202" s="51">
        <v>0.6989506263185653</v>
      </c>
      <c r="AD202" s="53">
        <v>1</v>
      </c>
      <c r="AE202" s="51">
        <v>91.734076923076927</v>
      </c>
      <c r="AF202" s="51">
        <v>304.71439219849816</v>
      </c>
      <c r="AG202" s="51">
        <v>38.46470695043724</v>
      </c>
      <c r="AH202" s="51">
        <v>0.20013826071761814</v>
      </c>
      <c r="AI202" s="51">
        <v>0.12623199932538934</v>
      </c>
      <c r="AJ202" s="51">
        <v>0.12457321655316522</v>
      </c>
      <c r="AK202" s="51">
        <v>7.7780750954546036</v>
      </c>
      <c r="AL202" s="51">
        <v>5.5539369467205164</v>
      </c>
      <c r="AM202" s="51">
        <v>10.002213244188692</v>
      </c>
    </row>
    <row r="203" spans="1:39">
      <c r="A203" t="s">
        <v>542</v>
      </c>
      <c r="B203">
        <v>5</v>
      </c>
      <c r="C203" t="s">
        <v>543</v>
      </c>
      <c r="D203" t="s">
        <v>136</v>
      </c>
      <c r="E203" t="s">
        <v>137</v>
      </c>
      <c r="F203" t="s">
        <v>138</v>
      </c>
      <c r="G203" t="s">
        <v>139</v>
      </c>
      <c r="H203" t="s">
        <v>140</v>
      </c>
      <c r="I203" t="s">
        <v>10</v>
      </c>
      <c r="J203" t="s">
        <v>45</v>
      </c>
      <c r="K203">
        <v>52</v>
      </c>
      <c r="L203">
        <v>10841.3</v>
      </c>
      <c r="M203" t="s">
        <v>30</v>
      </c>
      <c r="N203">
        <v>202</v>
      </c>
      <c r="O203">
        <v>92.192747307692315</v>
      </c>
      <c r="P203" s="49" t="s">
        <v>33</v>
      </c>
      <c r="Q203" s="49">
        <v>7360445</v>
      </c>
      <c r="R203" s="49">
        <v>32.510452999999998</v>
      </c>
      <c r="S203" s="49">
        <v>52.540310169999998</v>
      </c>
      <c r="T203" s="49">
        <v>7.6758653781217774</v>
      </c>
      <c r="U203" s="49" t="s">
        <v>141</v>
      </c>
      <c r="V203" s="49">
        <v>0.28594968825048261</v>
      </c>
      <c r="W203" s="49">
        <v>1.93521838171215</v>
      </c>
      <c r="X203" s="49">
        <v>4</v>
      </c>
      <c r="Y203" s="49">
        <v>90</v>
      </c>
      <c r="Z203" s="49">
        <v>0.89753000000000005</v>
      </c>
      <c r="AA203" s="49">
        <v>401.28340079999998</v>
      </c>
      <c r="AB203" s="49">
        <v>2.1221608550000002</v>
      </c>
      <c r="AC203" s="51">
        <v>0.6989506263185653</v>
      </c>
      <c r="AD203" s="53">
        <v>1</v>
      </c>
      <c r="AE203" s="51">
        <v>92.192747307692315</v>
      </c>
      <c r="AF203" s="51">
        <v>306.23796415949067</v>
      </c>
      <c r="AG203" s="51">
        <v>38.769538959120503</v>
      </c>
      <c r="AH203" s="51">
        <v>0.20007719785331574</v>
      </c>
      <c r="AI203" s="51">
        <v>0.12659938837279194</v>
      </c>
      <c r="AJ203" s="51">
        <v>0.12457321655316522</v>
      </c>
      <c r="AK203" s="51">
        <v>7.8007126169643364</v>
      </c>
      <c r="AL203" s="51">
        <v>5.5701012760117772</v>
      </c>
      <c r="AM203" s="51">
        <v>10.031323957916895</v>
      </c>
    </row>
    <row r="204" spans="1:39">
      <c r="A204" t="s">
        <v>544</v>
      </c>
      <c r="B204">
        <v>5</v>
      </c>
      <c r="C204" t="s">
        <v>545</v>
      </c>
      <c r="D204" t="s">
        <v>136</v>
      </c>
      <c r="E204" t="s">
        <v>137</v>
      </c>
      <c r="F204" t="s">
        <v>138</v>
      </c>
      <c r="G204" t="s">
        <v>139</v>
      </c>
      <c r="H204" t="s">
        <v>140</v>
      </c>
      <c r="I204" t="s">
        <v>10</v>
      </c>
      <c r="J204" t="s">
        <v>45</v>
      </c>
      <c r="K204">
        <v>52</v>
      </c>
      <c r="L204">
        <v>10841.3</v>
      </c>
      <c r="M204" t="s">
        <v>30</v>
      </c>
      <c r="N204">
        <v>203</v>
      </c>
      <c r="O204">
        <v>92.651417692307689</v>
      </c>
      <c r="P204" s="49" t="s">
        <v>33</v>
      </c>
      <c r="Q204" s="49">
        <v>7360445</v>
      </c>
      <c r="R204" s="49">
        <v>32.510452999999998</v>
      </c>
      <c r="S204" s="49">
        <v>52.540310169999998</v>
      </c>
      <c r="T204" s="49">
        <v>7.6758653781217774</v>
      </c>
      <c r="U204" s="49" t="s">
        <v>141</v>
      </c>
      <c r="V204" s="49">
        <v>0.28594968825048261</v>
      </c>
      <c r="W204" s="49">
        <v>1.93521838171215</v>
      </c>
      <c r="X204" s="49">
        <v>4</v>
      </c>
      <c r="Y204" s="49">
        <v>90</v>
      </c>
      <c r="Z204" s="49">
        <v>0.89753000000000005</v>
      </c>
      <c r="AA204" s="49">
        <v>401.28340079999998</v>
      </c>
      <c r="AB204" s="49">
        <v>2.1221608550000002</v>
      </c>
      <c r="AC204" s="51">
        <v>0.6989506263185653</v>
      </c>
      <c r="AD204" s="53">
        <v>1</v>
      </c>
      <c r="AE204" s="51">
        <v>92.651417692307689</v>
      </c>
      <c r="AF204" s="51">
        <v>307.76153612048313</v>
      </c>
      <c r="AG204" s="51">
        <v>39.074259338051739</v>
      </c>
      <c r="AH204" s="51">
        <v>0.20000392940596071</v>
      </c>
      <c r="AI204" s="51">
        <v>0.12696277718978782</v>
      </c>
      <c r="AJ204" s="51">
        <v>0.12457321655316522</v>
      </c>
      <c r="AK204" s="51">
        <v>7.8231036550731163</v>
      </c>
      <c r="AL204" s="51">
        <v>5.5860896037537477</v>
      </c>
      <c r="AM204" s="51">
        <v>10.060117706392486</v>
      </c>
    </row>
    <row r="205" spans="1:39">
      <c r="A205" t="s">
        <v>546</v>
      </c>
      <c r="B205">
        <v>5</v>
      </c>
      <c r="C205" t="s">
        <v>547</v>
      </c>
      <c r="D205" t="s">
        <v>136</v>
      </c>
      <c r="E205" t="s">
        <v>137</v>
      </c>
      <c r="F205" t="s">
        <v>138</v>
      </c>
      <c r="G205" t="s">
        <v>139</v>
      </c>
      <c r="H205" t="s">
        <v>140</v>
      </c>
      <c r="I205" t="s">
        <v>10</v>
      </c>
      <c r="J205" t="s">
        <v>45</v>
      </c>
      <c r="K205">
        <v>52</v>
      </c>
      <c r="L205">
        <v>10841.3</v>
      </c>
      <c r="M205" t="s">
        <v>30</v>
      </c>
      <c r="N205">
        <v>204</v>
      </c>
      <c r="O205">
        <v>93.110088076923077</v>
      </c>
      <c r="P205" s="49" t="s">
        <v>33</v>
      </c>
      <c r="Q205" s="49">
        <v>7360445</v>
      </c>
      <c r="R205" s="49">
        <v>32.510452999999998</v>
      </c>
      <c r="S205" s="49">
        <v>52.540310169999998</v>
      </c>
      <c r="T205" s="49">
        <v>7.6758653781217774</v>
      </c>
      <c r="U205" s="49" t="s">
        <v>141</v>
      </c>
      <c r="V205" s="49">
        <v>0.28594968825048261</v>
      </c>
      <c r="W205" s="49">
        <v>1.93521838171215</v>
      </c>
      <c r="X205" s="49">
        <v>4</v>
      </c>
      <c r="Y205" s="49">
        <v>90</v>
      </c>
      <c r="Z205" s="49">
        <v>0.89753000000000005</v>
      </c>
      <c r="AA205" s="49">
        <v>401.28340079999998</v>
      </c>
      <c r="AB205" s="49">
        <v>2.1221608550000002</v>
      </c>
      <c r="AC205" s="51">
        <v>0.6989506263185653</v>
      </c>
      <c r="AD205" s="53">
        <v>1</v>
      </c>
      <c r="AE205" s="51">
        <v>93.110088076923077</v>
      </c>
      <c r="AF205" s="51">
        <v>309.28510808147564</v>
      </c>
      <c r="AG205" s="51">
        <v>39.378849589634271</v>
      </c>
      <c r="AH205" s="51">
        <v>0.19991852001799126</v>
      </c>
      <c r="AI205" s="51">
        <v>0.12732216508549327</v>
      </c>
      <c r="AJ205" s="51">
        <v>0.12457321655316522</v>
      </c>
      <c r="AK205" s="51">
        <v>7.8452481672105563</v>
      </c>
      <c r="AL205" s="51">
        <v>5.6019018995490271</v>
      </c>
      <c r="AM205" s="51">
        <v>10.088594434872086</v>
      </c>
    </row>
    <row r="206" spans="1:39">
      <c r="A206" t="s">
        <v>548</v>
      </c>
      <c r="B206">
        <v>5</v>
      </c>
      <c r="C206" t="s">
        <v>549</v>
      </c>
      <c r="D206" t="s">
        <v>136</v>
      </c>
      <c r="E206" t="s">
        <v>137</v>
      </c>
      <c r="F206" t="s">
        <v>138</v>
      </c>
      <c r="G206" t="s">
        <v>139</v>
      </c>
      <c r="H206" t="s">
        <v>140</v>
      </c>
      <c r="I206" t="s">
        <v>10</v>
      </c>
      <c r="J206" t="s">
        <v>45</v>
      </c>
      <c r="K206">
        <v>52</v>
      </c>
      <c r="L206">
        <v>10841.3</v>
      </c>
      <c r="M206" t="s">
        <v>30</v>
      </c>
      <c r="N206">
        <v>205</v>
      </c>
      <c r="O206">
        <v>93.568758461538465</v>
      </c>
      <c r="P206" s="49" t="s">
        <v>33</v>
      </c>
      <c r="Q206" s="49">
        <v>7360445</v>
      </c>
      <c r="R206" s="49">
        <v>32.510452999999998</v>
      </c>
      <c r="S206" s="49">
        <v>52.540310169999998</v>
      </c>
      <c r="T206" s="49">
        <v>7.6758653781217774</v>
      </c>
      <c r="U206" s="49" t="s">
        <v>141</v>
      </c>
      <c r="V206" s="49">
        <v>0.28594968825048261</v>
      </c>
      <c r="W206" s="49">
        <v>1.93521838171215</v>
      </c>
      <c r="X206" s="49">
        <v>4</v>
      </c>
      <c r="Y206" s="49">
        <v>90</v>
      </c>
      <c r="Z206" s="49">
        <v>0.89753000000000005</v>
      </c>
      <c r="AA206" s="49">
        <v>401.28340079999998</v>
      </c>
      <c r="AB206" s="49">
        <v>2.1221608550000002</v>
      </c>
      <c r="AC206" s="51">
        <v>0.6989506263185653</v>
      </c>
      <c r="AD206" s="53">
        <v>1</v>
      </c>
      <c r="AE206" s="51">
        <v>93.568758461538465</v>
      </c>
      <c r="AF206" s="51">
        <v>310.80868004246815</v>
      </c>
      <c r="AG206" s="51">
        <v>39.683291316786715</v>
      </c>
      <c r="AH206" s="51">
        <v>0.19982103566287665</v>
      </c>
      <c r="AI206" s="51">
        <v>0.12767755170597064</v>
      </c>
      <c r="AJ206" s="51">
        <v>0.12457321655316522</v>
      </c>
      <c r="AK206" s="51">
        <v>7.8671461315679734</v>
      </c>
      <c r="AL206" s="51">
        <v>5.6175381478251207</v>
      </c>
      <c r="AM206" s="51">
        <v>10.116754115310826</v>
      </c>
    </row>
    <row r="207" spans="1:39">
      <c r="A207" t="s">
        <v>550</v>
      </c>
      <c r="B207">
        <v>5</v>
      </c>
      <c r="C207" t="s">
        <v>551</v>
      </c>
      <c r="D207" t="s">
        <v>136</v>
      </c>
      <c r="E207" t="s">
        <v>137</v>
      </c>
      <c r="F207" t="s">
        <v>138</v>
      </c>
      <c r="G207" t="s">
        <v>139</v>
      </c>
      <c r="H207" t="s">
        <v>140</v>
      </c>
      <c r="I207" t="s">
        <v>10</v>
      </c>
      <c r="J207" t="s">
        <v>45</v>
      </c>
      <c r="K207">
        <v>52</v>
      </c>
      <c r="L207">
        <v>10841.3</v>
      </c>
      <c r="M207" t="s">
        <v>30</v>
      </c>
      <c r="N207">
        <v>206</v>
      </c>
      <c r="O207">
        <v>94.027428846153853</v>
      </c>
      <c r="P207" s="49" t="s">
        <v>33</v>
      </c>
      <c r="Q207" s="49">
        <v>7360445</v>
      </c>
      <c r="R207" s="49">
        <v>32.510452999999998</v>
      </c>
      <c r="S207" s="49">
        <v>52.540310169999998</v>
      </c>
      <c r="T207" s="49">
        <v>7.6758653781217774</v>
      </c>
      <c r="U207" s="49" t="s">
        <v>141</v>
      </c>
      <c r="V207" s="49">
        <v>0.28594968825048261</v>
      </c>
      <c r="W207" s="49">
        <v>1.93521838171215</v>
      </c>
      <c r="X207" s="49">
        <v>4</v>
      </c>
      <c r="Y207" s="49">
        <v>90</v>
      </c>
      <c r="Z207" s="49">
        <v>0.89753000000000005</v>
      </c>
      <c r="AA207" s="49">
        <v>401.28340079999998</v>
      </c>
      <c r="AB207" s="49">
        <v>2.1221608550000002</v>
      </c>
      <c r="AC207" s="51">
        <v>0.6989506263185653</v>
      </c>
      <c r="AD207" s="53">
        <v>1</v>
      </c>
      <c r="AE207" s="51">
        <v>94.027428846153853</v>
      </c>
      <c r="AF207" s="51">
        <v>312.33225200346067</v>
      </c>
      <c r="AG207" s="51">
        <v>39.987566224943926</v>
      </c>
      <c r="AH207" s="51">
        <v>0.19971154362738133</v>
      </c>
      <c r="AI207" s="51">
        <v>0.12802893703241655</v>
      </c>
      <c r="AJ207" s="51">
        <v>0.12457321655316522</v>
      </c>
      <c r="AK207" s="51">
        <v>7.8887975469867531</v>
      </c>
      <c r="AL207" s="51">
        <v>5.6329983477547181</v>
      </c>
      <c r="AM207" s="51">
        <v>10.144596746218788</v>
      </c>
    </row>
    <row r="208" spans="1:39">
      <c r="A208" t="s">
        <v>552</v>
      </c>
      <c r="B208">
        <v>5</v>
      </c>
      <c r="C208" t="s">
        <v>553</v>
      </c>
      <c r="D208" t="s">
        <v>136</v>
      </c>
      <c r="E208" t="s">
        <v>137</v>
      </c>
      <c r="F208" t="s">
        <v>138</v>
      </c>
      <c r="G208" t="s">
        <v>139</v>
      </c>
      <c r="H208" t="s">
        <v>140</v>
      </c>
      <c r="I208" t="s">
        <v>10</v>
      </c>
      <c r="J208" t="s">
        <v>45</v>
      </c>
      <c r="K208">
        <v>52</v>
      </c>
      <c r="L208">
        <v>10841.3</v>
      </c>
      <c r="M208" t="s">
        <v>30</v>
      </c>
      <c r="N208">
        <v>207</v>
      </c>
      <c r="O208">
        <v>94.486099230769227</v>
      </c>
      <c r="P208" s="49" t="s">
        <v>33</v>
      </c>
      <c r="Q208" s="49">
        <v>7360445</v>
      </c>
      <c r="R208" s="49">
        <v>32.510452999999998</v>
      </c>
      <c r="S208" s="49">
        <v>52.540310169999998</v>
      </c>
      <c r="T208" s="49">
        <v>7.6758653781217774</v>
      </c>
      <c r="U208" s="49" t="s">
        <v>141</v>
      </c>
      <c r="V208" s="49">
        <v>0.28594968825048261</v>
      </c>
      <c r="W208" s="49">
        <v>1.93521838171215</v>
      </c>
      <c r="X208" s="49">
        <v>4</v>
      </c>
      <c r="Y208" s="49">
        <v>90</v>
      </c>
      <c r="Z208" s="49">
        <v>0.89753000000000005</v>
      </c>
      <c r="AA208" s="49">
        <v>401.28340079999998</v>
      </c>
      <c r="AB208" s="49">
        <v>2.1221608550000002</v>
      </c>
      <c r="AC208" s="51">
        <v>0.6989506263185653</v>
      </c>
      <c r="AD208" s="53">
        <v>1</v>
      </c>
      <c r="AE208" s="51">
        <v>94.486099230769227</v>
      </c>
      <c r="AF208" s="51">
        <v>313.85582396445312</v>
      </c>
      <c r="AG208" s="51">
        <v>40.291656124030631</v>
      </c>
      <c r="AH208" s="51">
        <v>0.19959011249368264</v>
      </c>
      <c r="AI208" s="51">
        <v>0.1283763213793159</v>
      </c>
      <c r="AJ208" s="51">
        <v>0.12457321655316522</v>
      </c>
      <c r="AK208" s="51">
        <v>7.9102024328446063</v>
      </c>
      <c r="AL208" s="51">
        <v>5.6482825131744816</v>
      </c>
      <c r="AM208" s="51">
        <v>10.172122352514732</v>
      </c>
    </row>
    <row r="209" spans="1:39">
      <c r="A209" t="s">
        <v>554</v>
      </c>
      <c r="B209">
        <v>5</v>
      </c>
      <c r="C209" t="s">
        <v>555</v>
      </c>
      <c r="D209" t="s">
        <v>136</v>
      </c>
      <c r="E209" t="s">
        <v>137</v>
      </c>
      <c r="F209" t="s">
        <v>138</v>
      </c>
      <c r="G209" t="s">
        <v>139</v>
      </c>
      <c r="H209" t="s">
        <v>140</v>
      </c>
      <c r="I209" t="s">
        <v>10</v>
      </c>
      <c r="J209" t="s">
        <v>45</v>
      </c>
      <c r="K209">
        <v>52</v>
      </c>
      <c r="L209">
        <v>10841.3</v>
      </c>
      <c r="M209" t="s">
        <v>30</v>
      </c>
      <c r="N209">
        <v>208</v>
      </c>
      <c r="O209">
        <v>94.944769615384615</v>
      </c>
      <c r="P209" s="49" t="s">
        <v>33</v>
      </c>
      <c r="Q209" s="49">
        <v>7360445</v>
      </c>
      <c r="R209" s="49">
        <v>32.510452999999998</v>
      </c>
      <c r="S209" s="49">
        <v>52.540310169999998</v>
      </c>
      <c r="T209" s="49">
        <v>7.6758653781217774</v>
      </c>
      <c r="U209" s="49" t="s">
        <v>141</v>
      </c>
      <c r="V209" s="49">
        <v>0.28594968825048261</v>
      </c>
      <c r="W209" s="49">
        <v>1.93521838171215</v>
      </c>
      <c r="X209" s="49">
        <v>4</v>
      </c>
      <c r="Y209" s="49">
        <v>90</v>
      </c>
      <c r="Z209" s="49">
        <v>0.89753000000000005</v>
      </c>
      <c r="AA209" s="49">
        <v>401.28340079999998</v>
      </c>
      <c r="AB209" s="49">
        <v>2.1221608550000002</v>
      </c>
      <c r="AC209" s="51">
        <v>0.6989506263185653</v>
      </c>
      <c r="AD209" s="53">
        <v>1</v>
      </c>
      <c r="AE209" s="51">
        <v>94.944769615384615</v>
      </c>
      <c r="AF209" s="51">
        <v>315.37939592544558</v>
      </c>
      <c r="AG209" s="51">
        <v>40.595542930407632</v>
      </c>
      <c r="AH209" s="51">
        <v>0.19945681212133162</v>
      </c>
      <c r="AI209" s="51">
        <v>0.12871970539256233</v>
      </c>
      <c r="AJ209" s="51">
        <v>0.12457321655316522</v>
      </c>
      <c r="AK209" s="51">
        <v>7.9313608289397566</v>
      </c>
      <c r="AL209" s="51">
        <v>5.6633906725023433</v>
      </c>
      <c r="AM209" s="51">
        <v>10.19933098537717</v>
      </c>
    </row>
    <row r="210" spans="1:39">
      <c r="A210" t="s">
        <v>556</v>
      </c>
      <c r="B210">
        <v>5</v>
      </c>
      <c r="C210" t="s">
        <v>557</v>
      </c>
      <c r="D210" t="s">
        <v>136</v>
      </c>
      <c r="E210" t="s">
        <v>137</v>
      </c>
      <c r="F210" t="s">
        <v>138</v>
      </c>
      <c r="G210" t="s">
        <v>139</v>
      </c>
      <c r="H210" t="s">
        <v>140</v>
      </c>
      <c r="I210" t="s">
        <v>10</v>
      </c>
      <c r="J210" t="s">
        <v>45</v>
      </c>
      <c r="K210">
        <v>52</v>
      </c>
      <c r="L210">
        <v>10841.3</v>
      </c>
      <c r="M210" t="s">
        <v>30</v>
      </c>
      <c r="N210">
        <v>209</v>
      </c>
      <c r="O210">
        <v>95.403440000000003</v>
      </c>
      <c r="P210" s="49" t="s">
        <v>33</v>
      </c>
      <c r="Q210" s="49">
        <v>7360445</v>
      </c>
      <c r="R210" s="49">
        <v>32.510452999999998</v>
      </c>
      <c r="S210" s="49">
        <v>52.540310169999998</v>
      </c>
      <c r="T210" s="49">
        <v>7.6758653781217774</v>
      </c>
      <c r="U210" s="49" t="s">
        <v>141</v>
      </c>
      <c r="V210" s="49">
        <v>0.28594968825048261</v>
      </c>
      <c r="W210" s="49">
        <v>1.93521838171215</v>
      </c>
      <c r="X210" s="49">
        <v>4</v>
      </c>
      <c r="Y210" s="49">
        <v>90</v>
      </c>
      <c r="Z210" s="49">
        <v>0.89753000000000005</v>
      </c>
      <c r="AA210" s="49">
        <v>401.28340079999998</v>
      </c>
      <c r="AB210" s="49">
        <v>2.1221608550000002</v>
      </c>
      <c r="AC210" s="51">
        <v>0.6989506263185653</v>
      </c>
      <c r="AD210" s="53">
        <v>1</v>
      </c>
      <c r="AE210" s="51">
        <v>95.403440000000003</v>
      </c>
      <c r="AF210" s="51">
        <v>316.90296788643809</v>
      </c>
      <c r="AG210" s="51">
        <v>40.899208668790138</v>
      </c>
      <c r="AH210" s="51">
        <v>0.19931171362899491</v>
      </c>
      <c r="AI210" s="51">
        <v>0.12905909004754521</v>
      </c>
      <c r="AJ210" s="51">
        <v>0.12457321655316522</v>
      </c>
      <c r="AK210" s="51">
        <v>7.9522727953730632</v>
      </c>
      <c r="AL210" s="51">
        <v>5.6783228686533409</v>
      </c>
      <c r="AM210" s="51">
        <v>10.226222722092785</v>
      </c>
    </row>
    <row r="211" spans="1:39">
      <c r="A211" t="s">
        <v>558</v>
      </c>
      <c r="B211">
        <v>5</v>
      </c>
      <c r="C211" t="s">
        <v>559</v>
      </c>
      <c r="D211" t="s">
        <v>136</v>
      </c>
      <c r="E211" t="s">
        <v>137</v>
      </c>
      <c r="F211" t="s">
        <v>138</v>
      </c>
      <c r="G211" t="s">
        <v>139</v>
      </c>
      <c r="H211" t="s">
        <v>140</v>
      </c>
      <c r="I211" t="s">
        <v>10</v>
      </c>
      <c r="J211" t="s">
        <v>45</v>
      </c>
      <c r="K211">
        <v>52</v>
      </c>
      <c r="L211">
        <v>10841.3</v>
      </c>
      <c r="M211" t="s">
        <v>30</v>
      </c>
      <c r="N211">
        <v>210</v>
      </c>
      <c r="O211">
        <v>95.862110384615391</v>
      </c>
      <c r="P211" s="49" t="s">
        <v>33</v>
      </c>
      <c r="Q211" s="49">
        <v>7360445</v>
      </c>
      <c r="R211" s="49">
        <v>32.510452999999998</v>
      </c>
      <c r="S211" s="49">
        <v>52.540310169999998</v>
      </c>
      <c r="T211" s="49">
        <v>7.6758653781217774</v>
      </c>
      <c r="U211" s="49" t="s">
        <v>141</v>
      </c>
      <c r="V211" s="49">
        <v>0.28594968825048261</v>
      </c>
      <c r="W211" s="49">
        <v>1.93521838171215</v>
      </c>
      <c r="X211" s="49">
        <v>4</v>
      </c>
      <c r="Y211" s="49">
        <v>90</v>
      </c>
      <c r="Z211" s="49">
        <v>0.89753000000000005</v>
      </c>
      <c r="AA211" s="49">
        <v>401.28340079999998</v>
      </c>
      <c r="AB211" s="49">
        <v>2.1221608550000002</v>
      </c>
      <c r="AC211" s="51">
        <v>0.6989506263185653</v>
      </c>
      <c r="AD211" s="53">
        <v>1</v>
      </c>
      <c r="AE211" s="51">
        <v>95.862110384615391</v>
      </c>
      <c r="AF211" s="51">
        <v>318.4265398474306</v>
      </c>
      <c r="AG211" s="51">
        <v>41.202635474138248</v>
      </c>
      <c r="AH211" s="51">
        <v>0.19915488937617767</v>
      </c>
      <c r="AI211" s="51">
        <v>0.12939447664720374</v>
      </c>
      <c r="AJ211" s="51">
        <v>0.12457321655316522</v>
      </c>
      <c r="AK211" s="51">
        <v>7.9729384124281246</v>
      </c>
      <c r="AL211" s="51">
        <v>5.6930791589540037</v>
      </c>
      <c r="AM211" s="51">
        <v>10.252797665902246</v>
      </c>
    </row>
    <row r="212" spans="1:39">
      <c r="A212" t="s">
        <v>560</v>
      </c>
      <c r="B212">
        <v>5</v>
      </c>
      <c r="C212" t="s">
        <v>561</v>
      </c>
      <c r="D212" t="s">
        <v>136</v>
      </c>
      <c r="E212" t="s">
        <v>137</v>
      </c>
      <c r="F212" t="s">
        <v>138</v>
      </c>
      <c r="G212" t="s">
        <v>139</v>
      </c>
      <c r="H212" t="s">
        <v>140</v>
      </c>
      <c r="I212" t="s">
        <v>10</v>
      </c>
      <c r="J212" t="s">
        <v>45</v>
      </c>
      <c r="K212">
        <v>52</v>
      </c>
      <c r="L212">
        <v>10841.3</v>
      </c>
      <c r="M212" t="s">
        <v>30</v>
      </c>
      <c r="N212">
        <v>211</v>
      </c>
      <c r="O212">
        <v>96.320780769230765</v>
      </c>
      <c r="P212" s="49" t="s">
        <v>33</v>
      </c>
      <c r="Q212" s="49">
        <v>7360445</v>
      </c>
      <c r="R212" s="49">
        <v>32.510452999999998</v>
      </c>
      <c r="S212" s="49">
        <v>52.540310169999998</v>
      </c>
      <c r="T212" s="49">
        <v>7.6758653781217774</v>
      </c>
      <c r="U212" s="49" t="s">
        <v>141</v>
      </c>
      <c r="V212" s="49">
        <v>0.28594968825048261</v>
      </c>
      <c r="W212" s="49">
        <v>1.93521838171215</v>
      </c>
      <c r="X212" s="49">
        <v>4</v>
      </c>
      <c r="Y212" s="49">
        <v>90</v>
      </c>
      <c r="Z212" s="49">
        <v>0.89753000000000005</v>
      </c>
      <c r="AA212" s="49">
        <v>401.28340079999998</v>
      </c>
      <c r="AB212" s="49">
        <v>2.1221608550000002</v>
      </c>
      <c r="AC212" s="51">
        <v>0.6989506263185653</v>
      </c>
      <c r="AD212" s="53">
        <v>1</v>
      </c>
      <c r="AE212" s="51">
        <v>96.320780769230765</v>
      </c>
      <c r="AF212" s="51">
        <v>319.95011180842306</v>
      </c>
      <c r="AG212" s="51">
        <v>41.505805593518978</v>
      </c>
      <c r="AH212" s="51">
        <v>0.19898641294451597</v>
      </c>
      <c r="AI212" s="51">
        <v>0.12972586682004808</v>
      </c>
      <c r="AJ212" s="51">
        <v>0.12457321655316522</v>
      </c>
      <c r="AK212" s="51">
        <v>7.9933577804493403</v>
      </c>
      <c r="AL212" s="51">
        <v>5.707659615055281</v>
      </c>
      <c r="AM212" s="51">
        <v>10.2790559458434</v>
      </c>
    </row>
    <row r="213" spans="1:39">
      <c r="A213" t="s">
        <v>562</v>
      </c>
      <c r="B213">
        <v>5</v>
      </c>
      <c r="C213" t="s">
        <v>563</v>
      </c>
      <c r="D213" t="s">
        <v>136</v>
      </c>
      <c r="E213" t="s">
        <v>137</v>
      </c>
      <c r="F213" t="s">
        <v>138</v>
      </c>
      <c r="G213" t="s">
        <v>139</v>
      </c>
      <c r="H213" t="s">
        <v>140</v>
      </c>
      <c r="I213" t="s">
        <v>10</v>
      </c>
      <c r="J213" t="s">
        <v>45</v>
      </c>
      <c r="K213">
        <v>52</v>
      </c>
      <c r="L213">
        <v>10841.3</v>
      </c>
      <c r="M213" t="s">
        <v>30</v>
      </c>
      <c r="N213">
        <v>212</v>
      </c>
      <c r="O213">
        <v>96.779451153846153</v>
      </c>
      <c r="P213" s="49" t="s">
        <v>33</v>
      </c>
      <c r="Q213" s="49">
        <v>7360445</v>
      </c>
      <c r="R213" s="49">
        <v>32.510452999999998</v>
      </c>
      <c r="S213" s="49">
        <v>52.540310169999998</v>
      </c>
      <c r="T213" s="49">
        <v>7.6758653781217774</v>
      </c>
      <c r="U213" s="49" t="s">
        <v>141</v>
      </c>
      <c r="V213" s="49">
        <v>0.28594968825048261</v>
      </c>
      <c r="W213" s="49">
        <v>1.93521838171215</v>
      </c>
      <c r="X213" s="49">
        <v>4</v>
      </c>
      <c r="Y213" s="49">
        <v>90</v>
      </c>
      <c r="Z213" s="49">
        <v>0.89753000000000005</v>
      </c>
      <c r="AA213" s="49">
        <v>401.28340079999998</v>
      </c>
      <c r="AB213" s="49">
        <v>2.1221608550000002</v>
      </c>
      <c r="AC213" s="51">
        <v>0.6989506263185653</v>
      </c>
      <c r="AD213" s="53">
        <v>1</v>
      </c>
      <c r="AE213" s="51">
        <v>96.779451153846153</v>
      </c>
      <c r="AF213" s="51">
        <v>321.47368376941557</v>
      </c>
      <c r="AG213" s="51">
        <v>41.80870138794009</v>
      </c>
      <c r="AH213" s="51">
        <v>0.19880635911925923</v>
      </c>
      <c r="AI213" s="51">
        <v>0.13005326251814861</v>
      </c>
      <c r="AJ213" s="51">
        <v>0.12457321655316522</v>
      </c>
      <c r="AK213" s="51">
        <v>8.0135310197180178</v>
      </c>
      <c r="AL213" s="51">
        <v>5.7220643228440782</v>
      </c>
      <c r="AM213" s="51">
        <v>10.304997716591959</v>
      </c>
    </row>
    <row r="214" spans="1:39">
      <c r="A214" t="s">
        <v>564</v>
      </c>
      <c r="B214">
        <v>5</v>
      </c>
      <c r="C214" t="s">
        <v>565</v>
      </c>
      <c r="D214" t="s">
        <v>136</v>
      </c>
      <c r="E214" t="s">
        <v>137</v>
      </c>
      <c r="F214" t="s">
        <v>138</v>
      </c>
      <c r="G214" t="s">
        <v>139</v>
      </c>
      <c r="H214" t="s">
        <v>140</v>
      </c>
      <c r="I214" t="s">
        <v>10</v>
      </c>
      <c r="J214" t="s">
        <v>45</v>
      </c>
      <c r="K214">
        <v>52</v>
      </c>
      <c r="L214">
        <v>10841.3</v>
      </c>
      <c r="M214" t="s">
        <v>30</v>
      </c>
      <c r="N214">
        <v>213</v>
      </c>
      <c r="O214">
        <v>97.238121538461542</v>
      </c>
      <c r="P214" s="49" t="s">
        <v>33</v>
      </c>
      <c r="Q214" s="49">
        <v>7360445</v>
      </c>
      <c r="R214" s="49">
        <v>32.510452999999998</v>
      </c>
      <c r="S214" s="49">
        <v>52.540310169999998</v>
      </c>
      <c r="T214" s="49">
        <v>7.6758653781217774</v>
      </c>
      <c r="U214" s="49" t="s">
        <v>141</v>
      </c>
      <c r="V214" s="49">
        <v>0.28594968825048261</v>
      </c>
      <c r="W214" s="49">
        <v>1.93521838171215</v>
      </c>
      <c r="X214" s="49">
        <v>4</v>
      </c>
      <c r="Y214" s="49">
        <v>90</v>
      </c>
      <c r="Z214" s="49">
        <v>0.89753000000000005</v>
      </c>
      <c r="AA214" s="49">
        <v>401.28340079999998</v>
      </c>
      <c r="AB214" s="49">
        <v>2.1221608550000002</v>
      </c>
      <c r="AC214" s="51">
        <v>0.6989506263185653</v>
      </c>
      <c r="AD214" s="53">
        <v>1</v>
      </c>
      <c r="AE214" s="51">
        <v>97.238121538461542</v>
      </c>
      <c r="AF214" s="51">
        <v>322.99725573040809</v>
      </c>
      <c r="AG214" s="51">
        <v>42.111305334154977</v>
      </c>
      <c r="AH214" s="51">
        <v>0.19861480387034661</v>
      </c>
      <c r="AI214" s="51">
        <v>0.13037666601509293</v>
      </c>
      <c r="AJ214" s="51">
        <v>0.12457321655316522</v>
      </c>
      <c r="AK214" s="51">
        <v>8.0334582703264896</v>
      </c>
      <c r="AL214" s="51">
        <v>5.7362933823533684</v>
      </c>
      <c r="AM214" s="51">
        <v>10.330623158299613</v>
      </c>
    </row>
    <row r="215" spans="1:39">
      <c r="A215" t="s">
        <v>566</v>
      </c>
      <c r="B215">
        <v>5</v>
      </c>
      <c r="C215" t="s">
        <v>567</v>
      </c>
      <c r="D215" t="s">
        <v>136</v>
      </c>
      <c r="E215" t="s">
        <v>137</v>
      </c>
      <c r="F215" t="s">
        <v>138</v>
      </c>
      <c r="G215" t="s">
        <v>139</v>
      </c>
      <c r="H215" t="s">
        <v>140</v>
      </c>
      <c r="I215" t="s">
        <v>10</v>
      </c>
      <c r="J215" t="s">
        <v>45</v>
      </c>
      <c r="K215">
        <v>52</v>
      </c>
      <c r="L215">
        <v>10841.3</v>
      </c>
      <c r="M215" t="s">
        <v>30</v>
      </c>
      <c r="N215">
        <v>214</v>
      </c>
      <c r="O215">
        <v>97.69679192307693</v>
      </c>
      <c r="P215" s="49" t="s">
        <v>33</v>
      </c>
      <c r="Q215" s="49">
        <v>7360445</v>
      </c>
      <c r="R215" s="49">
        <v>32.510452999999998</v>
      </c>
      <c r="S215" s="49">
        <v>52.540310169999998</v>
      </c>
      <c r="T215" s="49">
        <v>7.6758653781217774</v>
      </c>
      <c r="U215" s="49" t="s">
        <v>141</v>
      </c>
      <c r="V215" s="49">
        <v>0.28594968825048261</v>
      </c>
      <c r="W215" s="49">
        <v>1.93521838171215</v>
      </c>
      <c r="X215" s="49">
        <v>4</v>
      </c>
      <c r="Y215" s="49">
        <v>90</v>
      </c>
      <c r="Z215" s="49">
        <v>0.89753000000000005</v>
      </c>
      <c r="AA215" s="49">
        <v>401.28340079999998</v>
      </c>
      <c r="AB215" s="49">
        <v>2.1221608550000002</v>
      </c>
      <c r="AC215" s="51">
        <v>0.6989506263185653</v>
      </c>
      <c r="AD215" s="53">
        <v>1</v>
      </c>
      <c r="AE215" s="51">
        <v>97.69679192307693</v>
      </c>
      <c r="AF215" s="51">
        <v>324.52082769140054</v>
      </c>
      <c r="AG215" s="51">
        <v>42.413600026438814</v>
      </c>
      <c r="AH215" s="51">
        <v>0.19841182433347107</v>
      </c>
      <c r="AI215" s="51">
        <v>0.13069607990391161</v>
      </c>
      <c r="AJ215" s="51">
        <v>0.12457321655316522</v>
      </c>
      <c r="AK215" s="51">
        <v>8.0531396920503013</v>
      </c>
      <c r="AL215" s="51">
        <v>5.7503469076709299</v>
      </c>
      <c r="AM215" s="51">
        <v>10.355932476429674</v>
      </c>
    </row>
    <row r="216" spans="1:39">
      <c r="A216" t="s">
        <v>568</v>
      </c>
      <c r="B216">
        <v>5</v>
      </c>
      <c r="C216" t="s">
        <v>569</v>
      </c>
      <c r="D216" t="s">
        <v>136</v>
      </c>
      <c r="E216" t="s">
        <v>137</v>
      </c>
      <c r="F216" t="s">
        <v>138</v>
      </c>
      <c r="G216" t="s">
        <v>139</v>
      </c>
      <c r="H216" t="s">
        <v>140</v>
      </c>
      <c r="I216" t="s">
        <v>10</v>
      </c>
      <c r="J216" t="s">
        <v>45</v>
      </c>
      <c r="K216">
        <v>52</v>
      </c>
      <c r="L216">
        <v>10841.3</v>
      </c>
      <c r="M216" t="s">
        <v>30</v>
      </c>
      <c r="N216">
        <v>215</v>
      </c>
      <c r="O216">
        <v>98.155462307692304</v>
      </c>
      <c r="P216" s="49" t="s">
        <v>33</v>
      </c>
      <c r="Q216" s="49">
        <v>7360445</v>
      </c>
      <c r="R216" s="49">
        <v>32.510452999999998</v>
      </c>
      <c r="S216" s="49">
        <v>52.540310169999998</v>
      </c>
      <c r="T216" s="49">
        <v>7.6758653781217774</v>
      </c>
      <c r="U216" s="49" t="s">
        <v>141</v>
      </c>
      <c r="V216" s="49">
        <v>0.28594968825048261</v>
      </c>
      <c r="W216" s="49">
        <v>1.93521838171215</v>
      </c>
      <c r="X216" s="49">
        <v>4</v>
      </c>
      <c r="Y216" s="49">
        <v>90</v>
      </c>
      <c r="Z216" s="49">
        <v>0.89753000000000005</v>
      </c>
      <c r="AA216" s="49">
        <v>401.28340079999998</v>
      </c>
      <c r="AB216" s="49">
        <v>2.1221608550000002</v>
      </c>
      <c r="AC216" s="51">
        <v>0.6989506263185653</v>
      </c>
      <c r="AD216" s="53">
        <v>1</v>
      </c>
      <c r="AE216" s="51">
        <v>98.155462307692304</v>
      </c>
      <c r="AF216" s="51">
        <v>326.044399652393</v>
      </c>
      <c r="AG216" s="51">
        <v>42.715568178335516</v>
      </c>
      <c r="AH216" s="51">
        <v>0.19819749879093315</v>
      </c>
      <c r="AI216" s="51">
        <v>0.13101150709497245</v>
      </c>
      <c r="AJ216" s="51">
        <v>0.12457321655316522</v>
      </c>
      <c r="AK216" s="51">
        <v>8.0725754642184615</v>
      </c>
      <c r="AL216" s="51">
        <v>5.764225026846697</v>
      </c>
      <c r="AM216" s="51">
        <v>10.380925901590226</v>
      </c>
    </row>
    <row r="217" spans="1:39">
      <c r="A217" t="s">
        <v>570</v>
      </c>
      <c r="B217">
        <v>5</v>
      </c>
      <c r="C217" t="s">
        <v>571</v>
      </c>
      <c r="D217" t="s">
        <v>136</v>
      </c>
      <c r="E217" t="s">
        <v>137</v>
      </c>
      <c r="F217" t="s">
        <v>138</v>
      </c>
      <c r="G217" t="s">
        <v>139</v>
      </c>
      <c r="H217" t="s">
        <v>140</v>
      </c>
      <c r="I217" t="s">
        <v>10</v>
      </c>
      <c r="J217" t="s">
        <v>45</v>
      </c>
      <c r="K217">
        <v>52</v>
      </c>
      <c r="L217">
        <v>10841.3</v>
      </c>
      <c r="M217" t="s">
        <v>30</v>
      </c>
      <c r="N217">
        <v>216</v>
      </c>
      <c r="O217">
        <v>98.614132692307692</v>
      </c>
      <c r="P217" s="49" t="s">
        <v>33</v>
      </c>
      <c r="Q217" s="49">
        <v>7360445</v>
      </c>
      <c r="R217" s="49">
        <v>32.510452999999998</v>
      </c>
      <c r="S217" s="49">
        <v>52.540310169999998</v>
      </c>
      <c r="T217" s="49">
        <v>7.6758653781217774</v>
      </c>
      <c r="U217" s="49" t="s">
        <v>141</v>
      </c>
      <c r="V217" s="49">
        <v>0.28594968825048261</v>
      </c>
      <c r="W217" s="49">
        <v>1.93521838171215</v>
      </c>
      <c r="X217" s="49">
        <v>4</v>
      </c>
      <c r="Y217" s="49">
        <v>90</v>
      </c>
      <c r="Z217" s="49">
        <v>0.89753000000000005</v>
      </c>
      <c r="AA217" s="49">
        <v>401.28340079999998</v>
      </c>
      <c r="AB217" s="49">
        <v>2.1221608550000002</v>
      </c>
      <c r="AC217" s="51">
        <v>0.6989506263185653</v>
      </c>
      <c r="AD217" s="53">
        <v>1</v>
      </c>
      <c r="AE217" s="51">
        <v>98.614132692307692</v>
      </c>
      <c r="AF217" s="51">
        <v>327.56797161338551</v>
      </c>
      <c r="AG217" s="51">
        <v>43.017192624375497</v>
      </c>
      <c r="AH217" s="51">
        <v>0.19797190665250283</v>
      </c>
      <c r="AI217" s="51">
        <v>0.13132295081384468</v>
      </c>
      <c r="AJ217" s="51">
        <v>0.12457321655316522</v>
      </c>
      <c r="AK217" s="51">
        <v>8.0917657855818383</v>
      </c>
      <c r="AL217" s="51">
        <v>5.7779278817987896</v>
      </c>
      <c r="AM217" s="51">
        <v>10.405603689364888</v>
      </c>
    </row>
    <row r="218" spans="1:39">
      <c r="A218" t="s">
        <v>572</v>
      </c>
      <c r="B218">
        <v>5</v>
      </c>
      <c r="C218" t="s">
        <v>573</v>
      </c>
      <c r="D218" t="s">
        <v>136</v>
      </c>
      <c r="E218" t="s">
        <v>137</v>
      </c>
      <c r="F218" t="s">
        <v>138</v>
      </c>
      <c r="G218" t="s">
        <v>139</v>
      </c>
      <c r="H218" t="s">
        <v>140</v>
      </c>
      <c r="I218" t="s">
        <v>10</v>
      </c>
      <c r="J218" t="s">
        <v>45</v>
      </c>
      <c r="K218">
        <v>52</v>
      </c>
      <c r="L218">
        <v>10841.3</v>
      </c>
      <c r="M218" t="s">
        <v>30</v>
      </c>
      <c r="N218">
        <v>217</v>
      </c>
      <c r="O218">
        <v>99.07280307692308</v>
      </c>
      <c r="P218" s="49" t="s">
        <v>33</v>
      </c>
      <c r="Q218" s="49">
        <v>7360445</v>
      </c>
      <c r="R218" s="49">
        <v>32.510452999999998</v>
      </c>
      <c r="S218" s="49">
        <v>52.540310169999998</v>
      </c>
      <c r="T218" s="49">
        <v>7.6758653781217774</v>
      </c>
      <c r="U218" s="49" t="s">
        <v>141</v>
      </c>
      <c r="V218" s="49">
        <v>0.28594968825048261</v>
      </c>
      <c r="W218" s="49">
        <v>1.93521838171215</v>
      </c>
      <c r="X218" s="49">
        <v>4</v>
      </c>
      <c r="Y218" s="49">
        <v>90</v>
      </c>
      <c r="Z218" s="49">
        <v>0.89753000000000005</v>
      </c>
      <c r="AA218" s="49">
        <v>401.28340079999998</v>
      </c>
      <c r="AB218" s="49">
        <v>2.1221608550000002</v>
      </c>
      <c r="AC218" s="51">
        <v>0.6989506263185653</v>
      </c>
      <c r="AD218" s="53">
        <v>1</v>
      </c>
      <c r="AE218" s="51">
        <v>99.07280307692308</v>
      </c>
      <c r="AF218" s="51">
        <v>329.09154357437802</v>
      </c>
      <c r="AG218" s="51">
        <v>43.318456321763676</v>
      </c>
      <c r="AH218" s="51">
        <v>0.19773512843589292</v>
      </c>
      <c r="AI218" s="51">
        <v>0.13163041459913194</v>
      </c>
      <c r="AJ218" s="51">
        <v>0.12457321655316522</v>
      </c>
      <c r="AK218" s="51">
        <v>8.1107108741796399</v>
      </c>
      <c r="AL218" s="51">
        <v>5.7914556282181717</v>
      </c>
      <c r="AM218" s="51">
        <v>10.429966120141108</v>
      </c>
    </row>
    <row r="219" spans="1:39">
      <c r="A219" t="s">
        <v>574</v>
      </c>
      <c r="B219">
        <v>5</v>
      </c>
      <c r="C219" t="s">
        <v>575</v>
      </c>
      <c r="D219" t="s">
        <v>136</v>
      </c>
      <c r="E219" t="s">
        <v>137</v>
      </c>
      <c r="F219" t="s">
        <v>138</v>
      </c>
      <c r="G219" t="s">
        <v>139</v>
      </c>
      <c r="H219" t="s">
        <v>140</v>
      </c>
      <c r="I219" t="s">
        <v>10</v>
      </c>
      <c r="J219" t="s">
        <v>45</v>
      </c>
      <c r="K219">
        <v>52</v>
      </c>
      <c r="L219">
        <v>10841.3</v>
      </c>
      <c r="M219" t="s">
        <v>30</v>
      </c>
      <c r="N219">
        <v>218</v>
      </c>
      <c r="O219">
        <v>99.531473461538468</v>
      </c>
      <c r="P219" s="49" t="s">
        <v>33</v>
      </c>
      <c r="Q219" s="49">
        <v>7360445</v>
      </c>
      <c r="R219" s="49">
        <v>32.510452999999998</v>
      </c>
      <c r="S219" s="49">
        <v>52.540310169999998</v>
      </c>
      <c r="T219" s="49">
        <v>7.6758653781217774</v>
      </c>
      <c r="U219" s="49" t="s">
        <v>141</v>
      </c>
      <c r="V219" s="49">
        <v>0.28594968825048261</v>
      </c>
      <c r="W219" s="49">
        <v>1.93521838171215</v>
      </c>
      <c r="X219" s="49">
        <v>4</v>
      </c>
      <c r="Y219" s="49">
        <v>90</v>
      </c>
      <c r="Z219" s="49">
        <v>0.89753000000000005</v>
      </c>
      <c r="AA219" s="49">
        <v>401.28340079999998</v>
      </c>
      <c r="AB219" s="49">
        <v>2.1221608550000002</v>
      </c>
      <c r="AC219" s="51">
        <v>0.6989506263185653</v>
      </c>
      <c r="AD219" s="53">
        <v>1</v>
      </c>
      <c r="AE219" s="51">
        <v>99.531473461538468</v>
      </c>
      <c r="AF219" s="51">
        <v>330.61511553537053</v>
      </c>
      <c r="AG219" s="51">
        <v>43.619342352038124</v>
      </c>
      <c r="AH219" s="51">
        <v>0.19748724574744697</v>
      </c>
      <c r="AI219" s="51">
        <v>0.13193390230027627</v>
      </c>
      <c r="AJ219" s="51">
        <v>0.12457321655316522</v>
      </c>
      <c r="AK219" s="51">
        <v>8.1294109672040928</v>
      </c>
      <c r="AL219" s="51">
        <v>5.8048084354720277</v>
      </c>
      <c r="AM219" s="51">
        <v>10.454013498936158</v>
      </c>
    </row>
    <row r="220" spans="1:39">
      <c r="A220" t="s">
        <v>576</v>
      </c>
      <c r="B220">
        <v>5</v>
      </c>
      <c r="C220" t="s">
        <v>577</v>
      </c>
      <c r="D220" t="s">
        <v>136</v>
      </c>
      <c r="E220" t="s">
        <v>137</v>
      </c>
      <c r="F220" t="s">
        <v>138</v>
      </c>
      <c r="G220" t="s">
        <v>139</v>
      </c>
      <c r="H220" t="s">
        <v>140</v>
      </c>
      <c r="I220" t="s">
        <v>10</v>
      </c>
      <c r="J220" t="s">
        <v>45</v>
      </c>
      <c r="K220">
        <v>52</v>
      </c>
      <c r="L220">
        <v>10841.3</v>
      </c>
      <c r="M220" t="s">
        <v>30</v>
      </c>
      <c r="N220">
        <v>219</v>
      </c>
      <c r="O220">
        <v>99.990143846153842</v>
      </c>
      <c r="P220" s="49" t="s">
        <v>33</v>
      </c>
      <c r="Q220" s="49">
        <v>7360445</v>
      </c>
      <c r="R220" s="49">
        <v>32.510452999999998</v>
      </c>
      <c r="S220" s="49">
        <v>52.540310169999998</v>
      </c>
      <c r="T220" s="49">
        <v>7.6758653781217774</v>
      </c>
      <c r="U220" s="49" t="s">
        <v>141</v>
      </c>
      <c r="V220" s="49">
        <v>0.28594968825048261</v>
      </c>
      <c r="W220" s="49">
        <v>1.93521838171215</v>
      </c>
      <c r="X220" s="49">
        <v>4</v>
      </c>
      <c r="Y220" s="49">
        <v>90</v>
      </c>
      <c r="Z220" s="49">
        <v>0.89753000000000005</v>
      </c>
      <c r="AA220" s="49">
        <v>401.28340079999998</v>
      </c>
      <c r="AB220" s="49">
        <v>2.1221608550000002</v>
      </c>
      <c r="AC220" s="51">
        <v>0.6989506263185653</v>
      </c>
      <c r="AD220" s="53">
        <v>1</v>
      </c>
      <c r="AE220" s="51">
        <v>99.990143846153842</v>
      </c>
      <c r="AF220" s="51">
        <v>332.13868749636299</v>
      </c>
      <c r="AG220" s="51">
        <v>43.919833922698608</v>
      </c>
      <c r="AH220" s="51">
        <v>0.1972283412624258</v>
      </c>
      <c r="AI220" s="51">
        <v>0.13223341807533198</v>
      </c>
      <c r="AJ220" s="51">
        <v>0.12457321655316522</v>
      </c>
      <c r="AK220" s="51">
        <v>8.1478663208632813</v>
      </c>
      <c r="AL220" s="51">
        <v>5.8179864865058191</v>
      </c>
      <c r="AM220" s="51">
        <v>10.477746155220746</v>
      </c>
    </row>
    <row r="221" spans="1:39">
      <c r="A221" t="s">
        <v>578</v>
      </c>
      <c r="B221">
        <v>5</v>
      </c>
      <c r="C221" t="s">
        <v>579</v>
      </c>
      <c r="D221" t="s">
        <v>136</v>
      </c>
      <c r="E221" t="s">
        <v>137</v>
      </c>
      <c r="F221" t="s">
        <v>138</v>
      </c>
      <c r="G221" t="s">
        <v>139</v>
      </c>
      <c r="H221" t="s">
        <v>140</v>
      </c>
      <c r="I221" t="s">
        <v>10</v>
      </c>
      <c r="J221" t="s">
        <v>45</v>
      </c>
      <c r="K221">
        <v>52</v>
      </c>
      <c r="L221">
        <v>10841.3</v>
      </c>
      <c r="M221" t="s">
        <v>30</v>
      </c>
      <c r="N221">
        <v>220</v>
      </c>
      <c r="O221">
        <v>100.44881423076923</v>
      </c>
      <c r="P221" s="49" t="s">
        <v>33</v>
      </c>
      <c r="Q221" s="49">
        <v>7360445</v>
      </c>
      <c r="R221" s="49">
        <v>32.510452999999998</v>
      </c>
      <c r="S221" s="49">
        <v>52.540310169999998</v>
      </c>
      <c r="T221" s="49">
        <v>7.6758653781217774</v>
      </c>
      <c r="U221" s="49" t="s">
        <v>141</v>
      </c>
      <c r="V221" s="49">
        <v>0.28594968825048261</v>
      </c>
      <c r="W221" s="49">
        <v>1.93521838171215</v>
      </c>
      <c r="X221" s="49">
        <v>4</v>
      </c>
      <c r="Y221" s="49">
        <v>90</v>
      </c>
      <c r="Z221" s="49">
        <v>0.89753000000000005</v>
      </c>
      <c r="AA221" s="49">
        <v>401.28340079999998</v>
      </c>
      <c r="AB221" s="49">
        <v>2.1221608550000002</v>
      </c>
      <c r="AC221" s="51">
        <v>0.6989506263185653</v>
      </c>
      <c r="AD221" s="53">
        <v>1</v>
      </c>
      <c r="AE221" s="51">
        <v>100.44881423076923</v>
      </c>
      <c r="AF221" s="51">
        <v>333.6622594573555</v>
      </c>
      <c r="AG221" s="51">
        <v>44.219914368805235</v>
      </c>
      <c r="AH221" s="51">
        <v>0.19695849870533377</v>
      </c>
      <c r="AI221" s="51">
        <v>0.13252896638871101</v>
      </c>
      <c r="AJ221" s="51">
        <v>0.12457321655316522</v>
      </c>
      <c r="AK221" s="51">
        <v>8.1660772102422214</v>
      </c>
      <c r="AL221" s="51">
        <v>5.8309899777440872</v>
      </c>
      <c r="AM221" s="51">
        <v>10.501164442740357</v>
      </c>
    </row>
    <row r="222" spans="1:39">
      <c r="A222" t="s">
        <v>580</v>
      </c>
      <c r="B222">
        <v>5</v>
      </c>
      <c r="C222" t="s">
        <v>581</v>
      </c>
      <c r="D222" t="s">
        <v>136</v>
      </c>
      <c r="E222" t="s">
        <v>137</v>
      </c>
      <c r="F222" t="s">
        <v>138</v>
      </c>
      <c r="G222" t="s">
        <v>139</v>
      </c>
      <c r="H222" t="s">
        <v>140</v>
      </c>
      <c r="I222" t="s">
        <v>10</v>
      </c>
      <c r="J222" t="s">
        <v>45</v>
      </c>
      <c r="K222">
        <v>52</v>
      </c>
      <c r="L222">
        <v>10841.3</v>
      </c>
      <c r="M222" t="s">
        <v>30</v>
      </c>
      <c r="N222">
        <v>221</v>
      </c>
      <c r="O222">
        <v>100.90748461538462</v>
      </c>
      <c r="P222" s="49" t="s">
        <v>33</v>
      </c>
      <c r="Q222" s="49">
        <v>7360445</v>
      </c>
      <c r="R222" s="49">
        <v>32.510452999999998</v>
      </c>
      <c r="S222" s="49">
        <v>52.540310169999998</v>
      </c>
      <c r="T222" s="49">
        <v>7.6758653781217774</v>
      </c>
      <c r="U222" s="49" t="s">
        <v>141</v>
      </c>
      <c r="V222" s="49">
        <v>0.28594968825048261</v>
      </c>
      <c r="W222" s="49">
        <v>1.93521838171215</v>
      </c>
      <c r="X222" s="49">
        <v>4</v>
      </c>
      <c r="Y222" s="49">
        <v>90</v>
      </c>
      <c r="Z222" s="49">
        <v>0.89753000000000005</v>
      </c>
      <c r="AA222" s="49">
        <v>401.28340079999998</v>
      </c>
      <c r="AB222" s="49">
        <v>2.1221608550000002</v>
      </c>
      <c r="AC222" s="51">
        <v>0.6989506263185653</v>
      </c>
      <c r="AD222" s="53">
        <v>1</v>
      </c>
      <c r="AE222" s="51">
        <v>100.90748461538462</v>
      </c>
      <c r="AF222" s="51">
        <v>335.18583141834802</v>
      </c>
      <c r="AG222" s="51">
        <v>44.519567154546806</v>
      </c>
      <c r="AH222" s="51">
        <v>0.19667780283011127</v>
      </c>
      <c r="AI222" s="51">
        <v>0.13282055200889917</v>
      </c>
      <c r="AJ222" s="51">
        <v>0.12457321655316522</v>
      </c>
      <c r="AK222" s="51">
        <v>8.1840439291621365</v>
      </c>
      <c r="AL222" s="51">
        <v>5.8438191189899689</v>
      </c>
      <c r="AM222" s="51">
        <v>10.524268739334307</v>
      </c>
    </row>
    <row r="223" spans="1:39">
      <c r="A223" t="s">
        <v>582</v>
      </c>
      <c r="B223">
        <v>5</v>
      </c>
      <c r="C223" t="s">
        <v>583</v>
      </c>
      <c r="D223" t="s">
        <v>136</v>
      </c>
      <c r="E223" t="s">
        <v>137</v>
      </c>
      <c r="F223" t="s">
        <v>138</v>
      </c>
      <c r="G223" t="s">
        <v>139</v>
      </c>
      <c r="H223" t="s">
        <v>140</v>
      </c>
      <c r="I223" t="s">
        <v>10</v>
      </c>
      <c r="J223" t="s">
        <v>45</v>
      </c>
      <c r="K223">
        <v>52</v>
      </c>
      <c r="L223">
        <v>10841.3</v>
      </c>
      <c r="M223" t="s">
        <v>30</v>
      </c>
      <c r="N223">
        <v>222</v>
      </c>
      <c r="O223">
        <v>101.36615500000001</v>
      </c>
      <c r="P223" s="49" t="s">
        <v>33</v>
      </c>
      <c r="Q223" s="49">
        <v>7360445</v>
      </c>
      <c r="R223" s="49">
        <v>32.510452999999998</v>
      </c>
      <c r="S223" s="49">
        <v>52.540310169999998</v>
      </c>
      <c r="T223" s="49">
        <v>7.6758653781217774</v>
      </c>
      <c r="U223" s="49" t="s">
        <v>141</v>
      </c>
      <c r="V223" s="49">
        <v>0.28594968825048261</v>
      </c>
      <c r="W223" s="49">
        <v>1.93521838171215</v>
      </c>
      <c r="X223" s="49">
        <v>4</v>
      </c>
      <c r="Y223" s="49">
        <v>90</v>
      </c>
      <c r="Z223" s="49">
        <v>0.89753000000000005</v>
      </c>
      <c r="AA223" s="49">
        <v>401.28340079999998</v>
      </c>
      <c r="AB223" s="49">
        <v>2.1221608550000002</v>
      </c>
      <c r="AC223" s="51">
        <v>0.6989506263185653</v>
      </c>
      <c r="AD223" s="53">
        <v>1</v>
      </c>
      <c r="AE223" s="51">
        <v>101.36615500000001</v>
      </c>
      <c r="AF223" s="51">
        <v>336.70940337934047</v>
      </c>
      <c r="AG223" s="51">
        <v>44.818775874778908</v>
      </c>
      <c r="AH223" s="51">
        <v>0.19638633940020586</v>
      </c>
      <c r="AI223" s="51">
        <v>0.13310818000614491</v>
      </c>
      <c r="AJ223" s="51">
        <v>0.12457321655316522</v>
      </c>
      <c r="AK223" s="51">
        <v>8.201766790038052</v>
      </c>
      <c r="AL223" s="51">
        <v>5.85647413332351</v>
      </c>
      <c r="AM223" s="51">
        <v>10.547059446752597</v>
      </c>
    </row>
    <row r="224" spans="1:39">
      <c r="A224" t="s">
        <v>584</v>
      </c>
      <c r="B224">
        <v>5</v>
      </c>
      <c r="C224" t="s">
        <v>585</v>
      </c>
      <c r="D224" t="s">
        <v>136</v>
      </c>
      <c r="E224" t="s">
        <v>137</v>
      </c>
      <c r="F224" t="s">
        <v>138</v>
      </c>
      <c r="G224" t="s">
        <v>139</v>
      </c>
      <c r="H224" t="s">
        <v>140</v>
      </c>
      <c r="I224" t="s">
        <v>10</v>
      </c>
      <c r="J224" t="s">
        <v>45</v>
      </c>
      <c r="K224">
        <v>52</v>
      </c>
      <c r="L224">
        <v>10841.3</v>
      </c>
      <c r="M224" t="s">
        <v>30</v>
      </c>
      <c r="N224">
        <v>223</v>
      </c>
      <c r="O224">
        <v>101.82482538461538</v>
      </c>
      <c r="P224" s="49" t="s">
        <v>33</v>
      </c>
      <c r="Q224" s="49">
        <v>7360445</v>
      </c>
      <c r="R224" s="49">
        <v>32.510452999999998</v>
      </c>
      <c r="S224" s="49">
        <v>52.540310169999998</v>
      </c>
      <c r="T224" s="49">
        <v>7.6758653781217774</v>
      </c>
      <c r="U224" s="49" t="s">
        <v>141</v>
      </c>
      <c r="V224" s="49">
        <v>0.28594968825048261</v>
      </c>
      <c r="W224" s="49">
        <v>1.93521838171215</v>
      </c>
      <c r="X224" s="49">
        <v>4</v>
      </c>
      <c r="Y224" s="49">
        <v>90</v>
      </c>
      <c r="Z224" s="49">
        <v>0.89753000000000005</v>
      </c>
      <c r="AA224" s="49">
        <v>401.28340079999998</v>
      </c>
      <c r="AB224" s="49">
        <v>2.1221608550000002</v>
      </c>
      <c r="AC224" s="51">
        <v>0.6989506263185653</v>
      </c>
      <c r="AD224" s="53">
        <v>1</v>
      </c>
      <c r="AE224" s="51">
        <v>101.82482538461538</v>
      </c>
      <c r="AF224" s="51">
        <v>338.23297534033293</v>
      </c>
      <c r="AG224" s="51">
        <v>45.117524256531524</v>
      </c>
      <c r="AH224" s="51">
        <v>0.19608419516857736</v>
      </c>
      <c r="AI224" s="51">
        <v>0.13339185575011983</v>
      </c>
      <c r="AJ224" s="51">
        <v>0.12457321655316522</v>
      </c>
      <c r="AK224" s="51">
        <v>8.2192461237346404</v>
      </c>
      <c r="AL224" s="51">
        <v>5.8689552569987322</v>
      </c>
      <c r="AM224" s="51">
        <v>10.569536990470549</v>
      </c>
    </row>
    <row r="225" spans="1:39">
      <c r="A225" t="s">
        <v>586</v>
      </c>
      <c r="B225">
        <v>5</v>
      </c>
      <c r="C225" t="s">
        <v>587</v>
      </c>
      <c r="D225" t="s">
        <v>136</v>
      </c>
      <c r="E225" t="s">
        <v>137</v>
      </c>
      <c r="F225" t="s">
        <v>138</v>
      </c>
      <c r="G225" t="s">
        <v>139</v>
      </c>
      <c r="H225" t="s">
        <v>140</v>
      </c>
      <c r="I225" t="s">
        <v>10</v>
      </c>
      <c r="J225" t="s">
        <v>45</v>
      </c>
      <c r="K225">
        <v>52</v>
      </c>
      <c r="L225">
        <v>10841.3</v>
      </c>
      <c r="M225" t="s">
        <v>30</v>
      </c>
      <c r="N225">
        <v>224</v>
      </c>
      <c r="O225">
        <v>102.28349576923077</v>
      </c>
      <c r="P225" s="49" t="s">
        <v>33</v>
      </c>
      <c r="Q225" s="49">
        <v>7360445</v>
      </c>
      <c r="R225" s="49">
        <v>32.510452999999998</v>
      </c>
      <c r="S225" s="49">
        <v>52.540310169999998</v>
      </c>
      <c r="T225" s="49">
        <v>7.6758653781217774</v>
      </c>
      <c r="U225" s="49" t="s">
        <v>141</v>
      </c>
      <c r="V225" s="49">
        <v>0.28594968825048261</v>
      </c>
      <c r="W225" s="49">
        <v>1.93521838171215</v>
      </c>
      <c r="X225" s="49">
        <v>4</v>
      </c>
      <c r="Y225" s="49">
        <v>90</v>
      </c>
      <c r="Z225" s="49">
        <v>0.89753000000000005</v>
      </c>
      <c r="AA225" s="49">
        <v>401.28340079999998</v>
      </c>
      <c r="AB225" s="49">
        <v>2.1221608550000002</v>
      </c>
      <c r="AC225" s="51">
        <v>0.6989506263185653</v>
      </c>
      <c r="AD225" s="53">
        <v>1</v>
      </c>
      <c r="AE225" s="51">
        <v>102.28349576923077</v>
      </c>
      <c r="AF225" s="51">
        <v>339.75654730132544</v>
      </c>
      <c r="AG225" s="51">
        <v>45.41579616048589</v>
      </c>
      <c r="AH225" s="51">
        <v>0.19577145785753347</v>
      </c>
      <c r="AI225" s="51">
        <v>0.13367158490755218</v>
      </c>
      <c r="AJ225" s="51">
        <v>0.12457321655316522</v>
      </c>
      <c r="AK225" s="51">
        <v>8.2364822794204002</v>
      </c>
      <c r="AL225" s="51">
        <v>5.8812627393395118</v>
      </c>
      <c r="AM225" s="51">
        <v>10.591701819501289</v>
      </c>
    </row>
    <row r="226" spans="1:39">
      <c r="A226" t="s">
        <v>588</v>
      </c>
      <c r="B226">
        <v>5</v>
      </c>
      <c r="C226" t="s">
        <v>589</v>
      </c>
      <c r="D226" t="s">
        <v>136</v>
      </c>
      <c r="E226" t="s">
        <v>137</v>
      </c>
      <c r="F226" t="s">
        <v>138</v>
      </c>
      <c r="G226" t="s">
        <v>139</v>
      </c>
      <c r="H226" t="s">
        <v>140</v>
      </c>
      <c r="I226" t="s">
        <v>10</v>
      </c>
      <c r="J226" t="s">
        <v>45</v>
      </c>
      <c r="K226">
        <v>52</v>
      </c>
      <c r="L226">
        <v>10841.3</v>
      </c>
      <c r="M226" t="s">
        <v>30</v>
      </c>
      <c r="N226">
        <v>225</v>
      </c>
      <c r="O226">
        <v>102.74216615384616</v>
      </c>
      <c r="P226" s="49" t="s">
        <v>33</v>
      </c>
      <c r="Q226" s="49">
        <v>7360445</v>
      </c>
      <c r="R226" s="49">
        <v>32.510452999999998</v>
      </c>
      <c r="S226" s="49">
        <v>52.540310169999998</v>
      </c>
      <c r="T226" s="49">
        <v>7.6758653781217774</v>
      </c>
      <c r="U226" s="49" t="s">
        <v>141</v>
      </c>
      <c r="V226" s="49">
        <v>0.28594968825048261</v>
      </c>
      <c r="W226" s="49">
        <v>1.93521838171215</v>
      </c>
      <c r="X226" s="49">
        <v>4</v>
      </c>
      <c r="Y226" s="49">
        <v>90</v>
      </c>
      <c r="Z226" s="49">
        <v>0.89753000000000005</v>
      </c>
      <c r="AA226" s="49">
        <v>401.28340079999998</v>
      </c>
      <c r="AB226" s="49">
        <v>2.1221608550000002</v>
      </c>
      <c r="AC226" s="51">
        <v>0.6989506263185653</v>
      </c>
      <c r="AD226" s="53">
        <v>1</v>
      </c>
      <c r="AE226" s="51">
        <v>102.74216615384616</v>
      </c>
      <c r="AF226" s="51">
        <v>341.28011926231795</v>
      </c>
      <c r="AG226" s="51">
        <v>45.713575582420702</v>
      </c>
      <c r="AH226" s="51">
        <v>0.19544821613862454</v>
      </c>
      <c r="AI226" s="51">
        <v>0.13394737343983376</v>
      </c>
      <c r="AJ226" s="51">
        <v>0.12457321655316522</v>
      </c>
      <c r="AK226" s="51">
        <v>8.2534756244202025</v>
      </c>
      <c r="AL226" s="51">
        <v>5.8933968426342886</v>
      </c>
      <c r="AM226" s="51">
        <v>10.613554406206118</v>
      </c>
    </row>
    <row r="227" spans="1:39">
      <c r="A227" t="s">
        <v>590</v>
      </c>
      <c r="B227">
        <v>5</v>
      </c>
      <c r="C227" t="s">
        <v>591</v>
      </c>
      <c r="D227" t="s">
        <v>136</v>
      </c>
      <c r="E227" t="s">
        <v>137</v>
      </c>
      <c r="F227" t="s">
        <v>138</v>
      </c>
      <c r="G227" t="s">
        <v>139</v>
      </c>
      <c r="H227" t="s">
        <v>140</v>
      </c>
      <c r="I227" t="s">
        <v>10</v>
      </c>
      <c r="J227" t="s">
        <v>45</v>
      </c>
      <c r="K227">
        <v>52</v>
      </c>
      <c r="L227">
        <v>10841.3</v>
      </c>
      <c r="M227" t="s">
        <v>30</v>
      </c>
      <c r="N227">
        <v>226</v>
      </c>
      <c r="O227">
        <v>103.20083653846154</v>
      </c>
      <c r="P227" s="49" t="s">
        <v>33</v>
      </c>
      <c r="Q227" s="49">
        <v>7360445</v>
      </c>
      <c r="R227" s="49">
        <v>32.510452999999998</v>
      </c>
      <c r="S227" s="49">
        <v>52.540310169999998</v>
      </c>
      <c r="T227" s="49">
        <v>7.6758653781217774</v>
      </c>
      <c r="U227" s="49" t="s">
        <v>141</v>
      </c>
      <c r="V227" s="49">
        <v>0.28594968825048261</v>
      </c>
      <c r="W227" s="49">
        <v>1.93521838171215</v>
      </c>
      <c r="X227" s="49">
        <v>4</v>
      </c>
      <c r="Y227" s="49">
        <v>90</v>
      </c>
      <c r="Z227" s="49">
        <v>0.89753000000000005</v>
      </c>
      <c r="AA227" s="49">
        <v>401.28340079999998</v>
      </c>
      <c r="AB227" s="49">
        <v>2.1221608550000002</v>
      </c>
      <c r="AC227" s="51">
        <v>0.6989506263185653</v>
      </c>
      <c r="AD227" s="53">
        <v>1</v>
      </c>
      <c r="AE227" s="51">
        <v>103.20083653846154</v>
      </c>
      <c r="AF227" s="51">
        <v>342.80369122331047</v>
      </c>
      <c r="AG227" s="51">
        <v>46.01084665462745</v>
      </c>
      <c r="AH227" s="51">
        <v>0.1951145596123296</v>
      </c>
      <c r="AI227" s="51">
        <v>0.1342192276006004</v>
      </c>
      <c r="AJ227" s="51">
        <v>0.12457321655316522</v>
      </c>
      <c r="AK227" s="51">
        <v>8.2702265440662117</v>
      </c>
      <c r="AL227" s="51">
        <v>5.9053578420296127</v>
      </c>
      <c r="AM227" s="51">
        <v>10.635095246102814</v>
      </c>
    </row>
    <row r="228" spans="1:39">
      <c r="A228" t="s">
        <v>592</v>
      </c>
      <c r="B228">
        <v>5</v>
      </c>
      <c r="C228" t="s">
        <v>593</v>
      </c>
      <c r="D228" t="s">
        <v>136</v>
      </c>
      <c r="E228" t="s">
        <v>137</v>
      </c>
      <c r="F228" t="s">
        <v>138</v>
      </c>
      <c r="G228" t="s">
        <v>139</v>
      </c>
      <c r="H228" t="s">
        <v>140</v>
      </c>
      <c r="I228" t="s">
        <v>10</v>
      </c>
      <c r="J228" t="s">
        <v>45</v>
      </c>
      <c r="K228">
        <v>52</v>
      </c>
      <c r="L228">
        <v>10841.3</v>
      </c>
      <c r="M228" t="s">
        <v>30</v>
      </c>
      <c r="N228">
        <v>227</v>
      </c>
      <c r="O228">
        <v>103.65950692307692</v>
      </c>
      <c r="P228" s="49" t="s">
        <v>33</v>
      </c>
      <c r="Q228" s="49">
        <v>7360445</v>
      </c>
      <c r="R228" s="49">
        <v>32.510452999999998</v>
      </c>
      <c r="S228" s="49">
        <v>52.540310169999998</v>
      </c>
      <c r="T228" s="49">
        <v>7.6758653781217774</v>
      </c>
      <c r="U228" s="49" t="s">
        <v>141</v>
      </c>
      <c r="V228" s="49">
        <v>0.28594968825048261</v>
      </c>
      <c r="W228" s="49">
        <v>1.93521838171215</v>
      </c>
      <c r="X228" s="49">
        <v>4</v>
      </c>
      <c r="Y228" s="49">
        <v>90</v>
      </c>
      <c r="Z228" s="49">
        <v>0.89753000000000005</v>
      </c>
      <c r="AA228" s="49">
        <v>401.28340079999998</v>
      </c>
      <c r="AB228" s="49">
        <v>2.1221608550000002</v>
      </c>
      <c r="AC228" s="51">
        <v>0.6989506263185653</v>
      </c>
      <c r="AD228" s="53">
        <v>1</v>
      </c>
      <c r="AE228" s="51">
        <v>103.65950692307692</v>
      </c>
      <c r="AF228" s="51">
        <v>344.32726318430292</v>
      </c>
      <c r="AG228" s="51">
        <v>46.307593647294659</v>
      </c>
      <c r="AH228" s="51">
        <v>0.19477057878769855</v>
      </c>
      <c r="AI228" s="51">
        <v>0.13448715393328667</v>
      </c>
      <c r="AJ228" s="51">
        <v>0.12457321655316522</v>
      </c>
      <c r="AK228" s="51">
        <v>8.2867354415472043</v>
      </c>
      <c r="AL228" s="51">
        <v>5.9171460254225554</v>
      </c>
      <c r="AM228" s="51">
        <v>10.656324857671855</v>
      </c>
    </row>
    <row r="229" spans="1:39">
      <c r="A229" t="s">
        <v>594</v>
      </c>
      <c r="B229">
        <v>5</v>
      </c>
      <c r="C229" t="s">
        <v>595</v>
      </c>
      <c r="D229" t="s">
        <v>136</v>
      </c>
      <c r="E229" t="s">
        <v>137</v>
      </c>
      <c r="F229" t="s">
        <v>138</v>
      </c>
      <c r="G229" t="s">
        <v>139</v>
      </c>
      <c r="H229" t="s">
        <v>140</v>
      </c>
      <c r="I229" t="s">
        <v>10</v>
      </c>
      <c r="J229" t="s">
        <v>45</v>
      </c>
      <c r="K229">
        <v>52</v>
      </c>
      <c r="L229">
        <v>10841.3</v>
      </c>
      <c r="M229" t="s">
        <v>30</v>
      </c>
      <c r="N229">
        <v>228</v>
      </c>
      <c r="O229">
        <v>104.11817730769231</v>
      </c>
      <c r="P229" s="49" t="s">
        <v>33</v>
      </c>
      <c r="Q229" s="49">
        <v>7360445</v>
      </c>
      <c r="R229" s="49">
        <v>32.510452999999998</v>
      </c>
      <c r="S229" s="49">
        <v>52.540310169999998</v>
      </c>
      <c r="T229" s="49">
        <v>7.6758653781217774</v>
      </c>
      <c r="U229" s="49" t="s">
        <v>141</v>
      </c>
      <c r="V229" s="49">
        <v>0.28594968825048261</v>
      </c>
      <c r="W229" s="49">
        <v>1.93521838171215</v>
      </c>
      <c r="X229" s="49">
        <v>4</v>
      </c>
      <c r="Y229" s="49">
        <v>90</v>
      </c>
      <c r="Z229" s="49">
        <v>0.89753000000000005</v>
      </c>
      <c r="AA229" s="49">
        <v>401.28340079999998</v>
      </c>
      <c r="AB229" s="49">
        <v>2.1221608550000002</v>
      </c>
      <c r="AC229" s="51">
        <v>0.6989506263185653</v>
      </c>
      <c r="AD229" s="53">
        <v>1</v>
      </c>
      <c r="AE229" s="51">
        <v>104.11817730769231</v>
      </c>
      <c r="AF229" s="51">
        <v>345.85083514529543</v>
      </c>
      <c r="AG229" s="51">
        <v>46.603800969861148</v>
      </c>
      <c r="AH229" s="51">
        <v>0.19441636506196094</v>
      </c>
      <c r="AI229" s="51">
        <v>0.13475115926865527</v>
      </c>
      <c r="AJ229" s="51">
        <v>0.12457321655316522</v>
      </c>
      <c r="AK229" s="51">
        <v>8.3030027377563425</v>
      </c>
      <c r="AL229" s="51">
        <v>5.928761693352012</v>
      </c>
      <c r="AM229" s="51">
        <v>10.677243782160673</v>
      </c>
    </row>
    <row r="230" spans="1:39">
      <c r="A230" t="s">
        <v>596</v>
      </c>
      <c r="B230">
        <v>5</v>
      </c>
      <c r="C230" t="s">
        <v>597</v>
      </c>
      <c r="D230" t="s">
        <v>136</v>
      </c>
      <c r="E230" t="s">
        <v>137</v>
      </c>
      <c r="F230" t="s">
        <v>138</v>
      </c>
      <c r="G230" t="s">
        <v>139</v>
      </c>
      <c r="H230" t="s">
        <v>140</v>
      </c>
      <c r="I230" t="s">
        <v>10</v>
      </c>
      <c r="J230" t="s">
        <v>45</v>
      </c>
      <c r="K230">
        <v>52</v>
      </c>
      <c r="L230">
        <v>10841.3</v>
      </c>
      <c r="M230" t="s">
        <v>30</v>
      </c>
      <c r="N230">
        <v>229</v>
      </c>
      <c r="O230">
        <v>104.57684769230769</v>
      </c>
      <c r="P230" s="49" t="s">
        <v>33</v>
      </c>
      <c r="Q230" s="49">
        <v>7360445</v>
      </c>
      <c r="R230" s="49">
        <v>32.510452999999998</v>
      </c>
      <c r="S230" s="49">
        <v>52.540310169999998</v>
      </c>
      <c r="T230" s="49">
        <v>7.6758653781217774</v>
      </c>
      <c r="U230" s="49" t="s">
        <v>141</v>
      </c>
      <c r="V230" s="49">
        <v>0.28594968825048261</v>
      </c>
      <c r="W230" s="49">
        <v>1.93521838171215</v>
      </c>
      <c r="X230" s="49">
        <v>4</v>
      </c>
      <c r="Y230" s="49">
        <v>90</v>
      </c>
      <c r="Z230" s="49">
        <v>0.89753000000000005</v>
      </c>
      <c r="AA230" s="49">
        <v>401.28340079999998</v>
      </c>
      <c r="AB230" s="49">
        <v>2.1221608550000002</v>
      </c>
      <c r="AC230" s="51">
        <v>0.6989506263185653</v>
      </c>
      <c r="AD230" s="53">
        <v>1</v>
      </c>
      <c r="AE230" s="51">
        <v>104.57684769230769</v>
      </c>
      <c r="AF230" s="51">
        <v>347.37440710628789</v>
      </c>
      <c r="AG230" s="51">
        <v>46.899453172337907</v>
      </c>
      <c r="AH230" s="51">
        <v>0.19405201070002059</v>
      </c>
      <c r="AI230" s="51">
        <v>0.13501125072230161</v>
      </c>
      <c r="AJ230" s="51">
        <v>0.12457321655316522</v>
      </c>
      <c r="AK230" s="51">
        <v>8.319028871137407</v>
      </c>
      <c r="AL230" s="51">
        <v>5.9402051588889</v>
      </c>
      <c r="AM230" s="51">
        <v>10.697852583385913</v>
      </c>
    </row>
    <row r="231" spans="1:39">
      <c r="A231" t="s">
        <v>598</v>
      </c>
      <c r="B231">
        <v>5</v>
      </c>
      <c r="C231" t="s">
        <v>599</v>
      </c>
      <c r="D231" t="s">
        <v>136</v>
      </c>
      <c r="E231" t="s">
        <v>137</v>
      </c>
      <c r="F231" t="s">
        <v>138</v>
      </c>
      <c r="G231" t="s">
        <v>139</v>
      </c>
      <c r="H231" t="s">
        <v>140</v>
      </c>
      <c r="I231" t="s">
        <v>10</v>
      </c>
      <c r="J231" t="s">
        <v>45</v>
      </c>
      <c r="K231">
        <v>52</v>
      </c>
      <c r="L231">
        <v>10841.3</v>
      </c>
      <c r="M231" t="s">
        <v>30</v>
      </c>
      <c r="N231">
        <v>230</v>
      </c>
      <c r="O231">
        <v>105.03551807692308</v>
      </c>
      <c r="P231" s="49" t="s">
        <v>33</v>
      </c>
      <c r="Q231" s="49">
        <v>7360445</v>
      </c>
      <c r="R231" s="49">
        <v>32.510452999999998</v>
      </c>
      <c r="S231" s="49">
        <v>52.540310169999998</v>
      </c>
      <c r="T231" s="49">
        <v>7.6758653781217774</v>
      </c>
      <c r="U231" s="49" t="s">
        <v>141</v>
      </c>
      <c r="V231" s="49">
        <v>0.28594968825048261</v>
      </c>
      <c r="W231" s="49">
        <v>1.93521838171215</v>
      </c>
      <c r="X231" s="49">
        <v>4</v>
      </c>
      <c r="Y231" s="49">
        <v>90</v>
      </c>
      <c r="Z231" s="49">
        <v>0.89753000000000005</v>
      </c>
      <c r="AA231" s="49">
        <v>401.28340079999998</v>
      </c>
      <c r="AB231" s="49">
        <v>2.1221608550000002</v>
      </c>
      <c r="AC231" s="51">
        <v>0.6989506263185653</v>
      </c>
      <c r="AD231" s="53">
        <v>1</v>
      </c>
      <c r="AE231" s="51">
        <v>105.03551807692308</v>
      </c>
      <c r="AF231" s="51">
        <v>348.8979790672804</v>
      </c>
      <c r="AG231" s="51">
        <v>47.194534946598942</v>
      </c>
      <c r="AH231" s="51">
        <v>0.19367760881396631</v>
      </c>
      <c r="AI231" s="51">
        <v>0.13526743569213423</v>
      </c>
      <c r="AJ231" s="51">
        <v>0.12457321655316522</v>
      </c>
      <c r="AK231" s="51">
        <v>8.3348142975295563</v>
      </c>
      <c r="AL231" s="51">
        <v>5.9514767475253141</v>
      </c>
      <c r="AM231" s="51">
        <v>10.7181518475338</v>
      </c>
    </row>
    <row r="232" spans="1:39">
      <c r="A232" t="s">
        <v>600</v>
      </c>
      <c r="B232">
        <v>5</v>
      </c>
      <c r="C232" t="s">
        <v>601</v>
      </c>
      <c r="D232" t="s">
        <v>136</v>
      </c>
      <c r="E232" t="s">
        <v>137</v>
      </c>
      <c r="F232" t="s">
        <v>138</v>
      </c>
      <c r="G232" t="s">
        <v>139</v>
      </c>
      <c r="H232" t="s">
        <v>140</v>
      </c>
      <c r="I232" t="s">
        <v>10</v>
      </c>
      <c r="J232" t="s">
        <v>45</v>
      </c>
      <c r="K232">
        <v>52</v>
      </c>
      <c r="L232">
        <v>10841.3</v>
      </c>
      <c r="M232" t="s">
        <v>30</v>
      </c>
      <c r="N232">
        <v>231</v>
      </c>
      <c r="O232">
        <v>105.49418846153846</v>
      </c>
      <c r="P232" s="49" t="s">
        <v>33</v>
      </c>
      <c r="Q232" s="49">
        <v>7360445</v>
      </c>
      <c r="R232" s="49">
        <v>32.510452999999998</v>
      </c>
      <c r="S232" s="49">
        <v>52.540310169999998</v>
      </c>
      <c r="T232" s="49">
        <v>7.6758653781217774</v>
      </c>
      <c r="U232" s="49" t="s">
        <v>141</v>
      </c>
      <c r="V232" s="49">
        <v>0.28594968825048261</v>
      </c>
      <c r="W232" s="49">
        <v>1.93521838171215</v>
      </c>
      <c r="X232" s="49">
        <v>4</v>
      </c>
      <c r="Y232" s="49">
        <v>90</v>
      </c>
      <c r="Z232" s="49">
        <v>0.89753000000000005</v>
      </c>
      <c r="AA232" s="49">
        <v>401.28340079999998</v>
      </c>
      <c r="AB232" s="49">
        <v>2.1221608550000002</v>
      </c>
      <c r="AC232" s="51">
        <v>0.6989506263185653</v>
      </c>
      <c r="AD232" s="53">
        <v>1</v>
      </c>
      <c r="AE232" s="51">
        <v>105.49418846153846</v>
      </c>
      <c r="AF232" s="51">
        <v>350.42155102827286</v>
      </c>
      <c r="AG232" s="51">
        <v>47.489031127640423</v>
      </c>
      <c r="AH232" s="51">
        <v>0.19329325334239283</v>
      </c>
      <c r="AI232" s="51">
        <v>0.135519721855831</v>
      </c>
      <c r="AJ232" s="51">
        <v>0.12457321655316522</v>
      </c>
      <c r="AK232" s="51">
        <v>8.3503594900105806</v>
      </c>
      <c r="AL232" s="51">
        <v>5.9625767970625958</v>
      </c>
      <c r="AM232" s="51">
        <v>10.738142182958567</v>
      </c>
    </row>
    <row r="233" spans="1:39">
      <c r="A233" t="s">
        <v>602</v>
      </c>
      <c r="B233">
        <v>5</v>
      </c>
      <c r="C233" t="s">
        <v>603</v>
      </c>
      <c r="D233" t="s">
        <v>136</v>
      </c>
      <c r="E233" t="s">
        <v>137</v>
      </c>
      <c r="F233" t="s">
        <v>138</v>
      </c>
      <c r="G233" t="s">
        <v>139</v>
      </c>
      <c r="H233" t="s">
        <v>140</v>
      </c>
      <c r="I233" t="s">
        <v>10</v>
      </c>
      <c r="J233" t="s">
        <v>45</v>
      </c>
      <c r="K233">
        <v>52</v>
      </c>
      <c r="L233">
        <v>10841.3</v>
      </c>
      <c r="M233" t="s">
        <v>30</v>
      </c>
      <c r="N233">
        <v>232</v>
      </c>
      <c r="O233">
        <v>105.95285884615384</v>
      </c>
      <c r="P233" s="49" t="s">
        <v>33</v>
      </c>
      <c r="Q233" s="49">
        <v>7360445</v>
      </c>
      <c r="R233" s="49">
        <v>32.510452999999998</v>
      </c>
      <c r="S233" s="49">
        <v>52.540310169999998</v>
      </c>
      <c r="T233" s="49">
        <v>7.6758653781217774</v>
      </c>
      <c r="U233" s="49" t="s">
        <v>141</v>
      </c>
      <c r="V233" s="49">
        <v>0.28594968825048261</v>
      </c>
      <c r="W233" s="49">
        <v>1.93521838171215</v>
      </c>
      <c r="X233" s="49">
        <v>4</v>
      </c>
      <c r="Y233" s="49">
        <v>90</v>
      </c>
      <c r="Z233" s="49">
        <v>0.89753000000000005</v>
      </c>
      <c r="AA233" s="49">
        <v>401.28340079999998</v>
      </c>
      <c r="AB233" s="49">
        <v>2.1221608550000002</v>
      </c>
      <c r="AC233" s="51">
        <v>0.6989506263185653</v>
      </c>
      <c r="AD233" s="53">
        <v>1</v>
      </c>
      <c r="AE233" s="51">
        <v>105.95285884615384</v>
      </c>
      <c r="AF233" s="51">
        <v>351.94512298926537</v>
      </c>
      <c r="AG233" s="51">
        <v>47.78292669480863</v>
      </c>
      <c r="AH233" s="51">
        <v>0.19289903902980199</v>
      </c>
      <c r="AI233" s="51">
        <v>0.13576811716827242</v>
      </c>
      <c r="AJ233" s="51">
        <v>0.12457321655316522</v>
      </c>
      <c r="AK233" s="51">
        <v>8.3656649387387443</v>
      </c>
      <c r="AL233" s="51">
        <v>5.9735056574984062</v>
      </c>
      <c r="AM233" s="51">
        <v>10.757824219979081</v>
      </c>
    </row>
    <row r="234" spans="1:39">
      <c r="A234" t="s">
        <v>604</v>
      </c>
      <c r="B234">
        <v>5</v>
      </c>
      <c r="C234" t="s">
        <v>605</v>
      </c>
      <c r="D234" t="s">
        <v>136</v>
      </c>
      <c r="E234" t="s">
        <v>137</v>
      </c>
      <c r="F234" t="s">
        <v>138</v>
      </c>
      <c r="G234" t="s">
        <v>139</v>
      </c>
      <c r="H234" t="s">
        <v>140</v>
      </c>
      <c r="I234" t="s">
        <v>10</v>
      </c>
      <c r="J234" t="s">
        <v>45</v>
      </c>
      <c r="K234">
        <v>52</v>
      </c>
      <c r="L234">
        <v>10841.3</v>
      </c>
      <c r="M234" t="s">
        <v>30</v>
      </c>
      <c r="N234">
        <v>233</v>
      </c>
      <c r="O234">
        <v>106.41152923076923</v>
      </c>
      <c r="P234" s="49" t="s">
        <v>33</v>
      </c>
      <c r="Q234" s="49">
        <v>7360445</v>
      </c>
      <c r="R234" s="49">
        <v>32.510452999999998</v>
      </c>
      <c r="S234" s="49">
        <v>52.540310169999998</v>
      </c>
      <c r="T234" s="49">
        <v>7.6758653781217774</v>
      </c>
      <c r="U234" s="49" t="s">
        <v>141</v>
      </c>
      <c r="V234" s="49">
        <v>0.28594968825048261</v>
      </c>
      <c r="W234" s="49">
        <v>1.93521838171215</v>
      </c>
      <c r="X234" s="49">
        <v>4</v>
      </c>
      <c r="Y234" s="49">
        <v>90</v>
      </c>
      <c r="Z234" s="49">
        <v>0.89753000000000005</v>
      </c>
      <c r="AA234" s="49">
        <v>401.28340079999998</v>
      </c>
      <c r="AB234" s="49">
        <v>2.1221608550000002</v>
      </c>
      <c r="AC234" s="51">
        <v>0.6989506263185653</v>
      </c>
      <c r="AD234" s="53">
        <v>1</v>
      </c>
      <c r="AE234" s="51">
        <v>106.41152923076923</v>
      </c>
      <c r="AF234" s="51">
        <v>353.46869495025788</v>
      </c>
      <c r="AG234" s="51">
        <v>48.076206772996194</v>
      </c>
      <c r="AH234" s="51">
        <v>0.19249506140590195</v>
      </c>
      <c r="AI234" s="51">
        <v>0.13601262985895188</v>
      </c>
      <c r="AJ234" s="51">
        <v>0.12457321655316522</v>
      </c>
      <c r="AK234" s="51">
        <v>8.380731150793217</v>
      </c>
      <c r="AL234" s="51">
        <v>5.9842636909127878</v>
      </c>
      <c r="AM234" s="51">
        <v>10.777198610673647</v>
      </c>
    </row>
    <row r="235" spans="1:39">
      <c r="A235" t="s">
        <v>606</v>
      </c>
      <c r="B235">
        <v>5</v>
      </c>
      <c r="C235" t="s">
        <v>607</v>
      </c>
      <c r="D235" t="s">
        <v>136</v>
      </c>
      <c r="E235" t="s">
        <v>137</v>
      </c>
      <c r="F235" t="s">
        <v>138</v>
      </c>
      <c r="G235" t="s">
        <v>139</v>
      </c>
      <c r="H235" t="s">
        <v>140</v>
      </c>
      <c r="I235" t="s">
        <v>10</v>
      </c>
      <c r="J235" t="s">
        <v>45</v>
      </c>
      <c r="K235">
        <v>52</v>
      </c>
      <c r="L235">
        <v>10841.3</v>
      </c>
      <c r="M235" t="s">
        <v>30</v>
      </c>
      <c r="N235">
        <v>234</v>
      </c>
      <c r="O235">
        <v>106.87019961538462</v>
      </c>
      <c r="P235" s="49" t="s">
        <v>33</v>
      </c>
      <c r="Q235" s="49">
        <v>7360445</v>
      </c>
      <c r="R235" s="49">
        <v>32.510452999999998</v>
      </c>
      <c r="S235" s="49">
        <v>52.540310169999998</v>
      </c>
      <c r="T235" s="49">
        <v>7.6758653781217774</v>
      </c>
      <c r="U235" s="49" t="s">
        <v>141</v>
      </c>
      <c r="V235" s="49">
        <v>0.28594968825048261</v>
      </c>
      <c r="W235" s="49">
        <v>1.93521838171215</v>
      </c>
      <c r="X235" s="49">
        <v>4</v>
      </c>
      <c r="Y235" s="49">
        <v>90</v>
      </c>
      <c r="Z235" s="49">
        <v>0.89753000000000005</v>
      </c>
      <c r="AA235" s="49">
        <v>401.28340079999998</v>
      </c>
      <c r="AB235" s="49">
        <v>2.1221608550000002</v>
      </c>
      <c r="AC235" s="51">
        <v>0.6989506263185653</v>
      </c>
      <c r="AD235" s="53">
        <v>1</v>
      </c>
      <c r="AE235" s="51">
        <v>106.87019961538462</v>
      </c>
      <c r="AF235" s="51">
        <v>354.9922669112504</v>
      </c>
      <c r="AG235" s="51">
        <v>48.368856633806871</v>
      </c>
      <c r="AH235" s="51">
        <v>0.1920814167648725</v>
      </c>
      <c r="AI235" s="51">
        <v>0.13625326842936356</v>
      </c>
      <c r="AJ235" s="51">
        <v>0.12457321655316522</v>
      </c>
      <c r="AK235" s="51">
        <v>8.3955586500131272</v>
      </c>
      <c r="AL235" s="51">
        <v>5.9948512713532303</v>
      </c>
      <c r="AM235" s="51">
        <v>10.796266028673024</v>
      </c>
    </row>
    <row r="236" spans="1:39">
      <c r="A236" t="s">
        <v>608</v>
      </c>
      <c r="B236">
        <v>5</v>
      </c>
      <c r="C236" t="s">
        <v>609</v>
      </c>
      <c r="D236" t="s">
        <v>136</v>
      </c>
      <c r="E236" t="s">
        <v>137</v>
      </c>
      <c r="F236" t="s">
        <v>138</v>
      </c>
      <c r="G236" t="s">
        <v>139</v>
      </c>
      <c r="H236" t="s">
        <v>140</v>
      </c>
      <c r="I236" t="s">
        <v>10</v>
      </c>
      <c r="J236" t="s">
        <v>45</v>
      </c>
      <c r="K236">
        <v>52</v>
      </c>
      <c r="L236">
        <v>10841.3</v>
      </c>
      <c r="M236" t="s">
        <v>30</v>
      </c>
      <c r="N236">
        <v>235</v>
      </c>
      <c r="O236">
        <v>107.32886999999999</v>
      </c>
      <c r="P236" s="49" t="s">
        <v>33</v>
      </c>
      <c r="Q236" s="49">
        <v>7360445</v>
      </c>
      <c r="R236" s="49">
        <v>32.510452999999998</v>
      </c>
      <c r="S236" s="49">
        <v>52.540310169999998</v>
      </c>
      <c r="T236" s="49">
        <v>7.6758653781217774</v>
      </c>
      <c r="U236" s="49" t="s">
        <v>141</v>
      </c>
      <c r="V236" s="49">
        <v>0.28594968825048261</v>
      </c>
      <c r="W236" s="49">
        <v>1.93521838171215</v>
      </c>
      <c r="X236" s="49">
        <v>4</v>
      </c>
      <c r="Y236" s="49">
        <v>90</v>
      </c>
      <c r="Z236" s="49">
        <v>0.89753000000000005</v>
      </c>
      <c r="AA236" s="49">
        <v>401.28340079999998</v>
      </c>
      <c r="AB236" s="49">
        <v>2.1221608550000002</v>
      </c>
      <c r="AC236" s="51">
        <v>0.6989506263185653</v>
      </c>
      <c r="AD236" s="53">
        <v>1</v>
      </c>
      <c r="AE236" s="51">
        <v>107.32886999999999</v>
      </c>
      <c r="AF236" s="51">
        <v>356.51583887224285</v>
      </c>
      <c r="AG236" s="51">
        <v>48.660861696688642</v>
      </c>
      <c r="AH236" s="51">
        <v>0.19165820214462218</v>
      </c>
      <c r="AI236" s="51">
        <v>0.13649004165036893</v>
      </c>
      <c r="AJ236" s="51">
        <v>0.12457321655316522</v>
      </c>
      <c r="AK236" s="51">
        <v>8.4101479768352849</v>
      </c>
      <c r="AL236" s="51">
        <v>6.0052687847188073</v>
      </c>
      <c r="AM236" s="51">
        <v>10.815027168951763</v>
      </c>
    </row>
    <row r="237" spans="1:39">
      <c r="A237" t="s">
        <v>610</v>
      </c>
      <c r="B237">
        <v>5</v>
      </c>
      <c r="C237" t="s">
        <v>611</v>
      </c>
      <c r="D237" t="s">
        <v>136</v>
      </c>
      <c r="E237" t="s">
        <v>137</v>
      </c>
      <c r="F237" t="s">
        <v>138</v>
      </c>
      <c r="G237" t="s">
        <v>139</v>
      </c>
      <c r="H237" t="s">
        <v>140</v>
      </c>
      <c r="I237" t="s">
        <v>10</v>
      </c>
      <c r="J237" t="s">
        <v>45</v>
      </c>
      <c r="K237">
        <v>52</v>
      </c>
      <c r="L237">
        <v>10841.3</v>
      </c>
      <c r="M237" t="s">
        <v>30</v>
      </c>
      <c r="N237">
        <v>236</v>
      </c>
      <c r="O237">
        <v>107.78754038461538</v>
      </c>
      <c r="P237" s="49" t="s">
        <v>33</v>
      </c>
      <c r="Q237" s="49">
        <v>7360445</v>
      </c>
      <c r="R237" s="49">
        <v>32.510452999999998</v>
      </c>
      <c r="S237" s="49">
        <v>52.540310169999998</v>
      </c>
      <c r="T237" s="49">
        <v>7.6758653781217774</v>
      </c>
      <c r="U237" s="49" t="s">
        <v>141</v>
      </c>
      <c r="V237" s="49">
        <v>0.28594968825048261</v>
      </c>
      <c r="W237" s="49">
        <v>1.93521838171215</v>
      </c>
      <c r="X237" s="49">
        <v>4</v>
      </c>
      <c r="Y237" s="49">
        <v>90</v>
      </c>
      <c r="Z237" s="49">
        <v>0.89753000000000005</v>
      </c>
      <c r="AA237" s="49">
        <v>401.28340079999998</v>
      </c>
      <c r="AB237" s="49">
        <v>2.1221608550000002</v>
      </c>
      <c r="AC237" s="51">
        <v>0.6989506263185653</v>
      </c>
      <c r="AD237" s="53">
        <v>1</v>
      </c>
      <c r="AE237" s="51">
        <v>107.78754038461538</v>
      </c>
      <c r="AF237" s="51">
        <v>358.03941083323537</v>
      </c>
      <c r="AG237" s="51">
        <v>48.952207530035068</v>
      </c>
      <c r="AH237" s="51">
        <v>0.19122551530590817</v>
      </c>
      <c r="AI237" s="51">
        <v>0.13672295855954142</v>
      </c>
      <c r="AJ237" s="51">
        <v>0.12457321655316522</v>
      </c>
      <c r="AK237" s="51">
        <v>8.424499688130572</v>
      </c>
      <c r="AL237" s="51">
        <v>6.0155166286433461</v>
      </c>
      <c r="AM237" s="51">
        <v>10.833482747617797</v>
      </c>
    </row>
    <row r="238" spans="1:39">
      <c r="A238" t="s">
        <v>612</v>
      </c>
      <c r="B238">
        <v>5</v>
      </c>
      <c r="C238" t="s">
        <v>613</v>
      </c>
      <c r="D238" t="s">
        <v>136</v>
      </c>
      <c r="E238" t="s">
        <v>137</v>
      </c>
      <c r="F238" t="s">
        <v>138</v>
      </c>
      <c r="G238" t="s">
        <v>139</v>
      </c>
      <c r="H238" t="s">
        <v>140</v>
      </c>
      <c r="I238" t="s">
        <v>10</v>
      </c>
      <c r="J238" t="s">
        <v>45</v>
      </c>
      <c r="K238">
        <v>52</v>
      </c>
      <c r="L238">
        <v>10841.3</v>
      </c>
      <c r="M238" t="s">
        <v>30</v>
      </c>
      <c r="N238">
        <v>237</v>
      </c>
      <c r="O238">
        <v>108.24621076923077</v>
      </c>
      <c r="P238" s="49" t="s">
        <v>33</v>
      </c>
      <c r="Q238" s="49">
        <v>7360445</v>
      </c>
      <c r="R238" s="49">
        <v>32.510452999999998</v>
      </c>
      <c r="S238" s="49">
        <v>52.540310169999998</v>
      </c>
      <c r="T238" s="49">
        <v>7.6758653781217774</v>
      </c>
      <c r="U238" s="49" t="s">
        <v>141</v>
      </c>
      <c r="V238" s="49">
        <v>0.28594968825048261</v>
      </c>
      <c r="W238" s="49">
        <v>1.93521838171215</v>
      </c>
      <c r="X238" s="49">
        <v>4</v>
      </c>
      <c r="Y238" s="49">
        <v>90</v>
      </c>
      <c r="Z238" s="49">
        <v>0.89753000000000005</v>
      </c>
      <c r="AA238" s="49">
        <v>401.28340079999998</v>
      </c>
      <c r="AB238" s="49">
        <v>2.1221608550000002</v>
      </c>
      <c r="AC238" s="51">
        <v>0.6989506263185653</v>
      </c>
      <c r="AD238" s="53">
        <v>1</v>
      </c>
      <c r="AE238" s="51">
        <v>108.24621076923077</v>
      </c>
      <c r="AF238" s="51">
        <v>359.56298279422782</v>
      </c>
      <c r="AG238" s="51">
        <v>49.242879852254937</v>
      </c>
      <c r="AH238" s="51">
        <v>0.19078345471160096</v>
      </c>
      <c r="AI238" s="51">
        <v>0.13695202845849083</v>
      </c>
      <c r="AJ238" s="51">
        <v>0.12457321655316522</v>
      </c>
      <c r="AK238" s="51">
        <v>8.4386143570390786</v>
      </c>
      <c r="AL238" s="51">
        <v>6.0255952123777066</v>
      </c>
      <c r="AM238" s="51">
        <v>10.851633501700451</v>
      </c>
    </row>
    <row r="239" spans="1:39">
      <c r="A239" t="s">
        <v>614</v>
      </c>
      <c r="B239">
        <v>5</v>
      </c>
      <c r="C239" t="s">
        <v>615</v>
      </c>
      <c r="D239" t="s">
        <v>136</v>
      </c>
      <c r="E239" t="s">
        <v>137</v>
      </c>
      <c r="F239" t="s">
        <v>138</v>
      </c>
      <c r="G239" t="s">
        <v>139</v>
      </c>
      <c r="H239" t="s">
        <v>140</v>
      </c>
      <c r="I239" t="s">
        <v>10</v>
      </c>
      <c r="J239" t="s">
        <v>45</v>
      </c>
      <c r="K239">
        <v>52</v>
      </c>
      <c r="L239">
        <v>10841.3</v>
      </c>
      <c r="M239" t="s">
        <v>30</v>
      </c>
      <c r="N239">
        <v>238</v>
      </c>
      <c r="O239">
        <v>108.70488115384616</v>
      </c>
      <c r="P239" s="49" t="s">
        <v>33</v>
      </c>
      <c r="Q239" s="49">
        <v>7360445</v>
      </c>
      <c r="R239" s="49">
        <v>32.510452999999998</v>
      </c>
      <c r="S239" s="49">
        <v>52.540310169999998</v>
      </c>
      <c r="T239" s="49">
        <v>7.6758653781217774</v>
      </c>
      <c r="U239" s="49" t="s">
        <v>141</v>
      </c>
      <c r="V239" s="49">
        <v>0.28594968825048261</v>
      </c>
      <c r="W239" s="49">
        <v>1.93521838171215</v>
      </c>
      <c r="X239" s="49">
        <v>4</v>
      </c>
      <c r="Y239" s="49">
        <v>90</v>
      </c>
      <c r="Z239" s="49">
        <v>0.89753000000000005</v>
      </c>
      <c r="AA239" s="49">
        <v>401.28340079999998</v>
      </c>
      <c r="AB239" s="49">
        <v>2.1221608550000002</v>
      </c>
      <c r="AC239" s="51">
        <v>0.6989506263185653</v>
      </c>
      <c r="AD239" s="53">
        <v>1</v>
      </c>
      <c r="AE239" s="51">
        <v>108.70488115384616</v>
      </c>
      <c r="AF239" s="51">
        <v>361.08655475522033</v>
      </c>
      <c r="AG239" s="51">
        <v>49.532864532810173</v>
      </c>
      <c r="AH239" s="51">
        <v>0.1903321195057493</v>
      </c>
      <c r="AI239" s="51">
        <v>0.13717726091016702</v>
      </c>
      <c r="AJ239" s="51">
        <v>0.12457321655316522</v>
      </c>
      <c r="AK239" s="51">
        <v>8.4524925728039637</v>
      </c>
      <c r="AL239" s="51">
        <v>6.0355049566711507</v>
      </c>
      <c r="AM239" s="51">
        <v>10.869480188936778</v>
      </c>
    </row>
    <row r="240" spans="1:39">
      <c r="A240" t="s">
        <v>616</v>
      </c>
      <c r="B240">
        <v>5</v>
      </c>
      <c r="C240" t="s">
        <v>617</v>
      </c>
      <c r="D240" t="s">
        <v>136</v>
      </c>
      <c r="E240" t="s">
        <v>137</v>
      </c>
      <c r="F240" t="s">
        <v>138</v>
      </c>
      <c r="G240" t="s">
        <v>139</v>
      </c>
      <c r="H240" t="s">
        <v>140</v>
      </c>
      <c r="I240" t="s">
        <v>10</v>
      </c>
      <c r="J240" t="s">
        <v>45</v>
      </c>
      <c r="K240">
        <v>52</v>
      </c>
      <c r="L240">
        <v>10841.3</v>
      </c>
      <c r="M240" t="s">
        <v>30</v>
      </c>
      <c r="N240">
        <v>239</v>
      </c>
      <c r="O240">
        <v>109.16355153846153</v>
      </c>
      <c r="P240" s="49" t="s">
        <v>33</v>
      </c>
      <c r="Q240" s="49">
        <v>7360445</v>
      </c>
      <c r="R240" s="49">
        <v>32.510452999999998</v>
      </c>
      <c r="S240" s="49">
        <v>52.540310169999998</v>
      </c>
      <c r="T240" s="49">
        <v>7.6758653781217774</v>
      </c>
      <c r="U240" s="49" t="s">
        <v>141</v>
      </c>
      <c r="V240" s="49">
        <v>0.28594968825048261</v>
      </c>
      <c r="W240" s="49">
        <v>1.93521838171215</v>
      </c>
      <c r="X240" s="49">
        <v>4</v>
      </c>
      <c r="Y240" s="49">
        <v>90</v>
      </c>
      <c r="Z240" s="49">
        <v>0.89753000000000005</v>
      </c>
      <c r="AA240" s="49">
        <v>401.28340079999998</v>
      </c>
      <c r="AB240" s="49">
        <v>2.1221608550000002</v>
      </c>
      <c r="AC240" s="51">
        <v>0.6989506263185653</v>
      </c>
      <c r="AD240" s="53">
        <v>1</v>
      </c>
      <c r="AE240" s="51">
        <v>109.16355153846153</v>
      </c>
      <c r="AF240" s="51">
        <v>362.61012671621279</v>
      </c>
      <c r="AG240" s="51">
        <v>49.822147593221978</v>
      </c>
      <c r="AH240" s="51">
        <v>0.18987160949284301</v>
      </c>
      <c r="AI240" s="51">
        <v>0.13739866573614465</v>
      </c>
      <c r="AJ240" s="51">
        <v>0.12457321655316522</v>
      </c>
      <c r="AK240" s="51">
        <v>8.4661349406041531</v>
      </c>
      <c r="AL240" s="51">
        <v>6.0452462936518767</v>
      </c>
      <c r="AM240" s="51">
        <v>10.887023587556429</v>
      </c>
    </row>
    <row r="241" spans="1:39">
      <c r="A241" t="s">
        <v>618</v>
      </c>
      <c r="B241">
        <v>5</v>
      </c>
      <c r="C241" t="s">
        <v>619</v>
      </c>
      <c r="D241" t="s">
        <v>136</v>
      </c>
      <c r="E241" t="s">
        <v>137</v>
      </c>
      <c r="F241" t="s">
        <v>138</v>
      </c>
      <c r="G241" t="s">
        <v>139</v>
      </c>
      <c r="H241" t="s">
        <v>140</v>
      </c>
      <c r="I241" t="s">
        <v>10</v>
      </c>
      <c r="J241" t="s">
        <v>45</v>
      </c>
      <c r="K241">
        <v>52</v>
      </c>
      <c r="L241">
        <v>10841.3</v>
      </c>
      <c r="M241" t="s">
        <v>30</v>
      </c>
      <c r="N241">
        <v>240</v>
      </c>
      <c r="O241">
        <v>109.62222192307692</v>
      </c>
      <c r="P241" s="49" t="s">
        <v>33</v>
      </c>
      <c r="Q241" s="49">
        <v>7360445</v>
      </c>
      <c r="R241" s="49">
        <v>32.510452999999998</v>
      </c>
      <c r="S241" s="49">
        <v>52.540310169999998</v>
      </c>
      <c r="T241" s="49">
        <v>7.6758653781217774</v>
      </c>
      <c r="U241" s="49" t="s">
        <v>141</v>
      </c>
      <c r="V241" s="49">
        <v>0.28594968825048261</v>
      </c>
      <c r="W241" s="49">
        <v>1.93521838171215</v>
      </c>
      <c r="X241" s="49">
        <v>4</v>
      </c>
      <c r="Y241" s="49">
        <v>90</v>
      </c>
      <c r="Z241" s="49">
        <v>0.89753000000000005</v>
      </c>
      <c r="AA241" s="49">
        <v>401.28340079999998</v>
      </c>
      <c r="AB241" s="49">
        <v>2.1221608550000002</v>
      </c>
      <c r="AC241" s="51">
        <v>0.6989506263185653</v>
      </c>
      <c r="AD241" s="53">
        <v>1</v>
      </c>
      <c r="AE241" s="51">
        <v>109.62222192307692</v>
      </c>
      <c r="AF241" s="51">
        <v>364.1336986772053</v>
      </c>
      <c r="AG241" s="51">
        <v>50.110715208045129</v>
      </c>
      <c r="AH241" s="51">
        <v>0.18940202511679669</v>
      </c>
      <c r="AI241" s="51">
        <v>0.13761625301388797</v>
      </c>
      <c r="AJ241" s="51">
        <v>0.12457321655316522</v>
      </c>
      <c r="AK241" s="51">
        <v>8.4795420813857909</v>
      </c>
      <c r="AL241" s="51">
        <v>6.0548196667066749</v>
      </c>
      <c r="AM241" s="51">
        <v>10.904264496064906</v>
      </c>
    </row>
    <row r="242" spans="1:39">
      <c r="A242" t="s">
        <v>620</v>
      </c>
      <c r="B242">
        <v>5</v>
      </c>
      <c r="C242" t="s">
        <v>621</v>
      </c>
      <c r="D242" t="s">
        <v>136</v>
      </c>
      <c r="E242" t="s">
        <v>137</v>
      </c>
      <c r="F242" t="s">
        <v>138</v>
      </c>
      <c r="G242" t="s">
        <v>139</v>
      </c>
      <c r="H242" t="s">
        <v>140</v>
      </c>
      <c r="I242" t="s">
        <v>10</v>
      </c>
      <c r="J242" t="s">
        <v>45</v>
      </c>
      <c r="K242">
        <v>52</v>
      </c>
      <c r="L242">
        <v>10841.3</v>
      </c>
      <c r="M242" t="s">
        <v>30</v>
      </c>
      <c r="N242">
        <v>241</v>
      </c>
      <c r="O242">
        <v>110.08089230769231</v>
      </c>
      <c r="P242" s="49" t="s">
        <v>33</v>
      </c>
      <c r="Q242" s="49">
        <v>7360445</v>
      </c>
      <c r="R242" s="49">
        <v>32.510452999999998</v>
      </c>
      <c r="S242" s="49">
        <v>52.540310169999998</v>
      </c>
      <c r="T242" s="49">
        <v>7.6758653781217774</v>
      </c>
      <c r="U242" s="49" t="s">
        <v>141</v>
      </c>
      <c r="V242" s="49">
        <v>0.28594968825048261</v>
      </c>
      <c r="W242" s="49">
        <v>1.93521838171215</v>
      </c>
      <c r="X242" s="49">
        <v>4</v>
      </c>
      <c r="Y242" s="49">
        <v>90</v>
      </c>
      <c r="Z242" s="49">
        <v>0.89753000000000005</v>
      </c>
      <c r="AA242" s="49">
        <v>401.28340079999998</v>
      </c>
      <c r="AB242" s="49">
        <v>2.1221608550000002</v>
      </c>
      <c r="AC242" s="51">
        <v>0.6989506263185653</v>
      </c>
      <c r="AD242" s="53">
        <v>1</v>
      </c>
      <c r="AE242" s="51">
        <v>110.08089230769231</v>
      </c>
      <c r="AF242" s="51">
        <v>365.65727063819782</v>
      </c>
      <c r="AG242" s="51">
        <v>50.398553705810507</v>
      </c>
      <c r="AH242" s="51">
        <v>0.18892346744020488</v>
      </c>
      <c r="AI242" s="51">
        <v>0.13783003307399763</v>
      </c>
      <c r="AJ242" s="51">
        <v>0.12457321655316522</v>
      </c>
      <c r="AK242" s="51">
        <v>8.492714631692607</v>
      </c>
      <c r="AL242" s="51">
        <v>6.0642255303597929</v>
      </c>
      <c r="AM242" s="51">
        <v>10.921203733025422</v>
      </c>
    </row>
    <row r="243" spans="1:39">
      <c r="A243" t="s">
        <v>622</v>
      </c>
      <c r="B243">
        <v>5</v>
      </c>
      <c r="C243" t="s">
        <v>623</v>
      </c>
      <c r="D243" t="s">
        <v>136</v>
      </c>
      <c r="E243" t="s">
        <v>137</v>
      </c>
      <c r="F243" t="s">
        <v>138</v>
      </c>
      <c r="G243" t="s">
        <v>139</v>
      </c>
      <c r="H243" t="s">
        <v>140</v>
      </c>
      <c r="I243" t="s">
        <v>10</v>
      </c>
      <c r="J243" t="s">
        <v>45</v>
      </c>
      <c r="K243">
        <v>52</v>
      </c>
      <c r="L243">
        <v>10841.3</v>
      </c>
      <c r="M243" t="s">
        <v>30</v>
      </c>
      <c r="N243">
        <v>242</v>
      </c>
      <c r="O243">
        <v>110.5395626923077</v>
      </c>
      <c r="P243" s="49" t="s">
        <v>33</v>
      </c>
      <c r="Q243" s="49">
        <v>7360445</v>
      </c>
      <c r="R243" s="49">
        <v>32.510452999999998</v>
      </c>
      <c r="S243" s="49">
        <v>52.540310169999998</v>
      </c>
      <c r="T243" s="49">
        <v>7.6758653781217774</v>
      </c>
      <c r="U243" s="49" t="s">
        <v>141</v>
      </c>
      <c r="V243" s="49">
        <v>0.28594968825048261</v>
      </c>
      <c r="W243" s="49">
        <v>1.93521838171215</v>
      </c>
      <c r="X243" s="49">
        <v>4</v>
      </c>
      <c r="Y243" s="49">
        <v>90</v>
      </c>
      <c r="Z243" s="49">
        <v>0.89753000000000005</v>
      </c>
      <c r="AA243" s="49">
        <v>401.28340079999998</v>
      </c>
      <c r="AB243" s="49">
        <v>2.1221608550000002</v>
      </c>
      <c r="AC243" s="51">
        <v>0.6989506263185653</v>
      </c>
      <c r="AD243" s="53">
        <v>1</v>
      </c>
      <c r="AE243" s="51">
        <v>110.5395626923077</v>
      </c>
      <c r="AF243" s="51">
        <v>367.18084259919033</v>
      </c>
      <c r="AG243" s="51">
        <v>50.685649569935713</v>
      </c>
      <c r="AH243" s="51">
        <v>0.1884360381233196</v>
      </c>
      <c r="AI243" s="51">
        <v>0.1380400164974388</v>
      </c>
      <c r="AJ243" s="51">
        <v>0.12457321655316522</v>
      </c>
      <c r="AK243" s="51">
        <v>8.505653243495118</v>
      </c>
      <c r="AL243" s="51">
        <v>6.0734643501509824</v>
      </c>
      <c r="AM243" s="51">
        <v>10.937842136839254</v>
      </c>
    </row>
    <row r="244" spans="1:39">
      <c r="A244" t="s">
        <v>624</v>
      </c>
      <c r="B244">
        <v>5</v>
      </c>
      <c r="C244" t="s">
        <v>625</v>
      </c>
      <c r="D244" t="s">
        <v>136</v>
      </c>
      <c r="E244" t="s">
        <v>137</v>
      </c>
      <c r="F244" t="s">
        <v>138</v>
      </c>
      <c r="G244" t="s">
        <v>139</v>
      </c>
      <c r="H244" t="s">
        <v>140</v>
      </c>
      <c r="I244" t="s">
        <v>10</v>
      </c>
      <c r="J244" t="s">
        <v>45</v>
      </c>
      <c r="K244">
        <v>52</v>
      </c>
      <c r="L244">
        <v>10841.3</v>
      </c>
      <c r="M244" t="s">
        <v>30</v>
      </c>
      <c r="N244">
        <v>243</v>
      </c>
      <c r="O244">
        <v>110.99823307692307</v>
      </c>
      <c r="P244" s="49" t="s">
        <v>33</v>
      </c>
      <c r="Q244" s="49">
        <v>7360445</v>
      </c>
      <c r="R244" s="49">
        <v>32.510452999999998</v>
      </c>
      <c r="S244" s="49">
        <v>52.540310169999998</v>
      </c>
      <c r="T244" s="49">
        <v>7.6758653781217774</v>
      </c>
      <c r="U244" s="49" t="s">
        <v>141</v>
      </c>
      <c r="V244" s="49">
        <v>0.28594968825048261</v>
      </c>
      <c r="W244" s="49">
        <v>1.93521838171215</v>
      </c>
      <c r="X244" s="49">
        <v>4</v>
      </c>
      <c r="Y244" s="49">
        <v>90</v>
      </c>
      <c r="Z244" s="49">
        <v>0.89753000000000005</v>
      </c>
      <c r="AA244" s="49">
        <v>401.28340079999998</v>
      </c>
      <c r="AB244" s="49">
        <v>2.1221608550000002</v>
      </c>
      <c r="AC244" s="51">
        <v>0.6989506263185653</v>
      </c>
      <c r="AD244" s="53">
        <v>1</v>
      </c>
      <c r="AE244" s="51">
        <v>110.99823307692307</v>
      </c>
      <c r="AF244" s="51">
        <v>368.70441456018278</v>
      </c>
      <c r="AG244" s="51">
        <v>50.971989439604037</v>
      </c>
      <c r="AH244" s="51">
        <v>0.18793983940332087</v>
      </c>
      <c r="AI244" s="51">
        <v>0.13824621411275237</v>
      </c>
      <c r="AJ244" s="51">
        <v>0.12457321655316522</v>
      </c>
      <c r="AK244" s="51">
        <v>8.5183585840187863</v>
      </c>
      <c r="AL244" s="51">
        <v>6.0825366025127918</v>
      </c>
      <c r="AM244" s="51">
        <v>10.954180565524783</v>
      </c>
    </row>
    <row r="245" spans="1:39">
      <c r="A245" t="s">
        <v>626</v>
      </c>
      <c r="B245">
        <v>5</v>
      </c>
      <c r="C245" t="s">
        <v>627</v>
      </c>
      <c r="D245" t="s">
        <v>136</v>
      </c>
      <c r="E245" t="s">
        <v>137</v>
      </c>
      <c r="F245" t="s">
        <v>138</v>
      </c>
      <c r="G245" t="s">
        <v>139</v>
      </c>
      <c r="H245" t="s">
        <v>140</v>
      </c>
      <c r="I245" t="s">
        <v>10</v>
      </c>
      <c r="J245" t="s">
        <v>45</v>
      </c>
      <c r="K245">
        <v>52</v>
      </c>
      <c r="L245">
        <v>10841.3</v>
      </c>
      <c r="M245" t="s">
        <v>30</v>
      </c>
      <c r="N245">
        <v>244</v>
      </c>
      <c r="O245">
        <v>111.45690346153846</v>
      </c>
      <c r="P245" s="49" t="s">
        <v>33</v>
      </c>
      <c r="Q245" s="49">
        <v>7360445</v>
      </c>
      <c r="R245" s="49">
        <v>32.510452999999998</v>
      </c>
      <c r="S245" s="49">
        <v>52.540310169999998</v>
      </c>
      <c r="T245" s="49">
        <v>7.6758653781217774</v>
      </c>
      <c r="U245" s="49" t="s">
        <v>141</v>
      </c>
      <c r="V245" s="49">
        <v>0.28594968825048261</v>
      </c>
      <c r="W245" s="49">
        <v>1.93521838171215</v>
      </c>
      <c r="X245" s="49">
        <v>4</v>
      </c>
      <c r="Y245" s="49">
        <v>90</v>
      </c>
      <c r="Z245" s="49">
        <v>0.89753000000000005</v>
      </c>
      <c r="AA245" s="49">
        <v>401.28340079999998</v>
      </c>
      <c r="AB245" s="49">
        <v>2.1221608550000002</v>
      </c>
      <c r="AC245" s="51">
        <v>0.6989506263185653</v>
      </c>
      <c r="AD245" s="53">
        <v>1</v>
      </c>
      <c r="AE245" s="51">
        <v>111.45690346153846</v>
      </c>
      <c r="AF245" s="51">
        <v>370.22798652117524</v>
      </c>
      <c r="AG245" s="51">
        <v>51.257560110611578</v>
      </c>
      <c r="AH245" s="51">
        <v>0.18743497407337428</v>
      </c>
      <c r="AI245" s="51">
        <v>0.13844863699324875</v>
      </c>
      <c r="AJ245" s="51">
        <v>0.12457321655316522</v>
      </c>
      <c r="AK245" s="51">
        <v>8.5308313355711132</v>
      </c>
      <c r="AL245" s="51">
        <v>6.0914427746471054</v>
      </c>
      <c r="AM245" s="51">
        <v>10.970219896495124</v>
      </c>
    </row>
    <row r="246" spans="1:39">
      <c r="A246" t="s">
        <v>628</v>
      </c>
      <c r="B246">
        <v>5</v>
      </c>
      <c r="C246" t="s">
        <v>629</v>
      </c>
      <c r="D246" t="s">
        <v>136</v>
      </c>
      <c r="E246" t="s">
        <v>137</v>
      </c>
      <c r="F246" t="s">
        <v>138</v>
      </c>
      <c r="G246" t="s">
        <v>139</v>
      </c>
      <c r="H246" t="s">
        <v>140</v>
      </c>
      <c r="I246" t="s">
        <v>10</v>
      </c>
      <c r="J246" t="s">
        <v>45</v>
      </c>
      <c r="K246">
        <v>52</v>
      </c>
      <c r="L246">
        <v>10841.3</v>
      </c>
      <c r="M246" t="s">
        <v>30</v>
      </c>
      <c r="N246">
        <v>245</v>
      </c>
      <c r="O246">
        <v>111.91557384615385</v>
      </c>
      <c r="P246" s="49" t="s">
        <v>33</v>
      </c>
      <c r="Q246" s="49">
        <v>7360445</v>
      </c>
      <c r="R246" s="49">
        <v>32.510452999999998</v>
      </c>
      <c r="S246" s="49">
        <v>52.540310169999998</v>
      </c>
      <c r="T246" s="49">
        <v>7.6758653781217774</v>
      </c>
      <c r="U246" s="49" t="s">
        <v>141</v>
      </c>
      <c r="V246" s="49">
        <v>0.28594968825048261</v>
      </c>
      <c r="W246" s="49">
        <v>1.93521838171215</v>
      </c>
      <c r="X246" s="49">
        <v>4</v>
      </c>
      <c r="Y246" s="49">
        <v>90</v>
      </c>
      <c r="Z246" s="49">
        <v>0.89753000000000005</v>
      </c>
      <c r="AA246" s="49">
        <v>401.28340079999998</v>
      </c>
      <c r="AB246" s="49">
        <v>2.1221608550000002</v>
      </c>
      <c r="AC246" s="51">
        <v>0.6989506263185653</v>
      </c>
      <c r="AD246" s="53">
        <v>1</v>
      </c>
      <c r="AE246" s="51">
        <v>111.91557384615385</v>
      </c>
      <c r="AF246" s="51">
        <v>371.75155848216775</v>
      </c>
      <c r="AG246" s="51">
        <v>51.542348536182487</v>
      </c>
      <c r="AH246" s="51">
        <v>0.18692154546174963</v>
      </c>
      <c r="AI246" s="51">
        <v>0.13864729645418522</v>
      </c>
      <c r="AJ246" s="51">
        <v>0.12457321655316522</v>
      </c>
      <c r="AK246" s="51">
        <v>8.5430721953677118</v>
      </c>
      <c r="AL246" s="51">
        <v>6.100183364400948</v>
      </c>
      <c r="AM246" s="51">
        <v>10.985961026334477</v>
      </c>
    </row>
    <row r="247" spans="1:39">
      <c r="A247" t="s">
        <v>630</v>
      </c>
      <c r="B247">
        <v>5</v>
      </c>
      <c r="C247" t="s">
        <v>631</v>
      </c>
      <c r="D247" t="s">
        <v>136</v>
      </c>
      <c r="E247" t="s">
        <v>137</v>
      </c>
      <c r="F247" t="s">
        <v>138</v>
      </c>
      <c r="G247" t="s">
        <v>139</v>
      </c>
      <c r="H247" t="s">
        <v>140</v>
      </c>
      <c r="I247" t="s">
        <v>10</v>
      </c>
      <c r="J247" t="s">
        <v>45</v>
      </c>
      <c r="K247">
        <v>52</v>
      </c>
      <c r="L247">
        <v>10841.3</v>
      </c>
      <c r="M247" t="s">
        <v>30</v>
      </c>
      <c r="N247">
        <v>246</v>
      </c>
      <c r="O247">
        <v>112.37424423076924</v>
      </c>
      <c r="P247" s="49" t="s">
        <v>33</v>
      </c>
      <c r="Q247" s="49">
        <v>7360445</v>
      </c>
      <c r="R247" s="49">
        <v>32.510452999999998</v>
      </c>
      <c r="S247" s="49">
        <v>52.540310169999998</v>
      </c>
      <c r="T247" s="49">
        <v>7.6758653781217774</v>
      </c>
      <c r="U247" s="49" t="s">
        <v>141</v>
      </c>
      <c r="V247" s="49">
        <v>0.28594968825048261</v>
      </c>
      <c r="W247" s="49">
        <v>1.93521838171215</v>
      </c>
      <c r="X247" s="49">
        <v>4</v>
      </c>
      <c r="Y247" s="49">
        <v>90</v>
      </c>
      <c r="Z247" s="49">
        <v>0.89753000000000005</v>
      </c>
      <c r="AA247" s="49">
        <v>401.28340079999998</v>
      </c>
      <c r="AB247" s="49">
        <v>2.1221608550000002</v>
      </c>
      <c r="AC247" s="51">
        <v>0.6989506263185653</v>
      </c>
      <c r="AD247" s="53">
        <v>1</v>
      </c>
      <c r="AE247" s="51">
        <v>112.37424423076924</v>
      </c>
      <c r="AF247" s="51">
        <v>373.27513044316026</v>
      </c>
      <c r="AG247" s="51">
        <v>51.826341827752614</v>
      </c>
      <c r="AH247" s="51">
        <v>0.18639965741107684</v>
      </c>
      <c r="AI247" s="51">
        <v>0.13884220404992764</v>
      </c>
      <c r="AJ247" s="51">
        <v>0.12457321655316522</v>
      </c>
      <c r="AK247" s="51">
        <v>8.5550818753574216</v>
      </c>
      <c r="AL247" s="51">
        <v>6.1087588801416119</v>
      </c>
      <c r="AM247" s="51">
        <v>11.00140487057323</v>
      </c>
    </row>
    <row r="248" spans="1:39">
      <c r="A248" t="s">
        <v>632</v>
      </c>
      <c r="B248">
        <v>5</v>
      </c>
      <c r="C248" t="s">
        <v>633</v>
      </c>
      <c r="D248" t="s">
        <v>136</v>
      </c>
      <c r="E248" t="s">
        <v>137</v>
      </c>
      <c r="F248" t="s">
        <v>138</v>
      </c>
      <c r="G248" t="s">
        <v>139</v>
      </c>
      <c r="H248" t="s">
        <v>140</v>
      </c>
      <c r="I248" t="s">
        <v>10</v>
      </c>
      <c r="J248" t="s">
        <v>45</v>
      </c>
      <c r="K248">
        <v>52</v>
      </c>
      <c r="L248">
        <v>10841.3</v>
      </c>
      <c r="M248" t="s">
        <v>30</v>
      </c>
      <c r="N248">
        <v>247</v>
      </c>
      <c r="O248">
        <v>112.83291461538461</v>
      </c>
      <c r="P248" s="49" t="s">
        <v>33</v>
      </c>
      <c r="Q248" s="49">
        <v>7360445</v>
      </c>
      <c r="R248" s="49">
        <v>32.510452999999998</v>
      </c>
      <c r="S248" s="49">
        <v>52.540310169999998</v>
      </c>
      <c r="T248" s="49">
        <v>7.6758653781217774</v>
      </c>
      <c r="U248" s="49" t="s">
        <v>141</v>
      </c>
      <c r="V248" s="49">
        <v>0.28594968825048261</v>
      </c>
      <c r="W248" s="49">
        <v>1.93521838171215</v>
      </c>
      <c r="X248" s="49">
        <v>4</v>
      </c>
      <c r="Y248" s="49">
        <v>90</v>
      </c>
      <c r="Z248" s="49">
        <v>0.89753000000000005</v>
      </c>
      <c r="AA248" s="49">
        <v>401.28340079999998</v>
      </c>
      <c r="AB248" s="49">
        <v>2.1221608550000002</v>
      </c>
      <c r="AC248" s="51">
        <v>0.6989506263185653</v>
      </c>
      <c r="AD248" s="53">
        <v>1</v>
      </c>
      <c r="AE248" s="51">
        <v>112.83291461538461</v>
      </c>
      <c r="AF248" s="51">
        <v>374.79870240415272</v>
      </c>
      <c r="AG248" s="51">
        <v>52.109527255721353</v>
      </c>
      <c r="AH248" s="51">
        <v>0.18586941425744796</v>
      </c>
      <c r="AI248" s="51">
        <v>0.13903337157109641</v>
      </c>
      <c r="AJ248" s="51">
        <v>0.12457321655316522</v>
      </c>
      <c r="AK248" s="51">
        <v>8.5668611020464454</v>
      </c>
      <c r="AL248" s="51">
        <v>6.1171698406310782</v>
      </c>
      <c r="AM248" s="51">
        <v>11.016552363461814</v>
      </c>
    </row>
    <row r="249" spans="1:39">
      <c r="A249" t="s">
        <v>634</v>
      </c>
      <c r="B249">
        <v>5</v>
      </c>
      <c r="C249" t="s">
        <v>635</v>
      </c>
      <c r="D249" t="s">
        <v>136</v>
      </c>
      <c r="E249" t="s">
        <v>137</v>
      </c>
      <c r="F249" t="s">
        <v>138</v>
      </c>
      <c r="G249" t="s">
        <v>139</v>
      </c>
      <c r="H249" t="s">
        <v>140</v>
      </c>
      <c r="I249" t="s">
        <v>10</v>
      </c>
      <c r="J249" t="s">
        <v>45</v>
      </c>
      <c r="K249">
        <v>52</v>
      </c>
      <c r="L249">
        <v>10841.3</v>
      </c>
      <c r="M249" t="s">
        <v>30</v>
      </c>
      <c r="N249">
        <v>248</v>
      </c>
      <c r="O249">
        <v>113.291585</v>
      </c>
      <c r="P249" s="49" t="s">
        <v>33</v>
      </c>
      <c r="Q249" s="49">
        <v>7360445</v>
      </c>
      <c r="R249" s="49">
        <v>32.510452999999998</v>
      </c>
      <c r="S249" s="49">
        <v>52.540310169999998</v>
      </c>
      <c r="T249" s="49">
        <v>7.6758653781217774</v>
      </c>
      <c r="U249" s="49" t="s">
        <v>141</v>
      </c>
      <c r="V249" s="49">
        <v>0.28594968825048261</v>
      </c>
      <c r="W249" s="49">
        <v>1.93521838171215</v>
      </c>
      <c r="X249" s="49">
        <v>4</v>
      </c>
      <c r="Y249" s="49">
        <v>90</v>
      </c>
      <c r="Z249" s="49">
        <v>0.89753000000000005</v>
      </c>
      <c r="AA249" s="49">
        <v>401.28340079999998</v>
      </c>
      <c r="AB249" s="49">
        <v>2.1221608550000002</v>
      </c>
      <c r="AC249" s="51">
        <v>0.6989506263185653</v>
      </c>
      <c r="AD249" s="53">
        <v>1</v>
      </c>
      <c r="AE249" s="51">
        <v>113.291585</v>
      </c>
      <c r="AF249" s="51">
        <v>376.32227436514523</v>
      </c>
      <c r="AG249" s="51">
        <v>52.391892250171935</v>
      </c>
      <c r="AH249" s="51">
        <v>0.18533092080969935</v>
      </c>
      <c r="AI249" s="51">
        <v>0.13922081104169806</v>
      </c>
      <c r="AJ249" s="51">
        <v>0.12457321655316522</v>
      </c>
      <c r="AK249" s="51">
        <v>8.5784106163216158</v>
      </c>
      <c r="AL249" s="51">
        <v>6.1254167748998194</v>
      </c>
      <c r="AM249" s="51">
        <v>11.031404457743415</v>
      </c>
    </row>
    <row r="250" spans="1:39">
      <c r="A250" t="s">
        <v>636</v>
      </c>
      <c r="B250">
        <v>5</v>
      </c>
      <c r="C250" t="s">
        <v>637</v>
      </c>
      <c r="D250" t="s">
        <v>136</v>
      </c>
      <c r="E250" t="s">
        <v>137</v>
      </c>
      <c r="F250" t="s">
        <v>138</v>
      </c>
      <c r="G250" t="s">
        <v>139</v>
      </c>
      <c r="H250" t="s">
        <v>140</v>
      </c>
      <c r="I250" t="s">
        <v>10</v>
      </c>
      <c r="J250" t="s">
        <v>45</v>
      </c>
      <c r="K250">
        <v>52</v>
      </c>
      <c r="L250">
        <v>10841.3</v>
      </c>
      <c r="M250" t="s">
        <v>30</v>
      </c>
      <c r="N250">
        <v>249</v>
      </c>
      <c r="O250">
        <v>113.75025538461539</v>
      </c>
      <c r="P250" s="49" t="s">
        <v>33</v>
      </c>
      <c r="Q250" s="49">
        <v>7360445</v>
      </c>
      <c r="R250" s="49">
        <v>32.510452999999998</v>
      </c>
      <c r="S250" s="49">
        <v>52.540310169999998</v>
      </c>
      <c r="T250" s="49">
        <v>7.6758653781217774</v>
      </c>
      <c r="U250" s="49" t="s">
        <v>141</v>
      </c>
      <c r="V250" s="49">
        <v>0.28594968825048261</v>
      </c>
      <c r="W250" s="49">
        <v>1.93521838171215</v>
      </c>
      <c r="X250" s="49">
        <v>4</v>
      </c>
      <c r="Y250" s="49">
        <v>90</v>
      </c>
      <c r="Z250" s="49">
        <v>0.89753000000000005</v>
      </c>
      <c r="AA250" s="49">
        <v>401.28340079999998</v>
      </c>
      <c r="AB250" s="49">
        <v>2.1221608550000002</v>
      </c>
      <c r="AC250" s="51">
        <v>0.6989506263185653</v>
      </c>
      <c r="AD250" s="53">
        <v>1</v>
      </c>
      <c r="AE250" s="51">
        <v>113.75025538461539</v>
      </c>
      <c r="AF250" s="51">
        <v>377.84584632613775</v>
      </c>
      <c r="AG250" s="51">
        <v>52.673424401559942</v>
      </c>
      <c r="AH250" s="51">
        <v>0.18478428232861788</v>
      </c>
      <c r="AI250" s="51">
        <v>0.13940453471624209</v>
      </c>
      <c r="AJ250" s="51">
        <v>0.12457321655316522</v>
      </c>
      <c r="AK250" s="51">
        <v>8.5897311732727317</v>
      </c>
      <c r="AL250" s="51">
        <v>6.1335002221199417</v>
      </c>
      <c r="AM250" s="51">
        <v>11.045962124425523</v>
      </c>
    </row>
    <row r="251" spans="1:39">
      <c r="A251" t="s">
        <v>638</v>
      </c>
      <c r="B251">
        <v>5</v>
      </c>
      <c r="C251" t="s">
        <v>639</v>
      </c>
      <c r="D251" t="s">
        <v>136</v>
      </c>
      <c r="E251" t="s">
        <v>137</v>
      </c>
      <c r="F251" t="s">
        <v>138</v>
      </c>
      <c r="G251" t="s">
        <v>139</v>
      </c>
      <c r="H251" t="s">
        <v>140</v>
      </c>
      <c r="I251" t="s">
        <v>10</v>
      </c>
      <c r="J251" t="s">
        <v>45</v>
      </c>
      <c r="K251">
        <v>52</v>
      </c>
      <c r="L251">
        <v>10841.3</v>
      </c>
      <c r="M251" t="s">
        <v>30</v>
      </c>
      <c r="N251">
        <v>250</v>
      </c>
      <c r="O251">
        <v>114.20892576923077</v>
      </c>
      <c r="P251" s="49" t="s">
        <v>33</v>
      </c>
      <c r="Q251" s="49">
        <v>7360445</v>
      </c>
      <c r="R251" s="49">
        <v>32.510452999999998</v>
      </c>
      <c r="S251" s="49">
        <v>52.540310169999998</v>
      </c>
      <c r="T251" s="49">
        <v>7.6758653781217774</v>
      </c>
      <c r="U251" s="49" t="s">
        <v>141</v>
      </c>
      <c r="V251" s="49">
        <v>0.28594968825048261</v>
      </c>
      <c r="W251" s="49">
        <v>1.93521838171215</v>
      </c>
      <c r="X251" s="49">
        <v>4</v>
      </c>
      <c r="Y251" s="49">
        <v>90</v>
      </c>
      <c r="Z251" s="49">
        <v>0.89753000000000005</v>
      </c>
      <c r="AA251" s="49">
        <v>401.28340079999998</v>
      </c>
      <c r="AB251" s="49">
        <v>2.1221608550000002</v>
      </c>
      <c r="AC251" s="51">
        <v>0.6989506263185653</v>
      </c>
      <c r="AD251" s="53">
        <v>1</v>
      </c>
      <c r="AE251" s="51">
        <v>114.20892576923077</v>
      </c>
      <c r="AF251" s="51">
        <v>379.36941828713026</v>
      </c>
      <c r="AG251" s="51">
        <v>52.954111461370381</v>
      </c>
      <c r="AH251" s="51">
        <v>0.18422960450623507</v>
      </c>
      <c r="AI251" s="51">
        <v>0.13958455507684447</v>
      </c>
      <c r="AJ251" s="51">
        <v>0.12457321655316522</v>
      </c>
      <c r="AK251" s="51">
        <v>8.6008235420140906</v>
      </c>
      <c r="AL251" s="51">
        <v>6.1414207314777496</v>
      </c>
      <c r="AM251" s="51">
        <v>11.060226352550433</v>
      </c>
    </row>
    <row r="252" spans="1:39">
      <c r="A252" t="s">
        <v>640</v>
      </c>
      <c r="B252">
        <v>5</v>
      </c>
      <c r="C252" t="s">
        <v>641</v>
      </c>
      <c r="D252" t="s">
        <v>136</v>
      </c>
      <c r="E252" t="s">
        <v>137</v>
      </c>
      <c r="F252" t="s">
        <v>138</v>
      </c>
      <c r="G252" t="s">
        <v>139</v>
      </c>
      <c r="H252" t="s">
        <v>140</v>
      </c>
      <c r="I252" t="s">
        <v>10</v>
      </c>
      <c r="J252" t="s">
        <v>45</v>
      </c>
      <c r="K252">
        <v>52</v>
      </c>
      <c r="L252">
        <v>10841.3</v>
      </c>
      <c r="M252" t="s">
        <v>30</v>
      </c>
      <c r="N252">
        <v>251</v>
      </c>
      <c r="O252">
        <v>114.66759615384615</v>
      </c>
      <c r="P252" s="49" t="s">
        <v>33</v>
      </c>
      <c r="Q252" s="49">
        <v>7360445</v>
      </c>
      <c r="R252" s="49">
        <v>32.510452999999998</v>
      </c>
      <c r="S252" s="49">
        <v>52.540310169999998</v>
      </c>
      <c r="T252" s="49">
        <v>7.6758653781217774</v>
      </c>
      <c r="U252" s="49" t="s">
        <v>141</v>
      </c>
      <c r="V252" s="49">
        <v>0.28594968825048261</v>
      </c>
      <c r="W252" s="49">
        <v>1.93521838171215</v>
      </c>
      <c r="X252" s="49">
        <v>4</v>
      </c>
      <c r="Y252" s="49">
        <v>90</v>
      </c>
      <c r="Z252" s="49">
        <v>0.89753000000000005</v>
      </c>
      <c r="AA252" s="49">
        <v>401.28340079999998</v>
      </c>
      <c r="AB252" s="49">
        <v>2.1221608550000002</v>
      </c>
      <c r="AC252" s="51">
        <v>0.6989506263185653</v>
      </c>
      <c r="AD252" s="53">
        <v>1</v>
      </c>
      <c r="AE252" s="51">
        <v>114.66759615384615</v>
      </c>
      <c r="AF252" s="51">
        <v>380.89299024812271</v>
      </c>
      <c r="AG252" s="51">
        <v>53.233941342743314</v>
      </c>
      <c r="AH252" s="51">
        <v>0.18366699344522711</v>
      </c>
      <c r="AI252" s="51">
        <v>0.13976088483031798</v>
      </c>
      <c r="AJ252" s="51">
        <v>0.12457321655316522</v>
      </c>
      <c r="AK252" s="51">
        <v>8.6116885055051995</v>
      </c>
      <c r="AL252" s="51">
        <v>6.1491788620457228</v>
      </c>
      <c r="AM252" s="51">
        <v>11.074198148964676</v>
      </c>
    </row>
    <row r="253" spans="1:39">
      <c r="A253" t="s">
        <v>642</v>
      </c>
      <c r="B253">
        <v>5</v>
      </c>
      <c r="C253" t="s">
        <v>643</v>
      </c>
      <c r="D253" t="s">
        <v>136</v>
      </c>
      <c r="E253" t="s">
        <v>137</v>
      </c>
      <c r="F253" t="s">
        <v>138</v>
      </c>
      <c r="G253" t="s">
        <v>139</v>
      </c>
      <c r="H253" t="s">
        <v>140</v>
      </c>
      <c r="I253" t="s">
        <v>10</v>
      </c>
      <c r="J253" t="s">
        <v>45</v>
      </c>
      <c r="K253">
        <v>52</v>
      </c>
      <c r="L253">
        <v>10841.3</v>
      </c>
      <c r="M253" t="s">
        <v>30</v>
      </c>
      <c r="N253">
        <v>252</v>
      </c>
      <c r="O253">
        <v>115.12626653846154</v>
      </c>
      <c r="P253" s="49" t="s">
        <v>33</v>
      </c>
      <c r="Q253" s="49">
        <v>7360445</v>
      </c>
      <c r="R253" s="49">
        <v>32.510452999999998</v>
      </c>
      <c r="S253" s="49">
        <v>52.540310169999998</v>
      </c>
      <c r="T253" s="49">
        <v>7.6758653781217774</v>
      </c>
      <c r="U253" s="49" t="s">
        <v>141</v>
      </c>
      <c r="V253" s="49">
        <v>0.28594968825048261</v>
      </c>
      <c r="W253" s="49">
        <v>1.93521838171215</v>
      </c>
      <c r="X253" s="49">
        <v>4</v>
      </c>
      <c r="Y253" s="49">
        <v>90</v>
      </c>
      <c r="Z253" s="49">
        <v>0.89753000000000005</v>
      </c>
      <c r="AA253" s="49">
        <v>401.28340079999998</v>
      </c>
      <c r="AB253" s="49">
        <v>2.1221608550000002</v>
      </c>
      <c r="AC253" s="51">
        <v>0.6989506263185653</v>
      </c>
      <c r="AD253" s="53">
        <v>1</v>
      </c>
      <c r="AE253" s="51">
        <v>115.12626653846154</v>
      </c>
      <c r="AF253" s="51">
        <v>382.41656220911517</v>
      </c>
      <c r="AG253" s="51">
        <v>53.512902121067825</v>
      </c>
      <c r="AH253" s="51">
        <v>0.1830965556381039</v>
      </c>
      <c r="AI253" s="51">
        <v>0.1399335369052494</v>
      </c>
      <c r="AJ253" s="51">
        <v>0.12457321655316522</v>
      </c>
      <c r="AK253" s="51">
        <v>8.6223268603706806</v>
      </c>
      <c r="AL253" s="51">
        <v>6.156775182653921</v>
      </c>
      <c r="AM253" s="51">
        <v>11.087878538087439</v>
      </c>
    </row>
    <row r="254" spans="1:39">
      <c r="A254" t="s">
        <v>644</v>
      </c>
      <c r="B254">
        <v>5</v>
      </c>
      <c r="C254" t="s">
        <v>645</v>
      </c>
      <c r="D254" t="s">
        <v>136</v>
      </c>
      <c r="E254" t="s">
        <v>137</v>
      </c>
      <c r="F254" t="s">
        <v>138</v>
      </c>
      <c r="G254" t="s">
        <v>139</v>
      </c>
      <c r="H254" t="s">
        <v>140</v>
      </c>
      <c r="I254" t="s">
        <v>10</v>
      </c>
      <c r="J254" t="s">
        <v>45</v>
      </c>
      <c r="K254">
        <v>52</v>
      </c>
      <c r="L254">
        <v>10841.3</v>
      </c>
      <c r="M254" t="s">
        <v>30</v>
      </c>
      <c r="N254">
        <v>253</v>
      </c>
      <c r="O254">
        <v>115.58493692307692</v>
      </c>
      <c r="P254" s="49" t="s">
        <v>33</v>
      </c>
      <c r="Q254" s="49">
        <v>7360445</v>
      </c>
      <c r="R254" s="49">
        <v>32.510452999999998</v>
      </c>
      <c r="S254" s="49">
        <v>52.540310169999998</v>
      </c>
      <c r="T254" s="49">
        <v>7.6758653781217774</v>
      </c>
      <c r="U254" s="49" t="s">
        <v>141</v>
      </c>
      <c r="V254" s="49">
        <v>0.28594968825048261</v>
      </c>
      <c r="W254" s="49">
        <v>1.93521838171215</v>
      </c>
      <c r="X254" s="49">
        <v>4</v>
      </c>
      <c r="Y254" s="49">
        <v>90</v>
      </c>
      <c r="Z254" s="49">
        <v>0.89753000000000005</v>
      </c>
      <c r="AA254" s="49">
        <v>401.28340079999998</v>
      </c>
      <c r="AB254" s="49">
        <v>2.1221608550000002</v>
      </c>
      <c r="AC254" s="51">
        <v>0.6989506263185653</v>
      </c>
      <c r="AD254" s="53">
        <v>1</v>
      </c>
      <c r="AE254" s="51">
        <v>115.58493692307692</v>
      </c>
      <c r="AF254" s="51">
        <v>383.94013417010768</v>
      </c>
      <c r="AG254" s="51">
        <v>53.790982034545017</v>
      </c>
      <c r="AH254" s="51">
        <v>0.18251839794691463</v>
      </c>
      <c r="AI254" s="51">
        <v>0.14010252444906554</v>
      </c>
      <c r="AJ254" s="51">
        <v>0.12457321655316522</v>
      </c>
      <c r="AK254" s="51">
        <v>8.6327394167194882</v>
      </c>
      <c r="AL254" s="51">
        <v>6.1642102717608971</v>
      </c>
      <c r="AM254" s="51">
        <v>11.101268561678081</v>
      </c>
    </row>
    <row r="255" spans="1:39">
      <c r="A255" t="s">
        <v>646</v>
      </c>
      <c r="B255">
        <v>5</v>
      </c>
      <c r="C255" t="s">
        <v>647</v>
      </c>
      <c r="D255" t="s">
        <v>136</v>
      </c>
      <c r="E255" t="s">
        <v>137</v>
      </c>
      <c r="F255" t="s">
        <v>138</v>
      </c>
      <c r="G255" t="s">
        <v>139</v>
      </c>
      <c r="H255" t="s">
        <v>140</v>
      </c>
      <c r="I255" t="s">
        <v>10</v>
      </c>
      <c r="J255" t="s">
        <v>45</v>
      </c>
      <c r="K255">
        <v>52</v>
      </c>
      <c r="L255">
        <v>10841.3</v>
      </c>
      <c r="M255" t="s">
        <v>30</v>
      </c>
      <c r="N255">
        <v>254</v>
      </c>
      <c r="O255">
        <v>116.04360730769231</v>
      </c>
      <c r="P255" s="49" t="s">
        <v>33</v>
      </c>
      <c r="Q255" s="49">
        <v>7360445</v>
      </c>
      <c r="R255" s="49">
        <v>32.510452999999998</v>
      </c>
      <c r="S255" s="49">
        <v>52.540310169999998</v>
      </c>
      <c r="T255" s="49">
        <v>7.6758653781217774</v>
      </c>
      <c r="U255" s="49" t="s">
        <v>141</v>
      </c>
      <c r="V255" s="49">
        <v>0.28594968825048261</v>
      </c>
      <c r="W255" s="49">
        <v>1.93521838171215</v>
      </c>
      <c r="X255" s="49">
        <v>4</v>
      </c>
      <c r="Y255" s="49">
        <v>90</v>
      </c>
      <c r="Z255" s="49">
        <v>0.89753000000000005</v>
      </c>
      <c r="AA255" s="49">
        <v>401.28340079999998</v>
      </c>
      <c r="AB255" s="49">
        <v>2.1221608550000002</v>
      </c>
      <c r="AC255" s="51">
        <v>0.6989506263185653</v>
      </c>
      <c r="AD255" s="53">
        <v>1</v>
      </c>
      <c r="AE255" s="51">
        <v>116.04360730769231</v>
      </c>
      <c r="AF255" s="51">
        <v>385.4637061311002</v>
      </c>
      <c r="AG255" s="51">
        <v>54.068169484719341</v>
      </c>
      <c r="AH255" s="51">
        <v>0.18193262758245674</v>
      </c>
      <c r="AI255" s="51">
        <v>0.14026786082508685</v>
      </c>
      <c r="AJ255" s="51">
        <v>0.12457321655316522</v>
      </c>
      <c r="AK255" s="51">
        <v>8.6429269979633627</v>
      </c>
      <c r="AL255" s="51">
        <v>6.1714847173240592</v>
      </c>
      <c r="AM255" s="51">
        <v>11.114369278602668</v>
      </c>
    </row>
    <row r="256" spans="1:39">
      <c r="A256" t="s">
        <v>648</v>
      </c>
      <c r="B256">
        <v>5</v>
      </c>
      <c r="C256" t="s">
        <v>649</v>
      </c>
      <c r="D256" t="s">
        <v>136</v>
      </c>
      <c r="E256" t="s">
        <v>137</v>
      </c>
      <c r="F256" t="s">
        <v>138</v>
      </c>
      <c r="G256" t="s">
        <v>139</v>
      </c>
      <c r="H256" t="s">
        <v>140</v>
      </c>
      <c r="I256" t="s">
        <v>10</v>
      </c>
      <c r="J256" t="s">
        <v>45</v>
      </c>
      <c r="K256">
        <v>52</v>
      </c>
      <c r="L256">
        <v>10841.3</v>
      </c>
      <c r="M256" t="s">
        <v>30</v>
      </c>
      <c r="N256">
        <v>255</v>
      </c>
      <c r="O256">
        <v>116.50227769230769</v>
      </c>
      <c r="P256" s="49" t="s">
        <v>33</v>
      </c>
      <c r="Q256" s="49">
        <v>7360445</v>
      </c>
      <c r="R256" s="49">
        <v>32.510452999999998</v>
      </c>
      <c r="S256" s="49">
        <v>52.540310169999998</v>
      </c>
      <c r="T256" s="49">
        <v>7.6758653781217774</v>
      </c>
      <c r="U256" s="49" t="s">
        <v>141</v>
      </c>
      <c r="V256" s="49">
        <v>0.28594968825048261</v>
      </c>
      <c r="W256" s="49">
        <v>1.93521838171215</v>
      </c>
      <c r="X256" s="49">
        <v>4</v>
      </c>
      <c r="Y256" s="49">
        <v>90</v>
      </c>
      <c r="Z256" s="49">
        <v>0.89753000000000005</v>
      </c>
      <c r="AA256" s="49">
        <v>401.28340079999998</v>
      </c>
      <c r="AB256" s="49">
        <v>2.1221608550000002</v>
      </c>
      <c r="AC256" s="51">
        <v>0.6989506263185653</v>
      </c>
      <c r="AD256" s="53">
        <v>1</v>
      </c>
      <c r="AE256" s="51">
        <v>116.50227769230769</v>
      </c>
      <c r="AF256" s="51">
        <v>386.98727809209265</v>
      </c>
      <c r="AG256" s="51">
        <v>54.344453036979097</v>
      </c>
      <c r="AH256" s="51">
        <v>0.18133935208402249</v>
      </c>
      <c r="AI256" s="51">
        <v>0.14042955960957085</v>
      </c>
      <c r="AJ256" s="51">
        <v>0.12457321655316522</v>
      </c>
      <c r="AK256" s="51">
        <v>8.6528904406346481</v>
      </c>
      <c r="AL256" s="51">
        <v>6.1785991166695888</v>
      </c>
      <c r="AM256" s="51">
        <v>11.127181764599708</v>
      </c>
    </row>
    <row r="257" spans="1:39">
      <c r="A257" t="s">
        <v>650</v>
      </c>
      <c r="B257">
        <v>5</v>
      </c>
      <c r="C257" t="s">
        <v>651</v>
      </c>
      <c r="D257" t="s">
        <v>136</v>
      </c>
      <c r="E257" t="s">
        <v>137</v>
      </c>
      <c r="F257" t="s">
        <v>138</v>
      </c>
      <c r="G257" t="s">
        <v>139</v>
      </c>
      <c r="H257" t="s">
        <v>140</v>
      </c>
      <c r="I257" t="s">
        <v>10</v>
      </c>
      <c r="J257" t="s">
        <v>45</v>
      </c>
      <c r="K257">
        <v>52</v>
      </c>
      <c r="L257">
        <v>10841.3</v>
      </c>
      <c r="M257" t="s">
        <v>30</v>
      </c>
      <c r="N257">
        <v>256</v>
      </c>
      <c r="O257">
        <v>116.96094807692307</v>
      </c>
      <c r="P257" s="49" t="s">
        <v>33</v>
      </c>
      <c r="Q257" s="49">
        <v>7360445</v>
      </c>
      <c r="R257" s="49">
        <v>32.510452999999998</v>
      </c>
      <c r="S257" s="49">
        <v>52.540310169999998</v>
      </c>
      <c r="T257" s="49">
        <v>7.6758653781217774</v>
      </c>
      <c r="U257" s="49" t="s">
        <v>141</v>
      </c>
      <c r="V257" s="49">
        <v>0.28594968825048261</v>
      </c>
      <c r="W257" s="49">
        <v>1.93521838171215</v>
      </c>
      <c r="X257" s="49">
        <v>4</v>
      </c>
      <c r="Y257" s="49">
        <v>90</v>
      </c>
      <c r="Z257" s="49">
        <v>0.89753000000000005</v>
      </c>
      <c r="AA257" s="49">
        <v>401.28340079999998</v>
      </c>
      <c r="AB257" s="49">
        <v>2.1221608550000002</v>
      </c>
      <c r="AC257" s="51">
        <v>0.6989506263185653</v>
      </c>
      <c r="AD257" s="53">
        <v>1</v>
      </c>
      <c r="AE257" s="51">
        <v>116.96094807692307</v>
      </c>
      <c r="AF257" s="51">
        <v>388.51085005308516</v>
      </c>
      <c r="AG257" s="51">
        <v>54.619821421025634</v>
      </c>
      <c r="AH257" s="51">
        <v>0.1807386792988443</v>
      </c>
      <c r="AI257" s="51">
        <v>0.14058763458874449</v>
      </c>
      <c r="AJ257" s="51">
        <v>0.12457321655316522</v>
      </c>
      <c r="AK257" s="51">
        <v>8.6626305942034403</v>
      </c>
      <c r="AL257" s="51">
        <v>6.185554076361873</v>
      </c>
      <c r="AM257" s="51">
        <v>11.139707112045009</v>
      </c>
    </row>
    <row r="258" spans="1:39">
      <c r="A258" t="s">
        <v>652</v>
      </c>
      <c r="B258">
        <v>5</v>
      </c>
      <c r="C258" t="s">
        <v>653</v>
      </c>
      <c r="D258" t="s">
        <v>136</v>
      </c>
      <c r="E258" t="s">
        <v>137</v>
      </c>
      <c r="F258" t="s">
        <v>138</v>
      </c>
      <c r="G258" t="s">
        <v>139</v>
      </c>
      <c r="H258" t="s">
        <v>140</v>
      </c>
      <c r="I258" t="s">
        <v>10</v>
      </c>
      <c r="J258" t="s">
        <v>45</v>
      </c>
      <c r="K258">
        <v>52</v>
      </c>
      <c r="L258">
        <v>10841.3</v>
      </c>
      <c r="M258" t="s">
        <v>30</v>
      </c>
      <c r="N258">
        <v>257</v>
      </c>
      <c r="O258">
        <v>117.41961846153846</v>
      </c>
      <c r="P258" s="49" t="s">
        <v>33</v>
      </c>
      <c r="Q258" s="49">
        <v>7360445</v>
      </c>
      <c r="R258" s="49">
        <v>32.510452999999998</v>
      </c>
      <c r="S258" s="49">
        <v>52.540310169999998</v>
      </c>
      <c r="T258" s="49">
        <v>7.6758653781217774</v>
      </c>
      <c r="U258" s="49" t="s">
        <v>141</v>
      </c>
      <c r="V258" s="49">
        <v>0.28594968825048261</v>
      </c>
      <c r="W258" s="49">
        <v>1.93521838171215</v>
      </c>
      <c r="X258" s="49">
        <v>4</v>
      </c>
      <c r="Y258" s="49">
        <v>90</v>
      </c>
      <c r="Z258" s="49">
        <v>0.89753000000000005</v>
      </c>
      <c r="AA258" s="49">
        <v>401.28340079999998</v>
      </c>
      <c r="AB258" s="49">
        <v>2.1221608550000002</v>
      </c>
      <c r="AC258" s="51">
        <v>0.6989506263185653</v>
      </c>
      <c r="AD258" s="53">
        <v>1</v>
      </c>
      <c r="AE258" s="51">
        <v>117.41961846153846</v>
      </c>
      <c r="AF258" s="51">
        <v>390.03442201407768</v>
      </c>
      <c r="AG258" s="51">
        <v>54.894263531311722</v>
      </c>
      <c r="AH258" s="51">
        <v>0.18013071736191988</v>
      </c>
      <c r="AI258" s="51">
        <v>0.14074209975582719</v>
      </c>
      <c r="AJ258" s="51">
        <v>0.12457321655316522</v>
      </c>
      <c r="AK258" s="51">
        <v>8.6721483208941521</v>
      </c>
      <c r="AL258" s="51">
        <v>6.1923502120725225</v>
      </c>
      <c r="AM258" s="51">
        <v>11.151946429715784</v>
      </c>
    </row>
    <row r="259" spans="1:39">
      <c r="A259" t="s">
        <v>654</v>
      </c>
      <c r="B259">
        <v>5</v>
      </c>
      <c r="C259" t="s">
        <v>655</v>
      </c>
      <c r="D259" t="s">
        <v>136</v>
      </c>
      <c r="E259" t="s">
        <v>137</v>
      </c>
      <c r="F259" t="s">
        <v>138</v>
      </c>
      <c r="G259" t="s">
        <v>139</v>
      </c>
      <c r="H259" t="s">
        <v>140</v>
      </c>
      <c r="I259" t="s">
        <v>10</v>
      </c>
      <c r="J259" t="s">
        <v>45</v>
      </c>
      <c r="K259">
        <v>52</v>
      </c>
      <c r="L259">
        <v>10841.3</v>
      </c>
      <c r="M259" t="s">
        <v>30</v>
      </c>
      <c r="N259">
        <v>258</v>
      </c>
      <c r="O259">
        <v>117.87828884615385</v>
      </c>
      <c r="P259" s="49" t="s">
        <v>33</v>
      </c>
      <c r="Q259" s="49">
        <v>7360445</v>
      </c>
      <c r="R259" s="49">
        <v>32.510452999999998</v>
      </c>
      <c r="S259" s="49">
        <v>52.540310169999998</v>
      </c>
      <c r="T259" s="49">
        <v>7.6758653781217774</v>
      </c>
      <c r="U259" s="49" t="s">
        <v>141</v>
      </c>
      <c r="V259" s="49">
        <v>0.28594968825048261</v>
      </c>
      <c r="W259" s="49">
        <v>1.93521838171215</v>
      </c>
      <c r="X259" s="49">
        <v>4</v>
      </c>
      <c r="Y259" s="49">
        <v>90</v>
      </c>
      <c r="Z259" s="49">
        <v>0.89753000000000005</v>
      </c>
      <c r="AA259" s="49">
        <v>401.28340079999998</v>
      </c>
      <c r="AB259" s="49">
        <v>2.1221608550000002</v>
      </c>
      <c r="AC259" s="51">
        <v>0.6989506263185653</v>
      </c>
      <c r="AD259" s="53">
        <v>1</v>
      </c>
      <c r="AE259" s="51">
        <v>117.87828884615385</v>
      </c>
      <c r="AF259" s="51">
        <v>391.55799397507013</v>
      </c>
      <c r="AG259" s="51">
        <v>55.167768427449012</v>
      </c>
      <c r="AH259" s="51">
        <v>0.17951557467566442</v>
      </c>
      <c r="AI259" s="51">
        <v>0.14089296930804446</v>
      </c>
      <c r="AJ259" s="51">
        <v>0.12457321655316522</v>
      </c>
      <c r="AK259" s="51">
        <v>8.6814444955015002</v>
      </c>
      <c r="AL259" s="51">
        <v>6.1989881484489784</v>
      </c>
      <c r="AM259" s="51">
        <v>11.163900842554025</v>
      </c>
    </row>
    <row r="260" spans="1:39">
      <c r="A260" t="s">
        <v>656</v>
      </c>
      <c r="B260">
        <v>5</v>
      </c>
      <c r="C260" t="s">
        <v>657</v>
      </c>
      <c r="D260" t="s">
        <v>136</v>
      </c>
      <c r="E260" t="s">
        <v>137</v>
      </c>
      <c r="F260" t="s">
        <v>138</v>
      </c>
      <c r="G260" t="s">
        <v>139</v>
      </c>
      <c r="H260" t="s">
        <v>140</v>
      </c>
      <c r="I260" t="s">
        <v>10</v>
      </c>
      <c r="J260" t="s">
        <v>45</v>
      </c>
      <c r="K260">
        <v>52</v>
      </c>
      <c r="L260">
        <v>10841.3</v>
      </c>
      <c r="M260" t="s">
        <v>30</v>
      </c>
      <c r="N260">
        <v>259</v>
      </c>
      <c r="O260">
        <v>118.33695923076924</v>
      </c>
      <c r="P260" s="49" t="s">
        <v>33</v>
      </c>
      <c r="Q260" s="49">
        <v>7360445</v>
      </c>
      <c r="R260" s="49">
        <v>32.510452999999998</v>
      </c>
      <c r="S260" s="49">
        <v>52.540310169999998</v>
      </c>
      <c r="T260" s="49">
        <v>7.6758653781217774</v>
      </c>
      <c r="U260" s="49" t="s">
        <v>141</v>
      </c>
      <c r="V260" s="49">
        <v>0.28594968825048261</v>
      </c>
      <c r="W260" s="49">
        <v>1.93521838171215</v>
      </c>
      <c r="X260" s="49">
        <v>4</v>
      </c>
      <c r="Y260" s="49">
        <v>90</v>
      </c>
      <c r="Z260" s="49">
        <v>0.89753000000000005</v>
      </c>
      <c r="AA260" s="49">
        <v>401.28340079999998</v>
      </c>
      <c r="AB260" s="49">
        <v>2.1221608550000002</v>
      </c>
      <c r="AC260" s="51">
        <v>0.6989506263185653</v>
      </c>
      <c r="AD260" s="53">
        <v>1</v>
      </c>
      <c r="AE260" s="51">
        <v>118.33695923076924</v>
      </c>
      <c r="AF260" s="51">
        <v>393.08156593606265</v>
      </c>
      <c r="AG260" s="51">
        <v>55.440325334584742</v>
      </c>
      <c r="AH260" s="51">
        <v>0.17889335988972649</v>
      </c>
      <c r="AI260" s="51">
        <v>0.14104025764363237</v>
      </c>
      <c r="AJ260" s="51">
        <v>0.12457321655316522</v>
      </c>
      <c r="AK260" s="51">
        <v>8.6905200052059328</v>
      </c>
      <c r="AL260" s="51">
        <v>6.2054685189827126</v>
      </c>
      <c r="AM260" s="51">
        <v>11.175571491429153</v>
      </c>
    </row>
    <row r="261" spans="1:39">
      <c r="A261" t="s">
        <v>658</v>
      </c>
      <c r="B261">
        <v>5</v>
      </c>
      <c r="C261" t="s">
        <v>659</v>
      </c>
      <c r="D261" t="s">
        <v>136</v>
      </c>
      <c r="E261" t="s">
        <v>137</v>
      </c>
      <c r="F261" t="s">
        <v>138</v>
      </c>
      <c r="G261" t="s">
        <v>139</v>
      </c>
      <c r="H261" t="s">
        <v>140</v>
      </c>
      <c r="I261" t="s">
        <v>10</v>
      </c>
      <c r="J261" t="s">
        <v>45</v>
      </c>
      <c r="K261">
        <v>52</v>
      </c>
      <c r="L261">
        <v>10841.3</v>
      </c>
      <c r="M261" t="s">
        <v>30</v>
      </c>
      <c r="N261">
        <v>260</v>
      </c>
      <c r="O261">
        <v>118.79562961538461</v>
      </c>
      <c r="P261" s="49" t="s">
        <v>33</v>
      </c>
      <c r="Q261" s="49">
        <v>7360445</v>
      </c>
      <c r="R261" s="49">
        <v>32.510452999999998</v>
      </c>
      <c r="S261" s="49">
        <v>52.540310169999998</v>
      </c>
      <c r="T261" s="49">
        <v>7.6758653781217774</v>
      </c>
      <c r="U261" s="49" t="s">
        <v>141</v>
      </c>
      <c r="V261" s="49">
        <v>0.28594968825048261</v>
      </c>
      <c r="W261" s="49">
        <v>1.93521838171215</v>
      </c>
      <c r="X261" s="49">
        <v>4</v>
      </c>
      <c r="Y261" s="49">
        <v>90</v>
      </c>
      <c r="Z261" s="49">
        <v>0.89753000000000005</v>
      </c>
      <c r="AA261" s="49">
        <v>401.28340079999998</v>
      </c>
      <c r="AB261" s="49">
        <v>2.1221608550000002</v>
      </c>
      <c r="AC261" s="51">
        <v>0.6989506263185653</v>
      </c>
      <c r="AD261" s="53">
        <v>1</v>
      </c>
      <c r="AE261" s="51">
        <v>118.79562961538461</v>
      </c>
      <c r="AF261" s="51">
        <v>394.6051378970551</v>
      </c>
      <c r="AG261" s="51">
        <v>55.71192364374788</v>
      </c>
      <c r="AH261" s="51">
        <v>0.17826418188099191</v>
      </c>
      <c r="AI261" s="51">
        <v>0.14118397935883453</v>
      </c>
      <c r="AJ261" s="51">
        <v>0.12457321655316522</v>
      </c>
      <c r="AK261" s="51">
        <v>8.6993757493885813</v>
      </c>
      <c r="AL261" s="51">
        <v>6.211791965877107</v>
      </c>
      <c r="AM261" s="51">
        <v>11.186959532900056</v>
      </c>
    </row>
    <row r="262" spans="1:39">
      <c r="A262" t="s">
        <v>660</v>
      </c>
      <c r="B262">
        <v>5</v>
      </c>
      <c r="C262" t="s">
        <v>661</v>
      </c>
      <c r="D262" t="s">
        <v>136</v>
      </c>
      <c r="E262" t="s">
        <v>137</v>
      </c>
      <c r="F262" t="s">
        <v>138</v>
      </c>
      <c r="G262" t="s">
        <v>139</v>
      </c>
      <c r="H262" t="s">
        <v>140</v>
      </c>
      <c r="I262" t="s">
        <v>10</v>
      </c>
      <c r="J262" t="s">
        <v>45</v>
      </c>
      <c r="K262">
        <v>52</v>
      </c>
      <c r="L262">
        <v>10841.3</v>
      </c>
      <c r="M262" t="s">
        <v>30</v>
      </c>
      <c r="N262">
        <v>261</v>
      </c>
      <c r="O262">
        <v>119.2543</v>
      </c>
      <c r="P262" s="49" t="s">
        <v>33</v>
      </c>
      <c r="Q262" s="49">
        <v>7360445</v>
      </c>
      <c r="R262" s="49">
        <v>32.510452999999998</v>
      </c>
      <c r="S262" s="49">
        <v>52.540310169999998</v>
      </c>
      <c r="T262" s="49">
        <v>7.6758653781217774</v>
      </c>
      <c r="U262" s="49" t="s">
        <v>141</v>
      </c>
      <c r="V262" s="49">
        <v>0.28594968825048261</v>
      </c>
      <c r="W262" s="49">
        <v>1.93521838171215</v>
      </c>
      <c r="X262" s="49">
        <v>4</v>
      </c>
      <c r="Y262" s="49">
        <v>90</v>
      </c>
      <c r="Z262" s="49">
        <v>0.89753000000000005</v>
      </c>
      <c r="AA262" s="49">
        <v>401.28340079999998</v>
      </c>
      <c r="AB262" s="49">
        <v>2.1221608550000002</v>
      </c>
      <c r="AC262" s="51">
        <v>0.6989506263185653</v>
      </c>
      <c r="AD262" s="53">
        <v>1</v>
      </c>
      <c r="AE262" s="51">
        <v>119.2543</v>
      </c>
      <c r="AF262" s="51">
        <v>396.12870985804761</v>
      </c>
      <c r="AG262" s="51">
        <v>55.982552912164827</v>
      </c>
      <c r="AH262" s="51">
        <v>0.17762814973350435</v>
      </c>
      <c r="AI262" s="51">
        <v>0.14132414924489095</v>
      </c>
      <c r="AJ262" s="51">
        <v>0.12457321655316522</v>
      </c>
      <c r="AK262" s="51">
        <v>8.7080126394457356</v>
      </c>
      <c r="AL262" s="51">
        <v>6.2179591399149645</v>
      </c>
      <c r="AM262" s="51">
        <v>11.198066138976507</v>
      </c>
    </row>
    <row r="263" spans="1:39">
      <c r="A263" t="s">
        <v>662</v>
      </c>
      <c r="B263">
        <v>5</v>
      </c>
      <c r="C263" t="s">
        <v>663</v>
      </c>
      <c r="D263" t="s">
        <v>136</v>
      </c>
      <c r="E263" t="s">
        <v>137</v>
      </c>
      <c r="F263" t="s">
        <v>138</v>
      </c>
      <c r="G263" t="s">
        <v>139</v>
      </c>
      <c r="H263" t="s">
        <v>140</v>
      </c>
      <c r="I263" t="s">
        <v>10</v>
      </c>
      <c r="J263" t="s">
        <v>45</v>
      </c>
      <c r="K263">
        <v>52</v>
      </c>
      <c r="L263">
        <v>10841.3</v>
      </c>
      <c r="M263" t="s">
        <v>30</v>
      </c>
      <c r="N263">
        <v>262</v>
      </c>
      <c r="O263">
        <v>119.71297038461539</v>
      </c>
      <c r="P263" s="49" t="s">
        <v>33</v>
      </c>
      <c r="Q263" s="49">
        <v>7360445</v>
      </c>
      <c r="R263" s="49">
        <v>32.510452999999998</v>
      </c>
      <c r="S263" s="49">
        <v>52.540310169999998</v>
      </c>
      <c r="T263" s="49">
        <v>7.6758653781217774</v>
      </c>
      <c r="U263" s="49" t="s">
        <v>141</v>
      </c>
      <c r="V263" s="49">
        <v>0.28594968825048261</v>
      </c>
      <c r="W263" s="49">
        <v>1.93521838171215</v>
      </c>
      <c r="X263" s="49">
        <v>4</v>
      </c>
      <c r="Y263" s="49">
        <v>90</v>
      </c>
      <c r="Z263" s="49">
        <v>0.89753000000000005</v>
      </c>
      <c r="AA263" s="49">
        <v>401.28340079999998</v>
      </c>
      <c r="AB263" s="49">
        <v>2.1221608550000002</v>
      </c>
      <c r="AC263" s="51">
        <v>0.6989506263185653</v>
      </c>
      <c r="AD263" s="53">
        <v>1</v>
      </c>
      <c r="AE263" s="51">
        <v>119.71297038461539</v>
      </c>
      <c r="AF263" s="51">
        <v>397.65228181904013</v>
      </c>
      <c r="AG263" s="51">
        <v>56.252202863544575</v>
      </c>
      <c r="AH263" s="51">
        <v>0.17698537271852091</v>
      </c>
      <c r="AI263" s="51">
        <v>0.14146078228501979</v>
      </c>
      <c r="AJ263" s="51">
        <v>0.12457321655316522</v>
      </c>
      <c r="AK263" s="51">
        <v>8.716431598602858</v>
      </c>
      <c r="AL263" s="51">
        <v>6.2239707003257143</v>
      </c>
      <c r="AM263" s="51">
        <v>11.208892496880003</v>
      </c>
    </row>
    <row r="264" spans="1:39">
      <c r="A264" t="s">
        <v>664</v>
      </c>
      <c r="B264">
        <v>5</v>
      </c>
      <c r="C264" t="s">
        <v>665</v>
      </c>
      <c r="D264" t="s">
        <v>136</v>
      </c>
      <c r="E264" t="s">
        <v>137</v>
      </c>
      <c r="F264" t="s">
        <v>138</v>
      </c>
      <c r="G264" t="s">
        <v>139</v>
      </c>
      <c r="H264" t="s">
        <v>140</v>
      </c>
      <c r="I264" t="s">
        <v>10</v>
      </c>
      <c r="J264" t="s">
        <v>45</v>
      </c>
      <c r="K264">
        <v>52</v>
      </c>
      <c r="L264">
        <v>10841.3</v>
      </c>
      <c r="M264" t="s">
        <v>30</v>
      </c>
      <c r="N264">
        <v>263</v>
      </c>
      <c r="O264">
        <v>120.17164076923078</v>
      </c>
      <c r="P264" s="49" t="s">
        <v>33</v>
      </c>
      <c r="Q264" s="49">
        <v>7360445</v>
      </c>
      <c r="R264" s="49">
        <v>32.510452999999998</v>
      </c>
      <c r="S264" s="49">
        <v>52.540310169999998</v>
      </c>
      <c r="T264" s="49">
        <v>7.6758653781217774</v>
      </c>
      <c r="U264" s="49" t="s">
        <v>141</v>
      </c>
      <c r="V264" s="49">
        <v>0.28594968825048261</v>
      </c>
      <c r="W264" s="49">
        <v>1.93521838171215</v>
      </c>
      <c r="X264" s="49">
        <v>4</v>
      </c>
      <c r="Y264" s="49">
        <v>90</v>
      </c>
      <c r="Z264" s="49">
        <v>0.89753000000000005</v>
      </c>
      <c r="AA264" s="49">
        <v>401.28340079999998</v>
      </c>
      <c r="AB264" s="49">
        <v>2.1221608550000002</v>
      </c>
      <c r="AC264" s="51">
        <v>0.6989506263185653</v>
      </c>
      <c r="AD264" s="53">
        <v>1</v>
      </c>
      <c r="AE264" s="51">
        <v>120.17164076923078</v>
      </c>
      <c r="AF264" s="51">
        <v>399.17585378003264</v>
      </c>
      <c r="AG264" s="51">
        <v>56.520863388333936</v>
      </c>
      <c r="AH264" s="51">
        <v>0.1763359602747909</v>
      </c>
      <c r="AI264" s="51">
        <v>0.14159389365139299</v>
      </c>
      <c r="AJ264" s="51">
        <v>0.12457321655316522</v>
      </c>
      <c r="AK264" s="51">
        <v>8.7246335617282345</v>
      </c>
      <c r="AL264" s="51">
        <v>6.2298273146523471</v>
      </c>
      <c r="AM264" s="51">
        <v>11.219439808804122</v>
      </c>
    </row>
    <row r="265" spans="1:39">
      <c r="A265" t="s">
        <v>666</v>
      </c>
      <c r="B265">
        <v>5</v>
      </c>
      <c r="C265" t="s">
        <v>667</v>
      </c>
      <c r="D265" t="s">
        <v>136</v>
      </c>
      <c r="E265" t="s">
        <v>137</v>
      </c>
      <c r="F265" t="s">
        <v>138</v>
      </c>
      <c r="G265" t="s">
        <v>139</v>
      </c>
      <c r="H265" t="s">
        <v>140</v>
      </c>
      <c r="I265" t="s">
        <v>10</v>
      </c>
      <c r="J265" t="s">
        <v>45</v>
      </c>
      <c r="K265">
        <v>52</v>
      </c>
      <c r="L265">
        <v>10841.3</v>
      </c>
      <c r="M265" t="s">
        <v>30</v>
      </c>
      <c r="N265">
        <v>264</v>
      </c>
      <c r="O265">
        <v>120.63031115384615</v>
      </c>
      <c r="P265" s="49" t="s">
        <v>33</v>
      </c>
      <c r="Q265" s="49">
        <v>7360445</v>
      </c>
      <c r="R265" s="49">
        <v>32.510452999999998</v>
      </c>
      <c r="S265" s="49">
        <v>52.540310169999998</v>
      </c>
      <c r="T265" s="49">
        <v>7.6758653781217774</v>
      </c>
      <c r="U265" s="49" t="s">
        <v>141</v>
      </c>
      <c r="V265" s="49">
        <v>0.28594968825048261</v>
      </c>
      <c r="W265" s="49">
        <v>1.93521838171215</v>
      </c>
      <c r="X265" s="49">
        <v>4</v>
      </c>
      <c r="Y265" s="49">
        <v>90</v>
      </c>
      <c r="Z265" s="49">
        <v>0.89753000000000005</v>
      </c>
      <c r="AA265" s="49">
        <v>401.28340079999998</v>
      </c>
      <c r="AB265" s="49">
        <v>2.1221608550000002</v>
      </c>
      <c r="AC265" s="51">
        <v>0.6989506263185653</v>
      </c>
      <c r="AD265" s="53">
        <v>1</v>
      </c>
      <c r="AE265" s="51">
        <v>120.63031115384615</v>
      </c>
      <c r="AF265" s="51">
        <v>400.6994257410251</v>
      </c>
      <c r="AG265" s="51">
        <v>56.788524543942557</v>
      </c>
      <c r="AH265" s="51">
        <v>0.17568002198876567</v>
      </c>
      <c r="AI265" s="51">
        <v>0.14172349870210543</v>
      </c>
      <c r="AJ265" s="51">
        <v>0.12457321655316522</v>
      </c>
      <c r="AK265" s="51">
        <v>8.7326194751462172</v>
      </c>
      <c r="AL265" s="51">
        <v>6.2355296586180629</v>
      </c>
      <c r="AM265" s="51">
        <v>11.229709291674373</v>
      </c>
    </row>
    <row r="266" spans="1:39">
      <c r="A266" t="s">
        <v>668</v>
      </c>
      <c r="B266">
        <v>5</v>
      </c>
      <c r="C266" t="s">
        <v>669</v>
      </c>
      <c r="D266" t="s">
        <v>136</v>
      </c>
      <c r="E266" t="s">
        <v>137</v>
      </c>
      <c r="F266" t="s">
        <v>138</v>
      </c>
      <c r="G266" t="s">
        <v>139</v>
      </c>
      <c r="H266" t="s">
        <v>140</v>
      </c>
      <c r="I266" t="s">
        <v>10</v>
      </c>
      <c r="J266" t="s">
        <v>45</v>
      </c>
      <c r="K266">
        <v>52</v>
      </c>
      <c r="L266">
        <v>10841.3</v>
      </c>
      <c r="M266" t="s">
        <v>30</v>
      </c>
      <c r="N266">
        <v>265</v>
      </c>
      <c r="O266">
        <v>121.08898153846154</v>
      </c>
      <c r="P266" s="49" t="s">
        <v>33</v>
      </c>
      <c r="Q266" s="49">
        <v>7360445</v>
      </c>
      <c r="R266" s="49">
        <v>32.510452999999998</v>
      </c>
      <c r="S266" s="49">
        <v>52.540310169999998</v>
      </c>
      <c r="T266" s="49">
        <v>7.6758653781217774</v>
      </c>
      <c r="U266" s="49" t="s">
        <v>141</v>
      </c>
      <c r="V266" s="49">
        <v>0.28594968825048261</v>
      </c>
      <c r="W266" s="49">
        <v>1.93521838171215</v>
      </c>
      <c r="X266" s="49">
        <v>4</v>
      </c>
      <c r="Y266" s="49">
        <v>90</v>
      </c>
      <c r="Z266" s="49">
        <v>0.89753000000000005</v>
      </c>
      <c r="AA266" s="49">
        <v>401.28340079999998</v>
      </c>
      <c r="AB266" s="49">
        <v>2.1221608550000002</v>
      </c>
      <c r="AC266" s="51">
        <v>0.6989506263185653</v>
      </c>
      <c r="AD266" s="53">
        <v>1</v>
      </c>
      <c r="AE266" s="51">
        <v>121.08898153846154</v>
      </c>
      <c r="AF266" s="51">
        <v>402.22299770201755</v>
      </c>
      <c r="AG266" s="51">
        <v>57.055176554938065</v>
      </c>
      <c r="AH266" s="51">
        <v>0.17501766757495982</v>
      </c>
      <c r="AI266" s="51">
        <v>0.14184961297813894</v>
      </c>
      <c r="AJ266" s="51">
        <v>0.12457321655316522</v>
      </c>
      <c r="AK266" s="51">
        <v>8.7403902964501636</v>
      </c>
      <c r="AL266" s="51">
        <v>6.2410784159926962</v>
      </c>
      <c r="AM266" s="51">
        <v>11.239702176907635</v>
      </c>
    </row>
    <row r="267" spans="1:39">
      <c r="A267" t="s">
        <v>670</v>
      </c>
      <c r="B267">
        <v>5</v>
      </c>
      <c r="C267" t="s">
        <v>671</v>
      </c>
      <c r="D267" t="s">
        <v>136</v>
      </c>
      <c r="E267" t="s">
        <v>137</v>
      </c>
      <c r="F267" t="s">
        <v>138</v>
      </c>
      <c r="G267" t="s">
        <v>139</v>
      </c>
      <c r="H267" t="s">
        <v>140</v>
      </c>
      <c r="I267" t="s">
        <v>10</v>
      </c>
      <c r="J267" t="s">
        <v>45</v>
      </c>
      <c r="K267">
        <v>52</v>
      </c>
      <c r="L267">
        <v>10841.3</v>
      </c>
      <c r="M267" t="s">
        <v>30</v>
      </c>
      <c r="N267">
        <v>266</v>
      </c>
      <c r="O267">
        <v>121.54765192307693</v>
      </c>
      <c r="P267" s="49" t="s">
        <v>33</v>
      </c>
      <c r="Q267" s="49">
        <v>7360445</v>
      </c>
      <c r="R267" s="49">
        <v>32.510452999999998</v>
      </c>
      <c r="S267" s="49">
        <v>52.540310169999998</v>
      </c>
      <c r="T267" s="49">
        <v>7.6758653781217774</v>
      </c>
      <c r="U267" s="49" t="s">
        <v>141</v>
      </c>
      <c r="V267" s="49">
        <v>0.28594968825048261</v>
      </c>
      <c r="W267" s="49">
        <v>1.93521838171215</v>
      </c>
      <c r="X267" s="49">
        <v>4</v>
      </c>
      <c r="Y267" s="49">
        <v>90</v>
      </c>
      <c r="Z267" s="49">
        <v>0.89753000000000005</v>
      </c>
      <c r="AA267" s="49">
        <v>401.28340079999998</v>
      </c>
      <c r="AB267" s="49">
        <v>2.1221608550000002</v>
      </c>
      <c r="AC267" s="51">
        <v>0.6989506263185653</v>
      </c>
      <c r="AD267" s="53">
        <v>1</v>
      </c>
      <c r="AE267" s="51">
        <v>121.54765192307693</v>
      </c>
      <c r="AF267" s="51">
        <v>403.74656966301006</v>
      </c>
      <c r="AG267" s="51">
        <v>57.320809813211504</v>
      </c>
      <c r="AH267" s="51">
        <v>0.17434900685648988</v>
      </c>
      <c r="AI267" s="51">
        <v>0.14197225220032142</v>
      </c>
      <c r="AJ267" s="51">
        <v>0.12457321655316522</v>
      </c>
      <c r="AK267" s="51">
        <v>8.7479469943150576</v>
      </c>
      <c r="AL267" s="51">
        <v>6.24647427845892</v>
      </c>
      <c r="AM267" s="51">
        <v>11.249419710171196</v>
      </c>
    </row>
    <row r="268" spans="1:39">
      <c r="A268" t="s">
        <v>672</v>
      </c>
      <c r="B268">
        <v>5</v>
      </c>
      <c r="C268" t="s">
        <v>673</v>
      </c>
      <c r="D268" t="s">
        <v>136</v>
      </c>
      <c r="E268" t="s">
        <v>137</v>
      </c>
      <c r="F268" t="s">
        <v>138</v>
      </c>
      <c r="G268" t="s">
        <v>139</v>
      </c>
      <c r="H268" t="s">
        <v>140</v>
      </c>
      <c r="I268" t="s">
        <v>10</v>
      </c>
      <c r="J268" t="s">
        <v>45</v>
      </c>
      <c r="K268">
        <v>52</v>
      </c>
      <c r="L268">
        <v>10841.3</v>
      </c>
      <c r="M268" t="s">
        <v>30</v>
      </c>
      <c r="N268">
        <v>267</v>
      </c>
      <c r="O268">
        <v>122.00632230769232</v>
      </c>
      <c r="P268" s="49" t="s">
        <v>33</v>
      </c>
      <c r="Q268" s="49">
        <v>7360445</v>
      </c>
      <c r="R268" s="49">
        <v>32.510452999999998</v>
      </c>
      <c r="S268" s="49">
        <v>52.540310169999998</v>
      </c>
      <c r="T268" s="49">
        <v>7.6758653781217774</v>
      </c>
      <c r="U268" s="49" t="s">
        <v>141</v>
      </c>
      <c r="V268" s="49">
        <v>0.28594968825048261</v>
      </c>
      <c r="W268" s="49">
        <v>1.93521838171215</v>
      </c>
      <c r="X268" s="49">
        <v>4</v>
      </c>
      <c r="Y268" s="49">
        <v>90</v>
      </c>
      <c r="Z268" s="49">
        <v>0.89753000000000005</v>
      </c>
      <c r="AA268" s="49">
        <v>401.28340079999998</v>
      </c>
      <c r="AB268" s="49">
        <v>2.1221608550000002</v>
      </c>
      <c r="AC268" s="51">
        <v>0.6989506263185653</v>
      </c>
      <c r="AD268" s="53">
        <v>1</v>
      </c>
      <c r="AE268" s="51">
        <v>122.00632230769232</v>
      </c>
      <c r="AF268" s="51">
        <v>405.27014162400258</v>
      </c>
      <c r="AG268" s="51">
        <v>57.585414878113198</v>
      </c>
      <c r="AH268" s="51">
        <v>0.17367414974565457</v>
      </c>
      <c r="AI268" s="51">
        <v>0.14209143226628132</v>
      </c>
      <c r="AJ268" s="51">
        <v>0.12457321655316522</v>
      </c>
      <c r="AK268" s="51">
        <v>8.7552905483098566</v>
      </c>
      <c r="AL268" s="51">
        <v>6.2517179454782559</v>
      </c>
      <c r="AM268" s="51">
        <v>11.258863151141458</v>
      </c>
    </row>
    <row r="269" spans="1:39">
      <c r="A269" t="s">
        <v>674</v>
      </c>
      <c r="B269">
        <v>5</v>
      </c>
      <c r="C269" t="s">
        <v>675</v>
      </c>
      <c r="D269" t="s">
        <v>136</v>
      </c>
      <c r="E269" t="s">
        <v>137</v>
      </c>
      <c r="F269" t="s">
        <v>138</v>
      </c>
      <c r="G269" t="s">
        <v>139</v>
      </c>
      <c r="H269" t="s">
        <v>140</v>
      </c>
      <c r="I269" t="s">
        <v>10</v>
      </c>
      <c r="J269" t="s">
        <v>45</v>
      </c>
      <c r="K269">
        <v>52</v>
      </c>
      <c r="L269">
        <v>10841.3</v>
      </c>
      <c r="M269" t="s">
        <v>30</v>
      </c>
      <c r="N269">
        <v>268</v>
      </c>
      <c r="O269">
        <v>122.46499269230769</v>
      </c>
      <c r="P269" s="49" t="s">
        <v>33</v>
      </c>
      <c r="Q269" s="49">
        <v>7360445</v>
      </c>
      <c r="R269" s="49">
        <v>32.510452999999998</v>
      </c>
      <c r="S269" s="49">
        <v>52.540310169999998</v>
      </c>
      <c r="T269" s="49">
        <v>7.6758653781217774</v>
      </c>
      <c r="U269" s="49" t="s">
        <v>141</v>
      </c>
      <c r="V269" s="49">
        <v>0.28594968825048261</v>
      </c>
      <c r="W269" s="49">
        <v>1.93521838171215</v>
      </c>
      <c r="X269" s="49">
        <v>4</v>
      </c>
      <c r="Y269" s="49">
        <v>90</v>
      </c>
      <c r="Z269" s="49">
        <v>0.89753000000000005</v>
      </c>
      <c r="AA269" s="49">
        <v>401.28340079999998</v>
      </c>
      <c r="AB269" s="49">
        <v>2.1221608550000002</v>
      </c>
      <c r="AC269" s="51">
        <v>0.6989506263185653</v>
      </c>
      <c r="AD269" s="53">
        <v>1</v>
      </c>
      <c r="AE269" s="51">
        <v>122.46499269230769</v>
      </c>
      <c r="AF269" s="51">
        <v>406.79371358499503</v>
      </c>
      <c r="AG269" s="51">
        <v>57.848982476559243</v>
      </c>
      <c r="AH269" s="51">
        <v>0.17299320622463851</v>
      </c>
      <c r="AI269" s="51">
        <v>0.14220716924739876</v>
      </c>
      <c r="AJ269" s="51">
        <v>0.12457321655316522</v>
      </c>
      <c r="AK269" s="51">
        <v>8.7624219487096244</v>
      </c>
      <c r="AL269" s="51">
        <v>6.2568101241569209</v>
      </c>
      <c r="AM269" s="51">
        <v>11.26803377326233</v>
      </c>
    </row>
    <row r="270" spans="1:39">
      <c r="A270" t="s">
        <v>676</v>
      </c>
      <c r="B270">
        <v>5</v>
      </c>
      <c r="C270" t="s">
        <v>677</v>
      </c>
      <c r="D270" t="s">
        <v>136</v>
      </c>
      <c r="E270" t="s">
        <v>137</v>
      </c>
      <c r="F270" t="s">
        <v>138</v>
      </c>
      <c r="G270" t="s">
        <v>139</v>
      </c>
      <c r="H270" t="s">
        <v>140</v>
      </c>
      <c r="I270" t="s">
        <v>10</v>
      </c>
      <c r="J270" t="s">
        <v>45</v>
      </c>
      <c r="K270">
        <v>52</v>
      </c>
      <c r="L270">
        <v>10841.3</v>
      </c>
      <c r="M270" t="s">
        <v>30</v>
      </c>
      <c r="N270">
        <v>269</v>
      </c>
      <c r="O270">
        <v>122.92366307692308</v>
      </c>
      <c r="P270" s="49" t="s">
        <v>33</v>
      </c>
      <c r="Q270" s="49">
        <v>7360445</v>
      </c>
      <c r="R270" s="49">
        <v>32.510452999999998</v>
      </c>
      <c r="S270" s="49">
        <v>52.540310169999998</v>
      </c>
      <c r="T270" s="49">
        <v>7.6758653781217774</v>
      </c>
      <c r="U270" s="49" t="s">
        <v>141</v>
      </c>
      <c r="V270" s="49">
        <v>0.28594968825048261</v>
      </c>
      <c r="W270" s="49">
        <v>1.93521838171215</v>
      </c>
      <c r="X270" s="49">
        <v>4</v>
      </c>
      <c r="Y270" s="49">
        <v>90</v>
      </c>
      <c r="Z270" s="49">
        <v>0.89753000000000005</v>
      </c>
      <c r="AA270" s="49">
        <v>401.28340079999998</v>
      </c>
      <c r="AB270" s="49">
        <v>2.1221608550000002</v>
      </c>
      <c r="AC270" s="51">
        <v>0.6989506263185653</v>
      </c>
      <c r="AD270" s="53">
        <v>1</v>
      </c>
      <c r="AE270" s="51">
        <v>122.92366307692308</v>
      </c>
      <c r="AF270" s="51">
        <v>408.31728554598754</v>
      </c>
      <c r="AG270" s="51">
        <v>58.111503503108736</v>
      </c>
      <c r="AH270" s="51">
        <v>0.17230628632629644</v>
      </c>
      <c r="AI270" s="51">
        <v>0.14231947938575285</v>
      </c>
      <c r="AJ270" s="51">
        <v>0.12457321655316522</v>
      </c>
      <c r="AK270" s="51">
        <v>8.7693421963074396</v>
      </c>
      <c r="AL270" s="51">
        <v>6.2617515291115247</v>
      </c>
      <c r="AM270" s="51">
        <v>11.276932863503356</v>
      </c>
    </row>
    <row r="271" spans="1:39">
      <c r="A271" t="s">
        <v>678</v>
      </c>
      <c r="B271">
        <v>5</v>
      </c>
      <c r="C271" t="s">
        <v>679</v>
      </c>
      <c r="D271" t="s">
        <v>136</v>
      </c>
      <c r="E271" t="s">
        <v>137</v>
      </c>
      <c r="F271" t="s">
        <v>138</v>
      </c>
      <c r="G271" t="s">
        <v>139</v>
      </c>
      <c r="H271" t="s">
        <v>140</v>
      </c>
      <c r="I271" t="s">
        <v>10</v>
      </c>
      <c r="J271" t="s">
        <v>45</v>
      </c>
      <c r="K271">
        <v>52</v>
      </c>
      <c r="L271">
        <v>10841.3</v>
      </c>
      <c r="M271" t="s">
        <v>30</v>
      </c>
      <c r="N271">
        <v>270</v>
      </c>
      <c r="O271">
        <v>123.38233346153847</v>
      </c>
      <c r="P271" s="49" t="s">
        <v>33</v>
      </c>
      <c r="Q271" s="49">
        <v>7360445</v>
      </c>
      <c r="R271" s="49">
        <v>32.510452999999998</v>
      </c>
      <c r="S271" s="49">
        <v>52.540310169999998</v>
      </c>
      <c r="T271" s="49">
        <v>7.6758653781217774</v>
      </c>
      <c r="U271" s="49" t="s">
        <v>141</v>
      </c>
      <c r="V271" s="49">
        <v>0.28594968825048261</v>
      </c>
      <c r="W271" s="49">
        <v>1.93521838171215</v>
      </c>
      <c r="X271" s="49">
        <v>4</v>
      </c>
      <c r="Y271" s="49">
        <v>90</v>
      </c>
      <c r="Z271" s="49">
        <v>0.89753000000000005</v>
      </c>
      <c r="AA271" s="49">
        <v>401.28340079999998</v>
      </c>
      <c r="AB271" s="49">
        <v>2.1221608550000002</v>
      </c>
      <c r="AC271" s="51">
        <v>0.6989506263185653</v>
      </c>
      <c r="AD271" s="53">
        <v>1</v>
      </c>
      <c r="AE271" s="51">
        <v>123.38233346153847</v>
      </c>
      <c r="AF271" s="51">
        <v>409.84085750698006</v>
      </c>
      <c r="AG271" s="51">
        <v>58.372969020012086</v>
      </c>
      <c r="AH271" s="51">
        <v>0.17161350011522997</v>
      </c>
      <c r="AI271" s="51">
        <v>0.1424283790910669</v>
      </c>
      <c r="AJ271" s="51">
        <v>0.12457321655316522</v>
      </c>
      <c r="AK271" s="51">
        <v>8.7760523022261641</v>
      </c>
      <c r="AL271" s="51">
        <v>6.2665428823346616</v>
      </c>
      <c r="AM271" s="51">
        <v>11.285561722117667</v>
      </c>
    </row>
    <row r="272" spans="1:39">
      <c r="A272" t="s">
        <v>680</v>
      </c>
      <c r="B272">
        <v>5</v>
      </c>
      <c r="C272" t="s">
        <v>681</v>
      </c>
      <c r="D272" t="s">
        <v>136</v>
      </c>
      <c r="E272" t="s">
        <v>137</v>
      </c>
      <c r="F272" t="s">
        <v>138</v>
      </c>
      <c r="G272" t="s">
        <v>139</v>
      </c>
      <c r="H272" t="s">
        <v>140</v>
      </c>
      <c r="I272" t="s">
        <v>10</v>
      </c>
      <c r="J272" t="s">
        <v>45</v>
      </c>
      <c r="K272">
        <v>52</v>
      </c>
      <c r="L272">
        <v>10841.3</v>
      </c>
      <c r="M272" t="s">
        <v>30</v>
      </c>
      <c r="N272">
        <v>271</v>
      </c>
      <c r="O272">
        <v>123.84100384615385</v>
      </c>
      <c r="P272" s="49" t="s">
        <v>33</v>
      </c>
      <c r="Q272" s="49">
        <v>7360445</v>
      </c>
      <c r="R272" s="49">
        <v>32.510452999999998</v>
      </c>
      <c r="S272" s="49">
        <v>52.540310169999998</v>
      </c>
      <c r="T272" s="49">
        <v>7.6758653781217774</v>
      </c>
      <c r="U272" s="49" t="s">
        <v>141</v>
      </c>
      <c r="V272" s="49">
        <v>0.28594968825048261</v>
      </c>
      <c r="W272" s="49">
        <v>1.93521838171215</v>
      </c>
      <c r="X272" s="49">
        <v>4</v>
      </c>
      <c r="Y272" s="49">
        <v>90</v>
      </c>
      <c r="Z272" s="49">
        <v>0.89753000000000005</v>
      </c>
      <c r="AA272" s="49">
        <v>401.28340079999998</v>
      </c>
      <c r="AB272" s="49">
        <v>2.1221608550000002</v>
      </c>
      <c r="AC272" s="51">
        <v>0.6989506263185653</v>
      </c>
      <c r="AD272" s="53">
        <v>1</v>
      </c>
      <c r="AE272" s="51">
        <v>123.84100384615385</v>
      </c>
      <c r="AF272" s="51">
        <v>411.36442946797257</v>
      </c>
      <c r="AG272" s="51">
        <v>58.633370257230339</v>
      </c>
      <c r="AH272" s="51">
        <v>0.17091495766870016</v>
      </c>
      <c r="AI272" s="51">
        <v>0.14253388493765073</v>
      </c>
      <c r="AJ272" s="51">
        <v>0.12457321655316522</v>
      </c>
      <c r="AK272" s="51">
        <v>8.7825532877300319</v>
      </c>
      <c r="AL272" s="51">
        <v>6.2711849130603774</v>
      </c>
      <c r="AM272" s="51">
        <v>11.293921662399686</v>
      </c>
    </row>
    <row r="273" spans="1:39">
      <c r="A273" t="s">
        <v>682</v>
      </c>
      <c r="B273">
        <v>5</v>
      </c>
      <c r="C273" t="s">
        <v>683</v>
      </c>
      <c r="D273" t="s">
        <v>136</v>
      </c>
      <c r="E273" t="s">
        <v>137</v>
      </c>
      <c r="F273" t="s">
        <v>138</v>
      </c>
      <c r="G273" t="s">
        <v>139</v>
      </c>
      <c r="H273" t="s">
        <v>140</v>
      </c>
      <c r="I273" t="s">
        <v>10</v>
      </c>
      <c r="J273" t="s">
        <v>45</v>
      </c>
      <c r="K273">
        <v>52</v>
      </c>
      <c r="L273">
        <v>10841.3</v>
      </c>
      <c r="M273" t="s">
        <v>30</v>
      </c>
      <c r="N273">
        <v>272</v>
      </c>
      <c r="O273">
        <v>124.29967423076923</v>
      </c>
      <c r="P273" s="49" t="s">
        <v>33</v>
      </c>
      <c r="Q273" s="49">
        <v>7360445</v>
      </c>
      <c r="R273" s="49">
        <v>32.510452999999998</v>
      </c>
      <c r="S273" s="49">
        <v>52.540310169999998</v>
      </c>
      <c r="T273" s="49">
        <v>7.6758653781217774</v>
      </c>
      <c r="U273" s="49" t="s">
        <v>141</v>
      </c>
      <c r="V273" s="49">
        <v>0.28594968825048261</v>
      </c>
      <c r="W273" s="49">
        <v>1.93521838171215</v>
      </c>
      <c r="X273" s="49">
        <v>4</v>
      </c>
      <c r="Y273" s="49">
        <v>90</v>
      </c>
      <c r="Z273" s="49">
        <v>0.89753000000000005</v>
      </c>
      <c r="AA273" s="49">
        <v>401.28340079999998</v>
      </c>
      <c r="AB273" s="49">
        <v>2.1221608550000002</v>
      </c>
      <c r="AC273" s="51">
        <v>0.6989506263185653</v>
      </c>
      <c r="AD273" s="53">
        <v>1</v>
      </c>
      <c r="AE273" s="51">
        <v>124.29967423076923</v>
      </c>
      <c r="AF273" s="51">
        <v>412.88800142896503</v>
      </c>
      <c r="AG273" s="51">
        <v>58.89269861242601</v>
      </c>
      <c r="AH273" s="51">
        <v>0.17021076905796004</v>
      </c>
      <c r="AI273" s="51">
        <v>0.1426360136613419</v>
      </c>
      <c r="AJ273" s="51">
        <v>0.12457321655316522</v>
      </c>
      <c r="AK273" s="51">
        <v>8.7888461840361831</v>
      </c>
      <c r="AL273" s="51">
        <v>6.2756783576295918</v>
      </c>
      <c r="AM273" s="51">
        <v>11.302014010442775</v>
      </c>
    </row>
    <row r="274" spans="1:39">
      <c r="A274" t="s">
        <v>684</v>
      </c>
      <c r="B274">
        <v>5</v>
      </c>
      <c r="C274" t="s">
        <v>685</v>
      </c>
      <c r="D274" t="s">
        <v>136</v>
      </c>
      <c r="E274" t="s">
        <v>137</v>
      </c>
      <c r="F274" t="s">
        <v>138</v>
      </c>
      <c r="G274" t="s">
        <v>139</v>
      </c>
      <c r="H274" t="s">
        <v>140</v>
      </c>
      <c r="I274" t="s">
        <v>10</v>
      </c>
      <c r="J274" t="s">
        <v>45</v>
      </c>
      <c r="K274">
        <v>52</v>
      </c>
      <c r="L274">
        <v>10841.3</v>
      </c>
      <c r="M274" t="s">
        <v>30</v>
      </c>
      <c r="N274">
        <v>273</v>
      </c>
      <c r="O274">
        <v>124.75834461538462</v>
      </c>
      <c r="P274" s="49" t="s">
        <v>33</v>
      </c>
      <c r="Q274" s="49">
        <v>7360445</v>
      </c>
      <c r="R274" s="49">
        <v>32.510452999999998</v>
      </c>
      <c r="S274" s="49">
        <v>52.540310169999998</v>
      </c>
      <c r="T274" s="49">
        <v>7.6758653781217774</v>
      </c>
      <c r="U274" s="49" t="s">
        <v>141</v>
      </c>
      <c r="V274" s="49">
        <v>0.28594968825048261</v>
      </c>
      <c r="W274" s="49">
        <v>1.93521838171215</v>
      </c>
      <c r="X274" s="49">
        <v>4</v>
      </c>
      <c r="Y274" s="49">
        <v>90</v>
      </c>
      <c r="Z274" s="49">
        <v>0.89753000000000005</v>
      </c>
      <c r="AA274" s="49">
        <v>401.28340079999998</v>
      </c>
      <c r="AB274" s="49">
        <v>2.1221608550000002</v>
      </c>
      <c r="AC274" s="51">
        <v>0.6989506263185653</v>
      </c>
      <c r="AD274" s="53">
        <v>1</v>
      </c>
      <c r="AE274" s="51">
        <v>124.75834461538462</v>
      </c>
      <c r="AF274" s="51">
        <v>414.41157338995748</v>
      </c>
      <c r="AG274" s="51">
        <v>59.150945650925387</v>
      </c>
      <c r="AH274" s="51">
        <v>0.16950104432950749</v>
      </c>
      <c r="AI274" s="51">
        <v>0.14273478215644544</v>
      </c>
      <c r="AJ274" s="51">
        <v>0.12457321655316522</v>
      </c>
      <c r="AK274" s="51">
        <v>8.7949320321260966</v>
      </c>
      <c r="AL274" s="51">
        <v>6.2800239593554554</v>
      </c>
      <c r="AM274" s="51">
        <v>11.309840104896738</v>
      </c>
    </row>
    <row r="275" spans="1:39">
      <c r="A275" t="s">
        <v>686</v>
      </c>
      <c r="B275">
        <v>5</v>
      </c>
      <c r="C275" t="s">
        <v>687</v>
      </c>
      <c r="D275" t="s">
        <v>136</v>
      </c>
      <c r="E275" t="s">
        <v>137</v>
      </c>
      <c r="F275" t="s">
        <v>138</v>
      </c>
      <c r="G275" t="s">
        <v>139</v>
      </c>
      <c r="H275" t="s">
        <v>140</v>
      </c>
      <c r="I275" t="s">
        <v>10</v>
      </c>
      <c r="J275" t="s">
        <v>45</v>
      </c>
      <c r="K275">
        <v>52</v>
      </c>
      <c r="L275">
        <v>10841.3</v>
      </c>
      <c r="M275" t="s">
        <v>30</v>
      </c>
      <c r="N275">
        <v>274</v>
      </c>
      <c r="O275">
        <v>125.217015</v>
      </c>
      <c r="P275" s="49" t="s">
        <v>33</v>
      </c>
      <c r="Q275" s="49">
        <v>7360445</v>
      </c>
      <c r="R275" s="49">
        <v>32.510452999999998</v>
      </c>
      <c r="S275" s="49">
        <v>52.540310169999998</v>
      </c>
      <c r="T275" s="49">
        <v>7.6758653781217774</v>
      </c>
      <c r="U275" s="49" t="s">
        <v>141</v>
      </c>
      <c r="V275" s="49">
        <v>0.28594968825048261</v>
      </c>
      <c r="W275" s="49">
        <v>1.93521838171215</v>
      </c>
      <c r="X275" s="49">
        <v>4</v>
      </c>
      <c r="Y275" s="49">
        <v>90</v>
      </c>
      <c r="Z275" s="49">
        <v>0.89753000000000005</v>
      </c>
      <c r="AA275" s="49">
        <v>401.28340079999998</v>
      </c>
      <c r="AB275" s="49">
        <v>2.1221608550000002</v>
      </c>
      <c r="AC275" s="51">
        <v>0.6989506263185653</v>
      </c>
      <c r="AD275" s="53">
        <v>1</v>
      </c>
      <c r="AE275" s="51">
        <v>125.217015</v>
      </c>
      <c r="AF275" s="51">
        <v>415.93514535094999</v>
      </c>
      <c r="AG275" s="51">
        <v>59.408103105652721</v>
      </c>
      <c r="AH275" s="51">
        <v>0.16878589348665368</v>
      </c>
      <c r="AI275" s="51">
        <v>0.14283020747267333</v>
      </c>
      <c r="AJ275" s="51">
        <v>0.12457321655316522</v>
      </c>
      <c r="AK275" s="51">
        <v>8.8008118825570065</v>
      </c>
      <c r="AL275" s="51">
        <v>6.2842224683886867</v>
      </c>
      <c r="AM275" s="51">
        <v>11.317401296725327</v>
      </c>
    </row>
    <row r="276" spans="1:39">
      <c r="A276" t="s">
        <v>688</v>
      </c>
      <c r="B276">
        <v>5</v>
      </c>
      <c r="C276" t="s">
        <v>689</v>
      </c>
      <c r="D276" t="s">
        <v>136</v>
      </c>
      <c r="E276" t="s">
        <v>137</v>
      </c>
      <c r="F276" t="s">
        <v>138</v>
      </c>
      <c r="G276" t="s">
        <v>139</v>
      </c>
      <c r="H276" t="s">
        <v>140</v>
      </c>
      <c r="I276" t="s">
        <v>10</v>
      </c>
      <c r="J276" t="s">
        <v>45</v>
      </c>
      <c r="K276">
        <v>52</v>
      </c>
      <c r="L276">
        <v>10841.3</v>
      </c>
      <c r="M276" t="s">
        <v>30</v>
      </c>
      <c r="N276">
        <v>275</v>
      </c>
      <c r="O276">
        <v>125.67568538461539</v>
      </c>
      <c r="P276" s="49" t="s">
        <v>33</v>
      </c>
      <c r="Q276" s="49">
        <v>7360445</v>
      </c>
      <c r="R276" s="49">
        <v>32.510452999999998</v>
      </c>
      <c r="S276" s="49">
        <v>52.540310169999998</v>
      </c>
      <c r="T276" s="49">
        <v>7.6758653781217774</v>
      </c>
      <c r="U276" s="49" t="s">
        <v>141</v>
      </c>
      <c r="V276" s="49">
        <v>0.28594968825048261</v>
      </c>
      <c r="W276" s="49">
        <v>1.93521838171215</v>
      </c>
      <c r="X276" s="49">
        <v>4</v>
      </c>
      <c r="Y276" s="49">
        <v>90</v>
      </c>
      <c r="Z276" s="49">
        <v>0.89753000000000005</v>
      </c>
      <c r="AA276" s="49">
        <v>401.28340079999998</v>
      </c>
      <c r="AB276" s="49">
        <v>2.1221608550000002</v>
      </c>
      <c r="AC276" s="51">
        <v>0.6989506263185653</v>
      </c>
      <c r="AD276" s="53">
        <v>1</v>
      </c>
      <c r="AE276" s="51">
        <v>125.67568538461539</v>
      </c>
      <c r="AF276" s="51">
        <v>417.45871731194251</v>
      </c>
      <c r="AG276" s="51">
        <v>59.664162877036141</v>
      </c>
      <c r="AH276" s="51">
        <v>0.16806542647097075</v>
      </c>
      <c r="AI276" s="51">
        <v>0.14292230681208318</v>
      </c>
      <c r="AJ276" s="51">
        <v>0.12457321655316522</v>
      </c>
      <c r="AK276" s="51">
        <v>8.8064867952732744</v>
      </c>
      <c r="AL276" s="51">
        <v>6.2882746415828894</v>
      </c>
      <c r="AM276" s="51">
        <v>11.324698948963659</v>
      </c>
    </row>
    <row r="277" spans="1:39">
      <c r="A277" t="s">
        <v>690</v>
      </c>
      <c r="B277">
        <v>5</v>
      </c>
      <c r="C277" t="s">
        <v>691</v>
      </c>
      <c r="D277" t="s">
        <v>136</v>
      </c>
      <c r="E277" t="s">
        <v>137</v>
      </c>
      <c r="F277" t="s">
        <v>138</v>
      </c>
      <c r="G277" t="s">
        <v>139</v>
      </c>
      <c r="H277" t="s">
        <v>140</v>
      </c>
      <c r="I277" t="s">
        <v>10</v>
      </c>
      <c r="J277" t="s">
        <v>45</v>
      </c>
      <c r="K277">
        <v>52</v>
      </c>
      <c r="L277">
        <v>10841.3</v>
      </c>
      <c r="M277" t="s">
        <v>30</v>
      </c>
      <c r="N277">
        <v>276</v>
      </c>
      <c r="O277">
        <v>126.13435576923077</v>
      </c>
      <c r="P277" s="49" t="s">
        <v>33</v>
      </c>
      <c r="Q277" s="49">
        <v>7360445</v>
      </c>
      <c r="R277" s="49">
        <v>32.510452999999998</v>
      </c>
      <c r="S277" s="49">
        <v>52.540310169999998</v>
      </c>
      <c r="T277" s="49">
        <v>7.6758653781217774</v>
      </c>
      <c r="U277" s="49" t="s">
        <v>141</v>
      </c>
      <c r="V277" s="49">
        <v>0.28594968825048261</v>
      </c>
      <c r="W277" s="49">
        <v>1.93521838171215</v>
      </c>
      <c r="X277" s="49">
        <v>4</v>
      </c>
      <c r="Y277" s="49">
        <v>90</v>
      </c>
      <c r="Z277" s="49">
        <v>0.89753000000000005</v>
      </c>
      <c r="AA277" s="49">
        <v>401.28340079999998</v>
      </c>
      <c r="AB277" s="49">
        <v>2.1221608550000002</v>
      </c>
      <c r="AC277" s="51">
        <v>0.6989506263185653</v>
      </c>
      <c r="AD277" s="53">
        <v>1</v>
      </c>
      <c r="AE277" s="51">
        <v>126.13435576923077</v>
      </c>
      <c r="AF277" s="51">
        <v>418.98228927293496</v>
      </c>
      <c r="AG277" s="51">
        <v>59.919117032886156</v>
      </c>
      <c r="AH277" s="51">
        <v>0.16733975314427416</v>
      </c>
      <c r="AI277" s="51">
        <v>0.1430110975260184</v>
      </c>
      <c r="AJ277" s="51">
        <v>0.12457321655316522</v>
      </c>
      <c r="AK277" s="51">
        <v>8.8119578394178486</v>
      </c>
      <c r="AL277" s="51">
        <v>6.2921812423599182</v>
      </c>
      <c r="AM277" s="51">
        <v>11.331734436475781</v>
      </c>
    </row>
    <row r="278" spans="1:39">
      <c r="A278" t="s">
        <v>692</v>
      </c>
      <c r="B278">
        <v>5</v>
      </c>
      <c r="C278" t="s">
        <v>693</v>
      </c>
      <c r="D278" t="s">
        <v>136</v>
      </c>
      <c r="E278" t="s">
        <v>137</v>
      </c>
      <c r="F278" t="s">
        <v>138</v>
      </c>
      <c r="G278" t="s">
        <v>139</v>
      </c>
      <c r="H278" t="s">
        <v>140</v>
      </c>
      <c r="I278" t="s">
        <v>10</v>
      </c>
      <c r="J278" t="s">
        <v>45</v>
      </c>
      <c r="K278">
        <v>52</v>
      </c>
      <c r="L278">
        <v>10841.3</v>
      </c>
      <c r="M278" t="s">
        <v>30</v>
      </c>
      <c r="N278">
        <v>277</v>
      </c>
      <c r="O278">
        <v>126.59302615384615</v>
      </c>
      <c r="P278" s="49" t="s">
        <v>33</v>
      </c>
      <c r="Q278" s="49">
        <v>7360445</v>
      </c>
      <c r="R278" s="49">
        <v>32.510452999999998</v>
      </c>
      <c r="S278" s="49">
        <v>52.540310169999998</v>
      </c>
      <c r="T278" s="49">
        <v>7.6758653781217774</v>
      </c>
      <c r="U278" s="49" t="s">
        <v>141</v>
      </c>
      <c r="V278" s="49">
        <v>0.28594968825048261</v>
      </c>
      <c r="W278" s="49">
        <v>1.93521838171215</v>
      </c>
      <c r="X278" s="49">
        <v>4</v>
      </c>
      <c r="Y278" s="49">
        <v>90</v>
      </c>
      <c r="Z278" s="49">
        <v>0.89753000000000005</v>
      </c>
      <c r="AA278" s="49">
        <v>401.28340079999998</v>
      </c>
      <c r="AB278" s="49">
        <v>2.1221608550000002</v>
      </c>
      <c r="AC278" s="51">
        <v>0.6989506263185653</v>
      </c>
      <c r="AD278" s="53">
        <v>1</v>
      </c>
      <c r="AE278" s="51">
        <v>126.59302615384615</v>
      </c>
      <c r="AF278" s="51">
        <v>420.50586123392748</v>
      </c>
      <c r="AG278" s="51">
        <v>60.172957808246288</v>
      </c>
      <c r="AH278" s="51">
        <v>0.16660898327032114</v>
      </c>
      <c r="AI278" s="51">
        <v>0.14309659711204847</v>
      </c>
      <c r="AJ278" s="51">
        <v>0.12457321655316522</v>
      </c>
      <c r="AK278" s="51">
        <v>8.8172260931437361</v>
      </c>
      <c r="AL278" s="51">
        <v>6.2959430405752634</v>
      </c>
      <c r="AM278" s="51">
        <v>11.33850914571221</v>
      </c>
    </row>
    <row r="279" spans="1:39">
      <c r="A279" t="s">
        <v>694</v>
      </c>
      <c r="B279">
        <v>5</v>
      </c>
      <c r="C279" t="s">
        <v>695</v>
      </c>
      <c r="D279" t="s">
        <v>136</v>
      </c>
      <c r="E279" t="s">
        <v>137</v>
      </c>
      <c r="F279" t="s">
        <v>138</v>
      </c>
      <c r="G279" t="s">
        <v>139</v>
      </c>
      <c r="H279" t="s">
        <v>140</v>
      </c>
      <c r="I279" t="s">
        <v>10</v>
      </c>
      <c r="J279" t="s">
        <v>45</v>
      </c>
      <c r="K279">
        <v>52</v>
      </c>
      <c r="L279">
        <v>10841.3</v>
      </c>
      <c r="M279" t="s">
        <v>30</v>
      </c>
      <c r="N279">
        <v>278</v>
      </c>
      <c r="O279">
        <v>127.05169653846154</v>
      </c>
      <c r="P279" s="49" t="s">
        <v>33</v>
      </c>
      <c r="Q279" s="49">
        <v>7360445</v>
      </c>
      <c r="R279" s="49">
        <v>32.510452999999998</v>
      </c>
      <c r="S279" s="49">
        <v>52.540310169999998</v>
      </c>
      <c r="T279" s="49">
        <v>7.6758653781217774</v>
      </c>
      <c r="U279" s="49" t="s">
        <v>141</v>
      </c>
      <c r="V279" s="49">
        <v>0.28594968825048261</v>
      </c>
      <c r="W279" s="49">
        <v>1.93521838171215</v>
      </c>
      <c r="X279" s="49">
        <v>4</v>
      </c>
      <c r="Y279" s="49">
        <v>90</v>
      </c>
      <c r="Z279" s="49">
        <v>0.89753000000000005</v>
      </c>
      <c r="AA279" s="49">
        <v>401.28340079999998</v>
      </c>
      <c r="AB279" s="49">
        <v>2.1221608550000002</v>
      </c>
      <c r="AC279" s="51">
        <v>0.6989506263185653</v>
      </c>
      <c r="AD279" s="53">
        <v>1</v>
      </c>
      <c r="AE279" s="51">
        <v>127.05169653846154</v>
      </c>
      <c r="AF279" s="51">
        <v>422.02943319491999</v>
      </c>
      <c r="AG279" s="51">
        <v>60.425677605216428</v>
      </c>
      <c r="AH279" s="51">
        <v>0.16587322649696781</v>
      </c>
      <c r="AI279" s="51">
        <v>0.14317882321091102</v>
      </c>
      <c r="AJ279" s="51">
        <v>0.12457321655316522</v>
      </c>
      <c r="AK279" s="51">
        <v>8.8222926434255751</v>
      </c>
      <c r="AL279" s="51">
        <v>6.2995608123835058</v>
      </c>
      <c r="AM279" s="51">
        <v>11.345024474467646</v>
      </c>
    </row>
    <row r="280" spans="1:39">
      <c r="A280" t="s">
        <v>696</v>
      </c>
      <c r="B280">
        <v>5</v>
      </c>
      <c r="C280" t="s">
        <v>697</v>
      </c>
      <c r="D280" t="s">
        <v>136</v>
      </c>
      <c r="E280" t="s">
        <v>137</v>
      </c>
      <c r="F280" t="s">
        <v>138</v>
      </c>
      <c r="G280" t="s">
        <v>139</v>
      </c>
      <c r="H280" t="s">
        <v>140</v>
      </c>
      <c r="I280" t="s">
        <v>10</v>
      </c>
      <c r="J280" t="s">
        <v>45</v>
      </c>
      <c r="K280">
        <v>52</v>
      </c>
      <c r="L280">
        <v>10841.3</v>
      </c>
      <c r="M280" t="s">
        <v>30</v>
      </c>
      <c r="N280">
        <v>279</v>
      </c>
      <c r="O280">
        <v>127.51036692307693</v>
      </c>
      <c r="P280" s="49" t="s">
        <v>33</v>
      </c>
      <c r="Q280" s="49">
        <v>7360445</v>
      </c>
      <c r="R280" s="49">
        <v>32.510452999999998</v>
      </c>
      <c r="S280" s="49">
        <v>52.540310169999998</v>
      </c>
      <c r="T280" s="49">
        <v>7.6758653781217774</v>
      </c>
      <c r="U280" s="49" t="s">
        <v>141</v>
      </c>
      <c r="V280" s="49">
        <v>0.28594968825048261</v>
      </c>
      <c r="W280" s="49">
        <v>1.93521838171215</v>
      </c>
      <c r="X280" s="49">
        <v>4</v>
      </c>
      <c r="Y280" s="49">
        <v>90</v>
      </c>
      <c r="Z280" s="49">
        <v>0.89753000000000005</v>
      </c>
      <c r="AA280" s="49">
        <v>401.28340079999998</v>
      </c>
      <c r="AB280" s="49">
        <v>2.1221608550000002</v>
      </c>
      <c r="AC280" s="51">
        <v>0.6989506263185653</v>
      </c>
      <c r="AD280" s="53">
        <v>1</v>
      </c>
      <c r="AE280" s="51">
        <v>127.51036692307693</v>
      </c>
      <c r="AF280" s="51">
        <v>423.55300515591244</v>
      </c>
      <c r="AG280" s="51">
        <v>60.67726899274907</v>
      </c>
      <c r="AH280" s="51">
        <v>0.16513259233830679</v>
      </c>
      <c r="AI280" s="51">
        <v>0.14325779360345559</v>
      </c>
      <c r="AJ280" s="51">
        <v>0.12457321655316522</v>
      </c>
      <c r="AK280" s="51">
        <v>8.8271585858713237</v>
      </c>
      <c r="AL280" s="51">
        <v>6.3030353401038477</v>
      </c>
      <c r="AM280" s="51">
        <v>11.351281831638802</v>
      </c>
    </row>
    <row r="281" spans="1:39">
      <c r="A281" t="s">
        <v>698</v>
      </c>
      <c r="B281">
        <v>5</v>
      </c>
      <c r="C281" t="s">
        <v>699</v>
      </c>
      <c r="D281" t="s">
        <v>136</v>
      </c>
      <c r="E281" t="s">
        <v>137</v>
      </c>
      <c r="F281" t="s">
        <v>138</v>
      </c>
      <c r="G281" t="s">
        <v>139</v>
      </c>
      <c r="H281" t="s">
        <v>140</v>
      </c>
      <c r="I281" t="s">
        <v>10</v>
      </c>
      <c r="J281" t="s">
        <v>45</v>
      </c>
      <c r="K281">
        <v>52</v>
      </c>
      <c r="L281">
        <v>10841.3</v>
      </c>
      <c r="M281" t="s">
        <v>30</v>
      </c>
      <c r="N281">
        <v>280</v>
      </c>
      <c r="O281">
        <v>127.9690373076923</v>
      </c>
      <c r="P281" s="49" t="s">
        <v>33</v>
      </c>
      <c r="Q281" s="49">
        <v>7360445</v>
      </c>
      <c r="R281" s="49">
        <v>32.510452999999998</v>
      </c>
      <c r="S281" s="49">
        <v>52.540310169999998</v>
      </c>
      <c r="T281" s="49">
        <v>7.6758653781217774</v>
      </c>
      <c r="U281" s="49" t="s">
        <v>141</v>
      </c>
      <c r="V281" s="49">
        <v>0.28594968825048261</v>
      </c>
      <c r="W281" s="49">
        <v>1.93521838171215</v>
      </c>
      <c r="X281" s="49">
        <v>4</v>
      </c>
      <c r="Y281" s="49">
        <v>90</v>
      </c>
      <c r="Z281" s="49">
        <v>0.89753000000000005</v>
      </c>
      <c r="AA281" s="49">
        <v>401.28340079999998</v>
      </c>
      <c r="AB281" s="49">
        <v>2.1221608550000002</v>
      </c>
      <c r="AC281" s="51">
        <v>0.6989506263185653</v>
      </c>
      <c r="AD281" s="53">
        <v>1</v>
      </c>
      <c r="AE281" s="51">
        <v>127.9690373076923</v>
      </c>
      <c r="AF281" s="51">
        <v>425.0765771169049</v>
      </c>
      <c r="AG281" s="51">
        <v>60.927724706418857</v>
      </c>
      <c r="AH281" s="51">
        <v>0.16438719015716191</v>
      </c>
      <c r="AI281" s="51">
        <v>0.14333352620759074</v>
      </c>
      <c r="AJ281" s="51">
        <v>0.12457321655316522</v>
      </c>
      <c r="AK281" s="51">
        <v>8.8318250245341492</v>
      </c>
      <c r="AL281" s="51">
        <v>6.3063674120857973</v>
      </c>
      <c r="AM281" s="51">
        <v>11.3572826369825</v>
      </c>
    </row>
    <row r="282" spans="1:39">
      <c r="A282" t="s">
        <v>700</v>
      </c>
      <c r="B282">
        <v>5</v>
      </c>
      <c r="C282" t="s">
        <v>701</v>
      </c>
      <c r="D282" t="s">
        <v>136</v>
      </c>
      <c r="E282" t="s">
        <v>137</v>
      </c>
      <c r="F282" t="s">
        <v>138</v>
      </c>
      <c r="G282" t="s">
        <v>139</v>
      </c>
      <c r="H282" t="s">
        <v>140</v>
      </c>
      <c r="I282" t="s">
        <v>10</v>
      </c>
      <c r="J282" t="s">
        <v>45</v>
      </c>
      <c r="K282">
        <v>52</v>
      </c>
      <c r="L282">
        <v>10841.3</v>
      </c>
      <c r="M282" t="s">
        <v>30</v>
      </c>
      <c r="N282">
        <v>281</v>
      </c>
      <c r="O282">
        <v>128.42770769230771</v>
      </c>
      <c r="P282" s="49" t="s">
        <v>33</v>
      </c>
      <c r="Q282" s="49">
        <v>7360445</v>
      </c>
      <c r="R282" s="49">
        <v>32.510452999999998</v>
      </c>
      <c r="S282" s="49">
        <v>52.540310169999998</v>
      </c>
      <c r="T282" s="49">
        <v>7.6758653781217774</v>
      </c>
      <c r="U282" s="49" t="s">
        <v>141</v>
      </c>
      <c r="V282" s="49">
        <v>0.28594968825048261</v>
      </c>
      <c r="W282" s="49">
        <v>1.93521838171215</v>
      </c>
      <c r="X282" s="49">
        <v>4</v>
      </c>
      <c r="Y282" s="49">
        <v>90</v>
      </c>
      <c r="Z282" s="49">
        <v>0.89753000000000005</v>
      </c>
      <c r="AA282" s="49">
        <v>401.28340079999998</v>
      </c>
      <c r="AB282" s="49">
        <v>2.1221608550000002</v>
      </c>
      <c r="AC282" s="51">
        <v>0.6989506263185653</v>
      </c>
      <c r="AD282" s="53">
        <v>1</v>
      </c>
      <c r="AE282" s="51">
        <v>128.42770769230771</v>
      </c>
      <c r="AF282" s="51">
        <v>426.60014907789747</v>
      </c>
      <c r="AG282" s="51">
        <v>61.177037648165168</v>
      </c>
      <c r="AH282" s="51">
        <v>0.16363712914740811</v>
      </c>
      <c r="AI282" s="51">
        <v>0.14340603907523294</v>
      </c>
      <c r="AJ282" s="51">
        <v>0.12457321655316522</v>
      </c>
      <c r="AK282" s="51">
        <v>8.8362930717244179</v>
      </c>
      <c r="AL282" s="51">
        <v>6.30955782257492</v>
      </c>
      <c r="AM282" s="51">
        <v>11.363028320873916</v>
      </c>
    </row>
    <row r="283" spans="1:39">
      <c r="A283" t="s">
        <v>702</v>
      </c>
      <c r="B283">
        <v>5</v>
      </c>
      <c r="C283" t="s">
        <v>703</v>
      </c>
      <c r="D283" t="s">
        <v>136</v>
      </c>
      <c r="E283" t="s">
        <v>137</v>
      </c>
      <c r="F283" t="s">
        <v>138</v>
      </c>
      <c r="G283" t="s">
        <v>139</v>
      </c>
      <c r="H283" t="s">
        <v>140</v>
      </c>
      <c r="I283" t="s">
        <v>10</v>
      </c>
      <c r="J283" t="s">
        <v>45</v>
      </c>
      <c r="K283">
        <v>52</v>
      </c>
      <c r="L283">
        <v>10841.3</v>
      </c>
      <c r="M283" t="s">
        <v>30</v>
      </c>
      <c r="N283">
        <v>282</v>
      </c>
      <c r="O283">
        <v>128.88637807692308</v>
      </c>
      <c r="P283" s="49" t="s">
        <v>33</v>
      </c>
      <c r="Q283" s="49">
        <v>7360445</v>
      </c>
      <c r="R283" s="49">
        <v>32.510452999999998</v>
      </c>
      <c r="S283" s="49">
        <v>52.540310169999998</v>
      </c>
      <c r="T283" s="49">
        <v>7.6758653781217774</v>
      </c>
      <c r="U283" s="49" t="s">
        <v>141</v>
      </c>
      <c r="V283" s="49">
        <v>0.28594968825048261</v>
      </c>
      <c r="W283" s="49">
        <v>1.93521838171215</v>
      </c>
      <c r="X283" s="49">
        <v>4</v>
      </c>
      <c r="Y283" s="49">
        <v>90</v>
      </c>
      <c r="Z283" s="49">
        <v>0.89753000000000005</v>
      </c>
      <c r="AA283" s="49">
        <v>401.28340079999998</v>
      </c>
      <c r="AB283" s="49">
        <v>2.1221608550000002</v>
      </c>
      <c r="AC283" s="51">
        <v>0.6989506263185653</v>
      </c>
      <c r="AD283" s="53">
        <v>1</v>
      </c>
      <c r="AE283" s="51">
        <v>128.88637807692308</v>
      </c>
      <c r="AF283" s="51">
        <v>428.12372103888993</v>
      </c>
      <c r="AG283" s="51">
        <v>61.425200886008518</v>
      </c>
      <c r="AH283" s="51">
        <v>0.1628825183168221</v>
      </c>
      <c r="AI283" s="51">
        <v>0.14347535038925996</v>
      </c>
      <c r="AJ283" s="51">
        <v>0.12457321655316522</v>
      </c>
      <c r="AK283" s="51">
        <v>8.8405638478219828</v>
      </c>
      <c r="AL283" s="51">
        <v>6.3126073715787996</v>
      </c>
      <c r="AM283" s="51">
        <v>11.368520324065168</v>
      </c>
    </row>
    <row r="284" spans="1:39">
      <c r="A284" t="s">
        <v>704</v>
      </c>
      <c r="B284">
        <v>5</v>
      </c>
      <c r="C284" t="s">
        <v>705</v>
      </c>
      <c r="D284" t="s">
        <v>136</v>
      </c>
      <c r="E284" t="s">
        <v>137</v>
      </c>
      <c r="F284" t="s">
        <v>138</v>
      </c>
      <c r="G284" t="s">
        <v>139</v>
      </c>
      <c r="H284" t="s">
        <v>140</v>
      </c>
      <c r="I284" t="s">
        <v>10</v>
      </c>
      <c r="J284" t="s">
        <v>45</v>
      </c>
      <c r="K284">
        <v>52</v>
      </c>
      <c r="L284">
        <v>10841.3</v>
      </c>
      <c r="M284" t="s">
        <v>30</v>
      </c>
      <c r="N284">
        <v>283</v>
      </c>
      <c r="O284">
        <v>129.34504846153845</v>
      </c>
      <c r="P284" s="49" t="s">
        <v>33</v>
      </c>
      <c r="Q284" s="49">
        <v>7360445</v>
      </c>
      <c r="R284" s="49">
        <v>32.510452999999998</v>
      </c>
      <c r="S284" s="49">
        <v>52.540310169999998</v>
      </c>
      <c r="T284" s="49">
        <v>7.6758653781217774</v>
      </c>
      <c r="U284" s="49" t="s">
        <v>141</v>
      </c>
      <c r="V284" s="49">
        <v>0.28594968825048261</v>
      </c>
      <c r="W284" s="49">
        <v>1.93521838171215</v>
      </c>
      <c r="X284" s="49">
        <v>4</v>
      </c>
      <c r="Y284" s="49">
        <v>90</v>
      </c>
      <c r="Z284" s="49">
        <v>0.89753000000000005</v>
      </c>
      <c r="AA284" s="49">
        <v>401.28340079999998</v>
      </c>
      <c r="AB284" s="49">
        <v>2.1221608550000002</v>
      </c>
      <c r="AC284" s="51">
        <v>0.6989506263185653</v>
      </c>
      <c r="AD284" s="53">
        <v>1</v>
      </c>
      <c r="AE284" s="51">
        <v>129.34504846153845</v>
      </c>
      <c r="AF284" s="51">
        <v>429.64729299988238</v>
      </c>
      <c r="AG284" s="51">
        <v>61.67220765374087</v>
      </c>
      <c r="AH284" s="51">
        <v>0.16212346646984166</v>
      </c>
      <c r="AI284" s="51">
        <v>0.14354147846046769</v>
      </c>
      <c r="AJ284" s="51">
        <v>0.12457321655316522</v>
      </c>
      <c r="AK284" s="51">
        <v>8.8446384810886673</v>
      </c>
      <c r="AL284" s="51">
        <v>6.3155168647331399</v>
      </c>
      <c r="AM284" s="51">
        <v>11.373760097444196</v>
      </c>
    </row>
    <row r="285" spans="1:39">
      <c r="A285" t="s">
        <v>706</v>
      </c>
      <c r="B285">
        <v>5</v>
      </c>
      <c r="C285" t="s">
        <v>707</v>
      </c>
      <c r="D285" t="s">
        <v>136</v>
      </c>
      <c r="E285" t="s">
        <v>137</v>
      </c>
      <c r="F285" t="s">
        <v>138</v>
      </c>
      <c r="G285" t="s">
        <v>139</v>
      </c>
      <c r="H285" t="s">
        <v>140</v>
      </c>
      <c r="I285" t="s">
        <v>10</v>
      </c>
      <c r="J285" t="s">
        <v>45</v>
      </c>
      <c r="K285">
        <v>52</v>
      </c>
      <c r="L285">
        <v>10841.3</v>
      </c>
      <c r="M285" t="s">
        <v>30</v>
      </c>
      <c r="N285">
        <v>284</v>
      </c>
      <c r="O285">
        <v>129.80371884615386</v>
      </c>
      <c r="P285" s="49" t="s">
        <v>33</v>
      </c>
      <c r="Q285" s="49">
        <v>7360445</v>
      </c>
      <c r="R285" s="49">
        <v>32.510452999999998</v>
      </c>
      <c r="S285" s="49">
        <v>52.540310169999998</v>
      </c>
      <c r="T285" s="49">
        <v>7.6758653781217774</v>
      </c>
      <c r="U285" s="49" t="s">
        <v>141</v>
      </c>
      <c r="V285" s="49">
        <v>0.28594968825048261</v>
      </c>
      <c r="W285" s="49">
        <v>1.93521838171215</v>
      </c>
      <c r="X285" s="49">
        <v>4</v>
      </c>
      <c r="Y285" s="49">
        <v>90</v>
      </c>
      <c r="Z285" s="49">
        <v>0.89753000000000005</v>
      </c>
      <c r="AA285" s="49">
        <v>401.28340079999998</v>
      </c>
      <c r="AB285" s="49">
        <v>2.1221608550000002</v>
      </c>
      <c r="AC285" s="51">
        <v>0.6989506263185653</v>
      </c>
      <c r="AD285" s="53">
        <v>1</v>
      </c>
      <c r="AE285" s="51">
        <v>129.80371884615386</v>
      </c>
      <c r="AF285" s="51">
        <v>431.17086496087495</v>
      </c>
      <c r="AG285" s="51">
        <v>61.91805135058992</v>
      </c>
      <c r="AH285" s="51">
        <v>0.16136008219059714</v>
      </c>
      <c r="AI285" s="51">
        <v>0.14360444172453177</v>
      </c>
      <c r="AJ285" s="51">
        <v>0.12457321655316522</v>
      </c>
      <c r="AK285" s="51">
        <v>8.8485181074810448</v>
      </c>
      <c r="AL285" s="51">
        <v>6.3182871131680889</v>
      </c>
      <c r="AM285" s="51">
        <v>11.378749101794</v>
      </c>
    </row>
    <row r="286" spans="1:39">
      <c r="A286" t="s">
        <v>708</v>
      </c>
      <c r="B286">
        <v>5</v>
      </c>
      <c r="C286" t="s">
        <v>709</v>
      </c>
      <c r="D286" t="s">
        <v>136</v>
      </c>
      <c r="E286" t="s">
        <v>137</v>
      </c>
      <c r="F286" t="s">
        <v>138</v>
      </c>
      <c r="G286" t="s">
        <v>139</v>
      </c>
      <c r="H286" t="s">
        <v>140</v>
      </c>
      <c r="I286" t="s">
        <v>10</v>
      </c>
      <c r="J286" t="s">
        <v>45</v>
      </c>
      <c r="K286">
        <v>52</v>
      </c>
      <c r="L286">
        <v>10841.3</v>
      </c>
      <c r="M286" t="s">
        <v>30</v>
      </c>
      <c r="N286">
        <v>285</v>
      </c>
      <c r="O286">
        <v>130.26238923076923</v>
      </c>
      <c r="P286" s="49" t="s">
        <v>33</v>
      </c>
      <c r="Q286" s="49">
        <v>7360445</v>
      </c>
      <c r="R286" s="49">
        <v>32.510452999999998</v>
      </c>
      <c r="S286" s="49">
        <v>52.540310169999998</v>
      </c>
      <c r="T286" s="49">
        <v>7.6758653781217774</v>
      </c>
      <c r="U286" s="49" t="s">
        <v>141</v>
      </c>
      <c r="V286" s="49">
        <v>0.28594968825048261</v>
      </c>
      <c r="W286" s="49">
        <v>1.93521838171215</v>
      </c>
      <c r="X286" s="49">
        <v>4</v>
      </c>
      <c r="Y286" s="49">
        <v>90</v>
      </c>
      <c r="Z286" s="49">
        <v>0.89753000000000005</v>
      </c>
      <c r="AA286" s="49">
        <v>401.28340079999998</v>
      </c>
      <c r="AB286" s="49">
        <v>2.1221608550000002</v>
      </c>
      <c r="AC286" s="51">
        <v>0.6989506263185653</v>
      </c>
      <c r="AD286" s="53">
        <v>1</v>
      </c>
      <c r="AE286" s="51">
        <v>130.26238923076923</v>
      </c>
      <c r="AF286" s="51">
        <v>432.69443692186741</v>
      </c>
      <c r="AG286" s="51">
        <v>62.162725540857792</v>
      </c>
      <c r="AH286" s="51">
        <v>0.16059247382610761</v>
      </c>
      <c r="AI286" s="51">
        <v>0.14366425873897393</v>
      </c>
      <c r="AJ286" s="51">
        <v>0.12457321655316522</v>
      </c>
      <c r="AK286" s="51">
        <v>8.8522038704635175</v>
      </c>
      <c r="AL286" s="51">
        <v>6.3209189333747577</v>
      </c>
      <c r="AM286" s="51">
        <v>11.383488807552276</v>
      </c>
    </row>
    <row r="287" spans="1:39">
      <c r="A287" t="s">
        <v>710</v>
      </c>
      <c r="B287">
        <v>5</v>
      </c>
      <c r="C287" t="s">
        <v>711</v>
      </c>
      <c r="D287" t="s">
        <v>136</v>
      </c>
      <c r="E287" t="s">
        <v>137</v>
      </c>
      <c r="F287" t="s">
        <v>138</v>
      </c>
      <c r="G287" t="s">
        <v>139</v>
      </c>
      <c r="H287" t="s">
        <v>140</v>
      </c>
      <c r="I287" t="s">
        <v>10</v>
      </c>
      <c r="J287" t="s">
        <v>45</v>
      </c>
      <c r="K287">
        <v>52</v>
      </c>
      <c r="L287">
        <v>10841.3</v>
      </c>
      <c r="M287" t="s">
        <v>30</v>
      </c>
      <c r="N287">
        <v>286</v>
      </c>
      <c r="O287">
        <v>130.7210596153846</v>
      </c>
      <c r="P287" s="49" t="s">
        <v>33</v>
      </c>
      <c r="Q287" s="49">
        <v>7360445</v>
      </c>
      <c r="R287" s="49">
        <v>32.510452999999998</v>
      </c>
      <c r="S287" s="49">
        <v>52.540310169999998</v>
      </c>
      <c r="T287" s="49">
        <v>7.6758653781217774</v>
      </c>
      <c r="U287" s="49" t="s">
        <v>141</v>
      </c>
      <c r="V287" s="49">
        <v>0.28594968825048261</v>
      </c>
      <c r="W287" s="49">
        <v>1.93521838171215</v>
      </c>
      <c r="X287" s="49">
        <v>4</v>
      </c>
      <c r="Y287" s="49">
        <v>90</v>
      </c>
      <c r="Z287" s="49">
        <v>0.89753000000000005</v>
      </c>
      <c r="AA287" s="49">
        <v>401.28340079999998</v>
      </c>
      <c r="AB287" s="49">
        <v>2.1221608550000002</v>
      </c>
      <c r="AC287" s="51">
        <v>0.6989506263185653</v>
      </c>
      <c r="AD287" s="53">
        <v>1</v>
      </c>
      <c r="AE287" s="51">
        <v>130.7210596153846</v>
      </c>
      <c r="AF287" s="51">
        <v>434.21800888285986</v>
      </c>
      <c r="AG287" s="51">
        <v>62.406223953534486</v>
      </c>
      <c r="AH287" s="51">
        <v>0.15982074946960723</v>
      </c>
      <c r="AI287" s="51">
        <v>0.14372094818013403</v>
      </c>
      <c r="AJ287" s="51">
        <v>0.12457321655316522</v>
      </c>
      <c r="AK287" s="51">
        <v>8.8556969208217389</v>
      </c>
      <c r="AL287" s="51">
        <v>6.323413147072003</v>
      </c>
      <c r="AM287" s="51">
        <v>11.387980694571475</v>
      </c>
    </row>
    <row r="288" spans="1:39">
      <c r="A288" t="s">
        <v>712</v>
      </c>
      <c r="B288">
        <v>5</v>
      </c>
      <c r="C288" t="s">
        <v>713</v>
      </c>
      <c r="D288" t="s">
        <v>136</v>
      </c>
      <c r="E288" t="s">
        <v>137</v>
      </c>
      <c r="F288" t="s">
        <v>138</v>
      </c>
      <c r="G288" t="s">
        <v>139</v>
      </c>
      <c r="H288" t="s">
        <v>140</v>
      </c>
      <c r="I288" t="s">
        <v>10</v>
      </c>
      <c r="J288" t="s">
        <v>45</v>
      </c>
      <c r="K288">
        <v>52</v>
      </c>
      <c r="L288">
        <v>10841.3</v>
      </c>
      <c r="M288" t="s">
        <v>30</v>
      </c>
      <c r="N288">
        <v>287</v>
      </c>
      <c r="O288">
        <v>131.17973000000001</v>
      </c>
      <c r="P288" s="49" t="s">
        <v>33</v>
      </c>
      <c r="Q288" s="49">
        <v>7360445</v>
      </c>
      <c r="R288" s="49">
        <v>32.510452999999998</v>
      </c>
      <c r="S288" s="49">
        <v>52.540310169999998</v>
      </c>
      <c r="T288" s="49">
        <v>7.6758653781217774</v>
      </c>
      <c r="U288" s="49" t="s">
        <v>141</v>
      </c>
      <c r="V288" s="49">
        <v>0.28594968825048261</v>
      </c>
      <c r="W288" s="49">
        <v>1.93521838171215</v>
      </c>
      <c r="X288" s="49">
        <v>4</v>
      </c>
      <c r="Y288" s="49">
        <v>90</v>
      </c>
      <c r="Z288" s="49">
        <v>0.89753000000000005</v>
      </c>
      <c r="AA288" s="49">
        <v>401.28340079999998</v>
      </c>
      <c r="AB288" s="49">
        <v>2.1221608550000002</v>
      </c>
      <c r="AC288" s="51">
        <v>0.6989506263185653</v>
      </c>
      <c r="AD288" s="53">
        <v>1</v>
      </c>
      <c r="AE288" s="51">
        <v>131.17973000000001</v>
      </c>
      <c r="AF288" s="51">
        <v>435.74158084385238</v>
      </c>
      <c r="AG288" s="51">
        <v>62.648540481886158</v>
      </c>
      <c r="AH288" s="51">
        <v>0.15904501694414105</v>
      </c>
      <c r="AI288" s="51">
        <v>0.14377452884014805</v>
      </c>
      <c r="AJ288" s="51">
        <v>0.12457321655316522</v>
      </c>
      <c r="AK288" s="51">
        <v>8.8589984164764086</v>
      </c>
      <c r="AL288" s="51">
        <v>6.3257705810734599</v>
      </c>
      <c r="AM288" s="51">
        <v>11.392226251879357</v>
      </c>
    </row>
    <row r="289" spans="1:39">
      <c r="A289" t="s">
        <v>714</v>
      </c>
      <c r="B289">
        <v>5</v>
      </c>
      <c r="C289" t="s">
        <v>715</v>
      </c>
      <c r="D289" t="s">
        <v>136</v>
      </c>
      <c r="E289" t="s">
        <v>137</v>
      </c>
      <c r="F289" t="s">
        <v>138</v>
      </c>
      <c r="G289" t="s">
        <v>139</v>
      </c>
      <c r="H289" t="s">
        <v>140</v>
      </c>
      <c r="I289" t="s">
        <v>10</v>
      </c>
      <c r="J289" t="s">
        <v>45</v>
      </c>
      <c r="K289">
        <v>52</v>
      </c>
      <c r="L289">
        <v>10841.3</v>
      </c>
      <c r="M289" t="s">
        <v>30</v>
      </c>
      <c r="N289">
        <v>288</v>
      </c>
      <c r="O289">
        <v>131.63840038461538</v>
      </c>
      <c r="P289" s="49" t="s">
        <v>33</v>
      </c>
      <c r="Q289" s="49">
        <v>7360445</v>
      </c>
      <c r="R289" s="49">
        <v>32.510452999999998</v>
      </c>
      <c r="S289" s="49">
        <v>52.540310169999998</v>
      </c>
      <c r="T289" s="49">
        <v>7.6758653781217774</v>
      </c>
      <c r="U289" s="49" t="s">
        <v>141</v>
      </c>
      <c r="V289" s="49">
        <v>0.28594968825048261</v>
      </c>
      <c r="W289" s="49">
        <v>1.93521838171215</v>
      </c>
      <c r="X289" s="49">
        <v>4</v>
      </c>
      <c r="Y289" s="49">
        <v>90</v>
      </c>
      <c r="Z289" s="49">
        <v>0.89753000000000005</v>
      </c>
      <c r="AA289" s="49">
        <v>401.28340079999998</v>
      </c>
      <c r="AB289" s="49">
        <v>2.1221608550000002</v>
      </c>
      <c r="AC289" s="51">
        <v>0.6989506263185653</v>
      </c>
      <c r="AD289" s="53">
        <v>1</v>
      </c>
      <c r="AE289" s="51">
        <v>131.63840038461538</v>
      </c>
      <c r="AF289" s="51">
        <v>437.26515280484483</v>
      </c>
      <c r="AG289" s="51">
        <v>62.889669183018526</v>
      </c>
      <c r="AH289" s="51">
        <v>0.15826538378620236</v>
      </c>
      <c r="AI289" s="51">
        <v>0.14382501962393221</v>
      </c>
      <c r="AJ289" s="51">
        <v>0.12457321655316522</v>
      </c>
      <c r="AK289" s="51">
        <v>8.8621095222974393</v>
      </c>
      <c r="AL289" s="51">
        <v>6.3279920671548524</v>
      </c>
      <c r="AM289" s="51">
        <v>11.396226977440026</v>
      </c>
    </row>
    <row r="290" spans="1:39">
      <c r="A290" t="s">
        <v>716</v>
      </c>
      <c r="B290">
        <v>5</v>
      </c>
      <c r="C290" t="s">
        <v>717</v>
      </c>
      <c r="D290" t="s">
        <v>136</v>
      </c>
      <c r="E290" t="s">
        <v>137</v>
      </c>
      <c r="F290" t="s">
        <v>138</v>
      </c>
      <c r="G290" t="s">
        <v>139</v>
      </c>
      <c r="H290" t="s">
        <v>140</v>
      </c>
      <c r="I290" t="s">
        <v>10</v>
      </c>
      <c r="J290" t="s">
        <v>45</v>
      </c>
      <c r="K290">
        <v>52</v>
      </c>
      <c r="L290">
        <v>10841.3</v>
      </c>
      <c r="M290" t="s">
        <v>30</v>
      </c>
      <c r="N290">
        <v>289</v>
      </c>
      <c r="O290">
        <v>132.09707076923078</v>
      </c>
      <c r="P290" s="49" t="s">
        <v>33</v>
      </c>
      <c r="Q290" s="49">
        <v>7360445</v>
      </c>
      <c r="R290" s="49">
        <v>32.510452999999998</v>
      </c>
      <c r="S290" s="49">
        <v>52.540310169999998</v>
      </c>
      <c r="T290" s="49">
        <v>7.6758653781217774</v>
      </c>
      <c r="U290" s="49" t="s">
        <v>141</v>
      </c>
      <c r="V290" s="49">
        <v>0.28594968825048261</v>
      </c>
      <c r="W290" s="49">
        <v>1.93521838171215</v>
      </c>
      <c r="X290" s="49">
        <v>4</v>
      </c>
      <c r="Y290" s="49">
        <v>90</v>
      </c>
      <c r="Z290" s="49">
        <v>0.89753000000000005</v>
      </c>
      <c r="AA290" s="49">
        <v>401.28340079999998</v>
      </c>
      <c r="AB290" s="49">
        <v>2.1221608550000002</v>
      </c>
      <c r="AC290" s="51">
        <v>0.6989506263185653</v>
      </c>
      <c r="AD290" s="53">
        <v>1</v>
      </c>
      <c r="AE290" s="51">
        <v>132.09707076923078</v>
      </c>
      <c r="AF290" s="51">
        <v>438.7887247658374</v>
      </c>
      <c r="AG290" s="51">
        <v>63.129604277415908</v>
      </c>
      <c r="AH290" s="51">
        <v>0.15748195722968653</v>
      </c>
      <c r="AI290" s="51">
        <v>0.14387243954617443</v>
      </c>
      <c r="AJ290" s="51">
        <v>0.12457321655316522</v>
      </c>
      <c r="AK290" s="51">
        <v>8.8650314099185792</v>
      </c>
      <c r="AL290" s="51">
        <v>6.3300784419216249</v>
      </c>
      <c r="AM290" s="51">
        <v>11.399984377915535</v>
      </c>
    </row>
    <row r="291" spans="1:39">
      <c r="A291" t="s">
        <v>718</v>
      </c>
      <c r="B291">
        <v>5</v>
      </c>
      <c r="C291" t="s">
        <v>719</v>
      </c>
      <c r="D291" t="s">
        <v>136</v>
      </c>
      <c r="E291" t="s">
        <v>137</v>
      </c>
      <c r="F291" t="s">
        <v>138</v>
      </c>
      <c r="G291" t="s">
        <v>139</v>
      </c>
      <c r="H291" t="s">
        <v>140</v>
      </c>
      <c r="I291" t="s">
        <v>10</v>
      </c>
      <c r="J291" t="s">
        <v>45</v>
      </c>
      <c r="K291">
        <v>52</v>
      </c>
      <c r="L291">
        <v>10841.3</v>
      </c>
      <c r="M291" t="s">
        <v>30</v>
      </c>
      <c r="N291">
        <v>290</v>
      </c>
      <c r="O291">
        <v>132.55574115384616</v>
      </c>
      <c r="P291" s="49" t="s">
        <v>33</v>
      </c>
      <c r="Q291" s="49">
        <v>7360445</v>
      </c>
      <c r="R291" s="49">
        <v>32.510452999999998</v>
      </c>
      <c r="S291" s="49">
        <v>52.540310169999998</v>
      </c>
      <c r="T291" s="49">
        <v>7.6758653781217774</v>
      </c>
      <c r="U291" s="49" t="s">
        <v>141</v>
      </c>
      <c r="V291" s="49">
        <v>0.28594968825048261</v>
      </c>
      <c r="W291" s="49">
        <v>1.93521838171215</v>
      </c>
      <c r="X291" s="49">
        <v>4</v>
      </c>
      <c r="Y291" s="49">
        <v>90</v>
      </c>
      <c r="Z291" s="49">
        <v>0.89753000000000005</v>
      </c>
      <c r="AA291" s="49">
        <v>401.28340079999998</v>
      </c>
      <c r="AB291" s="49">
        <v>2.1221608550000002</v>
      </c>
      <c r="AC291" s="51">
        <v>0.6989506263185653</v>
      </c>
      <c r="AD291" s="53">
        <v>1</v>
      </c>
      <c r="AE291" s="51">
        <v>132.55574115384616</v>
      </c>
      <c r="AF291" s="51">
        <v>440.31229672682986</v>
      </c>
      <c r="AG291" s="51">
        <v>63.368340148455729</v>
      </c>
      <c r="AH291" s="51">
        <v>0.15669484418990556</v>
      </c>
      <c r="AI291" s="51">
        <v>0.14391680772833265</v>
      </c>
      <c r="AJ291" s="51">
        <v>0.12457321655316522</v>
      </c>
      <c r="AK291" s="51">
        <v>8.8677652575524579</v>
      </c>
      <c r="AL291" s="51">
        <v>6.3320305466768714</v>
      </c>
      <c r="AM291" s="51">
        <v>11.403499968428045</v>
      </c>
    </row>
    <row r="292" spans="1:39">
      <c r="A292" t="s">
        <v>720</v>
      </c>
      <c r="B292">
        <v>5</v>
      </c>
      <c r="C292" t="s">
        <v>721</v>
      </c>
      <c r="D292" t="s">
        <v>136</v>
      </c>
      <c r="E292" t="s">
        <v>137</v>
      </c>
      <c r="F292" t="s">
        <v>138</v>
      </c>
      <c r="G292" t="s">
        <v>139</v>
      </c>
      <c r="H292" t="s">
        <v>140</v>
      </c>
      <c r="I292" t="s">
        <v>10</v>
      </c>
      <c r="J292" t="s">
        <v>45</v>
      </c>
      <c r="K292">
        <v>52</v>
      </c>
      <c r="L292">
        <v>10841.3</v>
      </c>
      <c r="M292" t="s">
        <v>30</v>
      </c>
      <c r="N292">
        <v>291</v>
      </c>
      <c r="O292">
        <v>133.01441153846153</v>
      </c>
      <c r="P292" s="49" t="s">
        <v>33</v>
      </c>
      <c r="Q292" s="49">
        <v>7360445</v>
      </c>
      <c r="R292" s="49">
        <v>32.510452999999998</v>
      </c>
      <c r="S292" s="49">
        <v>52.540310169999998</v>
      </c>
      <c r="T292" s="49">
        <v>7.6758653781217774</v>
      </c>
      <c r="U292" s="49" t="s">
        <v>141</v>
      </c>
      <c r="V292" s="49">
        <v>0.28594968825048261</v>
      </c>
      <c r="W292" s="49">
        <v>1.93521838171215</v>
      </c>
      <c r="X292" s="49">
        <v>4</v>
      </c>
      <c r="Y292" s="49">
        <v>90</v>
      </c>
      <c r="Z292" s="49">
        <v>0.89753000000000005</v>
      </c>
      <c r="AA292" s="49">
        <v>401.28340079999998</v>
      </c>
      <c r="AB292" s="49">
        <v>2.1221608550000002</v>
      </c>
      <c r="AC292" s="51">
        <v>0.6989506263185653</v>
      </c>
      <c r="AD292" s="53">
        <v>1</v>
      </c>
      <c r="AE292" s="51">
        <v>133.01441153846153</v>
      </c>
      <c r="AF292" s="51">
        <v>441.83586868782231</v>
      </c>
      <c r="AG292" s="51">
        <v>63.605871341899494</v>
      </c>
      <c r="AH292" s="51">
        <v>0.15590415124799012</v>
      </c>
      <c r="AI292" s="51">
        <v>0.14395814339564181</v>
      </c>
      <c r="AJ292" s="51">
        <v>0.12457321655316522</v>
      </c>
      <c r="AK292" s="51">
        <v>8.8703122498061617</v>
      </c>
      <c r="AL292" s="51">
        <v>6.3338492272896518</v>
      </c>
      <c r="AM292" s="51">
        <v>11.406775272322673</v>
      </c>
    </row>
    <row r="293" spans="1:39">
      <c r="A293" t="s">
        <v>722</v>
      </c>
      <c r="B293">
        <v>5</v>
      </c>
      <c r="C293" t="s">
        <v>723</v>
      </c>
      <c r="D293" t="s">
        <v>136</v>
      </c>
      <c r="E293" t="s">
        <v>137</v>
      </c>
      <c r="F293" t="s">
        <v>138</v>
      </c>
      <c r="G293" t="s">
        <v>139</v>
      </c>
      <c r="H293" t="s">
        <v>140</v>
      </c>
      <c r="I293" t="s">
        <v>10</v>
      </c>
      <c r="J293" t="s">
        <v>45</v>
      </c>
      <c r="K293">
        <v>52</v>
      </c>
      <c r="L293">
        <v>10841.3</v>
      </c>
      <c r="M293" t="s">
        <v>30</v>
      </c>
      <c r="N293">
        <v>292</v>
      </c>
      <c r="O293">
        <v>133.47308192307693</v>
      </c>
      <c r="P293" s="49" t="s">
        <v>33</v>
      </c>
      <c r="Q293" s="49">
        <v>7360445</v>
      </c>
      <c r="R293" s="49">
        <v>32.510452999999998</v>
      </c>
      <c r="S293" s="49">
        <v>52.540310169999998</v>
      </c>
      <c r="T293" s="49">
        <v>7.6758653781217774</v>
      </c>
      <c r="U293" s="49" t="s">
        <v>141</v>
      </c>
      <c r="V293" s="49">
        <v>0.28594968825048261</v>
      </c>
      <c r="W293" s="49">
        <v>1.93521838171215</v>
      </c>
      <c r="X293" s="49">
        <v>4</v>
      </c>
      <c r="Y293" s="49">
        <v>90</v>
      </c>
      <c r="Z293" s="49">
        <v>0.89753000000000005</v>
      </c>
      <c r="AA293" s="49">
        <v>401.28340079999998</v>
      </c>
      <c r="AB293" s="49">
        <v>2.1221608550000002</v>
      </c>
      <c r="AC293" s="51">
        <v>0.6989506263185653</v>
      </c>
      <c r="AD293" s="53">
        <v>1</v>
      </c>
      <c r="AE293" s="51">
        <v>133.47308192307693</v>
      </c>
      <c r="AF293" s="51">
        <v>443.35944064881488</v>
      </c>
      <c r="AG293" s="51">
        <v>63.842192565359532</v>
      </c>
      <c r="AH293" s="51">
        <v>0.15510998463510764</v>
      </c>
      <c r="AI293" s="51">
        <v>0.14399646587412795</v>
      </c>
      <c r="AJ293" s="51">
        <v>0.12457321655316522</v>
      </c>
      <c r="AK293" s="51">
        <v>8.872673577497256</v>
      </c>
      <c r="AL293" s="51">
        <v>6.3355353340636205</v>
      </c>
      <c r="AM293" s="51">
        <v>11.409811820930893</v>
      </c>
    </row>
    <row r="294" spans="1:39">
      <c r="A294" t="s">
        <v>724</v>
      </c>
      <c r="B294">
        <v>5</v>
      </c>
      <c r="C294" t="s">
        <v>725</v>
      </c>
      <c r="D294" t="s">
        <v>136</v>
      </c>
      <c r="E294" t="s">
        <v>137</v>
      </c>
      <c r="F294" t="s">
        <v>138</v>
      </c>
      <c r="G294" t="s">
        <v>139</v>
      </c>
      <c r="H294" t="s">
        <v>140</v>
      </c>
      <c r="I294" t="s">
        <v>10</v>
      </c>
      <c r="J294" t="s">
        <v>45</v>
      </c>
      <c r="K294">
        <v>52</v>
      </c>
      <c r="L294">
        <v>10841.3</v>
      </c>
      <c r="M294" t="s">
        <v>30</v>
      </c>
      <c r="N294">
        <v>293</v>
      </c>
      <c r="O294">
        <v>133.93175230769231</v>
      </c>
      <c r="P294" s="49" t="s">
        <v>33</v>
      </c>
      <c r="Q294" s="49">
        <v>7360445</v>
      </c>
      <c r="R294" s="49">
        <v>32.510452999999998</v>
      </c>
      <c r="S294" s="49">
        <v>52.540310169999998</v>
      </c>
      <c r="T294" s="49">
        <v>7.6758653781217774</v>
      </c>
      <c r="U294" s="49" t="s">
        <v>141</v>
      </c>
      <c r="V294" s="49">
        <v>0.28594968825048261</v>
      </c>
      <c r="W294" s="49">
        <v>1.93521838171215</v>
      </c>
      <c r="X294" s="49">
        <v>4</v>
      </c>
      <c r="Y294" s="49">
        <v>90</v>
      </c>
      <c r="Z294" s="49">
        <v>0.89753000000000005</v>
      </c>
      <c r="AA294" s="49">
        <v>401.28340079999998</v>
      </c>
      <c r="AB294" s="49">
        <v>2.1221608550000002</v>
      </c>
      <c r="AC294" s="51">
        <v>0.6989506263185653</v>
      </c>
      <c r="AD294" s="53">
        <v>1</v>
      </c>
      <c r="AE294" s="51">
        <v>133.93175230769231</v>
      </c>
      <c r="AF294" s="51">
        <v>444.88301260980734</v>
      </c>
      <c r="AG294" s="51">
        <v>64.077298687742712</v>
      </c>
      <c r="AH294" s="51">
        <v>0.15431245021733722</v>
      </c>
      <c r="AI294" s="51">
        <v>0.1440317945876321</v>
      </c>
      <c r="AJ294" s="51">
        <v>0.12457321655316522</v>
      </c>
      <c r="AK294" s="51">
        <v>8.8748504374703963</v>
      </c>
      <c r="AL294" s="51">
        <v>6.3370897216060769</v>
      </c>
      <c r="AM294" s="51">
        <v>11.412611153334717</v>
      </c>
    </row>
    <row r="295" spans="1:39">
      <c r="A295" t="s">
        <v>726</v>
      </c>
      <c r="B295">
        <v>5</v>
      </c>
      <c r="C295" t="s">
        <v>727</v>
      </c>
      <c r="D295" t="s">
        <v>136</v>
      </c>
      <c r="E295" t="s">
        <v>137</v>
      </c>
      <c r="F295" t="s">
        <v>138</v>
      </c>
      <c r="G295" t="s">
        <v>139</v>
      </c>
      <c r="H295" t="s">
        <v>140</v>
      </c>
      <c r="I295" t="s">
        <v>10</v>
      </c>
      <c r="J295" t="s">
        <v>45</v>
      </c>
      <c r="K295">
        <v>52</v>
      </c>
      <c r="L295">
        <v>10841.3</v>
      </c>
      <c r="M295" t="s">
        <v>30</v>
      </c>
      <c r="N295">
        <v>294</v>
      </c>
      <c r="O295">
        <v>134.39042269230768</v>
      </c>
      <c r="P295" s="49" t="s">
        <v>33</v>
      </c>
      <c r="Q295" s="49">
        <v>7360445</v>
      </c>
      <c r="R295" s="49">
        <v>32.510452999999998</v>
      </c>
      <c r="S295" s="49">
        <v>52.540310169999998</v>
      </c>
      <c r="T295" s="49">
        <v>7.6758653781217774</v>
      </c>
      <c r="U295" s="49" t="s">
        <v>141</v>
      </c>
      <c r="V295" s="49">
        <v>0.28594968825048261</v>
      </c>
      <c r="W295" s="49">
        <v>1.93521838171215</v>
      </c>
      <c r="X295" s="49">
        <v>4</v>
      </c>
      <c r="Y295" s="49">
        <v>90</v>
      </c>
      <c r="Z295" s="49">
        <v>0.89753000000000005</v>
      </c>
      <c r="AA295" s="49">
        <v>401.28340079999998</v>
      </c>
      <c r="AB295" s="49">
        <v>2.1221608550000002</v>
      </c>
      <c r="AC295" s="51">
        <v>0.6989506263185653</v>
      </c>
      <c r="AD295" s="53">
        <v>1</v>
      </c>
      <c r="AE295" s="51">
        <v>134.39042269230768</v>
      </c>
      <c r="AF295" s="51">
        <v>446.40658457079979</v>
      </c>
      <c r="AG295" s="51">
        <v>64.311184738671045</v>
      </c>
      <c r="AH295" s="51">
        <v>0.15351165348040408</v>
      </c>
      <c r="AI295" s="51">
        <v>0.14406414905484294</v>
      </c>
      <c r="AJ295" s="51">
        <v>0.12457321655316522</v>
      </c>
      <c r="AK295" s="51">
        <v>8.8768440324145015</v>
      </c>
      <c r="AL295" s="51">
        <v>6.3385132486974172</v>
      </c>
      <c r="AM295" s="51">
        <v>11.415174816131588</v>
      </c>
    </row>
    <row r="296" spans="1:39">
      <c r="A296" t="s">
        <v>728</v>
      </c>
      <c r="B296">
        <v>5</v>
      </c>
      <c r="C296" t="s">
        <v>729</v>
      </c>
      <c r="D296" t="s">
        <v>136</v>
      </c>
      <c r="E296" t="s">
        <v>137</v>
      </c>
      <c r="F296" t="s">
        <v>138</v>
      </c>
      <c r="G296" t="s">
        <v>139</v>
      </c>
      <c r="H296" t="s">
        <v>140</v>
      </c>
      <c r="I296" t="s">
        <v>10</v>
      </c>
      <c r="J296" t="s">
        <v>45</v>
      </c>
      <c r="K296">
        <v>52</v>
      </c>
      <c r="L296">
        <v>10841.3</v>
      </c>
      <c r="M296" t="s">
        <v>30</v>
      </c>
      <c r="N296">
        <v>295</v>
      </c>
      <c r="O296">
        <v>134.84909307692308</v>
      </c>
      <c r="P296" s="49" t="s">
        <v>33</v>
      </c>
      <c r="Q296" s="49">
        <v>7360445</v>
      </c>
      <c r="R296" s="49">
        <v>32.510452999999998</v>
      </c>
      <c r="S296" s="49">
        <v>52.540310169999998</v>
      </c>
      <c r="T296" s="49">
        <v>7.6758653781217774</v>
      </c>
      <c r="U296" s="49" t="s">
        <v>141</v>
      </c>
      <c r="V296" s="49">
        <v>0.28594968825048261</v>
      </c>
      <c r="W296" s="49">
        <v>1.93521838171215</v>
      </c>
      <c r="X296" s="49">
        <v>4</v>
      </c>
      <c r="Y296" s="49">
        <v>90</v>
      </c>
      <c r="Z296" s="49">
        <v>0.89753000000000005</v>
      </c>
      <c r="AA296" s="49">
        <v>401.28340079999998</v>
      </c>
      <c r="AB296" s="49">
        <v>2.1221608550000002</v>
      </c>
      <c r="AC296" s="51">
        <v>0.6989506263185653</v>
      </c>
      <c r="AD296" s="53">
        <v>1</v>
      </c>
      <c r="AE296" s="51">
        <v>134.84909307692308</v>
      </c>
      <c r="AF296" s="51">
        <v>447.93015653179231</v>
      </c>
      <c r="AG296" s="51">
        <v>64.543845907879273</v>
      </c>
      <c r="AH296" s="51">
        <v>0.15270769951467456</v>
      </c>
      <c r="AI296" s="51">
        <v>0.14409354888633896</v>
      </c>
      <c r="AJ296" s="51">
        <v>0.12457321655316522</v>
      </c>
      <c r="AK296" s="51">
        <v>8.8786555706804879</v>
      </c>
      <c r="AL296" s="51">
        <v>6.3398067781609901</v>
      </c>
      <c r="AM296" s="51">
        <v>11.417504363199985</v>
      </c>
    </row>
    <row r="297" spans="1:39">
      <c r="A297" t="s">
        <v>730</v>
      </c>
      <c r="B297">
        <v>5</v>
      </c>
      <c r="C297" t="s">
        <v>731</v>
      </c>
      <c r="D297" t="s">
        <v>136</v>
      </c>
      <c r="E297" t="s">
        <v>137</v>
      </c>
      <c r="F297" t="s">
        <v>138</v>
      </c>
      <c r="G297" t="s">
        <v>139</v>
      </c>
      <c r="H297" t="s">
        <v>140</v>
      </c>
      <c r="I297" t="s">
        <v>10</v>
      </c>
      <c r="J297" t="s">
        <v>45</v>
      </c>
      <c r="K297">
        <v>52</v>
      </c>
      <c r="L297">
        <v>10841.3</v>
      </c>
      <c r="M297" t="s">
        <v>30</v>
      </c>
      <c r="N297">
        <v>296</v>
      </c>
      <c r="O297">
        <v>135.30776346153846</v>
      </c>
      <c r="P297" s="49" t="s">
        <v>33</v>
      </c>
      <c r="Q297" s="49">
        <v>7360445</v>
      </c>
      <c r="R297" s="49">
        <v>32.510452999999998</v>
      </c>
      <c r="S297" s="49">
        <v>52.540310169999998</v>
      </c>
      <c r="T297" s="49">
        <v>7.6758653781217774</v>
      </c>
      <c r="U297" s="49" t="s">
        <v>141</v>
      </c>
      <c r="V297" s="49">
        <v>0.28594968825048261</v>
      </c>
      <c r="W297" s="49">
        <v>1.93521838171215</v>
      </c>
      <c r="X297" s="49">
        <v>4</v>
      </c>
      <c r="Y297" s="49">
        <v>90</v>
      </c>
      <c r="Z297" s="49">
        <v>0.89753000000000005</v>
      </c>
      <c r="AA297" s="49">
        <v>401.28340079999998</v>
      </c>
      <c r="AB297" s="49">
        <v>2.1221608550000002</v>
      </c>
      <c r="AC297" s="51">
        <v>0.6989506263185653</v>
      </c>
      <c r="AD297" s="53">
        <v>1</v>
      </c>
      <c r="AE297" s="51">
        <v>135.30776346153846</v>
      </c>
      <c r="AF297" s="51">
        <v>449.45372849278476</v>
      </c>
      <c r="AG297" s="51">
        <v>64.775277544590139</v>
      </c>
      <c r="AH297" s="51">
        <v>0.15190069300048764</v>
      </c>
      <c r="AI297" s="51">
        <v>0.14412001378164116</v>
      </c>
      <c r="AJ297" s="51">
        <v>0.12457321655316522</v>
      </c>
      <c r="AK297" s="51">
        <v>8.8802862660996666</v>
      </c>
      <c r="AL297" s="51">
        <v>6.3409711767334249</v>
      </c>
      <c r="AM297" s="51">
        <v>11.419601355465911</v>
      </c>
    </row>
    <row r="298" spans="1:39">
      <c r="A298" t="s">
        <v>732</v>
      </c>
      <c r="B298">
        <v>5</v>
      </c>
      <c r="C298" t="s">
        <v>733</v>
      </c>
      <c r="D298" t="s">
        <v>136</v>
      </c>
      <c r="E298" t="s">
        <v>137</v>
      </c>
      <c r="F298" t="s">
        <v>138</v>
      </c>
      <c r="G298" t="s">
        <v>139</v>
      </c>
      <c r="H298" t="s">
        <v>140</v>
      </c>
      <c r="I298" t="s">
        <v>10</v>
      </c>
      <c r="J298" t="s">
        <v>45</v>
      </c>
      <c r="K298">
        <v>52</v>
      </c>
      <c r="L298">
        <v>10841.3</v>
      </c>
      <c r="M298" t="s">
        <v>30</v>
      </c>
      <c r="N298">
        <v>297</v>
      </c>
      <c r="O298">
        <v>135.76643384615386</v>
      </c>
      <c r="P298" s="49" t="s">
        <v>33</v>
      </c>
      <c r="Q298" s="49">
        <v>7360445</v>
      </c>
      <c r="R298" s="49">
        <v>32.510452999999998</v>
      </c>
      <c r="S298" s="49">
        <v>52.540310169999998</v>
      </c>
      <c r="T298" s="49">
        <v>7.6758653781217774</v>
      </c>
      <c r="U298" s="49" t="s">
        <v>141</v>
      </c>
      <c r="V298" s="49">
        <v>0.28594968825048261</v>
      </c>
      <c r="W298" s="49">
        <v>1.93521838171215</v>
      </c>
      <c r="X298" s="49">
        <v>4</v>
      </c>
      <c r="Y298" s="49">
        <v>90</v>
      </c>
      <c r="Z298" s="49">
        <v>0.89753000000000005</v>
      </c>
      <c r="AA298" s="49">
        <v>401.28340079999998</v>
      </c>
      <c r="AB298" s="49">
        <v>2.1221608550000002</v>
      </c>
      <c r="AC298" s="51">
        <v>0.6989506263185653</v>
      </c>
      <c r="AD298" s="53">
        <v>1</v>
      </c>
      <c r="AE298" s="51">
        <v>135.76643384615386</v>
      </c>
      <c r="AF298" s="51">
        <v>450.97730045377733</v>
      </c>
      <c r="AG298" s="51">
        <v>65.005475156867419</v>
      </c>
      <c r="AH298" s="51">
        <v>0.15109073819349622</v>
      </c>
      <c r="AI298" s="51">
        <v>0.1441435635262758</v>
      </c>
      <c r="AJ298" s="51">
        <v>0.12457321655316522</v>
      </c>
      <c r="AK298" s="51">
        <v>8.8817373378027682</v>
      </c>
      <c r="AL298" s="51">
        <v>6.3420073149353948</v>
      </c>
      <c r="AM298" s="51">
        <v>11.421467360670144</v>
      </c>
    </row>
    <row r="299" spans="1:39">
      <c r="A299" t="s">
        <v>734</v>
      </c>
      <c r="B299">
        <v>5</v>
      </c>
      <c r="C299" t="s">
        <v>735</v>
      </c>
      <c r="D299" t="s">
        <v>136</v>
      </c>
      <c r="E299" t="s">
        <v>137</v>
      </c>
      <c r="F299" t="s">
        <v>138</v>
      </c>
      <c r="G299" t="s">
        <v>139</v>
      </c>
      <c r="H299" t="s">
        <v>140</v>
      </c>
      <c r="I299" t="s">
        <v>10</v>
      </c>
      <c r="J299" t="s">
        <v>45</v>
      </c>
      <c r="K299">
        <v>52</v>
      </c>
      <c r="L299">
        <v>10841.3</v>
      </c>
      <c r="M299" t="s">
        <v>30</v>
      </c>
      <c r="N299">
        <v>298</v>
      </c>
      <c r="O299">
        <v>136.22510423076923</v>
      </c>
      <c r="P299" s="49" t="s">
        <v>33</v>
      </c>
      <c r="Q299" s="49">
        <v>7360445</v>
      </c>
      <c r="R299" s="49">
        <v>32.510452999999998</v>
      </c>
      <c r="S299" s="49">
        <v>52.540310169999998</v>
      </c>
      <c r="T299" s="49">
        <v>7.6758653781217774</v>
      </c>
      <c r="U299" s="49" t="s">
        <v>141</v>
      </c>
      <c r="V299" s="49">
        <v>0.28594968825048261</v>
      </c>
      <c r="W299" s="49">
        <v>1.93521838171215</v>
      </c>
      <c r="X299" s="49">
        <v>4</v>
      </c>
      <c r="Y299" s="49">
        <v>90</v>
      </c>
      <c r="Z299" s="49">
        <v>0.89753000000000005</v>
      </c>
      <c r="AA299" s="49">
        <v>401.28340079999998</v>
      </c>
      <c r="AB299" s="49">
        <v>2.1221608550000002</v>
      </c>
      <c r="AC299" s="51">
        <v>0.6989506263185653</v>
      </c>
      <c r="AD299" s="53">
        <v>1</v>
      </c>
      <c r="AE299" s="51">
        <v>136.22510423076923</v>
      </c>
      <c r="AF299" s="51">
        <v>452.50087241476979</v>
      </c>
      <c r="AG299" s="51">
        <v>65.23443441094696</v>
      </c>
      <c r="AH299" s="51">
        <v>0.15027793891034649</v>
      </c>
      <c r="AI299" s="51">
        <v>0.14416421798884843</v>
      </c>
      <c r="AJ299" s="51">
        <v>0.12457321655316522</v>
      </c>
      <c r="AK299" s="51">
        <v>8.8830100100396407</v>
      </c>
      <c r="AL299" s="51">
        <v>6.3429160669428883</v>
      </c>
      <c r="AM299" s="51">
        <v>11.423103953136392</v>
      </c>
    </row>
    <row r="300" spans="1:39">
      <c r="A300" t="s">
        <v>736</v>
      </c>
      <c r="B300">
        <v>5</v>
      </c>
      <c r="C300" t="s">
        <v>737</v>
      </c>
      <c r="D300" t="s">
        <v>136</v>
      </c>
      <c r="E300" t="s">
        <v>137</v>
      </c>
      <c r="F300" t="s">
        <v>138</v>
      </c>
      <c r="G300" t="s">
        <v>139</v>
      </c>
      <c r="H300" t="s">
        <v>140</v>
      </c>
      <c r="I300" t="s">
        <v>10</v>
      </c>
      <c r="J300" t="s">
        <v>45</v>
      </c>
      <c r="K300">
        <v>52</v>
      </c>
      <c r="L300">
        <v>10841.3</v>
      </c>
      <c r="M300" t="s">
        <v>30</v>
      </c>
      <c r="N300">
        <v>299</v>
      </c>
      <c r="O300">
        <v>136.68377461538461</v>
      </c>
      <c r="P300" s="49" t="s">
        <v>33</v>
      </c>
      <c r="Q300" s="49">
        <v>7360445</v>
      </c>
      <c r="R300" s="49">
        <v>32.510452999999998</v>
      </c>
      <c r="S300" s="49">
        <v>52.540310169999998</v>
      </c>
      <c r="T300" s="49">
        <v>7.6758653781217774</v>
      </c>
      <c r="U300" s="49" t="s">
        <v>141</v>
      </c>
      <c r="V300" s="49">
        <v>0.28594968825048261</v>
      </c>
      <c r="W300" s="49">
        <v>1.93521838171215</v>
      </c>
      <c r="X300" s="49">
        <v>4</v>
      </c>
      <c r="Y300" s="49">
        <v>90</v>
      </c>
      <c r="Z300" s="49">
        <v>0.89753000000000005</v>
      </c>
      <c r="AA300" s="49">
        <v>401.28340079999998</v>
      </c>
      <c r="AB300" s="49">
        <v>2.1221608550000002</v>
      </c>
      <c r="AC300" s="51">
        <v>0.6989506263185653</v>
      </c>
      <c r="AD300" s="53">
        <v>1</v>
      </c>
      <c r="AE300" s="51">
        <v>136.68377461538461</v>
      </c>
      <c r="AF300" s="51">
        <v>454.02444437576224</v>
      </c>
      <c r="AG300" s="51">
        <v>65.46215113054626</v>
      </c>
      <c r="AH300" s="51">
        <v>0.14946239851445242</v>
      </c>
      <c r="AI300" s="51">
        <v>0.14418199711812899</v>
      </c>
      <c r="AJ300" s="51">
        <v>0.12457321655316522</v>
      </c>
      <c r="AK300" s="51">
        <v>8.8841055119996426</v>
      </c>
      <c r="AL300" s="51">
        <v>6.3436983104589499</v>
      </c>
      <c r="AM300" s="51">
        <v>11.424512713540336</v>
      </c>
    </row>
    <row r="301" spans="1:39">
      <c r="A301" t="s">
        <v>738</v>
      </c>
      <c r="B301">
        <v>5</v>
      </c>
      <c r="C301" t="s">
        <v>739</v>
      </c>
      <c r="D301" t="s">
        <v>136</v>
      </c>
      <c r="E301" t="s">
        <v>137</v>
      </c>
      <c r="F301" t="s">
        <v>138</v>
      </c>
      <c r="G301" t="s">
        <v>139</v>
      </c>
      <c r="H301" t="s">
        <v>140</v>
      </c>
      <c r="I301" t="s">
        <v>10</v>
      </c>
      <c r="J301" t="s">
        <v>45</v>
      </c>
      <c r="K301">
        <v>52</v>
      </c>
      <c r="L301">
        <v>10841.3</v>
      </c>
      <c r="M301" t="s">
        <v>30</v>
      </c>
      <c r="N301">
        <v>300</v>
      </c>
      <c r="O301">
        <v>137.14244500000001</v>
      </c>
      <c r="P301" s="49" t="s">
        <v>33</v>
      </c>
      <c r="Q301" s="49">
        <v>7360445</v>
      </c>
      <c r="R301" s="49">
        <v>32.510452999999998</v>
      </c>
      <c r="S301" s="49">
        <v>52.540310169999998</v>
      </c>
      <c r="T301" s="49">
        <v>7.6758653781217774</v>
      </c>
      <c r="U301" s="49" t="s">
        <v>141</v>
      </c>
      <c r="V301" s="49">
        <v>0.28594968825048261</v>
      </c>
      <c r="W301" s="49">
        <v>1.93521838171215</v>
      </c>
      <c r="X301" s="49">
        <v>4</v>
      </c>
      <c r="Y301" s="49">
        <v>90</v>
      </c>
      <c r="Z301" s="49">
        <v>0.89753000000000005</v>
      </c>
      <c r="AA301" s="49">
        <v>401.28340079999998</v>
      </c>
      <c r="AB301" s="49">
        <v>2.1221608550000002</v>
      </c>
      <c r="AC301" s="51">
        <v>0.6989506263185653</v>
      </c>
      <c r="AD301" s="53">
        <v>1</v>
      </c>
      <c r="AE301" s="51">
        <v>137.14244500000001</v>
      </c>
      <c r="AF301" s="51">
        <v>455.54801633675481</v>
      </c>
      <c r="AG301" s="51">
        <v>65.68862129615276</v>
      </c>
      <c r="AH301" s="51">
        <v>0.1486442199021307</v>
      </c>
      <c r="AI301" s="51">
        <v>0.14419692094014905</v>
      </c>
      <c r="AJ301" s="51">
        <v>0.12457321655316522</v>
      </c>
      <c r="AK301" s="51">
        <v>8.8850250776327897</v>
      </c>
      <c r="AL301" s="51">
        <v>6.3443549265859733</v>
      </c>
      <c r="AM301" s="51">
        <v>11.425695228679608</v>
      </c>
    </row>
    <row r="302" spans="1:39">
      <c r="A302" t="s">
        <v>740</v>
      </c>
      <c r="B302">
        <v>5</v>
      </c>
      <c r="C302" t="s">
        <v>741</v>
      </c>
      <c r="D302" t="s">
        <v>136</v>
      </c>
      <c r="E302" t="s">
        <v>137</v>
      </c>
      <c r="F302" t="s">
        <v>138</v>
      </c>
      <c r="G302" t="s">
        <v>139</v>
      </c>
      <c r="H302" t="s">
        <v>140</v>
      </c>
      <c r="I302" t="s">
        <v>10</v>
      </c>
      <c r="J302" t="s">
        <v>45</v>
      </c>
      <c r="K302">
        <v>52</v>
      </c>
      <c r="L302">
        <v>10841.3</v>
      </c>
      <c r="M302" t="s">
        <v>30</v>
      </c>
      <c r="N302">
        <v>301</v>
      </c>
      <c r="O302">
        <v>137.60111538461538</v>
      </c>
      <c r="P302" s="49" t="s">
        <v>33</v>
      </c>
      <c r="Q302" s="49">
        <v>7360445</v>
      </c>
      <c r="R302" s="49">
        <v>32.510452999999998</v>
      </c>
      <c r="S302" s="49">
        <v>52.540310169999998</v>
      </c>
      <c r="T302" s="49">
        <v>7.6758653781217774</v>
      </c>
      <c r="U302" s="49" t="s">
        <v>141</v>
      </c>
      <c r="V302" s="49">
        <v>0.28594968825048261</v>
      </c>
      <c r="W302" s="49">
        <v>1.93521838171215</v>
      </c>
      <c r="X302" s="49">
        <v>4</v>
      </c>
      <c r="Y302" s="49">
        <v>90</v>
      </c>
      <c r="Z302" s="49">
        <v>0.89753000000000005</v>
      </c>
      <c r="AA302" s="49">
        <v>401.28340079999998</v>
      </c>
      <c r="AB302" s="49">
        <v>2.1221608550000002</v>
      </c>
      <c r="AC302" s="51">
        <v>0.6989506263185653</v>
      </c>
      <c r="AD302" s="53">
        <v>1</v>
      </c>
      <c r="AE302" s="51">
        <v>137.60111538461538</v>
      </c>
      <c r="AF302" s="51">
        <v>457.07158829774727</v>
      </c>
      <c r="AG302" s="51">
        <v>65.913841044291104</v>
      </c>
      <c r="AH302" s="51">
        <v>0.14782350548879558</v>
      </c>
      <c r="AI302" s="51">
        <v>0.14420900955531121</v>
      </c>
      <c r="AJ302" s="51">
        <v>0.12457321655316522</v>
      </c>
      <c r="AK302" s="51">
        <v>8.8857699454716421</v>
      </c>
      <c r="AL302" s="51">
        <v>6.344886799698517</v>
      </c>
      <c r="AM302" s="51">
        <v>11.426653091244766</v>
      </c>
    </row>
    <row r="303" spans="1:39">
      <c r="A303" t="s">
        <v>742</v>
      </c>
      <c r="B303">
        <v>5</v>
      </c>
      <c r="C303" t="s">
        <v>743</v>
      </c>
      <c r="D303" t="s">
        <v>136</v>
      </c>
      <c r="E303" t="s">
        <v>137</v>
      </c>
      <c r="F303" t="s">
        <v>138</v>
      </c>
      <c r="G303" t="s">
        <v>139</v>
      </c>
      <c r="H303" t="s">
        <v>140</v>
      </c>
      <c r="I303" t="s">
        <v>10</v>
      </c>
      <c r="J303" t="s">
        <v>45</v>
      </c>
      <c r="K303">
        <v>52</v>
      </c>
      <c r="L303">
        <v>10841.3</v>
      </c>
      <c r="M303" t="s">
        <v>30</v>
      </c>
      <c r="N303">
        <v>302</v>
      </c>
      <c r="O303">
        <v>138.05978576923076</v>
      </c>
      <c r="P303" s="49" t="s">
        <v>33</v>
      </c>
      <c r="Q303" s="49">
        <v>7360445</v>
      </c>
      <c r="R303" s="49">
        <v>32.510452999999998</v>
      </c>
      <c r="S303" s="49">
        <v>52.540310169999998</v>
      </c>
      <c r="T303" s="49">
        <v>7.6758653781217774</v>
      </c>
      <c r="U303" s="49" t="s">
        <v>141</v>
      </c>
      <c r="V303" s="49">
        <v>0.28594968825048261</v>
      </c>
      <c r="W303" s="49">
        <v>1.93521838171215</v>
      </c>
      <c r="X303" s="49">
        <v>4</v>
      </c>
      <c r="Y303" s="49">
        <v>90</v>
      </c>
      <c r="Z303" s="49">
        <v>0.89753000000000005</v>
      </c>
      <c r="AA303" s="49">
        <v>401.28340079999998</v>
      </c>
      <c r="AB303" s="49">
        <v>2.1221608550000002</v>
      </c>
      <c r="AC303" s="51">
        <v>0.6989506263185653</v>
      </c>
      <c r="AD303" s="53">
        <v>1</v>
      </c>
      <c r="AE303" s="51">
        <v>138.05978576923076</v>
      </c>
      <c r="AF303" s="51">
        <v>458.59516025873972</v>
      </c>
      <c r="AG303" s="51">
        <v>66.137806666769862</v>
      </c>
      <c r="AH303" s="51">
        <v>0.14700035719538099</v>
      </c>
      <c r="AI303" s="51">
        <v>0.14421828313551077</v>
      </c>
      <c r="AJ303" s="51">
        <v>0.12457321655316522</v>
      </c>
      <c r="AK303" s="51">
        <v>8.8863413584539384</v>
      </c>
      <c r="AL303" s="51">
        <v>6.345294817316665</v>
      </c>
      <c r="AM303" s="51">
        <v>11.427387899591215</v>
      </c>
    </row>
    <row r="304" spans="1:39">
      <c r="A304" t="s">
        <v>744</v>
      </c>
      <c r="B304">
        <v>5</v>
      </c>
      <c r="C304" t="s">
        <v>745</v>
      </c>
      <c r="D304" t="s">
        <v>136</v>
      </c>
      <c r="E304" t="s">
        <v>137</v>
      </c>
      <c r="F304" t="s">
        <v>138</v>
      </c>
      <c r="G304" t="s">
        <v>139</v>
      </c>
      <c r="H304" t="s">
        <v>140</v>
      </c>
      <c r="I304" t="s">
        <v>10</v>
      </c>
      <c r="J304" t="s">
        <v>45</v>
      </c>
      <c r="K304">
        <v>52</v>
      </c>
      <c r="L304">
        <v>10841.3</v>
      </c>
      <c r="M304" t="s">
        <v>30</v>
      </c>
      <c r="N304">
        <v>303</v>
      </c>
      <c r="O304">
        <v>138.51845615384616</v>
      </c>
      <c r="P304" s="49" t="s">
        <v>33</v>
      </c>
      <c r="Q304" s="49">
        <v>7360445</v>
      </c>
      <c r="R304" s="49">
        <v>32.510452999999998</v>
      </c>
      <c r="S304" s="49">
        <v>52.540310169999998</v>
      </c>
      <c r="T304" s="49">
        <v>7.6758653781217774</v>
      </c>
      <c r="U304" s="49" t="s">
        <v>141</v>
      </c>
      <c r="V304" s="49">
        <v>0.28594968825048261</v>
      </c>
      <c r="W304" s="49">
        <v>1.93521838171215</v>
      </c>
      <c r="X304" s="49">
        <v>4</v>
      </c>
      <c r="Y304" s="49">
        <v>90</v>
      </c>
      <c r="Z304" s="49">
        <v>0.89753000000000005</v>
      </c>
      <c r="AA304" s="49">
        <v>401.28340079999998</v>
      </c>
      <c r="AB304" s="49">
        <v>2.1221608550000002</v>
      </c>
      <c r="AC304" s="51">
        <v>0.6989506263185653</v>
      </c>
      <c r="AD304" s="53">
        <v>1</v>
      </c>
      <c r="AE304" s="51">
        <v>138.51845615384616</v>
      </c>
      <c r="AF304" s="51">
        <v>460.11873221973224</v>
      </c>
      <c r="AG304" s="51">
        <v>66.360514609907767</v>
      </c>
      <c r="AH304" s="51">
        <v>0.14617487643499616</v>
      </c>
      <c r="AI304" s="51">
        <v>0.14422476192127065</v>
      </c>
      <c r="AJ304" s="51">
        <v>0.12457321655316522</v>
      </c>
      <c r="AK304" s="51">
        <v>8.8867405637460752</v>
      </c>
      <c r="AL304" s="51">
        <v>6.345579869979967</v>
      </c>
      <c r="AM304" s="51">
        <v>11.427901257512186</v>
      </c>
    </row>
    <row r="305" spans="1:39">
      <c r="A305" t="s">
        <v>746</v>
      </c>
      <c r="B305">
        <v>5</v>
      </c>
      <c r="C305" t="s">
        <v>747</v>
      </c>
      <c r="D305" t="s">
        <v>136</v>
      </c>
      <c r="E305" t="s">
        <v>137</v>
      </c>
      <c r="F305" t="s">
        <v>138</v>
      </c>
      <c r="G305" t="s">
        <v>139</v>
      </c>
      <c r="H305" t="s">
        <v>140</v>
      </c>
      <c r="I305" t="s">
        <v>10</v>
      </c>
      <c r="J305" t="s">
        <v>45</v>
      </c>
      <c r="K305">
        <v>52</v>
      </c>
      <c r="L305">
        <v>10841.3</v>
      </c>
      <c r="M305" t="s">
        <v>30</v>
      </c>
      <c r="N305">
        <v>304</v>
      </c>
      <c r="O305">
        <v>138.97712653846153</v>
      </c>
      <c r="P305" s="49" t="s">
        <v>33</v>
      </c>
      <c r="Q305" s="49">
        <v>7360445</v>
      </c>
      <c r="R305" s="49">
        <v>32.510452999999998</v>
      </c>
      <c r="S305" s="49">
        <v>52.540310169999998</v>
      </c>
      <c r="T305" s="49">
        <v>7.6758653781217774</v>
      </c>
      <c r="U305" s="49" t="s">
        <v>141</v>
      </c>
      <c r="V305" s="49">
        <v>0.28594968825048261</v>
      </c>
      <c r="W305" s="49">
        <v>1.93521838171215</v>
      </c>
      <c r="X305" s="49">
        <v>4</v>
      </c>
      <c r="Y305" s="49">
        <v>90</v>
      </c>
      <c r="Z305" s="49">
        <v>0.89753000000000005</v>
      </c>
      <c r="AA305" s="49">
        <v>401.28340079999998</v>
      </c>
      <c r="AB305" s="49">
        <v>2.1221608550000002</v>
      </c>
      <c r="AC305" s="51">
        <v>0.6989506263185653</v>
      </c>
      <c r="AD305" s="53">
        <v>1</v>
      </c>
      <c r="AE305" s="51">
        <v>138.97712653846153</v>
      </c>
      <c r="AF305" s="51">
        <v>461.64230418072469</v>
      </c>
      <c r="AG305" s="51">
        <v>66.581961473740265</v>
      </c>
      <c r="AH305" s="51">
        <v>0.14534716409997903</v>
      </c>
      <c r="AI305" s="51">
        <v>0.14422846621889016</v>
      </c>
      <c r="AJ305" s="51">
        <v>0.12457321655316522</v>
      </c>
      <c r="AK305" s="51">
        <v>8.8869688125674084</v>
      </c>
      <c r="AL305" s="51">
        <v>6.3457428511219955</v>
      </c>
      <c r="AM305" s="51">
        <v>11.428194774012821</v>
      </c>
    </row>
    <row r="306" spans="1:39">
      <c r="A306" t="s">
        <v>748</v>
      </c>
      <c r="B306">
        <v>5</v>
      </c>
      <c r="C306" t="s">
        <v>749</v>
      </c>
      <c r="D306" t="s">
        <v>136</v>
      </c>
      <c r="E306" t="s">
        <v>137</v>
      </c>
      <c r="F306" t="s">
        <v>138</v>
      </c>
      <c r="G306" t="s">
        <v>139</v>
      </c>
      <c r="H306" t="s">
        <v>140</v>
      </c>
      <c r="I306" t="s">
        <v>10</v>
      </c>
      <c r="J306" t="s">
        <v>45</v>
      </c>
      <c r="K306">
        <v>52</v>
      </c>
      <c r="L306">
        <v>10841.3</v>
      </c>
      <c r="M306" t="s">
        <v>30</v>
      </c>
      <c r="N306">
        <v>305</v>
      </c>
      <c r="O306">
        <v>139.43579692307694</v>
      </c>
      <c r="P306" s="49" t="s">
        <v>33</v>
      </c>
      <c r="Q306" s="49">
        <v>7360445</v>
      </c>
      <c r="R306" s="49">
        <v>32.510452999999998</v>
      </c>
      <c r="S306" s="49">
        <v>52.540310169999998</v>
      </c>
      <c r="T306" s="49">
        <v>7.6758653781217774</v>
      </c>
      <c r="U306" s="49" t="s">
        <v>141</v>
      </c>
      <c r="V306" s="49">
        <v>0.28594968825048261</v>
      </c>
      <c r="W306" s="49">
        <v>1.93521838171215</v>
      </c>
      <c r="X306" s="49">
        <v>4</v>
      </c>
      <c r="Y306" s="49">
        <v>90</v>
      </c>
      <c r="Z306" s="49">
        <v>0.89753000000000005</v>
      </c>
      <c r="AA306" s="49">
        <v>401.28340079999998</v>
      </c>
      <c r="AB306" s="49">
        <v>2.1221608550000002</v>
      </c>
      <c r="AC306" s="51">
        <v>0.6989506263185653</v>
      </c>
      <c r="AD306" s="53">
        <v>1</v>
      </c>
      <c r="AE306" s="51">
        <v>139.43579692307694</v>
      </c>
      <c r="AF306" s="51">
        <v>463.16587614171726</v>
      </c>
      <c r="AG306" s="51">
        <v>66.802144011205939</v>
      </c>
      <c r="AH306" s="51">
        <v>0.14451732054863459</v>
      </c>
      <c r="AI306" s="51">
        <v>0.14422941639760642</v>
      </c>
      <c r="AJ306" s="51">
        <v>0.12457321655316522</v>
      </c>
      <c r="AK306" s="51">
        <v>8.8870273600153507</v>
      </c>
      <c r="AL306" s="51">
        <v>6.345784656945451</v>
      </c>
      <c r="AM306" s="51">
        <v>11.428270063085252</v>
      </c>
    </row>
    <row r="307" spans="1:39">
      <c r="A307" t="s">
        <v>750</v>
      </c>
      <c r="B307">
        <v>5</v>
      </c>
      <c r="C307" t="s">
        <v>751</v>
      </c>
      <c r="D307" t="s">
        <v>136</v>
      </c>
      <c r="E307" t="s">
        <v>137</v>
      </c>
      <c r="F307" t="s">
        <v>138</v>
      </c>
      <c r="G307" t="s">
        <v>139</v>
      </c>
      <c r="H307" t="s">
        <v>140</v>
      </c>
      <c r="I307" t="s">
        <v>10</v>
      </c>
      <c r="J307" t="s">
        <v>45</v>
      </c>
      <c r="K307">
        <v>52</v>
      </c>
      <c r="L307">
        <v>10841.3</v>
      </c>
      <c r="M307" t="s">
        <v>30</v>
      </c>
      <c r="N307">
        <v>306</v>
      </c>
      <c r="O307">
        <v>139.89446730769231</v>
      </c>
      <c r="P307" s="49" t="s">
        <v>33</v>
      </c>
      <c r="Q307" s="49">
        <v>7360445</v>
      </c>
      <c r="R307" s="49">
        <v>32.510452999999998</v>
      </c>
      <c r="S307" s="49">
        <v>52.540310169999998</v>
      </c>
      <c r="T307" s="49">
        <v>7.6758653781217774</v>
      </c>
      <c r="U307" s="49" t="s">
        <v>141</v>
      </c>
      <c r="V307" s="49">
        <v>0.28594968825048261</v>
      </c>
      <c r="W307" s="49">
        <v>1.93521838171215</v>
      </c>
      <c r="X307" s="49">
        <v>4</v>
      </c>
      <c r="Y307" s="49">
        <v>90</v>
      </c>
      <c r="Z307" s="49">
        <v>0.89753000000000005</v>
      </c>
      <c r="AA307" s="49">
        <v>401.28340079999998</v>
      </c>
      <c r="AB307" s="49">
        <v>2.1221608550000002</v>
      </c>
      <c r="AC307" s="51">
        <v>0.6989506263185653</v>
      </c>
      <c r="AD307" s="53">
        <v>1</v>
      </c>
      <c r="AE307" s="51">
        <v>139.89446730769231</v>
      </c>
      <c r="AF307" s="51">
        <v>464.68944810270972</v>
      </c>
      <c r="AG307" s="51">
        <v>67.021059127314146</v>
      </c>
      <c r="AH307" s="51">
        <v>0.14368544559300311</v>
      </c>
      <c r="AI307" s="51">
        <v>0.14422763288677165</v>
      </c>
      <c r="AJ307" s="51">
        <v>0.12457321655316522</v>
      </c>
      <c r="AK307" s="51">
        <v>8.8869174648914484</v>
      </c>
      <c r="AL307" s="51">
        <v>6.3457061862979689</v>
      </c>
      <c r="AM307" s="51">
        <v>11.428128743484928</v>
      </c>
    </row>
    <row r="308" spans="1:39">
      <c r="A308" t="s">
        <v>752</v>
      </c>
      <c r="B308">
        <v>5</v>
      </c>
      <c r="C308" t="s">
        <v>753</v>
      </c>
      <c r="D308" t="s">
        <v>136</v>
      </c>
      <c r="E308" t="s">
        <v>137</v>
      </c>
      <c r="F308" t="s">
        <v>138</v>
      </c>
      <c r="G308" t="s">
        <v>139</v>
      </c>
      <c r="H308" t="s">
        <v>140</v>
      </c>
      <c r="I308" t="s">
        <v>10</v>
      </c>
      <c r="J308" t="s">
        <v>45</v>
      </c>
      <c r="K308">
        <v>52</v>
      </c>
      <c r="L308">
        <v>10841.3</v>
      </c>
      <c r="M308" t="s">
        <v>30</v>
      </c>
      <c r="N308">
        <v>307</v>
      </c>
      <c r="O308">
        <v>140.35313769230768</v>
      </c>
      <c r="P308" s="49" t="s">
        <v>33</v>
      </c>
      <c r="Q308" s="49">
        <v>7360445</v>
      </c>
      <c r="R308" s="49">
        <v>32.510452999999998</v>
      </c>
      <c r="S308" s="49">
        <v>52.540310169999998</v>
      </c>
      <c r="T308" s="49">
        <v>7.6758653781217774</v>
      </c>
      <c r="U308" s="49" t="s">
        <v>141</v>
      </c>
      <c r="V308" s="49">
        <v>0.28594968825048261</v>
      </c>
      <c r="W308" s="49">
        <v>1.93521838171215</v>
      </c>
      <c r="X308" s="49">
        <v>4</v>
      </c>
      <c r="Y308" s="49">
        <v>90</v>
      </c>
      <c r="Z308" s="49">
        <v>0.89753000000000005</v>
      </c>
      <c r="AA308" s="49">
        <v>401.28340079999998</v>
      </c>
      <c r="AB308" s="49">
        <v>2.1221608550000002</v>
      </c>
      <c r="AC308" s="51">
        <v>0.6989506263185653</v>
      </c>
      <c r="AD308" s="53">
        <v>1</v>
      </c>
      <c r="AE308" s="51">
        <v>140.35313769230768</v>
      </c>
      <c r="AF308" s="51">
        <v>466.21302006370217</v>
      </c>
      <c r="AG308" s="51">
        <v>67.238703878293109</v>
      </c>
      <c r="AH308" s="51">
        <v>0.14285163848590951</v>
      </c>
      <c r="AI308" s="51">
        <v>0.14422313617304336</v>
      </c>
      <c r="AJ308" s="51">
        <v>0.12457321655316522</v>
      </c>
      <c r="AK308" s="51">
        <v>8.8866403895282406</v>
      </c>
      <c r="AL308" s="51">
        <v>6.3455083405484922</v>
      </c>
      <c r="AM308" s="51">
        <v>11.42777243850799</v>
      </c>
    </row>
    <row r="309" spans="1:39">
      <c r="A309" t="s">
        <v>754</v>
      </c>
      <c r="B309">
        <v>5</v>
      </c>
      <c r="C309" t="s">
        <v>755</v>
      </c>
      <c r="D309" t="s">
        <v>136</v>
      </c>
      <c r="E309" t="s">
        <v>137</v>
      </c>
      <c r="F309" t="s">
        <v>138</v>
      </c>
      <c r="G309" t="s">
        <v>139</v>
      </c>
      <c r="H309" t="s">
        <v>140</v>
      </c>
      <c r="I309" t="s">
        <v>10</v>
      </c>
      <c r="J309" t="s">
        <v>45</v>
      </c>
      <c r="K309">
        <v>52</v>
      </c>
      <c r="L309">
        <v>10841.3</v>
      </c>
      <c r="M309" t="s">
        <v>30</v>
      </c>
      <c r="N309">
        <v>308</v>
      </c>
      <c r="O309">
        <v>140.81180807692309</v>
      </c>
      <c r="P309" s="49" t="s">
        <v>33</v>
      </c>
      <c r="Q309" s="49">
        <v>7360445</v>
      </c>
      <c r="R309" s="49">
        <v>32.510452999999998</v>
      </c>
      <c r="S309" s="49">
        <v>52.540310169999998</v>
      </c>
      <c r="T309" s="49">
        <v>7.6758653781217774</v>
      </c>
      <c r="U309" s="49" t="s">
        <v>141</v>
      </c>
      <c r="V309" s="49">
        <v>0.28594968825048261</v>
      </c>
      <c r="W309" s="49">
        <v>1.93521838171215</v>
      </c>
      <c r="X309" s="49">
        <v>4</v>
      </c>
      <c r="Y309" s="49">
        <v>90</v>
      </c>
      <c r="Z309" s="49">
        <v>0.89753000000000005</v>
      </c>
      <c r="AA309" s="49">
        <v>401.28340079999998</v>
      </c>
      <c r="AB309" s="49">
        <v>2.1221608550000002</v>
      </c>
      <c r="AC309" s="51">
        <v>0.6989506263185653</v>
      </c>
      <c r="AD309" s="53">
        <v>1</v>
      </c>
      <c r="AE309" s="51">
        <v>140.81180807692309</v>
      </c>
      <c r="AF309" s="51">
        <v>467.73659202469469</v>
      </c>
      <c r="AG309" s="51">
        <v>67.455075470719692</v>
      </c>
      <c r="AH309" s="51">
        <v>0.1420159979090389</v>
      </c>
      <c r="AI309" s="51">
        <v>0.14421594679759056</v>
      </c>
      <c r="AJ309" s="51">
        <v>0.12457321655316522</v>
      </c>
      <c r="AK309" s="51">
        <v>8.8861973996171244</v>
      </c>
      <c r="AL309" s="51">
        <v>6.3451920234643575</v>
      </c>
      <c r="AM309" s="51">
        <v>11.42720277576989</v>
      </c>
    </row>
    <row r="310" spans="1:39">
      <c r="A310" t="s">
        <v>756</v>
      </c>
      <c r="B310">
        <v>5</v>
      </c>
      <c r="C310" t="s">
        <v>757</v>
      </c>
      <c r="D310" t="s">
        <v>136</v>
      </c>
      <c r="E310" t="s">
        <v>137</v>
      </c>
      <c r="F310" t="s">
        <v>138</v>
      </c>
      <c r="G310" t="s">
        <v>139</v>
      </c>
      <c r="H310" t="s">
        <v>140</v>
      </c>
      <c r="I310" t="s">
        <v>10</v>
      </c>
      <c r="J310" t="s">
        <v>45</v>
      </c>
      <c r="K310">
        <v>52</v>
      </c>
      <c r="L310">
        <v>10841.3</v>
      </c>
      <c r="M310" t="s">
        <v>30</v>
      </c>
      <c r="N310">
        <v>309</v>
      </c>
      <c r="O310">
        <v>141.27047846153846</v>
      </c>
      <c r="P310" s="49" t="s">
        <v>33</v>
      </c>
      <c r="Q310" s="49">
        <v>7360445</v>
      </c>
      <c r="R310" s="49">
        <v>32.510452999999998</v>
      </c>
      <c r="S310" s="49">
        <v>52.540310169999998</v>
      </c>
      <c r="T310" s="49">
        <v>7.6758653781217774</v>
      </c>
      <c r="U310" s="49" t="s">
        <v>141</v>
      </c>
      <c r="V310" s="49">
        <v>0.28594968825048261</v>
      </c>
      <c r="W310" s="49">
        <v>1.93521838171215</v>
      </c>
      <c r="X310" s="49">
        <v>4</v>
      </c>
      <c r="Y310" s="49">
        <v>90</v>
      </c>
      <c r="Z310" s="49">
        <v>0.89753000000000005</v>
      </c>
      <c r="AA310" s="49">
        <v>401.28340079999998</v>
      </c>
      <c r="AB310" s="49">
        <v>2.1221608550000002</v>
      </c>
      <c r="AC310" s="51">
        <v>0.6989506263185653</v>
      </c>
      <c r="AD310" s="53">
        <v>1</v>
      </c>
      <c r="AE310" s="51">
        <v>141.27047846153846</v>
      </c>
      <c r="AF310" s="51">
        <v>469.26016398568714</v>
      </c>
      <c r="AG310" s="51">
        <v>67.670171260630596</v>
      </c>
      <c r="AH310" s="51">
        <v>0.14117862196071851</v>
      </c>
      <c r="AI310" s="51">
        <v>0.144206085353315</v>
      </c>
      <c r="AJ310" s="51">
        <v>0.12457321655316522</v>
      </c>
      <c r="AK310" s="51">
        <v>8.8855897640371211</v>
      </c>
      <c r="AL310" s="51">
        <v>6.3447581410890264</v>
      </c>
      <c r="AM310" s="51">
        <v>11.426421386985217</v>
      </c>
    </row>
    <row r="311" spans="1:39">
      <c r="A311" t="s">
        <v>758</v>
      </c>
      <c r="B311">
        <v>5</v>
      </c>
      <c r="C311" t="s">
        <v>759</v>
      </c>
      <c r="D311" t="s">
        <v>136</v>
      </c>
      <c r="E311" t="s">
        <v>137</v>
      </c>
      <c r="F311" t="s">
        <v>138</v>
      </c>
      <c r="G311" t="s">
        <v>139</v>
      </c>
      <c r="H311" t="s">
        <v>140</v>
      </c>
      <c r="I311" t="s">
        <v>10</v>
      </c>
      <c r="J311" t="s">
        <v>45</v>
      </c>
      <c r="K311">
        <v>52</v>
      </c>
      <c r="L311">
        <v>10841.3</v>
      </c>
      <c r="M311" t="s">
        <v>30</v>
      </c>
      <c r="N311">
        <v>310</v>
      </c>
      <c r="O311">
        <v>141.72914884615383</v>
      </c>
      <c r="P311" s="49" t="s">
        <v>33</v>
      </c>
      <c r="Q311" s="49">
        <v>7360445</v>
      </c>
      <c r="R311" s="49">
        <v>32.510452999999998</v>
      </c>
      <c r="S311" s="49">
        <v>52.540310169999998</v>
      </c>
      <c r="T311" s="49">
        <v>7.6758653781217774</v>
      </c>
      <c r="U311" s="49" t="s">
        <v>141</v>
      </c>
      <c r="V311" s="49">
        <v>0.28594968825048261</v>
      </c>
      <c r="W311" s="49">
        <v>1.93521838171215</v>
      </c>
      <c r="X311" s="49">
        <v>4</v>
      </c>
      <c r="Y311" s="49">
        <v>90</v>
      </c>
      <c r="Z311" s="49">
        <v>0.89753000000000005</v>
      </c>
      <c r="AA311" s="49">
        <v>401.28340079999998</v>
      </c>
      <c r="AB311" s="49">
        <v>2.1221608550000002</v>
      </c>
      <c r="AC311" s="51">
        <v>0.6989506263185653</v>
      </c>
      <c r="AD311" s="53">
        <v>1</v>
      </c>
      <c r="AE311" s="51">
        <v>141.72914884615383</v>
      </c>
      <c r="AF311" s="51">
        <v>470.7837359466796</v>
      </c>
      <c r="AG311" s="51">
        <v>67.883988752615707</v>
      </c>
      <c r="AH311" s="51">
        <v>0.14033960814416022</v>
      </c>
      <c r="AI311" s="51">
        <v>0.14419357248208797</v>
      </c>
      <c r="AJ311" s="51">
        <v>0.12457321655316522</v>
      </c>
      <c r="AK311" s="51">
        <v>8.8848187546846304</v>
      </c>
      <c r="AL311" s="51">
        <v>6.3442076016205187</v>
      </c>
      <c r="AM311" s="51">
        <v>11.425429907748743</v>
      </c>
    </row>
    <row r="312" spans="1:39">
      <c r="A312" t="s">
        <v>760</v>
      </c>
      <c r="B312">
        <v>5</v>
      </c>
      <c r="C312" t="s">
        <v>761</v>
      </c>
      <c r="D312" t="s">
        <v>136</v>
      </c>
      <c r="E312" t="s">
        <v>137</v>
      </c>
      <c r="F312" t="s">
        <v>138</v>
      </c>
      <c r="G312" t="s">
        <v>139</v>
      </c>
      <c r="H312" t="s">
        <v>140</v>
      </c>
      <c r="I312" t="s">
        <v>10</v>
      </c>
      <c r="J312" t="s">
        <v>45</v>
      </c>
      <c r="K312">
        <v>52</v>
      </c>
      <c r="L312">
        <v>10841.3</v>
      </c>
      <c r="M312" t="s">
        <v>30</v>
      </c>
      <c r="N312">
        <v>311</v>
      </c>
      <c r="O312">
        <v>142.18781923076924</v>
      </c>
      <c r="P312" s="49" t="s">
        <v>33</v>
      </c>
      <c r="Q312" s="49">
        <v>7360445</v>
      </c>
      <c r="R312" s="49">
        <v>32.510452999999998</v>
      </c>
      <c r="S312" s="49">
        <v>52.540310169999998</v>
      </c>
      <c r="T312" s="49">
        <v>7.6758653781217774</v>
      </c>
      <c r="U312" s="49" t="s">
        <v>141</v>
      </c>
      <c r="V312" s="49">
        <v>0.28594968825048261</v>
      </c>
      <c r="W312" s="49">
        <v>1.93521838171215</v>
      </c>
      <c r="X312" s="49">
        <v>4</v>
      </c>
      <c r="Y312" s="49">
        <v>90</v>
      </c>
      <c r="Z312" s="49">
        <v>0.89753000000000005</v>
      </c>
      <c r="AA312" s="49">
        <v>401.28340079999998</v>
      </c>
      <c r="AB312" s="49">
        <v>2.1221608550000002</v>
      </c>
      <c r="AC312" s="51">
        <v>0.6989506263185653</v>
      </c>
      <c r="AD312" s="53">
        <v>1</v>
      </c>
      <c r="AE312" s="51">
        <v>142.18781923076924</v>
      </c>
      <c r="AF312" s="51">
        <v>472.30730790767217</v>
      </c>
      <c r="AG312" s="51">
        <v>68.096525598893692</v>
      </c>
      <c r="AH312" s="51">
        <v>0.13949905335585339</v>
      </c>
      <c r="AI312" s="51">
        <v>0.14417842887200333</v>
      </c>
      <c r="AJ312" s="51">
        <v>0.12457321655316522</v>
      </c>
      <c r="AK312" s="51">
        <v>8.8838856463041544</v>
      </c>
      <c r="AL312" s="51">
        <v>6.343541315290544</v>
      </c>
      <c r="AM312" s="51">
        <v>11.424229977317767</v>
      </c>
    </row>
    <row r="313" spans="1:39">
      <c r="A313" t="s">
        <v>762</v>
      </c>
      <c r="B313">
        <v>5</v>
      </c>
      <c r="C313" t="s">
        <v>763</v>
      </c>
      <c r="D313" t="s">
        <v>136</v>
      </c>
      <c r="E313" t="s">
        <v>137</v>
      </c>
      <c r="F313" t="s">
        <v>138</v>
      </c>
      <c r="G313" t="s">
        <v>139</v>
      </c>
      <c r="H313" t="s">
        <v>140</v>
      </c>
      <c r="I313" t="s">
        <v>10</v>
      </c>
      <c r="J313" t="s">
        <v>45</v>
      </c>
      <c r="K313">
        <v>52</v>
      </c>
      <c r="L313">
        <v>10841.3</v>
      </c>
      <c r="M313" t="s">
        <v>30</v>
      </c>
      <c r="N313">
        <v>312</v>
      </c>
      <c r="O313">
        <v>142.64648961538461</v>
      </c>
      <c r="P313" s="49" t="s">
        <v>33</v>
      </c>
      <c r="Q313" s="49">
        <v>7360445</v>
      </c>
      <c r="R313" s="49">
        <v>32.510452999999998</v>
      </c>
      <c r="S313" s="49">
        <v>52.540310169999998</v>
      </c>
      <c r="T313" s="49">
        <v>7.6758653781217774</v>
      </c>
      <c r="U313" s="49" t="s">
        <v>141</v>
      </c>
      <c r="V313" s="49">
        <v>0.28594968825048261</v>
      </c>
      <c r="W313" s="49">
        <v>1.93521838171215</v>
      </c>
      <c r="X313" s="49">
        <v>4</v>
      </c>
      <c r="Y313" s="49">
        <v>90</v>
      </c>
      <c r="Z313" s="49">
        <v>0.89753000000000005</v>
      </c>
      <c r="AA313" s="49">
        <v>401.28340079999998</v>
      </c>
      <c r="AB313" s="49">
        <v>2.1221608550000002</v>
      </c>
      <c r="AC313" s="51">
        <v>0.6989506263185653</v>
      </c>
      <c r="AD313" s="53">
        <v>1</v>
      </c>
      <c r="AE313" s="51">
        <v>142.64648961538461</v>
      </c>
      <c r="AF313" s="51">
        <v>473.83087986866462</v>
      </c>
      <c r="AG313" s="51">
        <v>68.307779598370146</v>
      </c>
      <c r="AH313" s="51">
        <v>0.13865705387413643</v>
      </c>
      <c r="AI313" s="51">
        <v>0.14416067525464685</v>
      </c>
      <c r="AJ313" s="51">
        <v>0.12457321655316522</v>
      </c>
      <c r="AK313" s="51">
        <v>8.8827917163200567</v>
      </c>
      <c r="AL313" s="51">
        <v>6.3427601942443665</v>
      </c>
      <c r="AM313" s="51">
        <v>11.422823238395749</v>
      </c>
    </row>
    <row r="314" spans="1:39">
      <c r="A314" t="s">
        <v>764</v>
      </c>
      <c r="B314">
        <v>5</v>
      </c>
      <c r="C314" t="s">
        <v>765</v>
      </c>
      <c r="D314" t="s">
        <v>136</v>
      </c>
      <c r="E314" t="s">
        <v>137</v>
      </c>
      <c r="F314" t="s">
        <v>138</v>
      </c>
      <c r="G314" t="s">
        <v>139</v>
      </c>
      <c r="H314" t="s">
        <v>140</v>
      </c>
      <c r="I314" t="s">
        <v>10</v>
      </c>
      <c r="J314" t="s">
        <v>45</v>
      </c>
      <c r="K314">
        <v>52</v>
      </c>
      <c r="L314">
        <v>10841.3</v>
      </c>
      <c r="M314" t="s">
        <v>30</v>
      </c>
      <c r="N314">
        <v>313</v>
      </c>
      <c r="O314">
        <v>143.10516000000001</v>
      </c>
      <c r="P314" s="49" t="s">
        <v>33</v>
      </c>
      <c r="Q314" s="49">
        <v>7360445</v>
      </c>
      <c r="R314" s="49">
        <v>32.510452999999998</v>
      </c>
      <c r="S314" s="49">
        <v>52.540310169999998</v>
      </c>
      <c r="T314" s="49">
        <v>7.6758653781217774</v>
      </c>
      <c r="U314" s="49" t="s">
        <v>141</v>
      </c>
      <c r="V314" s="49">
        <v>0.28594968825048261</v>
      </c>
      <c r="W314" s="49">
        <v>1.93521838171215</v>
      </c>
      <c r="X314" s="49">
        <v>4</v>
      </c>
      <c r="Y314" s="49">
        <v>90</v>
      </c>
      <c r="Z314" s="49">
        <v>0.89753000000000005</v>
      </c>
      <c r="AA314" s="49">
        <v>401.28340079999998</v>
      </c>
      <c r="AB314" s="49">
        <v>2.1221608550000002</v>
      </c>
      <c r="AC314" s="51">
        <v>0.6989506263185653</v>
      </c>
      <c r="AD314" s="53">
        <v>1</v>
      </c>
      <c r="AE314" s="51">
        <v>143.10516000000001</v>
      </c>
      <c r="AF314" s="51">
        <v>475.35445182965719</v>
      </c>
      <c r="AG314" s="51">
        <v>68.517748695678947</v>
      </c>
      <c r="AH314" s="51">
        <v>0.13781370534806281</v>
      </c>
      <c r="AI314" s="51">
        <v>0.14414033240238217</v>
      </c>
      <c r="AJ314" s="51">
        <v>0.12457321655316522</v>
      </c>
      <c r="AK314" s="51">
        <v>8.8815382446693185</v>
      </c>
      <c r="AL314" s="51">
        <v>6.3418651524213878</v>
      </c>
      <c r="AM314" s="51">
        <v>11.421211336917249</v>
      </c>
    </row>
    <row r="315" spans="1:39">
      <c r="A315" t="s">
        <v>766</v>
      </c>
      <c r="B315">
        <v>5</v>
      </c>
      <c r="C315" t="s">
        <v>767</v>
      </c>
      <c r="D315" t="s">
        <v>136</v>
      </c>
      <c r="E315" t="s">
        <v>137</v>
      </c>
      <c r="F315" t="s">
        <v>138</v>
      </c>
      <c r="G315" t="s">
        <v>139</v>
      </c>
      <c r="H315" t="s">
        <v>140</v>
      </c>
      <c r="I315" t="s">
        <v>10</v>
      </c>
      <c r="J315" t="s">
        <v>45</v>
      </c>
      <c r="K315">
        <v>52</v>
      </c>
      <c r="L315">
        <v>10841.3</v>
      </c>
      <c r="M315" t="s">
        <v>30</v>
      </c>
      <c r="N315">
        <v>314</v>
      </c>
      <c r="O315">
        <v>143.56383038461539</v>
      </c>
      <c r="P315" s="49" t="s">
        <v>33</v>
      </c>
      <c r="Q315" s="49">
        <v>7360445</v>
      </c>
      <c r="R315" s="49">
        <v>32.510452999999998</v>
      </c>
      <c r="S315" s="49">
        <v>52.540310169999998</v>
      </c>
      <c r="T315" s="49">
        <v>7.6758653781217774</v>
      </c>
      <c r="U315" s="49" t="s">
        <v>141</v>
      </c>
      <c r="V315" s="49">
        <v>0.28594968825048261</v>
      </c>
      <c r="W315" s="49">
        <v>1.93521838171215</v>
      </c>
      <c r="X315" s="49">
        <v>4</v>
      </c>
      <c r="Y315" s="49">
        <v>90</v>
      </c>
      <c r="Z315" s="49">
        <v>0.89753000000000005</v>
      </c>
      <c r="AA315" s="49">
        <v>401.28340079999998</v>
      </c>
      <c r="AB315" s="49">
        <v>2.1221608550000002</v>
      </c>
      <c r="AC315" s="51">
        <v>0.6989506263185653</v>
      </c>
      <c r="AD315" s="53">
        <v>1</v>
      </c>
      <c r="AE315" s="51">
        <v>143.56383038461539</v>
      </c>
      <c r="AF315" s="51">
        <v>476.87802379064965</v>
      </c>
      <c r="AG315" s="51">
        <v>68.726430980206729</v>
      </c>
      <c r="AH315" s="51">
        <v>0.13696910278648503</v>
      </c>
      <c r="AI315" s="51">
        <v>0.14411742112565407</v>
      </c>
      <c r="AJ315" s="51">
        <v>0.12457321655316522</v>
      </c>
      <c r="AK315" s="51">
        <v>8.8801265136353784</v>
      </c>
      <c r="AL315" s="51">
        <v>6.3408571054364966</v>
      </c>
      <c r="AM315" s="51">
        <v>11.419395921834262</v>
      </c>
    </row>
    <row r="316" spans="1:39">
      <c r="A316" t="s">
        <v>768</v>
      </c>
      <c r="B316">
        <v>5</v>
      </c>
      <c r="C316" t="s">
        <v>769</v>
      </c>
      <c r="D316" t="s">
        <v>136</v>
      </c>
      <c r="E316" t="s">
        <v>137</v>
      </c>
      <c r="F316" t="s">
        <v>138</v>
      </c>
      <c r="G316" t="s">
        <v>139</v>
      </c>
      <c r="H316" t="s">
        <v>140</v>
      </c>
      <c r="I316" t="s">
        <v>10</v>
      </c>
      <c r="J316" t="s">
        <v>45</v>
      </c>
      <c r="K316">
        <v>52</v>
      </c>
      <c r="L316">
        <v>10841.3</v>
      </c>
      <c r="M316" t="s">
        <v>30</v>
      </c>
      <c r="N316">
        <v>315</v>
      </c>
      <c r="O316">
        <v>144.02250076923076</v>
      </c>
      <c r="P316" s="49" t="s">
        <v>33</v>
      </c>
      <c r="Q316" s="49">
        <v>7360445</v>
      </c>
      <c r="R316" s="49">
        <v>32.510452999999998</v>
      </c>
      <c r="S316" s="49">
        <v>52.540310169999998</v>
      </c>
      <c r="T316" s="49">
        <v>7.6758653781217774</v>
      </c>
      <c r="U316" s="49" t="s">
        <v>141</v>
      </c>
      <c r="V316" s="49">
        <v>0.28594968825048261</v>
      </c>
      <c r="W316" s="49">
        <v>1.93521838171215</v>
      </c>
      <c r="X316" s="49">
        <v>4</v>
      </c>
      <c r="Y316" s="49">
        <v>90</v>
      </c>
      <c r="Z316" s="49">
        <v>0.89753000000000005</v>
      </c>
      <c r="AA316" s="49">
        <v>401.28340079999998</v>
      </c>
      <c r="AB316" s="49">
        <v>2.1221608550000002</v>
      </c>
      <c r="AC316" s="51">
        <v>0.6989506263185653</v>
      </c>
      <c r="AD316" s="53">
        <v>1</v>
      </c>
      <c r="AE316" s="51">
        <v>144.02250076923076</v>
      </c>
      <c r="AF316" s="51">
        <v>478.40159575164211</v>
      </c>
      <c r="AG316" s="51">
        <v>68.933824685101243</v>
      </c>
      <c r="AH316" s="51">
        <v>0.13612334054731332</v>
      </c>
      <c r="AI316" s="51">
        <v>0.14409196227030902</v>
      </c>
      <c r="AJ316" s="51">
        <v>0.12457321655316522</v>
      </c>
      <c r="AK316" s="51">
        <v>8.878557807683034</v>
      </c>
      <c r="AL316" s="51">
        <v>6.3397369704621811</v>
      </c>
      <c r="AM316" s="51">
        <v>11.417378644903888</v>
      </c>
    </row>
    <row r="317" spans="1:39">
      <c r="A317" t="s">
        <v>770</v>
      </c>
      <c r="B317">
        <v>5</v>
      </c>
      <c r="C317" t="s">
        <v>771</v>
      </c>
      <c r="D317" t="s">
        <v>136</v>
      </c>
      <c r="E317" t="s">
        <v>137</v>
      </c>
      <c r="F317" t="s">
        <v>138</v>
      </c>
      <c r="G317" t="s">
        <v>139</v>
      </c>
      <c r="H317" t="s">
        <v>140</v>
      </c>
      <c r="I317" t="s">
        <v>10</v>
      </c>
      <c r="J317" t="s">
        <v>45</v>
      </c>
      <c r="K317">
        <v>52</v>
      </c>
      <c r="L317">
        <v>10841.3</v>
      </c>
      <c r="M317" t="s">
        <v>30</v>
      </c>
      <c r="N317">
        <v>316</v>
      </c>
      <c r="O317">
        <v>144.48117115384616</v>
      </c>
      <c r="P317" s="49" t="s">
        <v>33</v>
      </c>
      <c r="Q317" s="49">
        <v>7360445</v>
      </c>
      <c r="R317" s="49">
        <v>32.510452999999998</v>
      </c>
      <c r="S317" s="49">
        <v>52.540310169999998</v>
      </c>
      <c r="T317" s="49">
        <v>7.6758653781217774</v>
      </c>
      <c r="U317" s="49" t="s">
        <v>141</v>
      </c>
      <c r="V317" s="49">
        <v>0.28594968825048261</v>
      </c>
      <c r="W317" s="49">
        <v>1.93521838171215</v>
      </c>
      <c r="X317" s="49">
        <v>4</v>
      </c>
      <c r="Y317" s="49">
        <v>90</v>
      </c>
      <c r="Z317" s="49">
        <v>0.89753000000000005</v>
      </c>
      <c r="AA317" s="49">
        <v>401.28340079999998</v>
      </c>
      <c r="AB317" s="49">
        <v>2.1221608550000002</v>
      </c>
      <c r="AC317" s="51">
        <v>0.6989506263185653</v>
      </c>
      <c r="AD317" s="53">
        <v>1</v>
      </c>
      <c r="AE317" s="51">
        <v>144.48117115384616</v>
      </c>
      <c r="AF317" s="51">
        <v>479.92516771263462</v>
      </c>
      <c r="AG317" s="51">
        <v>69.139928186263532</v>
      </c>
      <c r="AH317" s="51">
        <v>0.13527651232700916</v>
      </c>
      <c r="AI317" s="51">
        <v>0.14406397671493346</v>
      </c>
      <c r="AJ317" s="51">
        <v>0.12457321655316522</v>
      </c>
      <c r="AK317" s="51">
        <v>8.8768334132944293</v>
      </c>
      <c r="AL317" s="51">
        <v>6.338505666111419</v>
      </c>
      <c r="AM317" s="51">
        <v>11.415161160477439</v>
      </c>
    </row>
    <row r="318" spans="1:39">
      <c r="A318" t="s">
        <v>772</v>
      </c>
      <c r="B318">
        <v>5</v>
      </c>
      <c r="C318" t="s">
        <v>773</v>
      </c>
      <c r="D318" t="s">
        <v>136</v>
      </c>
      <c r="E318" t="s">
        <v>137</v>
      </c>
      <c r="F318" t="s">
        <v>138</v>
      </c>
      <c r="G318" t="s">
        <v>139</v>
      </c>
      <c r="H318" t="s">
        <v>140</v>
      </c>
      <c r="I318" t="s">
        <v>10</v>
      </c>
      <c r="J318" t="s">
        <v>45</v>
      </c>
      <c r="K318">
        <v>52</v>
      </c>
      <c r="L318">
        <v>10841.3</v>
      </c>
      <c r="M318" t="s">
        <v>30</v>
      </c>
      <c r="N318">
        <v>317</v>
      </c>
      <c r="O318">
        <v>144.93984153846154</v>
      </c>
      <c r="P318" s="49" t="s">
        <v>33</v>
      </c>
      <c r="Q318" s="49">
        <v>7360445</v>
      </c>
      <c r="R318" s="49">
        <v>32.510452999999998</v>
      </c>
      <c r="S318" s="49">
        <v>52.540310169999998</v>
      </c>
      <c r="T318" s="49">
        <v>7.6758653781217774</v>
      </c>
      <c r="U318" s="49" t="s">
        <v>141</v>
      </c>
      <c r="V318" s="49">
        <v>0.28594968825048261</v>
      </c>
      <c r="W318" s="49">
        <v>1.93521838171215</v>
      </c>
      <c r="X318" s="49">
        <v>4</v>
      </c>
      <c r="Y318" s="49">
        <v>90</v>
      </c>
      <c r="Z318" s="49">
        <v>0.89753000000000005</v>
      </c>
      <c r="AA318" s="49">
        <v>401.28340079999998</v>
      </c>
      <c r="AB318" s="49">
        <v>2.1221608550000002</v>
      </c>
      <c r="AC318" s="51">
        <v>0.6989506263185653</v>
      </c>
      <c r="AD318" s="53">
        <v>1</v>
      </c>
      <c r="AE318" s="51">
        <v>144.93984153846154</v>
      </c>
      <c r="AF318" s="51">
        <v>481.44873967362707</v>
      </c>
      <c r="AG318" s="51">
        <v>69.344740001324524</v>
      </c>
      <c r="AH318" s="51">
        <v>0.13442871115032715</v>
      </c>
      <c r="AI318" s="51">
        <v>0.14403348536821003</v>
      </c>
      <c r="AJ318" s="51">
        <v>0.12457321655316522</v>
      </c>
      <c r="AK318" s="51">
        <v>8.8749546188061554</v>
      </c>
      <c r="AL318" s="51">
        <v>6.3371641123213536</v>
      </c>
      <c r="AM318" s="51">
        <v>11.412745125290957</v>
      </c>
    </row>
    <row r="319" spans="1:39">
      <c r="A319" t="s">
        <v>774</v>
      </c>
      <c r="B319">
        <v>5</v>
      </c>
      <c r="C319" t="s">
        <v>775</v>
      </c>
      <c r="D319" t="s">
        <v>136</v>
      </c>
      <c r="E319" t="s">
        <v>137</v>
      </c>
      <c r="F319" t="s">
        <v>138</v>
      </c>
      <c r="G319" t="s">
        <v>139</v>
      </c>
      <c r="H319" t="s">
        <v>140</v>
      </c>
      <c r="I319" t="s">
        <v>10</v>
      </c>
      <c r="J319" t="s">
        <v>45</v>
      </c>
      <c r="K319">
        <v>52</v>
      </c>
      <c r="L319">
        <v>10841.3</v>
      </c>
      <c r="M319" t="s">
        <v>30</v>
      </c>
      <c r="N319">
        <v>318</v>
      </c>
      <c r="O319">
        <v>145.39851192307691</v>
      </c>
      <c r="P319" s="49" t="s">
        <v>33</v>
      </c>
      <c r="Q319" s="49">
        <v>7360445</v>
      </c>
      <c r="R319" s="49">
        <v>32.510452999999998</v>
      </c>
      <c r="S319" s="49">
        <v>52.540310169999998</v>
      </c>
      <c r="T319" s="49">
        <v>7.6758653781217774</v>
      </c>
      <c r="U319" s="49" t="s">
        <v>141</v>
      </c>
      <c r="V319" s="49">
        <v>0.28594968825048261</v>
      </c>
      <c r="W319" s="49">
        <v>1.93521838171215</v>
      </c>
      <c r="X319" s="49">
        <v>4</v>
      </c>
      <c r="Y319" s="49">
        <v>90</v>
      </c>
      <c r="Z319" s="49">
        <v>0.89753000000000005</v>
      </c>
      <c r="AA319" s="49">
        <v>401.28340079999998</v>
      </c>
      <c r="AB319" s="49">
        <v>2.1221608550000002</v>
      </c>
      <c r="AC319" s="51">
        <v>0.6989506263185653</v>
      </c>
      <c r="AD319" s="53">
        <v>1</v>
      </c>
      <c r="AE319" s="51">
        <v>145.39851192307691</v>
      </c>
      <c r="AF319" s="51">
        <v>482.97231163461953</v>
      </c>
      <c r="AG319" s="51">
        <v>69.548258788606546</v>
      </c>
      <c r="AH319" s="51">
        <v>0.13358002936037847</v>
      </c>
      <c r="AI319" s="51">
        <v>0.14400050916629259</v>
      </c>
      <c r="AJ319" s="51">
        <v>0.12457321655316522</v>
      </c>
      <c r="AK319" s="51">
        <v>8.8729227142475047</v>
      </c>
      <c r="AL319" s="51">
        <v>6.3357132302378041</v>
      </c>
      <c r="AM319" s="51">
        <v>11.410132198257207</v>
      </c>
    </row>
    <row r="320" spans="1:39">
      <c r="A320" t="s">
        <v>776</v>
      </c>
      <c r="B320">
        <v>5</v>
      </c>
      <c r="C320" t="s">
        <v>777</v>
      </c>
      <c r="D320" t="s">
        <v>136</v>
      </c>
      <c r="E320" t="s">
        <v>137</v>
      </c>
      <c r="F320" t="s">
        <v>138</v>
      </c>
      <c r="G320" t="s">
        <v>139</v>
      </c>
      <c r="H320" t="s">
        <v>140</v>
      </c>
      <c r="I320" t="s">
        <v>10</v>
      </c>
      <c r="J320" t="s">
        <v>45</v>
      </c>
      <c r="K320">
        <v>52</v>
      </c>
      <c r="L320">
        <v>10841.3</v>
      </c>
      <c r="M320" t="s">
        <v>30</v>
      </c>
      <c r="N320">
        <v>319</v>
      </c>
      <c r="O320">
        <v>145.85718230769231</v>
      </c>
      <c r="P320" s="49" t="s">
        <v>33</v>
      </c>
      <c r="Q320" s="49">
        <v>7360445</v>
      </c>
      <c r="R320" s="49">
        <v>32.510452999999998</v>
      </c>
      <c r="S320" s="49">
        <v>52.540310169999998</v>
      </c>
      <c r="T320" s="49">
        <v>7.6758653781217774</v>
      </c>
      <c r="U320" s="49" t="s">
        <v>141</v>
      </c>
      <c r="V320" s="49">
        <v>0.28594968825048261</v>
      </c>
      <c r="W320" s="49">
        <v>1.93521838171215</v>
      </c>
      <c r="X320" s="49">
        <v>4</v>
      </c>
      <c r="Y320" s="49">
        <v>90</v>
      </c>
      <c r="Z320" s="49">
        <v>0.89753000000000005</v>
      </c>
      <c r="AA320" s="49">
        <v>401.28340079999998</v>
      </c>
      <c r="AB320" s="49">
        <v>2.1221608550000002</v>
      </c>
      <c r="AC320" s="51">
        <v>0.6989506263185653</v>
      </c>
      <c r="AD320" s="53">
        <v>1</v>
      </c>
      <c r="AE320" s="51">
        <v>145.85718230769231</v>
      </c>
      <c r="AF320" s="51">
        <v>484.4958835956121</v>
      </c>
      <c r="AG320" s="51">
        <v>69.750483346069487</v>
      </c>
      <c r="AH320" s="51">
        <v>0.13273055860859803</v>
      </c>
      <c r="AI320" s="51">
        <v>0.14396506907019921</v>
      </c>
      <c r="AJ320" s="51">
        <v>0.12457321655316522</v>
      </c>
      <c r="AK320" s="51">
        <v>8.8707389911798398</v>
      </c>
      <c r="AL320" s="51">
        <v>6.3341539421005626</v>
      </c>
      <c r="AM320" s="51">
        <v>11.407324040259116</v>
      </c>
    </row>
    <row r="321" spans="1:39">
      <c r="A321" t="s">
        <v>778</v>
      </c>
      <c r="B321">
        <v>5</v>
      </c>
      <c r="C321" t="s">
        <v>779</v>
      </c>
      <c r="D321" t="s">
        <v>136</v>
      </c>
      <c r="E321" t="s">
        <v>137</v>
      </c>
      <c r="F321" t="s">
        <v>138</v>
      </c>
      <c r="G321" t="s">
        <v>139</v>
      </c>
      <c r="H321" t="s">
        <v>140</v>
      </c>
      <c r="I321" t="s">
        <v>10</v>
      </c>
      <c r="J321" t="s">
        <v>45</v>
      </c>
      <c r="K321">
        <v>52</v>
      </c>
      <c r="L321">
        <v>10841.3</v>
      </c>
      <c r="M321" t="s">
        <v>30</v>
      </c>
      <c r="N321">
        <v>320</v>
      </c>
      <c r="O321">
        <v>146.31585269230769</v>
      </c>
      <c r="P321" s="49" t="s">
        <v>33</v>
      </c>
      <c r="Q321" s="49">
        <v>7360445</v>
      </c>
      <c r="R321" s="49">
        <v>32.510452999999998</v>
      </c>
      <c r="S321" s="49">
        <v>52.540310169999998</v>
      </c>
      <c r="T321" s="49">
        <v>7.6758653781217774</v>
      </c>
      <c r="U321" s="49" t="s">
        <v>141</v>
      </c>
      <c r="V321" s="49">
        <v>0.28594968825048261</v>
      </c>
      <c r="W321" s="49">
        <v>1.93521838171215</v>
      </c>
      <c r="X321" s="49">
        <v>4</v>
      </c>
      <c r="Y321" s="49">
        <v>90</v>
      </c>
      <c r="Z321" s="49">
        <v>0.89753000000000005</v>
      </c>
      <c r="AA321" s="49">
        <v>401.28340079999998</v>
      </c>
      <c r="AB321" s="49">
        <v>2.1221608550000002</v>
      </c>
      <c r="AC321" s="51">
        <v>0.6989506263185653</v>
      </c>
      <c r="AD321" s="53">
        <v>1</v>
      </c>
      <c r="AE321" s="51">
        <v>146.31585269230769</v>
      </c>
      <c r="AF321" s="51">
        <v>486.01945555660456</v>
      </c>
      <c r="AG321" s="51">
        <v>69.951412610242642</v>
      </c>
      <c r="AH321" s="51">
        <v>0.13188038984536665</v>
      </c>
      <c r="AI321" s="51">
        <v>0.1439271860632248</v>
      </c>
      <c r="AJ321" s="51">
        <v>0.12457321655316522</v>
      </c>
      <c r="AK321" s="51">
        <v>8.8684047425371553</v>
      </c>
      <c r="AL321" s="51">
        <v>6.3324871711295536</v>
      </c>
      <c r="AM321" s="51">
        <v>11.404322313944757</v>
      </c>
    </row>
    <row r="322" spans="1:39">
      <c r="A322" t="s">
        <v>780</v>
      </c>
      <c r="B322">
        <v>5</v>
      </c>
      <c r="C322" t="s">
        <v>781</v>
      </c>
      <c r="D322" t="s">
        <v>136</v>
      </c>
      <c r="E322" t="s">
        <v>137</v>
      </c>
      <c r="F322" t="s">
        <v>138</v>
      </c>
      <c r="G322" t="s">
        <v>139</v>
      </c>
      <c r="H322" t="s">
        <v>140</v>
      </c>
      <c r="I322" t="s">
        <v>10</v>
      </c>
      <c r="J322" t="s">
        <v>45</v>
      </c>
      <c r="K322">
        <v>52</v>
      </c>
      <c r="L322">
        <v>10841.3</v>
      </c>
      <c r="M322" t="s">
        <v>30</v>
      </c>
      <c r="N322">
        <v>321</v>
      </c>
      <c r="O322">
        <v>146.77452307692309</v>
      </c>
      <c r="P322" s="49" t="s">
        <v>33</v>
      </c>
      <c r="Q322" s="49">
        <v>7360445</v>
      </c>
      <c r="R322" s="49">
        <v>32.510452999999998</v>
      </c>
      <c r="S322" s="49">
        <v>52.540310169999998</v>
      </c>
      <c r="T322" s="49">
        <v>7.6758653781217774</v>
      </c>
      <c r="U322" s="49" t="s">
        <v>141</v>
      </c>
      <c r="V322" s="49">
        <v>0.28594968825048261</v>
      </c>
      <c r="W322" s="49">
        <v>1.93521838171215</v>
      </c>
      <c r="X322" s="49">
        <v>4</v>
      </c>
      <c r="Y322" s="49">
        <v>90</v>
      </c>
      <c r="Z322" s="49">
        <v>0.89753000000000005</v>
      </c>
      <c r="AA322" s="49">
        <v>401.28340079999998</v>
      </c>
      <c r="AB322" s="49">
        <v>2.1221608550000002</v>
      </c>
      <c r="AC322" s="51">
        <v>0.6989506263185653</v>
      </c>
      <c r="AD322" s="53">
        <v>1</v>
      </c>
      <c r="AE322" s="51">
        <v>146.77452307692309</v>
      </c>
      <c r="AF322" s="51">
        <v>487.54302751759712</v>
      </c>
      <c r="AG322" s="51">
        <v>70.151045655142369</v>
      </c>
      <c r="AH322" s="51">
        <v>0.13102961331059873</v>
      </c>
      <c r="AI322" s="51">
        <v>0.14388688114837284</v>
      </c>
      <c r="AJ322" s="51">
        <v>0.12457321655316522</v>
      </c>
      <c r="AK322" s="51">
        <v>8.8659212624678396</v>
      </c>
      <c r="AL322" s="51">
        <v>6.3307138414118347</v>
      </c>
      <c r="AM322" s="51">
        <v>11.401128683523845</v>
      </c>
    </row>
    <row r="323" spans="1:39">
      <c r="A323" t="s">
        <v>782</v>
      </c>
      <c r="B323">
        <v>5</v>
      </c>
      <c r="C323" t="s">
        <v>783</v>
      </c>
      <c r="D323" t="s">
        <v>136</v>
      </c>
      <c r="E323" t="s">
        <v>137</v>
      </c>
      <c r="F323" t="s">
        <v>138</v>
      </c>
      <c r="G323" t="s">
        <v>139</v>
      </c>
      <c r="H323" t="s">
        <v>140</v>
      </c>
      <c r="I323" t="s">
        <v>10</v>
      </c>
      <c r="J323" t="s">
        <v>45</v>
      </c>
      <c r="K323">
        <v>52</v>
      </c>
      <c r="L323">
        <v>10841.3</v>
      </c>
      <c r="M323" t="s">
        <v>30</v>
      </c>
      <c r="N323">
        <v>322</v>
      </c>
      <c r="O323">
        <v>147.23319346153846</v>
      </c>
      <c r="P323" s="49" t="s">
        <v>33</v>
      </c>
      <c r="Q323" s="49">
        <v>7360445</v>
      </c>
      <c r="R323" s="49">
        <v>32.510452999999998</v>
      </c>
      <c r="S323" s="49">
        <v>52.540310169999998</v>
      </c>
      <c r="T323" s="49">
        <v>7.6758653781217774</v>
      </c>
      <c r="U323" s="49" t="s">
        <v>141</v>
      </c>
      <c r="V323" s="49">
        <v>0.28594968825048261</v>
      </c>
      <c r="W323" s="49">
        <v>1.93521838171215</v>
      </c>
      <c r="X323" s="49">
        <v>4</v>
      </c>
      <c r="Y323" s="49">
        <v>90</v>
      </c>
      <c r="Z323" s="49">
        <v>0.89753000000000005</v>
      </c>
      <c r="AA323" s="49">
        <v>401.28340079999998</v>
      </c>
      <c r="AB323" s="49">
        <v>2.1221608550000002</v>
      </c>
      <c r="AC323" s="51">
        <v>0.6989506263185653</v>
      </c>
      <c r="AD323" s="53">
        <v>1</v>
      </c>
      <c r="AE323" s="51">
        <v>147.23319346153846</v>
      </c>
      <c r="AF323" s="51">
        <v>489.06659947858958</v>
      </c>
      <c r="AG323" s="51">
        <v>70.349381691175424</v>
      </c>
      <c r="AH323" s="51">
        <v>0.13017831852448822</v>
      </c>
      <c r="AI323" s="51">
        <v>0.14384417534580624</v>
      </c>
      <c r="AJ323" s="51">
        <v>0.12457321655316522</v>
      </c>
      <c r="AK323" s="51">
        <v>8.8632898461775973</v>
      </c>
      <c r="AL323" s="51">
        <v>6.3288348777894443</v>
      </c>
      <c r="AM323" s="51">
        <v>11.397744814565751</v>
      </c>
    </row>
    <row r="324" spans="1:39">
      <c r="A324" t="s">
        <v>784</v>
      </c>
      <c r="B324">
        <v>5</v>
      </c>
      <c r="C324" t="s">
        <v>785</v>
      </c>
      <c r="D324" t="s">
        <v>136</v>
      </c>
      <c r="E324" t="s">
        <v>137</v>
      </c>
      <c r="F324" t="s">
        <v>138</v>
      </c>
      <c r="G324" t="s">
        <v>139</v>
      </c>
      <c r="H324" t="s">
        <v>140</v>
      </c>
      <c r="I324" t="s">
        <v>10</v>
      </c>
      <c r="J324" t="s">
        <v>45</v>
      </c>
      <c r="K324">
        <v>52</v>
      </c>
      <c r="L324">
        <v>10841.3</v>
      </c>
      <c r="M324" t="s">
        <v>30</v>
      </c>
      <c r="N324">
        <v>323</v>
      </c>
      <c r="O324">
        <v>147.69186384615384</v>
      </c>
      <c r="P324" s="49" t="s">
        <v>33</v>
      </c>
      <c r="Q324" s="49">
        <v>7360445</v>
      </c>
      <c r="R324" s="49">
        <v>32.510452999999998</v>
      </c>
      <c r="S324" s="49">
        <v>52.540310169999998</v>
      </c>
      <c r="T324" s="49">
        <v>7.6758653781217774</v>
      </c>
      <c r="U324" s="49" t="s">
        <v>141</v>
      </c>
      <c r="V324" s="49">
        <v>0.28594968825048261</v>
      </c>
      <c r="W324" s="49">
        <v>1.93521838171215</v>
      </c>
      <c r="X324" s="49">
        <v>4</v>
      </c>
      <c r="Y324" s="49">
        <v>90</v>
      </c>
      <c r="Z324" s="49">
        <v>0.89753000000000005</v>
      </c>
      <c r="AA324" s="49">
        <v>401.28340079999998</v>
      </c>
      <c r="AB324" s="49">
        <v>2.1221608550000002</v>
      </c>
      <c r="AC324" s="51">
        <v>0.6989506263185653</v>
      </c>
      <c r="AD324" s="53">
        <v>1</v>
      </c>
      <c r="AE324" s="51">
        <v>147.69186384615384</v>
      </c>
      <c r="AF324" s="51">
        <v>490.59017143958204</v>
      </c>
      <c r="AG324" s="51">
        <v>70.546420064029235</v>
      </c>
      <c r="AH324" s="51">
        <v>0.12932659427878945</v>
      </c>
      <c r="AI324" s="51">
        <v>0.1437990896903186</v>
      </c>
      <c r="AJ324" s="51">
        <v>0.12457321655316522</v>
      </c>
      <c r="AK324" s="51">
        <v>8.8605117897736374</v>
      </c>
      <c r="AL324" s="51">
        <v>6.326851205748139</v>
      </c>
      <c r="AM324" s="51">
        <v>11.394172373799135</v>
      </c>
    </row>
    <row r="325" spans="1:39">
      <c r="A325" t="s">
        <v>786</v>
      </c>
      <c r="B325">
        <v>5</v>
      </c>
      <c r="C325" t="s">
        <v>787</v>
      </c>
      <c r="D325" t="s">
        <v>136</v>
      </c>
      <c r="E325" t="s">
        <v>137</v>
      </c>
      <c r="F325" t="s">
        <v>138</v>
      </c>
      <c r="G325" t="s">
        <v>139</v>
      </c>
      <c r="H325" t="s">
        <v>140</v>
      </c>
      <c r="I325" t="s">
        <v>10</v>
      </c>
      <c r="J325" t="s">
        <v>45</v>
      </c>
      <c r="K325">
        <v>52</v>
      </c>
      <c r="L325">
        <v>10841.3</v>
      </c>
      <c r="M325" t="s">
        <v>30</v>
      </c>
      <c r="N325">
        <v>324</v>
      </c>
      <c r="O325">
        <v>148.15053423076924</v>
      </c>
      <c r="P325" s="49" t="s">
        <v>33</v>
      </c>
      <c r="Q325" s="49">
        <v>7360445</v>
      </c>
      <c r="R325" s="49">
        <v>32.510452999999998</v>
      </c>
      <c r="S325" s="49">
        <v>52.540310169999998</v>
      </c>
      <c r="T325" s="49">
        <v>7.6758653781217774</v>
      </c>
      <c r="U325" s="49" t="s">
        <v>141</v>
      </c>
      <c r="V325" s="49">
        <v>0.28594968825048261</v>
      </c>
      <c r="W325" s="49">
        <v>1.93521838171215</v>
      </c>
      <c r="X325" s="49">
        <v>4</v>
      </c>
      <c r="Y325" s="49">
        <v>90</v>
      </c>
      <c r="Z325" s="49">
        <v>0.89753000000000005</v>
      </c>
      <c r="AA325" s="49">
        <v>401.28340079999998</v>
      </c>
      <c r="AB325" s="49">
        <v>2.1221608550000002</v>
      </c>
      <c r="AC325" s="51">
        <v>0.6989506263185653</v>
      </c>
      <c r="AD325" s="53">
        <v>1</v>
      </c>
      <c r="AE325" s="51">
        <v>148.15053423076924</v>
      </c>
      <c r="AF325" s="51">
        <v>492.11374340057455</v>
      </c>
      <c r="AG325" s="51">
        <v>70.742160253548619</v>
      </c>
      <c r="AH325" s="51">
        <v>0.12847452862802186</v>
      </c>
      <c r="AI325" s="51">
        <v>0.14375164522882541</v>
      </c>
      <c r="AJ325" s="51">
        <v>0.12457321655316522</v>
      </c>
      <c r="AK325" s="51">
        <v>8.8575883901100845</v>
      </c>
      <c r="AL325" s="51">
        <v>6.3247637513070112</v>
      </c>
      <c r="AM325" s="51">
        <v>11.390413028913159</v>
      </c>
    </row>
    <row r="326" spans="1:39">
      <c r="A326" t="s">
        <v>788</v>
      </c>
      <c r="B326">
        <v>5</v>
      </c>
      <c r="C326" t="s">
        <v>789</v>
      </c>
      <c r="D326" t="s">
        <v>136</v>
      </c>
      <c r="E326" t="s">
        <v>137</v>
      </c>
      <c r="F326" t="s">
        <v>138</v>
      </c>
      <c r="G326" t="s">
        <v>139</v>
      </c>
      <c r="H326" t="s">
        <v>140</v>
      </c>
      <c r="I326" t="s">
        <v>10</v>
      </c>
      <c r="J326" t="s">
        <v>45</v>
      </c>
      <c r="K326">
        <v>52</v>
      </c>
      <c r="L326">
        <v>10841.3</v>
      </c>
      <c r="M326" t="s">
        <v>30</v>
      </c>
      <c r="N326">
        <v>325</v>
      </c>
      <c r="O326">
        <v>148.60920461538461</v>
      </c>
      <c r="P326" s="49" t="s">
        <v>33</v>
      </c>
      <c r="Q326" s="49">
        <v>7360445</v>
      </c>
      <c r="R326" s="49">
        <v>32.510452999999998</v>
      </c>
      <c r="S326" s="49">
        <v>52.540310169999998</v>
      </c>
      <c r="T326" s="49">
        <v>7.6758653781217774</v>
      </c>
      <c r="U326" s="49" t="s">
        <v>141</v>
      </c>
      <c r="V326" s="49">
        <v>0.28594968825048261</v>
      </c>
      <c r="W326" s="49">
        <v>1.93521838171215</v>
      </c>
      <c r="X326" s="49">
        <v>4</v>
      </c>
      <c r="Y326" s="49">
        <v>90</v>
      </c>
      <c r="Z326" s="49">
        <v>0.89753000000000005</v>
      </c>
      <c r="AA326" s="49">
        <v>401.28340079999998</v>
      </c>
      <c r="AB326" s="49">
        <v>2.1221608550000002</v>
      </c>
      <c r="AC326" s="51">
        <v>0.6989506263185653</v>
      </c>
      <c r="AD326" s="53">
        <v>1</v>
      </c>
      <c r="AE326" s="51">
        <v>148.60920461538461</v>
      </c>
      <c r="AF326" s="51">
        <v>493.637315361567</v>
      </c>
      <c r="AG326" s="51">
        <v>70.936601872599709</v>
      </c>
      <c r="AH326" s="51">
        <v>0.12762220888105036</v>
      </c>
      <c r="AI326" s="51">
        <v>0.14370186301787549</v>
      </c>
      <c r="AJ326" s="51">
        <v>0.12457321655316522</v>
      </c>
      <c r="AK326" s="51">
        <v>8.8545209446346451</v>
      </c>
      <c r="AL326" s="51">
        <v>6.3225734409089993</v>
      </c>
      <c r="AM326" s="51">
        <v>11.386468448360292</v>
      </c>
    </row>
    <row r="327" spans="1:39">
      <c r="A327" t="s">
        <v>790</v>
      </c>
      <c r="B327">
        <v>5</v>
      </c>
      <c r="C327" t="s">
        <v>791</v>
      </c>
      <c r="D327" t="s">
        <v>136</v>
      </c>
      <c r="E327" t="s">
        <v>137</v>
      </c>
      <c r="F327" t="s">
        <v>138</v>
      </c>
      <c r="G327" t="s">
        <v>139</v>
      </c>
      <c r="H327" t="s">
        <v>140</v>
      </c>
      <c r="I327" t="s">
        <v>10</v>
      </c>
      <c r="J327" t="s">
        <v>45</v>
      </c>
      <c r="K327">
        <v>52</v>
      </c>
      <c r="L327">
        <v>10841.3</v>
      </c>
      <c r="M327" t="s">
        <v>30</v>
      </c>
      <c r="N327">
        <v>326</v>
      </c>
      <c r="O327">
        <v>149.06787500000002</v>
      </c>
      <c r="P327" s="49" t="s">
        <v>33</v>
      </c>
      <c r="Q327" s="49">
        <v>7360445</v>
      </c>
      <c r="R327" s="49">
        <v>32.510452999999998</v>
      </c>
      <c r="S327" s="49">
        <v>52.540310169999998</v>
      </c>
      <c r="T327" s="49">
        <v>7.6758653781217774</v>
      </c>
      <c r="U327" s="49" t="s">
        <v>141</v>
      </c>
      <c r="V327" s="49">
        <v>0.28594968825048261</v>
      </c>
      <c r="W327" s="49">
        <v>1.93521838171215</v>
      </c>
      <c r="X327" s="49">
        <v>4</v>
      </c>
      <c r="Y327" s="49">
        <v>90</v>
      </c>
      <c r="Z327" s="49">
        <v>0.89753000000000005</v>
      </c>
      <c r="AA327" s="49">
        <v>401.28340079999998</v>
      </c>
      <c r="AB327" s="49">
        <v>2.1221608550000002</v>
      </c>
      <c r="AC327" s="51">
        <v>0.6989506263185653</v>
      </c>
      <c r="AD327" s="53">
        <v>1</v>
      </c>
      <c r="AE327" s="51">
        <v>149.06787500000002</v>
      </c>
      <c r="AF327" s="51">
        <v>495.16088732255957</v>
      </c>
      <c r="AG327" s="51">
        <v>71.129744665921422</v>
      </c>
      <c r="AH327" s="51">
        <v>0.12676972159285768</v>
      </c>
      <c r="AI327" s="51">
        <v>0.14364976412118313</v>
      </c>
      <c r="AJ327" s="51">
        <v>0.12457321655316522</v>
      </c>
      <c r="AK327" s="51">
        <v>8.8513107512365448</v>
      </c>
      <c r="AL327" s="51">
        <v>6.3202812013123086</v>
      </c>
      <c r="AM327" s="51">
        <v>11.382340301160781</v>
      </c>
    </row>
    <row r="328" spans="1:39">
      <c r="A328" t="s">
        <v>792</v>
      </c>
      <c r="B328">
        <v>5</v>
      </c>
      <c r="C328" t="s">
        <v>793</v>
      </c>
      <c r="D328" t="s">
        <v>136</v>
      </c>
      <c r="E328" t="s">
        <v>137</v>
      </c>
      <c r="F328" t="s">
        <v>138</v>
      </c>
      <c r="G328" t="s">
        <v>139</v>
      </c>
      <c r="H328" t="s">
        <v>140</v>
      </c>
      <c r="I328" t="s">
        <v>10</v>
      </c>
      <c r="J328" t="s">
        <v>45</v>
      </c>
      <c r="K328">
        <v>52</v>
      </c>
      <c r="L328">
        <v>10841.3</v>
      </c>
      <c r="M328" t="s">
        <v>30</v>
      </c>
      <c r="N328">
        <v>327</v>
      </c>
      <c r="O328">
        <v>149.52654538461539</v>
      </c>
      <c r="P328" s="49" t="s">
        <v>33</v>
      </c>
      <c r="Q328" s="49">
        <v>7360445</v>
      </c>
      <c r="R328" s="49">
        <v>32.510452999999998</v>
      </c>
      <c r="S328" s="49">
        <v>52.540310169999998</v>
      </c>
      <c r="T328" s="49">
        <v>7.6758653781217774</v>
      </c>
      <c r="U328" s="49" t="s">
        <v>141</v>
      </c>
      <c r="V328" s="49">
        <v>0.28594968825048261</v>
      </c>
      <c r="W328" s="49">
        <v>1.93521838171215</v>
      </c>
      <c r="X328" s="49">
        <v>4</v>
      </c>
      <c r="Y328" s="49">
        <v>90</v>
      </c>
      <c r="Z328" s="49">
        <v>0.89753000000000005</v>
      </c>
      <c r="AA328" s="49">
        <v>401.28340079999998</v>
      </c>
      <c r="AB328" s="49">
        <v>2.1221608550000002</v>
      </c>
      <c r="AC328" s="51">
        <v>0.6989506263185653</v>
      </c>
      <c r="AD328" s="53">
        <v>1</v>
      </c>
      <c r="AE328" s="51">
        <v>149.52654538461539</v>
      </c>
      <c r="AF328" s="51">
        <v>496.68445928355203</v>
      </c>
      <c r="AG328" s="51">
        <v>71.321588508964638</v>
      </c>
      <c r="AH328" s="51">
        <v>0.12591715255658084</v>
      </c>
      <c r="AI328" s="51">
        <v>0.14359536960718128</v>
      </c>
      <c r="AJ328" s="51">
        <v>0.12457321655316522</v>
      </c>
      <c r="AK328" s="51">
        <v>8.847959108095754</v>
      </c>
      <c r="AL328" s="51">
        <v>6.3178879594827544</v>
      </c>
      <c r="AM328" s="51">
        <v>11.378030256708755</v>
      </c>
    </row>
    <row r="329" spans="1:39">
      <c r="A329" t="s">
        <v>794</v>
      </c>
      <c r="B329">
        <v>5</v>
      </c>
      <c r="C329" t="s">
        <v>795</v>
      </c>
      <c r="D329" t="s">
        <v>136</v>
      </c>
      <c r="E329" t="s">
        <v>137</v>
      </c>
      <c r="F329" t="s">
        <v>138</v>
      </c>
      <c r="G329" t="s">
        <v>139</v>
      </c>
      <c r="H329" t="s">
        <v>140</v>
      </c>
      <c r="I329" t="s">
        <v>10</v>
      </c>
      <c r="J329" t="s">
        <v>45</v>
      </c>
      <c r="K329">
        <v>52</v>
      </c>
      <c r="L329">
        <v>10841.3</v>
      </c>
      <c r="M329" t="s">
        <v>30</v>
      </c>
      <c r="N329">
        <v>328</v>
      </c>
      <c r="O329">
        <v>149.98521576923076</v>
      </c>
      <c r="P329" s="49" t="s">
        <v>33</v>
      </c>
      <c r="Q329" s="49">
        <v>7360445</v>
      </c>
      <c r="R329" s="49">
        <v>32.510452999999998</v>
      </c>
      <c r="S329" s="49">
        <v>52.540310169999998</v>
      </c>
      <c r="T329" s="49">
        <v>7.6758653781217774</v>
      </c>
      <c r="U329" s="49" t="s">
        <v>141</v>
      </c>
      <c r="V329" s="49">
        <v>0.28594968825048261</v>
      </c>
      <c r="W329" s="49">
        <v>1.93521838171215</v>
      </c>
      <c r="X329" s="49">
        <v>4</v>
      </c>
      <c r="Y329" s="49">
        <v>90</v>
      </c>
      <c r="Z329" s="49">
        <v>0.89753000000000005</v>
      </c>
      <c r="AA329" s="49">
        <v>401.28340079999998</v>
      </c>
      <c r="AB329" s="49">
        <v>2.1221608550000002</v>
      </c>
      <c r="AC329" s="51">
        <v>0.6989506263185653</v>
      </c>
      <c r="AD329" s="53">
        <v>1</v>
      </c>
      <c r="AE329" s="51">
        <v>149.98521576923076</v>
      </c>
      <c r="AF329" s="51">
        <v>498.20803124454449</v>
      </c>
      <c r="AG329" s="51">
        <v>71.512133406719769</v>
      </c>
      <c r="AH329" s="51">
        <v>0.12506458679576285</v>
      </c>
      <c r="AI329" s="51">
        <v>0.1435387005465959</v>
      </c>
      <c r="AJ329" s="51">
        <v>0.12457321655316522</v>
      </c>
      <c r="AK329" s="51">
        <v>8.8444673135335385</v>
      </c>
      <c r="AL329" s="51">
        <v>6.3153946424870391</v>
      </c>
      <c r="AM329" s="51">
        <v>11.373539984580038</v>
      </c>
    </row>
    <row r="330" spans="1:39">
      <c r="A330" t="s">
        <v>796</v>
      </c>
      <c r="B330">
        <v>5</v>
      </c>
      <c r="C330" t="s">
        <v>797</v>
      </c>
      <c r="D330" t="s">
        <v>136</v>
      </c>
      <c r="E330" t="s">
        <v>137</v>
      </c>
      <c r="F330" t="s">
        <v>138</v>
      </c>
      <c r="G330" t="s">
        <v>139</v>
      </c>
      <c r="H330" t="s">
        <v>140</v>
      </c>
      <c r="I330" t="s">
        <v>10</v>
      </c>
      <c r="J330" t="s">
        <v>45</v>
      </c>
      <c r="K330">
        <v>52</v>
      </c>
      <c r="L330">
        <v>10841.3</v>
      </c>
      <c r="M330" t="s">
        <v>30</v>
      </c>
      <c r="N330">
        <v>329</v>
      </c>
      <c r="O330">
        <v>150.44388615384617</v>
      </c>
      <c r="P330" s="49" t="s">
        <v>33</v>
      </c>
      <c r="Q330" s="49">
        <v>7360445</v>
      </c>
      <c r="R330" s="49">
        <v>32.510452999999998</v>
      </c>
      <c r="S330" s="49">
        <v>52.540310169999998</v>
      </c>
      <c r="T330" s="49">
        <v>7.6758653781217774</v>
      </c>
      <c r="U330" s="49" t="s">
        <v>141</v>
      </c>
      <c r="V330" s="49">
        <v>0.28594968825048261</v>
      </c>
      <c r="W330" s="49">
        <v>1.93521838171215</v>
      </c>
      <c r="X330" s="49">
        <v>4</v>
      </c>
      <c r="Y330" s="49">
        <v>90</v>
      </c>
      <c r="Z330" s="49">
        <v>0.89753000000000005</v>
      </c>
      <c r="AA330" s="49">
        <v>401.28340079999998</v>
      </c>
      <c r="AB330" s="49">
        <v>2.1221608550000002</v>
      </c>
      <c r="AC330" s="51">
        <v>0.6989506263185653</v>
      </c>
      <c r="AD330" s="53">
        <v>1</v>
      </c>
      <c r="AE330" s="51">
        <v>150.44388615384617</v>
      </c>
      <c r="AF330" s="51">
        <v>499.73160320553706</v>
      </c>
      <c r="AG330" s="51">
        <v>71.701379492532482</v>
      </c>
      <c r="AH330" s="51">
        <v>0.12421210855667306</v>
      </c>
      <c r="AI330" s="51">
        <v>0.14347977801004128</v>
      </c>
      <c r="AJ330" s="51">
        <v>0.12457321655316522</v>
      </c>
      <c r="AK330" s="51">
        <v>8.8408366658642805</v>
      </c>
      <c r="AL330" s="51">
        <v>6.3128021773869527</v>
      </c>
      <c r="AM330" s="51">
        <v>11.368871154341608</v>
      </c>
    </row>
    <row r="331" spans="1:39">
      <c r="A331" t="s">
        <v>798</v>
      </c>
      <c r="B331">
        <v>5</v>
      </c>
      <c r="C331" t="s">
        <v>799</v>
      </c>
      <c r="D331" t="s">
        <v>136</v>
      </c>
      <c r="E331" t="s">
        <v>137</v>
      </c>
      <c r="F331" t="s">
        <v>138</v>
      </c>
      <c r="G331" t="s">
        <v>139</v>
      </c>
      <c r="H331" t="s">
        <v>140</v>
      </c>
      <c r="I331" t="s">
        <v>10</v>
      </c>
      <c r="J331" t="s">
        <v>45</v>
      </c>
      <c r="K331">
        <v>52</v>
      </c>
      <c r="L331">
        <v>10841.3</v>
      </c>
      <c r="M331" t="s">
        <v>30</v>
      </c>
      <c r="N331">
        <v>330</v>
      </c>
      <c r="O331">
        <v>150.90255653846154</v>
      </c>
      <c r="P331" s="49" t="s">
        <v>33</v>
      </c>
      <c r="Q331" s="49">
        <v>7360445</v>
      </c>
      <c r="R331" s="49">
        <v>32.510452999999998</v>
      </c>
      <c r="S331" s="49">
        <v>52.540310169999998</v>
      </c>
      <c r="T331" s="49">
        <v>7.6758653781217774</v>
      </c>
      <c r="U331" s="49" t="s">
        <v>141</v>
      </c>
      <c r="V331" s="49">
        <v>0.28594968825048261</v>
      </c>
      <c r="W331" s="49">
        <v>1.93521838171215</v>
      </c>
      <c r="X331" s="49">
        <v>4</v>
      </c>
      <c r="Y331" s="49">
        <v>90</v>
      </c>
      <c r="Z331" s="49">
        <v>0.89753000000000005</v>
      </c>
      <c r="AA331" s="49">
        <v>401.28340079999998</v>
      </c>
      <c r="AB331" s="49">
        <v>2.1221608550000002</v>
      </c>
      <c r="AC331" s="51">
        <v>0.6989506263185653</v>
      </c>
      <c r="AD331" s="53">
        <v>1</v>
      </c>
      <c r="AE331" s="51">
        <v>150.90255653846154</v>
      </c>
      <c r="AF331" s="51">
        <v>501.25517516652945</v>
      </c>
      <c r="AG331" s="51">
        <v>71.889327026908646</v>
      </c>
      <c r="AH331" s="51">
        <v>0.12335980130124076</v>
      </c>
      <c r="AI331" s="51">
        <v>0.14341862306563763</v>
      </c>
      <c r="AJ331" s="51">
        <v>0.12457321655316522</v>
      </c>
      <c r="AK331" s="51">
        <v>8.8370684632486842</v>
      </c>
      <c r="AL331" s="51">
        <v>6.3101114911345508</v>
      </c>
      <c r="AM331" s="51">
        <v>11.364025435362818</v>
      </c>
    </row>
    <row r="332" spans="1:39">
      <c r="A332" t="s">
        <v>800</v>
      </c>
      <c r="B332">
        <v>5</v>
      </c>
      <c r="C332" t="s">
        <v>801</v>
      </c>
      <c r="D332" t="s">
        <v>136</v>
      </c>
      <c r="E332" t="s">
        <v>137</v>
      </c>
      <c r="F332" t="s">
        <v>138</v>
      </c>
      <c r="G332" t="s">
        <v>139</v>
      </c>
      <c r="H332" t="s">
        <v>140</v>
      </c>
      <c r="I332" t="s">
        <v>10</v>
      </c>
      <c r="J332" t="s">
        <v>45</v>
      </c>
      <c r="K332">
        <v>52</v>
      </c>
      <c r="L332">
        <v>10841.3</v>
      </c>
      <c r="M332" t="s">
        <v>30</v>
      </c>
      <c r="N332">
        <v>331</v>
      </c>
      <c r="O332">
        <v>151.36122692307691</v>
      </c>
      <c r="P332" s="49" t="s">
        <v>33</v>
      </c>
      <c r="Q332" s="49">
        <v>7360445</v>
      </c>
      <c r="R332" s="49">
        <v>32.510452999999998</v>
      </c>
      <c r="S332" s="49">
        <v>52.540310169999998</v>
      </c>
      <c r="T332" s="49">
        <v>7.6758653781217774</v>
      </c>
      <c r="U332" s="49" t="s">
        <v>141</v>
      </c>
      <c r="V332" s="49">
        <v>0.28594968825048261</v>
      </c>
      <c r="W332" s="49">
        <v>1.93521838171215</v>
      </c>
      <c r="X332" s="49">
        <v>4</v>
      </c>
      <c r="Y332" s="49">
        <v>90</v>
      </c>
      <c r="Z332" s="49">
        <v>0.89753000000000005</v>
      </c>
      <c r="AA332" s="49">
        <v>401.28340079999998</v>
      </c>
      <c r="AB332" s="49">
        <v>2.1221608550000002</v>
      </c>
      <c r="AC332" s="51">
        <v>0.6989506263185653</v>
      </c>
      <c r="AD332" s="53">
        <v>1</v>
      </c>
      <c r="AE332" s="51">
        <v>151.36122692307691</v>
      </c>
      <c r="AF332" s="51">
        <v>502.77874712752191</v>
      </c>
      <c r="AG332" s="51">
        <v>72.075976396308292</v>
      </c>
      <c r="AH332" s="51">
        <v>0.12250774769972959</v>
      </c>
      <c r="AI332" s="51">
        <v>0.14335525677665001</v>
      </c>
      <c r="AJ332" s="51">
        <v>0.12457321655316522</v>
      </c>
      <c r="AK332" s="51">
        <v>8.8331640035482906</v>
      </c>
      <c r="AL332" s="51">
        <v>6.3073235104682714</v>
      </c>
      <c r="AM332" s="51">
        <v>11.359004496628311</v>
      </c>
    </row>
    <row r="333" spans="1:39">
      <c r="A333" t="s">
        <v>802</v>
      </c>
      <c r="B333">
        <v>5</v>
      </c>
      <c r="C333" t="s">
        <v>803</v>
      </c>
      <c r="D333" t="s">
        <v>136</v>
      </c>
      <c r="E333" t="s">
        <v>137</v>
      </c>
      <c r="F333" t="s">
        <v>138</v>
      </c>
      <c r="G333" t="s">
        <v>139</v>
      </c>
      <c r="H333" t="s">
        <v>140</v>
      </c>
      <c r="I333" t="s">
        <v>10</v>
      </c>
      <c r="J333" t="s">
        <v>45</v>
      </c>
      <c r="K333">
        <v>52</v>
      </c>
      <c r="L333">
        <v>10841.3</v>
      </c>
      <c r="M333" t="s">
        <v>30</v>
      </c>
      <c r="N333">
        <v>332</v>
      </c>
      <c r="O333">
        <v>151.81989730769232</v>
      </c>
      <c r="P333" s="49" t="s">
        <v>33</v>
      </c>
      <c r="Q333" s="49">
        <v>7360445</v>
      </c>
      <c r="R333" s="49">
        <v>32.510452999999998</v>
      </c>
      <c r="S333" s="49">
        <v>52.540310169999998</v>
      </c>
      <c r="T333" s="49">
        <v>7.6758653781217774</v>
      </c>
      <c r="U333" s="49" t="s">
        <v>141</v>
      </c>
      <c r="V333" s="49">
        <v>0.28594968825048261</v>
      </c>
      <c r="W333" s="49">
        <v>1.93521838171215</v>
      </c>
      <c r="X333" s="49">
        <v>4</v>
      </c>
      <c r="Y333" s="49">
        <v>90</v>
      </c>
      <c r="Z333" s="49">
        <v>0.89753000000000005</v>
      </c>
      <c r="AA333" s="49">
        <v>401.28340079999998</v>
      </c>
      <c r="AB333" s="49">
        <v>2.1221608550000002</v>
      </c>
      <c r="AC333" s="51">
        <v>0.6989506263185653</v>
      </c>
      <c r="AD333" s="53">
        <v>1</v>
      </c>
      <c r="AE333" s="51">
        <v>151.81989730769232</v>
      </c>
      <c r="AF333" s="51">
        <v>504.30231908851448</v>
      </c>
      <c r="AG333" s="51">
        <v>72.261328111929203</v>
      </c>
      <c r="AH333" s="51">
        <v>0.12165602962406759</v>
      </c>
      <c r="AI333" s="51">
        <v>0.14328970019914977</v>
      </c>
      <c r="AJ333" s="51">
        <v>0.12457321655316522</v>
      </c>
      <c r="AK333" s="51">
        <v>8.8291245841813879</v>
      </c>
      <c r="AL333" s="51">
        <v>6.3044391618100475</v>
      </c>
      <c r="AM333" s="51">
        <v>11.353810006552729</v>
      </c>
    </row>
    <row r="334" spans="1:39">
      <c r="A334" t="s">
        <v>804</v>
      </c>
      <c r="B334">
        <v>5</v>
      </c>
      <c r="C334" t="s">
        <v>805</v>
      </c>
      <c r="D334" t="s">
        <v>136</v>
      </c>
      <c r="E334" t="s">
        <v>137</v>
      </c>
      <c r="F334" t="s">
        <v>138</v>
      </c>
      <c r="G334" t="s">
        <v>139</v>
      </c>
      <c r="H334" t="s">
        <v>140</v>
      </c>
      <c r="I334" t="s">
        <v>10</v>
      </c>
      <c r="J334" t="s">
        <v>45</v>
      </c>
      <c r="K334">
        <v>52</v>
      </c>
      <c r="L334">
        <v>10841.3</v>
      </c>
      <c r="M334" t="s">
        <v>30</v>
      </c>
      <c r="N334">
        <v>333</v>
      </c>
      <c r="O334">
        <v>152.27856769230769</v>
      </c>
      <c r="P334" s="49" t="s">
        <v>33</v>
      </c>
      <c r="Q334" s="49">
        <v>7360445</v>
      </c>
      <c r="R334" s="49">
        <v>32.510452999999998</v>
      </c>
      <c r="S334" s="49">
        <v>52.540310169999998</v>
      </c>
      <c r="T334" s="49">
        <v>7.6758653781217774</v>
      </c>
      <c r="U334" s="49" t="s">
        <v>141</v>
      </c>
      <c r="V334" s="49">
        <v>0.28594968825048261</v>
      </c>
      <c r="W334" s="49">
        <v>1.93521838171215</v>
      </c>
      <c r="X334" s="49">
        <v>4</v>
      </c>
      <c r="Y334" s="49">
        <v>90</v>
      </c>
      <c r="Z334" s="49">
        <v>0.89753000000000005</v>
      </c>
      <c r="AA334" s="49">
        <v>401.28340079999998</v>
      </c>
      <c r="AB334" s="49">
        <v>2.1221608550000002</v>
      </c>
      <c r="AC334" s="51">
        <v>0.6989506263185653</v>
      </c>
      <c r="AD334" s="53">
        <v>1</v>
      </c>
      <c r="AE334" s="51">
        <v>152.27856769230769</v>
      </c>
      <c r="AF334" s="51">
        <v>505.82589104950694</v>
      </c>
      <c r="AG334" s="51">
        <v>72.445382808480318</v>
      </c>
      <c r="AH334" s="51">
        <v>0.12080472814111243</v>
      </c>
      <c r="AI334" s="51">
        <v>0.14322197437969786</v>
      </c>
      <c r="AJ334" s="51">
        <v>0.12457321655316522</v>
      </c>
      <c r="AK334" s="51">
        <v>8.8249515019802551</v>
      </c>
      <c r="AL334" s="51">
        <v>6.3014593711633724</v>
      </c>
      <c r="AM334" s="51">
        <v>11.348443632797139</v>
      </c>
    </row>
    <row r="335" spans="1:39">
      <c r="A335" t="s">
        <v>806</v>
      </c>
      <c r="B335">
        <v>5</v>
      </c>
      <c r="C335" t="s">
        <v>807</v>
      </c>
      <c r="D335" t="s">
        <v>136</v>
      </c>
      <c r="E335" t="s">
        <v>137</v>
      </c>
      <c r="F335" t="s">
        <v>138</v>
      </c>
      <c r="G335" t="s">
        <v>139</v>
      </c>
      <c r="H335" t="s">
        <v>140</v>
      </c>
      <c r="I335" t="s">
        <v>10</v>
      </c>
      <c r="J335" t="s">
        <v>45</v>
      </c>
      <c r="K335">
        <v>52</v>
      </c>
      <c r="L335">
        <v>10841.3</v>
      </c>
      <c r="M335" t="s">
        <v>30</v>
      </c>
      <c r="N335">
        <v>334</v>
      </c>
      <c r="O335">
        <v>152.73723807692309</v>
      </c>
      <c r="P335" s="49" t="s">
        <v>33</v>
      </c>
      <c r="Q335" s="49">
        <v>7360445</v>
      </c>
      <c r="R335" s="49">
        <v>32.510452999999998</v>
      </c>
      <c r="S335" s="49">
        <v>52.540310169999998</v>
      </c>
      <c r="T335" s="49">
        <v>7.6758653781217774</v>
      </c>
      <c r="U335" s="49" t="s">
        <v>141</v>
      </c>
      <c r="V335" s="49">
        <v>0.28594968825048261</v>
      </c>
      <c r="W335" s="49">
        <v>1.93521838171215</v>
      </c>
      <c r="X335" s="49">
        <v>4</v>
      </c>
      <c r="Y335" s="49">
        <v>90</v>
      </c>
      <c r="Z335" s="49">
        <v>0.89753000000000005</v>
      </c>
      <c r="AA335" s="49">
        <v>401.28340079999998</v>
      </c>
      <c r="AB335" s="49">
        <v>2.1221608550000002</v>
      </c>
      <c r="AC335" s="51">
        <v>0.6989506263185653</v>
      </c>
      <c r="AD335" s="53">
        <v>1</v>
      </c>
      <c r="AE335" s="51">
        <v>152.73723807692309</v>
      </c>
      <c r="AF335" s="51">
        <v>507.34946301049951</v>
      </c>
      <c r="AG335" s="51">
        <v>72.628141242945546</v>
      </c>
      <c r="AH335" s="51">
        <v>0.11995392350628807</v>
      </c>
      <c r="AI335" s="51">
        <v>0.14315210035305098</v>
      </c>
      <c r="AJ335" s="51">
        <v>0.12457321655316522</v>
      </c>
      <c r="AK335" s="51">
        <v>8.8206460530498276</v>
      </c>
      <c r="AL335" s="51">
        <v>6.2983850640123791</v>
      </c>
      <c r="AM335" s="51">
        <v>11.342907042087278</v>
      </c>
    </row>
    <row r="336" spans="1:39">
      <c r="A336" t="s">
        <v>808</v>
      </c>
      <c r="B336">
        <v>5</v>
      </c>
      <c r="C336" t="s">
        <v>809</v>
      </c>
      <c r="D336" t="s">
        <v>136</v>
      </c>
      <c r="E336" t="s">
        <v>137</v>
      </c>
      <c r="F336" t="s">
        <v>138</v>
      </c>
      <c r="G336" t="s">
        <v>139</v>
      </c>
      <c r="H336" t="s">
        <v>140</v>
      </c>
      <c r="I336" t="s">
        <v>10</v>
      </c>
      <c r="J336" t="s">
        <v>45</v>
      </c>
      <c r="K336">
        <v>52</v>
      </c>
      <c r="L336">
        <v>10841.3</v>
      </c>
      <c r="M336" t="s">
        <v>30</v>
      </c>
      <c r="N336">
        <v>335</v>
      </c>
      <c r="O336">
        <v>153.19590846153847</v>
      </c>
      <c r="P336" s="49" t="s">
        <v>33</v>
      </c>
      <c r="Q336" s="49">
        <v>7360445</v>
      </c>
      <c r="R336" s="49">
        <v>32.510452999999998</v>
      </c>
      <c r="S336" s="49">
        <v>52.540310169999998</v>
      </c>
      <c r="T336" s="49">
        <v>7.6758653781217774</v>
      </c>
      <c r="U336" s="49" t="s">
        <v>141</v>
      </c>
      <c r="V336" s="49">
        <v>0.28594968825048261</v>
      </c>
      <c r="W336" s="49">
        <v>1.93521838171215</v>
      </c>
      <c r="X336" s="49">
        <v>4</v>
      </c>
      <c r="Y336" s="49">
        <v>90</v>
      </c>
      <c r="Z336" s="49">
        <v>0.89753000000000005</v>
      </c>
      <c r="AA336" s="49">
        <v>401.28340079999998</v>
      </c>
      <c r="AB336" s="49">
        <v>2.1221608550000002</v>
      </c>
      <c r="AC336" s="51">
        <v>0.6989506263185653</v>
      </c>
      <c r="AD336" s="53">
        <v>1</v>
      </c>
      <c r="AE336" s="51">
        <v>153.19590846153847</v>
      </c>
      <c r="AF336" s="51">
        <v>508.87303497149196</v>
      </c>
      <c r="AG336" s="51">
        <v>72.809604293337983</v>
      </c>
      <c r="AH336" s="51">
        <v>0.11910369515741977</v>
      </c>
      <c r="AI336" s="51">
        <v>0.14308009913989039</v>
      </c>
      <c r="AJ336" s="51">
        <v>0.12457321655316522</v>
      </c>
      <c r="AK336" s="51">
        <v>8.8162095326277488</v>
      </c>
      <c r="AL336" s="51">
        <v>6.2952171652219109</v>
      </c>
      <c r="AM336" s="51">
        <v>11.337201900033589</v>
      </c>
    </row>
    <row r="337" spans="1:39">
      <c r="A337" t="s">
        <v>810</v>
      </c>
      <c r="B337">
        <v>5</v>
      </c>
      <c r="C337" t="s">
        <v>811</v>
      </c>
      <c r="D337" t="s">
        <v>136</v>
      </c>
      <c r="E337" t="s">
        <v>137</v>
      </c>
      <c r="F337" t="s">
        <v>138</v>
      </c>
      <c r="G337" t="s">
        <v>139</v>
      </c>
      <c r="H337" t="s">
        <v>140</v>
      </c>
      <c r="I337" t="s">
        <v>10</v>
      </c>
      <c r="J337" t="s">
        <v>45</v>
      </c>
      <c r="K337">
        <v>52</v>
      </c>
      <c r="L337">
        <v>10841.3</v>
      </c>
      <c r="M337" t="s">
        <v>30</v>
      </c>
      <c r="N337">
        <v>336</v>
      </c>
      <c r="O337">
        <v>153.65457884615384</v>
      </c>
      <c r="P337" s="49" t="s">
        <v>33</v>
      </c>
      <c r="Q337" s="49">
        <v>7360445</v>
      </c>
      <c r="R337" s="49">
        <v>32.510452999999998</v>
      </c>
      <c r="S337" s="49">
        <v>52.540310169999998</v>
      </c>
      <c r="T337" s="49">
        <v>7.6758653781217774</v>
      </c>
      <c r="U337" s="49" t="s">
        <v>141</v>
      </c>
      <c r="V337" s="49">
        <v>0.28594968825048261</v>
      </c>
      <c r="W337" s="49">
        <v>1.93521838171215</v>
      </c>
      <c r="X337" s="49">
        <v>4</v>
      </c>
      <c r="Y337" s="49">
        <v>90</v>
      </c>
      <c r="Z337" s="49">
        <v>0.89753000000000005</v>
      </c>
      <c r="AA337" s="49">
        <v>401.28340079999998</v>
      </c>
      <c r="AB337" s="49">
        <v>2.1221608550000002</v>
      </c>
      <c r="AC337" s="51">
        <v>0.6989506263185653</v>
      </c>
      <c r="AD337" s="53">
        <v>1</v>
      </c>
      <c r="AE337" s="51">
        <v>153.65457884615384</v>
      </c>
      <c r="AF337" s="51">
        <v>510.39660693248442</v>
      </c>
      <c r="AG337" s="51">
        <v>72.989772957445183</v>
      </c>
      <c r="AH337" s="51">
        <v>0.11825412170872295</v>
      </c>
      <c r="AI337" s="51">
        <v>0.14300599174457349</v>
      </c>
      <c r="AJ337" s="51">
        <v>0.12457321655316522</v>
      </c>
      <c r="AK337" s="51">
        <v>8.8116432349458318</v>
      </c>
      <c r="AL337" s="51">
        <v>6.2919565989385964</v>
      </c>
      <c r="AM337" s="51">
        <v>11.331329870953068</v>
      </c>
    </row>
    <row r="338" spans="1:39">
      <c r="A338" t="s">
        <v>812</v>
      </c>
      <c r="B338">
        <v>5</v>
      </c>
      <c r="C338" t="s">
        <v>813</v>
      </c>
      <c r="D338" t="s">
        <v>136</v>
      </c>
      <c r="E338" t="s">
        <v>137</v>
      </c>
      <c r="F338" t="s">
        <v>138</v>
      </c>
      <c r="G338" t="s">
        <v>139</v>
      </c>
      <c r="H338" t="s">
        <v>140</v>
      </c>
      <c r="I338" t="s">
        <v>10</v>
      </c>
      <c r="J338" t="s">
        <v>45</v>
      </c>
      <c r="K338">
        <v>52</v>
      </c>
      <c r="L338">
        <v>10841.3</v>
      </c>
      <c r="M338" t="s">
        <v>30</v>
      </c>
      <c r="N338">
        <v>337</v>
      </c>
      <c r="O338">
        <v>154.11324923076924</v>
      </c>
      <c r="P338" s="49" t="s">
        <v>33</v>
      </c>
      <c r="Q338" s="49">
        <v>7360445</v>
      </c>
      <c r="R338" s="49">
        <v>32.510452999999998</v>
      </c>
      <c r="S338" s="49">
        <v>52.540310169999998</v>
      </c>
      <c r="T338" s="49">
        <v>7.6758653781217774</v>
      </c>
      <c r="U338" s="49" t="s">
        <v>141</v>
      </c>
      <c r="V338" s="49">
        <v>0.28594968825048261</v>
      </c>
      <c r="W338" s="49">
        <v>1.93521838171215</v>
      </c>
      <c r="X338" s="49">
        <v>4</v>
      </c>
      <c r="Y338" s="49">
        <v>90</v>
      </c>
      <c r="Z338" s="49">
        <v>0.89753000000000005</v>
      </c>
      <c r="AA338" s="49">
        <v>401.28340079999998</v>
      </c>
      <c r="AB338" s="49">
        <v>2.1221608550000002</v>
      </c>
      <c r="AC338" s="51">
        <v>0.6989506263185653</v>
      </c>
      <c r="AD338" s="53">
        <v>1</v>
      </c>
      <c r="AE338" s="51">
        <v>154.11324923076924</v>
      </c>
      <c r="AF338" s="51">
        <v>511.92017889347693</v>
      </c>
      <c r="AG338" s="51">
        <v>73.168648351565693</v>
      </c>
      <c r="AH338" s="51">
        <v>0.11740528094517039</v>
      </c>
      <c r="AI338" s="51">
        <v>0.1429297991529086</v>
      </c>
      <c r="AJ338" s="51">
        <v>0.12457321655316522</v>
      </c>
      <c r="AK338" s="51">
        <v>8.8069484530929412</v>
      </c>
      <c r="AL338" s="51">
        <v>6.2886042884929445</v>
      </c>
      <c r="AM338" s="51">
        <v>11.32529261769294</v>
      </c>
    </row>
    <row r="339" spans="1:39">
      <c r="A339" t="s">
        <v>814</v>
      </c>
      <c r="B339">
        <v>5</v>
      </c>
      <c r="C339" t="s">
        <v>815</v>
      </c>
      <c r="D339" t="s">
        <v>136</v>
      </c>
      <c r="E339" t="s">
        <v>137</v>
      </c>
      <c r="F339" t="s">
        <v>138</v>
      </c>
      <c r="G339" t="s">
        <v>139</v>
      </c>
      <c r="H339" t="s">
        <v>140</v>
      </c>
      <c r="I339" t="s">
        <v>10</v>
      </c>
      <c r="J339" t="s">
        <v>45</v>
      </c>
      <c r="K339">
        <v>52</v>
      </c>
      <c r="L339">
        <v>10841.3</v>
      </c>
      <c r="M339" t="s">
        <v>30</v>
      </c>
      <c r="N339">
        <v>338</v>
      </c>
      <c r="O339">
        <v>154.57191961538462</v>
      </c>
      <c r="P339" s="49" t="s">
        <v>33</v>
      </c>
      <c r="Q339" s="49">
        <v>7360445</v>
      </c>
      <c r="R339" s="49">
        <v>32.510452999999998</v>
      </c>
      <c r="S339" s="49">
        <v>52.540310169999998</v>
      </c>
      <c r="T339" s="49">
        <v>7.6758653781217774</v>
      </c>
      <c r="U339" s="49" t="s">
        <v>141</v>
      </c>
      <c r="V339" s="49">
        <v>0.28594968825048261</v>
      </c>
      <c r="W339" s="49">
        <v>1.93521838171215</v>
      </c>
      <c r="X339" s="49">
        <v>4</v>
      </c>
      <c r="Y339" s="49">
        <v>90</v>
      </c>
      <c r="Z339" s="49">
        <v>0.89753000000000005</v>
      </c>
      <c r="AA339" s="49">
        <v>401.28340079999998</v>
      </c>
      <c r="AB339" s="49">
        <v>2.1221608550000002</v>
      </c>
      <c r="AC339" s="51">
        <v>0.6989506263185653</v>
      </c>
      <c r="AD339" s="53">
        <v>1</v>
      </c>
      <c r="AE339" s="51">
        <v>154.57191961538462</v>
      </c>
      <c r="AF339" s="51">
        <v>513.44375085446939</v>
      </c>
      <c r="AG339" s="51">
        <v>73.346231709237145</v>
      </c>
      <c r="AH339" s="51">
        <v>0.11655724981691964</v>
      </c>
      <c r="AI339" s="51">
        <v>0.14285154232995315</v>
      </c>
      <c r="AJ339" s="51">
        <v>0.12457321655316522</v>
      </c>
      <c r="AK339" s="51">
        <v>8.8021264788793339</v>
      </c>
      <c r="AL339" s="51">
        <v>6.2851611563024692</v>
      </c>
      <c r="AM339" s="51">
        <v>11.319091801456199</v>
      </c>
    </row>
    <row r="340" spans="1:39">
      <c r="A340" t="s">
        <v>816</v>
      </c>
      <c r="B340">
        <v>5</v>
      </c>
      <c r="C340" t="s">
        <v>817</v>
      </c>
      <c r="D340" t="s">
        <v>136</v>
      </c>
      <c r="E340" t="s">
        <v>137</v>
      </c>
      <c r="F340" t="s">
        <v>138</v>
      </c>
      <c r="G340" t="s">
        <v>139</v>
      </c>
      <c r="H340" t="s">
        <v>140</v>
      </c>
      <c r="I340" t="s">
        <v>10</v>
      </c>
      <c r="J340" t="s">
        <v>45</v>
      </c>
      <c r="K340">
        <v>52</v>
      </c>
      <c r="L340">
        <v>10841.3</v>
      </c>
      <c r="M340" t="s">
        <v>30</v>
      </c>
      <c r="N340">
        <v>339</v>
      </c>
      <c r="O340">
        <v>155.03058999999999</v>
      </c>
      <c r="P340" s="49" t="s">
        <v>33</v>
      </c>
      <c r="Q340" s="49">
        <v>7360445</v>
      </c>
      <c r="R340" s="49">
        <v>32.510452999999998</v>
      </c>
      <c r="S340" s="49">
        <v>52.540310169999998</v>
      </c>
      <c r="T340" s="49">
        <v>7.6758653781217774</v>
      </c>
      <c r="U340" s="49" t="s">
        <v>141</v>
      </c>
      <c r="V340" s="49">
        <v>0.28594968825048261</v>
      </c>
      <c r="W340" s="49">
        <v>1.93521838171215</v>
      </c>
      <c r="X340" s="49">
        <v>4</v>
      </c>
      <c r="Y340" s="49">
        <v>90</v>
      </c>
      <c r="Z340" s="49">
        <v>0.89753000000000005</v>
      </c>
      <c r="AA340" s="49">
        <v>401.28340079999998</v>
      </c>
      <c r="AB340" s="49">
        <v>2.1221608550000002</v>
      </c>
      <c r="AC340" s="51">
        <v>0.6989506263185653</v>
      </c>
      <c r="AD340" s="53">
        <v>1</v>
      </c>
      <c r="AE340" s="51">
        <v>155.03058999999999</v>
      </c>
      <c r="AF340" s="51">
        <v>514.9673228154619</v>
      </c>
      <c r="AG340" s="51">
        <v>73.522524379956394</v>
      </c>
      <c r="AH340" s="51">
        <v>0.11571010443405995</v>
      </c>
      <c r="AI340" s="51">
        <v>0.1427712422178351</v>
      </c>
      <c r="AJ340" s="51">
        <v>0.12457321655316522</v>
      </c>
      <c r="AK340" s="51">
        <v>8.7971786027024095</v>
      </c>
      <c r="AL340" s="51">
        <v>6.2816281237758389</v>
      </c>
      <c r="AM340" s="51">
        <v>11.312729081628982</v>
      </c>
    </row>
    <row r="341" spans="1:39">
      <c r="A341" t="s">
        <v>818</v>
      </c>
      <c r="B341">
        <v>5</v>
      </c>
      <c r="C341" t="s">
        <v>819</v>
      </c>
      <c r="D341" t="s">
        <v>136</v>
      </c>
      <c r="E341" t="s">
        <v>137</v>
      </c>
      <c r="F341" t="s">
        <v>138</v>
      </c>
      <c r="G341" t="s">
        <v>139</v>
      </c>
      <c r="H341" t="s">
        <v>140</v>
      </c>
      <c r="I341" t="s">
        <v>10</v>
      </c>
      <c r="J341" t="s">
        <v>45</v>
      </c>
      <c r="K341">
        <v>52</v>
      </c>
      <c r="L341">
        <v>10841.3</v>
      </c>
      <c r="M341" t="s">
        <v>30</v>
      </c>
      <c r="N341">
        <v>340</v>
      </c>
      <c r="O341">
        <v>155.48926038461539</v>
      </c>
      <c r="P341" s="49" t="s">
        <v>33</v>
      </c>
      <c r="Q341" s="49">
        <v>7360445</v>
      </c>
      <c r="R341" s="49">
        <v>32.510452999999998</v>
      </c>
      <c r="S341" s="49">
        <v>52.540310169999998</v>
      </c>
      <c r="T341" s="49">
        <v>7.6758653781217774</v>
      </c>
      <c r="U341" s="49" t="s">
        <v>141</v>
      </c>
      <c r="V341" s="49">
        <v>0.28594968825048261</v>
      </c>
      <c r="W341" s="49">
        <v>1.93521838171215</v>
      </c>
      <c r="X341" s="49">
        <v>4</v>
      </c>
      <c r="Y341" s="49">
        <v>90</v>
      </c>
      <c r="Z341" s="49">
        <v>0.89753000000000005</v>
      </c>
      <c r="AA341" s="49">
        <v>401.28340079999998</v>
      </c>
      <c r="AB341" s="49">
        <v>2.1221608550000002</v>
      </c>
      <c r="AC341" s="51">
        <v>0.6989506263185653</v>
      </c>
      <c r="AD341" s="53">
        <v>1</v>
      </c>
      <c r="AE341" s="51">
        <v>155.48926038461539</v>
      </c>
      <c r="AF341" s="51">
        <v>516.49089477645441</v>
      </c>
      <c r="AG341" s="51">
        <v>73.697527827891861</v>
      </c>
      <c r="AH341" s="51">
        <v>0.11486392006155248</v>
      </c>
      <c r="AI341" s="51">
        <v>0.14268891973359829</v>
      </c>
      <c r="AJ341" s="51">
        <v>0.12457321655316522</v>
      </c>
      <c r="AK341" s="51">
        <v>8.7921061134139542</v>
      </c>
      <c r="AL341" s="51">
        <v>6.2780061112180716</v>
      </c>
      <c r="AM341" s="51">
        <v>11.306206115609839</v>
      </c>
    </row>
    <row r="342" spans="1:39">
      <c r="A342" t="s">
        <v>820</v>
      </c>
      <c r="B342">
        <v>5</v>
      </c>
      <c r="C342" t="s">
        <v>821</v>
      </c>
      <c r="D342" t="s">
        <v>136</v>
      </c>
      <c r="E342" t="s">
        <v>137</v>
      </c>
      <c r="F342" t="s">
        <v>138</v>
      </c>
      <c r="G342" t="s">
        <v>139</v>
      </c>
      <c r="H342" t="s">
        <v>140</v>
      </c>
      <c r="I342" t="s">
        <v>10</v>
      </c>
      <c r="J342" t="s">
        <v>45</v>
      </c>
      <c r="K342">
        <v>52</v>
      </c>
      <c r="L342">
        <v>10841.3</v>
      </c>
      <c r="M342" t="s">
        <v>30</v>
      </c>
      <c r="N342">
        <v>341</v>
      </c>
      <c r="O342">
        <v>155.94793076923077</v>
      </c>
      <c r="P342" s="49" t="s">
        <v>33</v>
      </c>
      <c r="Q342" s="49">
        <v>7360445</v>
      </c>
      <c r="R342" s="49">
        <v>32.510452999999998</v>
      </c>
      <c r="S342" s="49">
        <v>52.540310169999998</v>
      </c>
      <c r="T342" s="49">
        <v>7.6758653781217774</v>
      </c>
      <c r="U342" s="49" t="s">
        <v>141</v>
      </c>
      <c r="V342" s="49">
        <v>0.28594968825048261</v>
      </c>
      <c r="W342" s="49">
        <v>1.93521838171215</v>
      </c>
      <c r="X342" s="49">
        <v>4</v>
      </c>
      <c r="Y342" s="49">
        <v>90</v>
      </c>
      <c r="Z342" s="49">
        <v>0.89753000000000005</v>
      </c>
      <c r="AA342" s="49">
        <v>401.28340079999998</v>
      </c>
      <c r="AB342" s="49">
        <v>2.1221608550000002</v>
      </c>
      <c r="AC342" s="51">
        <v>0.6989506263185653</v>
      </c>
      <c r="AD342" s="53">
        <v>1</v>
      </c>
      <c r="AE342" s="51">
        <v>155.94793076923077</v>
      </c>
      <c r="AF342" s="51">
        <v>518.01446673744692</v>
      </c>
      <c r="AG342" s="51">
        <v>73.871243630588538</v>
      </c>
      <c r="AH342" s="51">
        <v>0.11401877111436973</v>
      </c>
      <c r="AI342" s="51">
        <v>0.14260459576707113</v>
      </c>
      <c r="AJ342" s="51">
        <v>0.12457321655316522</v>
      </c>
      <c r="AK342" s="51">
        <v>8.786910298188813</v>
      </c>
      <c r="AL342" s="51">
        <v>6.2742960377367671</v>
      </c>
      <c r="AM342" s="51">
        <v>11.299524558640861</v>
      </c>
    </row>
    <row r="343" spans="1:39">
      <c r="A343" t="s">
        <v>822</v>
      </c>
      <c r="B343">
        <v>5</v>
      </c>
      <c r="C343" t="s">
        <v>823</v>
      </c>
      <c r="D343" t="s">
        <v>136</v>
      </c>
      <c r="E343" t="s">
        <v>137</v>
      </c>
      <c r="F343" t="s">
        <v>138</v>
      </c>
      <c r="G343" t="s">
        <v>139</v>
      </c>
      <c r="H343" t="s">
        <v>140</v>
      </c>
      <c r="I343" t="s">
        <v>10</v>
      </c>
      <c r="J343" t="s">
        <v>45</v>
      </c>
      <c r="K343">
        <v>52</v>
      </c>
      <c r="L343">
        <v>10841.3</v>
      </c>
      <c r="M343" t="s">
        <v>30</v>
      </c>
      <c r="N343">
        <v>342</v>
      </c>
      <c r="O343">
        <v>156.40660115384617</v>
      </c>
      <c r="P343" s="49" t="s">
        <v>33</v>
      </c>
      <c r="Q343" s="49">
        <v>7360445</v>
      </c>
      <c r="R343" s="49">
        <v>32.510452999999998</v>
      </c>
      <c r="S343" s="49">
        <v>52.540310169999998</v>
      </c>
      <c r="T343" s="49">
        <v>7.6758653781217774</v>
      </c>
      <c r="U343" s="49" t="s">
        <v>141</v>
      </c>
      <c r="V343" s="49">
        <v>0.28594968825048261</v>
      </c>
      <c r="W343" s="49">
        <v>1.93521838171215</v>
      </c>
      <c r="X343" s="49">
        <v>4</v>
      </c>
      <c r="Y343" s="49">
        <v>90</v>
      </c>
      <c r="Z343" s="49">
        <v>0.89753000000000005</v>
      </c>
      <c r="AA343" s="49">
        <v>401.28340079999998</v>
      </c>
      <c r="AB343" s="49">
        <v>2.1221608550000002</v>
      </c>
      <c r="AC343" s="51">
        <v>0.6989506263185653</v>
      </c>
      <c r="AD343" s="53">
        <v>1</v>
      </c>
      <c r="AE343" s="51">
        <v>156.40660115384617</v>
      </c>
      <c r="AF343" s="51">
        <v>519.53803869843944</v>
      </c>
      <c r="AG343" s="51">
        <v>74.043673477666019</v>
      </c>
      <c r="AH343" s="51">
        <v>0.11317473115293737</v>
      </c>
      <c r="AI343" s="51">
        <v>0.14251829117875989</v>
      </c>
      <c r="AJ343" s="51">
        <v>0.12457321655316522</v>
      </c>
      <c r="AK343" s="51">
        <v>8.7815924423950804</v>
      </c>
      <c r="AL343" s="51">
        <v>6.2704988211494124</v>
      </c>
      <c r="AM343" s="51">
        <v>11.292686063640749</v>
      </c>
    </row>
    <row r="344" spans="1:39">
      <c r="A344" t="s">
        <v>824</v>
      </c>
      <c r="B344">
        <v>5</v>
      </c>
      <c r="C344" t="s">
        <v>825</v>
      </c>
      <c r="D344" t="s">
        <v>136</v>
      </c>
      <c r="E344" t="s">
        <v>137</v>
      </c>
      <c r="F344" t="s">
        <v>138</v>
      </c>
      <c r="G344" t="s">
        <v>139</v>
      </c>
      <c r="H344" t="s">
        <v>140</v>
      </c>
      <c r="I344" t="s">
        <v>10</v>
      </c>
      <c r="J344" t="s">
        <v>45</v>
      </c>
      <c r="K344">
        <v>52</v>
      </c>
      <c r="L344">
        <v>10841.3</v>
      </c>
      <c r="M344" t="s">
        <v>30</v>
      </c>
      <c r="N344">
        <v>343</v>
      </c>
      <c r="O344">
        <v>156.86527153846154</v>
      </c>
      <c r="P344" s="49" t="s">
        <v>33</v>
      </c>
      <c r="Q344" s="49">
        <v>7360445</v>
      </c>
      <c r="R344" s="49">
        <v>32.510452999999998</v>
      </c>
      <c r="S344" s="49">
        <v>52.540310169999998</v>
      </c>
      <c r="T344" s="49">
        <v>7.6758653781217774</v>
      </c>
      <c r="U344" s="49" t="s">
        <v>141</v>
      </c>
      <c r="V344" s="49">
        <v>0.28594968825048261</v>
      </c>
      <c r="W344" s="49">
        <v>1.93521838171215</v>
      </c>
      <c r="X344" s="49">
        <v>4</v>
      </c>
      <c r="Y344" s="49">
        <v>90</v>
      </c>
      <c r="Z344" s="49">
        <v>0.89753000000000005</v>
      </c>
      <c r="AA344" s="49">
        <v>401.28340079999998</v>
      </c>
      <c r="AB344" s="49">
        <v>2.1221608550000002</v>
      </c>
      <c r="AC344" s="51">
        <v>0.6989506263185653</v>
      </c>
      <c r="AD344" s="53">
        <v>1</v>
      </c>
      <c r="AE344" s="51">
        <v>156.86527153846154</v>
      </c>
      <c r="AF344" s="51">
        <v>521.06161065943184</v>
      </c>
      <c r="AG344" s="51">
        <v>74.214819169509738</v>
      </c>
      <c r="AH344" s="51">
        <v>0.11233187287867996</v>
      </c>
      <c r="AI344" s="51">
        <v>0.14243002679776551</v>
      </c>
      <c r="AJ344" s="51">
        <v>0.12457321655316522</v>
      </c>
      <c r="AK344" s="51">
        <v>8.7761538294657342</v>
      </c>
      <c r="AL344" s="51">
        <v>6.2666153778917284</v>
      </c>
      <c r="AM344" s="51">
        <v>11.285692281039744</v>
      </c>
    </row>
    <row r="345" spans="1:39">
      <c r="A345" t="s">
        <v>826</v>
      </c>
      <c r="B345">
        <v>5</v>
      </c>
      <c r="C345" t="s">
        <v>827</v>
      </c>
      <c r="D345" t="s">
        <v>136</v>
      </c>
      <c r="E345" t="s">
        <v>137</v>
      </c>
      <c r="F345" t="s">
        <v>138</v>
      </c>
      <c r="G345" t="s">
        <v>139</v>
      </c>
      <c r="H345" t="s">
        <v>140</v>
      </c>
      <c r="I345" t="s">
        <v>10</v>
      </c>
      <c r="J345" t="s">
        <v>45</v>
      </c>
      <c r="K345">
        <v>52</v>
      </c>
      <c r="L345">
        <v>10841.3</v>
      </c>
      <c r="M345" t="s">
        <v>30</v>
      </c>
      <c r="N345">
        <v>344</v>
      </c>
      <c r="O345">
        <v>157.32394192307692</v>
      </c>
      <c r="P345" s="49" t="s">
        <v>33</v>
      </c>
      <c r="Q345" s="49">
        <v>7360445</v>
      </c>
      <c r="R345" s="49">
        <v>32.510452999999998</v>
      </c>
      <c r="S345" s="49">
        <v>52.540310169999998</v>
      </c>
      <c r="T345" s="49">
        <v>7.6758653781217774</v>
      </c>
      <c r="U345" s="49" t="s">
        <v>141</v>
      </c>
      <c r="V345" s="49">
        <v>0.28594968825048261</v>
      </c>
      <c r="W345" s="49">
        <v>1.93521838171215</v>
      </c>
      <c r="X345" s="49">
        <v>4</v>
      </c>
      <c r="Y345" s="49">
        <v>90</v>
      </c>
      <c r="Z345" s="49">
        <v>0.89753000000000005</v>
      </c>
      <c r="AA345" s="49">
        <v>401.28340079999998</v>
      </c>
      <c r="AB345" s="49">
        <v>2.1221608550000002</v>
      </c>
      <c r="AC345" s="51">
        <v>0.6989506263185653</v>
      </c>
      <c r="AD345" s="53">
        <v>1</v>
      </c>
      <c r="AE345" s="51">
        <v>157.32394192307692</v>
      </c>
      <c r="AF345" s="51">
        <v>522.58518262042435</v>
      </c>
      <c r="AG345" s="51">
        <v>74.384682615955981</v>
      </c>
      <c r="AH345" s="51">
        <v>0.11149026812989356</v>
      </c>
      <c r="AI345" s="51">
        <v>0.14233982341972506</v>
      </c>
      <c r="AJ345" s="51">
        <v>0.12457321655316522</v>
      </c>
      <c r="AK345" s="51">
        <v>8.7705957407718085</v>
      </c>
      <c r="AL345" s="51">
        <v>6.2626466229270985</v>
      </c>
      <c r="AM345" s="51">
        <v>11.278544858616518</v>
      </c>
    </row>
    <row r="346" spans="1:39">
      <c r="A346" t="s">
        <v>828</v>
      </c>
      <c r="B346">
        <v>5</v>
      </c>
      <c r="C346" t="s">
        <v>829</v>
      </c>
      <c r="D346" t="s">
        <v>136</v>
      </c>
      <c r="E346" t="s">
        <v>137</v>
      </c>
      <c r="F346" t="s">
        <v>138</v>
      </c>
      <c r="G346" t="s">
        <v>139</v>
      </c>
      <c r="H346" t="s">
        <v>140</v>
      </c>
      <c r="I346" t="s">
        <v>10</v>
      </c>
      <c r="J346" t="s">
        <v>45</v>
      </c>
      <c r="K346">
        <v>52</v>
      </c>
      <c r="L346">
        <v>10841.3</v>
      </c>
      <c r="M346" t="s">
        <v>30</v>
      </c>
      <c r="N346">
        <v>345</v>
      </c>
      <c r="O346">
        <v>157.78261230769232</v>
      </c>
      <c r="P346" s="49" t="s">
        <v>33</v>
      </c>
      <c r="Q346" s="49">
        <v>7360445</v>
      </c>
      <c r="R346" s="49">
        <v>32.510452999999998</v>
      </c>
      <c r="S346" s="49">
        <v>52.540310169999998</v>
      </c>
      <c r="T346" s="49">
        <v>7.6758653781217774</v>
      </c>
      <c r="U346" s="49" t="s">
        <v>141</v>
      </c>
      <c r="V346" s="49">
        <v>0.28594968825048261</v>
      </c>
      <c r="W346" s="49">
        <v>1.93521838171215</v>
      </c>
      <c r="X346" s="49">
        <v>4</v>
      </c>
      <c r="Y346" s="49">
        <v>90</v>
      </c>
      <c r="Z346" s="49">
        <v>0.89753000000000005</v>
      </c>
      <c r="AA346" s="49">
        <v>401.28340079999998</v>
      </c>
      <c r="AB346" s="49">
        <v>2.1221608550000002</v>
      </c>
      <c r="AC346" s="51">
        <v>0.6989506263185653</v>
      </c>
      <c r="AD346" s="53">
        <v>1</v>
      </c>
      <c r="AE346" s="51">
        <v>157.78261230769232</v>
      </c>
      <c r="AF346" s="51">
        <v>524.10875458141686</v>
      </c>
      <c r="AG346" s="51">
        <v>74.553265834970688</v>
      </c>
      <c r="AH346" s="51">
        <v>0.11064998787775356</v>
      </c>
      <c r="AI346" s="51">
        <v>0.14224770180477747</v>
      </c>
      <c r="AJ346" s="51">
        <v>0.12457321655316522</v>
      </c>
      <c r="AK346" s="51">
        <v>8.7649194554970258</v>
      </c>
      <c r="AL346" s="51">
        <v>6.2585934696570611</v>
      </c>
      <c r="AM346" s="51">
        <v>11.271245441336992</v>
      </c>
    </row>
    <row r="347" spans="1:39">
      <c r="A347" t="s">
        <v>830</v>
      </c>
      <c r="B347">
        <v>5</v>
      </c>
      <c r="C347" t="s">
        <v>831</v>
      </c>
      <c r="D347" t="s">
        <v>136</v>
      </c>
      <c r="E347" t="s">
        <v>137</v>
      </c>
      <c r="F347" t="s">
        <v>138</v>
      </c>
      <c r="G347" t="s">
        <v>139</v>
      </c>
      <c r="H347" t="s">
        <v>140</v>
      </c>
      <c r="I347" t="s">
        <v>10</v>
      </c>
      <c r="J347" t="s">
        <v>45</v>
      </c>
      <c r="K347">
        <v>52</v>
      </c>
      <c r="L347">
        <v>10841.3</v>
      </c>
      <c r="M347" t="s">
        <v>30</v>
      </c>
      <c r="N347">
        <v>346</v>
      </c>
      <c r="O347">
        <v>158.24128269230769</v>
      </c>
      <c r="P347" s="49" t="s">
        <v>33</v>
      </c>
      <c r="Q347" s="49">
        <v>7360445</v>
      </c>
      <c r="R347" s="49">
        <v>32.510452999999998</v>
      </c>
      <c r="S347" s="49">
        <v>52.540310169999998</v>
      </c>
      <c r="T347" s="49">
        <v>7.6758653781217774</v>
      </c>
      <c r="U347" s="49" t="s">
        <v>141</v>
      </c>
      <c r="V347" s="49">
        <v>0.28594968825048261</v>
      </c>
      <c r="W347" s="49">
        <v>1.93521838171215</v>
      </c>
      <c r="X347" s="49">
        <v>4</v>
      </c>
      <c r="Y347" s="49">
        <v>90</v>
      </c>
      <c r="Z347" s="49">
        <v>0.89753000000000005</v>
      </c>
      <c r="AA347" s="49">
        <v>401.28340079999998</v>
      </c>
      <c r="AB347" s="49">
        <v>2.1221608550000002</v>
      </c>
      <c r="AC347" s="51">
        <v>0.6989506263185653</v>
      </c>
      <c r="AD347" s="53">
        <v>1</v>
      </c>
      <c r="AE347" s="51">
        <v>158.24128269230769</v>
      </c>
      <c r="AF347" s="51">
        <v>525.63232654240937</v>
      </c>
      <c r="AG347" s="51">
        <v>74.720570951322671</v>
      </c>
      <c r="AH347" s="51">
        <v>0.10981110222256522</v>
      </c>
      <c r="AI347" s="51">
        <v>0.14215368267555367</v>
      </c>
      <c r="AJ347" s="51">
        <v>0.12457321655316522</v>
      </c>
      <c r="AK347" s="51">
        <v>8.7591262505139778</v>
      </c>
      <c r="AL347" s="51">
        <v>6.2544568298328871</v>
      </c>
      <c r="AM347" s="51">
        <v>11.263795671195071</v>
      </c>
    </row>
    <row r="348" spans="1:39">
      <c r="A348" t="s">
        <v>832</v>
      </c>
      <c r="B348">
        <v>5</v>
      </c>
      <c r="C348" t="s">
        <v>833</v>
      </c>
      <c r="D348" t="s">
        <v>136</v>
      </c>
      <c r="E348" t="s">
        <v>137</v>
      </c>
      <c r="F348" t="s">
        <v>138</v>
      </c>
      <c r="G348" t="s">
        <v>139</v>
      </c>
      <c r="H348" t="s">
        <v>140</v>
      </c>
      <c r="I348" t="s">
        <v>10</v>
      </c>
      <c r="J348" t="s">
        <v>45</v>
      </c>
      <c r="K348">
        <v>52</v>
      </c>
      <c r="L348">
        <v>10841.3</v>
      </c>
      <c r="M348" t="s">
        <v>30</v>
      </c>
      <c r="N348">
        <v>347</v>
      </c>
      <c r="O348">
        <v>158.69995307692307</v>
      </c>
      <c r="P348" s="49" t="s">
        <v>33</v>
      </c>
      <c r="Q348" s="49">
        <v>7360445</v>
      </c>
      <c r="R348" s="49">
        <v>32.510452999999998</v>
      </c>
      <c r="S348" s="49">
        <v>52.540310169999998</v>
      </c>
      <c r="T348" s="49">
        <v>7.6758653781217774</v>
      </c>
      <c r="U348" s="49" t="s">
        <v>141</v>
      </c>
      <c r="V348" s="49">
        <v>0.28594968825048261</v>
      </c>
      <c r="W348" s="49">
        <v>1.93521838171215</v>
      </c>
      <c r="X348" s="49">
        <v>4</v>
      </c>
      <c r="Y348" s="49">
        <v>90</v>
      </c>
      <c r="Z348" s="49">
        <v>0.89753000000000005</v>
      </c>
      <c r="AA348" s="49">
        <v>401.28340079999998</v>
      </c>
      <c r="AB348" s="49">
        <v>2.1221608550000002</v>
      </c>
      <c r="AC348" s="51">
        <v>0.6989506263185653</v>
      </c>
      <c r="AD348" s="53">
        <v>1</v>
      </c>
      <c r="AE348" s="51">
        <v>158.69995307692307</v>
      </c>
      <c r="AF348" s="51">
        <v>527.15589850340177</v>
      </c>
      <c r="AG348" s="51">
        <v>74.886600195251418</v>
      </c>
      <c r="AH348" s="51">
        <v>0.10897368039026002</v>
      </c>
      <c r="AI348" s="51">
        <v>0.14205778671519156</v>
      </c>
      <c r="AJ348" s="51">
        <v>0.12457321655316522</v>
      </c>
      <c r="AK348" s="51">
        <v>8.7532174002617964</v>
      </c>
      <c r="AL348" s="51">
        <v>6.2502376134682356</v>
      </c>
      <c r="AM348" s="51">
        <v>11.25619718705536</v>
      </c>
    </row>
    <row r="349" spans="1:39">
      <c r="A349" t="s">
        <v>834</v>
      </c>
      <c r="B349">
        <v>5</v>
      </c>
      <c r="C349" t="s">
        <v>835</v>
      </c>
      <c r="D349" t="s">
        <v>136</v>
      </c>
      <c r="E349" t="s">
        <v>137</v>
      </c>
      <c r="F349" t="s">
        <v>138</v>
      </c>
      <c r="G349" t="s">
        <v>139</v>
      </c>
      <c r="H349" t="s">
        <v>140</v>
      </c>
      <c r="I349" t="s">
        <v>10</v>
      </c>
      <c r="J349" t="s">
        <v>45</v>
      </c>
      <c r="K349">
        <v>52</v>
      </c>
      <c r="L349">
        <v>10841.3</v>
      </c>
      <c r="M349" t="s">
        <v>30</v>
      </c>
      <c r="N349">
        <v>348</v>
      </c>
      <c r="O349">
        <v>159.15862346153847</v>
      </c>
      <c r="P349" s="49" t="s">
        <v>33</v>
      </c>
      <c r="Q349" s="49">
        <v>7360445</v>
      </c>
      <c r="R349" s="49">
        <v>32.510452999999998</v>
      </c>
      <c r="S349" s="49">
        <v>52.540310169999998</v>
      </c>
      <c r="T349" s="49">
        <v>7.6758653781217774</v>
      </c>
      <c r="U349" s="49" t="s">
        <v>141</v>
      </c>
      <c r="V349" s="49">
        <v>0.28594968825048261</v>
      </c>
      <c r="W349" s="49">
        <v>1.93521838171215</v>
      </c>
      <c r="X349" s="49">
        <v>4</v>
      </c>
      <c r="Y349" s="49">
        <v>90</v>
      </c>
      <c r="Z349" s="49">
        <v>0.89753000000000005</v>
      </c>
      <c r="AA349" s="49">
        <v>401.28340079999998</v>
      </c>
      <c r="AB349" s="49">
        <v>2.1221608550000002</v>
      </c>
      <c r="AC349" s="51">
        <v>0.6989506263185653</v>
      </c>
      <c r="AD349" s="53">
        <v>1</v>
      </c>
      <c r="AE349" s="51">
        <v>159.15862346153847</v>
      </c>
      <c r="AF349" s="51">
        <v>528.67947046439429</v>
      </c>
      <c r="AG349" s="51">
        <v>75.051355901130052</v>
      </c>
      <c r="AH349" s="51">
        <v>0.10813779072916593</v>
      </c>
      <c r="AI349" s="51">
        <v>0.14196003456537593</v>
      </c>
      <c r="AJ349" s="51">
        <v>0.12457321655316522</v>
      </c>
      <c r="AK349" s="51">
        <v>8.7471941766253849</v>
      </c>
      <c r="AL349" s="51">
        <v>6.2459367287529188</v>
      </c>
      <c r="AM349" s="51">
        <v>11.248451624497854</v>
      </c>
    </row>
    <row r="350" spans="1:39">
      <c r="A350" t="s">
        <v>836</v>
      </c>
      <c r="B350">
        <v>5</v>
      </c>
      <c r="C350" t="s">
        <v>837</v>
      </c>
      <c r="D350" t="s">
        <v>136</v>
      </c>
      <c r="E350" t="s">
        <v>137</v>
      </c>
      <c r="F350" t="s">
        <v>138</v>
      </c>
      <c r="G350" t="s">
        <v>139</v>
      </c>
      <c r="H350" t="s">
        <v>140</v>
      </c>
      <c r="I350" t="s">
        <v>10</v>
      </c>
      <c r="J350" t="s">
        <v>45</v>
      </c>
      <c r="K350">
        <v>52</v>
      </c>
      <c r="L350">
        <v>10841.3</v>
      </c>
      <c r="M350" t="s">
        <v>30</v>
      </c>
      <c r="N350">
        <v>349</v>
      </c>
      <c r="O350">
        <v>159.61729384615384</v>
      </c>
      <c r="P350" s="49" t="s">
        <v>33</v>
      </c>
      <c r="Q350" s="49">
        <v>7360445</v>
      </c>
      <c r="R350" s="49">
        <v>32.510452999999998</v>
      </c>
      <c r="S350" s="49">
        <v>52.540310169999998</v>
      </c>
      <c r="T350" s="49">
        <v>7.6758653781217774</v>
      </c>
      <c r="U350" s="49" t="s">
        <v>141</v>
      </c>
      <c r="V350" s="49">
        <v>0.28594968825048261</v>
      </c>
      <c r="W350" s="49">
        <v>1.93521838171215</v>
      </c>
      <c r="X350" s="49">
        <v>4</v>
      </c>
      <c r="Y350" s="49">
        <v>90</v>
      </c>
      <c r="Z350" s="49">
        <v>0.89753000000000005</v>
      </c>
      <c r="AA350" s="49">
        <v>401.28340079999998</v>
      </c>
      <c r="AB350" s="49">
        <v>2.1221608550000002</v>
      </c>
      <c r="AC350" s="51">
        <v>0.6989506263185653</v>
      </c>
      <c r="AD350" s="53">
        <v>1</v>
      </c>
      <c r="AE350" s="51">
        <v>159.61729384615384</v>
      </c>
      <c r="AF350" s="51">
        <v>530.2030424253868</v>
      </c>
      <c r="AG350" s="51">
        <v>75.214840506123011</v>
      </c>
      <c r="AH350" s="51">
        <v>0.10730350070662836</v>
      </c>
      <c r="AI350" s="51">
        <v>0.14186044682440252</v>
      </c>
      <c r="AJ350" s="51">
        <v>0.12457321655316522</v>
      </c>
      <c r="AK350" s="51">
        <v>8.7410578488161335</v>
      </c>
      <c r="AL350" s="51">
        <v>6.2415550819677259</v>
      </c>
      <c r="AM350" s="51">
        <v>11.240560615664544</v>
      </c>
    </row>
    <row r="351" spans="1:39">
      <c r="A351" t="s">
        <v>838</v>
      </c>
      <c r="B351">
        <v>5</v>
      </c>
      <c r="C351" t="s">
        <v>839</v>
      </c>
      <c r="D351" t="s">
        <v>136</v>
      </c>
      <c r="E351" t="s">
        <v>137</v>
      </c>
      <c r="F351" t="s">
        <v>138</v>
      </c>
      <c r="G351" t="s">
        <v>139</v>
      </c>
      <c r="H351" t="s">
        <v>140</v>
      </c>
      <c r="I351" t="s">
        <v>10</v>
      </c>
      <c r="J351" t="s">
        <v>45</v>
      </c>
      <c r="K351">
        <v>52</v>
      </c>
      <c r="L351">
        <v>10841.3</v>
      </c>
      <c r="M351" t="s">
        <v>30</v>
      </c>
      <c r="N351">
        <v>350</v>
      </c>
      <c r="O351">
        <v>160.07596423076924</v>
      </c>
      <c r="P351" s="49" t="s">
        <v>33</v>
      </c>
      <c r="Q351" s="49">
        <v>7360445</v>
      </c>
      <c r="R351" s="49">
        <v>32.510452999999998</v>
      </c>
      <c r="S351" s="49">
        <v>52.540310169999998</v>
      </c>
      <c r="T351" s="49">
        <v>7.6758653781217774</v>
      </c>
      <c r="U351" s="49" t="s">
        <v>141</v>
      </c>
      <c r="V351" s="49">
        <v>0.28594968825048261</v>
      </c>
      <c r="W351" s="49">
        <v>1.93521838171215</v>
      </c>
      <c r="X351" s="49">
        <v>4</v>
      </c>
      <c r="Y351" s="49">
        <v>90</v>
      </c>
      <c r="Z351" s="49">
        <v>0.89753000000000005</v>
      </c>
      <c r="AA351" s="49">
        <v>401.28340079999998</v>
      </c>
      <c r="AB351" s="49">
        <v>2.1221608550000002</v>
      </c>
      <c r="AC351" s="51">
        <v>0.6989506263185653</v>
      </c>
      <c r="AD351" s="53">
        <v>1</v>
      </c>
      <c r="AE351" s="51">
        <v>160.07596423076924</v>
      </c>
      <c r="AF351" s="51">
        <v>531.72661438637931</v>
      </c>
      <c r="AG351" s="51">
        <v>75.377056548840073</v>
      </c>
      <c r="AH351" s="51">
        <v>0.10647087690652235</v>
      </c>
      <c r="AI351" s="51">
        <v>0.14175904404526818</v>
      </c>
      <c r="AJ351" s="51">
        <v>0.12457321655316522</v>
      </c>
      <c r="AK351" s="51">
        <v>8.7348096832542339</v>
      </c>
      <c r="AL351" s="51">
        <v>6.2370935774003886</v>
      </c>
      <c r="AM351" s="51">
        <v>11.232525789108079</v>
      </c>
    </row>
    <row r="352" spans="1:39">
      <c r="A352" t="s">
        <v>840</v>
      </c>
      <c r="B352">
        <v>5</v>
      </c>
      <c r="C352" t="s">
        <v>841</v>
      </c>
      <c r="D352" t="s">
        <v>136</v>
      </c>
      <c r="E352" t="s">
        <v>137</v>
      </c>
      <c r="F352" t="s">
        <v>138</v>
      </c>
      <c r="G352" t="s">
        <v>139</v>
      </c>
      <c r="H352" t="s">
        <v>140</v>
      </c>
      <c r="I352" t="s">
        <v>10</v>
      </c>
      <c r="J352" t="s">
        <v>45</v>
      </c>
      <c r="K352">
        <v>52</v>
      </c>
      <c r="L352">
        <v>10841.3</v>
      </c>
      <c r="M352" t="s">
        <v>30</v>
      </c>
      <c r="N352">
        <v>351</v>
      </c>
      <c r="O352">
        <v>160.53463461538462</v>
      </c>
      <c r="P352" s="49" t="s">
        <v>33</v>
      </c>
      <c r="Q352" s="49">
        <v>7360445</v>
      </c>
      <c r="R352" s="49">
        <v>32.510452999999998</v>
      </c>
      <c r="S352" s="49">
        <v>52.540310169999998</v>
      </c>
      <c r="T352" s="49">
        <v>7.6758653781217774</v>
      </c>
      <c r="U352" s="49" t="s">
        <v>141</v>
      </c>
      <c r="V352" s="49">
        <v>0.28594968825048261</v>
      </c>
      <c r="W352" s="49">
        <v>1.93521838171215</v>
      </c>
      <c r="X352" s="49">
        <v>4</v>
      </c>
      <c r="Y352" s="49">
        <v>90</v>
      </c>
      <c r="Z352" s="49">
        <v>0.89753000000000005</v>
      </c>
      <c r="AA352" s="49">
        <v>401.28340079999998</v>
      </c>
      <c r="AB352" s="49">
        <v>2.1221608550000002</v>
      </c>
      <c r="AC352" s="51">
        <v>0.6989506263185653</v>
      </c>
      <c r="AD352" s="53">
        <v>1</v>
      </c>
      <c r="AE352" s="51">
        <v>160.53463461538462</v>
      </c>
      <c r="AF352" s="51">
        <v>533.25018634737182</v>
      </c>
      <c r="AG352" s="51">
        <v>75.538006667985726</v>
      </c>
      <c r="AH352" s="51">
        <v>0.10563998502624321</v>
      </c>
      <c r="AI352" s="51">
        <v>0.14165584673378526</v>
      </c>
      <c r="AJ352" s="51">
        <v>0.12457321655316522</v>
      </c>
      <c r="AK352" s="51">
        <v>8.7284509434524971</v>
      </c>
      <c r="AL352" s="51">
        <v>6.2325531172626238</v>
      </c>
      <c r="AM352" s="51">
        <v>11.22434876964237</v>
      </c>
    </row>
    <row r="353" spans="1:39">
      <c r="A353" t="s">
        <v>842</v>
      </c>
      <c r="B353">
        <v>5</v>
      </c>
      <c r="C353" t="s">
        <v>843</v>
      </c>
      <c r="D353" t="s">
        <v>136</v>
      </c>
      <c r="E353" t="s">
        <v>137</v>
      </c>
      <c r="F353" t="s">
        <v>138</v>
      </c>
      <c r="G353" t="s">
        <v>139</v>
      </c>
      <c r="H353" t="s">
        <v>140</v>
      </c>
      <c r="I353" t="s">
        <v>10</v>
      </c>
      <c r="J353" t="s">
        <v>45</v>
      </c>
      <c r="K353">
        <v>52</v>
      </c>
      <c r="L353">
        <v>10841.3</v>
      </c>
      <c r="M353" t="s">
        <v>30</v>
      </c>
      <c r="N353">
        <v>352</v>
      </c>
      <c r="O353">
        <v>160.99330499999999</v>
      </c>
      <c r="P353" s="49" t="s">
        <v>33</v>
      </c>
      <c r="Q353" s="49">
        <v>7360445</v>
      </c>
      <c r="R353" s="49">
        <v>32.510452999999998</v>
      </c>
      <c r="S353" s="49">
        <v>52.540310169999998</v>
      </c>
      <c r="T353" s="49">
        <v>7.6758653781217774</v>
      </c>
      <c r="U353" s="49" t="s">
        <v>141</v>
      </c>
      <c r="V353" s="49">
        <v>0.28594968825048261</v>
      </c>
      <c r="W353" s="49">
        <v>1.93521838171215</v>
      </c>
      <c r="X353" s="49">
        <v>4</v>
      </c>
      <c r="Y353" s="49">
        <v>90</v>
      </c>
      <c r="Z353" s="49">
        <v>0.89753000000000005</v>
      </c>
      <c r="AA353" s="49">
        <v>401.28340079999998</v>
      </c>
      <c r="AB353" s="49">
        <v>2.1221608550000002</v>
      </c>
      <c r="AC353" s="51">
        <v>0.6989506263185653</v>
      </c>
      <c r="AD353" s="53">
        <v>1</v>
      </c>
      <c r="AE353" s="51">
        <v>160.99330499999999</v>
      </c>
      <c r="AF353" s="51">
        <v>534.77375830836422</v>
      </c>
      <c r="AG353" s="51">
        <v>75.697693601005</v>
      </c>
      <c r="AH353" s="51">
        <v>0.10481088987438371</v>
      </c>
      <c r="AI353" s="51">
        <v>0.14155087534672142</v>
      </c>
      <c r="AJ353" s="51">
        <v>0.12457321655316522</v>
      </c>
      <c r="AK353" s="51">
        <v>8.7219828899017333</v>
      </c>
      <c r="AL353" s="51">
        <v>6.2279346016082888</v>
      </c>
      <c r="AM353" s="51">
        <v>11.216031178195179</v>
      </c>
    </row>
    <row r="354" spans="1:39">
      <c r="A354" t="s">
        <v>844</v>
      </c>
      <c r="B354">
        <v>5</v>
      </c>
      <c r="C354" t="s">
        <v>845</v>
      </c>
      <c r="D354" t="s">
        <v>136</v>
      </c>
      <c r="E354" t="s">
        <v>137</v>
      </c>
      <c r="F354" t="s">
        <v>138</v>
      </c>
      <c r="G354" t="s">
        <v>139</v>
      </c>
      <c r="H354" t="s">
        <v>140</v>
      </c>
      <c r="I354" t="s">
        <v>10</v>
      </c>
      <c r="J354" t="s">
        <v>45</v>
      </c>
      <c r="K354">
        <v>52</v>
      </c>
      <c r="L354">
        <v>10841.3</v>
      </c>
      <c r="M354" t="s">
        <v>30</v>
      </c>
      <c r="N354">
        <v>353</v>
      </c>
      <c r="O354">
        <v>161.45197538461539</v>
      </c>
      <c r="P354" s="49" t="s">
        <v>33</v>
      </c>
      <c r="Q354" s="49">
        <v>7360445</v>
      </c>
      <c r="R354" s="49">
        <v>32.510452999999998</v>
      </c>
      <c r="S354" s="49">
        <v>52.540310169999998</v>
      </c>
      <c r="T354" s="49">
        <v>7.6758653781217774</v>
      </c>
      <c r="U354" s="49" t="s">
        <v>141</v>
      </c>
      <c r="V354" s="49">
        <v>0.28594968825048261</v>
      </c>
      <c r="W354" s="49">
        <v>1.93521838171215</v>
      </c>
      <c r="X354" s="49">
        <v>4</v>
      </c>
      <c r="Y354" s="49">
        <v>90</v>
      </c>
      <c r="Z354" s="49">
        <v>0.89753000000000005</v>
      </c>
      <c r="AA354" s="49">
        <v>401.28340079999998</v>
      </c>
      <c r="AB354" s="49">
        <v>2.1221608550000002</v>
      </c>
      <c r="AC354" s="51">
        <v>0.6989506263185653</v>
      </c>
      <c r="AD354" s="53">
        <v>1</v>
      </c>
      <c r="AE354" s="51">
        <v>161.45197538461539</v>
      </c>
      <c r="AF354" s="51">
        <v>536.29733026935685</v>
      </c>
      <c r="AG354" s="51">
        <v>75.856120182725931</v>
      </c>
      <c r="AH354" s="51">
        <v>0.10398365536847663</v>
      </c>
      <c r="AI354" s="51">
        <v>0.14144415028996504</v>
      </c>
      <c r="AJ354" s="51">
        <v>0.12457321655316522</v>
      </c>
      <c r="AK354" s="51">
        <v>8.7154067799577088</v>
      </c>
      <c r="AL354" s="51">
        <v>6.223238928252659</v>
      </c>
      <c r="AM354" s="51">
        <v>11.20757463166276</v>
      </c>
    </row>
    <row r="355" spans="1:39">
      <c r="A355" t="s">
        <v>846</v>
      </c>
      <c r="B355">
        <v>5</v>
      </c>
      <c r="C355" t="s">
        <v>847</v>
      </c>
      <c r="D355" t="s">
        <v>136</v>
      </c>
      <c r="E355" t="s">
        <v>137</v>
      </c>
      <c r="F355" t="s">
        <v>138</v>
      </c>
      <c r="G355" t="s">
        <v>139</v>
      </c>
      <c r="H355" t="s">
        <v>140</v>
      </c>
      <c r="I355" t="s">
        <v>10</v>
      </c>
      <c r="J355" t="s">
        <v>45</v>
      </c>
      <c r="K355">
        <v>52</v>
      </c>
      <c r="L355">
        <v>10841.3</v>
      </c>
      <c r="M355" t="s">
        <v>30</v>
      </c>
      <c r="N355">
        <v>354</v>
      </c>
      <c r="O355">
        <v>161.91064576923077</v>
      </c>
      <c r="P355" s="49" t="s">
        <v>33</v>
      </c>
      <c r="Q355" s="49">
        <v>7360445</v>
      </c>
      <c r="R355" s="49">
        <v>32.510452999999998</v>
      </c>
      <c r="S355" s="49">
        <v>52.540310169999998</v>
      </c>
      <c r="T355" s="49">
        <v>7.6758653781217774</v>
      </c>
      <c r="U355" s="49" t="s">
        <v>141</v>
      </c>
      <c r="V355" s="49">
        <v>0.28594968825048261</v>
      </c>
      <c r="W355" s="49">
        <v>1.93521838171215</v>
      </c>
      <c r="X355" s="49">
        <v>4</v>
      </c>
      <c r="Y355" s="49">
        <v>90</v>
      </c>
      <c r="Z355" s="49">
        <v>0.89753000000000005</v>
      </c>
      <c r="AA355" s="49">
        <v>401.28340079999998</v>
      </c>
      <c r="AB355" s="49">
        <v>2.1221608550000002</v>
      </c>
      <c r="AC355" s="51">
        <v>0.6989506263185653</v>
      </c>
      <c r="AD355" s="53">
        <v>1</v>
      </c>
      <c r="AE355" s="51">
        <v>161.91064576923077</v>
      </c>
      <c r="AF355" s="51">
        <v>537.82090223034925</v>
      </c>
      <c r="AG355" s="51">
        <v>76.013289343998636</v>
      </c>
      <c r="AH355" s="51">
        <v>0.10315834453289023</v>
      </c>
      <c r="AI355" s="51">
        <v>0.14133569191671555</v>
      </c>
      <c r="AJ355" s="51">
        <v>0.12457321655316522</v>
      </c>
      <c r="AK355" s="51">
        <v>8.7087238677296384</v>
      </c>
      <c r="AL355" s="51">
        <v>6.2184669926928109</v>
      </c>
      <c r="AM355" s="51">
        <v>11.198980742766468</v>
      </c>
    </row>
    <row r="356" spans="1:39">
      <c r="A356" t="s">
        <v>848</v>
      </c>
      <c r="B356">
        <v>5</v>
      </c>
      <c r="C356" t="s">
        <v>849</v>
      </c>
      <c r="D356" t="s">
        <v>136</v>
      </c>
      <c r="E356" t="s">
        <v>137</v>
      </c>
      <c r="F356" t="s">
        <v>138</v>
      </c>
      <c r="G356" t="s">
        <v>139</v>
      </c>
      <c r="H356" t="s">
        <v>140</v>
      </c>
      <c r="I356" t="s">
        <v>10</v>
      </c>
      <c r="J356" t="s">
        <v>45</v>
      </c>
      <c r="K356">
        <v>52</v>
      </c>
      <c r="L356">
        <v>10841.3</v>
      </c>
      <c r="M356" t="s">
        <v>30</v>
      </c>
      <c r="N356">
        <v>355</v>
      </c>
      <c r="O356">
        <v>162.36931615384614</v>
      </c>
      <c r="P356" s="49" t="s">
        <v>33</v>
      </c>
      <c r="Q356" s="49">
        <v>7360445</v>
      </c>
      <c r="R356" s="49">
        <v>32.510452999999998</v>
      </c>
      <c r="S356" s="49">
        <v>52.540310169999998</v>
      </c>
      <c r="T356" s="49">
        <v>7.6758653781217774</v>
      </c>
      <c r="U356" s="49" t="s">
        <v>141</v>
      </c>
      <c r="V356" s="49">
        <v>0.28594968825048261</v>
      </c>
      <c r="W356" s="49">
        <v>1.93521838171215</v>
      </c>
      <c r="X356" s="49">
        <v>4</v>
      </c>
      <c r="Y356" s="49">
        <v>90</v>
      </c>
      <c r="Z356" s="49">
        <v>0.89753000000000005</v>
      </c>
      <c r="AA356" s="49">
        <v>401.28340079999998</v>
      </c>
      <c r="AB356" s="49">
        <v>2.1221608550000002</v>
      </c>
      <c r="AC356" s="51">
        <v>0.6989506263185653</v>
      </c>
      <c r="AD356" s="53">
        <v>1</v>
      </c>
      <c r="AE356" s="51">
        <v>162.36931615384614</v>
      </c>
      <c r="AF356" s="51">
        <v>539.34447419134176</v>
      </c>
      <c r="AG356" s="51">
        <v>76.169204110331933</v>
      </c>
      <c r="AH356" s="51">
        <v>0.10233501949702965</v>
      </c>
      <c r="AI356" s="51">
        <v>0.14122552052569948</v>
      </c>
      <c r="AJ356" s="51">
        <v>0.12457321655316522</v>
      </c>
      <c r="AK356" s="51">
        <v>8.7019354039702641</v>
      </c>
      <c r="AL356" s="51">
        <v>6.2136196880291292</v>
      </c>
      <c r="AM356" s="51">
        <v>11.190251119911402</v>
      </c>
    </row>
    <row r="357" spans="1:39">
      <c r="A357" t="s">
        <v>850</v>
      </c>
      <c r="B357">
        <v>5</v>
      </c>
      <c r="C357" t="s">
        <v>851</v>
      </c>
      <c r="D357" t="s">
        <v>136</v>
      </c>
      <c r="E357" t="s">
        <v>137</v>
      </c>
      <c r="F357" t="s">
        <v>138</v>
      </c>
      <c r="G357" t="s">
        <v>139</v>
      </c>
      <c r="H357" t="s">
        <v>140</v>
      </c>
      <c r="I357" t="s">
        <v>10</v>
      </c>
      <c r="J357" t="s">
        <v>45</v>
      </c>
      <c r="K357">
        <v>52</v>
      </c>
      <c r="L357">
        <v>10841.3</v>
      </c>
      <c r="M357" t="s">
        <v>30</v>
      </c>
      <c r="N357">
        <v>356</v>
      </c>
      <c r="O357">
        <v>162.82798653846154</v>
      </c>
      <c r="P357" s="49" t="s">
        <v>33</v>
      </c>
      <c r="Q357" s="49">
        <v>7360445</v>
      </c>
      <c r="R357" s="49">
        <v>32.510452999999998</v>
      </c>
      <c r="S357" s="49">
        <v>52.540310169999998</v>
      </c>
      <c r="T357" s="49">
        <v>7.6758653781217774</v>
      </c>
      <c r="U357" s="49" t="s">
        <v>141</v>
      </c>
      <c r="V357" s="49">
        <v>0.28594968825048261</v>
      </c>
      <c r="W357" s="49">
        <v>1.93521838171215</v>
      </c>
      <c r="X357" s="49">
        <v>4</v>
      </c>
      <c r="Y357" s="49">
        <v>90</v>
      </c>
      <c r="Z357" s="49">
        <v>0.89753000000000005</v>
      </c>
      <c r="AA357" s="49">
        <v>401.28340079999998</v>
      </c>
      <c r="AB357" s="49">
        <v>2.1221608550000002</v>
      </c>
      <c r="AC357" s="51">
        <v>0.6989506263185653</v>
      </c>
      <c r="AD357" s="53">
        <v>1</v>
      </c>
      <c r="AE357" s="51">
        <v>162.82798653846154</v>
      </c>
      <c r="AF357" s="51">
        <v>540.86804615233427</v>
      </c>
      <c r="AG357" s="51">
        <v>76.323867600527095</v>
      </c>
      <c r="AH357" s="51">
        <v>0.1015137414936465</v>
      </c>
      <c r="AI357" s="51">
        <v>0.141113656359412</v>
      </c>
      <c r="AJ357" s="51">
        <v>0.12457321655316522</v>
      </c>
      <c r="AK357" s="51">
        <v>8.6950426359675053</v>
      </c>
      <c r="AL357" s="51">
        <v>6.2086979048879423</v>
      </c>
      <c r="AM357" s="51">
        <v>11.181387367047069</v>
      </c>
    </row>
    <row r="358" spans="1:39">
      <c r="A358" t="s">
        <v>852</v>
      </c>
      <c r="B358">
        <v>5</v>
      </c>
      <c r="C358" t="s">
        <v>853</v>
      </c>
      <c r="D358" t="s">
        <v>136</v>
      </c>
      <c r="E358" t="s">
        <v>137</v>
      </c>
      <c r="F358" t="s">
        <v>138</v>
      </c>
      <c r="G358" t="s">
        <v>139</v>
      </c>
      <c r="H358" t="s">
        <v>140</v>
      </c>
      <c r="I358" t="s">
        <v>10</v>
      </c>
      <c r="J358" t="s">
        <v>45</v>
      </c>
      <c r="K358">
        <v>52</v>
      </c>
      <c r="L358">
        <v>10841.3</v>
      </c>
      <c r="M358" t="s">
        <v>30</v>
      </c>
      <c r="N358">
        <v>357</v>
      </c>
      <c r="O358">
        <v>163.28665692307692</v>
      </c>
      <c r="P358" s="49" t="s">
        <v>33</v>
      </c>
      <c r="Q358" s="49">
        <v>7360445</v>
      </c>
      <c r="R358" s="49">
        <v>32.510452999999998</v>
      </c>
      <c r="S358" s="49">
        <v>52.540310169999998</v>
      </c>
      <c r="T358" s="49">
        <v>7.6758653781217774</v>
      </c>
      <c r="U358" s="49" t="s">
        <v>141</v>
      </c>
      <c r="V358" s="49">
        <v>0.28594968825048261</v>
      </c>
      <c r="W358" s="49">
        <v>1.93521838171215</v>
      </c>
      <c r="X358" s="49">
        <v>4</v>
      </c>
      <c r="Y358" s="49">
        <v>90</v>
      </c>
      <c r="Z358" s="49">
        <v>0.89753000000000005</v>
      </c>
      <c r="AA358" s="49">
        <v>401.28340079999998</v>
      </c>
      <c r="AB358" s="49">
        <v>2.1221608550000002</v>
      </c>
      <c r="AC358" s="51">
        <v>0.6989506263185653</v>
      </c>
      <c r="AD358" s="53">
        <v>1</v>
      </c>
      <c r="AE358" s="51">
        <v>163.28665692307692</v>
      </c>
      <c r="AF358" s="51">
        <v>542.39161811332667</v>
      </c>
      <c r="AG358" s="51">
        <v>76.477283025309561</v>
      </c>
      <c r="AH358" s="51">
        <v>0.10069457085737962</v>
      </c>
      <c r="AI358" s="51">
        <v>0.14100011960238384</v>
      </c>
      <c r="AJ358" s="51">
        <v>0.12457321655316522</v>
      </c>
      <c r="AK358" s="51">
        <v>8.6880468074376651</v>
      </c>
      <c r="AL358" s="51">
        <v>6.2037025313452627</v>
      </c>
      <c r="AM358" s="51">
        <v>11.172391083530067</v>
      </c>
    </row>
    <row r="359" spans="1:39">
      <c r="A359" t="s">
        <v>854</v>
      </c>
      <c r="B359">
        <v>5</v>
      </c>
      <c r="C359" t="s">
        <v>855</v>
      </c>
      <c r="D359" t="s">
        <v>136</v>
      </c>
      <c r="E359" t="s">
        <v>137</v>
      </c>
      <c r="F359" t="s">
        <v>138</v>
      </c>
      <c r="G359" t="s">
        <v>139</v>
      </c>
      <c r="H359" t="s">
        <v>140</v>
      </c>
      <c r="I359" t="s">
        <v>10</v>
      </c>
      <c r="J359" t="s">
        <v>45</v>
      </c>
      <c r="K359">
        <v>52</v>
      </c>
      <c r="L359">
        <v>10841.3</v>
      </c>
      <c r="M359" t="s">
        <v>30</v>
      </c>
      <c r="N359">
        <v>358</v>
      </c>
      <c r="O359">
        <v>163.74532730769232</v>
      </c>
      <c r="P359" s="49" t="s">
        <v>33</v>
      </c>
      <c r="Q359" s="49">
        <v>7360445</v>
      </c>
      <c r="R359" s="49">
        <v>32.510452999999998</v>
      </c>
      <c r="S359" s="49">
        <v>52.540310169999998</v>
      </c>
      <c r="T359" s="49">
        <v>7.6758653781217774</v>
      </c>
      <c r="U359" s="49" t="s">
        <v>141</v>
      </c>
      <c r="V359" s="49">
        <v>0.28594968825048261</v>
      </c>
      <c r="W359" s="49">
        <v>1.93521838171215</v>
      </c>
      <c r="X359" s="49">
        <v>4</v>
      </c>
      <c r="Y359" s="49">
        <v>90</v>
      </c>
      <c r="Z359" s="49">
        <v>0.89753000000000005</v>
      </c>
      <c r="AA359" s="49">
        <v>401.28340079999998</v>
      </c>
      <c r="AB359" s="49">
        <v>2.1221608550000002</v>
      </c>
      <c r="AC359" s="51">
        <v>0.6989506263185653</v>
      </c>
      <c r="AD359" s="53">
        <v>1</v>
      </c>
      <c r="AE359" s="51">
        <v>163.74532730769232</v>
      </c>
      <c r="AF359" s="51">
        <v>543.9151900743193</v>
      </c>
      <c r="AG359" s="51">
        <v>76.629453685958893</v>
      </c>
      <c r="AH359" s="51">
        <v>9.9877567023609032E-2</v>
      </c>
      <c r="AI359" s="51">
        <v>0.14088493037947408</v>
      </c>
      <c r="AJ359" s="51">
        <v>0.12457321655316522</v>
      </c>
      <c r="AK359" s="51">
        <v>8.6809491584202423</v>
      </c>
      <c r="AL359" s="51">
        <v>6.1986344528516835</v>
      </c>
      <c r="AM359" s="51">
        <v>11.163263863988801</v>
      </c>
    </row>
    <row r="360" spans="1:39">
      <c r="A360" t="s">
        <v>856</v>
      </c>
      <c r="B360">
        <v>5</v>
      </c>
      <c r="C360" t="s">
        <v>857</v>
      </c>
      <c r="D360" t="s">
        <v>136</v>
      </c>
      <c r="E360" t="s">
        <v>137</v>
      </c>
      <c r="F360" t="s">
        <v>138</v>
      </c>
      <c r="G360" t="s">
        <v>139</v>
      </c>
      <c r="H360" t="s">
        <v>140</v>
      </c>
      <c r="I360" t="s">
        <v>10</v>
      </c>
      <c r="J360" t="s">
        <v>45</v>
      </c>
      <c r="K360">
        <v>52</v>
      </c>
      <c r="L360">
        <v>10841.3</v>
      </c>
      <c r="M360" t="s">
        <v>30</v>
      </c>
      <c r="N360">
        <v>359</v>
      </c>
      <c r="O360">
        <v>164.20399769230769</v>
      </c>
      <c r="P360" s="49" t="s">
        <v>33</v>
      </c>
      <c r="Q360" s="49">
        <v>7360445</v>
      </c>
      <c r="R360" s="49">
        <v>32.510452999999998</v>
      </c>
      <c r="S360" s="49">
        <v>52.540310169999998</v>
      </c>
      <c r="T360" s="49">
        <v>7.6758653781217774</v>
      </c>
      <c r="U360" s="49" t="s">
        <v>141</v>
      </c>
      <c r="V360" s="49">
        <v>0.28594968825048261</v>
      </c>
      <c r="W360" s="49">
        <v>1.93521838171215</v>
      </c>
      <c r="X360" s="49">
        <v>4</v>
      </c>
      <c r="Y360" s="49">
        <v>90</v>
      </c>
      <c r="Z360" s="49">
        <v>0.89753000000000005</v>
      </c>
      <c r="AA360" s="49">
        <v>401.28340079999998</v>
      </c>
      <c r="AB360" s="49">
        <v>2.1221608550000002</v>
      </c>
      <c r="AC360" s="51">
        <v>0.6989506263185653</v>
      </c>
      <c r="AD360" s="53">
        <v>1</v>
      </c>
      <c r="AE360" s="51">
        <v>164.20399769230769</v>
      </c>
      <c r="AF360" s="51">
        <v>545.4387620353117</v>
      </c>
      <c r="AG360" s="51">
        <v>76.780382972936792</v>
      </c>
      <c r="AH360" s="51">
        <v>9.906278852729021E-2</v>
      </c>
      <c r="AI360" s="51">
        <v>0.14076810875418866</v>
      </c>
      <c r="AJ360" s="51">
        <v>0.12457321655316522</v>
      </c>
      <c r="AK360" s="51">
        <v>8.6737509251743212</v>
      </c>
      <c r="AL360" s="51">
        <v>6.1934945521583877</v>
      </c>
      <c r="AM360" s="51">
        <v>11.154007298190255</v>
      </c>
    </row>
    <row r="361" spans="1:39">
      <c r="A361" t="s">
        <v>858</v>
      </c>
      <c r="B361">
        <v>5</v>
      </c>
      <c r="C361" t="s">
        <v>859</v>
      </c>
      <c r="D361" t="s">
        <v>136</v>
      </c>
      <c r="E361" t="s">
        <v>137</v>
      </c>
      <c r="F361" t="s">
        <v>138</v>
      </c>
      <c r="G361" t="s">
        <v>139</v>
      </c>
      <c r="H361" t="s">
        <v>140</v>
      </c>
      <c r="I361" t="s">
        <v>10</v>
      </c>
      <c r="J361" t="s">
        <v>45</v>
      </c>
      <c r="K361">
        <v>52</v>
      </c>
      <c r="L361">
        <v>10841.3</v>
      </c>
      <c r="M361" t="s">
        <v>30</v>
      </c>
      <c r="N361">
        <v>360</v>
      </c>
      <c r="O361">
        <v>164.66266807692307</v>
      </c>
      <c r="P361" s="49" t="s">
        <v>33</v>
      </c>
      <c r="Q361" s="49">
        <v>7360445</v>
      </c>
      <c r="R361" s="49">
        <v>32.510452999999998</v>
      </c>
      <c r="S361" s="49">
        <v>52.540310169999998</v>
      </c>
      <c r="T361" s="49">
        <v>7.6758653781217774</v>
      </c>
      <c r="U361" s="49" t="s">
        <v>141</v>
      </c>
      <c r="V361" s="49">
        <v>0.28594968825048261</v>
      </c>
      <c r="W361" s="49">
        <v>1.93521838171215</v>
      </c>
      <c r="X361" s="49">
        <v>4</v>
      </c>
      <c r="Y361" s="49">
        <v>90</v>
      </c>
      <c r="Z361" s="49">
        <v>0.89753000000000005</v>
      </c>
      <c r="AA361" s="49">
        <v>401.28340079999998</v>
      </c>
      <c r="AB361" s="49">
        <v>2.1221608550000002</v>
      </c>
      <c r="AC361" s="51">
        <v>0.6989506263185653</v>
      </c>
      <c r="AD361" s="53">
        <v>1</v>
      </c>
      <c r="AE361" s="51">
        <v>164.66266807692307</v>
      </c>
      <c r="AF361" s="51">
        <v>546.96233399630421</v>
      </c>
      <c r="AG361" s="51">
        <v>76.930074364514198</v>
      </c>
      <c r="AH361" s="51">
        <v>9.8250293002170502E-2</v>
      </c>
      <c r="AI361" s="51">
        <v>0.14064967472702428</v>
      </c>
      <c r="AJ361" s="51">
        <v>0.12457321655316522</v>
      </c>
      <c r="AK361" s="51">
        <v>8.6664533400765276</v>
      </c>
      <c r="AL361" s="51">
        <v>6.1882837092442902</v>
      </c>
      <c r="AM361" s="51">
        <v>11.144622970908765</v>
      </c>
    </row>
    <row r="362" spans="1:39">
      <c r="A362" t="s">
        <v>860</v>
      </c>
      <c r="B362">
        <v>5</v>
      </c>
      <c r="C362" t="s">
        <v>861</v>
      </c>
      <c r="D362" t="s">
        <v>136</v>
      </c>
      <c r="E362" t="s">
        <v>137</v>
      </c>
      <c r="F362" t="s">
        <v>138</v>
      </c>
      <c r="G362" t="s">
        <v>139</v>
      </c>
      <c r="H362" t="s">
        <v>140</v>
      </c>
      <c r="I362" t="s">
        <v>10</v>
      </c>
      <c r="J362" t="s">
        <v>45</v>
      </c>
      <c r="K362">
        <v>52</v>
      </c>
      <c r="L362">
        <v>10841.3</v>
      </c>
      <c r="M362" t="s">
        <v>30</v>
      </c>
      <c r="N362">
        <v>361</v>
      </c>
      <c r="O362">
        <v>165.12133846153847</v>
      </c>
      <c r="P362" s="49" t="s">
        <v>33</v>
      </c>
      <c r="Q362" s="49">
        <v>7360445</v>
      </c>
      <c r="R362" s="49">
        <v>32.510452999999998</v>
      </c>
      <c r="S362" s="49">
        <v>52.540310169999998</v>
      </c>
      <c r="T362" s="49">
        <v>7.6758653781217774</v>
      </c>
      <c r="U362" s="49" t="s">
        <v>141</v>
      </c>
      <c r="V362" s="49">
        <v>0.28594968825048261</v>
      </c>
      <c r="W362" s="49">
        <v>1.93521838171215</v>
      </c>
      <c r="X362" s="49">
        <v>4</v>
      </c>
      <c r="Y362" s="49">
        <v>90</v>
      </c>
      <c r="Z362" s="49">
        <v>0.89753000000000005</v>
      </c>
      <c r="AA362" s="49">
        <v>401.28340079999998</v>
      </c>
      <c r="AB362" s="49">
        <v>2.1221608550000002</v>
      </c>
      <c r="AC362" s="51">
        <v>0.6989506263185653</v>
      </c>
      <c r="AD362" s="53">
        <v>1</v>
      </c>
      <c r="AE362" s="51">
        <v>165.12133846153847</v>
      </c>
      <c r="AF362" s="51">
        <v>548.48590595729672</v>
      </c>
      <c r="AG362" s="51">
        <v>77.07853142539706</v>
      </c>
      <c r="AH362" s="51">
        <v>9.7440137180098377E-2</v>
      </c>
      <c r="AI362" s="51">
        <v>0.14052964823383837</v>
      </c>
      <c r="AJ362" s="51">
        <v>0.12457321655316522</v>
      </c>
      <c r="AK362" s="51">
        <v>8.6590576315205876</v>
      </c>
      <c r="AL362" s="51">
        <v>6.1830028012443128</v>
      </c>
      <c r="AM362" s="51">
        <v>11.135112461796865</v>
      </c>
    </row>
    <row r="363" spans="1:39">
      <c r="A363" t="s">
        <v>862</v>
      </c>
      <c r="B363">
        <v>5</v>
      </c>
      <c r="C363" t="s">
        <v>863</v>
      </c>
      <c r="D363" t="s">
        <v>136</v>
      </c>
      <c r="E363" t="s">
        <v>137</v>
      </c>
      <c r="F363" t="s">
        <v>138</v>
      </c>
      <c r="G363" t="s">
        <v>139</v>
      </c>
      <c r="H363" t="s">
        <v>140</v>
      </c>
      <c r="I363" t="s">
        <v>10</v>
      </c>
      <c r="J363" t="s">
        <v>45</v>
      </c>
      <c r="K363">
        <v>52</v>
      </c>
      <c r="L363">
        <v>10841.3</v>
      </c>
      <c r="M363" t="s">
        <v>30</v>
      </c>
      <c r="N363">
        <v>362</v>
      </c>
      <c r="O363">
        <v>165.58000884615385</v>
      </c>
      <c r="P363" s="49" t="s">
        <v>33</v>
      </c>
      <c r="Q363" s="49">
        <v>7360445</v>
      </c>
      <c r="R363" s="49">
        <v>32.510452999999998</v>
      </c>
      <c r="S363" s="49">
        <v>52.540310169999998</v>
      </c>
      <c r="T363" s="49">
        <v>7.6758653781217774</v>
      </c>
      <c r="U363" s="49" t="s">
        <v>141</v>
      </c>
      <c r="V363" s="49">
        <v>0.28594968825048261</v>
      </c>
      <c r="W363" s="49">
        <v>1.93521838171215</v>
      </c>
      <c r="X363" s="49">
        <v>4</v>
      </c>
      <c r="Y363" s="49">
        <v>90</v>
      </c>
      <c r="Z363" s="49">
        <v>0.89753000000000005</v>
      </c>
      <c r="AA363" s="49">
        <v>401.28340079999998</v>
      </c>
      <c r="AB363" s="49">
        <v>2.1221608550000002</v>
      </c>
      <c r="AC363" s="51">
        <v>0.6989506263185653</v>
      </c>
      <c r="AD363" s="53">
        <v>1</v>
      </c>
      <c r="AE363" s="51">
        <v>165.58000884615385</v>
      </c>
      <c r="AF363" s="51">
        <v>550.00947791828924</v>
      </c>
      <c r="AG363" s="51">
        <v>77.225757805351591</v>
      </c>
      <c r="AH363" s="51">
        <v>9.6632376890568944E-2</v>
      </c>
      <c r="AI363" s="51">
        <v>0.14040804914424482</v>
      </c>
      <c r="AJ363" s="51">
        <v>0.12457321655316522</v>
      </c>
      <c r="AK363" s="51">
        <v>8.6515650238184829</v>
      </c>
      <c r="AL363" s="51">
        <v>6.1776527023788077</v>
      </c>
      <c r="AM363" s="51">
        <v>11.125477345258158</v>
      </c>
    </row>
    <row r="364" spans="1:39">
      <c r="A364" t="s">
        <v>864</v>
      </c>
      <c r="B364">
        <v>5</v>
      </c>
      <c r="C364" t="s">
        <v>865</v>
      </c>
      <c r="D364" t="s">
        <v>136</v>
      </c>
      <c r="E364" t="s">
        <v>137</v>
      </c>
      <c r="F364" t="s">
        <v>138</v>
      </c>
      <c r="G364" t="s">
        <v>139</v>
      </c>
      <c r="H364" t="s">
        <v>140</v>
      </c>
      <c r="I364" t="s">
        <v>10</v>
      </c>
      <c r="J364" t="s">
        <v>45</v>
      </c>
      <c r="K364">
        <v>52</v>
      </c>
      <c r="L364">
        <v>10841.3</v>
      </c>
      <c r="M364" t="s">
        <v>30</v>
      </c>
      <c r="N364">
        <v>363</v>
      </c>
      <c r="O364">
        <v>166.03867923076922</v>
      </c>
      <c r="P364" s="49" t="s">
        <v>33</v>
      </c>
      <c r="Q364" s="49">
        <v>7360445</v>
      </c>
      <c r="R364" s="49">
        <v>32.510452999999998</v>
      </c>
      <c r="S364" s="49">
        <v>52.540310169999998</v>
      </c>
      <c r="T364" s="49">
        <v>7.6758653781217774</v>
      </c>
      <c r="U364" s="49" t="s">
        <v>141</v>
      </c>
      <c r="V364" s="49">
        <v>0.28594968825048261</v>
      </c>
      <c r="W364" s="49">
        <v>1.93521838171215</v>
      </c>
      <c r="X364" s="49">
        <v>4</v>
      </c>
      <c r="Y364" s="49">
        <v>90</v>
      </c>
      <c r="Z364" s="49">
        <v>0.89753000000000005</v>
      </c>
      <c r="AA364" s="49">
        <v>401.28340079999998</v>
      </c>
      <c r="AB364" s="49">
        <v>2.1221608550000002</v>
      </c>
      <c r="AC364" s="51">
        <v>0.6989506263185653</v>
      </c>
      <c r="AD364" s="53">
        <v>1</v>
      </c>
      <c r="AE364" s="51">
        <v>166.03867923076922</v>
      </c>
      <c r="AF364" s="51">
        <v>551.53304987928163</v>
      </c>
      <c r="AG364" s="51">
        <v>77.371757237829115</v>
      </c>
      <c r="AH364" s="51">
        <v>9.5827067060505033E-2</v>
      </c>
      <c r="AI364" s="51">
        <v>0.1402848972600356</v>
      </c>
      <c r="AJ364" s="51">
        <v>0.12457321655316522</v>
      </c>
      <c r="AK364" s="51">
        <v>8.6439767371031877</v>
      </c>
      <c r="AL364" s="51">
        <v>6.172234283884106</v>
      </c>
      <c r="AM364" s="51">
        <v>11.115719190322269</v>
      </c>
    </row>
    <row r="365" spans="1:39">
      <c r="A365" t="s">
        <v>866</v>
      </c>
      <c r="B365">
        <v>5</v>
      </c>
      <c r="C365" t="s">
        <v>867</v>
      </c>
      <c r="D365" t="s">
        <v>136</v>
      </c>
      <c r="E365" t="s">
        <v>137</v>
      </c>
      <c r="F365" t="s">
        <v>138</v>
      </c>
      <c r="G365" t="s">
        <v>139</v>
      </c>
      <c r="H365" t="s">
        <v>140</v>
      </c>
      <c r="I365" t="s">
        <v>10</v>
      </c>
      <c r="J365" t="s">
        <v>45</v>
      </c>
      <c r="K365">
        <v>52</v>
      </c>
      <c r="L365">
        <v>10841.3</v>
      </c>
      <c r="M365" t="s">
        <v>30</v>
      </c>
      <c r="N365">
        <v>364</v>
      </c>
      <c r="O365">
        <v>166.49734961538462</v>
      </c>
      <c r="P365" s="49" t="s">
        <v>33</v>
      </c>
      <c r="Q365" s="49">
        <v>7360445</v>
      </c>
      <c r="R365" s="49">
        <v>32.510452999999998</v>
      </c>
      <c r="S365" s="49">
        <v>52.540310169999998</v>
      </c>
      <c r="T365" s="49">
        <v>7.6758653781217774</v>
      </c>
      <c r="U365" s="49" t="s">
        <v>141</v>
      </c>
      <c r="V365" s="49">
        <v>0.28594968825048261</v>
      </c>
      <c r="W365" s="49">
        <v>1.93521838171215</v>
      </c>
      <c r="X365" s="49">
        <v>4</v>
      </c>
      <c r="Y365" s="49">
        <v>90</v>
      </c>
      <c r="Z365" s="49">
        <v>0.89753000000000005</v>
      </c>
      <c r="AA365" s="49">
        <v>401.28340079999998</v>
      </c>
      <c r="AB365" s="49">
        <v>2.1221608550000002</v>
      </c>
      <c r="AC365" s="51">
        <v>0.6989506263185653</v>
      </c>
      <c r="AD365" s="53">
        <v>1</v>
      </c>
      <c r="AE365" s="51">
        <v>166.49734961538462</v>
      </c>
      <c r="AF365" s="51">
        <v>553.05662184027415</v>
      </c>
      <c r="AG365" s="51">
        <v>77.516533538590707</v>
      </c>
      <c r="AH365" s="51">
        <v>9.5024261714083458E-2</v>
      </c>
      <c r="AI365" s="51">
        <v>0.14016021231362802</v>
      </c>
      <c r="AJ365" s="51">
        <v>0.12457321655316522</v>
      </c>
      <c r="AK365" s="51">
        <v>8.6362939872329978</v>
      </c>
      <c r="AL365" s="51">
        <v>6.1667484139442044</v>
      </c>
      <c r="AM365" s="51">
        <v>11.105839560521792</v>
      </c>
    </row>
    <row r="366" spans="1:39">
      <c r="A366" t="s">
        <v>868</v>
      </c>
      <c r="B366">
        <v>5</v>
      </c>
      <c r="C366" t="s">
        <v>869</v>
      </c>
      <c r="D366" t="s">
        <v>136</v>
      </c>
      <c r="E366" t="s">
        <v>137</v>
      </c>
      <c r="F366" t="s">
        <v>138</v>
      </c>
      <c r="G366" t="s">
        <v>139</v>
      </c>
      <c r="H366" t="s">
        <v>140</v>
      </c>
      <c r="I366" t="s">
        <v>10</v>
      </c>
      <c r="J366" t="s">
        <v>45</v>
      </c>
      <c r="K366">
        <v>52</v>
      </c>
      <c r="L366">
        <v>10841.3</v>
      </c>
      <c r="M366" t="s">
        <v>30</v>
      </c>
      <c r="N366">
        <v>365</v>
      </c>
      <c r="O366">
        <v>166.95602</v>
      </c>
      <c r="P366" s="49" t="s">
        <v>33</v>
      </c>
      <c r="Q366" s="49">
        <v>7360445</v>
      </c>
      <c r="R366" s="49">
        <v>32.510452999999998</v>
      </c>
      <c r="S366" s="49">
        <v>52.540310169999998</v>
      </c>
      <c r="T366" s="49">
        <v>7.6758653781217774</v>
      </c>
      <c r="U366" s="49" t="s">
        <v>141</v>
      </c>
      <c r="V366" s="49">
        <v>0.28594968825048261</v>
      </c>
      <c r="W366" s="49">
        <v>1.93521838171215</v>
      </c>
      <c r="X366" s="49">
        <v>4</v>
      </c>
      <c r="Y366" s="49">
        <v>90</v>
      </c>
      <c r="Z366" s="49">
        <v>0.89753000000000005</v>
      </c>
      <c r="AA366" s="49">
        <v>401.28340079999998</v>
      </c>
      <c r="AB366" s="49">
        <v>2.1221608550000002</v>
      </c>
      <c r="AC366" s="51">
        <v>0.6989506263185653</v>
      </c>
      <c r="AD366" s="53">
        <v>1</v>
      </c>
      <c r="AE366" s="51">
        <v>166.95602</v>
      </c>
      <c r="AF366" s="51">
        <v>554.58019380126666</v>
      </c>
      <c r="AG366" s="51">
        <v>77.660090604331955</v>
      </c>
      <c r="AH366" s="51">
        <v>9.4224013972881104E-2</v>
      </c>
      <c r="AI366" s="51">
        <v>0.14003401396653806</v>
      </c>
      <c r="AJ366" s="51">
        <v>0.12457321655316522</v>
      </c>
      <c r="AK366" s="51">
        <v>8.6285179856974619</v>
      </c>
      <c r="AL366" s="51">
        <v>6.1611959576235904</v>
      </c>
      <c r="AM366" s="51">
        <v>11.095840013771335</v>
      </c>
    </row>
    <row r="367" spans="1:39">
      <c r="A367" t="s">
        <v>870</v>
      </c>
      <c r="B367">
        <v>5</v>
      </c>
      <c r="C367" t="s">
        <v>871</v>
      </c>
      <c r="D367" t="s">
        <v>136</v>
      </c>
      <c r="E367" t="s">
        <v>137</v>
      </c>
      <c r="F367" t="s">
        <v>138</v>
      </c>
      <c r="G367" t="s">
        <v>139</v>
      </c>
      <c r="H367" t="s">
        <v>140</v>
      </c>
      <c r="I367" t="s">
        <v>10</v>
      </c>
      <c r="J367" t="s">
        <v>45</v>
      </c>
      <c r="K367">
        <v>52</v>
      </c>
      <c r="L367">
        <v>10841.3</v>
      </c>
      <c r="M367" t="s">
        <v>30</v>
      </c>
      <c r="N367">
        <v>366</v>
      </c>
      <c r="O367">
        <v>167.4146903846154</v>
      </c>
      <c r="P367" s="49" t="s">
        <v>33</v>
      </c>
      <c r="Q367" s="49">
        <v>7360445</v>
      </c>
      <c r="R367" s="49">
        <v>32.510452999999998</v>
      </c>
      <c r="S367" s="49">
        <v>52.540310169999998</v>
      </c>
      <c r="T367" s="49">
        <v>7.6758653781217774</v>
      </c>
      <c r="U367" s="49" t="s">
        <v>141</v>
      </c>
      <c r="V367" s="49">
        <v>0.28594968825048261</v>
      </c>
      <c r="W367" s="49">
        <v>1.93521838171215</v>
      </c>
      <c r="X367" s="49">
        <v>4</v>
      </c>
      <c r="Y367" s="49">
        <v>90</v>
      </c>
      <c r="Z367" s="49">
        <v>0.89753000000000005</v>
      </c>
      <c r="AA367" s="49">
        <v>401.28340079999998</v>
      </c>
      <c r="AB367" s="49">
        <v>2.1221608550000002</v>
      </c>
      <c r="AC367" s="51">
        <v>0.6989506263185653</v>
      </c>
      <c r="AD367" s="53">
        <v>1</v>
      </c>
      <c r="AE367" s="51">
        <v>167.4146903846154</v>
      </c>
      <c r="AF367" s="51">
        <v>556.10376576225917</v>
      </c>
      <c r="AG367" s="51">
        <v>77.802432411308288</v>
      </c>
      <c r="AH367" s="51">
        <v>9.3426376056176597E-2</v>
      </c>
      <c r="AI367" s="51">
        <v>0.13990632180787951</v>
      </c>
      <c r="AJ367" s="51">
        <v>0.12457321655316522</v>
      </c>
      <c r="AK367" s="51">
        <v>8.6206499395249008</v>
      </c>
      <c r="AL367" s="51">
        <v>6.1555777768012137</v>
      </c>
      <c r="AM367" s="51">
        <v>11.085722102248591</v>
      </c>
    </row>
    <row r="368" spans="1:39">
      <c r="A368" t="s">
        <v>872</v>
      </c>
      <c r="B368">
        <v>5</v>
      </c>
      <c r="C368" t="s">
        <v>873</v>
      </c>
      <c r="D368" t="s">
        <v>136</v>
      </c>
      <c r="E368" t="s">
        <v>137</v>
      </c>
      <c r="F368" t="s">
        <v>138</v>
      </c>
      <c r="G368" t="s">
        <v>139</v>
      </c>
      <c r="H368" t="s">
        <v>140</v>
      </c>
      <c r="I368" t="s">
        <v>10</v>
      </c>
      <c r="J368" t="s">
        <v>45</v>
      </c>
      <c r="K368">
        <v>52</v>
      </c>
      <c r="L368">
        <v>10841.3</v>
      </c>
      <c r="M368" t="s">
        <v>30</v>
      </c>
      <c r="N368">
        <v>367</v>
      </c>
      <c r="O368">
        <v>167.87336076923077</v>
      </c>
      <c r="P368" s="49" t="s">
        <v>33</v>
      </c>
      <c r="Q368" s="49">
        <v>7360445</v>
      </c>
      <c r="R368" s="49">
        <v>32.510452999999998</v>
      </c>
      <c r="S368" s="49">
        <v>52.540310169999998</v>
      </c>
      <c r="T368" s="49">
        <v>7.6758653781217774</v>
      </c>
      <c r="U368" s="49" t="s">
        <v>141</v>
      </c>
      <c r="V368" s="49">
        <v>0.28594968825048261</v>
      </c>
      <c r="W368" s="49">
        <v>1.93521838171215</v>
      </c>
      <c r="X368" s="49">
        <v>4</v>
      </c>
      <c r="Y368" s="49">
        <v>90</v>
      </c>
      <c r="Z368" s="49">
        <v>0.89753000000000005</v>
      </c>
      <c r="AA368" s="49">
        <v>401.28340079999998</v>
      </c>
      <c r="AB368" s="49">
        <v>2.1221608550000002</v>
      </c>
      <c r="AC368" s="51">
        <v>0.6989506263185653</v>
      </c>
      <c r="AD368" s="53">
        <v>1</v>
      </c>
      <c r="AE368" s="51">
        <v>167.87336076923077</v>
      </c>
      <c r="AF368" s="51">
        <v>557.62733772325169</v>
      </c>
      <c r="AG368" s="51">
        <v>77.943563013960983</v>
      </c>
      <c r="AH368" s="51">
        <v>9.2631399281433713E-2</v>
      </c>
      <c r="AI368" s="51">
        <v>0.13977715535288923</v>
      </c>
      <c r="AJ368" s="51">
        <v>0.12457321655316522</v>
      </c>
      <c r="AK368" s="51">
        <v>8.6126910511915362</v>
      </c>
      <c r="AL368" s="51">
        <v>6.1498947301055953</v>
      </c>
      <c r="AM368" s="51">
        <v>11.075487372277481</v>
      </c>
    </row>
    <row r="369" spans="1:39">
      <c r="A369" t="s">
        <v>874</v>
      </c>
      <c r="B369">
        <v>5</v>
      </c>
      <c r="C369" t="s">
        <v>875</v>
      </c>
      <c r="D369" t="s">
        <v>136</v>
      </c>
      <c r="E369" t="s">
        <v>137</v>
      </c>
      <c r="F369" t="s">
        <v>138</v>
      </c>
      <c r="G369" t="s">
        <v>139</v>
      </c>
      <c r="H369" t="s">
        <v>140</v>
      </c>
      <c r="I369" t="s">
        <v>10</v>
      </c>
      <c r="J369" t="s">
        <v>45</v>
      </c>
      <c r="K369">
        <v>52</v>
      </c>
      <c r="L369">
        <v>10841.3</v>
      </c>
      <c r="M369" t="s">
        <v>30</v>
      </c>
      <c r="N369">
        <v>368</v>
      </c>
      <c r="O369">
        <v>168.33203115384615</v>
      </c>
      <c r="P369" s="49" t="s">
        <v>33</v>
      </c>
      <c r="Q369" s="49">
        <v>7360445</v>
      </c>
      <c r="R369" s="49">
        <v>32.510452999999998</v>
      </c>
      <c r="S369" s="49">
        <v>52.540310169999998</v>
      </c>
      <c r="T369" s="49">
        <v>7.6758653781217774</v>
      </c>
      <c r="U369" s="49" t="s">
        <v>141</v>
      </c>
      <c r="V369" s="49">
        <v>0.28594968825048261</v>
      </c>
      <c r="W369" s="49">
        <v>1.93521838171215</v>
      </c>
      <c r="X369" s="49">
        <v>4</v>
      </c>
      <c r="Y369" s="49">
        <v>90</v>
      </c>
      <c r="Z369" s="49">
        <v>0.89753000000000005</v>
      </c>
      <c r="AA369" s="49">
        <v>401.28340079999998</v>
      </c>
      <c r="AB369" s="49">
        <v>2.1221608550000002</v>
      </c>
      <c r="AC369" s="51">
        <v>0.6989506263185653</v>
      </c>
      <c r="AD369" s="53">
        <v>1</v>
      </c>
      <c r="AE369" s="51">
        <v>168.33203115384615</v>
      </c>
      <c r="AF369" s="51">
        <v>559.15090968424408</v>
      </c>
      <c r="AG369" s="51">
        <v>78.083486543544055</v>
      </c>
      <c r="AH369" s="51">
        <v>9.1839134064879369E-2</v>
      </c>
      <c r="AI369" s="51">
        <v>0.13964653404147778</v>
      </c>
      <c r="AJ369" s="51">
        <v>0.12457321655316522</v>
      </c>
      <c r="AK369" s="51">
        <v>8.6046425185321898</v>
      </c>
      <c r="AL369" s="51">
        <v>6.1441476728510622</v>
      </c>
      <c r="AM369" s="51">
        <v>11.065137364213319</v>
      </c>
    </row>
    <row r="370" spans="1:39">
      <c r="A370" t="s">
        <v>876</v>
      </c>
      <c r="B370">
        <v>5</v>
      </c>
      <c r="C370" t="s">
        <v>877</v>
      </c>
      <c r="D370" t="s">
        <v>136</v>
      </c>
      <c r="E370" t="s">
        <v>137</v>
      </c>
      <c r="F370" t="s">
        <v>138</v>
      </c>
      <c r="G370" t="s">
        <v>139</v>
      </c>
      <c r="H370" t="s">
        <v>140</v>
      </c>
      <c r="I370" t="s">
        <v>10</v>
      </c>
      <c r="J370" t="s">
        <v>45</v>
      </c>
      <c r="K370">
        <v>52</v>
      </c>
      <c r="L370">
        <v>10841.3</v>
      </c>
      <c r="M370" t="s">
        <v>30</v>
      </c>
      <c r="N370">
        <v>369</v>
      </c>
      <c r="O370">
        <v>168.79070153846155</v>
      </c>
      <c r="P370" s="49" t="s">
        <v>33</v>
      </c>
      <c r="Q370" s="49">
        <v>7360445</v>
      </c>
      <c r="R370" s="49">
        <v>32.510452999999998</v>
      </c>
      <c r="S370" s="49">
        <v>52.540310169999998</v>
      </c>
      <c r="T370" s="49">
        <v>7.6758653781217774</v>
      </c>
      <c r="U370" s="49" t="s">
        <v>141</v>
      </c>
      <c r="V370" s="49">
        <v>0.28594968825048261</v>
      </c>
      <c r="W370" s="49">
        <v>1.93521838171215</v>
      </c>
      <c r="X370" s="49">
        <v>4</v>
      </c>
      <c r="Y370" s="49">
        <v>90</v>
      </c>
      <c r="Z370" s="49">
        <v>0.89753000000000005</v>
      </c>
      <c r="AA370" s="49">
        <v>401.28340079999998</v>
      </c>
      <c r="AB370" s="49">
        <v>2.1221608550000002</v>
      </c>
      <c r="AC370" s="51">
        <v>0.6989506263185653</v>
      </c>
      <c r="AD370" s="53">
        <v>1</v>
      </c>
      <c r="AE370" s="51">
        <v>168.79070153846155</v>
      </c>
      <c r="AF370" s="51">
        <v>560.67448164523671</v>
      </c>
      <c r="AG370" s="51">
        <v>78.222207206752671</v>
      </c>
      <c r="AH370" s="51">
        <v>9.1049629922460601E-2</v>
      </c>
      <c r="AI370" s="51">
        <v>0.13951447723680652</v>
      </c>
      <c r="AJ370" s="51">
        <v>0.12457321655316522</v>
      </c>
      <c r="AK370" s="51">
        <v>8.5965055346526018</v>
      </c>
      <c r="AL370" s="51">
        <v>6.1383374569751421</v>
      </c>
      <c r="AM370" s="51">
        <v>11.054673612330063</v>
      </c>
    </row>
    <row r="371" spans="1:39">
      <c r="A371" t="s">
        <v>878</v>
      </c>
      <c r="B371">
        <v>5</v>
      </c>
      <c r="C371" t="s">
        <v>879</v>
      </c>
      <c r="D371" t="s">
        <v>136</v>
      </c>
      <c r="E371" t="s">
        <v>137</v>
      </c>
      <c r="F371" t="s">
        <v>138</v>
      </c>
      <c r="G371" t="s">
        <v>139</v>
      </c>
      <c r="H371" t="s">
        <v>140</v>
      </c>
      <c r="I371" t="s">
        <v>10</v>
      </c>
      <c r="J371" t="s">
        <v>45</v>
      </c>
      <c r="K371">
        <v>52</v>
      </c>
      <c r="L371">
        <v>10841.3</v>
      </c>
      <c r="M371" t="s">
        <v>30</v>
      </c>
      <c r="N371">
        <v>370</v>
      </c>
      <c r="O371">
        <v>169.24937192307692</v>
      </c>
      <c r="P371" s="49" t="s">
        <v>33</v>
      </c>
      <c r="Q371" s="49">
        <v>7360445</v>
      </c>
      <c r="R371" s="49">
        <v>32.510452999999998</v>
      </c>
      <c r="S371" s="49">
        <v>52.540310169999998</v>
      </c>
      <c r="T371" s="49">
        <v>7.6758653781217774</v>
      </c>
      <c r="U371" s="49" t="s">
        <v>141</v>
      </c>
      <c r="V371" s="49">
        <v>0.28594968825048261</v>
      </c>
      <c r="W371" s="49">
        <v>1.93521838171215</v>
      </c>
      <c r="X371" s="49">
        <v>4</v>
      </c>
      <c r="Y371" s="49">
        <v>90</v>
      </c>
      <c r="Z371" s="49">
        <v>0.89753000000000005</v>
      </c>
      <c r="AA371" s="49">
        <v>401.28340079999998</v>
      </c>
      <c r="AB371" s="49">
        <v>2.1221608550000002</v>
      </c>
      <c r="AC371" s="51">
        <v>0.6989506263185653</v>
      </c>
      <c r="AD371" s="53">
        <v>1</v>
      </c>
      <c r="AE371" s="51">
        <v>169.24937192307692</v>
      </c>
      <c r="AF371" s="51">
        <v>562.19805360622911</v>
      </c>
      <c r="AG371" s="51">
        <v>78.35972928435271</v>
      </c>
      <c r="AH371" s="51">
        <v>9.0262935470709335E-2</v>
      </c>
      <c r="AI371" s="51">
        <v>0.13938100422389027</v>
      </c>
      <c r="AJ371" s="51">
        <v>0.12457321655316522</v>
      </c>
      <c r="AK371" s="51">
        <v>8.5882812878433352</v>
      </c>
      <c r="AL371" s="51">
        <v>6.13246493097708</v>
      </c>
      <c r="AM371" s="51">
        <v>11.044097644709593</v>
      </c>
    </row>
    <row r="372" spans="1:39">
      <c r="A372" t="s">
        <v>880</v>
      </c>
      <c r="B372">
        <v>5</v>
      </c>
      <c r="C372" t="s">
        <v>881</v>
      </c>
      <c r="D372" t="s">
        <v>136</v>
      </c>
      <c r="E372" t="s">
        <v>137</v>
      </c>
      <c r="F372" t="s">
        <v>138</v>
      </c>
      <c r="G372" t="s">
        <v>139</v>
      </c>
      <c r="H372" t="s">
        <v>140</v>
      </c>
      <c r="I372" t="s">
        <v>10</v>
      </c>
      <c r="J372" t="s">
        <v>45</v>
      </c>
      <c r="K372">
        <v>52</v>
      </c>
      <c r="L372">
        <v>10841.3</v>
      </c>
      <c r="M372" t="s">
        <v>30</v>
      </c>
      <c r="N372">
        <v>371</v>
      </c>
      <c r="O372">
        <v>169.7080423076923</v>
      </c>
      <c r="P372" s="49" t="s">
        <v>33</v>
      </c>
      <c r="Q372" s="49">
        <v>7360445</v>
      </c>
      <c r="R372" s="49">
        <v>32.510452999999998</v>
      </c>
      <c r="S372" s="49">
        <v>52.540310169999998</v>
      </c>
      <c r="T372" s="49">
        <v>7.6758653781217774</v>
      </c>
      <c r="U372" s="49" t="s">
        <v>141</v>
      </c>
      <c r="V372" s="49">
        <v>0.28594968825048261</v>
      </c>
      <c r="W372" s="49">
        <v>1.93521838171215</v>
      </c>
      <c r="X372" s="49">
        <v>4</v>
      </c>
      <c r="Y372" s="49">
        <v>90</v>
      </c>
      <c r="Z372" s="49">
        <v>0.89753000000000005</v>
      </c>
      <c r="AA372" s="49">
        <v>401.28340079999998</v>
      </c>
      <c r="AB372" s="49">
        <v>2.1221608550000002</v>
      </c>
      <c r="AC372" s="51">
        <v>0.6989506263185653</v>
      </c>
      <c r="AD372" s="53">
        <v>1</v>
      </c>
      <c r="AE372" s="51">
        <v>169.7080423076923</v>
      </c>
      <c r="AF372" s="51">
        <v>563.72162556722151</v>
      </c>
      <c r="AG372" s="51">
        <v>78.496057129812598</v>
      </c>
      <c r="AH372" s="51">
        <v>8.9479098428071252E-2</v>
      </c>
      <c r="AI372" s="51">
        <v>0.1392461342082259</v>
      </c>
      <c r="AJ372" s="51">
        <v>0.12457321655316522</v>
      </c>
      <c r="AK372" s="51">
        <v>8.5799709614952722</v>
      </c>
      <c r="AL372" s="51">
        <v>6.1265309398575045</v>
      </c>
      <c r="AM372" s="51">
        <v>11.03341098313304</v>
      </c>
    </row>
    <row r="373" spans="1:39">
      <c r="A373" t="s">
        <v>882</v>
      </c>
      <c r="B373">
        <v>5</v>
      </c>
      <c r="C373" t="s">
        <v>883</v>
      </c>
      <c r="D373" t="s">
        <v>136</v>
      </c>
      <c r="E373" t="s">
        <v>137</v>
      </c>
      <c r="F373" t="s">
        <v>138</v>
      </c>
      <c r="G373" t="s">
        <v>139</v>
      </c>
      <c r="H373" t="s">
        <v>140</v>
      </c>
      <c r="I373" t="s">
        <v>10</v>
      </c>
      <c r="J373" t="s">
        <v>45</v>
      </c>
      <c r="K373">
        <v>52</v>
      </c>
      <c r="L373">
        <v>10841.3</v>
      </c>
      <c r="M373" t="s">
        <v>30</v>
      </c>
      <c r="N373">
        <v>372</v>
      </c>
      <c r="O373">
        <v>170.1667126923077</v>
      </c>
      <c r="P373" s="49" t="s">
        <v>33</v>
      </c>
      <c r="Q373" s="49">
        <v>7360445</v>
      </c>
      <c r="R373" s="49">
        <v>32.510452999999998</v>
      </c>
      <c r="S373" s="49">
        <v>52.540310169999998</v>
      </c>
      <c r="T373" s="49">
        <v>7.6758653781217774</v>
      </c>
      <c r="U373" s="49" t="s">
        <v>141</v>
      </c>
      <c r="V373" s="49">
        <v>0.28594968825048261</v>
      </c>
      <c r="W373" s="49">
        <v>1.93521838171215</v>
      </c>
      <c r="X373" s="49">
        <v>4</v>
      </c>
      <c r="Y373" s="49">
        <v>90</v>
      </c>
      <c r="Z373" s="49">
        <v>0.89753000000000005</v>
      </c>
      <c r="AA373" s="49">
        <v>401.28340079999998</v>
      </c>
      <c r="AB373" s="49">
        <v>2.1221608550000002</v>
      </c>
      <c r="AC373" s="51">
        <v>0.6989506263185653</v>
      </c>
      <c r="AD373" s="53">
        <v>1</v>
      </c>
      <c r="AE373" s="51">
        <v>170.1667126923077</v>
      </c>
      <c r="AF373" s="51">
        <v>565.24519752821413</v>
      </c>
      <c r="AG373" s="51">
        <v>78.63119516793688</v>
      </c>
      <c r="AH373" s="51">
        <v>8.8698165616173316E-2</v>
      </c>
      <c r="AI373" s="51">
        <v>0.13910988631444679</v>
      </c>
      <c r="AJ373" s="51">
        <v>0.12457321655316522</v>
      </c>
      <c r="AK373" s="51">
        <v>8.5715757340167009</v>
      </c>
      <c r="AL373" s="51">
        <v>6.1205363250592226</v>
      </c>
      <c r="AM373" s="51">
        <v>11.02261514297418</v>
      </c>
    </row>
    <row r="374" spans="1:39">
      <c r="A374" t="s">
        <v>884</v>
      </c>
      <c r="B374">
        <v>5</v>
      </c>
      <c r="C374" t="s">
        <v>885</v>
      </c>
      <c r="D374" t="s">
        <v>136</v>
      </c>
      <c r="E374" t="s">
        <v>137</v>
      </c>
      <c r="F374" t="s">
        <v>138</v>
      </c>
      <c r="G374" t="s">
        <v>139</v>
      </c>
      <c r="H374" t="s">
        <v>140</v>
      </c>
      <c r="I374" t="s">
        <v>10</v>
      </c>
      <c r="J374" t="s">
        <v>45</v>
      </c>
      <c r="K374">
        <v>52</v>
      </c>
      <c r="L374">
        <v>10841.3</v>
      </c>
      <c r="M374" t="s">
        <v>30</v>
      </c>
      <c r="N374">
        <v>373</v>
      </c>
      <c r="O374">
        <v>170.62538307692307</v>
      </c>
      <c r="P374" s="49" t="s">
        <v>33</v>
      </c>
      <c r="Q374" s="49">
        <v>7360445</v>
      </c>
      <c r="R374" s="49">
        <v>32.510452999999998</v>
      </c>
      <c r="S374" s="49">
        <v>52.540310169999998</v>
      </c>
      <c r="T374" s="49">
        <v>7.6758653781217774</v>
      </c>
      <c r="U374" s="49" t="s">
        <v>141</v>
      </c>
      <c r="V374" s="49">
        <v>0.28594968825048261</v>
      </c>
      <c r="W374" s="49">
        <v>1.93521838171215</v>
      </c>
      <c r="X374" s="49">
        <v>4</v>
      </c>
      <c r="Y374" s="49">
        <v>90</v>
      </c>
      <c r="Z374" s="49">
        <v>0.89753000000000005</v>
      </c>
      <c r="AA374" s="49">
        <v>401.28340079999998</v>
      </c>
      <c r="AB374" s="49">
        <v>2.1221608550000002</v>
      </c>
      <c r="AC374" s="51">
        <v>0.6989506263185653</v>
      </c>
      <c r="AD374" s="53">
        <v>1</v>
      </c>
      <c r="AE374" s="51">
        <v>170.62538307692307</v>
      </c>
      <c r="AF374" s="51">
        <v>566.76876948920653</v>
      </c>
      <c r="AG374" s="51">
        <v>78.765147893502132</v>
      </c>
      <c r="AH374" s="51">
        <v>8.7920182961361004E-2</v>
      </c>
      <c r="AI374" s="51">
        <v>0.13897227958500299</v>
      </c>
      <c r="AJ374" s="51">
        <v>0.12457321655316522</v>
      </c>
      <c r="AK374" s="51">
        <v>8.5630967787519996</v>
      </c>
      <c r="AL374" s="51">
        <v>6.1144819244091533</v>
      </c>
      <c r="AM374" s="51">
        <v>11.011711633094848</v>
      </c>
    </row>
    <row r="375" spans="1:39">
      <c r="A375" t="s">
        <v>886</v>
      </c>
      <c r="B375">
        <v>5</v>
      </c>
      <c r="C375" t="s">
        <v>887</v>
      </c>
      <c r="D375" t="s">
        <v>136</v>
      </c>
      <c r="E375" t="s">
        <v>137</v>
      </c>
      <c r="F375" t="s">
        <v>138</v>
      </c>
      <c r="G375" t="s">
        <v>139</v>
      </c>
      <c r="H375" t="s">
        <v>140</v>
      </c>
      <c r="I375" t="s">
        <v>10</v>
      </c>
      <c r="J375" t="s">
        <v>45</v>
      </c>
      <c r="K375">
        <v>52</v>
      </c>
      <c r="L375">
        <v>10841.3</v>
      </c>
      <c r="M375" t="s">
        <v>30</v>
      </c>
      <c r="N375">
        <v>374</v>
      </c>
      <c r="O375">
        <v>171.08405346153847</v>
      </c>
      <c r="P375" s="49" t="s">
        <v>33</v>
      </c>
      <c r="Q375" s="49">
        <v>7360445</v>
      </c>
      <c r="R375" s="49">
        <v>32.510452999999998</v>
      </c>
      <c r="S375" s="49">
        <v>52.540310169999998</v>
      </c>
      <c r="T375" s="49">
        <v>7.6758653781217774</v>
      </c>
      <c r="U375" s="49" t="s">
        <v>141</v>
      </c>
      <c r="V375" s="49">
        <v>0.28594968825048261</v>
      </c>
      <c r="W375" s="49">
        <v>1.93521838171215</v>
      </c>
      <c r="X375" s="49">
        <v>4</v>
      </c>
      <c r="Y375" s="49">
        <v>90</v>
      </c>
      <c r="Z375" s="49">
        <v>0.89753000000000005</v>
      </c>
      <c r="AA375" s="49">
        <v>401.28340079999998</v>
      </c>
      <c r="AB375" s="49">
        <v>2.1221608550000002</v>
      </c>
      <c r="AC375" s="51">
        <v>0.6989506263185653</v>
      </c>
      <c r="AD375" s="53">
        <v>1</v>
      </c>
      <c r="AE375" s="51">
        <v>171.08405346153847</v>
      </c>
      <c r="AF375" s="51">
        <v>568.29234145019916</v>
      </c>
      <c r="AG375" s="51">
        <v>78.897919869895745</v>
      </c>
      <c r="AH375" s="51">
        <v>8.7145195496450611E-2</v>
      </c>
      <c r="AI375" s="51">
        <v>0.13883333297886746</v>
      </c>
      <c r="AJ375" s="51">
        <v>0.12457321655316522</v>
      </c>
      <c r="AK375" s="51">
        <v>8.5545352639019114</v>
      </c>
      <c r="AL375" s="51">
        <v>6.1083685720613987</v>
      </c>
      <c r="AM375" s="51">
        <v>11.000701955742423</v>
      </c>
    </row>
    <row r="376" spans="1:39">
      <c r="A376" t="s">
        <v>888</v>
      </c>
      <c r="B376">
        <v>5</v>
      </c>
      <c r="C376" t="s">
        <v>889</v>
      </c>
      <c r="D376" t="s">
        <v>136</v>
      </c>
      <c r="E376" t="s">
        <v>137</v>
      </c>
      <c r="F376" t="s">
        <v>138</v>
      </c>
      <c r="G376" t="s">
        <v>139</v>
      </c>
      <c r="H376" t="s">
        <v>140</v>
      </c>
      <c r="I376" t="s">
        <v>10</v>
      </c>
      <c r="J376" t="s">
        <v>45</v>
      </c>
      <c r="K376">
        <v>52</v>
      </c>
      <c r="L376">
        <v>10841.3</v>
      </c>
      <c r="M376" t="s">
        <v>30</v>
      </c>
      <c r="N376">
        <v>375</v>
      </c>
      <c r="O376">
        <v>171.54272384615385</v>
      </c>
      <c r="P376" s="49" t="s">
        <v>33</v>
      </c>
      <c r="Q376" s="49">
        <v>7360445</v>
      </c>
      <c r="R376" s="49">
        <v>32.510452999999998</v>
      </c>
      <c r="S376" s="49">
        <v>52.540310169999998</v>
      </c>
      <c r="T376" s="49">
        <v>7.6758653781217774</v>
      </c>
      <c r="U376" s="49" t="s">
        <v>141</v>
      </c>
      <c r="V376" s="49">
        <v>0.28594968825048261</v>
      </c>
      <c r="W376" s="49">
        <v>1.93521838171215</v>
      </c>
      <c r="X376" s="49">
        <v>4</v>
      </c>
      <c r="Y376" s="49">
        <v>90</v>
      </c>
      <c r="Z376" s="49">
        <v>0.89753000000000005</v>
      </c>
      <c r="AA376" s="49">
        <v>401.28340079999998</v>
      </c>
      <c r="AB376" s="49">
        <v>2.1221608550000002</v>
      </c>
      <c r="AC376" s="51">
        <v>0.6989506263185653</v>
      </c>
      <c r="AD376" s="53">
        <v>1</v>
      </c>
      <c r="AE376" s="51">
        <v>171.54272384615385</v>
      </c>
      <c r="AF376" s="51">
        <v>569.81591341119156</v>
      </c>
      <c r="AG376" s="51">
        <v>79.029515727757143</v>
      </c>
      <c r="AH376" s="51">
        <v>8.637324736252168E-2</v>
      </c>
      <c r="AI376" s="51">
        <v>0.13869306537026763</v>
      </c>
      <c r="AJ376" s="51">
        <v>0.12457321655316522</v>
      </c>
      <c r="AK376" s="51">
        <v>8.5458923524453869</v>
      </c>
      <c r="AL376" s="51">
        <v>6.1021970984414446</v>
      </c>
      <c r="AM376" s="51">
        <v>10.98958760644933</v>
      </c>
    </row>
    <row r="377" spans="1:39">
      <c r="A377" t="s">
        <v>890</v>
      </c>
      <c r="B377">
        <v>5</v>
      </c>
      <c r="C377" t="s">
        <v>891</v>
      </c>
      <c r="D377" t="s">
        <v>136</v>
      </c>
      <c r="E377" t="s">
        <v>137</v>
      </c>
      <c r="F377" t="s">
        <v>138</v>
      </c>
      <c r="G377" t="s">
        <v>139</v>
      </c>
      <c r="H377" t="s">
        <v>140</v>
      </c>
      <c r="I377" t="s">
        <v>10</v>
      </c>
      <c r="J377" t="s">
        <v>45</v>
      </c>
      <c r="K377">
        <v>52</v>
      </c>
      <c r="L377">
        <v>10841.3</v>
      </c>
      <c r="M377" t="s">
        <v>30</v>
      </c>
      <c r="N377">
        <v>376</v>
      </c>
      <c r="O377">
        <v>172.00139423076922</v>
      </c>
      <c r="P377" s="49" t="s">
        <v>33</v>
      </c>
      <c r="Q377" s="49">
        <v>7360445</v>
      </c>
      <c r="R377" s="49">
        <v>32.510452999999998</v>
      </c>
      <c r="S377" s="49">
        <v>52.540310169999998</v>
      </c>
      <c r="T377" s="49">
        <v>7.6758653781217774</v>
      </c>
      <c r="U377" s="49" t="s">
        <v>141</v>
      </c>
      <c r="V377" s="49">
        <v>0.28594968825048261</v>
      </c>
      <c r="W377" s="49">
        <v>1.93521838171215</v>
      </c>
      <c r="X377" s="49">
        <v>4</v>
      </c>
      <c r="Y377" s="49">
        <v>90</v>
      </c>
      <c r="Z377" s="49">
        <v>0.89753000000000005</v>
      </c>
      <c r="AA377" s="49">
        <v>401.28340079999998</v>
      </c>
      <c r="AB377" s="49">
        <v>2.1221608550000002</v>
      </c>
      <c r="AC377" s="51">
        <v>0.6989506263185653</v>
      </c>
      <c r="AD377" s="53">
        <v>1</v>
      </c>
      <c r="AE377" s="51">
        <v>172.00139423076922</v>
      </c>
      <c r="AF377" s="51">
        <v>571.33948537218407</v>
      </c>
      <c r="AG377" s="51">
        <v>79.159940163622593</v>
      </c>
      <c r="AH377" s="51">
        <v>8.5604381811074159E-2</v>
      </c>
      <c r="AI377" s="51">
        <v>0.13855149554744309</v>
      </c>
      <c r="AJ377" s="51">
        <v>0.12457321655316522</v>
      </c>
      <c r="AK377" s="51">
        <v>8.5371692020630423</v>
      </c>
      <c r="AL377" s="51">
        <v>6.0959683301914929</v>
      </c>
      <c r="AM377" s="51">
        <v>10.978370073934592</v>
      </c>
    </row>
    <row r="378" spans="1:39">
      <c r="A378" t="s">
        <v>892</v>
      </c>
      <c r="B378">
        <v>5</v>
      </c>
      <c r="C378" t="s">
        <v>893</v>
      </c>
      <c r="D378" t="s">
        <v>136</v>
      </c>
      <c r="E378" t="s">
        <v>137</v>
      </c>
      <c r="F378" t="s">
        <v>138</v>
      </c>
      <c r="G378" t="s">
        <v>139</v>
      </c>
      <c r="H378" t="s">
        <v>140</v>
      </c>
      <c r="I378" t="s">
        <v>10</v>
      </c>
      <c r="J378" t="s">
        <v>45</v>
      </c>
      <c r="K378">
        <v>52</v>
      </c>
      <c r="L378">
        <v>10841.3</v>
      </c>
      <c r="M378" t="s">
        <v>30</v>
      </c>
      <c r="N378">
        <v>377</v>
      </c>
      <c r="O378">
        <v>172.46006461538462</v>
      </c>
      <c r="P378" s="49" t="s">
        <v>33</v>
      </c>
      <c r="Q378" s="49">
        <v>7360445</v>
      </c>
      <c r="R378" s="49">
        <v>32.510452999999998</v>
      </c>
      <c r="S378" s="49">
        <v>52.540310169999998</v>
      </c>
      <c r="T378" s="49">
        <v>7.6758653781217774</v>
      </c>
      <c r="U378" s="49" t="s">
        <v>141</v>
      </c>
      <c r="V378" s="49">
        <v>0.28594968825048261</v>
      </c>
      <c r="W378" s="49">
        <v>1.93521838171215</v>
      </c>
      <c r="X378" s="49">
        <v>4</v>
      </c>
      <c r="Y378" s="49">
        <v>90</v>
      </c>
      <c r="Z378" s="49">
        <v>0.89753000000000005</v>
      </c>
      <c r="AA378" s="49">
        <v>401.28340079999998</v>
      </c>
      <c r="AB378" s="49">
        <v>2.1221608550000002</v>
      </c>
      <c r="AC378" s="51">
        <v>0.6989506263185653</v>
      </c>
      <c r="AD378" s="53">
        <v>1</v>
      </c>
      <c r="AE378" s="51">
        <v>172.46006461538462</v>
      </c>
      <c r="AF378" s="51">
        <v>572.86305733317658</v>
      </c>
      <c r="AG378" s="51">
        <v>79.289197938572769</v>
      </c>
      <c r="AH378" s="51">
        <v>8.4838641206006815E-2</v>
      </c>
      <c r="AI378" s="51">
        <v>0.13840864221142865</v>
      </c>
      <c r="AJ378" s="51">
        <v>0.12457321655316522</v>
      </c>
      <c r="AK378" s="51">
        <v>8.5283669650621654</v>
      </c>
      <c r="AL378" s="51">
        <v>6.0896830901169245</v>
      </c>
      <c r="AM378" s="51">
        <v>10.967050840007408</v>
      </c>
    </row>
    <row r="379" spans="1:39">
      <c r="A379" t="s">
        <v>894</v>
      </c>
      <c r="B379">
        <v>5</v>
      </c>
      <c r="C379" t="s">
        <v>895</v>
      </c>
      <c r="D379" t="s">
        <v>136</v>
      </c>
      <c r="E379" t="s">
        <v>137</v>
      </c>
      <c r="F379" t="s">
        <v>138</v>
      </c>
      <c r="G379" t="s">
        <v>139</v>
      </c>
      <c r="H379" t="s">
        <v>140</v>
      </c>
      <c r="I379" t="s">
        <v>10</v>
      </c>
      <c r="J379" t="s">
        <v>45</v>
      </c>
      <c r="K379">
        <v>52</v>
      </c>
      <c r="L379">
        <v>10841.3</v>
      </c>
      <c r="M379" t="s">
        <v>30</v>
      </c>
      <c r="N379">
        <v>378</v>
      </c>
      <c r="O379">
        <v>172.918735</v>
      </c>
      <c r="P379" s="49" t="s">
        <v>33</v>
      </c>
      <c r="Q379" s="49">
        <v>7360445</v>
      </c>
      <c r="R379" s="49">
        <v>32.510452999999998</v>
      </c>
      <c r="S379" s="49">
        <v>52.540310169999998</v>
      </c>
      <c r="T379" s="49">
        <v>7.6758653781217774</v>
      </c>
      <c r="U379" s="49" t="s">
        <v>141</v>
      </c>
      <c r="V379" s="49">
        <v>0.28594968825048261</v>
      </c>
      <c r="W379" s="49">
        <v>1.93521838171215</v>
      </c>
      <c r="X379" s="49">
        <v>4</v>
      </c>
      <c r="Y379" s="49">
        <v>90</v>
      </c>
      <c r="Z379" s="49">
        <v>0.89753000000000005</v>
      </c>
      <c r="AA379" s="49">
        <v>401.28340079999998</v>
      </c>
      <c r="AB379" s="49">
        <v>2.1221608550000002</v>
      </c>
      <c r="AC379" s="51">
        <v>0.6989506263185653</v>
      </c>
      <c r="AD379" s="53">
        <v>1</v>
      </c>
      <c r="AE379" s="51">
        <v>172.918735</v>
      </c>
      <c r="AF379" s="51">
        <v>574.38662929416898</v>
      </c>
      <c r="AG379" s="51">
        <v>79.417293876884415</v>
      </c>
      <c r="AH379" s="51">
        <v>8.4076067026206194E-2</v>
      </c>
      <c r="AI379" s="51">
        <v>0.13826452397486308</v>
      </c>
      <c r="AJ379" s="51">
        <v>0.12457321655316522</v>
      </c>
      <c r="AK379" s="51">
        <v>8.5194867883033236</v>
      </c>
      <c r="AL379" s="51">
        <v>6.0833421971338826</v>
      </c>
      <c r="AM379" s="51">
        <v>10.955631379472766</v>
      </c>
    </row>
    <row r="380" spans="1:39">
      <c r="A380" t="s">
        <v>896</v>
      </c>
      <c r="B380">
        <v>5</v>
      </c>
      <c r="C380" t="s">
        <v>897</v>
      </c>
      <c r="D380" t="s">
        <v>136</v>
      </c>
      <c r="E380" t="s">
        <v>137</v>
      </c>
      <c r="F380" t="s">
        <v>138</v>
      </c>
      <c r="G380" t="s">
        <v>139</v>
      </c>
      <c r="H380" t="s">
        <v>140</v>
      </c>
      <c r="I380" t="s">
        <v>10</v>
      </c>
      <c r="J380" t="s">
        <v>45</v>
      </c>
      <c r="K380">
        <v>52</v>
      </c>
      <c r="L380">
        <v>10841.3</v>
      </c>
      <c r="M380" t="s">
        <v>30</v>
      </c>
      <c r="N380">
        <v>379</v>
      </c>
      <c r="O380">
        <v>173.37740538461537</v>
      </c>
      <c r="P380" s="49" t="s">
        <v>33</v>
      </c>
      <c r="Q380" s="49">
        <v>7360445</v>
      </c>
      <c r="R380" s="49">
        <v>32.510452999999998</v>
      </c>
      <c r="S380" s="49">
        <v>52.540310169999998</v>
      </c>
      <c r="T380" s="49">
        <v>7.6758653781217774</v>
      </c>
      <c r="U380" s="49" t="s">
        <v>141</v>
      </c>
      <c r="V380" s="49">
        <v>0.28594968825048261</v>
      </c>
      <c r="W380" s="49">
        <v>1.93521838171215</v>
      </c>
      <c r="X380" s="49">
        <v>4</v>
      </c>
      <c r="Y380" s="49">
        <v>90</v>
      </c>
      <c r="Z380" s="49">
        <v>0.89753000000000005</v>
      </c>
      <c r="AA380" s="49">
        <v>401.28340079999998</v>
      </c>
      <c r="AB380" s="49">
        <v>2.1221608550000002</v>
      </c>
      <c r="AC380" s="51">
        <v>0.6989506263185653</v>
      </c>
      <c r="AD380" s="53">
        <v>1</v>
      </c>
      <c r="AE380" s="51">
        <v>173.37740538461537</v>
      </c>
      <c r="AF380" s="51">
        <v>575.9102012551615</v>
      </c>
      <c r="AG380" s="51">
        <v>79.544232864685583</v>
      </c>
      <c r="AH380" s="51">
        <v>8.3316699867904562E-2</v>
      </c>
      <c r="AI380" s="51">
        <v>0.1381191593608235</v>
      </c>
      <c r="AJ380" s="51">
        <v>0.12457321655316522</v>
      </c>
      <c r="AK380" s="51">
        <v>8.5105298131285334</v>
      </c>
      <c r="AL380" s="51">
        <v>6.0769464662179908</v>
      </c>
      <c r="AM380" s="51">
        <v>10.944113160039077</v>
      </c>
    </row>
    <row r="381" spans="1:39">
      <c r="A381" t="s">
        <v>898</v>
      </c>
      <c r="B381">
        <v>5</v>
      </c>
      <c r="C381" t="s">
        <v>899</v>
      </c>
      <c r="D381" t="s">
        <v>136</v>
      </c>
      <c r="E381" t="s">
        <v>137</v>
      </c>
      <c r="F381" t="s">
        <v>138</v>
      </c>
      <c r="G381" t="s">
        <v>139</v>
      </c>
      <c r="H381" t="s">
        <v>140</v>
      </c>
      <c r="I381" t="s">
        <v>10</v>
      </c>
      <c r="J381" t="s">
        <v>45</v>
      </c>
      <c r="K381">
        <v>52</v>
      </c>
      <c r="L381">
        <v>10841.3</v>
      </c>
      <c r="M381" t="s">
        <v>30</v>
      </c>
      <c r="N381">
        <v>380</v>
      </c>
      <c r="O381">
        <v>173.83607576923077</v>
      </c>
      <c r="P381" s="49" t="s">
        <v>33</v>
      </c>
      <c r="Q381" s="49">
        <v>7360445</v>
      </c>
      <c r="R381" s="49">
        <v>32.510452999999998</v>
      </c>
      <c r="S381" s="49">
        <v>52.540310169999998</v>
      </c>
      <c r="T381" s="49">
        <v>7.6758653781217774</v>
      </c>
      <c r="U381" s="49" t="s">
        <v>141</v>
      </c>
      <c r="V381" s="49">
        <v>0.28594968825048261</v>
      </c>
      <c r="W381" s="49">
        <v>1.93521838171215</v>
      </c>
      <c r="X381" s="49">
        <v>4</v>
      </c>
      <c r="Y381" s="49">
        <v>90</v>
      </c>
      <c r="Z381" s="49">
        <v>0.89753000000000005</v>
      </c>
      <c r="AA381" s="49">
        <v>401.28340079999998</v>
      </c>
      <c r="AB381" s="49">
        <v>2.1221608550000002</v>
      </c>
      <c r="AC381" s="51">
        <v>0.6989506263185653</v>
      </c>
      <c r="AD381" s="53">
        <v>1</v>
      </c>
      <c r="AE381" s="51">
        <v>173.83607576923077</v>
      </c>
      <c r="AF381" s="51">
        <v>577.43377321615401</v>
      </c>
      <c r="AG381" s="51">
        <v>79.670019848614928</v>
      </c>
      <c r="AH381" s="51">
        <v>8.2560579447394408E-2</v>
      </c>
      <c r="AI381" s="51">
        <v>0.13797256680168515</v>
      </c>
      <c r="AJ381" s="51">
        <v>0.12457321655316522</v>
      </c>
      <c r="AK381" s="51">
        <v>8.5014971752910089</v>
      </c>
      <c r="AL381" s="51">
        <v>6.0704967083541854</v>
      </c>
      <c r="AM381" s="51">
        <v>10.932497642227833</v>
      </c>
    </row>
    <row r="382" spans="1:39">
      <c r="A382" t="s">
        <v>900</v>
      </c>
      <c r="B382">
        <v>5</v>
      </c>
      <c r="C382" t="s">
        <v>901</v>
      </c>
      <c r="D382" t="s">
        <v>136</v>
      </c>
      <c r="E382" t="s">
        <v>137</v>
      </c>
      <c r="F382" t="s">
        <v>138</v>
      </c>
      <c r="G382" t="s">
        <v>139</v>
      </c>
      <c r="H382" t="s">
        <v>140</v>
      </c>
      <c r="I382" t="s">
        <v>10</v>
      </c>
      <c r="J382" t="s">
        <v>45</v>
      </c>
      <c r="K382">
        <v>52</v>
      </c>
      <c r="L382">
        <v>10841.3</v>
      </c>
      <c r="M382" t="s">
        <v>30</v>
      </c>
      <c r="N382">
        <v>381</v>
      </c>
      <c r="O382">
        <v>174.29474615384615</v>
      </c>
      <c r="P382" s="49" t="s">
        <v>33</v>
      </c>
      <c r="Q382" s="49">
        <v>7360445</v>
      </c>
      <c r="R382" s="49">
        <v>32.510452999999998</v>
      </c>
      <c r="S382" s="49">
        <v>52.540310169999998</v>
      </c>
      <c r="T382" s="49">
        <v>7.6758653781217774</v>
      </c>
      <c r="U382" s="49" t="s">
        <v>141</v>
      </c>
      <c r="V382" s="49">
        <v>0.28594968825048261</v>
      </c>
      <c r="W382" s="49">
        <v>1.93521838171215</v>
      </c>
      <c r="X382" s="49">
        <v>4</v>
      </c>
      <c r="Y382" s="49">
        <v>90</v>
      </c>
      <c r="Z382" s="49">
        <v>0.89753000000000005</v>
      </c>
      <c r="AA382" s="49">
        <v>401.28340079999998</v>
      </c>
      <c r="AB382" s="49">
        <v>2.1221608550000002</v>
      </c>
      <c r="AC382" s="51">
        <v>0.6989506263185653</v>
      </c>
      <c r="AD382" s="53">
        <v>1</v>
      </c>
      <c r="AE382" s="51">
        <v>174.29474615384615</v>
      </c>
      <c r="AF382" s="51">
        <v>578.95734517714652</v>
      </c>
      <c r="AG382" s="51">
        <v>79.794659834485373</v>
      </c>
      <c r="AH382" s="51">
        <v>8.1807744603838592E-2</v>
      </c>
      <c r="AI382" s="51">
        <v>0.13782476463800661</v>
      </c>
      <c r="AJ382" s="51">
        <v>0.12457321655316522</v>
      </c>
      <c r="AK382" s="51">
        <v>8.4923900048864667</v>
      </c>
      <c r="AL382" s="51">
        <v>6.0639937304876659</v>
      </c>
      <c r="AM382" s="51">
        <v>10.920786279285267</v>
      </c>
    </row>
    <row r="383" spans="1:39">
      <c r="A383" t="s">
        <v>902</v>
      </c>
      <c r="B383">
        <v>5</v>
      </c>
      <c r="C383" t="s">
        <v>903</v>
      </c>
      <c r="D383" t="s">
        <v>136</v>
      </c>
      <c r="E383" t="s">
        <v>137</v>
      </c>
      <c r="F383" t="s">
        <v>138</v>
      </c>
      <c r="G383" t="s">
        <v>139</v>
      </c>
      <c r="H383" t="s">
        <v>140</v>
      </c>
      <c r="I383" t="s">
        <v>10</v>
      </c>
      <c r="J383" t="s">
        <v>45</v>
      </c>
      <c r="K383">
        <v>52</v>
      </c>
      <c r="L383">
        <v>10841.3</v>
      </c>
      <c r="M383" t="s">
        <v>30</v>
      </c>
      <c r="N383">
        <v>382</v>
      </c>
      <c r="O383">
        <v>174.75341653846155</v>
      </c>
      <c r="P383" s="49" t="s">
        <v>33</v>
      </c>
      <c r="Q383" s="49">
        <v>7360445</v>
      </c>
      <c r="R383" s="49">
        <v>32.510452999999998</v>
      </c>
      <c r="S383" s="49">
        <v>52.540310169999998</v>
      </c>
      <c r="T383" s="49">
        <v>7.6758653781217774</v>
      </c>
      <c r="U383" s="49" t="s">
        <v>141</v>
      </c>
      <c r="V383" s="49">
        <v>0.28594968825048261</v>
      </c>
      <c r="W383" s="49">
        <v>1.93521838171215</v>
      </c>
      <c r="X383" s="49">
        <v>4</v>
      </c>
      <c r="Y383" s="49">
        <v>90</v>
      </c>
      <c r="Z383" s="49">
        <v>0.89753000000000005</v>
      </c>
      <c r="AA383" s="49">
        <v>401.28340079999998</v>
      </c>
      <c r="AB383" s="49">
        <v>2.1221608550000002</v>
      </c>
      <c r="AC383" s="51">
        <v>0.6989506263185653</v>
      </c>
      <c r="AD383" s="53">
        <v>1</v>
      </c>
      <c r="AE383" s="51">
        <v>174.75341653846155</v>
      </c>
      <c r="AF383" s="51">
        <v>580.48091713813903</v>
      </c>
      <c r="AG383" s="51">
        <v>79.918157885952354</v>
      </c>
      <c r="AH383" s="51">
        <v>8.1058233302305022E-2</v>
      </c>
      <c r="AI383" s="51">
        <v>0.13767577111744048</v>
      </c>
      <c r="AJ383" s="51">
        <v>0.12457321655316522</v>
      </c>
      <c r="AK383" s="51">
        <v>8.4832094262860096</v>
      </c>
      <c r="AL383" s="51">
        <v>6.0574383354759691</v>
      </c>
      <c r="AM383" s="51">
        <v>10.908980517096051</v>
      </c>
    </row>
    <row r="384" spans="1:39">
      <c r="A384" t="s">
        <v>904</v>
      </c>
      <c r="B384">
        <v>5</v>
      </c>
      <c r="C384" t="s">
        <v>905</v>
      </c>
      <c r="D384" t="s">
        <v>136</v>
      </c>
      <c r="E384" t="s">
        <v>137</v>
      </c>
      <c r="F384" t="s">
        <v>138</v>
      </c>
      <c r="G384" t="s">
        <v>139</v>
      </c>
      <c r="H384" t="s">
        <v>140</v>
      </c>
      <c r="I384" t="s">
        <v>10</v>
      </c>
      <c r="J384" t="s">
        <v>45</v>
      </c>
      <c r="K384">
        <v>52</v>
      </c>
      <c r="L384">
        <v>10841.3</v>
      </c>
      <c r="M384" t="s">
        <v>30</v>
      </c>
      <c r="N384">
        <v>383</v>
      </c>
      <c r="O384">
        <v>175.21208692307692</v>
      </c>
      <c r="P384" s="49" t="s">
        <v>33</v>
      </c>
      <c r="Q384" s="49">
        <v>7360445</v>
      </c>
      <c r="R384" s="49">
        <v>32.510452999999998</v>
      </c>
      <c r="S384" s="49">
        <v>52.540310169999998</v>
      </c>
      <c r="T384" s="49">
        <v>7.6758653781217774</v>
      </c>
      <c r="U384" s="49" t="s">
        <v>141</v>
      </c>
      <c r="V384" s="49">
        <v>0.28594968825048261</v>
      </c>
      <c r="W384" s="49">
        <v>1.93521838171215</v>
      </c>
      <c r="X384" s="49">
        <v>4</v>
      </c>
      <c r="Y384" s="49">
        <v>90</v>
      </c>
      <c r="Z384" s="49">
        <v>0.89753000000000005</v>
      </c>
      <c r="AA384" s="49">
        <v>401.28340079999998</v>
      </c>
      <c r="AB384" s="49">
        <v>2.1221608550000002</v>
      </c>
      <c r="AC384" s="51">
        <v>0.6989506263185653</v>
      </c>
      <c r="AD384" s="53">
        <v>1</v>
      </c>
      <c r="AE384" s="51">
        <v>175.21208692307692</v>
      </c>
      <c r="AF384" s="51">
        <v>582.00448909913155</v>
      </c>
      <c r="AG384" s="51">
        <v>80.04051912318657</v>
      </c>
      <c r="AH384" s="51">
        <v>8.0312082636717227E-2</v>
      </c>
      <c r="AI384" s="51">
        <v>0.13752560439366893</v>
      </c>
      <c r="AJ384" s="51">
        <v>0.12457321655316522</v>
      </c>
      <c r="AK384" s="51">
        <v>8.4739565580705367</v>
      </c>
      <c r="AL384" s="51">
        <v>6.050831322042133</v>
      </c>
      <c r="AM384" s="51">
        <v>10.897081794098941</v>
      </c>
    </row>
    <row r="385" spans="1:39">
      <c r="A385" t="s">
        <v>906</v>
      </c>
      <c r="B385">
        <v>5</v>
      </c>
      <c r="C385" t="s">
        <v>907</v>
      </c>
      <c r="D385" t="s">
        <v>136</v>
      </c>
      <c r="E385" t="s">
        <v>137</v>
      </c>
      <c r="F385" t="s">
        <v>138</v>
      </c>
      <c r="G385" t="s">
        <v>139</v>
      </c>
      <c r="H385" t="s">
        <v>140</v>
      </c>
      <c r="I385" t="s">
        <v>10</v>
      </c>
      <c r="J385" t="s">
        <v>45</v>
      </c>
      <c r="K385">
        <v>52</v>
      </c>
      <c r="L385">
        <v>10841.3</v>
      </c>
      <c r="M385" t="s">
        <v>30</v>
      </c>
      <c r="N385">
        <v>384</v>
      </c>
      <c r="O385">
        <v>175.6707573076923</v>
      </c>
      <c r="P385" s="49" t="s">
        <v>33</v>
      </c>
      <c r="Q385" s="49">
        <v>7360445</v>
      </c>
      <c r="R385" s="49">
        <v>32.510452999999998</v>
      </c>
      <c r="S385" s="49">
        <v>52.540310169999998</v>
      </c>
      <c r="T385" s="49">
        <v>7.6758653781217774</v>
      </c>
      <c r="U385" s="49" t="s">
        <v>141</v>
      </c>
      <c r="V385" s="49">
        <v>0.28594968825048261</v>
      </c>
      <c r="W385" s="49">
        <v>1.93521838171215</v>
      </c>
      <c r="X385" s="49">
        <v>4</v>
      </c>
      <c r="Y385" s="49">
        <v>90</v>
      </c>
      <c r="Z385" s="49">
        <v>0.89753000000000005</v>
      </c>
      <c r="AA385" s="49">
        <v>401.28340079999998</v>
      </c>
      <c r="AB385" s="49">
        <v>2.1221608550000002</v>
      </c>
      <c r="AC385" s="51">
        <v>0.6989506263185653</v>
      </c>
      <c r="AD385" s="53">
        <v>1</v>
      </c>
      <c r="AE385" s="51">
        <v>175.6707573076923</v>
      </c>
      <c r="AF385" s="51">
        <v>583.52806106012395</v>
      </c>
      <c r="AG385" s="51">
        <v>80.161748721552044</v>
      </c>
      <c r="AH385" s="51">
        <v>7.956932883334869E-2</v>
      </c>
      <c r="AI385" s="51">
        <v>0.13737428252536524</v>
      </c>
      <c r="AJ385" s="51">
        <v>0.12457321655316522</v>
      </c>
      <c r="AK385" s="51">
        <v>8.4646325129667535</v>
      </c>
      <c r="AL385" s="51">
        <v>6.0441734847290105</v>
      </c>
      <c r="AM385" s="51">
        <v>10.885091541204497</v>
      </c>
    </row>
    <row r="386" spans="1:39">
      <c r="A386" t="s">
        <v>908</v>
      </c>
      <c r="B386">
        <v>5</v>
      </c>
      <c r="C386" t="s">
        <v>909</v>
      </c>
      <c r="D386" t="s">
        <v>136</v>
      </c>
      <c r="E386" t="s">
        <v>137</v>
      </c>
      <c r="F386" t="s">
        <v>138</v>
      </c>
      <c r="G386" t="s">
        <v>139</v>
      </c>
      <c r="H386" t="s">
        <v>140</v>
      </c>
      <c r="I386" t="s">
        <v>10</v>
      </c>
      <c r="J386" t="s">
        <v>45</v>
      </c>
      <c r="K386">
        <v>52</v>
      </c>
      <c r="L386">
        <v>10841.3</v>
      </c>
      <c r="M386" t="s">
        <v>30</v>
      </c>
      <c r="N386">
        <v>385</v>
      </c>
      <c r="O386">
        <v>176.1294276923077</v>
      </c>
      <c r="P386" s="49" t="s">
        <v>33</v>
      </c>
      <c r="Q386" s="49">
        <v>7360445</v>
      </c>
      <c r="R386" s="49">
        <v>32.510452999999998</v>
      </c>
      <c r="S386" s="49">
        <v>52.540310169999998</v>
      </c>
      <c r="T386" s="49">
        <v>7.6758653781217774</v>
      </c>
      <c r="U386" s="49" t="s">
        <v>141</v>
      </c>
      <c r="V386" s="49">
        <v>0.28594968825048261</v>
      </c>
      <c r="W386" s="49">
        <v>1.93521838171215</v>
      </c>
      <c r="X386" s="49">
        <v>4</v>
      </c>
      <c r="Y386" s="49">
        <v>90</v>
      </c>
      <c r="Z386" s="49">
        <v>0.89753000000000005</v>
      </c>
      <c r="AA386" s="49">
        <v>401.28340079999998</v>
      </c>
      <c r="AB386" s="49">
        <v>2.1221608550000002</v>
      </c>
      <c r="AC386" s="51">
        <v>0.6989506263185653</v>
      </c>
      <c r="AD386" s="53">
        <v>1</v>
      </c>
      <c r="AE386" s="51">
        <v>176.1294276923077</v>
      </c>
      <c r="AF386" s="51">
        <v>585.05163302111646</v>
      </c>
      <c r="AG386" s="51">
        <v>80.281851910289134</v>
      </c>
      <c r="AH386" s="51">
        <v>7.8830007254039033E-2</v>
      </c>
      <c r="AI386" s="51">
        <v>0.1372218234751795</v>
      </c>
      <c r="AJ386" s="51">
        <v>0.12457321655316522</v>
      </c>
      <c r="AK386" s="51">
        <v>8.4552383977846794</v>
      </c>
      <c r="AL386" s="51">
        <v>6.0374656138546392</v>
      </c>
      <c r="AM386" s="51">
        <v>10.87301118171472</v>
      </c>
    </row>
    <row r="387" spans="1:39">
      <c r="A387" t="s">
        <v>910</v>
      </c>
      <c r="B387">
        <v>5</v>
      </c>
      <c r="C387" t="s">
        <v>911</v>
      </c>
      <c r="D387" t="s">
        <v>136</v>
      </c>
      <c r="E387" t="s">
        <v>137</v>
      </c>
      <c r="F387" t="s">
        <v>138</v>
      </c>
      <c r="G387" t="s">
        <v>139</v>
      </c>
      <c r="H387" t="s">
        <v>140</v>
      </c>
      <c r="I387" t="s">
        <v>10</v>
      </c>
      <c r="J387" t="s">
        <v>45</v>
      </c>
      <c r="K387">
        <v>52</v>
      </c>
      <c r="L387">
        <v>10841.3</v>
      </c>
      <c r="M387" t="s">
        <v>30</v>
      </c>
      <c r="N387">
        <v>386</v>
      </c>
      <c r="O387">
        <v>176.58809807692307</v>
      </c>
      <c r="P387" s="49" t="s">
        <v>33</v>
      </c>
      <c r="Q387" s="49">
        <v>7360445</v>
      </c>
      <c r="R387" s="49">
        <v>32.510452999999998</v>
      </c>
      <c r="S387" s="49">
        <v>52.540310169999998</v>
      </c>
      <c r="T387" s="49">
        <v>7.6758653781217774</v>
      </c>
      <c r="U387" s="49" t="s">
        <v>141</v>
      </c>
      <c r="V387" s="49">
        <v>0.28594968825048261</v>
      </c>
      <c r="W387" s="49">
        <v>1.93521838171215</v>
      </c>
      <c r="X387" s="49">
        <v>4</v>
      </c>
      <c r="Y387" s="49">
        <v>90</v>
      </c>
      <c r="Z387" s="49">
        <v>0.89753000000000005</v>
      </c>
      <c r="AA387" s="49">
        <v>401.28340079999998</v>
      </c>
      <c r="AB387" s="49">
        <v>2.1221608550000002</v>
      </c>
      <c r="AC387" s="51">
        <v>0.6989506263185653</v>
      </c>
      <c r="AD387" s="53">
        <v>1</v>
      </c>
      <c r="AE387" s="51">
        <v>176.58809807692307</v>
      </c>
      <c r="AF387" s="51">
        <v>586.57520498210897</v>
      </c>
      <c r="AG387" s="51">
        <v>80.400833971203014</v>
      </c>
      <c r="AH387" s="51">
        <v>7.8094152399844477E-2</v>
      </c>
      <c r="AI387" s="51">
        <v>0.13706824510875004</v>
      </c>
      <c r="AJ387" s="51">
        <v>0.12457321655316522</v>
      </c>
      <c r="AK387" s="51">
        <v>8.4457753133567248</v>
      </c>
      <c r="AL387" s="51">
        <v>6.0307084954687467</v>
      </c>
      <c r="AM387" s="51">
        <v>10.860842131244704</v>
      </c>
    </row>
    <row r="388" spans="1:39">
      <c r="A388" t="s">
        <v>912</v>
      </c>
      <c r="B388">
        <v>5</v>
      </c>
      <c r="C388" t="s">
        <v>913</v>
      </c>
      <c r="D388" t="s">
        <v>136</v>
      </c>
      <c r="E388" t="s">
        <v>137</v>
      </c>
      <c r="F388" t="s">
        <v>138</v>
      </c>
      <c r="G388" t="s">
        <v>139</v>
      </c>
      <c r="H388" t="s">
        <v>140</v>
      </c>
      <c r="I388" t="s">
        <v>10</v>
      </c>
      <c r="J388" t="s">
        <v>45</v>
      </c>
      <c r="K388">
        <v>52</v>
      </c>
      <c r="L388">
        <v>10841.3</v>
      </c>
      <c r="M388" t="s">
        <v>30</v>
      </c>
      <c r="N388">
        <v>387</v>
      </c>
      <c r="O388">
        <v>177.04676846153848</v>
      </c>
      <c r="P388" s="49" t="s">
        <v>33</v>
      </c>
      <c r="Q388" s="49">
        <v>7360445</v>
      </c>
      <c r="R388" s="49">
        <v>32.510452999999998</v>
      </c>
      <c r="S388" s="49">
        <v>52.540310169999998</v>
      </c>
      <c r="T388" s="49">
        <v>7.6758653781217774</v>
      </c>
      <c r="U388" s="49" t="s">
        <v>141</v>
      </c>
      <c r="V388" s="49">
        <v>0.28594968825048261</v>
      </c>
      <c r="W388" s="49">
        <v>1.93521838171215</v>
      </c>
      <c r="X388" s="49">
        <v>4</v>
      </c>
      <c r="Y388" s="49">
        <v>90</v>
      </c>
      <c r="Z388" s="49">
        <v>0.89753000000000005</v>
      </c>
      <c r="AA388" s="49">
        <v>401.28340079999998</v>
      </c>
      <c r="AB388" s="49">
        <v>2.1221608550000002</v>
      </c>
      <c r="AC388" s="51">
        <v>0.6989506263185653</v>
      </c>
      <c r="AD388" s="53">
        <v>1</v>
      </c>
      <c r="AE388" s="51">
        <v>177.04676846153848</v>
      </c>
      <c r="AF388" s="51">
        <v>588.09877694310148</v>
      </c>
      <c r="AG388" s="51">
        <v>80.518700237357805</v>
      </c>
      <c r="AH388" s="51">
        <v>7.7361797914690694E-2</v>
      </c>
      <c r="AI388" s="51">
        <v>0.13691356519373954</v>
      </c>
      <c r="AJ388" s="51">
        <v>0.12457321655316522</v>
      </c>
      <c r="AK388" s="51">
        <v>8.4362443544783119</v>
      </c>
      <c r="AL388" s="51">
        <v>6.0239029113103433</v>
      </c>
      <c r="AM388" s="51">
        <v>10.84858579764628</v>
      </c>
    </row>
    <row r="389" spans="1:39">
      <c r="A389" t="s">
        <v>914</v>
      </c>
      <c r="B389">
        <v>5</v>
      </c>
      <c r="C389" t="s">
        <v>915</v>
      </c>
      <c r="D389" t="s">
        <v>136</v>
      </c>
      <c r="E389" t="s">
        <v>137</v>
      </c>
      <c r="F389" t="s">
        <v>138</v>
      </c>
      <c r="G389" t="s">
        <v>139</v>
      </c>
      <c r="H389" t="s">
        <v>140</v>
      </c>
      <c r="I389" t="s">
        <v>10</v>
      </c>
      <c r="J389" t="s">
        <v>45</v>
      </c>
      <c r="K389">
        <v>52</v>
      </c>
      <c r="L389">
        <v>10841.3</v>
      </c>
      <c r="M389" t="s">
        <v>30</v>
      </c>
      <c r="N389">
        <v>388</v>
      </c>
      <c r="O389">
        <v>177.50543884615385</v>
      </c>
      <c r="P389" s="49" t="s">
        <v>33</v>
      </c>
      <c r="Q389" s="49">
        <v>7360445</v>
      </c>
      <c r="R389" s="49">
        <v>32.510452999999998</v>
      </c>
      <c r="S389" s="49">
        <v>52.540310169999998</v>
      </c>
      <c r="T389" s="49">
        <v>7.6758653781217774</v>
      </c>
      <c r="U389" s="49" t="s">
        <v>141</v>
      </c>
      <c r="V389" s="49">
        <v>0.28594968825048261</v>
      </c>
      <c r="W389" s="49">
        <v>1.93521838171215</v>
      </c>
      <c r="X389" s="49">
        <v>4</v>
      </c>
      <c r="Y389" s="49">
        <v>90</v>
      </c>
      <c r="Z389" s="49">
        <v>0.89753000000000005</v>
      </c>
      <c r="AA389" s="49">
        <v>401.28340079999998</v>
      </c>
      <c r="AB389" s="49">
        <v>2.1221608550000002</v>
      </c>
      <c r="AC389" s="51">
        <v>0.6989506263185653</v>
      </c>
      <c r="AD389" s="53">
        <v>1</v>
      </c>
      <c r="AE389" s="51">
        <v>177.50543884615385</v>
      </c>
      <c r="AF389" s="51">
        <v>589.622348904094</v>
      </c>
      <c r="AG389" s="51">
        <v>80.635456091776547</v>
      </c>
      <c r="AH389" s="51">
        <v>7.6632976589226728E-2</v>
      </c>
      <c r="AI389" s="51">
        <v>0.13675780139889582</v>
      </c>
      <c r="AJ389" s="51">
        <v>0.12457321655316522</v>
      </c>
      <c r="AK389" s="51">
        <v>8.4266466098499908</v>
      </c>
      <c r="AL389" s="51">
        <v>6.017049638766399</v>
      </c>
      <c r="AM389" s="51">
        <v>10.836243580933584</v>
      </c>
    </row>
    <row r="390" spans="1:39">
      <c r="A390" t="s">
        <v>916</v>
      </c>
      <c r="B390">
        <v>5</v>
      </c>
      <c r="C390" t="s">
        <v>917</v>
      </c>
      <c r="D390" t="s">
        <v>136</v>
      </c>
      <c r="E390" t="s">
        <v>137</v>
      </c>
      <c r="F390" t="s">
        <v>138</v>
      </c>
      <c r="G390" t="s">
        <v>139</v>
      </c>
      <c r="H390" t="s">
        <v>140</v>
      </c>
      <c r="I390" t="s">
        <v>10</v>
      </c>
      <c r="J390" t="s">
        <v>45</v>
      </c>
      <c r="K390">
        <v>52</v>
      </c>
      <c r="L390">
        <v>10841.3</v>
      </c>
      <c r="M390" t="s">
        <v>30</v>
      </c>
      <c r="N390">
        <v>389</v>
      </c>
      <c r="O390">
        <v>177.96410923076922</v>
      </c>
      <c r="P390" s="49" t="s">
        <v>33</v>
      </c>
      <c r="Q390" s="49">
        <v>7360445</v>
      </c>
      <c r="R390" s="49">
        <v>32.510452999999998</v>
      </c>
      <c r="S390" s="49">
        <v>52.540310169999998</v>
      </c>
      <c r="T390" s="49">
        <v>7.6758653781217774</v>
      </c>
      <c r="U390" s="49" t="s">
        <v>141</v>
      </c>
      <c r="V390" s="49">
        <v>0.28594968825048261</v>
      </c>
      <c r="W390" s="49">
        <v>1.93521838171215</v>
      </c>
      <c r="X390" s="49">
        <v>4</v>
      </c>
      <c r="Y390" s="49">
        <v>90</v>
      </c>
      <c r="Z390" s="49">
        <v>0.89753000000000005</v>
      </c>
      <c r="AA390" s="49">
        <v>401.28340079999998</v>
      </c>
      <c r="AB390" s="49">
        <v>2.1221608550000002</v>
      </c>
      <c r="AC390" s="51">
        <v>0.6989506263185653</v>
      </c>
      <c r="AD390" s="53">
        <v>1</v>
      </c>
      <c r="AE390" s="51">
        <v>177.96410923076922</v>
      </c>
      <c r="AF390" s="51">
        <v>591.1459208650864</v>
      </c>
      <c r="AG390" s="51">
        <v>80.751106966147134</v>
      </c>
      <c r="AH390" s="51">
        <v>7.5907720364751477E-2</v>
      </c>
      <c r="AI390" s="51">
        <v>0.13660097129313772</v>
      </c>
      <c r="AJ390" s="51">
        <v>0.12457321655316522</v>
      </c>
      <c r="AK390" s="51">
        <v>8.416983162021122</v>
      </c>
      <c r="AL390" s="51">
        <v>6.0101494508316211</v>
      </c>
      <c r="AM390" s="51">
        <v>10.823816873210626</v>
      </c>
    </row>
    <row r="391" spans="1:39">
      <c r="A391" t="s">
        <v>918</v>
      </c>
      <c r="B391">
        <v>5</v>
      </c>
      <c r="C391" t="s">
        <v>919</v>
      </c>
      <c r="D391" t="s">
        <v>136</v>
      </c>
      <c r="E391" t="s">
        <v>137</v>
      </c>
      <c r="F391" t="s">
        <v>138</v>
      </c>
      <c r="G391" t="s">
        <v>139</v>
      </c>
      <c r="H391" t="s">
        <v>140</v>
      </c>
      <c r="I391" t="s">
        <v>10</v>
      </c>
      <c r="J391" t="s">
        <v>45</v>
      </c>
      <c r="K391">
        <v>52</v>
      </c>
      <c r="L391">
        <v>10841.3</v>
      </c>
      <c r="M391" t="s">
        <v>30</v>
      </c>
      <c r="N391">
        <v>390</v>
      </c>
      <c r="O391">
        <v>178.42277961538463</v>
      </c>
      <c r="P391" s="49" t="s">
        <v>33</v>
      </c>
      <c r="Q391" s="49">
        <v>7360445</v>
      </c>
      <c r="R391" s="49">
        <v>32.510452999999998</v>
      </c>
      <c r="S391" s="49">
        <v>52.540310169999998</v>
      </c>
      <c r="T391" s="49">
        <v>7.6758653781217774</v>
      </c>
      <c r="U391" s="49" t="s">
        <v>141</v>
      </c>
      <c r="V391" s="49">
        <v>0.28594968825048261</v>
      </c>
      <c r="W391" s="49">
        <v>1.93521838171215</v>
      </c>
      <c r="X391" s="49">
        <v>4</v>
      </c>
      <c r="Y391" s="49">
        <v>90</v>
      </c>
      <c r="Z391" s="49">
        <v>0.89753000000000005</v>
      </c>
      <c r="AA391" s="49">
        <v>401.28340079999998</v>
      </c>
      <c r="AB391" s="49">
        <v>2.1221608550000002</v>
      </c>
      <c r="AC391" s="51">
        <v>0.6989506263185653</v>
      </c>
      <c r="AD391" s="53">
        <v>1</v>
      </c>
      <c r="AE391" s="51">
        <v>178.42277961538463</v>
      </c>
      <c r="AF391" s="51">
        <v>592.66949282607902</v>
      </c>
      <c r="AG391" s="51">
        <v>80.865658339534619</v>
      </c>
      <c r="AH391" s="51">
        <v>7.5186060337349175E-2</v>
      </c>
      <c r="AI391" s="51">
        <v>0.13644309234466526</v>
      </c>
      <c r="AJ391" s="51">
        <v>0.12457321655316522</v>
      </c>
      <c r="AK391" s="51">
        <v>8.4072550873350451</v>
      </c>
      <c r="AL391" s="51">
        <v>6.0032031160693045</v>
      </c>
      <c r="AM391" s="51">
        <v>10.811307058600788</v>
      </c>
    </row>
    <row r="392" spans="1:39">
      <c r="A392" t="s">
        <v>920</v>
      </c>
      <c r="B392">
        <v>5</v>
      </c>
      <c r="C392" t="s">
        <v>921</v>
      </c>
      <c r="D392" t="s">
        <v>136</v>
      </c>
      <c r="E392" t="s">
        <v>137</v>
      </c>
      <c r="F392" t="s">
        <v>138</v>
      </c>
      <c r="G392" t="s">
        <v>139</v>
      </c>
      <c r="H392" t="s">
        <v>140</v>
      </c>
      <c r="I392" t="s">
        <v>10</v>
      </c>
      <c r="J392" t="s">
        <v>45</v>
      </c>
      <c r="K392">
        <v>52</v>
      </c>
      <c r="L392">
        <v>10841.3</v>
      </c>
      <c r="M392" t="s">
        <v>30</v>
      </c>
      <c r="N392">
        <v>391</v>
      </c>
      <c r="O392">
        <v>178.88145</v>
      </c>
      <c r="P392" s="49" t="s">
        <v>33</v>
      </c>
      <c r="Q392" s="49">
        <v>7360445</v>
      </c>
      <c r="R392" s="49">
        <v>32.510452999999998</v>
      </c>
      <c r="S392" s="49">
        <v>52.540310169999998</v>
      </c>
      <c r="T392" s="49">
        <v>7.6758653781217774</v>
      </c>
      <c r="U392" s="49" t="s">
        <v>141</v>
      </c>
      <c r="V392" s="49">
        <v>0.28594968825048261</v>
      </c>
      <c r="W392" s="49">
        <v>1.93521838171215</v>
      </c>
      <c r="X392" s="49">
        <v>4</v>
      </c>
      <c r="Y392" s="49">
        <v>90</v>
      </c>
      <c r="Z392" s="49">
        <v>0.89753000000000005</v>
      </c>
      <c r="AA392" s="49">
        <v>401.28340079999998</v>
      </c>
      <c r="AB392" s="49">
        <v>2.1221608550000002</v>
      </c>
      <c r="AC392" s="51">
        <v>0.6989506263185653</v>
      </c>
      <c r="AD392" s="53">
        <v>1</v>
      </c>
      <c r="AE392" s="51">
        <v>178.88145</v>
      </c>
      <c r="AF392" s="51">
        <v>594.19306478707142</v>
      </c>
      <c r="AG392" s="51">
        <v>80.979115737099661</v>
      </c>
      <c r="AH392" s="51">
        <v>7.4468026762018247E-2</v>
      </c>
      <c r="AI392" s="51">
        <v>0.13628418192009437</v>
      </c>
      <c r="AJ392" s="51">
        <v>0.12457321655316522</v>
      </c>
      <c r="AK392" s="51">
        <v>8.3974634558757604</v>
      </c>
      <c r="AL392" s="51">
        <v>5.9962113985732657</v>
      </c>
      <c r="AM392" s="51">
        <v>10.798715513178255</v>
      </c>
    </row>
    <row r="393" spans="1:39">
      <c r="A393" t="s">
        <v>922</v>
      </c>
      <c r="B393">
        <v>5</v>
      </c>
      <c r="C393" t="s">
        <v>923</v>
      </c>
      <c r="D393" t="s">
        <v>136</v>
      </c>
      <c r="E393" t="s">
        <v>137</v>
      </c>
      <c r="F393" t="s">
        <v>138</v>
      </c>
      <c r="G393" t="s">
        <v>139</v>
      </c>
      <c r="H393" t="s">
        <v>140</v>
      </c>
      <c r="I393" t="s">
        <v>10</v>
      </c>
      <c r="J393" t="s">
        <v>45</v>
      </c>
      <c r="K393">
        <v>52</v>
      </c>
      <c r="L393">
        <v>10841.3</v>
      </c>
      <c r="M393" t="s">
        <v>30</v>
      </c>
      <c r="N393">
        <v>392</v>
      </c>
      <c r="O393">
        <v>179.34012038461537</v>
      </c>
      <c r="P393" s="49" t="s">
        <v>33</v>
      </c>
      <c r="Q393" s="49">
        <v>7360445</v>
      </c>
      <c r="R393" s="49">
        <v>32.510452999999998</v>
      </c>
      <c r="S393" s="49">
        <v>52.540310169999998</v>
      </c>
      <c r="T393" s="49">
        <v>7.6758653781217774</v>
      </c>
      <c r="U393" s="49" t="s">
        <v>141</v>
      </c>
      <c r="V393" s="49">
        <v>0.28594968825048261</v>
      </c>
      <c r="W393" s="49">
        <v>1.93521838171215</v>
      </c>
      <c r="X393" s="49">
        <v>4</v>
      </c>
      <c r="Y393" s="49">
        <v>90</v>
      </c>
      <c r="Z393" s="49">
        <v>0.89753000000000005</v>
      </c>
      <c r="AA393" s="49">
        <v>401.28340079999998</v>
      </c>
      <c r="AB393" s="49">
        <v>2.1221608550000002</v>
      </c>
      <c r="AC393" s="51">
        <v>0.6989506263185653</v>
      </c>
      <c r="AD393" s="53">
        <v>1</v>
      </c>
      <c r="AE393" s="51">
        <v>179.34012038461537</v>
      </c>
      <c r="AF393" s="51">
        <v>595.71663674806393</v>
      </c>
      <c r="AG393" s="51">
        <v>81.091484728824085</v>
      </c>
      <c r="AH393" s="51">
        <v>7.3753649057194559E-2</v>
      </c>
      <c r="AI393" s="51">
        <v>0.13612425728361635</v>
      </c>
      <c r="AJ393" s="51">
        <v>0.12457321655316522</v>
      </c>
      <c r="AK393" s="51">
        <v>8.3876093314161384</v>
      </c>
      <c r="AL393" s="51">
        <v>5.9891750579308543</v>
      </c>
      <c r="AM393" s="51">
        <v>10.786043604901424</v>
      </c>
    </row>
    <row r="394" spans="1:39">
      <c r="A394" t="s">
        <v>924</v>
      </c>
      <c r="B394">
        <v>5</v>
      </c>
      <c r="C394" t="s">
        <v>925</v>
      </c>
      <c r="D394" t="s">
        <v>136</v>
      </c>
      <c r="E394" t="s">
        <v>137</v>
      </c>
      <c r="F394" t="s">
        <v>138</v>
      </c>
      <c r="G394" t="s">
        <v>139</v>
      </c>
      <c r="H394" t="s">
        <v>140</v>
      </c>
      <c r="I394" t="s">
        <v>10</v>
      </c>
      <c r="J394" t="s">
        <v>45</v>
      </c>
      <c r="K394">
        <v>52</v>
      </c>
      <c r="L394">
        <v>10841.3</v>
      </c>
      <c r="M394" t="s">
        <v>30</v>
      </c>
      <c r="N394">
        <v>393</v>
      </c>
      <c r="O394">
        <v>179.79879076923078</v>
      </c>
      <c r="P394" s="49" t="s">
        <v>33</v>
      </c>
      <c r="Q394" s="49">
        <v>7360445</v>
      </c>
      <c r="R394" s="49">
        <v>32.510452999999998</v>
      </c>
      <c r="S394" s="49">
        <v>52.540310169999998</v>
      </c>
      <c r="T394" s="49">
        <v>7.6758653781217774</v>
      </c>
      <c r="U394" s="49" t="s">
        <v>141</v>
      </c>
      <c r="V394" s="49">
        <v>0.28594968825048261</v>
      </c>
      <c r="W394" s="49">
        <v>1.93521838171215</v>
      </c>
      <c r="X394" s="49">
        <v>4</v>
      </c>
      <c r="Y394" s="49">
        <v>90</v>
      </c>
      <c r="Z394" s="49">
        <v>0.89753000000000005</v>
      </c>
      <c r="AA394" s="49">
        <v>401.28340079999998</v>
      </c>
      <c r="AB394" s="49">
        <v>2.1221608550000002</v>
      </c>
      <c r="AC394" s="51">
        <v>0.6989506263185653</v>
      </c>
      <c r="AD394" s="53">
        <v>1</v>
      </c>
      <c r="AE394" s="51">
        <v>179.79879076923078</v>
      </c>
      <c r="AF394" s="51">
        <v>597.24020870905645</v>
      </c>
      <c r="AG394" s="51">
        <v>81.202770928242657</v>
      </c>
      <c r="AH394" s="51">
        <v>7.3042955808976712E-2</v>
      </c>
      <c r="AI394" s="51">
        <v>0.13596333559618107</v>
      </c>
      <c r="AJ394" s="51">
        <v>0.12457321655316522</v>
      </c>
      <c r="AK394" s="51">
        <v>8.3776937713675927</v>
      </c>
      <c r="AL394" s="51">
        <v>5.9820948491870185</v>
      </c>
      <c r="AM394" s="51">
        <v>10.773292693548166</v>
      </c>
    </row>
    <row r="395" spans="1:39">
      <c r="A395" t="s">
        <v>926</v>
      </c>
      <c r="B395">
        <v>5</v>
      </c>
      <c r="C395" t="s">
        <v>927</v>
      </c>
      <c r="D395" t="s">
        <v>136</v>
      </c>
      <c r="E395" t="s">
        <v>137</v>
      </c>
      <c r="F395" t="s">
        <v>138</v>
      </c>
      <c r="G395" t="s">
        <v>139</v>
      </c>
      <c r="H395" t="s">
        <v>140</v>
      </c>
      <c r="I395" t="s">
        <v>10</v>
      </c>
      <c r="J395" t="s">
        <v>45</v>
      </c>
      <c r="K395">
        <v>52</v>
      </c>
      <c r="L395">
        <v>10841.3</v>
      </c>
      <c r="M395" t="s">
        <v>30</v>
      </c>
      <c r="N395">
        <v>394</v>
      </c>
      <c r="O395">
        <v>180.25746115384615</v>
      </c>
      <c r="P395" s="49" t="s">
        <v>33</v>
      </c>
      <c r="Q395" s="49">
        <v>7360445</v>
      </c>
      <c r="R395" s="49">
        <v>32.510452999999998</v>
      </c>
      <c r="S395" s="49">
        <v>52.540310169999998</v>
      </c>
      <c r="T395" s="49">
        <v>7.6758653781217774</v>
      </c>
      <c r="U395" s="49" t="s">
        <v>141</v>
      </c>
      <c r="V395" s="49">
        <v>0.28594968825048261</v>
      </c>
      <c r="W395" s="49">
        <v>1.93521838171215</v>
      </c>
      <c r="X395" s="49">
        <v>4</v>
      </c>
      <c r="Y395" s="49">
        <v>90</v>
      </c>
      <c r="Z395" s="49">
        <v>0.89753000000000005</v>
      </c>
      <c r="AA395" s="49">
        <v>401.28340079999998</v>
      </c>
      <c r="AB395" s="49">
        <v>2.1221608550000002</v>
      </c>
      <c r="AC395" s="51">
        <v>0.6989506263185653</v>
      </c>
      <c r="AD395" s="53">
        <v>1</v>
      </c>
      <c r="AE395" s="51">
        <v>180.25746115384615</v>
      </c>
      <c r="AF395" s="51">
        <v>598.76378067004885</v>
      </c>
      <c r="AG395" s="51">
        <v>81.312979991182388</v>
      </c>
      <c r="AH395" s="51">
        <v>7.2335974775976336E-2</v>
      </c>
      <c r="AI395" s="51">
        <v>0.13580143391470473</v>
      </c>
      <c r="AJ395" s="51">
        <v>0.12457321655316522</v>
      </c>
      <c r="AK395" s="51">
        <v>8.367717826731262</v>
      </c>
      <c r="AL395" s="51">
        <v>5.9749715228094518</v>
      </c>
      <c r="AM395" s="51">
        <v>10.760464130653075</v>
      </c>
    </row>
    <row r="396" spans="1:39">
      <c r="A396" t="s">
        <v>928</v>
      </c>
      <c r="B396">
        <v>5</v>
      </c>
      <c r="C396" t="s">
        <v>929</v>
      </c>
      <c r="D396" t="s">
        <v>136</v>
      </c>
      <c r="E396" t="s">
        <v>137</v>
      </c>
      <c r="F396" t="s">
        <v>138</v>
      </c>
      <c r="G396" t="s">
        <v>139</v>
      </c>
      <c r="H396" t="s">
        <v>140</v>
      </c>
      <c r="I396" t="s">
        <v>10</v>
      </c>
      <c r="J396" t="s">
        <v>45</v>
      </c>
      <c r="K396">
        <v>52</v>
      </c>
      <c r="L396">
        <v>10841.3</v>
      </c>
      <c r="M396" t="s">
        <v>30</v>
      </c>
      <c r="N396">
        <v>395</v>
      </c>
      <c r="O396">
        <v>180.71613153846155</v>
      </c>
      <c r="P396" s="49" t="s">
        <v>33</v>
      </c>
      <c r="Q396" s="49">
        <v>7360445</v>
      </c>
      <c r="R396" s="49">
        <v>32.510452999999998</v>
      </c>
      <c r="S396" s="49">
        <v>52.540310169999998</v>
      </c>
      <c r="T396" s="49">
        <v>7.6758653781217774</v>
      </c>
      <c r="U396" s="49" t="s">
        <v>141</v>
      </c>
      <c r="V396" s="49">
        <v>0.28594968825048261</v>
      </c>
      <c r="W396" s="49">
        <v>1.93521838171215</v>
      </c>
      <c r="X396" s="49">
        <v>4</v>
      </c>
      <c r="Y396" s="49">
        <v>90</v>
      </c>
      <c r="Z396" s="49">
        <v>0.89753000000000005</v>
      </c>
      <c r="AA396" s="49">
        <v>401.28340079999998</v>
      </c>
      <c r="AB396" s="49">
        <v>2.1221608550000002</v>
      </c>
      <c r="AC396" s="51">
        <v>0.6989506263185653</v>
      </c>
      <c r="AD396" s="53">
        <v>1</v>
      </c>
      <c r="AE396" s="51">
        <v>180.71613153846155</v>
      </c>
      <c r="AF396" s="51">
        <v>600.28735263104147</v>
      </c>
      <c r="AG396" s="51">
        <v>81.422117614508721</v>
      </c>
      <c r="AH396" s="51">
        <v>7.1632732893842907E-2</v>
      </c>
      <c r="AI396" s="51">
        <v>0.13563856919130149</v>
      </c>
      <c r="AJ396" s="51">
        <v>0.12457321655316522</v>
      </c>
      <c r="AK396" s="51">
        <v>8.357682542050668</v>
      </c>
      <c r="AL396" s="51">
        <v>5.9678058246547785</v>
      </c>
      <c r="AM396" s="51">
        <v>10.747559259446559</v>
      </c>
    </row>
    <row r="397" spans="1:39">
      <c r="A397" t="s">
        <v>930</v>
      </c>
      <c r="B397">
        <v>5</v>
      </c>
      <c r="C397" t="s">
        <v>931</v>
      </c>
      <c r="D397" t="s">
        <v>136</v>
      </c>
      <c r="E397" t="s">
        <v>137</v>
      </c>
      <c r="F397" t="s">
        <v>138</v>
      </c>
      <c r="G397" t="s">
        <v>139</v>
      </c>
      <c r="H397" t="s">
        <v>140</v>
      </c>
      <c r="I397" t="s">
        <v>10</v>
      </c>
      <c r="J397" t="s">
        <v>45</v>
      </c>
      <c r="K397">
        <v>52</v>
      </c>
      <c r="L397">
        <v>10841.3</v>
      </c>
      <c r="M397" t="s">
        <v>30</v>
      </c>
      <c r="N397">
        <v>396</v>
      </c>
      <c r="O397">
        <v>181.17480192307693</v>
      </c>
      <c r="P397" s="49" t="s">
        <v>33</v>
      </c>
      <c r="Q397" s="49">
        <v>7360445</v>
      </c>
      <c r="R397" s="49">
        <v>32.510452999999998</v>
      </c>
      <c r="S397" s="49">
        <v>52.540310169999998</v>
      </c>
      <c r="T397" s="49">
        <v>7.6758653781217774</v>
      </c>
      <c r="U397" s="49" t="s">
        <v>141</v>
      </c>
      <c r="V397" s="49">
        <v>0.28594968825048261</v>
      </c>
      <c r="W397" s="49">
        <v>1.93521838171215</v>
      </c>
      <c r="X397" s="49">
        <v>4</v>
      </c>
      <c r="Y397" s="49">
        <v>90</v>
      </c>
      <c r="Z397" s="49">
        <v>0.89753000000000005</v>
      </c>
      <c r="AA397" s="49">
        <v>401.28340079999998</v>
      </c>
      <c r="AB397" s="49">
        <v>2.1221608550000002</v>
      </c>
      <c r="AC397" s="51">
        <v>0.6989506263185653</v>
      </c>
      <c r="AD397" s="53">
        <v>1</v>
      </c>
      <c r="AE397" s="51">
        <v>181.17480192307693</v>
      </c>
      <c r="AF397" s="51">
        <v>601.81092459203387</v>
      </c>
      <c r="AG397" s="51">
        <v>81.530189534879085</v>
      </c>
      <c r="AH397" s="51">
        <v>7.0933256280175716E-2</v>
      </c>
      <c r="AI397" s="51">
        <v>0.13547475827253916</v>
      </c>
      <c r="AJ397" s="51">
        <v>0.12457321655316522</v>
      </c>
      <c r="AK397" s="51">
        <v>8.3475889553658487</v>
      </c>
      <c r="AL397" s="51">
        <v>5.9605984959358125</v>
      </c>
      <c r="AM397" s="51">
        <v>10.734579414795887</v>
      </c>
    </row>
    <row r="398" spans="1:39">
      <c r="A398" t="s">
        <v>932</v>
      </c>
      <c r="B398">
        <v>5</v>
      </c>
      <c r="C398" t="s">
        <v>933</v>
      </c>
      <c r="D398" t="s">
        <v>136</v>
      </c>
      <c r="E398" t="s">
        <v>137</v>
      </c>
      <c r="F398" t="s">
        <v>138</v>
      </c>
      <c r="G398" t="s">
        <v>139</v>
      </c>
      <c r="H398" t="s">
        <v>140</v>
      </c>
      <c r="I398" t="s">
        <v>10</v>
      </c>
      <c r="J398" t="s">
        <v>45</v>
      </c>
      <c r="K398">
        <v>52</v>
      </c>
      <c r="L398">
        <v>10841.3</v>
      </c>
      <c r="M398" t="s">
        <v>30</v>
      </c>
      <c r="N398">
        <v>397</v>
      </c>
      <c r="O398">
        <v>181.6334723076923</v>
      </c>
      <c r="P398" s="49" t="s">
        <v>33</v>
      </c>
      <c r="Q398" s="49">
        <v>7360445</v>
      </c>
      <c r="R398" s="49">
        <v>32.510452999999998</v>
      </c>
      <c r="S398" s="49">
        <v>52.540310169999998</v>
      </c>
      <c r="T398" s="49">
        <v>7.6758653781217774</v>
      </c>
      <c r="U398" s="49" t="s">
        <v>141</v>
      </c>
      <c r="V398" s="49">
        <v>0.28594968825048261</v>
      </c>
      <c r="W398" s="49">
        <v>1.93521838171215</v>
      </c>
      <c r="X398" s="49">
        <v>4</v>
      </c>
      <c r="Y398" s="49">
        <v>90</v>
      </c>
      <c r="Z398" s="49">
        <v>0.89753000000000005</v>
      </c>
      <c r="AA398" s="49">
        <v>401.28340079999998</v>
      </c>
      <c r="AB398" s="49">
        <v>2.1221608550000002</v>
      </c>
      <c r="AC398" s="51">
        <v>0.6989506263185653</v>
      </c>
      <c r="AD398" s="53">
        <v>1</v>
      </c>
      <c r="AE398" s="51">
        <v>181.6334723076923</v>
      </c>
      <c r="AF398" s="51">
        <v>603.33449655302638</v>
      </c>
      <c r="AG398" s="51">
        <v>81.637201527504189</v>
      </c>
      <c r="AH398" s="51">
        <v>7.0237570239473412E-2</v>
      </c>
      <c r="AI398" s="51">
        <v>0.1353100178987183</v>
      </c>
      <c r="AJ398" s="51">
        <v>0.12457321655316522</v>
      </c>
      <c r="AK398" s="51">
        <v>8.3374380981689438</v>
      </c>
      <c r="AL398" s="51">
        <v>5.9533502731898373</v>
      </c>
      <c r="AM398" s="51">
        <v>10.721525923148052</v>
      </c>
    </row>
    <row r="399" spans="1:39">
      <c r="A399" t="s">
        <v>934</v>
      </c>
      <c r="B399">
        <v>5</v>
      </c>
      <c r="C399" t="s">
        <v>935</v>
      </c>
      <c r="D399" t="s">
        <v>136</v>
      </c>
      <c r="E399" t="s">
        <v>137</v>
      </c>
      <c r="F399" t="s">
        <v>138</v>
      </c>
      <c r="G399" t="s">
        <v>139</v>
      </c>
      <c r="H399" t="s">
        <v>140</v>
      </c>
      <c r="I399" t="s">
        <v>10</v>
      </c>
      <c r="J399" t="s">
        <v>45</v>
      </c>
      <c r="K399">
        <v>52</v>
      </c>
      <c r="L399">
        <v>10841.3</v>
      </c>
      <c r="M399" t="s">
        <v>30</v>
      </c>
      <c r="N399">
        <v>398</v>
      </c>
      <c r="O399">
        <v>182.0921426923077</v>
      </c>
      <c r="P399" s="49" t="s">
        <v>33</v>
      </c>
      <c r="Q399" s="49">
        <v>7360445</v>
      </c>
      <c r="R399" s="49">
        <v>32.510452999999998</v>
      </c>
      <c r="S399" s="49">
        <v>52.540310169999998</v>
      </c>
      <c r="T399" s="49">
        <v>7.6758653781217774</v>
      </c>
      <c r="U399" s="49" t="s">
        <v>141</v>
      </c>
      <c r="V399" s="49">
        <v>0.28594968825048261</v>
      </c>
      <c r="W399" s="49">
        <v>1.93521838171215</v>
      </c>
      <c r="X399" s="49">
        <v>4</v>
      </c>
      <c r="Y399" s="49">
        <v>90</v>
      </c>
      <c r="Z399" s="49">
        <v>0.89753000000000005</v>
      </c>
      <c r="AA399" s="49">
        <v>401.28340079999998</v>
      </c>
      <c r="AB399" s="49">
        <v>2.1221608550000002</v>
      </c>
      <c r="AC399" s="51">
        <v>0.6989506263185653</v>
      </c>
      <c r="AD399" s="53">
        <v>1</v>
      </c>
      <c r="AE399" s="51">
        <v>182.0921426923077</v>
      </c>
      <c r="AF399" s="51">
        <v>604.8580685140189</v>
      </c>
      <c r="AG399" s="51">
        <v>81.743159404916753</v>
      </c>
      <c r="AH399" s="51">
        <v>6.9545699268145508E-2</v>
      </c>
      <c r="AI399" s="51">
        <v>0.13514436470317528</v>
      </c>
      <c r="AJ399" s="51">
        <v>0.12457321655316522</v>
      </c>
      <c r="AK399" s="51">
        <v>8.327230995361246</v>
      </c>
      <c r="AL399" s="51">
        <v>5.9460618882479404</v>
      </c>
      <c r="AM399" s="51">
        <v>10.708400102474551</v>
      </c>
    </row>
    <row r="400" spans="1:39">
      <c r="A400" t="s">
        <v>936</v>
      </c>
      <c r="B400">
        <v>5</v>
      </c>
      <c r="C400" t="s">
        <v>937</v>
      </c>
      <c r="D400" t="s">
        <v>136</v>
      </c>
      <c r="E400" t="s">
        <v>137</v>
      </c>
      <c r="F400" t="s">
        <v>138</v>
      </c>
      <c r="G400" t="s">
        <v>139</v>
      </c>
      <c r="H400" t="s">
        <v>140</v>
      </c>
      <c r="I400" t="s">
        <v>10</v>
      </c>
      <c r="J400" t="s">
        <v>45</v>
      </c>
      <c r="K400">
        <v>52</v>
      </c>
      <c r="L400">
        <v>10841.3</v>
      </c>
      <c r="M400" t="s">
        <v>30</v>
      </c>
      <c r="N400">
        <v>399</v>
      </c>
      <c r="O400">
        <v>182.55081307692308</v>
      </c>
      <c r="P400" s="49" t="s">
        <v>33</v>
      </c>
      <c r="Q400" s="49">
        <v>7360445</v>
      </c>
      <c r="R400" s="49">
        <v>32.510452999999998</v>
      </c>
      <c r="S400" s="49">
        <v>52.540310169999998</v>
      </c>
      <c r="T400" s="49">
        <v>7.6758653781217774</v>
      </c>
      <c r="U400" s="49" t="s">
        <v>141</v>
      </c>
      <c r="V400" s="49">
        <v>0.28594968825048261</v>
      </c>
      <c r="W400" s="49">
        <v>1.93521838171215</v>
      </c>
      <c r="X400" s="49">
        <v>4</v>
      </c>
      <c r="Y400" s="49">
        <v>90</v>
      </c>
      <c r="Z400" s="49">
        <v>0.89753000000000005</v>
      </c>
      <c r="AA400" s="49">
        <v>401.28340079999998</v>
      </c>
      <c r="AB400" s="49">
        <v>2.1221608550000002</v>
      </c>
      <c r="AC400" s="51">
        <v>0.6989506263185653</v>
      </c>
      <c r="AD400" s="53">
        <v>1</v>
      </c>
      <c r="AE400" s="51">
        <v>182.55081307692308</v>
      </c>
      <c r="AF400" s="51">
        <v>606.3816404750113</v>
      </c>
      <c r="AG400" s="51">
        <v>81.848069015748308</v>
      </c>
      <c r="AH400" s="51">
        <v>6.8857667059730468E-2</v>
      </c>
      <c r="AI400" s="51">
        <v>0.13497781521160884</v>
      </c>
      <c r="AJ400" s="51">
        <v>0.12457321655316522</v>
      </c>
      <c r="AK400" s="51">
        <v>8.3169686652117054</v>
      </c>
      <c r="AL400" s="51">
        <v>5.9387340682053855</v>
      </c>
      <c r="AM400" s="51">
        <v>10.695203262218028</v>
      </c>
    </row>
    <row r="401" spans="1:39">
      <c r="A401" t="s">
        <v>938</v>
      </c>
      <c r="B401">
        <v>5</v>
      </c>
      <c r="C401" t="s">
        <v>939</v>
      </c>
      <c r="D401" t="s">
        <v>136</v>
      </c>
      <c r="E401" t="s">
        <v>137</v>
      </c>
      <c r="F401" t="s">
        <v>138</v>
      </c>
      <c r="G401" t="s">
        <v>139</v>
      </c>
      <c r="H401" t="s">
        <v>140</v>
      </c>
      <c r="I401" t="s">
        <v>10</v>
      </c>
      <c r="J401" t="s">
        <v>45</v>
      </c>
      <c r="K401">
        <v>52</v>
      </c>
      <c r="L401">
        <v>10841.3</v>
      </c>
      <c r="M401" t="s">
        <v>30</v>
      </c>
      <c r="N401">
        <v>400</v>
      </c>
      <c r="O401">
        <v>183.00948346153845</v>
      </c>
      <c r="P401" s="49" t="s">
        <v>33</v>
      </c>
      <c r="Q401" s="49">
        <v>7360445</v>
      </c>
      <c r="R401" s="49">
        <v>32.510452999999998</v>
      </c>
      <c r="S401" s="49">
        <v>52.540310169999998</v>
      </c>
      <c r="T401" s="49">
        <v>7.6758653781217774</v>
      </c>
      <c r="U401" s="49" t="s">
        <v>141</v>
      </c>
      <c r="V401" s="49">
        <v>0.28594968825048261</v>
      </c>
      <c r="W401" s="49">
        <v>1.93521838171215</v>
      </c>
      <c r="X401" s="49">
        <v>4</v>
      </c>
      <c r="Y401" s="49">
        <v>90</v>
      </c>
      <c r="Z401" s="49">
        <v>0.89753000000000005</v>
      </c>
      <c r="AA401" s="49">
        <v>401.28340079999998</v>
      </c>
      <c r="AB401" s="49">
        <v>2.1221608550000002</v>
      </c>
      <c r="AC401" s="51">
        <v>0.6989506263185653</v>
      </c>
      <c r="AD401" s="53">
        <v>1</v>
      </c>
      <c r="AE401" s="51">
        <v>183.00948346153845</v>
      </c>
      <c r="AF401" s="51">
        <v>607.90521243600381</v>
      </c>
      <c r="AG401" s="51">
        <v>81.951936243513984</v>
      </c>
      <c r="AH401" s="51">
        <v>6.8173496510143664E-2</v>
      </c>
      <c r="AI401" s="51">
        <v>0.13481038584142974</v>
      </c>
      <c r="AJ401" s="51">
        <v>0.12457321655316522</v>
      </c>
      <c r="AK401" s="51">
        <v>8.3066521193168654</v>
      </c>
      <c r="AL401" s="51">
        <v>5.9313675353929973</v>
      </c>
      <c r="AM401" s="51">
        <v>10.681936703240735</v>
      </c>
    </row>
    <row r="402" spans="1:39">
      <c r="A402" t="s">
        <v>940</v>
      </c>
      <c r="B402">
        <v>5</v>
      </c>
      <c r="C402" t="s">
        <v>941</v>
      </c>
      <c r="D402" t="s">
        <v>136</v>
      </c>
      <c r="E402" t="s">
        <v>137</v>
      </c>
      <c r="F402" t="s">
        <v>138</v>
      </c>
      <c r="G402" t="s">
        <v>139</v>
      </c>
      <c r="H402" t="s">
        <v>140</v>
      </c>
      <c r="I402" t="s">
        <v>10</v>
      </c>
      <c r="J402" t="s">
        <v>45</v>
      </c>
      <c r="K402">
        <v>52</v>
      </c>
      <c r="L402">
        <v>10841.3</v>
      </c>
      <c r="M402" t="s">
        <v>30</v>
      </c>
      <c r="N402">
        <v>401</v>
      </c>
      <c r="O402">
        <v>183.46815384615385</v>
      </c>
      <c r="P402" s="49" t="s">
        <v>33</v>
      </c>
      <c r="Q402" s="49">
        <v>7360445</v>
      </c>
      <c r="R402" s="49">
        <v>32.510452999999998</v>
      </c>
      <c r="S402" s="49">
        <v>52.540310169999998</v>
      </c>
      <c r="T402" s="49">
        <v>7.6758653781217774</v>
      </c>
      <c r="U402" s="49" t="s">
        <v>141</v>
      </c>
      <c r="V402" s="49">
        <v>0.28594968825048261</v>
      </c>
      <c r="W402" s="49">
        <v>1.93521838171215</v>
      </c>
      <c r="X402" s="49">
        <v>4</v>
      </c>
      <c r="Y402" s="49">
        <v>90</v>
      </c>
      <c r="Z402" s="49">
        <v>0.89753000000000005</v>
      </c>
      <c r="AA402" s="49">
        <v>401.28340079999998</v>
      </c>
      <c r="AB402" s="49">
        <v>2.1221608550000002</v>
      </c>
      <c r="AC402" s="51">
        <v>0.6989506263185653</v>
      </c>
      <c r="AD402" s="53">
        <v>1</v>
      </c>
      <c r="AE402" s="51">
        <v>183.46815384615385</v>
      </c>
      <c r="AF402" s="51">
        <v>609.42878439699632</v>
      </c>
      <c r="AG402" s="51">
        <v>82.054767005405353</v>
      </c>
      <c r="AH402" s="51">
        <v>6.7493209723012204E-2</v>
      </c>
      <c r="AI402" s="51">
        <v>0.13464209290113369</v>
      </c>
      <c r="AJ402" s="51">
        <v>0.12457321655316522</v>
      </c>
      <c r="AK402" s="51">
        <v>8.2962823625622146</v>
      </c>
      <c r="AL402" s="51">
        <v>5.9239630073495722</v>
      </c>
      <c r="AM402" s="51">
        <v>10.668601717774859</v>
      </c>
    </row>
    <row r="403" spans="1:39">
      <c r="A403" t="s">
        <v>942</v>
      </c>
      <c r="B403">
        <v>5</v>
      </c>
      <c r="C403" t="s">
        <v>943</v>
      </c>
      <c r="D403" t="s">
        <v>136</v>
      </c>
      <c r="E403" t="s">
        <v>137</v>
      </c>
      <c r="F403" t="s">
        <v>138</v>
      </c>
      <c r="G403" t="s">
        <v>139</v>
      </c>
      <c r="H403" t="s">
        <v>140</v>
      </c>
      <c r="I403" t="s">
        <v>10</v>
      </c>
      <c r="J403" t="s">
        <v>45</v>
      </c>
      <c r="K403">
        <v>52</v>
      </c>
      <c r="L403">
        <v>10841.3</v>
      </c>
      <c r="M403" t="s">
        <v>30</v>
      </c>
      <c r="N403">
        <v>402</v>
      </c>
      <c r="O403">
        <v>183.92682423076923</v>
      </c>
      <c r="P403" s="49" t="s">
        <v>33</v>
      </c>
      <c r="Q403" s="49">
        <v>7360445</v>
      </c>
      <c r="R403" s="49">
        <v>32.510452999999998</v>
      </c>
      <c r="S403" s="49">
        <v>52.540310169999998</v>
      </c>
      <c r="T403" s="49">
        <v>7.6758653781217774</v>
      </c>
      <c r="U403" s="49" t="s">
        <v>141</v>
      </c>
      <c r="V403" s="49">
        <v>0.28594968825048261</v>
      </c>
      <c r="W403" s="49">
        <v>1.93521838171215</v>
      </c>
      <c r="X403" s="49">
        <v>4</v>
      </c>
      <c r="Y403" s="49">
        <v>90</v>
      </c>
      <c r="Z403" s="49">
        <v>0.89753000000000005</v>
      </c>
      <c r="AA403" s="49">
        <v>401.28340079999998</v>
      </c>
      <c r="AB403" s="49">
        <v>2.1221608550000002</v>
      </c>
      <c r="AC403" s="51">
        <v>0.6989506263185653</v>
      </c>
      <c r="AD403" s="53">
        <v>1</v>
      </c>
      <c r="AE403" s="51">
        <v>183.92682423076923</v>
      </c>
      <c r="AF403" s="51">
        <v>610.95235635798883</v>
      </c>
      <c r="AG403" s="51">
        <v>82.156567251091843</v>
      </c>
      <c r="AH403" s="51">
        <v>6.6816828015247826E-2</v>
      </c>
      <c r="AI403" s="51">
        <v>0.13447295258969758</v>
      </c>
      <c r="AJ403" s="51">
        <v>0.12457321655316522</v>
      </c>
      <c r="AK403" s="51">
        <v>8.2858603930849881</v>
      </c>
      <c r="AL403" s="51">
        <v>5.9165211967953137</v>
      </c>
      <c r="AM403" s="51">
        <v>10.655199589374662</v>
      </c>
    </row>
    <row r="404" spans="1:39">
      <c r="A404" t="s">
        <v>944</v>
      </c>
      <c r="B404">
        <v>5</v>
      </c>
      <c r="C404" t="s">
        <v>945</v>
      </c>
      <c r="D404" t="s">
        <v>136</v>
      </c>
      <c r="E404" t="s">
        <v>137</v>
      </c>
      <c r="F404" t="s">
        <v>138</v>
      </c>
      <c r="G404" t="s">
        <v>139</v>
      </c>
      <c r="H404" t="s">
        <v>140</v>
      </c>
      <c r="I404" t="s">
        <v>10</v>
      </c>
      <c r="J404" t="s">
        <v>45</v>
      </c>
      <c r="K404">
        <v>52</v>
      </c>
      <c r="L404">
        <v>10841.3</v>
      </c>
      <c r="M404" t="s">
        <v>30</v>
      </c>
      <c r="N404">
        <v>403</v>
      </c>
      <c r="O404">
        <v>184.38549461538463</v>
      </c>
      <c r="P404" s="49" t="s">
        <v>33</v>
      </c>
      <c r="Q404" s="49">
        <v>7360445</v>
      </c>
      <c r="R404" s="49">
        <v>32.510452999999998</v>
      </c>
      <c r="S404" s="49">
        <v>52.540310169999998</v>
      </c>
      <c r="T404" s="49">
        <v>7.6758653781217774</v>
      </c>
      <c r="U404" s="49" t="s">
        <v>141</v>
      </c>
      <c r="V404" s="49">
        <v>0.28594968825048261</v>
      </c>
      <c r="W404" s="49">
        <v>1.93521838171215</v>
      </c>
      <c r="X404" s="49">
        <v>4</v>
      </c>
      <c r="Y404" s="49">
        <v>90</v>
      </c>
      <c r="Z404" s="49">
        <v>0.89753000000000005</v>
      </c>
      <c r="AA404" s="49">
        <v>401.28340079999998</v>
      </c>
      <c r="AB404" s="49">
        <v>2.1221608550000002</v>
      </c>
      <c r="AC404" s="51">
        <v>0.6989506263185653</v>
      </c>
      <c r="AD404" s="53">
        <v>1</v>
      </c>
      <c r="AE404" s="51">
        <v>184.38549461538463</v>
      </c>
      <c r="AF404" s="51">
        <v>612.47592831898135</v>
      </c>
      <c r="AG404" s="51">
        <v>82.257342961530497</v>
      </c>
      <c r="AH404" s="51">
        <v>6.6144371922547754E-2</v>
      </c>
      <c r="AI404" s="51">
        <v>0.13430298099599819</v>
      </c>
      <c r="AJ404" s="51">
        <v>0.12457321655316522</v>
      </c>
      <c r="AK404" s="51">
        <v>8.2753872022383455</v>
      </c>
      <c r="AL404" s="51">
        <v>5.9090428116062572</v>
      </c>
      <c r="AM404" s="51">
        <v>10.641731592870435</v>
      </c>
    </row>
    <row r="405" spans="1:39">
      <c r="A405" t="s">
        <v>946</v>
      </c>
      <c r="B405">
        <v>5</v>
      </c>
      <c r="C405" t="s">
        <v>947</v>
      </c>
      <c r="D405" t="s">
        <v>136</v>
      </c>
      <c r="E405" t="s">
        <v>137</v>
      </c>
      <c r="F405" t="s">
        <v>138</v>
      </c>
      <c r="G405" t="s">
        <v>139</v>
      </c>
      <c r="H405" t="s">
        <v>140</v>
      </c>
      <c r="I405" t="s">
        <v>10</v>
      </c>
      <c r="J405" t="s">
        <v>45</v>
      </c>
      <c r="K405">
        <v>52</v>
      </c>
      <c r="L405">
        <v>10841.3</v>
      </c>
      <c r="M405" t="s">
        <v>30</v>
      </c>
      <c r="N405">
        <v>404</v>
      </c>
      <c r="O405">
        <v>184.844165</v>
      </c>
      <c r="P405" s="49" t="s">
        <v>33</v>
      </c>
      <c r="Q405" s="49">
        <v>7360445</v>
      </c>
      <c r="R405" s="49">
        <v>32.510452999999998</v>
      </c>
      <c r="S405" s="49">
        <v>52.540310169999998</v>
      </c>
      <c r="T405" s="49">
        <v>7.6758653781217774</v>
      </c>
      <c r="U405" s="49" t="s">
        <v>141</v>
      </c>
      <c r="V405" s="49">
        <v>0.28594968825048261</v>
      </c>
      <c r="W405" s="49">
        <v>1.93521838171215</v>
      </c>
      <c r="X405" s="49">
        <v>4</v>
      </c>
      <c r="Y405" s="49">
        <v>90</v>
      </c>
      <c r="Z405" s="49">
        <v>0.89753000000000005</v>
      </c>
      <c r="AA405" s="49">
        <v>401.28340079999998</v>
      </c>
      <c r="AB405" s="49">
        <v>2.1221608550000002</v>
      </c>
      <c r="AC405" s="51">
        <v>0.6989506263185653</v>
      </c>
      <c r="AD405" s="53">
        <v>1</v>
      </c>
      <c r="AE405" s="51">
        <v>184.844165</v>
      </c>
      <c r="AF405" s="51">
        <v>613.99950027997386</v>
      </c>
      <c r="AG405" s="51">
        <v>82.357100147784465</v>
      </c>
      <c r="AH405" s="51">
        <v>6.5475861205125885E-2</v>
      </c>
      <c r="AI405" s="51">
        <v>0.13413219409825408</v>
      </c>
      <c r="AJ405" s="51">
        <v>0.12457321655316522</v>
      </c>
      <c r="AK405" s="51">
        <v>8.2648637745569928</v>
      </c>
      <c r="AL405" s="51">
        <v>5.9015285547897127</v>
      </c>
      <c r="AM405" s="51">
        <v>10.628198994324274</v>
      </c>
    </row>
    <row r="406" spans="1:39">
      <c r="A406" t="s">
        <v>948</v>
      </c>
      <c r="B406">
        <v>5</v>
      </c>
      <c r="C406" t="s">
        <v>949</v>
      </c>
      <c r="D406" t="s">
        <v>136</v>
      </c>
      <c r="E406" t="s">
        <v>137</v>
      </c>
      <c r="F406" t="s">
        <v>138</v>
      </c>
      <c r="G406" t="s">
        <v>139</v>
      </c>
      <c r="H406" t="s">
        <v>140</v>
      </c>
      <c r="I406" t="s">
        <v>10</v>
      </c>
      <c r="J406" t="s">
        <v>45</v>
      </c>
      <c r="K406">
        <v>52</v>
      </c>
      <c r="L406">
        <v>10841.3</v>
      </c>
      <c r="M406" t="s">
        <v>30</v>
      </c>
      <c r="N406">
        <v>405</v>
      </c>
      <c r="O406">
        <v>185.30283538461538</v>
      </c>
      <c r="P406" s="49" t="s">
        <v>33</v>
      </c>
      <c r="Q406" s="49">
        <v>7360445</v>
      </c>
      <c r="R406" s="49">
        <v>32.510452999999998</v>
      </c>
      <c r="S406" s="49">
        <v>52.540310169999998</v>
      </c>
      <c r="T406" s="49">
        <v>7.6758653781217774</v>
      </c>
      <c r="U406" s="49" t="s">
        <v>141</v>
      </c>
      <c r="V406" s="49">
        <v>0.28594968825048261</v>
      </c>
      <c r="W406" s="49">
        <v>1.93521838171215</v>
      </c>
      <c r="X406" s="49">
        <v>4</v>
      </c>
      <c r="Y406" s="49">
        <v>90</v>
      </c>
      <c r="Z406" s="49">
        <v>0.89753000000000005</v>
      </c>
      <c r="AA406" s="49">
        <v>401.28340079999998</v>
      </c>
      <c r="AB406" s="49">
        <v>2.1221608550000002</v>
      </c>
      <c r="AC406" s="51">
        <v>0.6989506263185653</v>
      </c>
      <c r="AD406" s="53">
        <v>1</v>
      </c>
      <c r="AE406" s="51">
        <v>185.30283538461538</v>
      </c>
      <c r="AF406" s="51">
        <v>615.52307224096626</v>
      </c>
      <c r="AG406" s="51">
        <v>82.455844849850138</v>
      </c>
      <c r="AH406" s="51">
        <v>6.4811314853388619E-2</v>
      </c>
      <c r="AI406" s="51">
        <v>0.13396060776348959</v>
      </c>
      <c r="AJ406" s="51">
        <v>0.12457321655316522</v>
      </c>
      <c r="AK406" s="51">
        <v>8.2542910877241411</v>
      </c>
      <c r="AL406" s="51">
        <v>5.8939791244606852</v>
      </c>
      <c r="AM406" s="51">
        <v>10.614603050987597</v>
      </c>
    </row>
    <row r="407" spans="1:39">
      <c r="A407" t="s">
        <v>950</v>
      </c>
      <c r="B407">
        <v>5</v>
      </c>
      <c r="C407" t="s">
        <v>951</v>
      </c>
      <c r="D407" t="s">
        <v>136</v>
      </c>
      <c r="E407" t="s">
        <v>137</v>
      </c>
      <c r="F407" t="s">
        <v>138</v>
      </c>
      <c r="G407" t="s">
        <v>139</v>
      </c>
      <c r="H407" t="s">
        <v>140</v>
      </c>
      <c r="I407" t="s">
        <v>10</v>
      </c>
      <c r="J407" t="s">
        <v>45</v>
      </c>
      <c r="K407">
        <v>52</v>
      </c>
      <c r="L407">
        <v>10841.3</v>
      </c>
      <c r="M407" t="s">
        <v>30</v>
      </c>
      <c r="N407">
        <v>406</v>
      </c>
      <c r="O407">
        <v>185.76150576923078</v>
      </c>
      <c r="P407" s="49" t="s">
        <v>33</v>
      </c>
      <c r="Q407" s="49">
        <v>7360445</v>
      </c>
      <c r="R407" s="49">
        <v>32.510452999999998</v>
      </c>
      <c r="S407" s="49">
        <v>52.540310169999998</v>
      </c>
      <c r="T407" s="49">
        <v>7.6758653781217774</v>
      </c>
      <c r="U407" s="49" t="s">
        <v>141</v>
      </c>
      <c r="V407" s="49">
        <v>0.28594968825048261</v>
      </c>
      <c r="W407" s="49">
        <v>1.93521838171215</v>
      </c>
      <c r="X407" s="49">
        <v>4</v>
      </c>
      <c r="Y407" s="49">
        <v>90</v>
      </c>
      <c r="Z407" s="49">
        <v>0.89753000000000005</v>
      </c>
      <c r="AA407" s="49">
        <v>401.28340079999998</v>
      </c>
      <c r="AB407" s="49">
        <v>2.1221608550000002</v>
      </c>
      <c r="AC407" s="51">
        <v>0.6989506263185653</v>
      </c>
      <c r="AD407" s="53">
        <v>1</v>
      </c>
      <c r="AE407" s="51">
        <v>185.76150576923078</v>
      </c>
      <c r="AF407" s="51">
        <v>617.04664420195877</v>
      </c>
      <c r="AG407" s="51">
        <v>82.553583135493469</v>
      </c>
      <c r="AH407" s="51">
        <v>6.4150751093936142E-2</v>
      </c>
      <c r="AI407" s="51">
        <v>0.13378823774702153</v>
      </c>
      <c r="AJ407" s="51">
        <v>0.12457321655316522</v>
      </c>
      <c r="AK407" s="51">
        <v>8.2436701125398901</v>
      </c>
      <c r="AL407" s="51">
        <v>5.8863952138192879</v>
      </c>
      <c r="AM407" s="51">
        <v>10.600945011260494</v>
      </c>
    </row>
    <row r="408" spans="1:39">
      <c r="A408" t="s">
        <v>952</v>
      </c>
      <c r="B408">
        <v>5</v>
      </c>
      <c r="C408" t="s">
        <v>953</v>
      </c>
      <c r="D408" t="s">
        <v>136</v>
      </c>
      <c r="E408" t="s">
        <v>137</v>
      </c>
      <c r="F408" t="s">
        <v>138</v>
      </c>
      <c r="G408" t="s">
        <v>139</v>
      </c>
      <c r="H408" t="s">
        <v>140</v>
      </c>
      <c r="I408" t="s">
        <v>10</v>
      </c>
      <c r="J408" t="s">
        <v>45</v>
      </c>
      <c r="K408">
        <v>52</v>
      </c>
      <c r="L408">
        <v>10841.3</v>
      </c>
      <c r="M408" t="s">
        <v>30</v>
      </c>
      <c r="N408">
        <v>407</v>
      </c>
      <c r="O408">
        <v>186.22017615384615</v>
      </c>
      <c r="P408" s="49" t="s">
        <v>33</v>
      </c>
      <c r="Q408" s="49">
        <v>7360445</v>
      </c>
      <c r="R408" s="49">
        <v>32.510452999999998</v>
      </c>
      <c r="S408" s="49">
        <v>52.540310169999998</v>
      </c>
      <c r="T408" s="49">
        <v>7.6758653781217774</v>
      </c>
      <c r="U408" s="49" t="s">
        <v>141</v>
      </c>
      <c r="V408" s="49">
        <v>0.28594968825048261</v>
      </c>
      <c r="W408" s="49">
        <v>1.93521838171215</v>
      </c>
      <c r="X408" s="49">
        <v>4</v>
      </c>
      <c r="Y408" s="49">
        <v>90</v>
      </c>
      <c r="Z408" s="49">
        <v>0.89753000000000005</v>
      </c>
      <c r="AA408" s="49">
        <v>401.28340079999998</v>
      </c>
      <c r="AB408" s="49">
        <v>2.1221608550000002</v>
      </c>
      <c r="AC408" s="51">
        <v>0.6989506263185653</v>
      </c>
      <c r="AD408" s="53">
        <v>1</v>
      </c>
      <c r="AE408" s="51">
        <v>186.22017615384615</v>
      </c>
      <c r="AF408" s="51">
        <v>618.57021616295128</v>
      </c>
      <c r="AG408" s="51">
        <v>82.650321099095081</v>
      </c>
      <c r="AH408" s="51">
        <v>6.3494187395384413E-2</v>
      </c>
      <c r="AI408" s="51">
        <v>0.13361509969196825</v>
      </c>
      <c r="AJ408" s="51">
        <v>0.12457321655316522</v>
      </c>
      <c r="AK408" s="51">
        <v>8.2330018128909721</v>
      </c>
      <c r="AL408" s="51">
        <v>5.8787775111291394</v>
      </c>
      <c r="AM408" s="51">
        <v>10.587226114652804</v>
      </c>
    </row>
    <row r="409" spans="1:39">
      <c r="A409" t="s">
        <v>954</v>
      </c>
      <c r="B409">
        <v>5</v>
      </c>
      <c r="C409" t="s">
        <v>955</v>
      </c>
      <c r="D409" t="s">
        <v>136</v>
      </c>
      <c r="E409" t="s">
        <v>137</v>
      </c>
      <c r="F409" t="s">
        <v>138</v>
      </c>
      <c r="G409" t="s">
        <v>139</v>
      </c>
      <c r="H409" t="s">
        <v>140</v>
      </c>
      <c r="I409" t="s">
        <v>10</v>
      </c>
      <c r="J409" t="s">
        <v>45</v>
      </c>
      <c r="K409">
        <v>52</v>
      </c>
      <c r="L409">
        <v>10841.3</v>
      </c>
      <c r="M409" t="s">
        <v>30</v>
      </c>
      <c r="N409">
        <v>408</v>
      </c>
      <c r="O409">
        <v>186.67884653846153</v>
      </c>
      <c r="P409" s="49" t="s">
        <v>33</v>
      </c>
      <c r="Q409" s="49">
        <v>7360445</v>
      </c>
      <c r="R409" s="49">
        <v>32.510452999999998</v>
      </c>
      <c r="S409" s="49">
        <v>52.540310169999998</v>
      </c>
      <c r="T409" s="49">
        <v>7.6758653781217774</v>
      </c>
      <c r="U409" s="49" t="s">
        <v>141</v>
      </c>
      <c r="V409" s="49">
        <v>0.28594968825048261</v>
      </c>
      <c r="W409" s="49">
        <v>1.93521838171215</v>
      </c>
      <c r="X409" s="49">
        <v>4</v>
      </c>
      <c r="Y409" s="49">
        <v>90</v>
      </c>
      <c r="Z409" s="49">
        <v>0.89753000000000005</v>
      </c>
      <c r="AA409" s="49">
        <v>401.28340079999998</v>
      </c>
      <c r="AB409" s="49">
        <v>2.1221608550000002</v>
      </c>
      <c r="AC409" s="51">
        <v>0.6989506263185653</v>
      </c>
      <c r="AD409" s="53">
        <v>1</v>
      </c>
      <c r="AE409" s="51">
        <v>186.67884653846153</v>
      </c>
      <c r="AF409" s="51">
        <v>620.09378812394368</v>
      </c>
      <c r="AG409" s="51">
        <v>82.746064860504802</v>
      </c>
      <c r="AH409" s="51">
        <v>6.2841640474505481E-2</v>
      </c>
      <c r="AI409" s="51">
        <v>0.13344120912878038</v>
      </c>
      <c r="AJ409" s="51">
        <v>0.12457321655316522</v>
      </c>
      <c r="AK409" s="51">
        <v>8.2222871457218361</v>
      </c>
      <c r="AL409" s="51">
        <v>5.8711266996967257</v>
      </c>
      <c r="AM409" s="51">
        <v>10.573447591746946</v>
      </c>
    </row>
    <row r="410" spans="1:39">
      <c r="A410" t="s">
        <v>956</v>
      </c>
      <c r="B410">
        <v>5</v>
      </c>
      <c r="C410" t="s">
        <v>957</v>
      </c>
      <c r="D410" t="s">
        <v>136</v>
      </c>
      <c r="E410" t="s">
        <v>137</v>
      </c>
      <c r="F410" t="s">
        <v>138</v>
      </c>
      <c r="G410" t="s">
        <v>139</v>
      </c>
      <c r="H410" t="s">
        <v>140</v>
      </c>
      <c r="I410" t="s">
        <v>10</v>
      </c>
      <c r="J410" t="s">
        <v>45</v>
      </c>
      <c r="K410">
        <v>52</v>
      </c>
      <c r="L410">
        <v>10841.3</v>
      </c>
      <c r="M410" t="s">
        <v>30</v>
      </c>
      <c r="N410">
        <v>409</v>
      </c>
      <c r="O410">
        <v>187.13751692307693</v>
      </c>
      <c r="P410" s="49" t="s">
        <v>33</v>
      </c>
      <c r="Q410" s="49">
        <v>7360445</v>
      </c>
      <c r="R410" s="49">
        <v>32.510452999999998</v>
      </c>
      <c r="S410" s="49">
        <v>52.540310169999998</v>
      </c>
      <c r="T410" s="49">
        <v>7.6758653781217774</v>
      </c>
      <c r="U410" s="49" t="s">
        <v>141</v>
      </c>
      <c r="V410" s="49">
        <v>0.28594968825048261</v>
      </c>
      <c r="W410" s="49">
        <v>1.93521838171215</v>
      </c>
      <c r="X410" s="49">
        <v>4</v>
      </c>
      <c r="Y410" s="49">
        <v>90</v>
      </c>
      <c r="Z410" s="49">
        <v>0.89753000000000005</v>
      </c>
      <c r="AA410" s="49">
        <v>401.28340079999998</v>
      </c>
      <c r="AB410" s="49">
        <v>2.1221608550000002</v>
      </c>
      <c r="AC410" s="51">
        <v>0.6989506263185653</v>
      </c>
      <c r="AD410" s="53">
        <v>1</v>
      </c>
      <c r="AE410" s="51">
        <v>187.13751692307693</v>
      </c>
      <c r="AF410" s="51">
        <v>621.61736008493631</v>
      </c>
      <c r="AG410" s="51">
        <v>82.840820563905368</v>
      </c>
      <c r="AH410" s="51">
        <v>6.2193126302239742E-2</v>
      </c>
      <c r="AI410" s="51">
        <v>0.13326658147479375</v>
      </c>
      <c r="AJ410" s="51">
        <v>0.12457321655316522</v>
      </c>
      <c r="AK410" s="51">
        <v>8.2115270610071054</v>
      </c>
      <c r="AL410" s="51">
        <v>5.8634434578517212</v>
      </c>
      <c r="AM410" s="51">
        <v>10.55961066416249</v>
      </c>
    </row>
    <row r="411" spans="1:39">
      <c r="A411" t="s">
        <v>958</v>
      </c>
      <c r="B411">
        <v>5</v>
      </c>
      <c r="C411" t="s">
        <v>959</v>
      </c>
      <c r="D411" t="s">
        <v>136</v>
      </c>
      <c r="E411" t="s">
        <v>137</v>
      </c>
      <c r="F411" t="s">
        <v>138</v>
      </c>
      <c r="G411" t="s">
        <v>139</v>
      </c>
      <c r="H411" t="s">
        <v>140</v>
      </c>
      <c r="I411" t="s">
        <v>10</v>
      </c>
      <c r="J411" t="s">
        <v>45</v>
      </c>
      <c r="K411">
        <v>52</v>
      </c>
      <c r="L411">
        <v>10841.3</v>
      </c>
      <c r="M411" t="s">
        <v>30</v>
      </c>
      <c r="N411">
        <v>410</v>
      </c>
      <c r="O411">
        <v>187.5961873076923</v>
      </c>
      <c r="P411" s="49" t="s">
        <v>33</v>
      </c>
      <c r="Q411" s="49">
        <v>7360445</v>
      </c>
      <c r="R411" s="49">
        <v>32.510452999999998</v>
      </c>
      <c r="S411" s="49">
        <v>52.540310169999998</v>
      </c>
      <c r="T411" s="49">
        <v>7.6758653781217774</v>
      </c>
      <c r="U411" s="49" t="s">
        <v>141</v>
      </c>
      <c r="V411" s="49">
        <v>0.28594968825048261</v>
      </c>
      <c r="W411" s="49">
        <v>1.93521838171215</v>
      </c>
      <c r="X411" s="49">
        <v>4</v>
      </c>
      <c r="Y411" s="49">
        <v>90</v>
      </c>
      <c r="Z411" s="49">
        <v>0.89753000000000005</v>
      </c>
      <c r="AA411" s="49">
        <v>401.28340079999998</v>
      </c>
      <c r="AB411" s="49">
        <v>2.1221608550000002</v>
      </c>
      <c r="AC411" s="51">
        <v>0.6989506263185653</v>
      </c>
      <c r="AD411" s="53">
        <v>1</v>
      </c>
      <c r="AE411" s="51">
        <v>187.5961873076923</v>
      </c>
      <c r="AF411" s="51">
        <v>623.14093204592871</v>
      </c>
      <c r="AG411" s="51">
        <v>82.934594376685681</v>
      </c>
      <c r="AH411" s="51">
        <v>6.1548660110043049E-2</v>
      </c>
      <c r="AI411" s="51">
        <v>0.13309123203380416</v>
      </c>
      <c r="AJ411" s="51">
        <v>0.12457321655316522</v>
      </c>
      <c r="AK411" s="51">
        <v>8.2007225017253695</v>
      </c>
      <c r="AL411" s="51">
        <v>5.8557284589282821</v>
      </c>
      <c r="AM411" s="51">
        <v>10.54571654452246</v>
      </c>
    </row>
    <row r="412" spans="1:39">
      <c r="A412" t="s">
        <v>960</v>
      </c>
      <c r="B412">
        <v>5</v>
      </c>
      <c r="C412" t="s">
        <v>961</v>
      </c>
      <c r="D412" t="s">
        <v>136</v>
      </c>
      <c r="E412" t="s">
        <v>137</v>
      </c>
      <c r="F412" t="s">
        <v>138</v>
      </c>
      <c r="G412" t="s">
        <v>139</v>
      </c>
      <c r="H412" t="s">
        <v>140</v>
      </c>
      <c r="I412" t="s">
        <v>10</v>
      </c>
      <c r="J412" t="s">
        <v>45</v>
      </c>
      <c r="K412">
        <v>52</v>
      </c>
      <c r="L412">
        <v>10841.3</v>
      </c>
      <c r="M412" t="s">
        <v>30</v>
      </c>
      <c r="N412">
        <v>411</v>
      </c>
      <c r="O412">
        <v>188.05485769230771</v>
      </c>
      <c r="P412" s="49" t="s">
        <v>33</v>
      </c>
      <c r="Q412" s="49">
        <v>7360445</v>
      </c>
      <c r="R412" s="49">
        <v>32.510452999999998</v>
      </c>
      <c r="S412" s="49">
        <v>52.540310169999998</v>
      </c>
      <c r="T412" s="49">
        <v>7.6758653781217774</v>
      </c>
      <c r="U412" s="49" t="s">
        <v>141</v>
      </c>
      <c r="V412" s="49">
        <v>0.28594968825048261</v>
      </c>
      <c r="W412" s="49">
        <v>1.93521838171215</v>
      </c>
      <c r="X412" s="49">
        <v>4</v>
      </c>
      <c r="Y412" s="49">
        <v>90</v>
      </c>
      <c r="Z412" s="49">
        <v>0.89753000000000005</v>
      </c>
      <c r="AA412" s="49">
        <v>401.28340079999998</v>
      </c>
      <c r="AB412" s="49">
        <v>2.1221608550000002</v>
      </c>
      <c r="AC412" s="51">
        <v>0.6989506263185653</v>
      </c>
      <c r="AD412" s="53">
        <v>1</v>
      </c>
      <c r="AE412" s="51">
        <v>188.05485769230771</v>
      </c>
      <c r="AF412" s="51">
        <v>624.66450400692133</v>
      </c>
      <c r="AG412" s="51">
        <v>83.027392488323599</v>
      </c>
      <c r="AH412" s="51">
        <v>6.0908256396015242E-2</v>
      </c>
      <c r="AI412" s="51">
        <v>0.13291517599566319</v>
      </c>
      <c r="AJ412" s="51">
        <v>0.12457321655316522</v>
      </c>
      <c r="AK412" s="51">
        <v>8.1898744038342901</v>
      </c>
      <c r="AL412" s="51">
        <v>5.8479823712472667</v>
      </c>
      <c r="AM412" s="51">
        <v>10.531766436421313</v>
      </c>
    </row>
    <row r="413" spans="1:39">
      <c r="A413" t="s">
        <v>962</v>
      </c>
      <c r="B413">
        <v>5</v>
      </c>
      <c r="C413" t="s">
        <v>963</v>
      </c>
      <c r="D413" t="s">
        <v>136</v>
      </c>
      <c r="E413" t="s">
        <v>137</v>
      </c>
      <c r="F413" t="s">
        <v>138</v>
      </c>
      <c r="G413" t="s">
        <v>139</v>
      </c>
      <c r="H413" t="s">
        <v>140</v>
      </c>
      <c r="I413" t="s">
        <v>10</v>
      </c>
      <c r="J413" t="s">
        <v>45</v>
      </c>
      <c r="K413">
        <v>52</v>
      </c>
      <c r="L413">
        <v>10841.3</v>
      </c>
      <c r="M413" t="s">
        <v>30</v>
      </c>
      <c r="N413">
        <v>412</v>
      </c>
      <c r="O413">
        <v>188.51352807692308</v>
      </c>
      <c r="P413" s="49" t="s">
        <v>33</v>
      </c>
      <c r="Q413" s="49">
        <v>7360445</v>
      </c>
      <c r="R413" s="49">
        <v>32.510452999999998</v>
      </c>
      <c r="S413" s="49">
        <v>52.540310169999998</v>
      </c>
      <c r="T413" s="49">
        <v>7.6758653781217774</v>
      </c>
      <c r="U413" s="49" t="s">
        <v>141</v>
      </c>
      <c r="V413" s="49">
        <v>0.28594968825048261</v>
      </c>
      <c r="W413" s="49">
        <v>1.93521838171215</v>
      </c>
      <c r="X413" s="49">
        <v>4</v>
      </c>
      <c r="Y413" s="49">
        <v>90</v>
      </c>
      <c r="Z413" s="49">
        <v>0.89753000000000005</v>
      </c>
      <c r="AA413" s="49">
        <v>401.28340079999998</v>
      </c>
      <c r="AB413" s="49">
        <v>2.1221608550000002</v>
      </c>
      <c r="AC413" s="51">
        <v>0.6989506263185653</v>
      </c>
      <c r="AD413" s="53">
        <v>1</v>
      </c>
      <c r="AE413" s="51">
        <v>188.51352807692308</v>
      </c>
      <c r="AF413" s="51">
        <v>626.18807596791373</v>
      </c>
      <c r="AG413" s="51">
        <v>83.119221109278357</v>
      </c>
      <c r="AH413" s="51">
        <v>6.0271928931367055E-2</v>
      </c>
      <c r="AI413" s="51">
        <v>0.13273842843589606</v>
      </c>
      <c r="AJ413" s="51">
        <v>0.12457321655316522</v>
      </c>
      <c r="AK413" s="51">
        <v>8.1789836962470375</v>
      </c>
      <c r="AL413" s="51">
        <v>5.8402058580994165</v>
      </c>
      <c r="AM413" s="51">
        <v>10.517761534394658</v>
      </c>
    </row>
    <row r="414" spans="1:39">
      <c r="A414" t="s">
        <v>964</v>
      </c>
      <c r="B414">
        <v>5</v>
      </c>
      <c r="C414" t="s">
        <v>965</v>
      </c>
      <c r="D414" t="s">
        <v>136</v>
      </c>
      <c r="E414" t="s">
        <v>137</v>
      </c>
      <c r="F414" t="s">
        <v>138</v>
      </c>
      <c r="G414" t="s">
        <v>139</v>
      </c>
      <c r="H414" t="s">
        <v>140</v>
      </c>
      <c r="I414" t="s">
        <v>10</v>
      </c>
      <c r="J414" t="s">
        <v>45</v>
      </c>
      <c r="K414">
        <v>52</v>
      </c>
      <c r="L414">
        <v>10841.3</v>
      </c>
      <c r="M414" t="s">
        <v>30</v>
      </c>
      <c r="N414">
        <v>413</v>
      </c>
      <c r="O414">
        <v>188.97219846153845</v>
      </c>
      <c r="P414" s="49" t="s">
        <v>33</v>
      </c>
      <c r="Q414" s="49">
        <v>7360445</v>
      </c>
      <c r="R414" s="49">
        <v>32.510452999999998</v>
      </c>
      <c r="S414" s="49">
        <v>52.540310169999998</v>
      </c>
      <c r="T414" s="49">
        <v>7.6758653781217774</v>
      </c>
      <c r="U414" s="49" t="s">
        <v>141</v>
      </c>
      <c r="V414" s="49">
        <v>0.28594968825048261</v>
      </c>
      <c r="W414" s="49">
        <v>1.93521838171215</v>
      </c>
      <c r="X414" s="49">
        <v>4</v>
      </c>
      <c r="Y414" s="49">
        <v>90</v>
      </c>
      <c r="Z414" s="49">
        <v>0.89753000000000005</v>
      </c>
      <c r="AA414" s="49">
        <v>401.28340079999998</v>
      </c>
      <c r="AB414" s="49">
        <v>2.1221608550000002</v>
      </c>
      <c r="AC414" s="51">
        <v>0.6989506263185653</v>
      </c>
      <c r="AD414" s="53">
        <v>1</v>
      </c>
      <c r="AE414" s="51">
        <v>188.97219846153845</v>
      </c>
      <c r="AF414" s="51">
        <v>627.71164792890625</v>
      </c>
      <c r="AG414" s="51">
        <v>83.210086469893014</v>
      </c>
      <c r="AH414" s="51">
        <v>5.9639690766863464E-2</v>
      </c>
      <c r="AI414" s="51">
        <v>0.13256100431534015</v>
      </c>
      <c r="AJ414" s="51">
        <v>0.12457321655316522</v>
      </c>
      <c r="AK414" s="51">
        <v>8.1680513008100331</v>
      </c>
      <c r="AL414" s="51">
        <v>5.8323995777294542</v>
      </c>
      <c r="AM414" s="51">
        <v>10.503703023890612</v>
      </c>
    </row>
    <row r="415" spans="1:39">
      <c r="A415" t="s">
        <v>966</v>
      </c>
      <c r="B415">
        <v>5</v>
      </c>
      <c r="C415" t="s">
        <v>967</v>
      </c>
      <c r="D415" t="s">
        <v>136</v>
      </c>
      <c r="E415" t="s">
        <v>137</v>
      </c>
      <c r="F415" t="s">
        <v>138</v>
      </c>
      <c r="G415" t="s">
        <v>139</v>
      </c>
      <c r="H415" t="s">
        <v>140</v>
      </c>
      <c r="I415" t="s">
        <v>10</v>
      </c>
      <c r="J415" t="s">
        <v>45</v>
      </c>
      <c r="K415">
        <v>52</v>
      </c>
      <c r="L415">
        <v>10841.3</v>
      </c>
      <c r="M415" t="s">
        <v>30</v>
      </c>
      <c r="N415">
        <v>414</v>
      </c>
      <c r="O415">
        <v>189.43086884615386</v>
      </c>
      <c r="P415" s="49" t="s">
        <v>33</v>
      </c>
      <c r="Q415" s="49">
        <v>7360445</v>
      </c>
      <c r="R415" s="49">
        <v>32.510452999999998</v>
      </c>
      <c r="S415" s="49">
        <v>52.540310169999998</v>
      </c>
      <c r="T415" s="49">
        <v>7.6758653781217774</v>
      </c>
      <c r="U415" s="49" t="s">
        <v>141</v>
      </c>
      <c r="V415" s="49">
        <v>0.28594968825048261</v>
      </c>
      <c r="W415" s="49">
        <v>1.93521838171215</v>
      </c>
      <c r="X415" s="49">
        <v>4</v>
      </c>
      <c r="Y415" s="49">
        <v>90</v>
      </c>
      <c r="Z415" s="49">
        <v>0.89753000000000005</v>
      </c>
      <c r="AA415" s="49">
        <v>401.28340079999998</v>
      </c>
      <c r="AB415" s="49">
        <v>2.1221608550000002</v>
      </c>
      <c r="AC415" s="51">
        <v>0.6989506263185653</v>
      </c>
      <c r="AD415" s="53">
        <v>1</v>
      </c>
      <c r="AE415" s="51">
        <v>189.43086884615386</v>
      </c>
      <c r="AF415" s="51">
        <v>629.23521988989876</v>
      </c>
      <c r="AG415" s="51">
        <v>83.299994819306463</v>
      </c>
      <c r="AH415" s="51">
        <v>5.9011554239209681E-2</v>
      </c>
      <c r="AI415" s="51">
        <v>0.13238291847980471</v>
      </c>
      <c r="AJ415" s="51">
        <v>0.12457321655316522</v>
      </c>
      <c r="AK415" s="51">
        <v>8.1570781322819723</v>
      </c>
      <c r="AL415" s="51">
        <v>5.8245641833211126</v>
      </c>
      <c r="AM415" s="51">
        <v>10.489592081242833</v>
      </c>
    </row>
    <row r="416" spans="1:39">
      <c r="A416" t="s">
        <v>968</v>
      </c>
      <c r="B416">
        <v>5</v>
      </c>
      <c r="C416" t="s">
        <v>969</v>
      </c>
      <c r="D416" t="s">
        <v>136</v>
      </c>
      <c r="E416" t="s">
        <v>137</v>
      </c>
      <c r="F416" t="s">
        <v>138</v>
      </c>
      <c r="G416" t="s">
        <v>139</v>
      </c>
      <c r="H416" t="s">
        <v>140</v>
      </c>
      <c r="I416" t="s">
        <v>10</v>
      </c>
      <c r="J416" t="s">
        <v>45</v>
      </c>
      <c r="K416">
        <v>52</v>
      </c>
      <c r="L416">
        <v>10841.3</v>
      </c>
      <c r="M416" t="s">
        <v>30</v>
      </c>
      <c r="N416">
        <v>415</v>
      </c>
      <c r="O416">
        <v>189.88953923076923</v>
      </c>
      <c r="P416" s="49" t="s">
        <v>33</v>
      </c>
      <c r="Q416" s="49">
        <v>7360445</v>
      </c>
      <c r="R416" s="49">
        <v>32.510452999999998</v>
      </c>
      <c r="S416" s="49">
        <v>52.540310169999998</v>
      </c>
      <c r="T416" s="49">
        <v>7.6758653781217774</v>
      </c>
      <c r="U416" s="49" t="s">
        <v>141</v>
      </c>
      <c r="V416" s="49">
        <v>0.28594968825048261</v>
      </c>
      <c r="W416" s="49">
        <v>1.93521838171215</v>
      </c>
      <c r="X416" s="49">
        <v>4</v>
      </c>
      <c r="Y416" s="49">
        <v>90</v>
      </c>
      <c r="Z416" s="49">
        <v>0.89753000000000005</v>
      </c>
      <c r="AA416" s="49">
        <v>401.28340079999998</v>
      </c>
      <c r="AB416" s="49">
        <v>2.1221608550000002</v>
      </c>
      <c r="AC416" s="51">
        <v>0.6989506263185653</v>
      </c>
      <c r="AD416" s="53">
        <v>1</v>
      </c>
      <c r="AE416" s="51">
        <v>189.88953923076923</v>
      </c>
      <c r="AF416" s="51">
        <v>630.75879185089116</v>
      </c>
      <c r="AG416" s="51">
        <v>83.388952424375802</v>
      </c>
      <c r="AH416" s="51">
        <v>5.8387530977792167E-2</v>
      </c>
      <c r="AI416" s="51">
        <v>0.13220418565975156</v>
      </c>
      <c r="AJ416" s="51">
        <v>0.12457321655316522</v>
      </c>
      <c r="AK416" s="51">
        <v>8.1460650983141569</v>
      </c>
      <c r="AL416" s="51">
        <v>5.8167003229830865</v>
      </c>
      <c r="AM416" s="51">
        <v>10.475429873645229</v>
      </c>
    </row>
    <row r="417" spans="1:39">
      <c r="A417" t="s">
        <v>970</v>
      </c>
      <c r="B417">
        <v>5</v>
      </c>
      <c r="C417" t="s">
        <v>971</v>
      </c>
      <c r="D417" t="s">
        <v>136</v>
      </c>
      <c r="E417" t="s">
        <v>137</v>
      </c>
      <c r="F417" t="s">
        <v>138</v>
      </c>
      <c r="G417" t="s">
        <v>139</v>
      </c>
      <c r="H417" t="s">
        <v>140</v>
      </c>
      <c r="I417" t="s">
        <v>10</v>
      </c>
      <c r="J417" t="s">
        <v>45</v>
      </c>
      <c r="K417">
        <v>52</v>
      </c>
      <c r="L417">
        <v>10841.3</v>
      </c>
      <c r="M417" t="s">
        <v>30</v>
      </c>
      <c r="N417">
        <v>416</v>
      </c>
      <c r="O417">
        <v>190.3482096153846</v>
      </c>
      <c r="P417" s="49" t="s">
        <v>33</v>
      </c>
      <c r="Q417" s="49">
        <v>7360445</v>
      </c>
      <c r="R417" s="49">
        <v>32.510452999999998</v>
      </c>
      <c r="S417" s="49">
        <v>52.540310169999998</v>
      </c>
      <c r="T417" s="49">
        <v>7.6758653781217774</v>
      </c>
      <c r="U417" s="49" t="s">
        <v>141</v>
      </c>
      <c r="V417" s="49">
        <v>0.28594968825048261</v>
      </c>
      <c r="W417" s="49">
        <v>1.93521838171215</v>
      </c>
      <c r="X417" s="49">
        <v>4</v>
      </c>
      <c r="Y417" s="49">
        <v>90</v>
      </c>
      <c r="Z417" s="49">
        <v>0.89753000000000005</v>
      </c>
      <c r="AA417" s="49">
        <v>401.28340079999998</v>
      </c>
      <c r="AB417" s="49">
        <v>2.1221608550000002</v>
      </c>
      <c r="AC417" s="51">
        <v>0.6989506263185653</v>
      </c>
      <c r="AD417" s="53">
        <v>1</v>
      </c>
      <c r="AE417" s="51">
        <v>190.3482096153846</v>
      </c>
      <c r="AF417" s="51">
        <v>632.28236381188367</v>
      </c>
      <c r="AG417" s="51">
        <v>83.47696556860862</v>
      </c>
      <c r="AH417" s="51">
        <v>5.7767631911185016E-2</v>
      </c>
      <c r="AI417" s="51">
        <v>0.13202482046999597</v>
      </c>
      <c r="AJ417" s="51">
        <v>0.12457321655316522</v>
      </c>
      <c r="AK417" s="51">
        <v>8.135013099432058</v>
      </c>
      <c r="AL417" s="51">
        <v>5.8088086397358678</v>
      </c>
      <c r="AM417" s="51">
        <v>10.461217559128247</v>
      </c>
    </row>
    <row r="418" spans="1:39">
      <c r="A418" t="s">
        <v>972</v>
      </c>
      <c r="B418">
        <v>5</v>
      </c>
      <c r="C418" t="s">
        <v>973</v>
      </c>
      <c r="D418" t="s">
        <v>136</v>
      </c>
      <c r="E418" t="s">
        <v>137</v>
      </c>
      <c r="F418" t="s">
        <v>138</v>
      </c>
      <c r="G418" t="s">
        <v>139</v>
      </c>
      <c r="H418" t="s">
        <v>140</v>
      </c>
      <c r="I418" t="s">
        <v>10</v>
      </c>
      <c r="J418" t="s">
        <v>45</v>
      </c>
      <c r="K418">
        <v>52</v>
      </c>
      <c r="L418">
        <v>10841.3</v>
      </c>
      <c r="M418" t="s">
        <v>30</v>
      </c>
      <c r="N418">
        <v>417</v>
      </c>
      <c r="O418">
        <v>190.80688000000001</v>
      </c>
      <c r="P418" s="49" t="s">
        <v>33</v>
      </c>
      <c r="Q418" s="49">
        <v>7360445</v>
      </c>
      <c r="R418" s="49">
        <v>32.510452999999998</v>
      </c>
      <c r="S418" s="49">
        <v>52.540310169999998</v>
      </c>
      <c r="T418" s="49">
        <v>7.6758653781217774</v>
      </c>
      <c r="U418" s="49" t="s">
        <v>141</v>
      </c>
      <c r="V418" s="49">
        <v>0.28594968825048261</v>
      </c>
      <c r="W418" s="49">
        <v>1.93521838171215</v>
      </c>
      <c r="X418" s="49">
        <v>4</v>
      </c>
      <c r="Y418" s="49">
        <v>90</v>
      </c>
      <c r="Z418" s="49">
        <v>0.89753000000000005</v>
      </c>
      <c r="AA418" s="49">
        <v>401.28340079999998</v>
      </c>
      <c r="AB418" s="49">
        <v>2.1221608550000002</v>
      </c>
      <c r="AC418" s="51">
        <v>0.6989506263185653</v>
      </c>
      <c r="AD418" s="53">
        <v>1</v>
      </c>
      <c r="AE418" s="51">
        <v>190.80688000000001</v>
      </c>
      <c r="AF418" s="51">
        <v>633.80593577287618</v>
      </c>
      <c r="AG418" s="51">
        <v>83.564040551105606</v>
      </c>
      <c r="AH418" s="51">
        <v>5.7151867273970015E-2</v>
      </c>
      <c r="AI418" s="51">
        <v>0.13184483740942859</v>
      </c>
      <c r="AJ418" s="51">
        <v>0.12457321655316522</v>
      </c>
      <c r="AK418" s="51">
        <v>8.1239230290181812</v>
      </c>
      <c r="AL418" s="51">
        <v>5.8008897714995156</v>
      </c>
      <c r="AM418" s="51">
        <v>10.446956286536849</v>
      </c>
    </row>
    <row r="419" spans="1:39">
      <c r="A419" t="s">
        <v>974</v>
      </c>
      <c r="B419">
        <v>5</v>
      </c>
      <c r="C419" t="s">
        <v>975</v>
      </c>
      <c r="D419" t="s">
        <v>136</v>
      </c>
      <c r="E419" t="s">
        <v>137</v>
      </c>
      <c r="F419" t="s">
        <v>138</v>
      </c>
      <c r="G419" t="s">
        <v>139</v>
      </c>
      <c r="H419" t="s">
        <v>140</v>
      </c>
      <c r="I419" t="s">
        <v>10</v>
      </c>
      <c r="J419" t="s">
        <v>45</v>
      </c>
      <c r="K419">
        <v>52</v>
      </c>
      <c r="L419">
        <v>10841.3</v>
      </c>
      <c r="M419" t="s">
        <v>30</v>
      </c>
      <c r="N419">
        <v>418</v>
      </c>
      <c r="O419">
        <v>191.26555038461538</v>
      </c>
      <c r="P419" s="49" t="s">
        <v>33</v>
      </c>
      <c r="Q419" s="49">
        <v>7360445</v>
      </c>
      <c r="R419" s="49">
        <v>32.510452999999998</v>
      </c>
      <c r="S419" s="49">
        <v>52.540310169999998</v>
      </c>
      <c r="T419" s="49">
        <v>7.6758653781217774</v>
      </c>
      <c r="U419" s="49" t="s">
        <v>141</v>
      </c>
      <c r="V419" s="49">
        <v>0.28594968825048261</v>
      </c>
      <c r="W419" s="49">
        <v>1.93521838171215</v>
      </c>
      <c r="X419" s="49">
        <v>4</v>
      </c>
      <c r="Y419" s="49">
        <v>90</v>
      </c>
      <c r="Z419" s="49">
        <v>0.89753000000000005</v>
      </c>
      <c r="AA419" s="49">
        <v>401.28340079999998</v>
      </c>
      <c r="AB419" s="49">
        <v>2.1221608550000002</v>
      </c>
      <c r="AC419" s="51">
        <v>0.6989506263185653</v>
      </c>
      <c r="AD419" s="53">
        <v>1</v>
      </c>
      <c r="AE419" s="51">
        <v>191.26555038461538</v>
      </c>
      <c r="AF419" s="51">
        <v>635.3295077338687</v>
      </c>
      <c r="AG419" s="51">
        <v>83.650183685513383</v>
      </c>
      <c r="AH419" s="51">
        <v>5.654024661339941E-2</v>
      </c>
      <c r="AI419" s="51">
        <v>0.13166425086075706</v>
      </c>
      <c r="AJ419" s="51">
        <v>0.12457321655316522</v>
      </c>
      <c r="AK419" s="51">
        <v>8.1127957732961562</v>
      </c>
      <c r="AL419" s="51">
        <v>5.7929443510822871</v>
      </c>
      <c r="AM419" s="51">
        <v>10.432647195510027</v>
      </c>
    </row>
    <row r="420" spans="1:39">
      <c r="A420" t="s">
        <v>976</v>
      </c>
      <c r="B420">
        <v>5</v>
      </c>
      <c r="C420" t="s">
        <v>977</v>
      </c>
      <c r="D420" t="s">
        <v>136</v>
      </c>
      <c r="E420" t="s">
        <v>137</v>
      </c>
      <c r="F420" t="s">
        <v>138</v>
      </c>
      <c r="G420" t="s">
        <v>139</v>
      </c>
      <c r="H420" t="s">
        <v>140</v>
      </c>
      <c r="I420" t="s">
        <v>10</v>
      </c>
      <c r="J420" t="s">
        <v>45</v>
      </c>
      <c r="K420">
        <v>52</v>
      </c>
      <c r="L420">
        <v>10841.3</v>
      </c>
      <c r="M420" t="s">
        <v>30</v>
      </c>
      <c r="N420">
        <v>419</v>
      </c>
      <c r="O420">
        <v>191.72422076923078</v>
      </c>
      <c r="P420" s="49" t="s">
        <v>33</v>
      </c>
      <c r="Q420" s="49">
        <v>7360445</v>
      </c>
      <c r="R420" s="49">
        <v>32.510452999999998</v>
      </c>
      <c r="S420" s="49">
        <v>52.540310169999998</v>
      </c>
      <c r="T420" s="49">
        <v>7.6758653781217774</v>
      </c>
      <c r="U420" s="49" t="s">
        <v>141</v>
      </c>
      <c r="V420" s="49">
        <v>0.28594968825048261</v>
      </c>
      <c r="W420" s="49">
        <v>1.93521838171215</v>
      </c>
      <c r="X420" s="49">
        <v>4</v>
      </c>
      <c r="Y420" s="49">
        <v>90</v>
      </c>
      <c r="Z420" s="49">
        <v>0.89753000000000005</v>
      </c>
      <c r="AA420" s="49">
        <v>401.28340079999998</v>
      </c>
      <c r="AB420" s="49">
        <v>2.1221608550000002</v>
      </c>
      <c r="AC420" s="51">
        <v>0.6989506263185653</v>
      </c>
      <c r="AD420" s="53">
        <v>1</v>
      </c>
      <c r="AE420" s="51">
        <v>191.72422076923078</v>
      </c>
      <c r="AF420" s="51">
        <v>636.85307969486121</v>
      </c>
      <c r="AG420" s="51">
        <v>83.735401298987881</v>
      </c>
      <c r="AH420" s="51">
        <v>5.5932778796338553E-2</v>
      </c>
      <c r="AI420" s="51">
        <v>0.13148307509026802</v>
      </c>
      <c r="AJ420" s="51">
        <v>0.12457321655316522</v>
      </c>
      <c r="AK420" s="51">
        <v>8.1016322113160584</v>
      </c>
      <c r="AL420" s="51">
        <v>5.784973006170163</v>
      </c>
      <c r="AM420" s="51">
        <v>10.418291416461955</v>
      </c>
    </row>
    <row r="421" spans="1:39">
      <c r="A421" t="s">
        <v>978</v>
      </c>
      <c r="B421">
        <v>5</v>
      </c>
      <c r="C421" t="s">
        <v>979</v>
      </c>
      <c r="D421" t="s">
        <v>136</v>
      </c>
      <c r="E421" t="s">
        <v>137</v>
      </c>
      <c r="F421" t="s">
        <v>138</v>
      </c>
      <c r="G421" t="s">
        <v>139</v>
      </c>
      <c r="H421" t="s">
        <v>140</v>
      </c>
      <c r="I421" t="s">
        <v>10</v>
      </c>
      <c r="J421" t="s">
        <v>45</v>
      </c>
      <c r="K421">
        <v>52</v>
      </c>
      <c r="L421">
        <v>10841.3</v>
      </c>
      <c r="M421" t="s">
        <v>30</v>
      </c>
      <c r="N421">
        <v>420</v>
      </c>
      <c r="O421">
        <v>192.18289115384616</v>
      </c>
      <c r="P421" s="49" t="s">
        <v>33</v>
      </c>
      <c r="Q421" s="49">
        <v>7360445</v>
      </c>
      <c r="R421" s="49">
        <v>32.510452999999998</v>
      </c>
      <c r="S421" s="49">
        <v>52.540310169999998</v>
      </c>
      <c r="T421" s="49">
        <v>7.6758653781217774</v>
      </c>
      <c r="U421" s="49" t="s">
        <v>141</v>
      </c>
      <c r="V421" s="49">
        <v>0.28594968825048261</v>
      </c>
      <c r="W421" s="49">
        <v>1.93521838171215</v>
      </c>
      <c r="X421" s="49">
        <v>4</v>
      </c>
      <c r="Y421" s="49">
        <v>90</v>
      </c>
      <c r="Z421" s="49">
        <v>0.89753000000000005</v>
      </c>
      <c r="AA421" s="49">
        <v>401.28340079999998</v>
      </c>
      <c r="AB421" s="49">
        <v>2.1221608550000002</v>
      </c>
      <c r="AC421" s="51">
        <v>0.6989506263185653</v>
      </c>
      <c r="AD421" s="53">
        <v>1</v>
      </c>
      <c r="AE421" s="51">
        <v>192.18289115384616</v>
      </c>
      <c r="AF421" s="51">
        <v>638.37665165585372</v>
      </c>
      <c r="AG421" s="51">
        <v>83.819699731168043</v>
      </c>
      <c r="AH421" s="51">
        <v>5.5329472016042554E-2</v>
      </c>
      <c r="AI421" s="51">
        <v>0.13130132424760876</v>
      </c>
      <c r="AJ421" s="51">
        <v>0.12457321655316522</v>
      </c>
      <c r="AK421" s="51">
        <v>8.0904332149409655</v>
      </c>
      <c r="AL421" s="51">
        <v>5.7769763593172456</v>
      </c>
      <c r="AM421" s="51">
        <v>10.403890070564685</v>
      </c>
    </row>
    <row r="422" spans="1:39">
      <c r="A422" t="s">
        <v>980</v>
      </c>
      <c r="B422">
        <v>5</v>
      </c>
      <c r="C422" t="s">
        <v>981</v>
      </c>
      <c r="D422" t="s">
        <v>136</v>
      </c>
      <c r="E422" t="s">
        <v>137</v>
      </c>
      <c r="F422" t="s">
        <v>138</v>
      </c>
      <c r="G422" t="s">
        <v>139</v>
      </c>
      <c r="H422" t="s">
        <v>140</v>
      </c>
      <c r="I422" t="s">
        <v>10</v>
      </c>
      <c r="J422" t="s">
        <v>45</v>
      </c>
      <c r="K422">
        <v>52</v>
      </c>
      <c r="L422">
        <v>10841.3</v>
      </c>
      <c r="M422" t="s">
        <v>30</v>
      </c>
      <c r="N422">
        <v>421</v>
      </c>
      <c r="O422">
        <v>192.64156153846153</v>
      </c>
      <c r="P422" s="49" t="s">
        <v>33</v>
      </c>
      <c r="Q422" s="49">
        <v>7360445</v>
      </c>
      <c r="R422" s="49">
        <v>32.510452999999998</v>
      </c>
      <c r="S422" s="49">
        <v>52.540310169999998</v>
      </c>
      <c r="T422" s="49">
        <v>7.6758653781217774</v>
      </c>
      <c r="U422" s="49" t="s">
        <v>141</v>
      </c>
      <c r="V422" s="49">
        <v>0.28594968825048261</v>
      </c>
      <c r="W422" s="49">
        <v>1.93521838171215</v>
      </c>
      <c r="X422" s="49">
        <v>4</v>
      </c>
      <c r="Y422" s="49">
        <v>90</v>
      </c>
      <c r="Z422" s="49">
        <v>0.89753000000000005</v>
      </c>
      <c r="AA422" s="49">
        <v>401.28340079999998</v>
      </c>
      <c r="AB422" s="49">
        <v>2.1221608550000002</v>
      </c>
      <c r="AC422" s="51">
        <v>0.6989506263185653</v>
      </c>
      <c r="AD422" s="53">
        <v>1</v>
      </c>
      <c r="AE422" s="51">
        <v>192.64156153846153</v>
      </c>
      <c r="AF422" s="51">
        <v>639.90022361684612</v>
      </c>
      <c r="AG422" s="51">
        <v>83.903085333160263</v>
      </c>
      <c r="AH422" s="51">
        <v>5.4730333799202446E-2</v>
      </c>
      <c r="AI422" s="51">
        <v>0.13111901236558876</v>
      </c>
      <c r="AJ422" s="51">
        <v>0.12457321655316522</v>
      </c>
      <c r="AK422" s="51">
        <v>8.0791996488347202</v>
      </c>
      <c r="AL422" s="51">
        <v>5.7689550279370225</v>
      </c>
      <c r="AM422" s="51">
        <v>10.389444269732419</v>
      </c>
    </row>
    <row r="423" spans="1:39">
      <c r="A423" t="s">
        <v>982</v>
      </c>
      <c r="B423">
        <v>5</v>
      </c>
      <c r="C423" t="s">
        <v>983</v>
      </c>
      <c r="D423" t="s">
        <v>136</v>
      </c>
      <c r="E423" t="s">
        <v>137</v>
      </c>
      <c r="F423" t="s">
        <v>138</v>
      </c>
      <c r="G423" t="s">
        <v>139</v>
      </c>
      <c r="H423" t="s">
        <v>140</v>
      </c>
      <c r="I423" t="s">
        <v>10</v>
      </c>
      <c r="J423" t="s">
        <v>45</v>
      </c>
      <c r="K423">
        <v>52</v>
      </c>
      <c r="L423">
        <v>10841.3</v>
      </c>
      <c r="M423" t="s">
        <v>30</v>
      </c>
      <c r="N423">
        <v>422</v>
      </c>
      <c r="O423">
        <v>193.10023192307693</v>
      </c>
      <c r="P423" s="49" t="s">
        <v>33</v>
      </c>
      <c r="Q423" s="49">
        <v>7360445</v>
      </c>
      <c r="R423" s="49">
        <v>32.510452999999998</v>
      </c>
      <c r="S423" s="49">
        <v>52.540310169999998</v>
      </c>
      <c r="T423" s="49">
        <v>7.6758653781217774</v>
      </c>
      <c r="U423" s="49" t="s">
        <v>141</v>
      </c>
      <c r="V423" s="49">
        <v>0.28594968825048261</v>
      </c>
      <c r="W423" s="49">
        <v>1.93521838171215</v>
      </c>
      <c r="X423" s="49">
        <v>4</v>
      </c>
      <c r="Y423" s="49">
        <v>90</v>
      </c>
      <c r="Z423" s="49">
        <v>0.89753000000000005</v>
      </c>
      <c r="AA423" s="49">
        <v>401.28340079999998</v>
      </c>
      <c r="AB423" s="49">
        <v>2.1221608550000002</v>
      </c>
      <c r="AC423" s="51">
        <v>0.6989506263185653</v>
      </c>
      <c r="AD423" s="53">
        <v>1</v>
      </c>
      <c r="AE423" s="51">
        <v>193.10023192307693</v>
      </c>
      <c r="AF423" s="51">
        <v>641.42379557783863</v>
      </c>
      <c r="AG423" s="51">
        <v>83.985564466533404</v>
      </c>
      <c r="AH423" s="51">
        <v>5.4135371012873669E-2</v>
      </c>
      <c r="AI423" s="51">
        <v>0.13093615336000036</v>
      </c>
      <c r="AJ423" s="51">
        <v>0.12457321655316522</v>
      </c>
      <c r="AK423" s="51">
        <v>8.0679323704508885</v>
      </c>
      <c r="AL423" s="51">
        <v>5.7609096242944799</v>
      </c>
      <c r="AM423" s="51">
        <v>10.3749551166073</v>
      </c>
    </row>
    <row r="424" spans="1:39">
      <c r="A424" t="s">
        <v>984</v>
      </c>
      <c r="B424">
        <v>5</v>
      </c>
      <c r="C424" t="s">
        <v>985</v>
      </c>
      <c r="D424" t="s">
        <v>136</v>
      </c>
      <c r="E424" t="s">
        <v>137</v>
      </c>
      <c r="F424" t="s">
        <v>138</v>
      </c>
      <c r="G424" t="s">
        <v>139</v>
      </c>
      <c r="H424" t="s">
        <v>140</v>
      </c>
      <c r="I424" t="s">
        <v>10</v>
      </c>
      <c r="J424" t="s">
        <v>45</v>
      </c>
      <c r="K424">
        <v>52</v>
      </c>
      <c r="L424">
        <v>10841.3</v>
      </c>
      <c r="M424" t="s">
        <v>30</v>
      </c>
      <c r="N424">
        <v>423</v>
      </c>
      <c r="O424">
        <v>193.55890230769231</v>
      </c>
      <c r="P424" s="49" t="s">
        <v>33</v>
      </c>
      <c r="Q424" s="49">
        <v>7360445</v>
      </c>
      <c r="R424" s="49">
        <v>32.510452999999998</v>
      </c>
      <c r="S424" s="49">
        <v>52.540310169999998</v>
      </c>
      <c r="T424" s="49">
        <v>7.6758653781217774</v>
      </c>
      <c r="U424" s="49" t="s">
        <v>141</v>
      </c>
      <c r="V424" s="49">
        <v>0.28594968825048261</v>
      </c>
      <c r="W424" s="49">
        <v>1.93521838171215</v>
      </c>
      <c r="X424" s="49">
        <v>4</v>
      </c>
      <c r="Y424" s="49">
        <v>90</v>
      </c>
      <c r="Z424" s="49">
        <v>0.89753000000000005</v>
      </c>
      <c r="AA424" s="49">
        <v>401.28340079999998</v>
      </c>
      <c r="AB424" s="49">
        <v>2.1221608550000002</v>
      </c>
      <c r="AC424" s="51">
        <v>0.6989506263185653</v>
      </c>
      <c r="AD424" s="53">
        <v>1</v>
      </c>
      <c r="AE424" s="51">
        <v>193.55890230769231</v>
      </c>
      <c r="AF424" s="51">
        <v>642.94736753883114</v>
      </c>
      <c r="AG424" s="51">
        <v>84.067143502324598</v>
      </c>
      <c r="AH424" s="51">
        <v>5.3544589871586994E-2</v>
      </c>
      <c r="AI424" s="51">
        <v>0.1307527610294591</v>
      </c>
      <c r="AJ424" s="51">
        <v>0.12457321655316522</v>
      </c>
      <c r="AK424" s="51">
        <v>8.0566322300229185</v>
      </c>
      <c r="AL424" s="51">
        <v>5.7528407554990739</v>
      </c>
      <c r="AM424" s="51">
        <v>10.360423704546765</v>
      </c>
    </row>
    <row r="425" spans="1:39">
      <c r="A425" t="s">
        <v>986</v>
      </c>
      <c r="B425">
        <v>5</v>
      </c>
      <c r="C425" t="s">
        <v>987</v>
      </c>
      <c r="D425" t="s">
        <v>136</v>
      </c>
      <c r="E425" t="s">
        <v>137</v>
      </c>
      <c r="F425" t="s">
        <v>138</v>
      </c>
      <c r="G425" t="s">
        <v>139</v>
      </c>
      <c r="H425" t="s">
        <v>140</v>
      </c>
      <c r="I425" t="s">
        <v>10</v>
      </c>
      <c r="J425" t="s">
        <v>45</v>
      </c>
      <c r="K425">
        <v>52</v>
      </c>
      <c r="L425">
        <v>10841.3</v>
      </c>
      <c r="M425" t="s">
        <v>30</v>
      </c>
      <c r="N425">
        <v>424</v>
      </c>
      <c r="O425">
        <v>194.01757269230768</v>
      </c>
      <c r="P425" s="49" t="s">
        <v>33</v>
      </c>
      <c r="Q425" s="49">
        <v>7360445</v>
      </c>
      <c r="R425" s="49">
        <v>32.510452999999998</v>
      </c>
      <c r="S425" s="49">
        <v>52.540310169999998</v>
      </c>
      <c r="T425" s="49">
        <v>7.6758653781217774</v>
      </c>
      <c r="U425" s="49" t="s">
        <v>141</v>
      </c>
      <c r="V425" s="49">
        <v>0.28594968825048261</v>
      </c>
      <c r="W425" s="49">
        <v>1.93521838171215</v>
      </c>
      <c r="X425" s="49">
        <v>4</v>
      </c>
      <c r="Y425" s="49">
        <v>90</v>
      </c>
      <c r="Z425" s="49">
        <v>0.89753000000000005</v>
      </c>
      <c r="AA425" s="49">
        <v>401.28340079999998</v>
      </c>
      <c r="AB425" s="49">
        <v>2.1221608550000002</v>
      </c>
      <c r="AC425" s="51">
        <v>0.6989506263185653</v>
      </c>
      <c r="AD425" s="53">
        <v>1</v>
      </c>
      <c r="AE425" s="51">
        <v>194.01757269230768</v>
      </c>
      <c r="AF425" s="51">
        <v>644.47093949982354</v>
      </c>
      <c r="AG425" s="51">
        <v>84.147828820055722</v>
      </c>
      <c r="AH425" s="51">
        <v>5.2957995944325799E-2</v>
      </c>
      <c r="AI425" s="51">
        <v>0.13056884905526259</v>
      </c>
      <c r="AJ425" s="51">
        <v>0.12457321655316522</v>
      </c>
      <c r="AK425" s="51">
        <v>8.0453000705554416</v>
      </c>
      <c r="AL425" s="51">
        <v>5.7447490234985272</v>
      </c>
      <c r="AM425" s="51">
        <v>10.345851117612357</v>
      </c>
    </row>
    <row r="426" spans="1:39">
      <c r="A426" t="s">
        <v>988</v>
      </c>
      <c r="B426">
        <v>5</v>
      </c>
      <c r="C426" t="s">
        <v>989</v>
      </c>
      <c r="D426" t="s">
        <v>136</v>
      </c>
      <c r="E426" t="s">
        <v>137</v>
      </c>
      <c r="F426" t="s">
        <v>138</v>
      </c>
      <c r="G426" t="s">
        <v>139</v>
      </c>
      <c r="H426" t="s">
        <v>140</v>
      </c>
      <c r="I426" t="s">
        <v>10</v>
      </c>
      <c r="J426" t="s">
        <v>45</v>
      </c>
      <c r="K426">
        <v>52</v>
      </c>
      <c r="L426">
        <v>10841.3</v>
      </c>
      <c r="M426" t="s">
        <v>30</v>
      </c>
      <c r="N426">
        <v>425</v>
      </c>
      <c r="O426">
        <v>194.47624307692308</v>
      </c>
      <c r="P426" s="49" t="s">
        <v>33</v>
      </c>
      <c r="Q426" s="49">
        <v>7360445</v>
      </c>
      <c r="R426" s="49">
        <v>32.510452999999998</v>
      </c>
      <c r="S426" s="49">
        <v>52.540310169999998</v>
      </c>
      <c r="T426" s="49">
        <v>7.6758653781217774</v>
      </c>
      <c r="U426" s="49" t="s">
        <v>141</v>
      </c>
      <c r="V426" s="49">
        <v>0.28594968825048261</v>
      </c>
      <c r="W426" s="49">
        <v>1.93521838171215</v>
      </c>
      <c r="X426" s="49">
        <v>4</v>
      </c>
      <c r="Y426" s="49">
        <v>90</v>
      </c>
      <c r="Z426" s="49">
        <v>0.89753000000000005</v>
      </c>
      <c r="AA426" s="49">
        <v>401.28340079999998</v>
      </c>
      <c r="AB426" s="49">
        <v>2.1221608550000002</v>
      </c>
      <c r="AC426" s="51">
        <v>0.6989506263185653</v>
      </c>
      <c r="AD426" s="53">
        <v>1</v>
      </c>
      <c r="AE426" s="51">
        <v>194.47624307692308</v>
      </c>
      <c r="AF426" s="51">
        <v>645.99451146081617</v>
      </c>
      <c r="AG426" s="51">
        <v>84.227626806761037</v>
      </c>
      <c r="AH426" s="51">
        <v>5.2375594161844771E-2</v>
      </c>
      <c r="AI426" s="51">
        <v>0.13038443100126865</v>
      </c>
      <c r="AJ426" s="51">
        <v>0.12457321655316522</v>
      </c>
      <c r="AK426" s="51">
        <v>8.0339367278167675</v>
      </c>
      <c r="AL426" s="51">
        <v>5.7366350250734603</v>
      </c>
      <c r="AM426" s="51">
        <v>10.331238430560076</v>
      </c>
    </row>
    <row r="427" spans="1:39">
      <c r="A427" t="s">
        <v>990</v>
      </c>
      <c r="B427">
        <v>5</v>
      </c>
      <c r="C427" t="s">
        <v>991</v>
      </c>
      <c r="D427" t="s">
        <v>136</v>
      </c>
      <c r="E427" t="s">
        <v>137</v>
      </c>
      <c r="F427" t="s">
        <v>138</v>
      </c>
      <c r="G427" t="s">
        <v>139</v>
      </c>
      <c r="H427" t="s">
        <v>140</v>
      </c>
      <c r="I427" t="s">
        <v>10</v>
      </c>
      <c r="J427" t="s">
        <v>45</v>
      </c>
      <c r="K427">
        <v>52</v>
      </c>
      <c r="L427">
        <v>10841.3</v>
      </c>
      <c r="M427" t="s">
        <v>30</v>
      </c>
      <c r="N427">
        <v>426</v>
      </c>
      <c r="O427">
        <v>194.93491346153846</v>
      </c>
      <c r="P427" s="49" t="s">
        <v>33</v>
      </c>
      <c r="Q427" s="49">
        <v>7360445</v>
      </c>
      <c r="R427" s="49">
        <v>32.510452999999998</v>
      </c>
      <c r="S427" s="49">
        <v>52.540310169999998</v>
      </c>
      <c r="T427" s="49">
        <v>7.6758653781217774</v>
      </c>
      <c r="U427" s="49" t="s">
        <v>141</v>
      </c>
      <c r="V427" s="49">
        <v>0.28594968825048261</v>
      </c>
      <c r="W427" s="49">
        <v>1.93521838171215</v>
      </c>
      <c r="X427" s="49">
        <v>4</v>
      </c>
      <c r="Y427" s="49">
        <v>90</v>
      </c>
      <c r="Z427" s="49">
        <v>0.89753000000000005</v>
      </c>
      <c r="AA427" s="49">
        <v>401.28340079999998</v>
      </c>
      <c r="AB427" s="49">
        <v>2.1221608550000002</v>
      </c>
      <c r="AC427" s="51">
        <v>0.6989506263185653</v>
      </c>
      <c r="AD427" s="53">
        <v>1</v>
      </c>
      <c r="AE427" s="51">
        <v>194.93491346153846</v>
      </c>
      <c r="AF427" s="51">
        <v>647.51808342180857</v>
      </c>
      <c r="AG427" s="51">
        <v>84.306543856025428</v>
      </c>
      <c r="AH427" s="51">
        <v>5.1797388823686931E-2</v>
      </c>
      <c r="AI427" s="51">
        <v>0.13019952031379201</v>
      </c>
      <c r="AJ427" s="51">
        <v>0.12457321655316522</v>
      </c>
      <c r="AK427" s="51">
        <v>8.0225430303325176</v>
      </c>
      <c r="AL427" s="51">
        <v>5.728499351832852</v>
      </c>
      <c r="AM427" s="51">
        <v>10.316586708832185</v>
      </c>
    </row>
    <row r="428" spans="1:39">
      <c r="A428" t="s">
        <v>992</v>
      </c>
      <c r="B428">
        <v>5</v>
      </c>
      <c r="C428" t="s">
        <v>993</v>
      </c>
      <c r="D428" t="s">
        <v>136</v>
      </c>
      <c r="E428" t="s">
        <v>137</v>
      </c>
      <c r="F428" t="s">
        <v>138</v>
      </c>
      <c r="G428" t="s">
        <v>139</v>
      </c>
      <c r="H428" t="s">
        <v>140</v>
      </c>
      <c r="I428" t="s">
        <v>10</v>
      </c>
      <c r="J428" t="s">
        <v>45</v>
      </c>
      <c r="K428">
        <v>52</v>
      </c>
      <c r="L428">
        <v>10841.3</v>
      </c>
      <c r="M428" t="s">
        <v>30</v>
      </c>
      <c r="N428">
        <v>427</v>
      </c>
      <c r="O428">
        <v>195.39358384615386</v>
      </c>
      <c r="P428" s="49" t="s">
        <v>33</v>
      </c>
      <c r="Q428" s="49">
        <v>7360445</v>
      </c>
      <c r="R428" s="49">
        <v>32.510452999999998</v>
      </c>
      <c r="S428" s="49">
        <v>52.540310169999998</v>
      </c>
      <c r="T428" s="49">
        <v>7.6758653781217774</v>
      </c>
      <c r="U428" s="49" t="s">
        <v>141</v>
      </c>
      <c r="V428" s="49">
        <v>0.28594968825048261</v>
      </c>
      <c r="W428" s="49">
        <v>1.93521838171215</v>
      </c>
      <c r="X428" s="49">
        <v>4</v>
      </c>
      <c r="Y428" s="49">
        <v>90</v>
      </c>
      <c r="Z428" s="49">
        <v>0.89753000000000005</v>
      </c>
      <c r="AA428" s="49">
        <v>401.28340079999998</v>
      </c>
      <c r="AB428" s="49">
        <v>2.1221608550000002</v>
      </c>
      <c r="AC428" s="51">
        <v>0.6989506263185653</v>
      </c>
      <c r="AD428" s="53">
        <v>1</v>
      </c>
      <c r="AE428" s="51">
        <v>195.39358384615386</v>
      </c>
      <c r="AF428" s="51">
        <v>649.04165538280108</v>
      </c>
      <c r="AG428" s="51">
        <v>84.384586367033933</v>
      </c>
      <c r="AH428" s="51">
        <v>5.1223383605500938E-2</v>
      </c>
      <c r="AI428" s="51">
        <v>0.13001413032151901</v>
      </c>
      <c r="AJ428" s="51">
        <v>0.12457321655316522</v>
      </c>
      <c r="AK428" s="51">
        <v>8.0111197993803724</v>
      </c>
      <c r="AL428" s="51">
        <v>5.7203425902102856</v>
      </c>
      <c r="AM428" s="51">
        <v>10.30189700855046</v>
      </c>
    </row>
    <row r="429" spans="1:39">
      <c r="A429" t="s">
        <v>994</v>
      </c>
      <c r="B429">
        <v>5</v>
      </c>
      <c r="C429" t="s">
        <v>995</v>
      </c>
      <c r="D429" t="s">
        <v>136</v>
      </c>
      <c r="E429" t="s">
        <v>137</v>
      </c>
      <c r="F429" t="s">
        <v>138</v>
      </c>
      <c r="G429" t="s">
        <v>139</v>
      </c>
      <c r="H429" t="s">
        <v>140</v>
      </c>
      <c r="I429" t="s">
        <v>10</v>
      </c>
      <c r="J429" t="s">
        <v>45</v>
      </c>
      <c r="K429">
        <v>52</v>
      </c>
      <c r="L429">
        <v>10841.3</v>
      </c>
      <c r="M429" t="s">
        <v>30</v>
      </c>
      <c r="N429">
        <v>428</v>
      </c>
      <c r="O429">
        <v>195.85225423076923</v>
      </c>
      <c r="P429" s="49" t="s">
        <v>33</v>
      </c>
      <c r="Q429" s="49">
        <v>7360445</v>
      </c>
      <c r="R429" s="49">
        <v>32.510452999999998</v>
      </c>
      <c r="S429" s="49">
        <v>52.540310169999998</v>
      </c>
      <c r="T429" s="49">
        <v>7.6758653781217774</v>
      </c>
      <c r="U429" s="49" t="s">
        <v>141</v>
      </c>
      <c r="V429" s="49">
        <v>0.28594968825048261</v>
      </c>
      <c r="W429" s="49">
        <v>1.93521838171215</v>
      </c>
      <c r="X429" s="49">
        <v>4</v>
      </c>
      <c r="Y429" s="49">
        <v>90</v>
      </c>
      <c r="Z429" s="49">
        <v>0.89753000000000005</v>
      </c>
      <c r="AA429" s="49">
        <v>401.28340079999998</v>
      </c>
      <c r="AB429" s="49">
        <v>2.1221608550000002</v>
      </c>
      <c r="AC429" s="51">
        <v>0.6989506263185653</v>
      </c>
      <c r="AD429" s="53">
        <v>1</v>
      </c>
      <c r="AE429" s="51">
        <v>195.85225423076923</v>
      </c>
      <c r="AF429" s="51">
        <v>650.56522734379359</v>
      </c>
      <c r="AG429" s="51">
        <v>84.461760743632198</v>
      </c>
      <c r="AH429" s="51">
        <v>5.065358156630196E-2</v>
      </c>
      <c r="AI429" s="51">
        <v>0.12982827423544122</v>
      </c>
      <c r="AJ429" s="51">
        <v>0.12457321655316522</v>
      </c>
      <c r="AK429" s="51">
        <v>7.9996678489859709</v>
      </c>
      <c r="AL429" s="51">
        <v>5.7121653214610237</v>
      </c>
      <c r="AM429" s="51">
        <v>10.28717037651092</v>
      </c>
    </row>
    <row r="430" spans="1:39">
      <c r="A430" t="s">
        <v>996</v>
      </c>
      <c r="B430">
        <v>5</v>
      </c>
      <c r="C430" t="s">
        <v>997</v>
      </c>
      <c r="D430" t="s">
        <v>136</v>
      </c>
      <c r="E430" t="s">
        <v>137</v>
      </c>
      <c r="F430" t="s">
        <v>138</v>
      </c>
      <c r="G430" t="s">
        <v>139</v>
      </c>
      <c r="H430" t="s">
        <v>140</v>
      </c>
      <c r="I430" t="s">
        <v>10</v>
      </c>
      <c r="J430" t="s">
        <v>45</v>
      </c>
      <c r="K430">
        <v>52</v>
      </c>
      <c r="L430">
        <v>10841.3</v>
      </c>
      <c r="M430" t="s">
        <v>30</v>
      </c>
      <c r="N430">
        <v>429</v>
      </c>
      <c r="O430">
        <v>196.31092461538461</v>
      </c>
      <c r="P430" s="49" t="s">
        <v>33</v>
      </c>
      <c r="Q430" s="49">
        <v>7360445</v>
      </c>
      <c r="R430" s="49">
        <v>32.510452999999998</v>
      </c>
      <c r="S430" s="49">
        <v>52.540310169999998</v>
      </c>
      <c r="T430" s="49">
        <v>7.6758653781217774</v>
      </c>
      <c r="U430" s="49" t="s">
        <v>141</v>
      </c>
      <c r="V430" s="49">
        <v>0.28594968825048261</v>
      </c>
      <c r="W430" s="49">
        <v>1.93521838171215</v>
      </c>
      <c r="X430" s="49">
        <v>4</v>
      </c>
      <c r="Y430" s="49">
        <v>90</v>
      </c>
      <c r="Z430" s="49">
        <v>0.89753000000000005</v>
      </c>
      <c r="AA430" s="49">
        <v>401.28340079999998</v>
      </c>
      <c r="AB430" s="49">
        <v>2.1221608550000002</v>
      </c>
      <c r="AC430" s="51">
        <v>0.6989506263185653</v>
      </c>
      <c r="AD430" s="53">
        <v>1</v>
      </c>
      <c r="AE430" s="51">
        <v>196.31092461538461</v>
      </c>
      <c r="AF430" s="51">
        <v>652.08879930478599</v>
      </c>
      <c r="AG430" s="51">
        <v>84.538073393398079</v>
      </c>
      <c r="AH430" s="51">
        <v>5.0087985155735232E-2</v>
      </c>
      <c r="AI430" s="51">
        <v>0.12964196514880641</v>
      </c>
      <c r="AJ430" s="51">
        <v>0.12457321655316522</v>
      </c>
      <c r="AK430" s="51">
        <v>7.9881879859199065</v>
      </c>
      <c r="AL430" s="51">
        <v>5.7039681216598579</v>
      </c>
      <c r="AM430" s="51">
        <v>10.272407850179956</v>
      </c>
    </row>
    <row r="431" spans="1:39">
      <c r="A431" t="s">
        <v>998</v>
      </c>
      <c r="B431">
        <v>5</v>
      </c>
      <c r="C431" t="s">
        <v>999</v>
      </c>
      <c r="D431" t="s">
        <v>136</v>
      </c>
      <c r="E431" t="s">
        <v>137</v>
      </c>
      <c r="F431" t="s">
        <v>138</v>
      </c>
      <c r="G431" t="s">
        <v>139</v>
      </c>
      <c r="H431" t="s">
        <v>140</v>
      </c>
      <c r="I431" t="s">
        <v>10</v>
      </c>
      <c r="J431" t="s">
        <v>45</v>
      </c>
      <c r="K431">
        <v>52</v>
      </c>
      <c r="L431">
        <v>10841.3</v>
      </c>
      <c r="M431" t="s">
        <v>30</v>
      </c>
      <c r="N431">
        <v>430</v>
      </c>
      <c r="O431">
        <v>196.76959500000001</v>
      </c>
      <c r="P431" s="49" t="s">
        <v>33</v>
      </c>
      <c r="Q431" s="49">
        <v>7360445</v>
      </c>
      <c r="R431" s="49">
        <v>32.510452999999998</v>
      </c>
      <c r="S431" s="49">
        <v>52.540310169999998</v>
      </c>
      <c r="T431" s="49">
        <v>7.6758653781217774</v>
      </c>
      <c r="U431" s="49" t="s">
        <v>141</v>
      </c>
      <c r="V431" s="49">
        <v>0.28594968825048261</v>
      </c>
      <c r="W431" s="49">
        <v>1.93521838171215</v>
      </c>
      <c r="X431" s="49">
        <v>4</v>
      </c>
      <c r="Y431" s="49">
        <v>90</v>
      </c>
      <c r="Z431" s="49">
        <v>0.89753000000000005</v>
      </c>
      <c r="AA431" s="49">
        <v>401.28340079999998</v>
      </c>
      <c r="AB431" s="49">
        <v>2.1221608550000002</v>
      </c>
      <c r="AC431" s="51">
        <v>0.6989506263185653</v>
      </c>
      <c r="AD431" s="53">
        <v>1</v>
      </c>
      <c r="AE431" s="51">
        <v>196.76959500000001</v>
      </c>
      <c r="AF431" s="51">
        <v>653.61237126577862</v>
      </c>
      <c r="AG431" s="51">
        <v>84.613530726724505</v>
      </c>
      <c r="AH431" s="51">
        <v>4.9526596221464145E-2</v>
      </c>
      <c r="AI431" s="51">
        <v>0.12945521603708765</v>
      </c>
      <c r="AJ431" s="51">
        <v>0.12457321655316522</v>
      </c>
      <c r="AK431" s="51">
        <v>7.9766810096958061</v>
      </c>
      <c r="AL431" s="51">
        <v>5.6957515616997449</v>
      </c>
      <c r="AM431" s="51">
        <v>10.257610457691868</v>
      </c>
    </row>
    <row r="432" spans="1:39">
      <c r="A432" t="s">
        <v>1000</v>
      </c>
      <c r="B432">
        <v>5</v>
      </c>
      <c r="C432" t="s">
        <v>1001</v>
      </c>
      <c r="D432" t="s">
        <v>136</v>
      </c>
      <c r="E432" t="s">
        <v>137</v>
      </c>
      <c r="F432" t="s">
        <v>138</v>
      </c>
      <c r="G432" t="s">
        <v>139</v>
      </c>
      <c r="H432" t="s">
        <v>140</v>
      </c>
      <c r="I432" t="s">
        <v>10</v>
      </c>
      <c r="J432" t="s">
        <v>45</v>
      </c>
      <c r="K432">
        <v>52</v>
      </c>
      <c r="L432">
        <v>10841.3</v>
      </c>
      <c r="M432" t="s">
        <v>30</v>
      </c>
      <c r="N432">
        <v>431</v>
      </c>
      <c r="O432">
        <v>197.22826538461538</v>
      </c>
      <c r="P432" s="49" t="s">
        <v>33</v>
      </c>
      <c r="Q432" s="49">
        <v>7360445</v>
      </c>
      <c r="R432" s="49">
        <v>32.510452999999998</v>
      </c>
      <c r="S432" s="49">
        <v>52.540310169999998</v>
      </c>
      <c r="T432" s="49">
        <v>7.6758653781217774</v>
      </c>
      <c r="U432" s="49" t="s">
        <v>141</v>
      </c>
      <c r="V432" s="49">
        <v>0.28594968825048261</v>
      </c>
      <c r="W432" s="49">
        <v>1.93521838171215</v>
      </c>
      <c r="X432" s="49">
        <v>4</v>
      </c>
      <c r="Y432" s="49">
        <v>90</v>
      </c>
      <c r="Z432" s="49">
        <v>0.89753000000000005</v>
      </c>
      <c r="AA432" s="49">
        <v>401.28340079999998</v>
      </c>
      <c r="AB432" s="49">
        <v>2.1221608550000002</v>
      </c>
      <c r="AC432" s="51">
        <v>0.6989506263185653</v>
      </c>
      <c r="AD432" s="53">
        <v>1</v>
      </c>
      <c r="AE432" s="51">
        <v>197.22826538461538</v>
      </c>
      <c r="AF432" s="51">
        <v>655.13594322677102</v>
      </c>
      <c r="AG432" s="51">
        <v>84.688139155913376</v>
      </c>
      <c r="AH432" s="51">
        <v>4.8969416016473206E-2</v>
      </c>
      <c r="AI432" s="51">
        <v>0.12926803975796994</v>
      </c>
      <c r="AJ432" s="51">
        <v>0.12457321655316522</v>
      </c>
      <c r="AK432" s="51">
        <v>7.9651477125695154</v>
      </c>
      <c r="AL432" s="51">
        <v>5.6875162072912175</v>
      </c>
      <c r="AM432" s="51">
        <v>10.242779217847815</v>
      </c>
    </row>
    <row r="433" spans="1:39">
      <c r="A433" t="s">
        <v>1002</v>
      </c>
      <c r="B433">
        <v>5</v>
      </c>
      <c r="C433" t="s">
        <v>1003</v>
      </c>
      <c r="D433" t="s">
        <v>136</v>
      </c>
      <c r="E433" t="s">
        <v>137</v>
      </c>
      <c r="F433" t="s">
        <v>138</v>
      </c>
      <c r="G433" t="s">
        <v>139</v>
      </c>
      <c r="H433" t="s">
        <v>140</v>
      </c>
      <c r="I433" t="s">
        <v>10</v>
      </c>
      <c r="J433" t="s">
        <v>45</v>
      </c>
      <c r="K433">
        <v>52</v>
      </c>
      <c r="L433">
        <v>10841.3</v>
      </c>
      <c r="M433" t="s">
        <v>30</v>
      </c>
      <c r="N433">
        <v>432</v>
      </c>
      <c r="O433">
        <v>197.68693576923076</v>
      </c>
      <c r="P433" s="49" t="s">
        <v>33</v>
      </c>
      <c r="Q433" s="49">
        <v>7360445</v>
      </c>
      <c r="R433" s="49">
        <v>32.510452999999998</v>
      </c>
      <c r="S433" s="49">
        <v>52.540310169999998</v>
      </c>
      <c r="T433" s="49">
        <v>7.6758653781217774</v>
      </c>
      <c r="U433" s="49" t="s">
        <v>141</v>
      </c>
      <c r="V433" s="49">
        <v>0.28594968825048261</v>
      </c>
      <c r="W433" s="49">
        <v>1.93521838171215</v>
      </c>
      <c r="X433" s="49">
        <v>4</v>
      </c>
      <c r="Y433" s="49">
        <v>90</v>
      </c>
      <c r="Z433" s="49">
        <v>0.89753000000000005</v>
      </c>
      <c r="AA433" s="49">
        <v>401.28340079999998</v>
      </c>
      <c r="AB433" s="49">
        <v>2.1221608550000002</v>
      </c>
      <c r="AC433" s="51">
        <v>0.6989506263185653</v>
      </c>
      <c r="AD433" s="53">
        <v>1</v>
      </c>
      <c r="AE433" s="51">
        <v>197.68693576923076</v>
      </c>
      <c r="AF433" s="51">
        <v>656.65951518776353</v>
      </c>
      <c r="AG433" s="51">
        <v>84.761905094280991</v>
      </c>
      <c r="AH433" s="51">
        <v>4.8416445206539926E-2</v>
      </c>
      <c r="AI433" s="51">
        <v>0.1290804490513541</v>
      </c>
      <c r="AJ433" s="51">
        <v>0.12457321655316522</v>
      </c>
      <c r="AK433" s="51">
        <v>7.9535888795393408</v>
      </c>
      <c r="AL433" s="51">
        <v>5.6792626189625599</v>
      </c>
      <c r="AM433" s="51">
        <v>10.227915140116121</v>
      </c>
    </row>
    <row r="434" spans="1:39">
      <c r="A434" t="s">
        <v>1004</v>
      </c>
      <c r="B434">
        <v>5</v>
      </c>
      <c r="C434" t="s">
        <v>1005</v>
      </c>
      <c r="D434" t="s">
        <v>136</v>
      </c>
      <c r="E434" t="s">
        <v>137</v>
      </c>
      <c r="F434" t="s">
        <v>138</v>
      </c>
      <c r="G434" t="s">
        <v>139</v>
      </c>
      <c r="H434" t="s">
        <v>140</v>
      </c>
      <c r="I434" t="s">
        <v>10</v>
      </c>
      <c r="J434" t="s">
        <v>45</v>
      </c>
      <c r="K434">
        <v>52</v>
      </c>
      <c r="L434">
        <v>10841.3</v>
      </c>
      <c r="M434" t="s">
        <v>30</v>
      </c>
      <c r="N434">
        <v>433</v>
      </c>
      <c r="O434">
        <v>198.14560615384616</v>
      </c>
      <c r="P434" s="49" t="s">
        <v>33</v>
      </c>
      <c r="Q434" s="49">
        <v>7360445</v>
      </c>
      <c r="R434" s="49">
        <v>32.510452999999998</v>
      </c>
      <c r="S434" s="49">
        <v>52.540310169999998</v>
      </c>
      <c r="T434" s="49">
        <v>7.6758653781217774</v>
      </c>
      <c r="U434" s="49" t="s">
        <v>141</v>
      </c>
      <c r="V434" s="49">
        <v>0.28594968825048261</v>
      </c>
      <c r="W434" s="49">
        <v>1.93521838171215</v>
      </c>
      <c r="X434" s="49">
        <v>4</v>
      </c>
      <c r="Y434" s="49">
        <v>90</v>
      </c>
      <c r="Z434" s="49">
        <v>0.89753000000000005</v>
      </c>
      <c r="AA434" s="49">
        <v>401.28340079999998</v>
      </c>
      <c r="AB434" s="49">
        <v>2.1221608550000002</v>
      </c>
      <c r="AC434" s="51">
        <v>0.6989506263185653</v>
      </c>
      <c r="AD434" s="53">
        <v>1</v>
      </c>
      <c r="AE434" s="51">
        <v>198.14560615384616</v>
      </c>
      <c r="AF434" s="51">
        <v>658.18308714875604</v>
      </c>
      <c r="AG434" s="51">
        <v>84.834834955274573</v>
      </c>
      <c r="AH434" s="51">
        <v>4.7867683877611644E-2</v>
      </c>
      <c r="AI434" s="51">
        <v>0.12889245653937784</v>
      </c>
      <c r="AJ434" s="51">
        <v>0.12457321655316522</v>
      </c>
      <c r="AK434" s="51">
        <v>7.9420052883473371</v>
      </c>
      <c r="AL434" s="51">
        <v>5.6709913520607316</v>
      </c>
      <c r="AM434" s="51">
        <v>10.213019224633944</v>
      </c>
    </row>
    <row r="435" spans="1:39">
      <c r="A435" t="s">
        <v>1006</v>
      </c>
      <c r="B435">
        <v>5</v>
      </c>
      <c r="C435" t="s">
        <v>1007</v>
      </c>
      <c r="D435" t="s">
        <v>136</v>
      </c>
      <c r="E435" t="s">
        <v>137</v>
      </c>
      <c r="F435" t="s">
        <v>138</v>
      </c>
      <c r="G435" t="s">
        <v>139</v>
      </c>
      <c r="H435" t="s">
        <v>140</v>
      </c>
      <c r="I435" t="s">
        <v>10</v>
      </c>
      <c r="J435" t="s">
        <v>45</v>
      </c>
      <c r="K435">
        <v>52</v>
      </c>
      <c r="L435">
        <v>10841.3</v>
      </c>
      <c r="M435" t="s">
        <v>30</v>
      </c>
      <c r="N435">
        <v>434</v>
      </c>
      <c r="O435">
        <v>198.60427653846153</v>
      </c>
      <c r="P435" s="49" t="s">
        <v>33</v>
      </c>
      <c r="Q435" s="49">
        <v>7360445</v>
      </c>
      <c r="R435" s="49">
        <v>32.510452999999998</v>
      </c>
      <c r="S435" s="49">
        <v>52.540310169999998</v>
      </c>
      <c r="T435" s="49">
        <v>7.6758653781217774</v>
      </c>
      <c r="U435" s="49" t="s">
        <v>141</v>
      </c>
      <c r="V435" s="49">
        <v>0.28594968825048261</v>
      </c>
      <c r="W435" s="49">
        <v>1.93521838171215</v>
      </c>
      <c r="X435" s="49">
        <v>4</v>
      </c>
      <c r="Y435" s="49">
        <v>90</v>
      </c>
      <c r="Z435" s="49">
        <v>0.89753000000000005</v>
      </c>
      <c r="AA435" s="49">
        <v>401.28340079999998</v>
      </c>
      <c r="AB435" s="49">
        <v>2.1221608550000002</v>
      </c>
      <c r="AC435" s="51">
        <v>0.6989506263185653</v>
      </c>
      <c r="AD435" s="53">
        <v>1</v>
      </c>
      <c r="AE435" s="51">
        <v>198.60427653846153</v>
      </c>
      <c r="AF435" s="51">
        <v>659.70665910974856</v>
      </c>
      <c r="AG435" s="51">
        <v>84.906935151600251</v>
      </c>
      <c r="AH435" s="51">
        <v>4.7323131543264556E-2</v>
      </c>
      <c r="AI435" s="51">
        <v>0.12870407472645379</v>
      </c>
      <c r="AJ435" s="51">
        <v>0.12457321655316522</v>
      </c>
      <c r="AK435" s="51">
        <v>7.9303977094816638</v>
      </c>
      <c r="AL435" s="51">
        <v>5.6627029567530398</v>
      </c>
      <c r="AM435" s="51">
        <v>10.198092462210289</v>
      </c>
    </row>
    <row r="436" spans="1:39">
      <c r="A436" t="s">
        <v>1008</v>
      </c>
      <c r="B436">
        <v>5</v>
      </c>
      <c r="C436" t="s">
        <v>1009</v>
      </c>
      <c r="D436" t="s">
        <v>136</v>
      </c>
      <c r="E436" t="s">
        <v>137</v>
      </c>
      <c r="F436" t="s">
        <v>138</v>
      </c>
      <c r="G436" t="s">
        <v>139</v>
      </c>
      <c r="H436" t="s">
        <v>140</v>
      </c>
      <c r="I436" t="s">
        <v>10</v>
      </c>
      <c r="J436" t="s">
        <v>45</v>
      </c>
      <c r="K436">
        <v>52</v>
      </c>
      <c r="L436">
        <v>10841.3</v>
      </c>
      <c r="M436" t="s">
        <v>30</v>
      </c>
      <c r="N436">
        <v>435</v>
      </c>
      <c r="O436">
        <v>199.06294692307694</v>
      </c>
      <c r="P436" s="49" t="s">
        <v>33</v>
      </c>
      <c r="Q436" s="49">
        <v>7360445</v>
      </c>
      <c r="R436" s="49">
        <v>32.510452999999998</v>
      </c>
      <c r="S436" s="49">
        <v>52.540310169999998</v>
      </c>
      <c r="T436" s="49">
        <v>7.6758653781217774</v>
      </c>
      <c r="U436" s="49" t="s">
        <v>141</v>
      </c>
      <c r="V436" s="49">
        <v>0.28594968825048261</v>
      </c>
      <c r="W436" s="49">
        <v>1.93521838171215</v>
      </c>
      <c r="X436" s="49">
        <v>4</v>
      </c>
      <c r="Y436" s="49">
        <v>90</v>
      </c>
      <c r="Z436" s="49">
        <v>0.89753000000000005</v>
      </c>
      <c r="AA436" s="49">
        <v>401.28340079999998</v>
      </c>
      <c r="AB436" s="49">
        <v>2.1221608550000002</v>
      </c>
      <c r="AC436" s="51">
        <v>0.6989506263185653</v>
      </c>
      <c r="AD436" s="53">
        <v>1</v>
      </c>
      <c r="AE436" s="51">
        <v>199.06294692307694</v>
      </c>
      <c r="AF436" s="51">
        <v>661.23023107074107</v>
      </c>
      <c r="AG436" s="51">
        <v>84.978212094362405</v>
      </c>
      <c r="AH436" s="51">
        <v>4.6782787152187602E-2</v>
      </c>
      <c r="AI436" s="51">
        <v>0.12851531599932414</v>
      </c>
      <c r="AJ436" s="51">
        <v>0.12457321655316522</v>
      </c>
      <c r="AK436" s="51">
        <v>7.9187669061799406</v>
      </c>
      <c r="AL436" s="51">
        <v>5.6543979780295475</v>
      </c>
      <c r="AM436" s="51">
        <v>10.183135834330335</v>
      </c>
    </row>
    <row r="437" spans="1:39">
      <c r="A437" t="s">
        <v>1010</v>
      </c>
      <c r="B437">
        <v>5</v>
      </c>
      <c r="C437" t="s">
        <v>1011</v>
      </c>
      <c r="D437" t="s">
        <v>136</v>
      </c>
      <c r="E437" t="s">
        <v>137</v>
      </c>
      <c r="F437" t="s">
        <v>138</v>
      </c>
      <c r="G437" t="s">
        <v>139</v>
      </c>
      <c r="H437" t="s">
        <v>140</v>
      </c>
      <c r="I437" t="s">
        <v>10</v>
      </c>
      <c r="J437" t="s">
        <v>45</v>
      </c>
      <c r="K437">
        <v>52</v>
      </c>
      <c r="L437">
        <v>10841.3</v>
      </c>
      <c r="M437" t="s">
        <v>30</v>
      </c>
      <c r="N437">
        <v>436</v>
      </c>
      <c r="O437">
        <v>199.52161730769231</v>
      </c>
      <c r="P437" s="49" t="s">
        <v>33</v>
      </c>
      <c r="Q437" s="49">
        <v>7360445</v>
      </c>
      <c r="R437" s="49">
        <v>32.510452999999998</v>
      </c>
      <c r="S437" s="49">
        <v>52.540310169999998</v>
      </c>
      <c r="T437" s="49">
        <v>7.6758653781217774</v>
      </c>
      <c r="U437" s="49" t="s">
        <v>141</v>
      </c>
      <c r="V437" s="49">
        <v>0.28594968825048261</v>
      </c>
      <c r="W437" s="49">
        <v>1.93521838171215</v>
      </c>
      <c r="X437" s="49">
        <v>4</v>
      </c>
      <c r="Y437" s="49">
        <v>90</v>
      </c>
      <c r="Z437" s="49">
        <v>0.89753000000000005</v>
      </c>
      <c r="AA437" s="49">
        <v>401.28340079999998</v>
      </c>
      <c r="AB437" s="49">
        <v>2.1221608550000002</v>
      </c>
      <c r="AC437" s="51">
        <v>0.6989506263185653</v>
      </c>
      <c r="AD437" s="53">
        <v>1</v>
      </c>
      <c r="AE437" s="51">
        <v>199.52161730769231</v>
      </c>
      <c r="AF437" s="51">
        <v>662.75380303173347</v>
      </c>
      <c r="AG437" s="51">
        <v>85.048672192214497</v>
      </c>
      <c r="AH437" s="51">
        <v>4.6246649095718705E-2</v>
      </c>
      <c r="AI437" s="51">
        <v>0.12832619262713196</v>
      </c>
      <c r="AJ437" s="51">
        <v>0.12457321655316522</v>
      </c>
      <c r="AK437" s="51">
        <v>7.9071136344336495</v>
      </c>
      <c r="AL437" s="51">
        <v>5.6460769557062065</v>
      </c>
      <c r="AM437" s="51">
        <v>10.168150313161094</v>
      </c>
    </row>
    <row r="438" spans="1:39">
      <c r="A438" t="s">
        <v>1012</v>
      </c>
      <c r="B438">
        <v>5</v>
      </c>
      <c r="C438" t="s">
        <v>1013</v>
      </c>
      <c r="D438" t="s">
        <v>136</v>
      </c>
      <c r="E438" t="s">
        <v>137</v>
      </c>
      <c r="F438" t="s">
        <v>138</v>
      </c>
      <c r="G438" t="s">
        <v>139</v>
      </c>
      <c r="H438" t="s">
        <v>140</v>
      </c>
      <c r="I438" t="s">
        <v>10</v>
      </c>
      <c r="J438" t="s">
        <v>45</v>
      </c>
      <c r="K438">
        <v>52</v>
      </c>
      <c r="L438">
        <v>10841.3</v>
      </c>
      <c r="M438" t="s">
        <v>30</v>
      </c>
      <c r="N438">
        <v>437</v>
      </c>
      <c r="O438">
        <v>199.98028769230768</v>
      </c>
      <c r="P438" s="49" t="s">
        <v>33</v>
      </c>
      <c r="Q438" s="49">
        <v>7360445</v>
      </c>
      <c r="R438" s="49">
        <v>32.510452999999998</v>
      </c>
      <c r="S438" s="49">
        <v>52.540310169999998</v>
      </c>
      <c r="T438" s="49">
        <v>7.6758653781217774</v>
      </c>
      <c r="U438" s="49" t="s">
        <v>141</v>
      </c>
      <c r="V438" s="49">
        <v>0.28594968825048261</v>
      </c>
      <c r="W438" s="49">
        <v>1.93521838171215</v>
      </c>
      <c r="X438" s="49">
        <v>4</v>
      </c>
      <c r="Y438" s="49">
        <v>90</v>
      </c>
      <c r="Z438" s="49">
        <v>0.89753000000000005</v>
      </c>
      <c r="AA438" s="49">
        <v>401.28340079999998</v>
      </c>
      <c r="AB438" s="49">
        <v>2.1221608550000002</v>
      </c>
      <c r="AC438" s="51">
        <v>0.6989506263185653</v>
      </c>
      <c r="AD438" s="53">
        <v>1</v>
      </c>
      <c r="AE438" s="51">
        <v>199.98028769230768</v>
      </c>
      <c r="AF438" s="51">
        <v>664.27737499272598</v>
      </c>
      <c r="AG438" s="51">
        <v>85.118321850521227</v>
      </c>
      <c r="AH438" s="51">
        <v>4.5714715215261416E-2</v>
      </c>
      <c r="AI438" s="51">
        <v>0.1281367167615084</v>
      </c>
      <c r="AJ438" s="51">
        <v>0.12457321655316522</v>
      </c>
      <c r="AK438" s="51">
        <v>7.8954386429935042</v>
      </c>
      <c r="AL438" s="51">
        <v>5.6377404244286975</v>
      </c>
      <c r="AM438" s="51">
        <v>10.153136861558311</v>
      </c>
    </row>
    <row r="439" spans="1:39">
      <c r="A439" t="s">
        <v>1014</v>
      </c>
      <c r="B439">
        <v>5</v>
      </c>
      <c r="C439" t="s">
        <v>1015</v>
      </c>
      <c r="D439" t="s">
        <v>136</v>
      </c>
      <c r="E439" t="s">
        <v>137</v>
      </c>
      <c r="F439" t="s">
        <v>138</v>
      </c>
      <c r="G439" t="s">
        <v>139</v>
      </c>
      <c r="H439" t="s">
        <v>140</v>
      </c>
      <c r="I439" t="s">
        <v>10</v>
      </c>
      <c r="J439" t="s">
        <v>45</v>
      </c>
      <c r="K439">
        <v>52</v>
      </c>
      <c r="L439">
        <v>10841.3</v>
      </c>
      <c r="M439" t="s">
        <v>30</v>
      </c>
      <c r="N439">
        <v>438</v>
      </c>
      <c r="O439">
        <v>200.43895807692309</v>
      </c>
      <c r="P439" s="49" t="s">
        <v>33</v>
      </c>
      <c r="Q439" s="49">
        <v>7360445</v>
      </c>
      <c r="R439" s="49">
        <v>32.510452999999998</v>
      </c>
      <c r="S439" s="49">
        <v>52.540310169999998</v>
      </c>
      <c r="T439" s="49">
        <v>7.6758653781217774</v>
      </c>
      <c r="U439" s="49" t="s">
        <v>141</v>
      </c>
      <c r="V439" s="49">
        <v>0.28594968825048261</v>
      </c>
      <c r="W439" s="49">
        <v>1.93521838171215</v>
      </c>
      <c r="X439" s="49">
        <v>4</v>
      </c>
      <c r="Y439" s="49">
        <v>90</v>
      </c>
      <c r="Z439" s="49">
        <v>0.89753000000000005</v>
      </c>
      <c r="AA439" s="49">
        <v>401.28340079999998</v>
      </c>
      <c r="AB439" s="49">
        <v>2.1221608550000002</v>
      </c>
      <c r="AC439" s="51">
        <v>0.6989506263185653</v>
      </c>
      <c r="AD439" s="53">
        <v>1</v>
      </c>
      <c r="AE439" s="51">
        <v>200.43895807692309</v>
      </c>
      <c r="AF439" s="51">
        <v>665.80094695371849</v>
      </c>
      <c r="AG439" s="51">
        <v>85.187167470532273</v>
      </c>
      <c r="AH439" s="51">
        <v>4.5186982809921165E-2</v>
      </c>
      <c r="AI439" s="51">
        <v>0.12794690043667639</v>
      </c>
      <c r="AJ439" s="51">
        <v>0.12457321655316522</v>
      </c>
      <c r="AK439" s="51">
        <v>7.883742673375842</v>
      </c>
      <c r="AL439" s="51">
        <v>5.6293889136769932</v>
      </c>
      <c r="AM439" s="51">
        <v>10.138096433074692</v>
      </c>
    </row>
    <row r="440" spans="1:39">
      <c r="A440" t="s">
        <v>1016</v>
      </c>
      <c r="B440">
        <v>5</v>
      </c>
      <c r="C440" t="s">
        <v>1017</v>
      </c>
      <c r="D440" t="s">
        <v>136</v>
      </c>
      <c r="E440" t="s">
        <v>137</v>
      </c>
      <c r="F440" t="s">
        <v>138</v>
      </c>
      <c r="G440" t="s">
        <v>139</v>
      </c>
      <c r="H440" t="s">
        <v>140</v>
      </c>
      <c r="I440" t="s">
        <v>10</v>
      </c>
      <c r="J440" t="s">
        <v>45</v>
      </c>
      <c r="K440">
        <v>52</v>
      </c>
      <c r="L440">
        <v>10841.3</v>
      </c>
      <c r="M440" t="s">
        <v>30</v>
      </c>
      <c r="N440">
        <v>439</v>
      </c>
      <c r="O440">
        <v>200.89762846153846</v>
      </c>
      <c r="P440" s="49" t="s">
        <v>33</v>
      </c>
      <c r="Q440" s="49">
        <v>7360445</v>
      </c>
      <c r="R440" s="49">
        <v>32.510452999999998</v>
      </c>
      <c r="S440" s="49">
        <v>52.540310169999998</v>
      </c>
      <c r="T440" s="49">
        <v>7.6758653781217774</v>
      </c>
      <c r="U440" s="49" t="s">
        <v>141</v>
      </c>
      <c r="V440" s="49">
        <v>0.28594968825048261</v>
      </c>
      <c r="W440" s="49">
        <v>1.93521838171215</v>
      </c>
      <c r="X440" s="49">
        <v>4</v>
      </c>
      <c r="Y440" s="49">
        <v>90</v>
      </c>
      <c r="Z440" s="49">
        <v>0.89753000000000005</v>
      </c>
      <c r="AA440" s="49">
        <v>401.28340079999998</v>
      </c>
      <c r="AB440" s="49">
        <v>2.1221608550000002</v>
      </c>
      <c r="AC440" s="51">
        <v>0.6989506263185653</v>
      </c>
      <c r="AD440" s="53">
        <v>1</v>
      </c>
      <c r="AE440" s="51">
        <v>200.89762846153846</v>
      </c>
      <c r="AF440" s="51">
        <v>667.32451891471101</v>
      </c>
      <c r="AG440" s="51">
        <v>85.25521544856754</v>
      </c>
      <c r="AH440" s="51">
        <v>4.4663448644025931E-2</v>
      </c>
      <c r="AI440" s="51">
        <v>0.12775675556956986</v>
      </c>
      <c r="AJ440" s="51">
        <v>0.12457321655316522</v>
      </c>
      <c r="AK440" s="51">
        <v>7.8720264598699661</v>
      </c>
      <c r="AL440" s="51">
        <v>5.6210229477705989</v>
      </c>
      <c r="AM440" s="51">
        <v>10.123029971969334</v>
      </c>
    </row>
    <row r="441" spans="1:39">
      <c r="A441" t="s">
        <v>1018</v>
      </c>
      <c r="B441">
        <v>5</v>
      </c>
      <c r="C441" t="s">
        <v>1019</v>
      </c>
      <c r="D441" t="s">
        <v>136</v>
      </c>
      <c r="E441" t="s">
        <v>137</v>
      </c>
      <c r="F441" t="s">
        <v>138</v>
      </c>
      <c r="G441" t="s">
        <v>139</v>
      </c>
      <c r="H441" t="s">
        <v>140</v>
      </c>
      <c r="I441" t="s">
        <v>10</v>
      </c>
      <c r="J441" t="s">
        <v>45</v>
      </c>
      <c r="K441">
        <v>52</v>
      </c>
      <c r="L441">
        <v>10841.3</v>
      </c>
      <c r="M441" t="s">
        <v>30</v>
      </c>
      <c r="N441">
        <v>440</v>
      </c>
      <c r="O441">
        <v>201.35629884615383</v>
      </c>
      <c r="P441" s="49" t="s">
        <v>33</v>
      </c>
      <c r="Q441" s="49">
        <v>7360445</v>
      </c>
      <c r="R441" s="49">
        <v>32.510452999999998</v>
      </c>
      <c r="S441" s="49">
        <v>52.540310169999998</v>
      </c>
      <c r="T441" s="49">
        <v>7.6758653781217774</v>
      </c>
      <c r="U441" s="49" t="s">
        <v>141</v>
      </c>
      <c r="V441" s="49">
        <v>0.28594968825048261</v>
      </c>
      <c r="W441" s="49">
        <v>1.93521838171215</v>
      </c>
      <c r="X441" s="49">
        <v>4</v>
      </c>
      <c r="Y441" s="49">
        <v>90</v>
      </c>
      <c r="Z441" s="49">
        <v>0.89753000000000005</v>
      </c>
      <c r="AA441" s="49">
        <v>401.28340079999998</v>
      </c>
      <c r="AB441" s="49">
        <v>2.1221608550000002</v>
      </c>
      <c r="AC441" s="51">
        <v>0.6989506263185653</v>
      </c>
      <c r="AD441" s="53">
        <v>1</v>
      </c>
      <c r="AE441" s="51">
        <v>201.35629884615383</v>
      </c>
      <c r="AF441" s="51">
        <v>668.84809087570341</v>
      </c>
      <c r="AG441" s="51">
        <v>85.322472175213775</v>
      </c>
      <c r="AH441" s="51">
        <v>4.4144108954608616E-2</v>
      </c>
      <c r="AI441" s="51">
        <v>0.1275662939599686</v>
      </c>
      <c r="AJ441" s="51">
        <v>0.12457321655316522</v>
      </c>
      <c r="AK441" s="51">
        <v>7.8602907295464606</v>
      </c>
      <c r="AL441" s="51">
        <v>5.6126430458744911</v>
      </c>
      <c r="AM441" s="51">
        <v>10.107938413218431</v>
      </c>
    </row>
    <row r="442" spans="1:39">
      <c r="A442" t="s">
        <v>1020</v>
      </c>
      <c r="B442">
        <v>5</v>
      </c>
      <c r="C442" t="s">
        <v>1021</v>
      </c>
      <c r="D442" t="s">
        <v>136</v>
      </c>
      <c r="E442" t="s">
        <v>137</v>
      </c>
      <c r="F442" t="s">
        <v>138</v>
      </c>
      <c r="G442" t="s">
        <v>139</v>
      </c>
      <c r="H442" t="s">
        <v>140</v>
      </c>
      <c r="I442" t="s">
        <v>10</v>
      </c>
      <c r="J442" t="s">
        <v>45</v>
      </c>
      <c r="K442">
        <v>52</v>
      </c>
      <c r="L442">
        <v>10841.3</v>
      </c>
      <c r="M442" t="s">
        <v>30</v>
      </c>
      <c r="N442">
        <v>441</v>
      </c>
      <c r="O442">
        <v>201.81496923076924</v>
      </c>
      <c r="P442" s="49" t="s">
        <v>33</v>
      </c>
      <c r="Q442" s="49">
        <v>7360445</v>
      </c>
      <c r="R442" s="49">
        <v>32.510452999999998</v>
      </c>
      <c r="S442" s="49">
        <v>52.540310169999998</v>
      </c>
      <c r="T442" s="49">
        <v>7.6758653781217774</v>
      </c>
      <c r="U442" s="49" t="s">
        <v>141</v>
      </c>
      <c r="V442" s="49">
        <v>0.28594968825048261</v>
      </c>
      <c r="W442" s="49">
        <v>1.93521838171215</v>
      </c>
      <c r="X442" s="49">
        <v>4</v>
      </c>
      <c r="Y442" s="49">
        <v>90</v>
      </c>
      <c r="Z442" s="49">
        <v>0.89753000000000005</v>
      </c>
      <c r="AA442" s="49">
        <v>401.28340079999998</v>
      </c>
      <c r="AB442" s="49">
        <v>2.1221608550000002</v>
      </c>
      <c r="AC442" s="51">
        <v>0.6989506263185653</v>
      </c>
      <c r="AD442" s="53">
        <v>1</v>
      </c>
      <c r="AE442" s="51">
        <v>201.81496923076924</v>
      </c>
      <c r="AF442" s="51">
        <v>670.37166283669603</v>
      </c>
      <c r="AG442" s="51">
        <v>85.388944034533012</v>
      </c>
      <c r="AH442" s="51">
        <v>4.3628959459144225E-2</v>
      </c>
      <c r="AI442" s="51">
        <v>0.12737552729064852</v>
      </c>
      <c r="AJ442" s="51">
        <v>0.12457321655316522</v>
      </c>
      <c r="AK442" s="51">
        <v>7.8485362022664438</v>
      </c>
      <c r="AL442" s="51">
        <v>5.6042497220057266</v>
      </c>
      <c r="AM442" s="51">
        <v>10.092822682527162</v>
      </c>
    </row>
    <row r="443" spans="1:39">
      <c r="A443" t="s">
        <v>1022</v>
      </c>
      <c r="B443">
        <v>5</v>
      </c>
      <c r="C443" t="s">
        <v>1023</v>
      </c>
      <c r="D443" t="s">
        <v>136</v>
      </c>
      <c r="E443" t="s">
        <v>137</v>
      </c>
      <c r="F443" t="s">
        <v>138</v>
      </c>
      <c r="G443" t="s">
        <v>139</v>
      </c>
      <c r="H443" t="s">
        <v>140</v>
      </c>
      <c r="I443" t="s">
        <v>10</v>
      </c>
      <c r="J443" t="s">
        <v>45</v>
      </c>
      <c r="K443">
        <v>52</v>
      </c>
      <c r="L443">
        <v>10841.3</v>
      </c>
      <c r="M443" t="s">
        <v>30</v>
      </c>
      <c r="N443">
        <v>442</v>
      </c>
      <c r="O443">
        <v>202.27363961538461</v>
      </c>
      <c r="P443" s="49" t="s">
        <v>33</v>
      </c>
      <c r="Q443" s="49">
        <v>7360445</v>
      </c>
      <c r="R443" s="49">
        <v>32.510452999999998</v>
      </c>
      <c r="S443" s="49">
        <v>52.540310169999998</v>
      </c>
      <c r="T443" s="49">
        <v>7.6758653781217774</v>
      </c>
      <c r="U443" s="49" t="s">
        <v>141</v>
      </c>
      <c r="V443" s="49">
        <v>0.28594968825048261</v>
      </c>
      <c r="W443" s="49">
        <v>1.93521838171215</v>
      </c>
      <c r="X443" s="49">
        <v>4</v>
      </c>
      <c r="Y443" s="49">
        <v>90</v>
      </c>
      <c r="Z443" s="49">
        <v>0.89753000000000005</v>
      </c>
      <c r="AA443" s="49">
        <v>401.28340079999998</v>
      </c>
      <c r="AB443" s="49">
        <v>2.1221608550000002</v>
      </c>
      <c r="AC443" s="51">
        <v>0.6989506263185653</v>
      </c>
      <c r="AD443" s="53">
        <v>1</v>
      </c>
      <c r="AE443" s="51">
        <v>202.27363961538461</v>
      </c>
      <c r="AF443" s="51">
        <v>671.89523479768843</v>
      </c>
      <c r="AG443" s="51">
        <v>85.45463740328222</v>
      </c>
      <c r="AH443" s="51">
        <v>4.3117995362961556E-2</v>
      </c>
      <c r="AI443" s="51">
        <v>0.12718446712754722</v>
      </c>
      <c r="AJ443" s="51">
        <v>0.12457321655316522</v>
      </c>
      <c r="AK443" s="51">
        <v>7.8367635906917741</v>
      </c>
      <c r="AL443" s="51">
        <v>5.5958434850407279</v>
      </c>
      <c r="AM443" s="51">
        <v>10.07768369634282</v>
      </c>
    </row>
    <row r="444" spans="1:39">
      <c r="A444" t="s">
        <v>1024</v>
      </c>
      <c r="B444">
        <v>5</v>
      </c>
      <c r="C444" t="s">
        <v>1025</v>
      </c>
      <c r="D444" t="s">
        <v>136</v>
      </c>
      <c r="E444" t="s">
        <v>137</v>
      </c>
      <c r="F444" t="s">
        <v>138</v>
      </c>
      <c r="G444" t="s">
        <v>139</v>
      </c>
      <c r="H444" t="s">
        <v>140</v>
      </c>
      <c r="I444" t="s">
        <v>10</v>
      </c>
      <c r="J444" t="s">
        <v>45</v>
      </c>
      <c r="K444">
        <v>52</v>
      </c>
      <c r="L444">
        <v>10841.3</v>
      </c>
      <c r="M444" t="s">
        <v>30</v>
      </c>
      <c r="N444">
        <v>443</v>
      </c>
      <c r="O444">
        <v>202.73231000000001</v>
      </c>
      <c r="P444" s="49" t="s">
        <v>33</v>
      </c>
      <c r="Q444" s="49">
        <v>7360445</v>
      </c>
      <c r="R444" s="49">
        <v>32.510452999999998</v>
      </c>
      <c r="S444" s="49">
        <v>52.540310169999998</v>
      </c>
      <c r="T444" s="49">
        <v>7.6758653781217774</v>
      </c>
      <c r="U444" s="49" t="s">
        <v>141</v>
      </c>
      <c r="V444" s="49">
        <v>0.28594968825048261</v>
      </c>
      <c r="W444" s="49">
        <v>1.93521838171215</v>
      </c>
      <c r="X444" s="49">
        <v>4</v>
      </c>
      <c r="Y444" s="49">
        <v>90</v>
      </c>
      <c r="Z444" s="49">
        <v>0.89753000000000005</v>
      </c>
      <c r="AA444" s="49">
        <v>401.28340079999998</v>
      </c>
      <c r="AB444" s="49">
        <v>2.1221608550000002</v>
      </c>
      <c r="AC444" s="51">
        <v>0.6989506263185653</v>
      </c>
      <c r="AD444" s="53">
        <v>1</v>
      </c>
      <c r="AE444" s="51">
        <v>202.73231000000001</v>
      </c>
      <c r="AF444" s="51">
        <v>673.41880675868094</v>
      </c>
      <c r="AG444" s="51">
        <v>85.51955865014483</v>
      </c>
      <c r="AH444" s="51">
        <v>4.2611211366949939E-2</v>
      </c>
      <c r="AI444" s="51">
        <v>0.12699312491994405</v>
      </c>
      <c r="AJ444" s="51">
        <v>0.12457321655316522</v>
      </c>
      <c r="AK444" s="51">
        <v>7.8249736002961443</v>
      </c>
      <c r="AL444" s="51">
        <v>5.5874248387232051</v>
      </c>
      <c r="AM444" s="51">
        <v>10.062522361869084</v>
      </c>
    </row>
    <row r="445" spans="1:39">
      <c r="A445" t="s">
        <v>1026</v>
      </c>
      <c r="B445">
        <v>5</v>
      </c>
      <c r="C445" t="s">
        <v>1027</v>
      </c>
      <c r="D445" t="s">
        <v>136</v>
      </c>
      <c r="E445" t="s">
        <v>137</v>
      </c>
      <c r="F445" t="s">
        <v>138</v>
      </c>
      <c r="G445" t="s">
        <v>139</v>
      </c>
      <c r="H445" t="s">
        <v>140</v>
      </c>
      <c r="I445" t="s">
        <v>10</v>
      </c>
      <c r="J445" t="s">
        <v>45</v>
      </c>
      <c r="K445">
        <v>52</v>
      </c>
      <c r="L445">
        <v>10841.3</v>
      </c>
      <c r="M445" t="s">
        <v>30</v>
      </c>
      <c r="N445">
        <v>444</v>
      </c>
      <c r="O445">
        <v>203.19098038461539</v>
      </c>
      <c r="P445" s="49" t="s">
        <v>33</v>
      </c>
      <c r="Q445" s="49">
        <v>7360445</v>
      </c>
      <c r="R445" s="49">
        <v>32.510452999999998</v>
      </c>
      <c r="S445" s="49">
        <v>52.540310169999998</v>
      </c>
      <c r="T445" s="49">
        <v>7.6758653781217774</v>
      </c>
      <c r="U445" s="49" t="s">
        <v>141</v>
      </c>
      <c r="V445" s="49">
        <v>0.28594968825048261</v>
      </c>
      <c r="W445" s="49">
        <v>1.93521838171215</v>
      </c>
      <c r="X445" s="49">
        <v>4</v>
      </c>
      <c r="Y445" s="49">
        <v>90</v>
      </c>
      <c r="Z445" s="49">
        <v>0.89753000000000005</v>
      </c>
      <c r="AA445" s="49">
        <v>401.28340079999998</v>
      </c>
      <c r="AB445" s="49">
        <v>2.1221608550000002</v>
      </c>
      <c r="AC445" s="51">
        <v>0.6989506263185653</v>
      </c>
      <c r="AD445" s="53">
        <v>1</v>
      </c>
      <c r="AE445" s="51">
        <v>203.19098038461539</v>
      </c>
      <c r="AF445" s="51">
        <v>674.94237871967346</v>
      </c>
      <c r="AG445" s="51">
        <v>85.583714134973562</v>
      </c>
      <c r="AH445" s="51">
        <v>4.2108601675064972E-2</v>
      </c>
      <c r="AI445" s="51">
        <v>0.12680151200065537</v>
      </c>
      <c r="AJ445" s="51">
        <v>0.12457321655316522</v>
      </c>
      <c r="AK445" s="51">
        <v>7.8131669293771093</v>
      </c>
      <c r="AL445" s="51">
        <v>5.5789942816727445</v>
      </c>
      <c r="AM445" s="51">
        <v>10.047339577081477</v>
      </c>
    </row>
    <row r="446" spans="1:39">
      <c r="A446" t="s">
        <v>1028</v>
      </c>
      <c r="B446">
        <v>5</v>
      </c>
      <c r="C446" t="s">
        <v>1029</v>
      </c>
      <c r="D446" t="s">
        <v>136</v>
      </c>
      <c r="E446" t="s">
        <v>137</v>
      </c>
      <c r="F446" t="s">
        <v>138</v>
      </c>
      <c r="G446" t="s">
        <v>139</v>
      </c>
      <c r="H446" t="s">
        <v>140</v>
      </c>
      <c r="I446" t="s">
        <v>10</v>
      </c>
      <c r="J446" t="s">
        <v>45</v>
      </c>
      <c r="K446">
        <v>52</v>
      </c>
      <c r="L446">
        <v>10841.3</v>
      </c>
      <c r="M446" t="s">
        <v>30</v>
      </c>
      <c r="N446">
        <v>445</v>
      </c>
      <c r="O446">
        <v>203.64965076923076</v>
      </c>
      <c r="P446" s="49" t="s">
        <v>33</v>
      </c>
      <c r="Q446" s="49">
        <v>7360445</v>
      </c>
      <c r="R446" s="49">
        <v>32.510452999999998</v>
      </c>
      <c r="S446" s="49">
        <v>52.540310169999998</v>
      </c>
      <c r="T446" s="49">
        <v>7.6758653781217774</v>
      </c>
      <c r="U446" s="49" t="s">
        <v>141</v>
      </c>
      <c r="V446" s="49">
        <v>0.28594968825048261</v>
      </c>
      <c r="W446" s="49">
        <v>1.93521838171215</v>
      </c>
      <c r="X446" s="49">
        <v>4</v>
      </c>
      <c r="Y446" s="49">
        <v>90</v>
      </c>
      <c r="Z446" s="49">
        <v>0.89753000000000005</v>
      </c>
      <c r="AA446" s="49">
        <v>401.28340079999998</v>
      </c>
      <c r="AB446" s="49">
        <v>2.1221608550000002</v>
      </c>
      <c r="AC446" s="51">
        <v>0.6989506263185653</v>
      </c>
      <c r="AD446" s="53">
        <v>1</v>
      </c>
      <c r="AE446" s="51">
        <v>203.64965076923076</v>
      </c>
      <c r="AF446" s="51">
        <v>676.46595068066586</v>
      </c>
      <c r="AG446" s="51">
        <v>85.647110208045106</v>
      </c>
      <c r="AH446" s="51">
        <v>4.1610160002058909E-2</v>
      </c>
      <c r="AI446" s="51">
        <v>0.12660963958624413</v>
      </c>
      <c r="AJ446" s="51">
        <v>0.12457321655316522</v>
      </c>
      <c r="AK446" s="51">
        <v>7.8013442690690065</v>
      </c>
      <c r="AL446" s="51">
        <v>5.5705523073940348</v>
      </c>
      <c r="AM446" s="51">
        <v>10.03213623074398</v>
      </c>
    </row>
    <row r="447" spans="1:39">
      <c r="A447" t="s">
        <v>1030</v>
      </c>
      <c r="B447">
        <v>5</v>
      </c>
      <c r="C447" t="s">
        <v>1031</v>
      </c>
      <c r="D447" t="s">
        <v>136</v>
      </c>
      <c r="E447" t="s">
        <v>137</v>
      </c>
      <c r="F447" t="s">
        <v>138</v>
      </c>
      <c r="G447" t="s">
        <v>139</v>
      </c>
      <c r="H447" t="s">
        <v>140</v>
      </c>
      <c r="I447" t="s">
        <v>10</v>
      </c>
      <c r="J447" t="s">
        <v>45</v>
      </c>
      <c r="K447">
        <v>52</v>
      </c>
      <c r="L447">
        <v>10841.3</v>
      </c>
      <c r="M447" t="s">
        <v>30</v>
      </c>
      <c r="N447">
        <v>446</v>
      </c>
      <c r="O447">
        <v>204.10832115384616</v>
      </c>
      <c r="P447" s="49" t="s">
        <v>33</v>
      </c>
      <c r="Q447" s="49">
        <v>7360445</v>
      </c>
      <c r="R447" s="49">
        <v>32.510452999999998</v>
      </c>
      <c r="S447" s="49">
        <v>52.540310169999998</v>
      </c>
      <c r="T447" s="49">
        <v>7.6758653781217774</v>
      </c>
      <c r="U447" s="49" t="s">
        <v>141</v>
      </c>
      <c r="V447" s="49">
        <v>0.28594968825048261</v>
      </c>
      <c r="W447" s="49">
        <v>1.93521838171215</v>
      </c>
      <c r="X447" s="49">
        <v>4</v>
      </c>
      <c r="Y447" s="49">
        <v>90</v>
      </c>
      <c r="Z447" s="49">
        <v>0.89753000000000005</v>
      </c>
      <c r="AA447" s="49">
        <v>401.28340079999998</v>
      </c>
      <c r="AB447" s="49">
        <v>2.1221608550000002</v>
      </c>
      <c r="AC447" s="51">
        <v>0.6989506263185653</v>
      </c>
      <c r="AD447" s="53">
        <v>1</v>
      </c>
      <c r="AE447" s="51">
        <v>204.10832115384616</v>
      </c>
      <c r="AF447" s="51">
        <v>677.98952264165848</v>
      </c>
      <c r="AG447" s="51">
        <v>85.709753209326152</v>
      </c>
      <c r="AH447" s="51">
        <v>4.1115879580924573E-2</v>
      </c>
      <c r="AI447" s="51">
        <v>0.12641751877724342</v>
      </c>
      <c r="AJ447" s="51">
        <v>0.12457321655316522</v>
      </c>
      <c r="AK447" s="51">
        <v>7.7895063033567222</v>
      </c>
      <c r="AL447" s="51">
        <v>5.5620994042866974</v>
      </c>
      <c r="AM447" s="51">
        <v>10.016913202426748</v>
      </c>
    </row>
    <row r="448" spans="1:39">
      <c r="A448" t="s">
        <v>1032</v>
      </c>
      <c r="B448">
        <v>5</v>
      </c>
      <c r="C448" t="s">
        <v>1033</v>
      </c>
      <c r="D448" t="s">
        <v>136</v>
      </c>
      <c r="E448" t="s">
        <v>137</v>
      </c>
      <c r="F448" t="s">
        <v>138</v>
      </c>
      <c r="G448" t="s">
        <v>139</v>
      </c>
      <c r="H448" t="s">
        <v>140</v>
      </c>
      <c r="I448" t="s">
        <v>10</v>
      </c>
      <c r="J448" t="s">
        <v>45</v>
      </c>
      <c r="K448">
        <v>52</v>
      </c>
      <c r="L448">
        <v>10841.3</v>
      </c>
      <c r="M448" t="s">
        <v>30</v>
      </c>
      <c r="N448">
        <v>447</v>
      </c>
      <c r="O448">
        <v>204.56699153846154</v>
      </c>
      <c r="P448" s="49" t="s">
        <v>33</v>
      </c>
      <c r="Q448" s="49">
        <v>7360445</v>
      </c>
      <c r="R448" s="49">
        <v>32.510452999999998</v>
      </c>
      <c r="S448" s="49">
        <v>52.540310169999998</v>
      </c>
      <c r="T448" s="49">
        <v>7.6758653781217774</v>
      </c>
      <c r="U448" s="49" t="s">
        <v>141</v>
      </c>
      <c r="V448" s="49">
        <v>0.28594968825048261</v>
      </c>
      <c r="W448" s="49">
        <v>1.93521838171215</v>
      </c>
      <c r="X448" s="49">
        <v>4</v>
      </c>
      <c r="Y448" s="49">
        <v>90</v>
      </c>
      <c r="Z448" s="49">
        <v>0.89753000000000005</v>
      </c>
      <c r="AA448" s="49">
        <v>401.28340079999998</v>
      </c>
      <c r="AB448" s="49">
        <v>2.1221608550000002</v>
      </c>
      <c r="AC448" s="51">
        <v>0.6989506263185653</v>
      </c>
      <c r="AD448" s="53">
        <v>1</v>
      </c>
      <c r="AE448" s="51">
        <v>204.56699153846154</v>
      </c>
      <c r="AF448" s="51">
        <v>679.51309460265088</v>
      </c>
      <c r="AG448" s="51">
        <v>85.771649467751018</v>
      </c>
      <c r="AH448" s="51">
        <v>4.0625753170562016E-2</v>
      </c>
      <c r="AI448" s="51">
        <v>0.12622516055839436</v>
      </c>
      <c r="AJ448" s="51">
        <v>0.12457321655316522</v>
      </c>
      <c r="AK448" s="51">
        <v>7.7776537090903579</v>
      </c>
      <c r="AL448" s="51">
        <v>5.55363605565576</v>
      </c>
      <c r="AM448" s="51">
        <v>10.001671362524956</v>
      </c>
    </row>
    <row r="449" spans="1:39">
      <c r="A449" t="s">
        <v>1034</v>
      </c>
      <c r="B449">
        <v>5</v>
      </c>
      <c r="C449" t="s">
        <v>1035</v>
      </c>
      <c r="D449" t="s">
        <v>136</v>
      </c>
      <c r="E449" t="s">
        <v>137</v>
      </c>
      <c r="F449" t="s">
        <v>138</v>
      </c>
      <c r="G449" t="s">
        <v>139</v>
      </c>
      <c r="H449" t="s">
        <v>140</v>
      </c>
      <c r="I449" t="s">
        <v>10</v>
      </c>
      <c r="J449" t="s">
        <v>45</v>
      </c>
      <c r="K449">
        <v>52</v>
      </c>
      <c r="L449">
        <v>10841.3</v>
      </c>
      <c r="M449" t="s">
        <v>30</v>
      </c>
      <c r="N449">
        <v>448</v>
      </c>
      <c r="O449">
        <v>205.02566192307691</v>
      </c>
      <c r="P449" s="49" t="s">
        <v>33</v>
      </c>
      <c r="Q449" s="49">
        <v>7360445</v>
      </c>
      <c r="R449" s="49">
        <v>32.510452999999998</v>
      </c>
      <c r="S449" s="49">
        <v>52.540310169999998</v>
      </c>
      <c r="T449" s="49">
        <v>7.6758653781217774</v>
      </c>
      <c r="U449" s="49" t="s">
        <v>141</v>
      </c>
      <c r="V449" s="49">
        <v>0.28594968825048261</v>
      </c>
      <c r="W449" s="49">
        <v>1.93521838171215</v>
      </c>
      <c r="X449" s="49">
        <v>4</v>
      </c>
      <c r="Y449" s="49">
        <v>90</v>
      </c>
      <c r="Z449" s="49">
        <v>0.89753000000000005</v>
      </c>
      <c r="AA449" s="49">
        <v>401.28340079999998</v>
      </c>
      <c r="AB449" s="49">
        <v>2.1221608550000002</v>
      </c>
      <c r="AC449" s="51">
        <v>0.6989506263185653</v>
      </c>
      <c r="AD449" s="53">
        <v>1</v>
      </c>
      <c r="AE449" s="51">
        <v>205.02566192307691</v>
      </c>
      <c r="AF449" s="51">
        <v>681.03666656364339</v>
      </c>
      <c r="AG449" s="51">
        <v>85.832805300511097</v>
      </c>
      <c r="AH449" s="51">
        <v>4.0139773063452636E-2</v>
      </c>
      <c r="AI449" s="51">
        <v>0.12603257579889784</v>
      </c>
      <c r="AJ449" s="51">
        <v>0.12457321655316522</v>
      </c>
      <c r="AK449" s="51">
        <v>7.7657871560007345</v>
      </c>
      <c r="AL449" s="51">
        <v>5.5451627397227226</v>
      </c>
      <c r="AM449" s="51">
        <v>9.9864115722787474</v>
      </c>
    </row>
    <row r="450" spans="1:39">
      <c r="A450" t="s">
        <v>1036</v>
      </c>
      <c r="B450">
        <v>5</v>
      </c>
      <c r="C450" t="s">
        <v>1037</v>
      </c>
      <c r="D450" t="s">
        <v>136</v>
      </c>
      <c r="E450" t="s">
        <v>137</v>
      </c>
      <c r="F450" t="s">
        <v>138</v>
      </c>
      <c r="G450" t="s">
        <v>139</v>
      </c>
      <c r="H450" t="s">
        <v>140</v>
      </c>
      <c r="I450" t="s">
        <v>10</v>
      </c>
      <c r="J450" t="s">
        <v>45</v>
      </c>
      <c r="K450">
        <v>52</v>
      </c>
      <c r="L450">
        <v>10841.3</v>
      </c>
      <c r="M450" t="s">
        <v>30</v>
      </c>
      <c r="N450">
        <v>449</v>
      </c>
      <c r="O450">
        <v>205.48433230769231</v>
      </c>
      <c r="P450" s="49" t="s">
        <v>33</v>
      </c>
      <c r="Q450" s="49">
        <v>7360445</v>
      </c>
      <c r="R450" s="49">
        <v>32.510452999999998</v>
      </c>
      <c r="S450" s="49">
        <v>52.540310169999998</v>
      </c>
      <c r="T450" s="49">
        <v>7.6758653781217774</v>
      </c>
      <c r="U450" s="49" t="s">
        <v>141</v>
      </c>
      <c r="V450" s="49">
        <v>0.28594968825048261</v>
      </c>
      <c r="W450" s="49">
        <v>1.93521838171215</v>
      </c>
      <c r="X450" s="49">
        <v>4</v>
      </c>
      <c r="Y450" s="49">
        <v>90</v>
      </c>
      <c r="Z450" s="49">
        <v>0.89753000000000005</v>
      </c>
      <c r="AA450" s="49">
        <v>401.28340079999998</v>
      </c>
      <c r="AB450" s="49">
        <v>2.1221608550000002</v>
      </c>
      <c r="AC450" s="51">
        <v>0.6989506263185653</v>
      </c>
      <c r="AD450" s="53">
        <v>1</v>
      </c>
      <c r="AE450" s="51">
        <v>205.48433230769231</v>
      </c>
      <c r="AF450" s="51">
        <v>682.56023852463591</v>
      </c>
      <c r="AG450" s="51">
        <v>85.893227012355553</v>
      </c>
      <c r="AH450" s="51">
        <v>3.9657931093122913E-2</v>
      </c>
      <c r="AI450" s="51">
        <v>0.12583977525267959</v>
      </c>
      <c r="AJ450" s="51">
        <v>0.12457321655316522</v>
      </c>
      <c r="AK450" s="51">
        <v>7.7539073067157318</v>
      </c>
      <c r="AL450" s="51">
        <v>5.536679929637228</v>
      </c>
      <c r="AM450" s="51">
        <v>9.9711346837942347</v>
      </c>
    </row>
    <row r="451" spans="1:39">
      <c r="A451" t="s">
        <v>1038</v>
      </c>
      <c r="B451">
        <v>5</v>
      </c>
      <c r="C451" t="s">
        <v>1039</v>
      </c>
      <c r="D451" t="s">
        <v>136</v>
      </c>
      <c r="E451" t="s">
        <v>137</v>
      </c>
      <c r="F451" t="s">
        <v>138</v>
      </c>
      <c r="G451" t="s">
        <v>139</v>
      </c>
      <c r="H451" t="s">
        <v>140</v>
      </c>
      <c r="I451" t="s">
        <v>10</v>
      </c>
      <c r="J451" t="s">
        <v>45</v>
      </c>
      <c r="K451">
        <v>52</v>
      </c>
      <c r="L451">
        <v>10841.3</v>
      </c>
      <c r="M451" t="s">
        <v>30</v>
      </c>
      <c r="N451">
        <v>450</v>
      </c>
      <c r="O451">
        <v>205.94300269230769</v>
      </c>
      <c r="P451" s="49" t="s">
        <v>33</v>
      </c>
      <c r="Q451" s="49">
        <v>7360445</v>
      </c>
      <c r="R451" s="49">
        <v>32.510452999999998</v>
      </c>
      <c r="S451" s="49">
        <v>52.540310169999998</v>
      </c>
      <c r="T451" s="49">
        <v>7.6758653781217774</v>
      </c>
      <c r="U451" s="49" t="s">
        <v>141</v>
      </c>
      <c r="V451" s="49">
        <v>0.28594968825048261</v>
      </c>
      <c r="W451" s="49">
        <v>1.93521838171215</v>
      </c>
      <c r="X451" s="49">
        <v>4</v>
      </c>
      <c r="Y451" s="49">
        <v>90</v>
      </c>
      <c r="Z451" s="49">
        <v>0.89753000000000005</v>
      </c>
      <c r="AA451" s="49">
        <v>401.28340079999998</v>
      </c>
      <c r="AB451" s="49">
        <v>2.1221608550000002</v>
      </c>
      <c r="AC451" s="51">
        <v>0.6989506263185653</v>
      </c>
      <c r="AD451" s="53">
        <v>1</v>
      </c>
      <c r="AE451" s="51">
        <v>205.94300269230769</v>
      </c>
      <c r="AF451" s="51">
        <v>684.08381048562831</v>
      </c>
      <c r="AG451" s="51">
        <v>85.952920894903713</v>
      </c>
      <c r="AH451" s="51">
        <v>3.9180218641775011E-2</v>
      </c>
      <c r="AI451" s="51">
        <v>0.12564676955866869</v>
      </c>
      <c r="AJ451" s="51">
        <v>0.12457321655316522</v>
      </c>
      <c r="AK451" s="51">
        <v>7.7420148167774441</v>
      </c>
      <c r="AL451" s="51">
        <v>5.5281880934893159</v>
      </c>
      <c r="AM451" s="51">
        <v>9.9558415400655722</v>
      </c>
    </row>
    <row r="452" spans="1:39">
      <c r="A452" t="s">
        <v>1040</v>
      </c>
      <c r="B452">
        <v>5</v>
      </c>
      <c r="C452" t="s">
        <v>1041</v>
      </c>
      <c r="D452" t="s">
        <v>136</v>
      </c>
      <c r="E452" t="s">
        <v>137</v>
      </c>
      <c r="F452" t="s">
        <v>138</v>
      </c>
      <c r="G452" t="s">
        <v>139</v>
      </c>
      <c r="H452" t="s">
        <v>140</v>
      </c>
      <c r="I452" t="s">
        <v>10</v>
      </c>
      <c r="J452" t="s">
        <v>45</v>
      </c>
      <c r="K452">
        <v>52</v>
      </c>
      <c r="L452">
        <v>10841.3</v>
      </c>
      <c r="M452" t="s">
        <v>30</v>
      </c>
      <c r="N452">
        <v>451</v>
      </c>
      <c r="O452">
        <v>206.40167307692309</v>
      </c>
      <c r="P452" s="49" t="s">
        <v>33</v>
      </c>
      <c r="Q452" s="49">
        <v>7360445</v>
      </c>
      <c r="R452" s="49">
        <v>32.510452999999998</v>
      </c>
      <c r="S452" s="49">
        <v>52.540310169999998</v>
      </c>
      <c r="T452" s="49">
        <v>7.6758653781217774</v>
      </c>
      <c r="U452" s="49" t="s">
        <v>141</v>
      </c>
      <c r="V452" s="49">
        <v>0.28594968825048261</v>
      </c>
      <c r="W452" s="49">
        <v>1.93521838171215</v>
      </c>
      <c r="X452" s="49">
        <v>4</v>
      </c>
      <c r="Y452" s="49">
        <v>90</v>
      </c>
      <c r="Z452" s="49">
        <v>0.89753000000000005</v>
      </c>
      <c r="AA452" s="49">
        <v>401.28340079999998</v>
      </c>
      <c r="AB452" s="49">
        <v>2.1221608550000002</v>
      </c>
      <c r="AC452" s="51">
        <v>0.6989506263185653</v>
      </c>
      <c r="AD452" s="53">
        <v>1</v>
      </c>
      <c r="AE452" s="51">
        <v>206.40167307692309</v>
      </c>
      <c r="AF452" s="51">
        <v>685.60738244662093</v>
      </c>
      <c r="AG452" s="51">
        <v>86.011893225969132</v>
      </c>
      <c r="AH452" s="51">
        <v>3.8706626647945205E-2</v>
      </c>
      <c r="AI452" s="51">
        <v>0.12545356924108927</v>
      </c>
      <c r="AJ452" s="51">
        <v>0.12457321655316522</v>
      </c>
      <c r="AK452" s="51">
        <v>7.7301103346601581</v>
      </c>
      <c r="AL452" s="51">
        <v>5.5196876943222515</v>
      </c>
      <c r="AM452" s="51">
        <v>9.9405329749980655</v>
      </c>
    </row>
    <row r="453" spans="1:39">
      <c r="A453" t="s">
        <v>1042</v>
      </c>
      <c r="B453">
        <v>5</v>
      </c>
      <c r="C453" t="s">
        <v>1043</v>
      </c>
      <c r="D453" t="s">
        <v>136</v>
      </c>
      <c r="E453" t="s">
        <v>137</v>
      </c>
      <c r="F453" t="s">
        <v>138</v>
      </c>
      <c r="G453" t="s">
        <v>139</v>
      </c>
      <c r="H453" t="s">
        <v>140</v>
      </c>
      <c r="I453" t="s">
        <v>10</v>
      </c>
      <c r="J453" t="s">
        <v>45</v>
      </c>
      <c r="K453">
        <v>52</v>
      </c>
      <c r="L453">
        <v>10841.3</v>
      </c>
      <c r="M453" t="s">
        <v>30</v>
      </c>
      <c r="N453">
        <v>452</v>
      </c>
      <c r="O453">
        <v>206.86034346153846</v>
      </c>
      <c r="P453" s="49" t="s">
        <v>33</v>
      </c>
      <c r="Q453" s="49">
        <v>7360445</v>
      </c>
      <c r="R453" s="49">
        <v>32.510452999999998</v>
      </c>
      <c r="S453" s="49">
        <v>52.540310169999998</v>
      </c>
      <c r="T453" s="49">
        <v>7.6758653781217774</v>
      </c>
      <c r="U453" s="49" t="s">
        <v>141</v>
      </c>
      <c r="V453" s="49">
        <v>0.28594968825048261</v>
      </c>
      <c r="W453" s="49">
        <v>1.93521838171215</v>
      </c>
      <c r="X453" s="49">
        <v>4</v>
      </c>
      <c r="Y453" s="49">
        <v>90</v>
      </c>
      <c r="Z453" s="49">
        <v>0.89753000000000005</v>
      </c>
      <c r="AA453" s="49">
        <v>401.28340079999998</v>
      </c>
      <c r="AB453" s="49">
        <v>2.1221608550000002</v>
      </c>
      <c r="AC453" s="51">
        <v>0.6989506263185653</v>
      </c>
      <c r="AD453" s="53">
        <v>1</v>
      </c>
      <c r="AE453" s="51">
        <v>206.86034346153846</v>
      </c>
      <c r="AF453" s="51">
        <v>687.13095440761333</v>
      </c>
      <c r="AG453" s="51">
        <v>86.070150268894906</v>
      </c>
      <c r="AH453" s="51">
        <v>3.8237145613934619E-2</v>
      </c>
      <c r="AI453" s="51">
        <v>0.12526018470976522</v>
      </c>
      <c r="AJ453" s="51">
        <v>0.12457321655316522</v>
      </c>
      <c r="AK453" s="51">
        <v>7.7181945017891236</v>
      </c>
      <c r="AL453" s="51">
        <v>5.5111791901459348</v>
      </c>
      <c r="AM453" s="51">
        <v>9.9252098134323141</v>
      </c>
    </row>
    <row r="454" spans="1:39">
      <c r="A454" t="s">
        <v>1044</v>
      </c>
      <c r="B454">
        <v>5</v>
      </c>
      <c r="C454" t="s">
        <v>1045</v>
      </c>
      <c r="D454" t="s">
        <v>136</v>
      </c>
      <c r="E454" t="s">
        <v>137</v>
      </c>
      <c r="F454" t="s">
        <v>138</v>
      </c>
      <c r="G454" t="s">
        <v>139</v>
      </c>
      <c r="H454" t="s">
        <v>140</v>
      </c>
      <c r="I454" t="s">
        <v>10</v>
      </c>
      <c r="J454" t="s">
        <v>45</v>
      </c>
      <c r="K454">
        <v>52</v>
      </c>
      <c r="L454">
        <v>10841.3</v>
      </c>
      <c r="M454" t="s">
        <v>30</v>
      </c>
      <c r="N454">
        <v>453</v>
      </c>
      <c r="O454">
        <v>207.31901384615384</v>
      </c>
      <c r="P454" s="49" t="s">
        <v>33</v>
      </c>
      <c r="Q454" s="49">
        <v>7360445</v>
      </c>
      <c r="R454" s="49">
        <v>32.510452999999998</v>
      </c>
      <c r="S454" s="49">
        <v>52.540310169999998</v>
      </c>
      <c r="T454" s="49">
        <v>7.6758653781217774</v>
      </c>
      <c r="U454" s="49" t="s">
        <v>141</v>
      </c>
      <c r="V454" s="49">
        <v>0.28594968825048261</v>
      </c>
      <c r="W454" s="49">
        <v>1.93521838171215</v>
      </c>
      <c r="X454" s="49">
        <v>4</v>
      </c>
      <c r="Y454" s="49">
        <v>90</v>
      </c>
      <c r="Z454" s="49">
        <v>0.89753000000000005</v>
      </c>
      <c r="AA454" s="49">
        <v>401.28340079999998</v>
      </c>
      <c r="AB454" s="49">
        <v>2.1221608550000002</v>
      </c>
      <c r="AC454" s="51">
        <v>0.6989506263185653</v>
      </c>
      <c r="AD454" s="53">
        <v>1</v>
      </c>
      <c r="AE454" s="51">
        <v>207.31901384615384</v>
      </c>
      <c r="AF454" s="51">
        <v>688.65452636860584</v>
      </c>
      <c r="AG454" s="51">
        <v>86.127698271900854</v>
      </c>
      <c r="AH454" s="51">
        <v>3.777176561352516E-2</v>
      </c>
      <c r="AI454" s="51">
        <v>0.12506662626043724</v>
      </c>
      <c r="AJ454" s="51">
        <v>0.12457321655316522</v>
      </c>
      <c r="AK454" s="51">
        <v>7.706267952560097</v>
      </c>
      <c r="AL454" s="51">
        <v>5.502663033950852</v>
      </c>
      <c r="AM454" s="51">
        <v>9.9098728711693429</v>
      </c>
    </row>
    <row r="455" spans="1:39">
      <c r="A455" t="s">
        <v>1046</v>
      </c>
      <c r="B455">
        <v>5</v>
      </c>
      <c r="C455" t="s">
        <v>1047</v>
      </c>
      <c r="D455" t="s">
        <v>136</v>
      </c>
      <c r="E455" t="s">
        <v>137</v>
      </c>
      <c r="F455" t="s">
        <v>138</v>
      </c>
      <c r="G455" t="s">
        <v>139</v>
      </c>
      <c r="H455" t="s">
        <v>140</v>
      </c>
      <c r="I455" t="s">
        <v>10</v>
      </c>
      <c r="J455" t="s">
        <v>45</v>
      </c>
      <c r="K455">
        <v>52</v>
      </c>
      <c r="L455">
        <v>10841.3</v>
      </c>
      <c r="M455" t="s">
        <v>30</v>
      </c>
      <c r="N455">
        <v>454</v>
      </c>
      <c r="O455">
        <v>207.77768423076924</v>
      </c>
      <c r="P455" s="49" t="s">
        <v>33</v>
      </c>
      <c r="Q455" s="49">
        <v>7360445</v>
      </c>
      <c r="R455" s="49">
        <v>32.510452999999998</v>
      </c>
      <c r="S455" s="49">
        <v>52.540310169999998</v>
      </c>
      <c r="T455" s="49">
        <v>7.6758653781217774</v>
      </c>
      <c r="U455" s="49" t="s">
        <v>141</v>
      </c>
      <c r="V455" s="49">
        <v>0.28594968825048261</v>
      </c>
      <c r="W455" s="49">
        <v>1.93521838171215</v>
      </c>
      <c r="X455" s="49">
        <v>4</v>
      </c>
      <c r="Y455" s="49">
        <v>90</v>
      </c>
      <c r="Z455" s="49">
        <v>0.89753000000000005</v>
      </c>
      <c r="AA455" s="49">
        <v>401.28340079999998</v>
      </c>
      <c r="AB455" s="49">
        <v>2.1221608550000002</v>
      </c>
      <c r="AC455" s="51">
        <v>0.6989506263185653</v>
      </c>
      <c r="AD455" s="53">
        <v>1</v>
      </c>
      <c r="AE455" s="51">
        <v>207.77768423076924</v>
      </c>
      <c r="AF455" s="51">
        <v>690.17809832959836</v>
      </c>
      <c r="AG455" s="51">
        <v>86.184543467441799</v>
      </c>
      <c r="AH455" s="51">
        <v>3.7310476299336225E-2</v>
      </c>
      <c r="AI455" s="51">
        <v>0.12487290407509265</v>
      </c>
      <c r="AJ455" s="51">
        <v>0.12457321655316522</v>
      </c>
      <c r="AK455" s="51">
        <v>7.694331314359653</v>
      </c>
      <c r="AL455" s="51">
        <v>5.494139673722584</v>
      </c>
      <c r="AM455" s="51">
        <v>9.8945229549967237</v>
      </c>
    </row>
    <row r="456" spans="1:39">
      <c r="A456" t="s">
        <v>1048</v>
      </c>
      <c r="B456">
        <v>5</v>
      </c>
      <c r="C456" t="s">
        <v>1049</v>
      </c>
      <c r="D456" t="s">
        <v>136</v>
      </c>
      <c r="E456" t="s">
        <v>137</v>
      </c>
      <c r="F456" t="s">
        <v>138</v>
      </c>
      <c r="G456" t="s">
        <v>139</v>
      </c>
      <c r="H456" t="s">
        <v>140</v>
      </c>
      <c r="I456" t="s">
        <v>10</v>
      </c>
      <c r="J456" t="s">
        <v>45</v>
      </c>
      <c r="K456">
        <v>52</v>
      </c>
      <c r="L456">
        <v>10841.3</v>
      </c>
      <c r="M456" t="s">
        <v>30</v>
      </c>
      <c r="N456">
        <v>455</v>
      </c>
      <c r="O456">
        <v>208.23635461538461</v>
      </c>
      <c r="P456" s="49" t="s">
        <v>33</v>
      </c>
      <c r="Q456" s="49">
        <v>7360445</v>
      </c>
      <c r="R456" s="49">
        <v>32.510452999999998</v>
      </c>
      <c r="S456" s="49">
        <v>52.540310169999998</v>
      </c>
      <c r="T456" s="49">
        <v>7.6758653781217774</v>
      </c>
      <c r="U456" s="49" t="s">
        <v>141</v>
      </c>
      <c r="V456" s="49">
        <v>0.28594968825048261</v>
      </c>
      <c r="W456" s="49">
        <v>1.93521838171215</v>
      </c>
      <c r="X456" s="49">
        <v>4</v>
      </c>
      <c r="Y456" s="49">
        <v>90</v>
      </c>
      <c r="Z456" s="49">
        <v>0.89753000000000005</v>
      </c>
      <c r="AA456" s="49">
        <v>401.28340079999998</v>
      </c>
      <c r="AB456" s="49">
        <v>2.1221608550000002</v>
      </c>
      <c r="AC456" s="51">
        <v>0.6989506263185653</v>
      </c>
      <c r="AD456" s="53">
        <v>1</v>
      </c>
      <c r="AE456" s="51">
        <v>208.23635461538461</v>
      </c>
      <c r="AF456" s="51">
        <v>691.70167029059087</v>
      </c>
      <c r="AG456" s="51">
        <v>86.240692071577698</v>
      </c>
      <c r="AH456" s="51">
        <v>3.685326691055775E-2</v>
      </c>
      <c r="AI456" s="51">
        <v>0.12467902822230732</v>
      </c>
      <c r="AJ456" s="51">
        <v>0.12457321655316522</v>
      </c>
      <c r="AK456" s="51">
        <v>7.6823852075862638</v>
      </c>
      <c r="AL456" s="51">
        <v>5.485609552456852</v>
      </c>
      <c r="AM456" s="51">
        <v>9.8791608627156755</v>
      </c>
    </row>
    <row r="457" spans="1:39">
      <c r="A457" t="s">
        <v>1050</v>
      </c>
      <c r="B457">
        <v>5</v>
      </c>
      <c r="C457" t="s">
        <v>1051</v>
      </c>
      <c r="D457" t="s">
        <v>136</v>
      </c>
      <c r="E457" t="s">
        <v>137</v>
      </c>
      <c r="F457" t="s">
        <v>138</v>
      </c>
      <c r="G457" t="s">
        <v>139</v>
      </c>
      <c r="H457" t="s">
        <v>140</v>
      </c>
      <c r="I457" t="s">
        <v>10</v>
      </c>
      <c r="J457" t="s">
        <v>45</v>
      </c>
      <c r="K457">
        <v>52</v>
      </c>
      <c r="L457">
        <v>10841.3</v>
      </c>
      <c r="M457" t="s">
        <v>30</v>
      </c>
      <c r="N457">
        <v>456</v>
      </c>
      <c r="O457">
        <v>208.69502500000002</v>
      </c>
      <c r="P457" s="49" t="s">
        <v>33</v>
      </c>
      <c r="Q457" s="49">
        <v>7360445</v>
      </c>
      <c r="R457" s="49">
        <v>32.510452999999998</v>
      </c>
      <c r="S457" s="49">
        <v>52.540310169999998</v>
      </c>
      <c r="T457" s="49">
        <v>7.6758653781217774</v>
      </c>
      <c r="U457" s="49" t="s">
        <v>141</v>
      </c>
      <c r="V457" s="49">
        <v>0.28594968825048261</v>
      </c>
      <c r="W457" s="49">
        <v>1.93521838171215</v>
      </c>
      <c r="X457" s="49">
        <v>4</v>
      </c>
      <c r="Y457" s="49">
        <v>90</v>
      </c>
      <c r="Z457" s="49">
        <v>0.89753000000000005</v>
      </c>
      <c r="AA457" s="49">
        <v>401.28340079999998</v>
      </c>
      <c r="AB457" s="49">
        <v>2.1221608550000002</v>
      </c>
      <c r="AC457" s="51">
        <v>0.6989506263185653</v>
      </c>
      <c r="AD457" s="53">
        <v>1</v>
      </c>
      <c r="AE457" s="51">
        <v>208.69502500000002</v>
      </c>
      <c r="AF457" s="51">
        <v>693.22524225158338</v>
      </c>
      <c r="AG457" s="51">
        <v>86.296150283355004</v>
      </c>
      <c r="AH457" s="51">
        <v>3.6400126280335982E-2</v>
      </c>
      <c r="AI457" s="51">
        <v>0.12448500865759969</v>
      </c>
      <c r="AJ457" s="51">
        <v>0.12457321655316522</v>
      </c>
      <c r="AK457" s="51">
        <v>7.6704302456721027</v>
      </c>
      <c r="AL457" s="51">
        <v>5.4770731081750919</v>
      </c>
      <c r="AM457" s="51">
        <v>9.8637873831691145</v>
      </c>
    </row>
    <row r="458" spans="1:39">
      <c r="A458" t="s">
        <v>1052</v>
      </c>
      <c r="B458">
        <v>5</v>
      </c>
      <c r="C458" t="s">
        <v>1053</v>
      </c>
      <c r="D458" t="s">
        <v>136</v>
      </c>
      <c r="E458" t="s">
        <v>137</v>
      </c>
      <c r="F458" t="s">
        <v>138</v>
      </c>
      <c r="G458" t="s">
        <v>139</v>
      </c>
      <c r="H458" t="s">
        <v>140</v>
      </c>
      <c r="I458" t="s">
        <v>10</v>
      </c>
      <c r="J458" t="s">
        <v>45</v>
      </c>
      <c r="K458">
        <v>52</v>
      </c>
      <c r="L458">
        <v>10841.3</v>
      </c>
      <c r="M458" t="s">
        <v>30</v>
      </c>
      <c r="N458">
        <v>457</v>
      </c>
      <c r="O458">
        <v>209.15369538461539</v>
      </c>
      <c r="P458" s="49" t="s">
        <v>33</v>
      </c>
      <c r="Q458" s="49">
        <v>7360445</v>
      </c>
      <c r="R458" s="49">
        <v>32.510452999999998</v>
      </c>
      <c r="S458" s="49">
        <v>52.540310169999998</v>
      </c>
      <c r="T458" s="49">
        <v>7.6758653781217774</v>
      </c>
      <c r="U458" s="49" t="s">
        <v>141</v>
      </c>
      <c r="V458" s="49">
        <v>0.28594968825048261</v>
      </c>
      <c r="W458" s="49">
        <v>1.93521838171215</v>
      </c>
      <c r="X458" s="49">
        <v>4</v>
      </c>
      <c r="Y458" s="49">
        <v>90</v>
      </c>
      <c r="Z458" s="49">
        <v>0.89753000000000005</v>
      </c>
      <c r="AA458" s="49">
        <v>401.28340079999998</v>
      </c>
      <c r="AB458" s="49">
        <v>2.1221608550000002</v>
      </c>
      <c r="AC458" s="51">
        <v>0.6989506263185653</v>
      </c>
      <c r="AD458" s="53">
        <v>1</v>
      </c>
      <c r="AE458" s="51">
        <v>209.15369538461539</v>
      </c>
      <c r="AF458" s="51">
        <v>694.74881421257578</v>
      </c>
      <c r="AG458" s="51">
        <v>86.350924284199465</v>
      </c>
      <c r="AH458" s="51">
        <v>3.5951042843281801E-2</v>
      </c>
      <c r="AI458" s="51">
        <v>0.12429085522379638</v>
      </c>
      <c r="AJ458" s="51">
        <v>0.12457321655316522</v>
      </c>
      <c r="AK458" s="51">
        <v>7.6584670351055824</v>
      </c>
      <c r="AL458" s="51">
        <v>5.4685307739405422</v>
      </c>
      <c r="AM458" s="51">
        <v>9.8484032962706234</v>
      </c>
    </row>
    <row r="459" spans="1:39">
      <c r="A459" t="s">
        <v>1054</v>
      </c>
      <c r="B459">
        <v>5</v>
      </c>
      <c r="C459" t="s">
        <v>1055</v>
      </c>
      <c r="D459" t="s">
        <v>136</v>
      </c>
      <c r="E459" t="s">
        <v>137</v>
      </c>
      <c r="F459" t="s">
        <v>138</v>
      </c>
      <c r="G459" t="s">
        <v>139</v>
      </c>
      <c r="H459" t="s">
        <v>140</v>
      </c>
      <c r="I459" t="s">
        <v>10</v>
      </c>
      <c r="J459" t="s">
        <v>45</v>
      </c>
      <c r="K459">
        <v>52</v>
      </c>
      <c r="L459">
        <v>10841.3</v>
      </c>
      <c r="M459" t="s">
        <v>30</v>
      </c>
      <c r="N459">
        <v>458</v>
      </c>
      <c r="O459">
        <v>209.61236576923076</v>
      </c>
      <c r="P459" s="49" t="s">
        <v>33</v>
      </c>
      <c r="Q459" s="49">
        <v>7360445</v>
      </c>
      <c r="R459" s="49">
        <v>32.510452999999998</v>
      </c>
      <c r="S459" s="49">
        <v>52.540310169999998</v>
      </c>
      <c r="T459" s="49">
        <v>7.6758653781217774</v>
      </c>
      <c r="U459" s="49" t="s">
        <v>141</v>
      </c>
      <c r="V459" s="49">
        <v>0.28594968825048261</v>
      </c>
      <c r="W459" s="49">
        <v>1.93521838171215</v>
      </c>
      <c r="X459" s="49">
        <v>4</v>
      </c>
      <c r="Y459" s="49">
        <v>90</v>
      </c>
      <c r="Z459" s="49">
        <v>0.89753000000000005</v>
      </c>
      <c r="AA459" s="49">
        <v>401.28340079999998</v>
      </c>
      <c r="AB459" s="49">
        <v>2.1221608550000002</v>
      </c>
      <c r="AC459" s="51">
        <v>0.6989506263185653</v>
      </c>
      <c r="AD459" s="53">
        <v>1</v>
      </c>
      <c r="AE459" s="51">
        <v>209.61236576923076</v>
      </c>
      <c r="AF459" s="51">
        <v>696.27238617356829</v>
      </c>
      <c r="AG459" s="51">
        <v>86.405020237320414</v>
      </c>
      <c r="AH459" s="51">
        <v>3.5506004643003103E-2</v>
      </c>
      <c r="AI459" s="51">
        <v>0.12409657765140952</v>
      </c>
      <c r="AJ459" s="51">
        <v>0.12457321655316522</v>
      </c>
      <c r="AK459" s="51">
        <v>7.6464961754545966</v>
      </c>
      <c r="AL459" s="51">
        <v>5.459982977874847</v>
      </c>
      <c r="AM459" s="51">
        <v>9.8330093730343471</v>
      </c>
    </row>
    <row r="460" spans="1:39">
      <c r="A460" t="s">
        <v>1056</v>
      </c>
      <c r="B460">
        <v>5</v>
      </c>
      <c r="C460" t="s">
        <v>1057</v>
      </c>
      <c r="D460" t="s">
        <v>136</v>
      </c>
      <c r="E460" t="s">
        <v>137</v>
      </c>
      <c r="F460" t="s">
        <v>138</v>
      </c>
      <c r="G460" t="s">
        <v>139</v>
      </c>
      <c r="H460" t="s">
        <v>140</v>
      </c>
      <c r="I460" t="s">
        <v>10</v>
      </c>
      <c r="J460" t="s">
        <v>45</v>
      </c>
      <c r="K460">
        <v>52</v>
      </c>
      <c r="L460">
        <v>10841.3</v>
      </c>
      <c r="M460" t="s">
        <v>30</v>
      </c>
      <c r="N460">
        <v>459</v>
      </c>
      <c r="O460">
        <v>210.07103615384617</v>
      </c>
      <c r="P460" s="49" t="s">
        <v>33</v>
      </c>
      <c r="Q460" s="49">
        <v>7360445</v>
      </c>
      <c r="R460" s="49">
        <v>32.510452999999998</v>
      </c>
      <c r="S460" s="49">
        <v>52.540310169999998</v>
      </c>
      <c r="T460" s="49">
        <v>7.6758653781217774</v>
      </c>
      <c r="U460" s="49" t="s">
        <v>141</v>
      </c>
      <c r="V460" s="49">
        <v>0.28594968825048261</v>
      </c>
      <c r="W460" s="49">
        <v>1.93521838171215</v>
      </c>
      <c r="X460" s="49">
        <v>4</v>
      </c>
      <c r="Y460" s="49">
        <v>90</v>
      </c>
      <c r="Z460" s="49">
        <v>0.89753000000000005</v>
      </c>
      <c r="AA460" s="49">
        <v>401.28340079999998</v>
      </c>
      <c r="AB460" s="49">
        <v>2.1221608550000002</v>
      </c>
      <c r="AC460" s="51">
        <v>0.6989506263185653</v>
      </c>
      <c r="AD460" s="53">
        <v>1</v>
      </c>
      <c r="AE460" s="51">
        <v>210.07103615384617</v>
      </c>
      <c r="AF460" s="51">
        <v>697.79595813456081</v>
      </c>
      <c r="AG460" s="51">
        <v>86.458444287126326</v>
      </c>
      <c r="AH460" s="51">
        <v>3.5064999339518906E-2</v>
      </c>
      <c r="AI460" s="51">
        <v>0.12390218555902548</v>
      </c>
      <c r="AJ460" s="51">
        <v>0.12457321655316522</v>
      </c>
      <c r="AK460" s="51">
        <v>7.6345182593904761</v>
      </c>
      <c r="AL460" s="51">
        <v>5.451430143175152</v>
      </c>
      <c r="AM460" s="51">
        <v>9.8176063756058003</v>
      </c>
    </row>
    <row r="461" spans="1:39">
      <c r="A461" t="s">
        <v>1058</v>
      </c>
      <c r="B461">
        <v>5</v>
      </c>
      <c r="C461" t="s">
        <v>1059</v>
      </c>
      <c r="D461" t="s">
        <v>136</v>
      </c>
      <c r="E461" t="s">
        <v>137</v>
      </c>
      <c r="F461" t="s">
        <v>138</v>
      </c>
      <c r="G461" t="s">
        <v>139</v>
      </c>
      <c r="H461" t="s">
        <v>140</v>
      </c>
      <c r="I461" t="s">
        <v>10</v>
      </c>
      <c r="J461" t="s">
        <v>45</v>
      </c>
      <c r="K461">
        <v>52</v>
      </c>
      <c r="L461">
        <v>10841.3</v>
      </c>
      <c r="M461" t="s">
        <v>30</v>
      </c>
      <c r="N461">
        <v>460</v>
      </c>
      <c r="O461">
        <v>210.52970653846154</v>
      </c>
      <c r="P461" s="49" t="s">
        <v>33</v>
      </c>
      <c r="Q461" s="49">
        <v>7360445</v>
      </c>
      <c r="R461" s="49">
        <v>32.510452999999998</v>
      </c>
      <c r="S461" s="49">
        <v>52.540310169999998</v>
      </c>
      <c r="T461" s="49">
        <v>7.6758653781217774</v>
      </c>
      <c r="U461" s="49" t="s">
        <v>141</v>
      </c>
      <c r="V461" s="49">
        <v>0.28594968825048261</v>
      </c>
      <c r="W461" s="49">
        <v>1.93521838171215</v>
      </c>
      <c r="X461" s="49">
        <v>4</v>
      </c>
      <c r="Y461" s="49">
        <v>90</v>
      </c>
      <c r="Z461" s="49">
        <v>0.89753000000000005</v>
      </c>
      <c r="AA461" s="49">
        <v>401.28340079999998</v>
      </c>
      <c r="AB461" s="49">
        <v>2.1221608550000002</v>
      </c>
      <c r="AC461" s="51">
        <v>0.6989506263185653</v>
      </c>
      <c r="AD461" s="53">
        <v>1</v>
      </c>
      <c r="AE461" s="51">
        <v>210.52970653846154</v>
      </c>
      <c r="AF461" s="51">
        <v>699.31953009555332</v>
      </c>
      <c r="AG461" s="51">
        <v>86.511202558651746</v>
      </c>
      <c r="AH461" s="51">
        <v>3.4628014216703647E-2</v>
      </c>
      <c r="AI461" s="51">
        <v>0.12370768845370451</v>
      </c>
      <c r="AJ461" s="51">
        <v>0.12457321655316522</v>
      </c>
      <c r="AK461" s="51">
        <v>7.6225338727126148</v>
      </c>
      <c r="AL461" s="51">
        <v>5.4428726881316978</v>
      </c>
      <c r="AM461" s="51">
        <v>9.802195057293531</v>
      </c>
    </row>
    <row r="462" spans="1:39">
      <c r="A462" t="s">
        <v>1060</v>
      </c>
      <c r="B462">
        <v>5</v>
      </c>
      <c r="C462" t="s">
        <v>1061</v>
      </c>
      <c r="D462" t="s">
        <v>136</v>
      </c>
      <c r="E462" t="s">
        <v>137</v>
      </c>
      <c r="F462" t="s">
        <v>138</v>
      </c>
      <c r="G462" t="s">
        <v>139</v>
      </c>
      <c r="H462" t="s">
        <v>140</v>
      </c>
      <c r="I462" t="s">
        <v>10</v>
      </c>
      <c r="J462" t="s">
        <v>45</v>
      </c>
      <c r="K462">
        <v>52</v>
      </c>
      <c r="L462">
        <v>10841.3</v>
      </c>
      <c r="M462" t="s">
        <v>30</v>
      </c>
      <c r="N462">
        <v>461</v>
      </c>
      <c r="O462">
        <v>210.98837692307691</v>
      </c>
      <c r="P462" s="49" t="s">
        <v>33</v>
      </c>
      <c r="Q462" s="49">
        <v>7360445</v>
      </c>
      <c r="R462" s="49">
        <v>32.510452999999998</v>
      </c>
      <c r="S462" s="49">
        <v>52.540310169999998</v>
      </c>
      <c r="T462" s="49">
        <v>7.6758653781217774</v>
      </c>
      <c r="U462" s="49" t="s">
        <v>141</v>
      </c>
      <c r="V462" s="49">
        <v>0.28594968825048261</v>
      </c>
      <c r="W462" s="49">
        <v>1.93521838171215</v>
      </c>
      <c r="X462" s="49">
        <v>4</v>
      </c>
      <c r="Y462" s="49">
        <v>90</v>
      </c>
      <c r="Z462" s="49">
        <v>0.89753000000000005</v>
      </c>
      <c r="AA462" s="49">
        <v>401.28340079999998</v>
      </c>
      <c r="AB462" s="49">
        <v>2.1221608550000002</v>
      </c>
      <c r="AC462" s="51">
        <v>0.6989506263185653</v>
      </c>
      <c r="AD462" s="53">
        <v>1</v>
      </c>
      <c r="AE462" s="51">
        <v>210.98837692307691</v>
      </c>
      <c r="AF462" s="51">
        <v>700.84310205654572</v>
      </c>
      <c r="AG462" s="51">
        <v>86.563301156995493</v>
      </c>
      <c r="AH462" s="51">
        <v>3.4195036189699796E-2</v>
      </c>
      <c r="AI462" s="51">
        <v>0.12351309573139146</v>
      </c>
      <c r="AJ462" s="51">
        <v>0.12457321655316522</v>
      </c>
      <c r="AK462" s="51">
        <v>7.6105435943737731</v>
      </c>
      <c r="AL462" s="51">
        <v>5.4343110261458847</v>
      </c>
      <c r="AM462" s="51">
        <v>9.7867761626016616</v>
      </c>
    </row>
    <row r="463" spans="1:39">
      <c r="A463" t="s">
        <v>1062</v>
      </c>
      <c r="B463">
        <v>5</v>
      </c>
      <c r="C463" t="s">
        <v>1063</v>
      </c>
      <c r="D463" t="s">
        <v>136</v>
      </c>
      <c r="E463" t="s">
        <v>137</v>
      </c>
      <c r="F463" t="s">
        <v>138</v>
      </c>
      <c r="G463" t="s">
        <v>139</v>
      </c>
      <c r="H463" t="s">
        <v>140</v>
      </c>
      <c r="I463" t="s">
        <v>10</v>
      </c>
      <c r="J463" t="s">
        <v>45</v>
      </c>
      <c r="K463">
        <v>52</v>
      </c>
      <c r="L463">
        <v>10841.3</v>
      </c>
      <c r="M463" t="s">
        <v>30</v>
      </c>
      <c r="N463">
        <v>462</v>
      </c>
      <c r="O463">
        <v>211.44704730769232</v>
      </c>
      <c r="P463" s="49" t="s">
        <v>33</v>
      </c>
      <c r="Q463" s="49">
        <v>7360445</v>
      </c>
      <c r="R463" s="49">
        <v>32.510452999999998</v>
      </c>
      <c r="S463" s="49">
        <v>52.540310169999998</v>
      </c>
      <c r="T463" s="49">
        <v>7.6758653781217774</v>
      </c>
      <c r="U463" s="49" t="s">
        <v>141</v>
      </c>
      <c r="V463" s="49">
        <v>0.28594968825048261</v>
      </c>
      <c r="W463" s="49">
        <v>1.93521838171215</v>
      </c>
      <c r="X463" s="49">
        <v>4</v>
      </c>
      <c r="Y463" s="49">
        <v>90</v>
      </c>
      <c r="Z463" s="49">
        <v>0.89753000000000005</v>
      </c>
      <c r="AA463" s="49">
        <v>401.28340079999998</v>
      </c>
      <c r="AB463" s="49">
        <v>2.1221608550000002</v>
      </c>
      <c r="AC463" s="51">
        <v>0.6989506263185653</v>
      </c>
      <c r="AD463" s="53">
        <v>1</v>
      </c>
      <c r="AE463" s="51">
        <v>211.44704730769232</v>
      </c>
      <c r="AF463" s="51">
        <v>702.36667401753834</v>
      </c>
      <c r="AG463" s="51">
        <v>86.614746166770161</v>
      </c>
      <c r="AH463" s="51">
        <v>3.3766051812315061E-2</v>
      </c>
      <c r="AI463" s="51">
        <v>0.12331841667733706</v>
      </c>
      <c r="AJ463" s="51">
        <v>0.12457321655316522</v>
      </c>
      <c r="AK463" s="51">
        <v>7.5985479965060412</v>
      </c>
      <c r="AL463" s="51">
        <v>5.4257455657488087</v>
      </c>
      <c r="AM463" s="51">
        <v>9.7713504272632736</v>
      </c>
    </row>
    <row r="464" spans="1:39">
      <c r="A464" t="s">
        <v>1064</v>
      </c>
      <c r="B464">
        <v>5</v>
      </c>
      <c r="C464" t="s">
        <v>1065</v>
      </c>
      <c r="D464" t="s">
        <v>136</v>
      </c>
      <c r="E464" t="s">
        <v>137</v>
      </c>
      <c r="F464" t="s">
        <v>138</v>
      </c>
      <c r="G464" t="s">
        <v>139</v>
      </c>
      <c r="H464" t="s">
        <v>140</v>
      </c>
      <c r="I464" t="s">
        <v>10</v>
      </c>
      <c r="J464" t="s">
        <v>45</v>
      </c>
      <c r="K464">
        <v>52</v>
      </c>
      <c r="L464">
        <v>10841.3</v>
      </c>
      <c r="M464" t="s">
        <v>30</v>
      </c>
      <c r="N464">
        <v>463</v>
      </c>
      <c r="O464">
        <v>211.90571769230769</v>
      </c>
      <c r="P464" s="49" t="s">
        <v>33</v>
      </c>
      <c r="Q464" s="49">
        <v>7360445</v>
      </c>
      <c r="R464" s="49">
        <v>32.510452999999998</v>
      </c>
      <c r="S464" s="49">
        <v>52.540310169999998</v>
      </c>
      <c r="T464" s="49">
        <v>7.6758653781217774</v>
      </c>
      <c r="U464" s="49" t="s">
        <v>141</v>
      </c>
      <c r="V464" s="49">
        <v>0.28594968825048261</v>
      </c>
      <c r="W464" s="49">
        <v>1.93521838171215</v>
      </c>
      <c r="X464" s="49">
        <v>4</v>
      </c>
      <c r="Y464" s="49">
        <v>90</v>
      </c>
      <c r="Z464" s="49">
        <v>0.89753000000000005</v>
      </c>
      <c r="AA464" s="49">
        <v>401.28340079999998</v>
      </c>
      <c r="AB464" s="49">
        <v>2.1221608550000002</v>
      </c>
      <c r="AC464" s="51">
        <v>0.6989506263185653</v>
      </c>
      <c r="AD464" s="53">
        <v>1</v>
      </c>
      <c r="AE464" s="51">
        <v>211.90571769230769</v>
      </c>
      <c r="AF464" s="51">
        <v>703.89024597853074</v>
      </c>
      <c r="AG464" s="51">
        <v>86.665543651562714</v>
      </c>
      <c r="AH464" s="51">
        <v>3.3341047284347655E-2</v>
      </c>
      <c r="AI464" s="51">
        <v>0.12312366046652973</v>
      </c>
      <c r="AJ464" s="51">
        <v>0.12457321655316522</v>
      </c>
      <c r="AK464" s="51">
        <v>7.5865476444474407</v>
      </c>
      <c r="AL464" s="51">
        <v>5.4171767106202617</v>
      </c>
      <c r="AM464" s="51">
        <v>9.7559185782746205</v>
      </c>
    </row>
    <row r="465" spans="1:39">
      <c r="A465" t="s">
        <v>1066</v>
      </c>
      <c r="B465">
        <v>5</v>
      </c>
      <c r="C465" t="s">
        <v>1067</v>
      </c>
      <c r="D465" t="s">
        <v>136</v>
      </c>
      <c r="E465" t="s">
        <v>137</v>
      </c>
      <c r="F465" t="s">
        <v>138</v>
      </c>
      <c r="G465" t="s">
        <v>139</v>
      </c>
      <c r="H465" t="s">
        <v>140</v>
      </c>
      <c r="I465" t="s">
        <v>10</v>
      </c>
      <c r="J465" t="s">
        <v>45</v>
      </c>
      <c r="K465">
        <v>52</v>
      </c>
      <c r="L465">
        <v>10841.3</v>
      </c>
      <c r="M465" t="s">
        <v>30</v>
      </c>
      <c r="N465">
        <v>464</v>
      </c>
      <c r="O465">
        <v>212.36438807692309</v>
      </c>
      <c r="P465" s="49" t="s">
        <v>33</v>
      </c>
      <c r="Q465" s="49">
        <v>7360445</v>
      </c>
      <c r="R465" s="49">
        <v>32.510452999999998</v>
      </c>
      <c r="S465" s="49">
        <v>52.540310169999998</v>
      </c>
      <c r="T465" s="49">
        <v>7.6758653781217774</v>
      </c>
      <c r="U465" s="49" t="s">
        <v>141</v>
      </c>
      <c r="V465" s="49">
        <v>0.28594968825048261</v>
      </c>
      <c r="W465" s="49">
        <v>1.93521838171215</v>
      </c>
      <c r="X465" s="49">
        <v>4</v>
      </c>
      <c r="Y465" s="49">
        <v>90</v>
      </c>
      <c r="Z465" s="49">
        <v>0.89753000000000005</v>
      </c>
      <c r="AA465" s="49">
        <v>401.28340079999998</v>
      </c>
      <c r="AB465" s="49">
        <v>2.1221608550000002</v>
      </c>
      <c r="AC465" s="51">
        <v>0.6989506263185653</v>
      </c>
      <c r="AD465" s="53">
        <v>1</v>
      </c>
      <c r="AE465" s="51">
        <v>212.36438807692309</v>
      </c>
      <c r="AF465" s="51">
        <v>705.41381793952326</v>
      </c>
      <c r="AG465" s="51">
        <v>86.715699653406389</v>
      </c>
      <c r="AH465" s="51">
        <v>3.2920008458938381E-2</v>
      </c>
      <c r="AI465" s="51">
        <v>0.12292883616413752</v>
      </c>
      <c r="AJ465" s="51">
        <v>0.12457321655316522</v>
      </c>
      <c r="AK465" s="51">
        <v>7.5745430967691618</v>
      </c>
      <c r="AL465" s="51">
        <v>5.4086048596081744</v>
      </c>
      <c r="AM465" s="51">
        <v>9.7404813339301501</v>
      </c>
    </row>
    <row r="466" spans="1:39">
      <c r="A466" t="s">
        <v>1068</v>
      </c>
      <c r="B466">
        <v>5</v>
      </c>
      <c r="C466" t="s">
        <v>1069</v>
      </c>
      <c r="D466" t="s">
        <v>136</v>
      </c>
      <c r="E466" t="s">
        <v>137</v>
      </c>
      <c r="F466" t="s">
        <v>138</v>
      </c>
      <c r="G466" t="s">
        <v>139</v>
      </c>
      <c r="H466" t="s">
        <v>140</v>
      </c>
      <c r="I466" t="s">
        <v>10</v>
      </c>
      <c r="J466" t="s">
        <v>45</v>
      </c>
      <c r="K466">
        <v>52</v>
      </c>
      <c r="L466">
        <v>10841.3</v>
      </c>
      <c r="M466" t="s">
        <v>30</v>
      </c>
      <c r="N466">
        <v>465</v>
      </c>
      <c r="O466">
        <v>212.82305846153847</v>
      </c>
      <c r="P466" s="49" t="s">
        <v>33</v>
      </c>
      <c r="Q466" s="49">
        <v>7360445</v>
      </c>
      <c r="R466" s="49">
        <v>32.510452999999998</v>
      </c>
      <c r="S466" s="49">
        <v>52.540310169999998</v>
      </c>
      <c r="T466" s="49">
        <v>7.6758653781217774</v>
      </c>
      <c r="U466" s="49" t="s">
        <v>141</v>
      </c>
      <c r="V466" s="49">
        <v>0.28594968825048261</v>
      </c>
      <c r="W466" s="49">
        <v>1.93521838171215</v>
      </c>
      <c r="X466" s="49">
        <v>4</v>
      </c>
      <c r="Y466" s="49">
        <v>90</v>
      </c>
      <c r="Z466" s="49">
        <v>0.89753000000000005</v>
      </c>
      <c r="AA466" s="49">
        <v>401.28340079999998</v>
      </c>
      <c r="AB466" s="49">
        <v>2.1221608550000002</v>
      </c>
      <c r="AC466" s="51">
        <v>0.6989506263185653</v>
      </c>
      <c r="AD466" s="53">
        <v>1</v>
      </c>
      <c r="AE466" s="51">
        <v>212.82305846153847</v>
      </c>
      <c r="AF466" s="51">
        <v>706.93738990051577</v>
      </c>
      <c r="AG466" s="51">
        <v>86.765220192263641</v>
      </c>
      <c r="AH466" s="51">
        <v>3.2502920849890107E-2</v>
      </c>
      <c r="AI466" s="51">
        <v>0.12273395272596026</v>
      </c>
      <c r="AJ466" s="51">
        <v>0.12457321655316522</v>
      </c>
      <c r="AK466" s="51">
        <v>7.5625349053034165</v>
      </c>
      <c r="AL466" s="51">
        <v>5.4000304067485105</v>
      </c>
      <c r="AM466" s="51">
        <v>9.7250394038583217</v>
      </c>
    </row>
    <row r="467" spans="1:39">
      <c r="A467" t="s">
        <v>1070</v>
      </c>
      <c r="B467">
        <v>5</v>
      </c>
      <c r="C467" t="s">
        <v>1071</v>
      </c>
      <c r="D467" t="s">
        <v>136</v>
      </c>
      <c r="E467" t="s">
        <v>137</v>
      </c>
      <c r="F467" t="s">
        <v>138</v>
      </c>
      <c r="G467" t="s">
        <v>139</v>
      </c>
      <c r="H467" t="s">
        <v>140</v>
      </c>
      <c r="I467" t="s">
        <v>10</v>
      </c>
      <c r="J467" t="s">
        <v>45</v>
      </c>
      <c r="K467">
        <v>52</v>
      </c>
      <c r="L467">
        <v>10841.3</v>
      </c>
      <c r="M467" t="s">
        <v>30</v>
      </c>
      <c r="N467">
        <v>466</v>
      </c>
      <c r="O467">
        <v>213.28172884615384</v>
      </c>
      <c r="P467" s="49" t="s">
        <v>33</v>
      </c>
      <c r="Q467" s="49">
        <v>7360445</v>
      </c>
      <c r="R467" s="49">
        <v>32.510452999999998</v>
      </c>
      <c r="S467" s="49">
        <v>52.540310169999998</v>
      </c>
      <c r="T467" s="49">
        <v>7.6758653781217774</v>
      </c>
      <c r="U467" s="49" t="s">
        <v>141</v>
      </c>
      <c r="V467" s="49">
        <v>0.28594968825048261</v>
      </c>
      <c r="W467" s="49">
        <v>1.93521838171215</v>
      </c>
      <c r="X467" s="49">
        <v>4</v>
      </c>
      <c r="Y467" s="49">
        <v>90</v>
      </c>
      <c r="Z467" s="49">
        <v>0.89753000000000005</v>
      </c>
      <c r="AA467" s="49">
        <v>401.28340079999998</v>
      </c>
      <c r="AB467" s="49">
        <v>2.1221608550000002</v>
      </c>
      <c r="AC467" s="51">
        <v>0.6989506263185653</v>
      </c>
      <c r="AD467" s="53">
        <v>1</v>
      </c>
      <c r="AE467" s="51">
        <v>213.28172884615384</v>
      </c>
      <c r="AF467" s="51">
        <v>708.46096186150817</v>
      </c>
      <c r="AG467" s="51">
        <v>86.814111265520168</v>
      </c>
      <c r="AH467" s="51">
        <v>3.2089769638896121E-2</v>
      </c>
      <c r="AI467" s="51">
        <v>0.12253901899889132</v>
      </c>
      <c r="AJ467" s="51">
        <v>0.12457321655316522</v>
      </c>
      <c r="AK467" s="51">
        <v>7.5505236151718966</v>
      </c>
      <c r="AL467" s="51">
        <v>5.3914537412855852</v>
      </c>
      <c r="AM467" s="51">
        <v>9.709593489058209</v>
      </c>
    </row>
    <row r="468" spans="1:39">
      <c r="A468" t="s">
        <v>1072</v>
      </c>
      <c r="B468">
        <v>5</v>
      </c>
      <c r="C468" t="s">
        <v>1073</v>
      </c>
      <c r="D468" t="s">
        <v>136</v>
      </c>
      <c r="E468" t="s">
        <v>137</v>
      </c>
      <c r="F468" t="s">
        <v>138</v>
      </c>
      <c r="G468" t="s">
        <v>139</v>
      </c>
      <c r="H468" t="s">
        <v>140</v>
      </c>
      <c r="I468" t="s">
        <v>10</v>
      </c>
      <c r="J468" t="s">
        <v>45</v>
      </c>
      <c r="K468">
        <v>52</v>
      </c>
      <c r="L468">
        <v>10841.3</v>
      </c>
      <c r="M468" t="s">
        <v>30</v>
      </c>
      <c r="N468">
        <v>467</v>
      </c>
      <c r="O468">
        <v>213.74039923076924</v>
      </c>
      <c r="P468" s="49" t="s">
        <v>33</v>
      </c>
      <c r="Q468" s="49">
        <v>7360445</v>
      </c>
      <c r="R468" s="49">
        <v>32.510452999999998</v>
      </c>
      <c r="S468" s="49">
        <v>52.540310169999998</v>
      </c>
      <c r="T468" s="49">
        <v>7.6758653781217774</v>
      </c>
      <c r="U468" s="49" t="s">
        <v>141</v>
      </c>
      <c r="V468" s="49">
        <v>0.28594968825048261</v>
      </c>
      <c r="W468" s="49">
        <v>1.93521838171215</v>
      </c>
      <c r="X468" s="49">
        <v>4</v>
      </c>
      <c r="Y468" s="49">
        <v>90</v>
      </c>
      <c r="Z468" s="49">
        <v>0.89753000000000005</v>
      </c>
      <c r="AA468" s="49">
        <v>401.28340079999998</v>
      </c>
      <c r="AB468" s="49">
        <v>2.1221608550000002</v>
      </c>
      <c r="AC468" s="51">
        <v>0.6989506263185653</v>
      </c>
      <c r="AD468" s="53">
        <v>1</v>
      </c>
      <c r="AE468" s="51">
        <v>213.74039923076924</v>
      </c>
      <c r="AF468" s="51">
        <v>709.98453382250079</v>
      </c>
      <c r="AG468" s="51">
        <v>86.862378847490021</v>
      </c>
      <c r="AH468" s="51">
        <v>3.1680539682816082E-2</v>
      </c>
      <c r="AI468" s="51">
        <v>0.12234404372138899</v>
      </c>
      <c r="AJ468" s="51">
        <v>0.12457321655316522</v>
      </c>
      <c r="AK468" s="51">
        <v>7.5385097648148172</v>
      </c>
      <c r="AL468" s="51">
        <v>5.3828752476928008</v>
      </c>
      <c r="AM468" s="51">
        <v>9.6941442819368344</v>
      </c>
    </row>
    <row r="469" spans="1:39">
      <c r="A469" t="s">
        <v>1074</v>
      </c>
      <c r="B469">
        <v>5</v>
      </c>
      <c r="C469" t="s">
        <v>1075</v>
      </c>
      <c r="D469" t="s">
        <v>136</v>
      </c>
      <c r="E469" t="s">
        <v>137</v>
      </c>
      <c r="F469" t="s">
        <v>138</v>
      </c>
      <c r="G469" t="s">
        <v>139</v>
      </c>
      <c r="H469" t="s">
        <v>140</v>
      </c>
      <c r="I469" t="s">
        <v>10</v>
      </c>
      <c r="J469" t="s">
        <v>45</v>
      </c>
      <c r="K469">
        <v>52</v>
      </c>
      <c r="L469">
        <v>10841.3</v>
      </c>
      <c r="M469" t="s">
        <v>30</v>
      </c>
      <c r="N469">
        <v>468</v>
      </c>
      <c r="O469">
        <v>214.19906961538462</v>
      </c>
      <c r="P469" s="49" t="s">
        <v>33</v>
      </c>
      <c r="Q469" s="49">
        <v>7360445</v>
      </c>
      <c r="R469" s="49">
        <v>32.510452999999998</v>
      </c>
      <c r="S469" s="49">
        <v>52.540310169999998</v>
      </c>
      <c r="T469" s="49">
        <v>7.6758653781217774</v>
      </c>
      <c r="U469" s="49" t="s">
        <v>141</v>
      </c>
      <c r="V469" s="49">
        <v>0.28594968825048261</v>
      </c>
      <c r="W469" s="49">
        <v>1.93521838171215</v>
      </c>
      <c r="X469" s="49">
        <v>4</v>
      </c>
      <c r="Y469" s="49">
        <v>90</v>
      </c>
      <c r="Z469" s="49">
        <v>0.89753000000000005</v>
      </c>
      <c r="AA469" s="49">
        <v>401.28340079999998</v>
      </c>
      <c r="AB469" s="49">
        <v>2.1221608550000002</v>
      </c>
      <c r="AC469" s="51">
        <v>0.6989506263185653</v>
      </c>
      <c r="AD469" s="53">
        <v>1</v>
      </c>
      <c r="AE469" s="51">
        <v>214.19906961538462</v>
      </c>
      <c r="AF469" s="51">
        <v>711.50810578349319</v>
      </c>
      <c r="AG469" s="51">
        <v>86.910028888931521</v>
      </c>
      <c r="AH469" s="51">
        <v>3.1275215520809724E-2</v>
      </c>
      <c r="AI469" s="51">
        <v>0.12214903552395735</v>
      </c>
      <c r="AJ469" s="51">
        <v>0.12457321655316522</v>
      </c>
      <c r="AK469" s="51">
        <v>7.5264938860205444</v>
      </c>
      <c r="AL469" s="51">
        <v>5.3742953056938063</v>
      </c>
      <c r="AM469" s="51">
        <v>9.6786924663472842</v>
      </c>
    </row>
    <row r="470" spans="1:39">
      <c r="A470" t="s">
        <v>1076</v>
      </c>
      <c r="B470">
        <v>5</v>
      </c>
      <c r="C470" t="s">
        <v>1077</v>
      </c>
      <c r="D470" t="s">
        <v>136</v>
      </c>
      <c r="E470" t="s">
        <v>137</v>
      </c>
      <c r="F470" t="s">
        <v>138</v>
      </c>
      <c r="G470" t="s">
        <v>139</v>
      </c>
      <c r="H470" t="s">
        <v>140</v>
      </c>
      <c r="I470" t="s">
        <v>10</v>
      </c>
      <c r="J470" t="s">
        <v>45</v>
      </c>
      <c r="K470">
        <v>52</v>
      </c>
      <c r="L470">
        <v>10841.3</v>
      </c>
      <c r="M470" t="s">
        <v>30</v>
      </c>
      <c r="N470">
        <v>469</v>
      </c>
      <c r="O470">
        <v>214.65773999999999</v>
      </c>
      <c r="P470" s="49" t="s">
        <v>33</v>
      </c>
      <c r="Q470" s="49">
        <v>7360445</v>
      </c>
      <c r="R470" s="49">
        <v>32.510452999999998</v>
      </c>
      <c r="S470" s="49">
        <v>52.540310169999998</v>
      </c>
      <c r="T470" s="49">
        <v>7.6758653781217774</v>
      </c>
      <c r="U470" s="49" t="s">
        <v>141</v>
      </c>
      <c r="V470" s="49">
        <v>0.28594968825048261</v>
      </c>
      <c r="W470" s="49">
        <v>1.93521838171215</v>
      </c>
      <c r="X470" s="49">
        <v>4</v>
      </c>
      <c r="Y470" s="49">
        <v>90</v>
      </c>
      <c r="Z470" s="49">
        <v>0.89753000000000005</v>
      </c>
      <c r="AA470" s="49">
        <v>401.28340079999998</v>
      </c>
      <c r="AB470" s="49">
        <v>2.1221608550000002</v>
      </c>
      <c r="AC470" s="51">
        <v>0.6989506263185653</v>
      </c>
      <c r="AD470" s="53">
        <v>1</v>
      </c>
      <c r="AE470" s="51">
        <v>214.65773999999999</v>
      </c>
      <c r="AF470" s="51">
        <v>713.03167774448571</v>
      </c>
      <c r="AG470" s="51">
        <v>86.957067316574381</v>
      </c>
      <c r="AH470" s="51">
        <v>3.0873781381627521E-2</v>
      </c>
      <c r="AI470" s="51">
        <v>0.12195400292963614</v>
      </c>
      <c r="AJ470" s="51">
        <v>0.12457321655316522</v>
      </c>
      <c r="AK470" s="51">
        <v>7.5144765039557848</v>
      </c>
      <c r="AL470" s="51">
        <v>5.3657142902840507</v>
      </c>
      <c r="AM470" s="51">
        <v>9.6632387176275198</v>
      </c>
    </row>
    <row r="471" spans="1:39">
      <c r="A471" t="s">
        <v>1078</v>
      </c>
      <c r="B471">
        <v>5</v>
      </c>
      <c r="C471" t="s">
        <v>1079</v>
      </c>
      <c r="D471" t="s">
        <v>136</v>
      </c>
      <c r="E471" t="s">
        <v>137</v>
      </c>
      <c r="F471" t="s">
        <v>138</v>
      </c>
      <c r="G471" t="s">
        <v>139</v>
      </c>
      <c r="H471" t="s">
        <v>140</v>
      </c>
      <c r="I471" t="s">
        <v>10</v>
      </c>
      <c r="J471" t="s">
        <v>45</v>
      </c>
      <c r="K471">
        <v>52</v>
      </c>
      <c r="L471">
        <v>10841.3</v>
      </c>
      <c r="M471" t="s">
        <v>30</v>
      </c>
      <c r="N471">
        <v>470</v>
      </c>
      <c r="O471">
        <v>215.11641038461539</v>
      </c>
      <c r="P471" s="49" t="s">
        <v>33</v>
      </c>
      <c r="Q471" s="49">
        <v>7360445</v>
      </c>
      <c r="R471" s="49">
        <v>32.510452999999998</v>
      </c>
      <c r="S471" s="49">
        <v>52.540310169999998</v>
      </c>
      <c r="T471" s="49">
        <v>7.6758653781217774</v>
      </c>
      <c r="U471" s="49" t="s">
        <v>141</v>
      </c>
      <c r="V471" s="49">
        <v>0.28594968825048261</v>
      </c>
      <c r="W471" s="49">
        <v>1.93521838171215</v>
      </c>
      <c r="X471" s="49">
        <v>4</v>
      </c>
      <c r="Y471" s="49">
        <v>90</v>
      </c>
      <c r="Z471" s="49">
        <v>0.89753000000000005</v>
      </c>
      <c r="AA471" s="49">
        <v>401.28340079999998</v>
      </c>
      <c r="AB471" s="49">
        <v>2.1221608550000002</v>
      </c>
      <c r="AC471" s="51">
        <v>0.6989506263185653</v>
      </c>
      <c r="AD471" s="53">
        <v>1</v>
      </c>
      <c r="AE471" s="51">
        <v>215.11641038461539</v>
      </c>
      <c r="AF471" s="51">
        <v>714.55524970547822</v>
      </c>
      <c r="AG471" s="51">
        <v>87.003500032657371</v>
      </c>
      <c r="AH471" s="51">
        <v>3.0476221190590541E-2</v>
      </c>
      <c r="AI471" s="51">
        <v>0.12175895435449959</v>
      </c>
      <c r="AJ471" s="51">
        <v>0.12457321655316522</v>
      </c>
      <c r="AK471" s="51">
        <v>7.5024581371963164</v>
      </c>
      <c r="AL471" s="51">
        <v>5.3571325717527323</v>
      </c>
      <c r="AM471" s="51">
        <v>9.6477837026399005</v>
      </c>
    </row>
    <row r="472" spans="1:39">
      <c r="A472" t="s">
        <v>1080</v>
      </c>
      <c r="B472">
        <v>5</v>
      </c>
      <c r="C472" t="s">
        <v>1081</v>
      </c>
      <c r="D472" t="s">
        <v>136</v>
      </c>
      <c r="E472" t="s">
        <v>137</v>
      </c>
      <c r="F472" t="s">
        <v>138</v>
      </c>
      <c r="G472" t="s">
        <v>139</v>
      </c>
      <c r="H472" t="s">
        <v>140</v>
      </c>
      <c r="I472" t="s">
        <v>10</v>
      </c>
      <c r="J472" t="s">
        <v>45</v>
      </c>
      <c r="K472">
        <v>52</v>
      </c>
      <c r="L472">
        <v>10841.3</v>
      </c>
      <c r="M472" t="s">
        <v>30</v>
      </c>
      <c r="N472">
        <v>471</v>
      </c>
      <c r="O472">
        <v>215.57508076923077</v>
      </c>
      <c r="P472" s="49" t="s">
        <v>33</v>
      </c>
      <c r="Q472" s="49">
        <v>7360445</v>
      </c>
      <c r="R472" s="49">
        <v>32.510452999999998</v>
      </c>
      <c r="S472" s="49">
        <v>52.540310169999998</v>
      </c>
      <c r="T472" s="49">
        <v>7.6758653781217774</v>
      </c>
      <c r="U472" s="49" t="s">
        <v>141</v>
      </c>
      <c r="V472" s="49">
        <v>0.28594968825048261</v>
      </c>
      <c r="W472" s="49">
        <v>1.93521838171215</v>
      </c>
      <c r="X472" s="49">
        <v>4</v>
      </c>
      <c r="Y472" s="49">
        <v>90</v>
      </c>
      <c r="Z472" s="49">
        <v>0.89753000000000005</v>
      </c>
      <c r="AA472" s="49">
        <v>401.28340079999998</v>
      </c>
      <c r="AB472" s="49">
        <v>2.1221608550000002</v>
      </c>
      <c r="AC472" s="51">
        <v>0.6989506263185653</v>
      </c>
      <c r="AD472" s="53">
        <v>1</v>
      </c>
      <c r="AE472" s="51">
        <v>215.57508076923077</v>
      </c>
      <c r="AF472" s="51">
        <v>716.07882166647073</v>
      </c>
      <c r="AG472" s="51">
        <v>87.049332914477063</v>
      </c>
      <c r="AH472" s="51">
        <v>3.0082518576828182E-2</v>
      </c>
      <c r="AI472" s="51">
        <v>0.12156389810816411</v>
      </c>
      <c r="AJ472" s="51">
        <v>0.12457321655316522</v>
      </c>
      <c r="AK472" s="51">
        <v>7.4904392977582743</v>
      </c>
      <c r="AL472" s="51">
        <v>5.3485505157051314</v>
      </c>
      <c r="AM472" s="51">
        <v>9.6323280798114173</v>
      </c>
    </row>
    <row r="473" spans="1:39">
      <c r="A473" t="s">
        <v>1082</v>
      </c>
      <c r="B473">
        <v>5</v>
      </c>
      <c r="C473" t="s">
        <v>1083</v>
      </c>
      <c r="D473" t="s">
        <v>136</v>
      </c>
      <c r="E473" t="s">
        <v>137</v>
      </c>
      <c r="F473" t="s">
        <v>138</v>
      </c>
      <c r="G473" t="s">
        <v>139</v>
      </c>
      <c r="H473" t="s">
        <v>140</v>
      </c>
      <c r="I473" t="s">
        <v>10</v>
      </c>
      <c r="J473" t="s">
        <v>45</v>
      </c>
      <c r="K473">
        <v>52</v>
      </c>
      <c r="L473">
        <v>10841.3</v>
      </c>
      <c r="M473" t="s">
        <v>30</v>
      </c>
      <c r="N473">
        <v>472</v>
      </c>
      <c r="O473">
        <v>216.03375115384617</v>
      </c>
      <c r="P473" s="49" t="s">
        <v>33</v>
      </c>
      <c r="Q473" s="49">
        <v>7360445</v>
      </c>
      <c r="R473" s="49">
        <v>32.510452999999998</v>
      </c>
      <c r="S473" s="49">
        <v>52.540310169999998</v>
      </c>
      <c r="T473" s="49">
        <v>7.6758653781217774</v>
      </c>
      <c r="U473" s="49" t="s">
        <v>141</v>
      </c>
      <c r="V473" s="49">
        <v>0.28594968825048261</v>
      </c>
      <c r="W473" s="49">
        <v>1.93521838171215</v>
      </c>
      <c r="X473" s="49">
        <v>4</v>
      </c>
      <c r="Y473" s="49">
        <v>90</v>
      </c>
      <c r="Z473" s="49">
        <v>0.89753000000000005</v>
      </c>
      <c r="AA473" s="49">
        <v>401.28340079999998</v>
      </c>
      <c r="AB473" s="49">
        <v>2.1221608550000002</v>
      </c>
      <c r="AC473" s="51">
        <v>0.6989506263185653</v>
      </c>
      <c r="AD473" s="53">
        <v>1</v>
      </c>
      <c r="AE473" s="51">
        <v>216.03375115384617</v>
      </c>
      <c r="AF473" s="51">
        <v>717.60239362746324</v>
      </c>
      <c r="AG473" s="51">
        <v>87.094571813947113</v>
      </c>
      <c r="AH473" s="51">
        <v>2.9692656880203772E-2</v>
      </c>
      <c r="AI473" s="51">
        <v>0.12136884239430432</v>
      </c>
      <c r="AJ473" s="51">
        <v>0.12457321655316522</v>
      </c>
      <c r="AK473" s="51">
        <v>7.4784204911299472</v>
      </c>
      <c r="AL473" s="51">
        <v>5.3399684830853174</v>
      </c>
      <c r="AM473" s="51">
        <v>9.616872499174578</v>
      </c>
    </row>
    <row r="474" spans="1:39">
      <c r="A474" t="s">
        <v>1084</v>
      </c>
      <c r="B474">
        <v>5</v>
      </c>
      <c r="C474" t="s">
        <v>1085</v>
      </c>
      <c r="D474" t="s">
        <v>136</v>
      </c>
      <c r="E474" t="s">
        <v>137</v>
      </c>
      <c r="F474" t="s">
        <v>138</v>
      </c>
      <c r="G474" t="s">
        <v>139</v>
      </c>
      <c r="H474" t="s">
        <v>140</v>
      </c>
      <c r="I474" t="s">
        <v>10</v>
      </c>
      <c r="J474" t="s">
        <v>45</v>
      </c>
      <c r="K474">
        <v>52</v>
      </c>
      <c r="L474">
        <v>10841.3</v>
      </c>
      <c r="M474" t="s">
        <v>30</v>
      </c>
      <c r="N474">
        <v>473</v>
      </c>
      <c r="O474">
        <v>216.49242153846154</v>
      </c>
      <c r="P474" s="49" t="s">
        <v>33</v>
      </c>
      <c r="Q474" s="49">
        <v>7360445</v>
      </c>
      <c r="R474" s="49">
        <v>32.510452999999998</v>
      </c>
      <c r="S474" s="49">
        <v>52.540310169999998</v>
      </c>
      <c r="T474" s="49">
        <v>7.6758653781217774</v>
      </c>
      <c r="U474" s="49" t="s">
        <v>141</v>
      </c>
      <c r="V474" s="49">
        <v>0.28594968825048261</v>
      </c>
      <c r="W474" s="49">
        <v>1.93521838171215</v>
      </c>
      <c r="X474" s="49">
        <v>4</v>
      </c>
      <c r="Y474" s="49">
        <v>90</v>
      </c>
      <c r="Z474" s="49">
        <v>0.89753000000000005</v>
      </c>
      <c r="AA474" s="49">
        <v>401.28340079999998</v>
      </c>
      <c r="AB474" s="49">
        <v>2.1221608550000002</v>
      </c>
      <c r="AC474" s="51">
        <v>0.6989506263185653</v>
      </c>
      <c r="AD474" s="53">
        <v>1</v>
      </c>
      <c r="AE474" s="51">
        <v>216.49242153846154</v>
      </c>
      <c r="AF474" s="51">
        <v>719.12596558845564</v>
      </c>
      <c r="AG474" s="51">
        <v>87.139222557168395</v>
      </c>
      <c r="AH474" s="51">
        <v>2.9306619158440496E-2</v>
      </c>
      <c r="AI474" s="51">
        <v>0.1211737953111775</v>
      </c>
      <c r="AJ474" s="51">
        <v>0.12457321655316522</v>
      </c>
      <c r="AK474" s="51">
        <v>7.4664022163040915</v>
      </c>
      <c r="AL474" s="51">
        <v>5.3313868301992242</v>
      </c>
      <c r="AM474" s="51">
        <v>9.6014176024089597</v>
      </c>
    </row>
    <row r="475" spans="1:39">
      <c r="A475" t="s">
        <v>1086</v>
      </c>
      <c r="B475">
        <v>5</v>
      </c>
      <c r="C475" t="s">
        <v>1087</v>
      </c>
      <c r="D475" t="s">
        <v>136</v>
      </c>
      <c r="E475" t="s">
        <v>137</v>
      </c>
      <c r="F475" t="s">
        <v>138</v>
      </c>
      <c r="G475" t="s">
        <v>139</v>
      </c>
      <c r="H475" t="s">
        <v>140</v>
      </c>
      <c r="I475" t="s">
        <v>10</v>
      </c>
      <c r="J475" t="s">
        <v>45</v>
      </c>
      <c r="K475">
        <v>52</v>
      </c>
      <c r="L475">
        <v>10841.3</v>
      </c>
      <c r="M475" t="s">
        <v>30</v>
      </c>
      <c r="N475">
        <v>474</v>
      </c>
      <c r="O475">
        <v>216.95109192307692</v>
      </c>
      <c r="P475" s="49" t="s">
        <v>33</v>
      </c>
      <c r="Q475" s="49">
        <v>7360445</v>
      </c>
      <c r="R475" s="49">
        <v>32.510452999999998</v>
      </c>
      <c r="S475" s="49">
        <v>52.540310169999998</v>
      </c>
      <c r="T475" s="49">
        <v>7.6758653781217774</v>
      </c>
      <c r="U475" s="49" t="s">
        <v>141</v>
      </c>
      <c r="V475" s="49">
        <v>0.28594968825048261</v>
      </c>
      <c r="W475" s="49">
        <v>1.93521838171215</v>
      </c>
      <c r="X475" s="49">
        <v>4</v>
      </c>
      <c r="Y475" s="49">
        <v>90</v>
      </c>
      <c r="Z475" s="49">
        <v>0.89753000000000005</v>
      </c>
      <c r="AA475" s="49">
        <v>401.28340079999998</v>
      </c>
      <c r="AB475" s="49">
        <v>2.1221608550000002</v>
      </c>
      <c r="AC475" s="51">
        <v>0.6989506263185653</v>
      </c>
      <c r="AD475" s="53">
        <v>1</v>
      </c>
      <c r="AE475" s="51">
        <v>216.95109192307692</v>
      </c>
      <c r="AF475" s="51">
        <v>720.64953754944816</v>
      </c>
      <c r="AG475" s="51">
        <v>87.183290944009656</v>
      </c>
      <c r="AH475" s="51">
        <v>2.8924388194012676E-2</v>
      </c>
      <c r="AI475" s="51">
        <v>0.120978764852156</v>
      </c>
      <c r="AJ475" s="51">
        <v>0.12457321655316522</v>
      </c>
      <c r="AK475" s="51">
        <v>7.4543849658107364</v>
      </c>
      <c r="AL475" s="51">
        <v>5.3228059087380721</v>
      </c>
      <c r="AM475" s="51">
        <v>9.5859640228834024</v>
      </c>
    </row>
    <row r="476" spans="1:39">
      <c r="A476" t="s">
        <v>1088</v>
      </c>
      <c r="B476">
        <v>5</v>
      </c>
      <c r="C476" t="s">
        <v>1089</v>
      </c>
      <c r="D476" t="s">
        <v>136</v>
      </c>
      <c r="E476" t="s">
        <v>137</v>
      </c>
      <c r="F476" t="s">
        <v>138</v>
      </c>
      <c r="G476" t="s">
        <v>139</v>
      </c>
      <c r="H476" t="s">
        <v>140</v>
      </c>
      <c r="I476" t="s">
        <v>10</v>
      </c>
      <c r="J476" t="s">
        <v>45</v>
      </c>
      <c r="K476">
        <v>52</v>
      </c>
      <c r="L476">
        <v>10841.3</v>
      </c>
      <c r="M476" t="s">
        <v>30</v>
      </c>
      <c r="N476">
        <v>475</v>
      </c>
      <c r="O476">
        <v>217.40976230769232</v>
      </c>
      <c r="P476" s="49" t="s">
        <v>33</v>
      </c>
      <c r="Q476" s="49">
        <v>7360445</v>
      </c>
      <c r="R476" s="49">
        <v>32.510452999999998</v>
      </c>
      <c r="S476" s="49">
        <v>52.540310169999998</v>
      </c>
      <c r="T476" s="49">
        <v>7.6758653781217774</v>
      </c>
      <c r="U476" s="49" t="s">
        <v>141</v>
      </c>
      <c r="V476" s="49">
        <v>0.28594968825048261</v>
      </c>
      <c r="W476" s="49">
        <v>1.93521838171215</v>
      </c>
      <c r="X476" s="49">
        <v>4</v>
      </c>
      <c r="Y476" s="49">
        <v>90</v>
      </c>
      <c r="Z476" s="49">
        <v>0.89753000000000005</v>
      </c>
      <c r="AA476" s="49">
        <v>401.28340079999998</v>
      </c>
      <c r="AB476" s="49">
        <v>2.1221608550000002</v>
      </c>
      <c r="AC476" s="51">
        <v>0.6989506263185653</v>
      </c>
      <c r="AD476" s="53">
        <v>1</v>
      </c>
      <c r="AE476" s="51">
        <v>217.40976230769232</v>
      </c>
      <c r="AF476" s="51">
        <v>722.17310951044067</v>
      </c>
      <c r="AG476" s="51">
        <v>87.226782747698763</v>
      </c>
      <c r="AH476" s="51">
        <v>2.8545946501125841E-2</v>
      </c>
      <c r="AI476" s="51">
        <v>0.12078375890626775</v>
      </c>
      <c r="AJ476" s="51">
        <v>0.12457321655316522</v>
      </c>
      <c r="AK476" s="51">
        <v>7.4423692257504914</v>
      </c>
      <c r="AL476" s="51">
        <v>5.3142260658021518</v>
      </c>
      <c r="AM476" s="51">
        <v>9.5705123856988301</v>
      </c>
    </row>
    <row r="477" spans="1:39">
      <c r="A477" t="s">
        <v>1090</v>
      </c>
      <c r="B477">
        <v>5</v>
      </c>
      <c r="C477" t="s">
        <v>1091</v>
      </c>
      <c r="D477" t="s">
        <v>136</v>
      </c>
      <c r="E477" t="s">
        <v>137</v>
      </c>
      <c r="F477" t="s">
        <v>138</v>
      </c>
      <c r="G477" t="s">
        <v>139</v>
      </c>
      <c r="H477" t="s">
        <v>140</v>
      </c>
      <c r="I477" t="s">
        <v>10</v>
      </c>
      <c r="J477" t="s">
        <v>45</v>
      </c>
      <c r="K477">
        <v>52</v>
      </c>
      <c r="L477">
        <v>10841.3</v>
      </c>
      <c r="M477" t="s">
        <v>30</v>
      </c>
      <c r="N477">
        <v>476</v>
      </c>
      <c r="O477">
        <v>217.86843269230769</v>
      </c>
      <c r="P477" s="49" t="s">
        <v>33</v>
      </c>
      <c r="Q477" s="49">
        <v>7360445</v>
      </c>
      <c r="R477" s="49">
        <v>32.510452999999998</v>
      </c>
      <c r="S477" s="49">
        <v>52.540310169999998</v>
      </c>
      <c r="T477" s="49">
        <v>7.6758653781217774</v>
      </c>
      <c r="U477" s="49" t="s">
        <v>141</v>
      </c>
      <c r="V477" s="49">
        <v>0.28594968825048261</v>
      </c>
      <c r="W477" s="49">
        <v>1.93521838171215</v>
      </c>
      <c r="X477" s="49">
        <v>4</v>
      </c>
      <c r="Y477" s="49">
        <v>90</v>
      </c>
      <c r="Z477" s="49">
        <v>0.89753000000000005</v>
      </c>
      <c r="AA477" s="49">
        <v>401.28340079999998</v>
      </c>
      <c r="AB477" s="49">
        <v>2.1221608550000002</v>
      </c>
      <c r="AC477" s="51">
        <v>0.6989506263185653</v>
      </c>
      <c r="AD477" s="53">
        <v>1</v>
      </c>
      <c r="AE477" s="51">
        <v>217.86843269230769</v>
      </c>
      <c r="AF477" s="51">
        <v>723.69668147143318</v>
      </c>
      <c r="AG477" s="51">
        <v>87.269703714424494</v>
      </c>
      <c r="AH477" s="51">
        <v>2.8171276332606399E-2</v>
      </c>
      <c r="AI477" s="51">
        <v>0.12058878525874425</v>
      </c>
      <c r="AJ477" s="51">
        <v>0.12457321655316522</v>
      </c>
      <c r="AK477" s="51">
        <v>7.4303554758283079</v>
      </c>
      <c r="AL477" s="51">
        <v>5.305647643924936</v>
      </c>
      <c r="AM477" s="51">
        <v>9.5550633077316807</v>
      </c>
    </row>
    <row r="478" spans="1:39">
      <c r="A478" t="s">
        <v>1092</v>
      </c>
      <c r="B478">
        <v>5</v>
      </c>
      <c r="C478" t="s">
        <v>1093</v>
      </c>
      <c r="D478" t="s">
        <v>136</v>
      </c>
      <c r="E478" t="s">
        <v>137</v>
      </c>
      <c r="F478" t="s">
        <v>138</v>
      </c>
      <c r="G478" t="s">
        <v>139</v>
      </c>
      <c r="H478" t="s">
        <v>140</v>
      </c>
      <c r="I478" t="s">
        <v>10</v>
      </c>
      <c r="J478" t="s">
        <v>45</v>
      </c>
      <c r="K478">
        <v>52</v>
      </c>
      <c r="L478">
        <v>10841.3</v>
      </c>
      <c r="M478" t="s">
        <v>30</v>
      </c>
      <c r="N478">
        <v>477</v>
      </c>
      <c r="O478">
        <v>218.32710307692307</v>
      </c>
      <c r="P478" s="49" t="s">
        <v>33</v>
      </c>
      <c r="Q478" s="49">
        <v>7360445</v>
      </c>
      <c r="R478" s="49">
        <v>32.510452999999998</v>
      </c>
      <c r="S478" s="49">
        <v>52.540310169999998</v>
      </c>
      <c r="T478" s="49">
        <v>7.6758653781217774</v>
      </c>
      <c r="U478" s="49" t="s">
        <v>141</v>
      </c>
      <c r="V478" s="49">
        <v>0.28594968825048261</v>
      </c>
      <c r="W478" s="49">
        <v>1.93521838171215</v>
      </c>
      <c r="X478" s="49">
        <v>4</v>
      </c>
      <c r="Y478" s="49">
        <v>90</v>
      </c>
      <c r="Z478" s="49">
        <v>0.89753000000000005</v>
      </c>
      <c r="AA478" s="49">
        <v>401.28340079999998</v>
      </c>
      <c r="AB478" s="49">
        <v>2.1221608550000002</v>
      </c>
      <c r="AC478" s="51">
        <v>0.6989506263185653</v>
      </c>
      <c r="AD478" s="53">
        <v>1</v>
      </c>
      <c r="AE478" s="51">
        <v>218.32710307692307</v>
      </c>
      <c r="AF478" s="51">
        <v>725.22025343242558</v>
      </c>
      <c r="AG478" s="51">
        <v>87.31205956294859</v>
      </c>
      <c r="AH478" s="51">
        <v>2.7800359686658296E-2</v>
      </c>
      <c r="AI478" s="51">
        <v>0.12039385159157602</v>
      </c>
      <c r="AJ478" s="51">
        <v>0.12457321655316522</v>
      </c>
      <c r="AK478" s="51">
        <v>7.4183441893877076</v>
      </c>
      <c r="AL478" s="51">
        <v>5.2970709810975132</v>
      </c>
      <c r="AM478" s="51">
        <v>9.5396173976779028</v>
      </c>
    </row>
    <row r="479" spans="1:39">
      <c r="A479" t="s">
        <v>1094</v>
      </c>
      <c r="B479">
        <v>5</v>
      </c>
      <c r="C479" t="s">
        <v>1095</v>
      </c>
      <c r="D479" t="s">
        <v>136</v>
      </c>
      <c r="E479" t="s">
        <v>137</v>
      </c>
      <c r="F479" t="s">
        <v>138</v>
      </c>
      <c r="G479" t="s">
        <v>139</v>
      </c>
      <c r="H479" t="s">
        <v>140</v>
      </c>
      <c r="I479" t="s">
        <v>10</v>
      </c>
      <c r="J479" t="s">
        <v>45</v>
      </c>
      <c r="K479">
        <v>52</v>
      </c>
      <c r="L479">
        <v>10841.3</v>
      </c>
      <c r="M479" t="s">
        <v>30</v>
      </c>
      <c r="N479">
        <v>478</v>
      </c>
      <c r="O479">
        <v>218.78577346153847</v>
      </c>
      <c r="P479" s="49" t="s">
        <v>33</v>
      </c>
      <c r="Q479" s="49">
        <v>7360445</v>
      </c>
      <c r="R479" s="49">
        <v>32.510452999999998</v>
      </c>
      <c r="S479" s="49">
        <v>52.540310169999998</v>
      </c>
      <c r="T479" s="49">
        <v>7.6758653781217774</v>
      </c>
      <c r="U479" s="49" t="s">
        <v>141</v>
      </c>
      <c r="V479" s="49">
        <v>0.28594968825048261</v>
      </c>
      <c r="W479" s="49">
        <v>1.93521838171215</v>
      </c>
      <c r="X479" s="49">
        <v>4</v>
      </c>
      <c r="Y479" s="49">
        <v>90</v>
      </c>
      <c r="Z479" s="49">
        <v>0.89753000000000005</v>
      </c>
      <c r="AA479" s="49">
        <v>401.28340079999998</v>
      </c>
      <c r="AB479" s="49">
        <v>2.1221608550000002</v>
      </c>
      <c r="AC479" s="51">
        <v>0.6989506263185653</v>
      </c>
      <c r="AD479" s="53">
        <v>1</v>
      </c>
      <c r="AE479" s="51">
        <v>218.78577346153847</v>
      </c>
      <c r="AF479" s="51">
        <v>726.74382539341809</v>
      </c>
      <c r="AG479" s="51">
        <v>87.353855984228431</v>
      </c>
      <c r="AH479" s="51">
        <v>2.7433178313817995E-2</v>
      </c>
      <c r="AI479" s="51">
        <v>0.12019896548407547</v>
      </c>
      <c r="AJ479" s="51">
        <v>0.12457321655316522</v>
      </c>
      <c r="AK479" s="51">
        <v>7.4063358334454659</v>
      </c>
      <c r="AL479" s="51">
        <v>5.2884964107933561</v>
      </c>
      <c r="AM479" s="51">
        <v>9.5241752560975765</v>
      </c>
    </row>
    <row r="480" spans="1:39">
      <c r="A480" t="s">
        <v>1096</v>
      </c>
      <c r="B480">
        <v>5</v>
      </c>
      <c r="C480" t="s">
        <v>1097</v>
      </c>
      <c r="D480" t="s">
        <v>136</v>
      </c>
      <c r="E480" t="s">
        <v>137</v>
      </c>
      <c r="F480" t="s">
        <v>138</v>
      </c>
      <c r="G480" t="s">
        <v>139</v>
      </c>
      <c r="H480" t="s">
        <v>140</v>
      </c>
      <c r="I480" t="s">
        <v>10</v>
      </c>
      <c r="J480" t="s">
        <v>45</v>
      </c>
      <c r="K480">
        <v>52</v>
      </c>
      <c r="L480">
        <v>10841.3</v>
      </c>
      <c r="M480" t="s">
        <v>30</v>
      </c>
      <c r="N480">
        <v>479</v>
      </c>
      <c r="O480">
        <v>219.24444384615384</v>
      </c>
      <c r="P480" s="49" t="s">
        <v>33</v>
      </c>
      <c r="Q480" s="49">
        <v>7360445</v>
      </c>
      <c r="R480" s="49">
        <v>32.510452999999998</v>
      </c>
      <c r="S480" s="49">
        <v>52.540310169999998</v>
      </c>
      <c r="T480" s="49">
        <v>7.6758653781217774</v>
      </c>
      <c r="U480" s="49" t="s">
        <v>141</v>
      </c>
      <c r="V480" s="49">
        <v>0.28594968825048261</v>
      </c>
      <c r="W480" s="49">
        <v>1.93521838171215</v>
      </c>
      <c r="X480" s="49">
        <v>4</v>
      </c>
      <c r="Y480" s="49">
        <v>90</v>
      </c>
      <c r="Z480" s="49">
        <v>0.89753000000000005</v>
      </c>
      <c r="AA480" s="49">
        <v>401.28340079999998</v>
      </c>
      <c r="AB480" s="49">
        <v>2.1221608550000002</v>
      </c>
      <c r="AC480" s="51">
        <v>0.6989506263185653</v>
      </c>
      <c r="AD480" s="53">
        <v>1</v>
      </c>
      <c r="AE480" s="51">
        <v>219.24444384615384</v>
      </c>
      <c r="AF480" s="51">
        <v>728.2673973544106</v>
      </c>
      <c r="AG480" s="51">
        <v>87.395098641049742</v>
      </c>
      <c r="AH480" s="51">
        <v>2.7069713723560283E-2</v>
      </c>
      <c r="AI480" s="51">
        <v>0.12000413441344678</v>
      </c>
      <c r="AJ480" s="51">
        <v>0.12457321655316522</v>
      </c>
      <c r="AK480" s="51">
        <v>7.3943308687267217</v>
      </c>
      <c r="AL480" s="51">
        <v>5.2799242619933953</v>
      </c>
      <c r="AM480" s="51">
        <v>9.50873747546005</v>
      </c>
    </row>
    <row r="481" spans="1:39">
      <c r="A481" t="s">
        <v>1098</v>
      </c>
      <c r="B481">
        <v>5</v>
      </c>
      <c r="C481" t="s">
        <v>1099</v>
      </c>
      <c r="D481" t="s">
        <v>136</v>
      </c>
      <c r="E481" t="s">
        <v>137</v>
      </c>
      <c r="F481" t="s">
        <v>138</v>
      </c>
      <c r="G481" t="s">
        <v>139</v>
      </c>
      <c r="H481" t="s">
        <v>140</v>
      </c>
      <c r="I481" t="s">
        <v>10</v>
      </c>
      <c r="J481" t="s">
        <v>45</v>
      </c>
      <c r="K481">
        <v>52</v>
      </c>
      <c r="L481">
        <v>10841.3</v>
      </c>
      <c r="M481" t="s">
        <v>30</v>
      </c>
      <c r="N481">
        <v>480</v>
      </c>
      <c r="O481">
        <v>219.70311423076924</v>
      </c>
      <c r="P481" s="49" t="s">
        <v>33</v>
      </c>
      <c r="Q481" s="49">
        <v>7360445</v>
      </c>
      <c r="R481" s="49">
        <v>32.510452999999998</v>
      </c>
      <c r="S481" s="49">
        <v>52.540310169999998</v>
      </c>
      <c r="T481" s="49">
        <v>7.6758653781217774</v>
      </c>
      <c r="U481" s="49" t="s">
        <v>141</v>
      </c>
      <c r="V481" s="49">
        <v>0.28594968825048261</v>
      </c>
      <c r="W481" s="49">
        <v>1.93521838171215</v>
      </c>
      <c r="X481" s="49">
        <v>4</v>
      </c>
      <c r="Y481" s="49">
        <v>90</v>
      </c>
      <c r="Z481" s="49">
        <v>0.89753000000000005</v>
      </c>
      <c r="AA481" s="49">
        <v>401.28340079999998</v>
      </c>
      <c r="AB481" s="49">
        <v>2.1221608550000002</v>
      </c>
      <c r="AC481" s="51">
        <v>0.6989506263185653</v>
      </c>
      <c r="AD481" s="53">
        <v>1</v>
      </c>
      <c r="AE481" s="51">
        <v>219.70311423076924</v>
      </c>
      <c r="AF481" s="51">
        <v>729.79096931540312</v>
      </c>
      <c r="AG481" s="51">
        <v>87.435793167669686</v>
      </c>
      <c r="AH481" s="51">
        <v>2.6709947191095828E-2</v>
      </c>
      <c r="AI481" s="51">
        <v>0.11980936575536254</v>
      </c>
      <c r="AJ481" s="51">
        <v>0.12457321655316522</v>
      </c>
      <c r="AK481" s="51">
        <v>7.3823297497005145</v>
      </c>
      <c r="AL481" s="51">
        <v>5.2713548592113888</v>
      </c>
      <c r="AM481" s="51">
        <v>9.4933046401896419</v>
      </c>
    </row>
    <row r="482" spans="1:39">
      <c r="A482" t="s">
        <v>1100</v>
      </c>
      <c r="B482">
        <v>5</v>
      </c>
      <c r="C482" t="s">
        <v>1101</v>
      </c>
      <c r="D482" t="s">
        <v>136</v>
      </c>
      <c r="E482" t="s">
        <v>137</v>
      </c>
      <c r="F482" t="s">
        <v>138</v>
      </c>
      <c r="G482" t="s">
        <v>139</v>
      </c>
      <c r="H482" t="s">
        <v>140</v>
      </c>
      <c r="I482" t="s">
        <v>10</v>
      </c>
      <c r="J482" t="s">
        <v>45</v>
      </c>
      <c r="K482">
        <v>52</v>
      </c>
      <c r="L482">
        <v>10841.3</v>
      </c>
      <c r="M482" t="s">
        <v>30</v>
      </c>
      <c r="N482">
        <v>481</v>
      </c>
      <c r="O482">
        <v>220.16178461538462</v>
      </c>
      <c r="P482" s="49" t="s">
        <v>33</v>
      </c>
      <c r="Q482" s="49">
        <v>7360445</v>
      </c>
      <c r="R482" s="49">
        <v>32.510452999999998</v>
      </c>
      <c r="S482" s="49">
        <v>52.540310169999998</v>
      </c>
      <c r="T482" s="49">
        <v>7.6758653781217774</v>
      </c>
      <c r="U482" s="49" t="s">
        <v>141</v>
      </c>
      <c r="V482" s="49">
        <v>0.28594968825048261</v>
      </c>
      <c r="W482" s="49">
        <v>1.93521838171215</v>
      </c>
      <c r="X482" s="49">
        <v>4</v>
      </c>
      <c r="Y482" s="49">
        <v>90</v>
      </c>
      <c r="Z482" s="49">
        <v>0.89753000000000005</v>
      </c>
      <c r="AA482" s="49">
        <v>401.28340079999998</v>
      </c>
      <c r="AB482" s="49">
        <v>2.1221608550000002</v>
      </c>
      <c r="AC482" s="51">
        <v>0.6989506263185653</v>
      </c>
      <c r="AD482" s="53">
        <v>1</v>
      </c>
      <c r="AE482" s="51">
        <v>220.16178461538462</v>
      </c>
      <c r="AF482" s="51">
        <v>731.31454127639563</v>
      </c>
      <c r="AG482" s="51">
        <v>87.475945169469981</v>
      </c>
      <c r="AH482" s="51">
        <v>2.6353859763957301E-2</v>
      </c>
      <c r="AI482" s="51">
        <v>0.1196146667845471</v>
      </c>
      <c r="AJ482" s="51">
        <v>0.12457321655316522</v>
      </c>
      <c r="AK482" s="51">
        <v>7.3703329246157239</v>
      </c>
      <c r="AL482" s="51">
        <v>5.262788522519589</v>
      </c>
      <c r="AM482" s="51">
        <v>9.4778773267118588</v>
      </c>
    </row>
    <row r="483" spans="1:39">
      <c r="A483" t="s">
        <v>1102</v>
      </c>
      <c r="B483">
        <v>5</v>
      </c>
      <c r="C483" t="s">
        <v>1103</v>
      </c>
      <c r="D483" t="s">
        <v>136</v>
      </c>
      <c r="E483" t="s">
        <v>137</v>
      </c>
      <c r="F483" t="s">
        <v>138</v>
      </c>
      <c r="G483" t="s">
        <v>139</v>
      </c>
      <c r="H483" t="s">
        <v>140</v>
      </c>
      <c r="I483" t="s">
        <v>10</v>
      </c>
      <c r="J483" t="s">
        <v>45</v>
      </c>
      <c r="K483">
        <v>52</v>
      </c>
      <c r="L483">
        <v>10841.3</v>
      </c>
      <c r="M483" t="s">
        <v>30</v>
      </c>
      <c r="N483">
        <v>482</v>
      </c>
      <c r="O483">
        <v>220.62045499999999</v>
      </c>
      <c r="P483" s="49" t="s">
        <v>33</v>
      </c>
      <c r="Q483" s="49">
        <v>7360445</v>
      </c>
      <c r="R483" s="49">
        <v>32.510452999999998</v>
      </c>
      <c r="S483" s="49">
        <v>52.540310169999998</v>
      </c>
      <c r="T483" s="49">
        <v>7.6758653781217774</v>
      </c>
      <c r="U483" s="49" t="s">
        <v>141</v>
      </c>
      <c r="V483" s="49">
        <v>0.28594968825048261</v>
      </c>
      <c r="W483" s="49">
        <v>1.93521838171215</v>
      </c>
      <c r="X483" s="49">
        <v>4</v>
      </c>
      <c r="Y483" s="49">
        <v>90</v>
      </c>
      <c r="Z483" s="49">
        <v>0.89753000000000005</v>
      </c>
      <c r="AA483" s="49">
        <v>401.28340079999998</v>
      </c>
      <c r="AB483" s="49">
        <v>2.1221608550000002</v>
      </c>
      <c r="AC483" s="51">
        <v>0.6989506263185653</v>
      </c>
      <c r="AD483" s="53">
        <v>1</v>
      </c>
      <c r="AE483" s="51">
        <v>220.62045499999999</v>
      </c>
      <c r="AF483" s="51">
        <v>732.83811323738803</v>
      </c>
      <c r="AG483" s="51">
        <v>87.515560222620138</v>
      </c>
      <c r="AH483" s="51">
        <v>2.6001432268649635E-2</v>
      </c>
      <c r="AI483" s="51">
        <v>0.11942004467536645</v>
      </c>
      <c r="AJ483" s="51">
        <v>0.12457321655316522</v>
      </c>
      <c r="AK483" s="51">
        <v>7.3583408355374162</v>
      </c>
      <c r="AL483" s="51">
        <v>5.2542255675746956</v>
      </c>
      <c r="AM483" s="51">
        <v>9.4624561035001378</v>
      </c>
    </row>
    <row r="484" spans="1:39">
      <c r="A484" t="s">
        <v>1104</v>
      </c>
      <c r="B484">
        <v>5</v>
      </c>
      <c r="C484" t="s">
        <v>1105</v>
      </c>
      <c r="D484" t="s">
        <v>136</v>
      </c>
      <c r="E484" t="s">
        <v>137</v>
      </c>
      <c r="F484" t="s">
        <v>138</v>
      </c>
      <c r="G484" t="s">
        <v>139</v>
      </c>
      <c r="H484" t="s">
        <v>140</v>
      </c>
      <c r="I484" t="s">
        <v>10</v>
      </c>
      <c r="J484" t="s">
        <v>45</v>
      </c>
      <c r="K484">
        <v>52</v>
      </c>
      <c r="L484">
        <v>10841.3</v>
      </c>
      <c r="M484" t="s">
        <v>30</v>
      </c>
      <c r="N484">
        <v>483</v>
      </c>
      <c r="O484">
        <v>221.07912538461539</v>
      </c>
      <c r="P484" s="49" t="s">
        <v>33</v>
      </c>
      <c r="Q484" s="49">
        <v>7360445</v>
      </c>
      <c r="R484" s="49">
        <v>32.510452999999998</v>
      </c>
      <c r="S484" s="49">
        <v>52.540310169999998</v>
      </c>
      <c r="T484" s="49">
        <v>7.6758653781217774</v>
      </c>
      <c r="U484" s="49" t="s">
        <v>141</v>
      </c>
      <c r="V484" s="49">
        <v>0.28594968825048261</v>
      </c>
      <c r="W484" s="49">
        <v>1.93521838171215</v>
      </c>
      <c r="X484" s="49">
        <v>4</v>
      </c>
      <c r="Y484" s="49">
        <v>90</v>
      </c>
      <c r="Z484" s="49">
        <v>0.89753000000000005</v>
      </c>
      <c r="AA484" s="49">
        <v>401.28340079999998</v>
      </c>
      <c r="AB484" s="49">
        <v>2.1221608550000002</v>
      </c>
      <c r="AC484" s="51">
        <v>0.6989506263185653</v>
      </c>
      <c r="AD484" s="53">
        <v>1</v>
      </c>
      <c r="AE484" s="51">
        <v>221.07912538461539</v>
      </c>
      <c r="AF484" s="51">
        <v>734.36168519838066</v>
      </c>
      <c r="AG484" s="51">
        <v>87.554643873750763</v>
      </c>
      <c r="AH484" s="51">
        <v>2.5652645317232825E-2</v>
      </c>
      <c r="AI484" s="51">
        <v>0.11922550650242425</v>
      </c>
      <c r="AJ484" s="51">
        <v>0.12457321655316522</v>
      </c>
      <c r="AK484" s="51">
        <v>7.3463539183835769</v>
      </c>
      <c r="AL484" s="51">
        <v>5.2456663056440815</v>
      </c>
      <c r="AM484" s="51">
        <v>9.4470415311230731</v>
      </c>
    </row>
    <row r="485" spans="1:39">
      <c r="A485" t="s">
        <v>1106</v>
      </c>
      <c r="B485">
        <v>5</v>
      </c>
      <c r="C485" t="s">
        <v>1107</v>
      </c>
      <c r="D485" t="s">
        <v>136</v>
      </c>
      <c r="E485" t="s">
        <v>137</v>
      </c>
      <c r="F485" t="s">
        <v>138</v>
      </c>
      <c r="G485" t="s">
        <v>139</v>
      </c>
      <c r="H485" t="s">
        <v>140</v>
      </c>
      <c r="I485" t="s">
        <v>10</v>
      </c>
      <c r="J485" t="s">
        <v>45</v>
      </c>
      <c r="K485">
        <v>52</v>
      </c>
      <c r="L485">
        <v>10841.3</v>
      </c>
      <c r="M485" t="s">
        <v>30</v>
      </c>
      <c r="N485">
        <v>484</v>
      </c>
      <c r="O485">
        <v>221.53779576923077</v>
      </c>
      <c r="P485" s="49" t="s">
        <v>33</v>
      </c>
      <c r="Q485" s="49">
        <v>7360445</v>
      </c>
      <c r="R485" s="49">
        <v>32.510452999999998</v>
      </c>
      <c r="S485" s="49">
        <v>52.540310169999998</v>
      </c>
      <c r="T485" s="49">
        <v>7.6758653781217774</v>
      </c>
      <c r="U485" s="49" t="s">
        <v>141</v>
      </c>
      <c r="V485" s="49">
        <v>0.28594968825048261</v>
      </c>
      <c r="W485" s="49">
        <v>1.93521838171215</v>
      </c>
      <c r="X485" s="49">
        <v>4</v>
      </c>
      <c r="Y485" s="49">
        <v>90</v>
      </c>
      <c r="Z485" s="49">
        <v>0.89753000000000005</v>
      </c>
      <c r="AA485" s="49">
        <v>401.28340079999998</v>
      </c>
      <c r="AB485" s="49">
        <v>2.1221608550000002</v>
      </c>
      <c r="AC485" s="51">
        <v>0.6989506263185653</v>
      </c>
      <c r="AD485" s="53">
        <v>1</v>
      </c>
      <c r="AE485" s="51">
        <v>221.53779576923077</v>
      </c>
      <c r="AF485" s="51">
        <v>735.88525715937305</v>
      </c>
      <c r="AG485" s="51">
        <v>87.593201639636561</v>
      </c>
      <c r="AH485" s="51">
        <v>2.5307479313732693E-2</v>
      </c>
      <c r="AI485" s="51">
        <v>0.11903105924116403</v>
      </c>
      <c r="AJ485" s="51">
        <v>0.12457321655316522</v>
      </c>
      <c r="AK485" s="51">
        <v>7.3343726029622083</v>
      </c>
      <c r="AL485" s="51">
        <v>5.2371110436322832</v>
      </c>
      <c r="AM485" s="51">
        <v>9.4316341622921342</v>
      </c>
    </row>
    <row r="486" spans="1:39">
      <c r="A486" t="s">
        <v>1108</v>
      </c>
      <c r="B486">
        <v>5</v>
      </c>
      <c r="C486" t="s">
        <v>1109</v>
      </c>
      <c r="D486" t="s">
        <v>136</v>
      </c>
      <c r="E486" t="s">
        <v>137</v>
      </c>
      <c r="F486" t="s">
        <v>138</v>
      </c>
      <c r="G486" t="s">
        <v>139</v>
      </c>
      <c r="H486" t="s">
        <v>140</v>
      </c>
      <c r="I486" t="s">
        <v>10</v>
      </c>
      <c r="J486" t="s">
        <v>45</v>
      </c>
      <c r="K486">
        <v>52</v>
      </c>
      <c r="L486">
        <v>10841.3</v>
      </c>
      <c r="M486" t="s">
        <v>30</v>
      </c>
      <c r="N486">
        <v>485</v>
      </c>
      <c r="O486">
        <v>221.99646615384614</v>
      </c>
      <c r="P486" s="49" t="s">
        <v>33</v>
      </c>
      <c r="Q486" s="49">
        <v>7360445</v>
      </c>
      <c r="R486" s="49">
        <v>32.510452999999998</v>
      </c>
      <c r="S486" s="49">
        <v>52.540310169999998</v>
      </c>
      <c r="T486" s="49">
        <v>7.6758653781217774</v>
      </c>
      <c r="U486" s="49" t="s">
        <v>141</v>
      </c>
      <c r="V486" s="49">
        <v>0.28594968825048261</v>
      </c>
      <c r="W486" s="49">
        <v>1.93521838171215</v>
      </c>
      <c r="X486" s="49">
        <v>4</v>
      </c>
      <c r="Y486" s="49">
        <v>90</v>
      </c>
      <c r="Z486" s="49">
        <v>0.89753000000000005</v>
      </c>
      <c r="AA486" s="49">
        <v>401.28340079999998</v>
      </c>
      <c r="AB486" s="49">
        <v>2.1221608550000002</v>
      </c>
      <c r="AC486" s="51">
        <v>0.6989506263185653</v>
      </c>
      <c r="AD486" s="53">
        <v>1</v>
      </c>
      <c r="AE486" s="51">
        <v>221.99646615384614</v>
      </c>
      <c r="AF486" s="51">
        <v>737.40882912036557</v>
      </c>
      <c r="AG486" s="51">
        <v>87.631239006889444</v>
      </c>
      <c r="AH486" s="51">
        <v>2.4965914460715284E-2</v>
      </c>
      <c r="AI486" s="51">
        <v>0.11883670976847716</v>
      </c>
      <c r="AJ486" s="51">
        <v>0.12457321655316522</v>
      </c>
      <c r="AK486" s="51">
        <v>7.3223973130087954</v>
      </c>
      <c r="AL486" s="51">
        <v>5.2285600841077589</v>
      </c>
      <c r="AM486" s="51">
        <v>9.4162345419098337</v>
      </c>
    </row>
    <row r="487" spans="1:39">
      <c r="A487" t="s">
        <v>1110</v>
      </c>
      <c r="B487">
        <v>5</v>
      </c>
      <c r="C487" t="s">
        <v>1111</v>
      </c>
      <c r="D487" t="s">
        <v>136</v>
      </c>
      <c r="E487" t="s">
        <v>137</v>
      </c>
      <c r="F487" t="s">
        <v>138</v>
      </c>
      <c r="G487" t="s">
        <v>139</v>
      </c>
      <c r="H487" t="s">
        <v>140</v>
      </c>
      <c r="I487" t="s">
        <v>10</v>
      </c>
      <c r="J487" t="s">
        <v>45</v>
      </c>
      <c r="K487">
        <v>52</v>
      </c>
      <c r="L487">
        <v>10841.3</v>
      </c>
      <c r="M487" t="s">
        <v>30</v>
      </c>
      <c r="N487">
        <v>486</v>
      </c>
      <c r="O487">
        <v>222.45513653846155</v>
      </c>
      <c r="P487" s="49" t="s">
        <v>33</v>
      </c>
      <c r="Q487" s="49">
        <v>7360445</v>
      </c>
      <c r="R487" s="49">
        <v>32.510452999999998</v>
      </c>
      <c r="S487" s="49">
        <v>52.540310169999998</v>
      </c>
      <c r="T487" s="49">
        <v>7.6758653781217774</v>
      </c>
      <c r="U487" s="49" t="s">
        <v>141</v>
      </c>
      <c r="V487" s="49">
        <v>0.28594968825048261</v>
      </c>
      <c r="W487" s="49">
        <v>1.93521838171215</v>
      </c>
      <c r="X487" s="49">
        <v>4</v>
      </c>
      <c r="Y487" s="49">
        <v>90</v>
      </c>
      <c r="Z487" s="49">
        <v>0.89753000000000005</v>
      </c>
      <c r="AA487" s="49">
        <v>401.28340079999998</v>
      </c>
      <c r="AB487" s="49">
        <v>2.1221608550000002</v>
      </c>
      <c r="AC487" s="51">
        <v>0.6989506263185653</v>
      </c>
      <c r="AD487" s="53">
        <v>1</v>
      </c>
      <c r="AE487" s="51">
        <v>222.45513653846155</v>
      </c>
      <c r="AF487" s="51">
        <v>738.93240108135808</v>
      </c>
      <c r="AG487" s="51">
        <v>87.668761431661139</v>
      </c>
      <c r="AH487" s="51">
        <v>2.4627930765574593E-2</v>
      </c>
      <c r="AI487" s="51">
        <v>0.11864246486331652</v>
      </c>
      <c r="AJ487" s="51">
        <v>0.12457321655316522</v>
      </c>
      <c r="AK487" s="51">
        <v>7.3104284662241197</v>
      </c>
      <c r="AL487" s="51">
        <v>5.2200137253298786</v>
      </c>
      <c r="AM487" s="51">
        <v>9.4008432071183616</v>
      </c>
    </row>
    <row r="488" spans="1:39">
      <c r="A488" t="s">
        <v>1112</v>
      </c>
      <c r="B488">
        <v>5</v>
      </c>
      <c r="C488" t="s">
        <v>1113</v>
      </c>
      <c r="D488" t="s">
        <v>136</v>
      </c>
      <c r="E488" t="s">
        <v>137</v>
      </c>
      <c r="F488" t="s">
        <v>138</v>
      </c>
      <c r="G488" t="s">
        <v>139</v>
      </c>
      <c r="H488" t="s">
        <v>140</v>
      </c>
      <c r="I488" t="s">
        <v>10</v>
      </c>
      <c r="J488" t="s">
        <v>45</v>
      </c>
      <c r="K488">
        <v>52</v>
      </c>
      <c r="L488">
        <v>10841.3</v>
      </c>
      <c r="M488" t="s">
        <v>30</v>
      </c>
      <c r="N488">
        <v>487</v>
      </c>
      <c r="O488">
        <v>222.91380692307692</v>
      </c>
      <c r="P488" s="49" t="s">
        <v>33</v>
      </c>
      <c r="Q488" s="49">
        <v>7360445</v>
      </c>
      <c r="R488" s="49">
        <v>32.510452999999998</v>
      </c>
      <c r="S488" s="49">
        <v>52.540310169999998</v>
      </c>
      <c r="T488" s="49">
        <v>7.6758653781217774</v>
      </c>
      <c r="U488" s="49" t="s">
        <v>141</v>
      </c>
      <c r="V488" s="49">
        <v>0.28594968825048261</v>
      </c>
      <c r="W488" s="49">
        <v>1.93521838171215</v>
      </c>
      <c r="X488" s="49">
        <v>4</v>
      </c>
      <c r="Y488" s="49">
        <v>90</v>
      </c>
      <c r="Z488" s="49">
        <v>0.89753000000000005</v>
      </c>
      <c r="AA488" s="49">
        <v>401.28340079999998</v>
      </c>
      <c r="AB488" s="49">
        <v>2.1221608550000002</v>
      </c>
      <c r="AC488" s="51">
        <v>0.6989506263185653</v>
      </c>
      <c r="AD488" s="53">
        <v>1</v>
      </c>
      <c r="AE488" s="51">
        <v>222.91380692307692</v>
      </c>
      <c r="AF488" s="51">
        <v>740.45597304235048</v>
      </c>
      <c r="AG488" s="51">
        <v>87.705774339355585</v>
      </c>
      <c r="AH488" s="51">
        <v>2.429350804693051E-2</v>
      </c>
      <c r="AI488" s="51">
        <v>0.11844833120731574</v>
      </c>
      <c r="AJ488" s="51">
        <v>0.12457321655316522</v>
      </c>
      <c r="AK488" s="51">
        <v>7.2984664743124101</v>
      </c>
      <c r="AL488" s="51">
        <v>5.2114722612761772</v>
      </c>
      <c r="AM488" s="51">
        <v>9.3854606873486439</v>
      </c>
    </row>
    <row r="489" spans="1:39">
      <c r="A489" t="s">
        <v>1114</v>
      </c>
      <c r="B489">
        <v>5</v>
      </c>
      <c r="C489" t="s">
        <v>1115</v>
      </c>
      <c r="D489" t="s">
        <v>136</v>
      </c>
      <c r="E489" t="s">
        <v>137</v>
      </c>
      <c r="F489" t="s">
        <v>138</v>
      </c>
      <c r="G489" t="s">
        <v>139</v>
      </c>
      <c r="H489" t="s">
        <v>140</v>
      </c>
      <c r="I489" t="s">
        <v>10</v>
      </c>
      <c r="J489" t="s">
        <v>45</v>
      </c>
      <c r="K489">
        <v>52</v>
      </c>
      <c r="L489">
        <v>10841.3</v>
      </c>
      <c r="M489" t="s">
        <v>30</v>
      </c>
      <c r="N489">
        <v>488</v>
      </c>
      <c r="O489">
        <v>223.37247730769232</v>
      </c>
      <c r="P489" s="49" t="s">
        <v>33</v>
      </c>
      <c r="Q489" s="49">
        <v>7360445</v>
      </c>
      <c r="R489" s="49">
        <v>32.510452999999998</v>
      </c>
      <c r="S489" s="49">
        <v>52.540310169999998</v>
      </c>
      <c r="T489" s="49">
        <v>7.6758653781217774</v>
      </c>
      <c r="U489" s="49" t="s">
        <v>141</v>
      </c>
      <c r="V489" s="49">
        <v>0.28594968825048261</v>
      </c>
      <c r="W489" s="49">
        <v>1.93521838171215</v>
      </c>
      <c r="X489" s="49">
        <v>4</v>
      </c>
      <c r="Y489" s="49">
        <v>90</v>
      </c>
      <c r="Z489" s="49">
        <v>0.89753000000000005</v>
      </c>
      <c r="AA489" s="49">
        <v>401.28340079999998</v>
      </c>
      <c r="AB489" s="49">
        <v>2.1221608550000002</v>
      </c>
      <c r="AC489" s="51">
        <v>0.6989506263185653</v>
      </c>
      <c r="AD489" s="53">
        <v>1</v>
      </c>
      <c r="AE489" s="51">
        <v>223.37247730769232</v>
      </c>
      <c r="AF489" s="51">
        <v>741.97954500334311</v>
      </c>
      <c r="AG489" s="51">
        <v>87.742283124350976</v>
      </c>
      <c r="AH489" s="51">
        <v>2.3962625940953233E-2</v>
      </c>
      <c r="AI489" s="51">
        <v>0.11825431538541355</v>
      </c>
      <c r="AJ489" s="51">
        <v>0.12457321655316522</v>
      </c>
      <c r="AK489" s="51">
        <v>7.286511743019819</v>
      </c>
      <c r="AL489" s="51">
        <v>5.2029359816698211</v>
      </c>
      <c r="AM489" s="51">
        <v>9.3700875043698186</v>
      </c>
    </row>
    <row r="490" spans="1:39">
      <c r="A490" t="s">
        <v>1116</v>
      </c>
      <c r="B490">
        <v>5</v>
      </c>
      <c r="C490" t="s">
        <v>1117</v>
      </c>
      <c r="D490" t="s">
        <v>136</v>
      </c>
      <c r="E490" t="s">
        <v>137</v>
      </c>
      <c r="F490" t="s">
        <v>138</v>
      </c>
      <c r="G490" t="s">
        <v>139</v>
      </c>
      <c r="H490" t="s">
        <v>140</v>
      </c>
      <c r="I490" t="s">
        <v>10</v>
      </c>
      <c r="J490" t="s">
        <v>45</v>
      </c>
      <c r="K490">
        <v>52</v>
      </c>
      <c r="L490">
        <v>10841.3</v>
      </c>
      <c r="M490" t="s">
        <v>30</v>
      </c>
      <c r="N490">
        <v>489</v>
      </c>
      <c r="O490">
        <v>223.8311476923077</v>
      </c>
      <c r="P490" s="49" t="s">
        <v>33</v>
      </c>
      <c r="Q490" s="49">
        <v>7360445</v>
      </c>
      <c r="R490" s="49">
        <v>32.510452999999998</v>
      </c>
      <c r="S490" s="49">
        <v>52.540310169999998</v>
      </c>
      <c r="T490" s="49">
        <v>7.6758653781217774</v>
      </c>
      <c r="U490" s="49" t="s">
        <v>141</v>
      </c>
      <c r="V490" s="49">
        <v>0.28594968825048261</v>
      </c>
      <c r="W490" s="49">
        <v>1.93521838171215</v>
      </c>
      <c r="X490" s="49">
        <v>4</v>
      </c>
      <c r="Y490" s="49">
        <v>90</v>
      </c>
      <c r="Z490" s="49">
        <v>0.89753000000000005</v>
      </c>
      <c r="AA490" s="49">
        <v>401.28340079999998</v>
      </c>
      <c r="AB490" s="49">
        <v>2.1221608550000002</v>
      </c>
      <c r="AC490" s="51">
        <v>0.6989506263185653</v>
      </c>
      <c r="AD490" s="53">
        <v>1</v>
      </c>
      <c r="AE490" s="51">
        <v>223.8311476923077</v>
      </c>
      <c r="AF490" s="51">
        <v>743.5031169643355</v>
      </c>
      <c r="AG490" s="51">
        <v>87.778293149731184</v>
      </c>
      <c r="AH490" s="51">
        <v>2.3635263907555607E-2</v>
      </c>
      <c r="AI490" s="51">
        <v>0.11806042388648352</v>
      </c>
      <c r="AJ490" s="51">
        <v>0.12457321655316522</v>
      </c>
      <c r="AK490" s="51">
        <v>7.2745646721732227</v>
      </c>
      <c r="AL490" s="51">
        <v>5.1944051720073148</v>
      </c>
      <c r="AM490" s="51">
        <v>9.3547241723391306</v>
      </c>
    </row>
    <row r="491" spans="1:39">
      <c r="A491" t="s">
        <v>1118</v>
      </c>
      <c r="B491">
        <v>5</v>
      </c>
      <c r="C491" t="s">
        <v>1119</v>
      </c>
      <c r="D491" t="s">
        <v>136</v>
      </c>
      <c r="E491" t="s">
        <v>137</v>
      </c>
      <c r="F491" t="s">
        <v>138</v>
      </c>
      <c r="G491" t="s">
        <v>139</v>
      </c>
      <c r="H491" t="s">
        <v>140</v>
      </c>
      <c r="I491" t="s">
        <v>10</v>
      </c>
      <c r="J491" t="s">
        <v>45</v>
      </c>
      <c r="K491">
        <v>52</v>
      </c>
      <c r="L491">
        <v>10841.3</v>
      </c>
      <c r="M491" t="s">
        <v>30</v>
      </c>
      <c r="N491">
        <v>490</v>
      </c>
      <c r="O491">
        <v>224.28981807692307</v>
      </c>
      <c r="P491" s="49" t="s">
        <v>33</v>
      </c>
      <c r="Q491" s="49">
        <v>7360445</v>
      </c>
      <c r="R491" s="49">
        <v>32.510452999999998</v>
      </c>
      <c r="S491" s="49">
        <v>52.540310169999998</v>
      </c>
      <c r="T491" s="49">
        <v>7.6758653781217774</v>
      </c>
      <c r="U491" s="49" t="s">
        <v>141</v>
      </c>
      <c r="V491" s="49">
        <v>0.28594968825048261</v>
      </c>
      <c r="W491" s="49">
        <v>1.93521838171215</v>
      </c>
      <c r="X491" s="49">
        <v>4</v>
      </c>
      <c r="Y491" s="49">
        <v>90</v>
      </c>
      <c r="Z491" s="49">
        <v>0.89753000000000005</v>
      </c>
      <c r="AA491" s="49">
        <v>401.28340079999998</v>
      </c>
      <c r="AB491" s="49">
        <v>2.1221608550000002</v>
      </c>
      <c r="AC491" s="51">
        <v>0.6989506263185653</v>
      </c>
      <c r="AD491" s="53">
        <v>1</v>
      </c>
      <c r="AE491" s="51">
        <v>224.28981807692307</v>
      </c>
      <c r="AF491" s="51">
        <v>745.02668892532802</v>
      </c>
      <c r="AG491" s="51">
        <v>87.813809747026639</v>
      </c>
      <c r="AH491" s="51">
        <v>2.3311401236550938E-2</v>
      </c>
      <c r="AI491" s="51">
        <v>0.11786666310396832</v>
      </c>
      <c r="AJ491" s="51">
        <v>0.12457321655316522</v>
      </c>
      <c r="AK491" s="51">
        <v>7.2626256557193001</v>
      </c>
      <c r="AL491" s="51">
        <v>5.1858801135864088</v>
      </c>
      <c r="AM491" s="51">
        <v>9.3393711978521914</v>
      </c>
    </row>
    <row r="492" spans="1:39">
      <c r="A492" t="s">
        <v>1120</v>
      </c>
      <c r="B492">
        <v>5</v>
      </c>
      <c r="C492" t="s">
        <v>1121</v>
      </c>
      <c r="D492" t="s">
        <v>136</v>
      </c>
      <c r="E492" t="s">
        <v>137</v>
      </c>
      <c r="F492" t="s">
        <v>138</v>
      </c>
      <c r="G492" t="s">
        <v>139</v>
      </c>
      <c r="H492" t="s">
        <v>140</v>
      </c>
      <c r="I492" t="s">
        <v>10</v>
      </c>
      <c r="J492" t="s">
        <v>45</v>
      </c>
      <c r="K492">
        <v>52</v>
      </c>
      <c r="L492">
        <v>10841.3</v>
      </c>
      <c r="M492" t="s">
        <v>30</v>
      </c>
      <c r="N492">
        <v>491</v>
      </c>
      <c r="O492">
        <v>224.74848846153847</v>
      </c>
      <c r="P492" s="49" t="s">
        <v>33</v>
      </c>
      <c r="Q492" s="49">
        <v>7360445</v>
      </c>
      <c r="R492" s="49">
        <v>32.510452999999998</v>
      </c>
      <c r="S492" s="49">
        <v>52.540310169999998</v>
      </c>
      <c r="T492" s="49">
        <v>7.6758653781217774</v>
      </c>
      <c r="U492" s="49" t="s">
        <v>141</v>
      </c>
      <c r="V492" s="49">
        <v>0.28594968825048261</v>
      </c>
      <c r="W492" s="49">
        <v>1.93521838171215</v>
      </c>
      <c r="X492" s="49">
        <v>4</v>
      </c>
      <c r="Y492" s="49">
        <v>90</v>
      </c>
      <c r="Z492" s="49">
        <v>0.89753000000000005</v>
      </c>
      <c r="AA492" s="49">
        <v>401.28340079999998</v>
      </c>
      <c r="AB492" s="49">
        <v>2.1221608550000002</v>
      </c>
      <c r="AC492" s="51">
        <v>0.6989506263185653</v>
      </c>
      <c r="AD492" s="53">
        <v>1</v>
      </c>
      <c r="AE492" s="51">
        <v>224.74848846153847</v>
      </c>
      <c r="AF492" s="51">
        <v>746.55026088632053</v>
      </c>
      <c r="AG492" s="51">
        <v>87.848838215964633</v>
      </c>
      <c r="AH492" s="51">
        <v>2.2991017053881617E-2</v>
      </c>
      <c r="AI492" s="51">
        <v>0.11767303933651915</v>
      </c>
      <c r="AJ492" s="51">
        <v>0.12457321655316522</v>
      </c>
      <c r="AK492" s="51">
        <v>7.2506950817639408</v>
      </c>
      <c r="AL492" s="51">
        <v>5.1773610835342341</v>
      </c>
      <c r="AM492" s="51">
        <v>9.3240290799936485</v>
      </c>
    </row>
    <row r="493" spans="1:39">
      <c r="A493" t="s">
        <v>1122</v>
      </c>
      <c r="B493">
        <v>5</v>
      </c>
      <c r="C493" t="s">
        <v>1123</v>
      </c>
      <c r="D493" t="s">
        <v>136</v>
      </c>
      <c r="E493" t="s">
        <v>137</v>
      </c>
      <c r="F493" t="s">
        <v>138</v>
      </c>
      <c r="G493" t="s">
        <v>139</v>
      </c>
      <c r="H493" t="s">
        <v>140</v>
      </c>
      <c r="I493" t="s">
        <v>10</v>
      </c>
      <c r="J493" t="s">
        <v>45</v>
      </c>
      <c r="K493">
        <v>52</v>
      </c>
      <c r="L493">
        <v>10841.3</v>
      </c>
      <c r="M493" t="s">
        <v>30</v>
      </c>
      <c r="N493">
        <v>492</v>
      </c>
      <c r="O493">
        <v>225.20715884615385</v>
      </c>
      <c r="P493" s="49" t="s">
        <v>33</v>
      </c>
      <c r="Q493" s="49">
        <v>7360445</v>
      </c>
      <c r="R493" s="49">
        <v>32.510452999999998</v>
      </c>
      <c r="S493" s="49">
        <v>52.540310169999998</v>
      </c>
      <c r="T493" s="49">
        <v>7.6758653781217774</v>
      </c>
      <c r="U493" s="49" t="s">
        <v>141</v>
      </c>
      <c r="V493" s="49">
        <v>0.28594968825048261</v>
      </c>
      <c r="W493" s="49">
        <v>1.93521838171215</v>
      </c>
      <c r="X493" s="49">
        <v>4</v>
      </c>
      <c r="Y493" s="49">
        <v>90</v>
      </c>
      <c r="Z493" s="49">
        <v>0.89753000000000005</v>
      </c>
      <c r="AA493" s="49">
        <v>401.28340079999998</v>
      </c>
      <c r="AB493" s="49">
        <v>2.1221608550000002</v>
      </c>
      <c r="AC493" s="51">
        <v>0.6989506263185653</v>
      </c>
      <c r="AD493" s="53">
        <v>1</v>
      </c>
      <c r="AE493" s="51">
        <v>225.20715884615385</v>
      </c>
      <c r="AF493" s="51">
        <v>748.07383284731304</v>
      </c>
      <c r="AG493" s="51">
        <v>87.883383824228659</v>
      </c>
      <c r="AH493" s="51">
        <v>2.2674090327522892E-2</v>
      </c>
      <c r="AI493" s="51">
        <v>0.11747955878863932</v>
      </c>
      <c r="AJ493" s="51">
        <v>0.12457321655316522</v>
      </c>
      <c r="AK493" s="51">
        <v>7.2387733326118902</v>
      </c>
      <c r="AL493" s="51">
        <v>5.168848354835613</v>
      </c>
      <c r="AM493" s="51">
        <v>9.3086983103881682</v>
      </c>
    </row>
    <row r="494" spans="1:39">
      <c r="A494" t="s">
        <v>1124</v>
      </c>
      <c r="B494">
        <v>5</v>
      </c>
      <c r="C494" t="s">
        <v>1125</v>
      </c>
      <c r="D494" t="s">
        <v>136</v>
      </c>
      <c r="E494" t="s">
        <v>137</v>
      </c>
      <c r="F494" t="s">
        <v>138</v>
      </c>
      <c r="G494" t="s">
        <v>139</v>
      </c>
      <c r="H494" t="s">
        <v>140</v>
      </c>
      <c r="I494" t="s">
        <v>10</v>
      </c>
      <c r="J494" t="s">
        <v>45</v>
      </c>
      <c r="K494">
        <v>52</v>
      </c>
      <c r="L494">
        <v>10841.3</v>
      </c>
      <c r="M494" t="s">
        <v>30</v>
      </c>
      <c r="N494">
        <v>493</v>
      </c>
      <c r="O494">
        <v>225.66582923076922</v>
      </c>
      <c r="P494" s="49" t="s">
        <v>33</v>
      </c>
      <c r="Q494" s="49">
        <v>7360445</v>
      </c>
      <c r="R494" s="49">
        <v>32.510452999999998</v>
      </c>
      <c r="S494" s="49">
        <v>52.540310169999998</v>
      </c>
      <c r="T494" s="49">
        <v>7.6758653781217774</v>
      </c>
      <c r="U494" s="49" t="s">
        <v>141</v>
      </c>
      <c r="V494" s="49">
        <v>0.28594968825048261</v>
      </c>
      <c r="W494" s="49">
        <v>1.93521838171215</v>
      </c>
      <c r="X494" s="49">
        <v>4</v>
      </c>
      <c r="Y494" s="49">
        <v>90</v>
      </c>
      <c r="Z494" s="49">
        <v>0.89753000000000005</v>
      </c>
      <c r="AA494" s="49">
        <v>401.28340079999998</v>
      </c>
      <c r="AB494" s="49">
        <v>2.1221608550000002</v>
      </c>
      <c r="AC494" s="51">
        <v>0.6989506263185653</v>
      </c>
      <c r="AD494" s="53">
        <v>1</v>
      </c>
      <c r="AE494" s="51">
        <v>225.66582923076922</v>
      </c>
      <c r="AF494" s="51">
        <v>749.59740480830544</v>
      </c>
      <c r="AG494" s="51">
        <v>87.917451807227181</v>
      </c>
      <c r="AH494" s="51">
        <v>2.2360599873688505E-2</v>
      </c>
      <c r="AI494" s="51">
        <v>0.11728622757133253</v>
      </c>
      <c r="AJ494" s="51">
        <v>0.12457321655316522</v>
      </c>
      <c r="AK494" s="51">
        <v>7.2268607848067052</v>
      </c>
      <c r="AL494" s="51">
        <v>5.1603421963615892</v>
      </c>
      <c r="AM494" s="51">
        <v>9.2933793732518222</v>
      </c>
    </row>
    <row r="495" spans="1:39">
      <c r="A495" t="s">
        <v>1126</v>
      </c>
      <c r="B495">
        <v>5</v>
      </c>
      <c r="C495" t="s">
        <v>1127</v>
      </c>
      <c r="D495" t="s">
        <v>136</v>
      </c>
      <c r="E495" t="s">
        <v>137</v>
      </c>
      <c r="F495" t="s">
        <v>138</v>
      </c>
      <c r="G495" t="s">
        <v>139</v>
      </c>
      <c r="H495" t="s">
        <v>140</v>
      </c>
      <c r="I495" t="s">
        <v>10</v>
      </c>
      <c r="J495" t="s">
        <v>45</v>
      </c>
      <c r="K495">
        <v>52</v>
      </c>
      <c r="L495">
        <v>10841.3</v>
      </c>
      <c r="M495" t="s">
        <v>30</v>
      </c>
      <c r="N495">
        <v>494</v>
      </c>
      <c r="O495">
        <v>226.12449961538462</v>
      </c>
      <c r="P495" s="49" t="s">
        <v>33</v>
      </c>
      <c r="Q495" s="49">
        <v>7360445</v>
      </c>
      <c r="R495" s="49">
        <v>32.510452999999998</v>
      </c>
      <c r="S495" s="49">
        <v>52.540310169999998</v>
      </c>
      <c r="T495" s="49">
        <v>7.6758653781217774</v>
      </c>
      <c r="U495" s="49" t="s">
        <v>141</v>
      </c>
      <c r="V495" s="49">
        <v>0.28594968825048261</v>
      </c>
      <c r="W495" s="49">
        <v>1.93521838171215</v>
      </c>
      <c r="X495" s="49">
        <v>4</v>
      </c>
      <c r="Y495" s="49">
        <v>90</v>
      </c>
      <c r="Z495" s="49">
        <v>0.89753000000000005</v>
      </c>
      <c r="AA495" s="49">
        <v>401.28340079999998</v>
      </c>
      <c r="AB495" s="49">
        <v>2.1221608550000002</v>
      </c>
      <c r="AC495" s="51">
        <v>0.6989506263185653</v>
      </c>
      <c r="AD495" s="53">
        <v>1</v>
      </c>
      <c r="AE495" s="51">
        <v>226.12449961538462</v>
      </c>
      <c r="AF495" s="51">
        <v>751.12097676929795</v>
      </c>
      <c r="AG495" s="51">
        <v>87.951047367871226</v>
      </c>
      <c r="AH495" s="51">
        <v>2.2050524362603512E-2</v>
      </c>
      <c r="AI495" s="51">
        <v>0.11709305170275498</v>
      </c>
      <c r="AJ495" s="51">
        <v>0.12457321655316522</v>
      </c>
      <c r="AK495" s="51">
        <v>7.2149578091709259</v>
      </c>
      <c r="AL495" s="51">
        <v>5.151842872898114</v>
      </c>
      <c r="AM495" s="51">
        <v>9.2780727454437386</v>
      </c>
    </row>
    <row r="496" spans="1:39">
      <c r="A496" t="s">
        <v>1128</v>
      </c>
      <c r="B496">
        <v>5</v>
      </c>
      <c r="C496" t="s">
        <v>1129</v>
      </c>
      <c r="D496" t="s">
        <v>136</v>
      </c>
      <c r="E496" t="s">
        <v>137</v>
      </c>
      <c r="F496" t="s">
        <v>138</v>
      </c>
      <c r="G496" t="s">
        <v>139</v>
      </c>
      <c r="H496" t="s">
        <v>140</v>
      </c>
      <c r="I496" t="s">
        <v>10</v>
      </c>
      <c r="J496" t="s">
        <v>45</v>
      </c>
      <c r="K496">
        <v>52</v>
      </c>
      <c r="L496">
        <v>10841.3</v>
      </c>
      <c r="M496" t="s">
        <v>30</v>
      </c>
      <c r="N496">
        <v>495</v>
      </c>
      <c r="O496">
        <v>226.58317</v>
      </c>
      <c r="P496" s="49" t="s">
        <v>33</v>
      </c>
      <c r="Q496" s="49">
        <v>7360445</v>
      </c>
      <c r="R496" s="49">
        <v>32.510452999999998</v>
      </c>
      <c r="S496" s="49">
        <v>52.540310169999998</v>
      </c>
      <c r="T496" s="49">
        <v>7.6758653781217774</v>
      </c>
      <c r="U496" s="49" t="s">
        <v>141</v>
      </c>
      <c r="V496" s="49">
        <v>0.28594968825048261</v>
      </c>
      <c r="W496" s="49">
        <v>1.93521838171215</v>
      </c>
      <c r="X496" s="49">
        <v>4</v>
      </c>
      <c r="Y496" s="49">
        <v>90</v>
      </c>
      <c r="Z496" s="49">
        <v>0.89753000000000005</v>
      </c>
      <c r="AA496" s="49">
        <v>401.28340079999998</v>
      </c>
      <c r="AB496" s="49">
        <v>2.1221608550000002</v>
      </c>
      <c r="AC496" s="51">
        <v>0.6989506263185653</v>
      </c>
      <c r="AD496" s="53">
        <v>1</v>
      </c>
      <c r="AE496" s="51">
        <v>226.58317</v>
      </c>
      <c r="AF496" s="51">
        <v>752.64454873029047</v>
      </c>
      <c r="AG496" s="51">
        <v>87.984175676361133</v>
      </c>
      <c r="AH496" s="51">
        <v>2.1743842324537108E-2</v>
      </c>
      <c r="AI496" s="51">
        <v>0.11690003710887194</v>
      </c>
      <c r="AJ496" s="51">
        <v>0.12457321655316522</v>
      </c>
      <c r="AK496" s="51">
        <v>7.2030647708465372</v>
      </c>
      <c r="AL496" s="51">
        <v>5.1433506451749356</v>
      </c>
      <c r="AM496" s="51">
        <v>9.2627788965181406</v>
      </c>
    </row>
    <row r="497" spans="1:39">
      <c r="A497" t="s">
        <v>1130</v>
      </c>
      <c r="B497">
        <v>5</v>
      </c>
      <c r="C497" t="s">
        <v>1131</v>
      </c>
      <c r="D497" t="s">
        <v>136</v>
      </c>
      <c r="E497" t="s">
        <v>137</v>
      </c>
      <c r="F497" t="s">
        <v>138</v>
      </c>
      <c r="G497" t="s">
        <v>139</v>
      </c>
      <c r="H497" t="s">
        <v>140</v>
      </c>
      <c r="I497" t="s">
        <v>10</v>
      </c>
      <c r="J497" t="s">
        <v>45</v>
      </c>
      <c r="K497">
        <v>52</v>
      </c>
      <c r="L497">
        <v>10841.3</v>
      </c>
      <c r="M497" t="s">
        <v>30</v>
      </c>
      <c r="N497">
        <v>496</v>
      </c>
      <c r="O497">
        <v>227.0418403846154</v>
      </c>
      <c r="P497" s="49" t="s">
        <v>33</v>
      </c>
      <c r="Q497" s="49">
        <v>7360445</v>
      </c>
      <c r="R497" s="49">
        <v>32.510452999999998</v>
      </c>
      <c r="S497" s="49">
        <v>52.540310169999998</v>
      </c>
      <c r="T497" s="49">
        <v>7.6758653781217774</v>
      </c>
      <c r="U497" s="49" t="s">
        <v>141</v>
      </c>
      <c r="V497" s="49">
        <v>0.28594968825048261</v>
      </c>
      <c r="W497" s="49">
        <v>1.93521838171215</v>
      </c>
      <c r="X497" s="49">
        <v>4</v>
      </c>
      <c r="Y497" s="49">
        <v>90</v>
      </c>
      <c r="Z497" s="49">
        <v>0.89753000000000005</v>
      </c>
      <c r="AA497" s="49">
        <v>401.28340079999998</v>
      </c>
      <c r="AB497" s="49">
        <v>2.1221608550000002</v>
      </c>
      <c r="AC497" s="51">
        <v>0.6989506263185653</v>
      </c>
      <c r="AD497" s="53">
        <v>1</v>
      </c>
      <c r="AE497" s="51">
        <v>227.0418403846154</v>
      </c>
      <c r="AF497" s="51">
        <v>754.16812069128298</v>
      </c>
      <c r="AG497" s="51">
        <v>88.016841869982002</v>
      </c>
      <c r="AH497" s="51">
        <v>2.1440532155494265E-2</v>
      </c>
      <c r="AI497" s="51">
        <v>0.11670718962411764</v>
      </c>
      <c r="AJ497" s="51">
        <v>0.12457321655316522</v>
      </c>
      <c r="AK497" s="51">
        <v>7.1911820293356312</v>
      </c>
      <c r="AL497" s="51">
        <v>5.1348657698946338</v>
      </c>
      <c r="AM497" s="51">
        <v>9.2474982887766295</v>
      </c>
    </row>
    <row r="498" spans="1:39">
      <c r="A498" t="s">
        <v>1132</v>
      </c>
      <c r="B498">
        <v>5</v>
      </c>
      <c r="C498" t="s">
        <v>1133</v>
      </c>
      <c r="D498" t="s">
        <v>136</v>
      </c>
      <c r="E498" t="s">
        <v>137</v>
      </c>
      <c r="F498" t="s">
        <v>138</v>
      </c>
      <c r="G498" t="s">
        <v>139</v>
      </c>
      <c r="H498" t="s">
        <v>140</v>
      </c>
      <c r="I498" t="s">
        <v>10</v>
      </c>
      <c r="J498" t="s">
        <v>45</v>
      </c>
      <c r="K498">
        <v>52</v>
      </c>
      <c r="L498">
        <v>10841.3</v>
      </c>
      <c r="M498" t="s">
        <v>30</v>
      </c>
      <c r="N498">
        <v>497</v>
      </c>
      <c r="O498">
        <v>227.50051076923077</v>
      </c>
      <c r="P498" s="49" t="s">
        <v>33</v>
      </c>
      <c r="Q498" s="49">
        <v>7360445</v>
      </c>
      <c r="R498" s="49">
        <v>32.510452999999998</v>
      </c>
      <c r="S498" s="49">
        <v>52.540310169999998</v>
      </c>
      <c r="T498" s="49">
        <v>7.6758653781217774</v>
      </c>
      <c r="U498" s="49" t="s">
        <v>141</v>
      </c>
      <c r="V498" s="49">
        <v>0.28594968825048261</v>
      </c>
      <c r="W498" s="49">
        <v>1.93521838171215</v>
      </c>
      <c r="X498" s="49">
        <v>4</v>
      </c>
      <c r="Y498" s="49">
        <v>90</v>
      </c>
      <c r="Z498" s="49">
        <v>0.89753000000000005</v>
      </c>
      <c r="AA498" s="49">
        <v>401.28340079999998</v>
      </c>
      <c r="AB498" s="49">
        <v>2.1221608550000002</v>
      </c>
      <c r="AC498" s="51">
        <v>0.6989506263185653</v>
      </c>
      <c r="AD498" s="53">
        <v>1</v>
      </c>
      <c r="AE498" s="51">
        <v>227.50051076923077</v>
      </c>
      <c r="AF498" s="51">
        <v>755.69169265227549</v>
      </c>
      <c r="AG498" s="51">
        <v>88.049051052908197</v>
      </c>
      <c r="AH498" s="51">
        <v>2.1140572123165568E-2</v>
      </c>
      <c r="AI498" s="51">
        <v>0.11651451499205927</v>
      </c>
      <c r="AJ498" s="51">
        <v>0.12457321655316522</v>
      </c>
      <c r="AK498" s="51">
        <v>7.1793099385413148</v>
      </c>
      <c r="AL498" s="51">
        <v>5.1263884997618341</v>
      </c>
      <c r="AM498" s="51">
        <v>9.2322313773207973</v>
      </c>
    </row>
    <row r="499" spans="1:39">
      <c r="A499" t="s">
        <v>1134</v>
      </c>
      <c r="B499">
        <v>5</v>
      </c>
      <c r="C499" t="s">
        <v>1135</v>
      </c>
      <c r="D499" t="s">
        <v>136</v>
      </c>
      <c r="E499" t="s">
        <v>137</v>
      </c>
      <c r="F499" t="s">
        <v>138</v>
      </c>
      <c r="G499" t="s">
        <v>139</v>
      </c>
      <c r="H499" t="s">
        <v>140</v>
      </c>
      <c r="I499" t="s">
        <v>10</v>
      </c>
      <c r="J499" t="s">
        <v>45</v>
      </c>
      <c r="K499">
        <v>52</v>
      </c>
      <c r="L499">
        <v>10841.3</v>
      </c>
      <c r="M499" t="s">
        <v>30</v>
      </c>
      <c r="N499">
        <v>498</v>
      </c>
      <c r="O499">
        <v>227.95918115384615</v>
      </c>
      <c r="P499" s="49" t="s">
        <v>33</v>
      </c>
      <c r="Q499" s="49">
        <v>7360445</v>
      </c>
      <c r="R499" s="49">
        <v>32.510452999999998</v>
      </c>
      <c r="S499" s="49">
        <v>52.540310169999998</v>
      </c>
      <c r="T499" s="49">
        <v>7.6758653781217774</v>
      </c>
      <c r="U499" s="49" t="s">
        <v>141</v>
      </c>
      <c r="V499" s="49">
        <v>0.28594968825048261</v>
      </c>
      <c r="W499" s="49">
        <v>1.93521838171215</v>
      </c>
      <c r="X499" s="49">
        <v>4</v>
      </c>
      <c r="Y499" s="49">
        <v>90</v>
      </c>
      <c r="Z499" s="49">
        <v>0.89753000000000005</v>
      </c>
      <c r="AA499" s="49">
        <v>401.28340079999998</v>
      </c>
      <c r="AB499" s="49">
        <v>2.1221608550000002</v>
      </c>
      <c r="AC499" s="51">
        <v>0.6989506263185653</v>
      </c>
      <c r="AD499" s="53">
        <v>1</v>
      </c>
      <c r="AE499" s="51">
        <v>227.95918115384615</v>
      </c>
      <c r="AF499" s="51">
        <v>757.21526461326789</v>
      </c>
      <c r="AG499" s="51">
        <v>88.080808296016244</v>
      </c>
      <c r="AH499" s="51">
        <v>2.0843940372439574E-2</v>
      </c>
      <c r="AI499" s="51">
        <v>0.11632201886606407</v>
      </c>
      <c r="AJ499" s="51">
        <v>0.12457321655316522</v>
      </c>
      <c r="AK499" s="51">
        <v>7.1674488468088198</v>
      </c>
      <c r="AL499" s="51">
        <v>5.1179190835125556</v>
      </c>
      <c r="AM499" s="51">
        <v>9.2169786101050839</v>
      </c>
    </row>
    <row r="500" spans="1:39">
      <c r="A500" t="s">
        <v>1136</v>
      </c>
      <c r="B500">
        <v>5</v>
      </c>
      <c r="C500" t="s">
        <v>1137</v>
      </c>
      <c r="D500" t="s">
        <v>136</v>
      </c>
      <c r="E500" t="s">
        <v>137</v>
      </c>
      <c r="F500" t="s">
        <v>138</v>
      </c>
      <c r="G500" t="s">
        <v>139</v>
      </c>
      <c r="H500" t="s">
        <v>140</v>
      </c>
      <c r="I500" t="s">
        <v>10</v>
      </c>
      <c r="J500" t="s">
        <v>45</v>
      </c>
      <c r="K500">
        <v>52</v>
      </c>
      <c r="L500">
        <v>10841.3</v>
      </c>
      <c r="M500" t="s">
        <v>30</v>
      </c>
      <c r="N500">
        <v>499</v>
      </c>
      <c r="O500">
        <v>228.41785153846155</v>
      </c>
      <c r="P500" s="49" t="s">
        <v>33</v>
      </c>
      <c r="Q500" s="49">
        <v>7360445</v>
      </c>
      <c r="R500" s="49">
        <v>32.510452999999998</v>
      </c>
      <c r="S500" s="49">
        <v>52.540310169999998</v>
      </c>
      <c r="T500" s="49">
        <v>7.6758653781217774</v>
      </c>
      <c r="U500" s="49" t="s">
        <v>141</v>
      </c>
      <c r="V500" s="49">
        <v>0.28594968825048261</v>
      </c>
      <c r="W500" s="49">
        <v>1.93521838171215</v>
      </c>
      <c r="X500" s="49">
        <v>4</v>
      </c>
      <c r="Y500" s="49">
        <v>90</v>
      </c>
      <c r="Z500" s="49">
        <v>0.89753000000000005</v>
      </c>
      <c r="AA500" s="49">
        <v>401.28340079999998</v>
      </c>
      <c r="AB500" s="49">
        <v>2.1221608550000002</v>
      </c>
      <c r="AC500" s="51">
        <v>0.6989506263185653</v>
      </c>
      <c r="AD500" s="53">
        <v>1</v>
      </c>
      <c r="AE500" s="51">
        <v>228.41785153846155</v>
      </c>
      <c r="AF500" s="51">
        <v>758.73883657426052</v>
      </c>
      <c r="AG500" s="51">
        <v>88.112118636706654</v>
      </c>
      <c r="AH500" s="51">
        <v>2.0550614931251043E-2</v>
      </c>
      <c r="AI500" s="51">
        <v>0.11612970680997005</v>
      </c>
      <c r="AJ500" s="51">
        <v>0.12457321655316522</v>
      </c>
      <c r="AK500" s="51">
        <v>7.1555990969668262</v>
      </c>
      <c r="AL500" s="51">
        <v>5.109457765943727</v>
      </c>
      <c r="AM500" s="51">
        <v>9.2017404279899253</v>
      </c>
    </row>
    <row r="501" spans="1:39">
      <c r="A501" t="s">
        <v>1138</v>
      </c>
      <c r="B501">
        <v>5</v>
      </c>
      <c r="C501" t="s">
        <v>1139</v>
      </c>
      <c r="D501" t="s">
        <v>136</v>
      </c>
      <c r="E501" t="s">
        <v>137</v>
      </c>
      <c r="F501" t="s">
        <v>138</v>
      </c>
      <c r="G501" t="s">
        <v>139</v>
      </c>
      <c r="H501" t="s">
        <v>140</v>
      </c>
      <c r="I501" t="s">
        <v>10</v>
      </c>
      <c r="J501" t="s">
        <v>45</v>
      </c>
      <c r="K501">
        <v>52</v>
      </c>
      <c r="L501">
        <v>10841.3</v>
      </c>
      <c r="M501" t="s">
        <v>30</v>
      </c>
      <c r="N501">
        <v>500</v>
      </c>
      <c r="O501">
        <v>228.87652192307692</v>
      </c>
      <c r="P501" s="49" t="s">
        <v>33</v>
      </c>
      <c r="Q501" s="49">
        <v>7360445</v>
      </c>
      <c r="R501" s="49">
        <v>32.510452999999998</v>
      </c>
      <c r="S501" s="49">
        <v>52.540310169999998</v>
      </c>
      <c r="T501" s="49">
        <v>7.6758653781217774</v>
      </c>
      <c r="U501" s="49" t="s">
        <v>141</v>
      </c>
      <c r="V501" s="49">
        <v>0.28594968825048261</v>
      </c>
      <c r="W501" s="49">
        <v>1.93521838171215</v>
      </c>
      <c r="X501" s="49">
        <v>4</v>
      </c>
      <c r="Y501" s="49">
        <v>90</v>
      </c>
      <c r="Z501" s="49">
        <v>0.89753000000000005</v>
      </c>
      <c r="AA501" s="49">
        <v>401.28340079999998</v>
      </c>
      <c r="AB501" s="49">
        <v>2.1221608550000002</v>
      </c>
      <c r="AC501" s="51">
        <v>0.6989506263185653</v>
      </c>
      <c r="AD501" s="53">
        <v>1</v>
      </c>
      <c r="AE501" s="51">
        <v>228.87652192307692</v>
      </c>
      <c r="AF501" s="51">
        <v>760.26240853525292</v>
      </c>
      <c r="AG501" s="51">
        <v>88.142987078733952</v>
      </c>
      <c r="AH501" s="51">
        <v>2.0260573715987554E-2</v>
      </c>
      <c r="AI501" s="51">
        <v>0.11593758429875968</v>
      </c>
      <c r="AJ501" s="51">
        <v>0.12457321655316522</v>
      </c>
      <c r="AK501" s="51">
        <v>7.1437610263689768</v>
      </c>
      <c r="AL501" s="51">
        <v>5.10100478794282</v>
      </c>
      <c r="AM501" s="51">
        <v>9.1865172647951354</v>
      </c>
    </row>
    <row r="502" spans="1:39">
      <c r="A502" t="s">
        <v>1140</v>
      </c>
      <c r="B502">
        <v>5</v>
      </c>
      <c r="C502" t="s">
        <v>1141</v>
      </c>
      <c r="D502" t="s">
        <v>136</v>
      </c>
      <c r="E502" t="s">
        <v>137</v>
      </c>
      <c r="F502" t="s">
        <v>138</v>
      </c>
      <c r="G502" t="s">
        <v>139</v>
      </c>
      <c r="H502" t="s">
        <v>140</v>
      </c>
      <c r="I502" t="s">
        <v>10</v>
      </c>
      <c r="J502" t="s">
        <v>45</v>
      </c>
      <c r="K502">
        <v>52</v>
      </c>
      <c r="L502">
        <v>10841.3</v>
      </c>
      <c r="M502" t="s">
        <v>30</v>
      </c>
      <c r="N502">
        <v>501</v>
      </c>
      <c r="O502">
        <v>229.3351923076923</v>
      </c>
      <c r="P502" s="49" t="s">
        <v>33</v>
      </c>
      <c r="Q502" s="49">
        <v>7360445</v>
      </c>
      <c r="R502" s="49">
        <v>32.510452999999998</v>
      </c>
      <c r="S502" s="49">
        <v>52.540310169999998</v>
      </c>
      <c r="T502" s="49">
        <v>7.6758653781217774</v>
      </c>
      <c r="U502" s="49" t="s">
        <v>141</v>
      </c>
      <c r="V502" s="49">
        <v>0.28594968825048261</v>
      </c>
      <c r="W502" s="49">
        <v>1.93521838171215</v>
      </c>
      <c r="X502" s="49">
        <v>4</v>
      </c>
      <c r="Y502" s="49">
        <v>90</v>
      </c>
      <c r="Z502" s="49">
        <v>0.89753000000000005</v>
      </c>
      <c r="AA502" s="49">
        <v>401.28340079999998</v>
      </c>
      <c r="AB502" s="49">
        <v>2.1221608550000002</v>
      </c>
      <c r="AC502" s="51">
        <v>0.6989506263185653</v>
      </c>
      <c r="AD502" s="53">
        <v>1</v>
      </c>
      <c r="AE502" s="51">
        <v>229.3351923076923</v>
      </c>
      <c r="AF502" s="51">
        <v>761.78598049624543</v>
      </c>
      <c r="AG502" s="51">
        <v>88.173418592045422</v>
      </c>
      <c r="AH502" s="51">
        <v>1.9973794537178031E-2</v>
      </c>
      <c r="AI502" s="51">
        <v>0.11574565671923651</v>
      </c>
      <c r="AJ502" s="51">
        <v>0.12457321655316522</v>
      </c>
      <c r="AK502" s="51">
        <v>7.1319349669355683</v>
      </c>
      <c r="AL502" s="51">
        <v>5.0925603865176265</v>
      </c>
      <c r="AM502" s="51">
        <v>9.1713095473535109</v>
      </c>
    </row>
    <row r="503" spans="1:39">
      <c r="A503" t="s">
        <v>1142</v>
      </c>
      <c r="B503">
        <v>5</v>
      </c>
      <c r="C503" t="s">
        <v>1143</v>
      </c>
      <c r="D503" t="s">
        <v>136</v>
      </c>
      <c r="E503" t="s">
        <v>137</v>
      </c>
      <c r="F503" t="s">
        <v>138</v>
      </c>
      <c r="G503" t="s">
        <v>139</v>
      </c>
      <c r="H503" t="s">
        <v>140</v>
      </c>
      <c r="I503" t="s">
        <v>10</v>
      </c>
      <c r="J503" t="s">
        <v>45</v>
      </c>
      <c r="K503">
        <v>52</v>
      </c>
      <c r="L503">
        <v>10841.3</v>
      </c>
      <c r="M503" t="s">
        <v>30</v>
      </c>
      <c r="N503">
        <v>502</v>
      </c>
      <c r="O503">
        <v>229.7938626923077</v>
      </c>
      <c r="P503" s="49" t="s">
        <v>33</v>
      </c>
      <c r="Q503" s="49">
        <v>7360445</v>
      </c>
      <c r="R503" s="49">
        <v>32.510452999999998</v>
      </c>
      <c r="S503" s="49">
        <v>52.540310169999998</v>
      </c>
      <c r="T503" s="49">
        <v>7.6758653781217774</v>
      </c>
      <c r="U503" s="49" t="s">
        <v>141</v>
      </c>
      <c r="V503" s="49">
        <v>0.28594968825048261</v>
      </c>
      <c r="W503" s="49">
        <v>1.93521838171215</v>
      </c>
      <c r="X503" s="49">
        <v>4</v>
      </c>
      <c r="Y503" s="49">
        <v>90</v>
      </c>
      <c r="Z503" s="49">
        <v>0.89753000000000005</v>
      </c>
      <c r="AA503" s="49">
        <v>401.28340079999998</v>
      </c>
      <c r="AB503" s="49">
        <v>2.1221608550000002</v>
      </c>
      <c r="AC503" s="51">
        <v>0.6989506263185653</v>
      </c>
      <c r="AD503" s="53">
        <v>1</v>
      </c>
      <c r="AE503" s="51">
        <v>229.7938626923077</v>
      </c>
      <c r="AF503" s="51">
        <v>763.30955245723794</v>
      </c>
      <c r="AG503" s="51">
        <v>88.203418112627915</v>
      </c>
      <c r="AH503" s="51">
        <v>1.9690255104819566E-2</v>
      </c>
      <c r="AI503" s="51">
        <v>0.11555392937070473</v>
      </c>
      <c r="AJ503" s="51">
        <v>0.12457321655316522</v>
      </c>
      <c r="AK503" s="51">
        <v>7.1201212451954214</v>
      </c>
      <c r="AL503" s="51">
        <v>5.0841247948261525</v>
      </c>
      <c r="AM503" s="51">
        <v>9.1561176955646921</v>
      </c>
    </row>
    <row r="504" spans="1:39">
      <c r="A504" t="s">
        <v>1144</v>
      </c>
      <c r="B504">
        <v>5</v>
      </c>
      <c r="C504" t="s">
        <v>1145</v>
      </c>
      <c r="D504" t="s">
        <v>136</v>
      </c>
      <c r="E504" t="s">
        <v>137</v>
      </c>
      <c r="F504" t="s">
        <v>138</v>
      </c>
      <c r="G504" t="s">
        <v>139</v>
      </c>
      <c r="H504" t="s">
        <v>140</v>
      </c>
      <c r="I504" t="s">
        <v>10</v>
      </c>
      <c r="J504" t="s">
        <v>45</v>
      </c>
      <c r="K504">
        <v>52</v>
      </c>
      <c r="L504">
        <v>10841.3</v>
      </c>
      <c r="M504" t="s">
        <v>30</v>
      </c>
      <c r="N504">
        <v>503</v>
      </c>
      <c r="O504">
        <v>230.25253307692307</v>
      </c>
      <c r="P504" s="49" t="s">
        <v>33</v>
      </c>
      <c r="Q504" s="49">
        <v>7360445</v>
      </c>
      <c r="R504" s="49">
        <v>32.510452999999998</v>
      </c>
      <c r="S504" s="49">
        <v>52.540310169999998</v>
      </c>
      <c r="T504" s="49">
        <v>7.6758653781217774</v>
      </c>
      <c r="U504" s="49" t="s">
        <v>141</v>
      </c>
      <c r="V504" s="49">
        <v>0.28594968825048261</v>
      </c>
      <c r="W504" s="49">
        <v>1.93521838171215</v>
      </c>
      <c r="X504" s="49">
        <v>4</v>
      </c>
      <c r="Y504" s="49">
        <v>90</v>
      </c>
      <c r="Z504" s="49">
        <v>0.89753000000000005</v>
      </c>
      <c r="AA504" s="49">
        <v>401.28340079999998</v>
      </c>
      <c r="AB504" s="49">
        <v>2.1221608550000002</v>
      </c>
      <c r="AC504" s="51">
        <v>0.6989506263185653</v>
      </c>
      <c r="AD504" s="53">
        <v>1</v>
      </c>
      <c r="AE504" s="51">
        <v>230.25253307692307</v>
      </c>
      <c r="AF504" s="51">
        <v>764.83312441823034</v>
      </c>
      <c r="AG504" s="51">
        <v>88.232990542363083</v>
      </c>
      <c r="AH504" s="51">
        <v>1.9409933033885628E-2</v>
      </c>
      <c r="AI504" s="51">
        <v>0.11536240746565132</v>
      </c>
      <c r="AJ504" s="51">
        <v>0.12457321655316522</v>
      </c>
      <c r="AK504" s="51">
        <v>7.1083201823279154</v>
      </c>
      <c r="AL504" s="51">
        <v>5.0756982422066335</v>
      </c>
      <c r="AM504" s="51">
        <v>9.1409421224491982</v>
      </c>
    </row>
    <row r="505" spans="1:39">
      <c r="A505" t="s">
        <v>1146</v>
      </c>
      <c r="B505">
        <v>5</v>
      </c>
      <c r="C505" t="s">
        <v>1147</v>
      </c>
      <c r="D505" t="s">
        <v>136</v>
      </c>
      <c r="E505" t="s">
        <v>137</v>
      </c>
      <c r="F505" t="s">
        <v>138</v>
      </c>
      <c r="G505" t="s">
        <v>139</v>
      </c>
      <c r="H505" t="s">
        <v>140</v>
      </c>
      <c r="I505" t="s">
        <v>10</v>
      </c>
      <c r="J505" t="s">
        <v>45</v>
      </c>
      <c r="K505">
        <v>52</v>
      </c>
      <c r="L505">
        <v>10841.3</v>
      </c>
      <c r="M505" t="s">
        <v>30</v>
      </c>
      <c r="N505">
        <v>504</v>
      </c>
      <c r="O505">
        <v>230.71120346153847</v>
      </c>
      <c r="P505" s="49" t="s">
        <v>33</v>
      </c>
      <c r="Q505" s="49">
        <v>7360445</v>
      </c>
      <c r="R505" s="49">
        <v>32.510452999999998</v>
      </c>
      <c r="S505" s="49">
        <v>52.540310169999998</v>
      </c>
      <c r="T505" s="49">
        <v>7.6758653781217774</v>
      </c>
      <c r="U505" s="49" t="s">
        <v>141</v>
      </c>
      <c r="V505" s="49">
        <v>0.28594968825048261</v>
      </c>
      <c r="W505" s="49">
        <v>1.93521838171215</v>
      </c>
      <c r="X505" s="49">
        <v>4</v>
      </c>
      <c r="Y505" s="49">
        <v>90</v>
      </c>
      <c r="Z505" s="49">
        <v>0.89753000000000005</v>
      </c>
      <c r="AA505" s="49">
        <v>401.28340079999998</v>
      </c>
      <c r="AB505" s="49">
        <v>2.1221608550000002</v>
      </c>
      <c r="AC505" s="51">
        <v>0.6989506263185653</v>
      </c>
      <c r="AD505" s="53">
        <v>1</v>
      </c>
      <c r="AE505" s="51">
        <v>230.71120346153847</v>
      </c>
      <c r="AF505" s="51">
        <v>766.35669637922297</v>
      </c>
      <c r="AG505" s="51">
        <v>88.262140748890701</v>
      </c>
      <c r="AH505" s="51">
        <v>1.9132805849633748E-2</v>
      </c>
      <c r="AI505" s="51">
        <v>0.1151710961304306</v>
      </c>
      <c r="AJ505" s="51">
        <v>0.12457321655316522</v>
      </c>
      <c r="AK505" s="51">
        <v>7.0965320942051662</v>
      </c>
      <c r="AL505" s="51">
        <v>5.0672809542076536</v>
      </c>
      <c r="AM505" s="51">
        <v>9.1257832342026788</v>
      </c>
    </row>
    <row r="506" spans="1:39">
      <c r="A506" t="s">
        <v>1148</v>
      </c>
      <c r="B506">
        <v>5</v>
      </c>
      <c r="C506" t="s">
        <v>1149</v>
      </c>
      <c r="D506" t="s">
        <v>136</v>
      </c>
      <c r="E506" t="s">
        <v>137</v>
      </c>
      <c r="F506" t="s">
        <v>138</v>
      </c>
      <c r="G506" t="s">
        <v>139</v>
      </c>
      <c r="H506" t="s">
        <v>140</v>
      </c>
      <c r="I506" t="s">
        <v>10</v>
      </c>
      <c r="J506" t="s">
        <v>45</v>
      </c>
      <c r="K506">
        <v>52</v>
      </c>
      <c r="L506">
        <v>10841.3</v>
      </c>
      <c r="M506" t="s">
        <v>30</v>
      </c>
      <c r="N506">
        <v>505</v>
      </c>
      <c r="O506">
        <v>231.16987384615385</v>
      </c>
      <c r="P506" s="49" t="s">
        <v>33</v>
      </c>
      <c r="Q506" s="49">
        <v>7360445</v>
      </c>
      <c r="R506" s="49">
        <v>32.510452999999998</v>
      </c>
      <c r="S506" s="49">
        <v>52.540310169999998</v>
      </c>
      <c r="T506" s="49">
        <v>7.6758653781217774</v>
      </c>
      <c r="U506" s="49" t="s">
        <v>141</v>
      </c>
      <c r="V506" s="49">
        <v>0.28594968825048261</v>
      </c>
      <c r="W506" s="49">
        <v>1.93521838171215</v>
      </c>
      <c r="X506" s="49">
        <v>4</v>
      </c>
      <c r="Y506" s="49">
        <v>90</v>
      </c>
      <c r="Z506" s="49">
        <v>0.89753000000000005</v>
      </c>
      <c r="AA506" s="49">
        <v>401.28340079999998</v>
      </c>
      <c r="AB506" s="49">
        <v>2.1221608550000002</v>
      </c>
      <c r="AC506" s="51">
        <v>0.6989506263185653</v>
      </c>
      <c r="AD506" s="53">
        <v>1</v>
      </c>
      <c r="AE506" s="51">
        <v>231.16987384615385</v>
      </c>
      <c r="AF506" s="51">
        <v>767.88026834021537</v>
      </c>
      <c r="AG506" s="51">
        <v>88.290873565479885</v>
      </c>
      <c r="AH506" s="51">
        <v>1.8858850992813023E-2</v>
      </c>
      <c r="AI506" s="51">
        <v>0.1149800004059512</v>
      </c>
      <c r="AJ506" s="51">
        <v>0.12457321655316522</v>
      </c>
      <c r="AK506" s="51">
        <v>7.0847572914343599</v>
      </c>
      <c r="AL506" s="51">
        <v>5.0588731526183706</v>
      </c>
      <c r="AM506" s="51">
        <v>9.1106414302503502</v>
      </c>
    </row>
    <row r="507" spans="1:39">
      <c r="A507" t="s">
        <v>1150</v>
      </c>
      <c r="B507">
        <v>5</v>
      </c>
      <c r="C507" t="s">
        <v>1151</v>
      </c>
      <c r="D507" t="s">
        <v>136</v>
      </c>
      <c r="E507" t="s">
        <v>137</v>
      </c>
      <c r="F507" t="s">
        <v>138</v>
      </c>
      <c r="G507" t="s">
        <v>139</v>
      </c>
      <c r="H507" t="s">
        <v>140</v>
      </c>
      <c r="I507" t="s">
        <v>10</v>
      </c>
      <c r="J507" t="s">
        <v>45</v>
      </c>
      <c r="K507">
        <v>52</v>
      </c>
      <c r="L507">
        <v>10841.3</v>
      </c>
      <c r="M507" t="s">
        <v>30</v>
      </c>
      <c r="N507">
        <v>506</v>
      </c>
      <c r="O507">
        <v>231.62854423076922</v>
      </c>
      <c r="P507" s="49" t="s">
        <v>33</v>
      </c>
      <c r="Q507" s="49">
        <v>7360445</v>
      </c>
      <c r="R507" s="49">
        <v>32.510452999999998</v>
      </c>
      <c r="S507" s="49">
        <v>52.540310169999998</v>
      </c>
      <c r="T507" s="49">
        <v>7.6758653781217774</v>
      </c>
      <c r="U507" s="49" t="s">
        <v>141</v>
      </c>
      <c r="V507" s="49">
        <v>0.28594968825048261</v>
      </c>
      <c r="W507" s="49">
        <v>1.93521838171215</v>
      </c>
      <c r="X507" s="49">
        <v>4</v>
      </c>
      <c r="Y507" s="49">
        <v>90</v>
      </c>
      <c r="Z507" s="49">
        <v>0.89753000000000005</v>
      </c>
      <c r="AA507" s="49">
        <v>401.28340079999998</v>
      </c>
      <c r="AB507" s="49">
        <v>2.1221608550000002</v>
      </c>
      <c r="AC507" s="51">
        <v>0.6989506263185653</v>
      </c>
      <c r="AD507" s="53">
        <v>1</v>
      </c>
      <c r="AE507" s="51">
        <v>231.62854423076922</v>
      </c>
      <c r="AF507" s="51">
        <v>769.40384030120788</v>
      </c>
      <c r="AG507" s="51">
        <v>88.319193790908486</v>
      </c>
      <c r="AH507" s="51">
        <v>1.858804582499152E-2</v>
      </c>
      <c r="AI507" s="51">
        <v>0.11478912524836514</v>
      </c>
      <c r="AJ507" s="51">
        <v>0.12457321655316522</v>
      </c>
      <c r="AK507" s="51">
        <v>7.0729960794002054</v>
      </c>
      <c r="AL507" s="51">
        <v>5.05047505549883</v>
      </c>
      <c r="AM507" s="51">
        <v>9.0955171033015816</v>
      </c>
    </row>
    <row r="508" spans="1:39">
      <c r="A508" t="s">
        <v>1152</v>
      </c>
      <c r="B508">
        <v>5</v>
      </c>
      <c r="C508" t="s">
        <v>1153</v>
      </c>
      <c r="D508" t="s">
        <v>136</v>
      </c>
      <c r="E508" t="s">
        <v>137</v>
      </c>
      <c r="F508" t="s">
        <v>138</v>
      </c>
      <c r="G508" t="s">
        <v>139</v>
      </c>
      <c r="H508" t="s">
        <v>140</v>
      </c>
      <c r="I508" t="s">
        <v>10</v>
      </c>
      <c r="J508" t="s">
        <v>45</v>
      </c>
      <c r="K508">
        <v>52</v>
      </c>
      <c r="L508">
        <v>10841.3</v>
      </c>
      <c r="M508" t="s">
        <v>30</v>
      </c>
      <c r="N508">
        <v>507</v>
      </c>
      <c r="O508">
        <v>232.08721461538462</v>
      </c>
      <c r="P508" s="49" t="s">
        <v>33</v>
      </c>
      <c r="Q508" s="49">
        <v>7360445</v>
      </c>
      <c r="R508" s="49">
        <v>32.510452999999998</v>
      </c>
      <c r="S508" s="49">
        <v>52.540310169999998</v>
      </c>
      <c r="T508" s="49">
        <v>7.6758653781217774</v>
      </c>
      <c r="U508" s="49" t="s">
        <v>141</v>
      </c>
      <c r="V508" s="49">
        <v>0.28594968825048261</v>
      </c>
      <c r="W508" s="49">
        <v>1.93521838171215</v>
      </c>
      <c r="X508" s="49">
        <v>4</v>
      </c>
      <c r="Y508" s="49">
        <v>90</v>
      </c>
      <c r="Z508" s="49">
        <v>0.89753000000000005</v>
      </c>
      <c r="AA508" s="49">
        <v>401.28340079999998</v>
      </c>
      <c r="AB508" s="49">
        <v>2.1221608550000002</v>
      </c>
      <c r="AC508" s="51">
        <v>0.6989506263185653</v>
      </c>
      <c r="AD508" s="53">
        <v>1</v>
      </c>
      <c r="AE508" s="51">
        <v>232.08721461538462</v>
      </c>
      <c r="AF508" s="51">
        <v>770.92741226220039</v>
      </c>
      <c r="AG508" s="51">
        <v>88.3471061893501</v>
      </c>
      <c r="AH508" s="51">
        <v>1.8320367633591347E-2</v>
      </c>
      <c r="AI508" s="51">
        <v>0.11459847552975887</v>
      </c>
      <c r="AJ508" s="51">
        <v>0.12457321655316522</v>
      </c>
      <c r="AK508" s="51">
        <v>7.0612487583075207</v>
      </c>
      <c r="AL508" s="51">
        <v>5.0420868772103775</v>
      </c>
      <c r="AM508" s="51">
        <v>9.0804106394046649</v>
      </c>
    </row>
    <row r="509" spans="1:39">
      <c r="A509" t="s">
        <v>1154</v>
      </c>
      <c r="B509">
        <v>5</v>
      </c>
      <c r="C509" t="s">
        <v>1155</v>
      </c>
      <c r="D509" t="s">
        <v>136</v>
      </c>
      <c r="E509" t="s">
        <v>137</v>
      </c>
      <c r="F509" t="s">
        <v>138</v>
      </c>
      <c r="G509" t="s">
        <v>139</v>
      </c>
      <c r="H509" t="s">
        <v>140</v>
      </c>
      <c r="I509" t="s">
        <v>10</v>
      </c>
      <c r="J509" t="s">
        <v>45</v>
      </c>
      <c r="K509">
        <v>52</v>
      </c>
      <c r="L509">
        <v>10841.3</v>
      </c>
      <c r="M509" t="s">
        <v>30</v>
      </c>
      <c r="N509">
        <v>508</v>
      </c>
      <c r="O509">
        <v>232.545885</v>
      </c>
      <c r="P509" s="49" t="s">
        <v>33</v>
      </c>
      <c r="Q509" s="49">
        <v>7360445</v>
      </c>
      <c r="R509" s="49">
        <v>32.510452999999998</v>
      </c>
      <c r="S509" s="49">
        <v>52.540310169999998</v>
      </c>
      <c r="T509" s="49">
        <v>7.6758653781217774</v>
      </c>
      <c r="U509" s="49" t="s">
        <v>141</v>
      </c>
      <c r="V509" s="49">
        <v>0.28594968825048261</v>
      </c>
      <c r="W509" s="49">
        <v>1.93521838171215</v>
      </c>
      <c r="X509" s="49">
        <v>4</v>
      </c>
      <c r="Y509" s="49">
        <v>90</v>
      </c>
      <c r="Z509" s="49">
        <v>0.89753000000000005</v>
      </c>
      <c r="AA509" s="49">
        <v>401.28340079999998</v>
      </c>
      <c r="AB509" s="49">
        <v>2.1221608550000002</v>
      </c>
      <c r="AC509" s="51">
        <v>0.6989506263185653</v>
      </c>
      <c r="AD509" s="53">
        <v>1</v>
      </c>
      <c r="AE509" s="51">
        <v>232.545885</v>
      </c>
      <c r="AF509" s="51">
        <v>772.45098422319279</v>
      </c>
      <c r="AG509" s="51">
        <v>88.374615490269065</v>
      </c>
      <c r="AH509" s="51">
        <v>1.8055793637109265E-2</v>
      </c>
      <c r="AI509" s="51">
        <v>0.11440805603884636</v>
      </c>
      <c r="AJ509" s="51">
        <v>0.12457321655316522</v>
      </c>
      <c r="AK509" s="51">
        <v>7.0495156232239369</v>
      </c>
      <c r="AL509" s="51">
        <v>5.0337088284461453</v>
      </c>
      <c r="AM509" s="51">
        <v>9.0653224180017293</v>
      </c>
    </row>
    <row r="510" spans="1:39">
      <c r="A510" t="s">
        <v>1156</v>
      </c>
      <c r="B510">
        <v>5</v>
      </c>
      <c r="C510" t="s">
        <v>1157</v>
      </c>
      <c r="D510" t="s">
        <v>136</v>
      </c>
      <c r="E510" t="s">
        <v>137</v>
      </c>
      <c r="F510" t="s">
        <v>138</v>
      </c>
      <c r="G510" t="s">
        <v>139</v>
      </c>
      <c r="H510" t="s">
        <v>140</v>
      </c>
      <c r="I510" t="s">
        <v>10</v>
      </c>
      <c r="J510" t="s">
        <v>45</v>
      </c>
      <c r="K510">
        <v>52</v>
      </c>
      <c r="L510">
        <v>10841.3</v>
      </c>
      <c r="M510" t="s">
        <v>30</v>
      </c>
      <c r="N510">
        <v>509</v>
      </c>
      <c r="O510">
        <v>233.00455538461537</v>
      </c>
      <c r="P510" s="49" t="s">
        <v>33</v>
      </c>
      <c r="Q510" s="49">
        <v>7360445</v>
      </c>
      <c r="R510" s="49">
        <v>32.510452999999998</v>
      </c>
      <c r="S510" s="49">
        <v>52.540310169999998</v>
      </c>
      <c r="T510" s="49">
        <v>7.6758653781217774</v>
      </c>
      <c r="U510" s="49" t="s">
        <v>141</v>
      </c>
      <c r="V510" s="49">
        <v>0.28594968825048261</v>
      </c>
      <c r="W510" s="49">
        <v>1.93521838171215</v>
      </c>
      <c r="X510" s="49">
        <v>4</v>
      </c>
      <c r="Y510" s="49">
        <v>90</v>
      </c>
      <c r="Z510" s="49">
        <v>0.89753000000000005</v>
      </c>
      <c r="AA510" s="49">
        <v>401.28340079999998</v>
      </c>
      <c r="AB510" s="49">
        <v>2.1221608550000002</v>
      </c>
      <c r="AC510" s="51">
        <v>0.6989506263185653</v>
      </c>
      <c r="AD510" s="53">
        <v>1</v>
      </c>
      <c r="AE510" s="51">
        <v>233.00455538461537</v>
      </c>
      <c r="AF510" s="51">
        <v>773.9745561841853</v>
      </c>
      <c r="AG510" s="51">
        <v>88.401726388322814</v>
      </c>
      <c r="AH510" s="51">
        <v>1.7794300989949986E-2</v>
      </c>
      <c r="AI510" s="51">
        <v>0.11421787148166349</v>
      </c>
      <c r="AJ510" s="51">
        <v>0.12457321655316522</v>
      </c>
      <c r="AK510" s="51">
        <v>7.0377969641226805</v>
      </c>
      <c r="AL510" s="51">
        <v>5.0253411162616066</v>
      </c>
      <c r="AM510" s="51">
        <v>9.0502528119837553</v>
      </c>
    </row>
    <row r="511" spans="1:39">
      <c r="A511" t="s">
        <v>1158</v>
      </c>
      <c r="B511">
        <v>5</v>
      </c>
      <c r="C511" t="s">
        <v>1159</v>
      </c>
      <c r="D511" t="s">
        <v>136</v>
      </c>
      <c r="E511" t="s">
        <v>137</v>
      </c>
      <c r="F511" t="s">
        <v>138</v>
      </c>
      <c r="G511" t="s">
        <v>139</v>
      </c>
      <c r="H511" t="s">
        <v>140</v>
      </c>
      <c r="I511" t="s">
        <v>10</v>
      </c>
      <c r="J511" t="s">
        <v>45</v>
      </c>
      <c r="K511">
        <v>52</v>
      </c>
      <c r="L511">
        <v>10841.3</v>
      </c>
      <c r="M511" t="s">
        <v>30</v>
      </c>
      <c r="N511">
        <v>510</v>
      </c>
      <c r="O511">
        <v>233.46322576923077</v>
      </c>
      <c r="P511" s="49" t="s">
        <v>33</v>
      </c>
      <c r="Q511" s="49">
        <v>7360445</v>
      </c>
      <c r="R511" s="49">
        <v>32.510452999999998</v>
      </c>
      <c r="S511" s="49">
        <v>52.540310169999998</v>
      </c>
      <c r="T511" s="49">
        <v>7.6758653781217774</v>
      </c>
      <c r="U511" s="49" t="s">
        <v>141</v>
      </c>
      <c r="V511" s="49">
        <v>0.28594968825048261</v>
      </c>
      <c r="W511" s="49">
        <v>1.93521838171215</v>
      </c>
      <c r="X511" s="49">
        <v>4</v>
      </c>
      <c r="Y511" s="49">
        <v>90</v>
      </c>
      <c r="Z511" s="49">
        <v>0.89753000000000005</v>
      </c>
      <c r="AA511" s="49">
        <v>401.28340079999998</v>
      </c>
      <c r="AB511" s="49">
        <v>2.1221608550000002</v>
      </c>
      <c r="AC511" s="51">
        <v>0.6989506263185653</v>
      </c>
      <c r="AD511" s="53">
        <v>1</v>
      </c>
      <c r="AE511" s="51">
        <v>233.46322576923077</v>
      </c>
      <c r="AF511" s="51">
        <v>775.49812814517782</v>
      </c>
      <c r="AG511" s="51">
        <v>88.428443543271996</v>
      </c>
      <c r="AH511" s="51">
        <v>1.7535866787530968E-2</v>
      </c>
      <c r="AI511" s="51">
        <v>0.11402792648226441</v>
      </c>
      <c r="AJ511" s="51">
        <v>0.12457321655316522</v>
      </c>
      <c r="AK511" s="51">
        <v>7.0260930659254912</v>
      </c>
      <c r="AL511" s="51">
        <v>5.0169839441052186</v>
      </c>
      <c r="AM511" s="51">
        <v>9.0352021877457638</v>
      </c>
    </row>
    <row r="512" spans="1:39">
      <c r="A512" t="s">
        <v>1160</v>
      </c>
      <c r="B512">
        <v>5</v>
      </c>
      <c r="C512" t="s">
        <v>1161</v>
      </c>
      <c r="D512" t="s">
        <v>136</v>
      </c>
      <c r="E512" t="s">
        <v>137</v>
      </c>
      <c r="F512" t="s">
        <v>138</v>
      </c>
      <c r="G512" t="s">
        <v>139</v>
      </c>
      <c r="H512" t="s">
        <v>140</v>
      </c>
      <c r="I512" t="s">
        <v>10</v>
      </c>
      <c r="J512" t="s">
        <v>45</v>
      </c>
      <c r="K512">
        <v>52</v>
      </c>
      <c r="L512">
        <v>10841.3</v>
      </c>
      <c r="M512" t="s">
        <v>30</v>
      </c>
      <c r="N512">
        <v>511</v>
      </c>
      <c r="O512">
        <v>233.92189615384615</v>
      </c>
      <c r="P512" s="49" t="s">
        <v>33</v>
      </c>
      <c r="Q512" s="49">
        <v>7360445</v>
      </c>
      <c r="R512" s="49">
        <v>32.510452999999998</v>
      </c>
      <c r="S512" s="49">
        <v>52.540310169999998</v>
      </c>
      <c r="T512" s="49">
        <v>7.6758653781217774</v>
      </c>
      <c r="U512" s="49" t="s">
        <v>141</v>
      </c>
      <c r="V512" s="49">
        <v>0.28594968825048261</v>
      </c>
      <c r="W512" s="49">
        <v>1.93521838171215</v>
      </c>
      <c r="X512" s="49">
        <v>4</v>
      </c>
      <c r="Y512" s="49">
        <v>90</v>
      </c>
      <c r="Z512" s="49">
        <v>0.89753000000000005</v>
      </c>
      <c r="AA512" s="49">
        <v>401.28340079999998</v>
      </c>
      <c r="AB512" s="49">
        <v>2.1221608550000002</v>
      </c>
      <c r="AC512" s="51">
        <v>0.6989506263185653</v>
      </c>
      <c r="AD512" s="53">
        <v>1</v>
      </c>
      <c r="AE512" s="51">
        <v>233.92189615384615</v>
      </c>
      <c r="AF512" s="51">
        <v>777.02170010617033</v>
      </c>
      <c r="AG512" s="51">
        <v>88.454771579898008</v>
      </c>
      <c r="AH512" s="51">
        <v>1.728046807113779E-2</v>
      </c>
      <c r="AI512" s="51">
        <v>0.11383822558341905</v>
      </c>
      <c r="AJ512" s="51">
        <v>0.12457321655316522</v>
      </c>
      <c r="AK512" s="51">
        <v>7.0144042085455887</v>
      </c>
      <c r="AL512" s="51">
        <v>5.0086375118491038</v>
      </c>
      <c r="AM512" s="51">
        <v>9.0201709052420735</v>
      </c>
    </row>
    <row r="513" spans="1:39">
      <c r="A513" t="s">
        <v>1162</v>
      </c>
      <c r="B513">
        <v>5</v>
      </c>
      <c r="C513" t="s">
        <v>1163</v>
      </c>
      <c r="D513" t="s">
        <v>136</v>
      </c>
      <c r="E513" t="s">
        <v>137</v>
      </c>
      <c r="F513" t="s">
        <v>138</v>
      </c>
      <c r="G513" t="s">
        <v>139</v>
      </c>
      <c r="H513" t="s">
        <v>140</v>
      </c>
      <c r="I513" t="s">
        <v>10</v>
      </c>
      <c r="J513" t="s">
        <v>45</v>
      </c>
      <c r="K513">
        <v>52</v>
      </c>
      <c r="L513">
        <v>10841.3</v>
      </c>
      <c r="M513" t="s">
        <v>30</v>
      </c>
      <c r="N513">
        <v>512</v>
      </c>
      <c r="O513">
        <v>234.38056653846155</v>
      </c>
      <c r="P513" s="49" t="s">
        <v>33</v>
      </c>
      <c r="Q513" s="49">
        <v>7360445</v>
      </c>
      <c r="R513" s="49">
        <v>32.510452999999998</v>
      </c>
      <c r="S513" s="49">
        <v>52.540310169999998</v>
      </c>
      <c r="T513" s="49">
        <v>7.6758653781217774</v>
      </c>
      <c r="U513" s="49" t="s">
        <v>141</v>
      </c>
      <c r="V513" s="49">
        <v>0.28594968825048261</v>
      </c>
      <c r="W513" s="49">
        <v>1.93521838171215</v>
      </c>
      <c r="X513" s="49">
        <v>4</v>
      </c>
      <c r="Y513" s="49">
        <v>90</v>
      </c>
      <c r="Z513" s="49">
        <v>0.89753000000000005</v>
      </c>
      <c r="AA513" s="49">
        <v>401.28340079999998</v>
      </c>
      <c r="AB513" s="49">
        <v>2.1221608550000002</v>
      </c>
      <c r="AC513" s="51">
        <v>0.6989506263185653</v>
      </c>
      <c r="AD513" s="53">
        <v>1</v>
      </c>
      <c r="AE513" s="51">
        <v>234.38056653846155</v>
      </c>
      <c r="AF513" s="51">
        <v>778.54527206716284</v>
      </c>
      <c r="AG513" s="51">
        <v>88.480715087927791</v>
      </c>
      <c r="AH513" s="51">
        <v>1.7028081832697169E-2</v>
      </c>
      <c r="AI513" s="51">
        <v>0.11364877324731197</v>
      </c>
      <c r="AJ513" s="51">
        <v>0.12457321655316522</v>
      </c>
      <c r="AK513" s="51">
        <v>7.0027306669307423</v>
      </c>
      <c r="AL513" s="51">
        <v>5.0003020158198019</v>
      </c>
      <c r="AM513" s="51">
        <v>9.0051593180416827</v>
      </c>
    </row>
    <row r="514" spans="1:39">
      <c r="A514" t="s">
        <v>1164</v>
      </c>
      <c r="B514">
        <v>5</v>
      </c>
      <c r="C514" t="s">
        <v>1165</v>
      </c>
      <c r="D514" t="s">
        <v>136</v>
      </c>
      <c r="E514" t="s">
        <v>137</v>
      </c>
      <c r="F514" t="s">
        <v>138</v>
      </c>
      <c r="G514" t="s">
        <v>139</v>
      </c>
      <c r="H514" t="s">
        <v>140</v>
      </c>
      <c r="I514" t="s">
        <v>10</v>
      </c>
      <c r="J514" t="s">
        <v>45</v>
      </c>
      <c r="K514">
        <v>52</v>
      </c>
      <c r="L514">
        <v>10841.3</v>
      </c>
      <c r="M514" t="s">
        <v>30</v>
      </c>
      <c r="N514">
        <v>513</v>
      </c>
      <c r="O514">
        <v>234.83923692307692</v>
      </c>
      <c r="P514" s="49" t="s">
        <v>33</v>
      </c>
      <c r="Q514" s="49">
        <v>7360445</v>
      </c>
      <c r="R514" s="49">
        <v>32.510452999999998</v>
      </c>
      <c r="S514" s="49">
        <v>52.540310169999998</v>
      </c>
      <c r="T514" s="49">
        <v>7.6758653781217774</v>
      </c>
      <c r="U514" s="49" t="s">
        <v>141</v>
      </c>
      <c r="V514" s="49">
        <v>0.28594968825048261</v>
      </c>
      <c r="W514" s="49">
        <v>1.93521838171215</v>
      </c>
      <c r="X514" s="49">
        <v>4</v>
      </c>
      <c r="Y514" s="49">
        <v>90</v>
      </c>
      <c r="Z514" s="49">
        <v>0.89753000000000005</v>
      </c>
      <c r="AA514" s="49">
        <v>401.28340079999998</v>
      </c>
      <c r="AB514" s="49">
        <v>2.1221608550000002</v>
      </c>
      <c r="AC514" s="51">
        <v>0.6989506263185653</v>
      </c>
      <c r="AD514" s="53">
        <v>1</v>
      </c>
      <c r="AE514" s="51">
        <v>234.83923692307692</v>
      </c>
      <c r="AF514" s="51">
        <v>780.06884402815535</v>
      </c>
      <c r="AG514" s="51">
        <v>88.506278621965976</v>
      </c>
      <c r="AH514" s="51">
        <v>1.6778685019597818E-2</v>
      </c>
      <c r="AI514" s="51">
        <v>0.11345957385624221</v>
      </c>
      <c r="AJ514" s="51">
        <v>0.12457321655316522</v>
      </c>
      <c r="AK514" s="51">
        <v>6.9910727111063915</v>
      </c>
      <c r="AL514" s="51">
        <v>4.9919776488290619</v>
      </c>
      <c r="AM514" s="51">
        <v>8.9901677733837211</v>
      </c>
    </row>
    <row r="515" spans="1:39">
      <c r="A515" t="s">
        <v>1166</v>
      </c>
      <c r="B515">
        <v>5</v>
      </c>
      <c r="C515" t="s">
        <v>1167</v>
      </c>
      <c r="D515" t="s">
        <v>136</v>
      </c>
      <c r="E515" t="s">
        <v>137</v>
      </c>
      <c r="F515" t="s">
        <v>138</v>
      </c>
      <c r="G515" t="s">
        <v>139</v>
      </c>
      <c r="H515" t="s">
        <v>140</v>
      </c>
      <c r="I515" t="s">
        <v>10</v>
      </c>
      <c r="J515" t="s">
        <v>45</v>
      </c>
      <c r="K515">
        <v>52</v>
      </c>
      <c r="L515">
        <v>10841.3</v>
      </c>
      <c r="M515" t="s">
        <v>30</v>
      </c>
      <c r="N515">
        <v>514</v>
      </c>
      <c r="O515">
        <v>235.2979073076923</v>
      </c>
      <c r="P515" s="49" t="s">
        <v>33</v>
      </c>
      <c r="Q515" s="49">
        <v>7360445</v>
      </c>
      <c r="R515" s="49">
        <v>32.510452999999998</v>
      </c>
      <c r="S515" s="49">
        <v>52.540310169999998</v>
      </c>
      <c r="T515" s="49">
        <v>7.6758653781217774</v>
      </c>
      <c r="U515" s="49" t="s">
        <v>141</v>
      </c>
      <c r="V515" s="49">
        <v>0.28594968825048261</v>
      </c>
      <c r="W515" s="49">
        <v>1.93521838171215</v>
      </c>
      <c r="X515" s="49">
        <v>4</v>
      </c>
      <c r="Y515" s="49">
        <v>90</v>
      </c>
      <c r="Z515" s="49">
        <v>0.89753000000000005</v>
      </c>
      <c r="AA515" s="49">
        <v>401.28340079999998</v>
      </c>
      <c r="AB515" s="49">
        <v>2.1221608550000002</v>
      </c>
      <c r="AC515" s="51">
        <v>0.6989506263185653</v>
      </c>
      <c r="AD515" s="53">
        <v>1</v>
      </c>
      <c r="AE515" s="51">
        <v>235.2979073076923</v>
      </c>
      <c r="AF515" s="51">
        <v>781.59241598914775</v>
      </c>
      <c r="AG515" s="51">
        <v>88.531466701434042</v>
      </c>
      <c r="AH515" s="51">
        <v>1.653225453929941E-2</v>
      </c>
      <c r="AI515" s="51">
        <v>0.1132706317133242</v>
      </c>
      <c r="AJ515" s="51">
        <v>0.12457321655316522</v>
      </c>
      <c r="AK515" s="51">
        <v>6.9794306062188332</v>
      </c>
      <c r="AL515" s="51">
        <v>4.9836646002046807</v>
      </c>
      <c r="AM515" s="51">
        <v>8.9751966122329865</v>
      </c>
    </row>
    <row r="516" spans="1:39">
      <c r="A516" t="s">
        <v>1168</v>
      </c>
      <c r="B516">
        <v>5</v>
      </c>
      <c r="C516" t="s">
        <v>1169</v>
      </c>
      <c r="D516" t="s">
        <v>136</v>
      </c>
      <c r="E516" t="s">
        <v>137</v>
      </c>
      <c r="F516" t="s">
        <v>138</v>
      </c>
      <c r="G516" t="s">
        <v>139</v>
      </c>
      <c r="H516" t="s">
        <v>140</v>
      </c>
      <c r="I516" t="s">
        <v>10</v>
      </c>
      <c r="J516" t="s">
        <v>45</v>
      </c>
      <c r="K516">
        <v>52</v>
      </c>
      <c r="L516">
        <v>10841.3</v>
      </c>
      <c r="M516" t="s">
        <v>30</v>
      </c>
      <c r="N516">
        <v>515</v>
      </c>
      <c r="O516">
        <v>235.7565776923077</v>
      </c>
      <c r="P516" s="49" t="s">
        <v>33</v>
      </c>
      <c r="Q516" s="49">
        <v>7360445</v>
      </c>
      <c r="R516" s="49">
        <v>32.510452999999998</v>
      </c>
      <c r="S516" s="49">
        <v>52.540310169999998</v>
      </c>
      <c r="T516" s="49">
        <v>7.6758653781217774</v>
      </c>
      <c r="U516" s="49" t="s">
        <v>141</v>
      </c>
      <c r="V516" s="49">
        <v>0.28594968825048261</v>
      </c>
      <c r="W516" s="49">
        <v>1.93521838171215</v>
      </c>
      <c r="X516" s="49">
        <v>4</v>
      </c>
      <c r="Y516" s="49">
        <v>90</v>
      </c>
      <c r="Z516" s="49">
        <v>0.89753000000000005</v>
      </c>
      <c r="AA516" s="49">
        <v>401.28340079999998</v>
      </c>
      <c r="AB516" s="49">
        <v>2.1221608550000002</v>
      </c>
      <c r="AC516" s="51">
        <v>0.6989506263185653</v>
      </c>
      <c r="AD516" s="53">
        <v>1</v>
      </c>
      <c r="AE516" s="51">
        <v>235.7565776923077</v>
      </c>
      <c r="AF516" s="51">
        <v>783.11598795014027</v>
      </c>
      <c r="AG516" s="51">
        <v>88.556283810516717</v>
      </c>
      <c r="AH516" s="51">
        <v>1.6288767264074001E-2</v>
      </c>
      <c r="AI516" s="51">
        <v>0.11308195104318947</v>
      </c>
      <c r="AJ516" s="51">
        <v>0.12457321655316522</v>
      </c>
      <c r="AK516" s="51">
        <v>6.9678046125784592</v>
      </c>
      <c r="AL516" s="51">
        <v>4.9753630558213731</v>
      </c>
      <c r="AM516" s="51">
        <v>8.9602461693355444</v>
      </c>
    </row>
    <row r="517" spans="1:39">
      <c r="A517" t="s">
        <v>1170</v>
      </c>
      <c r="B517">
        <v>5</v>
      </c>
      <c r="C517" t="s">
        <v>1171</v>
      </c>
      <c r="D517" t="s">
        <v>136</v>
      </c>
      <c r="E517" t="s">
        <v>137</v>
      </c>
      <c r="F517" t="s">
        <v>138</v>
      </c>
      <c r="G517" t="s">
        <v>139</v>
      </c>
      <c r="H517" t="s">
        <v>140</v>
      </c>
      <c r="I517" t="s">
        <v>10</v>
      </c>
      <c r="J517" t="s">
        <v>45</v>
      </c>
      <c r="K517">
        <v>52</v>
      </c>
      <c r="L517">
        <v>10841.3</v>
      </c>
      <c r="M517" t="s">
        <v>30</v>
      </c>
      <c r="N517">
        <v>516</v>
      </c>
      <c r="O517">
        <v>236.21524807692307</v>
      </c>
      <c r="P517" s="49" t="s">
        <v>33</v>
      </c>
      <c r="Q517" s="49">
        <v>7360445</v>
      </c>
      <c r="R517" s="49">
        <v>32.510452999999998</v>
      </c>
      <c r="S517" s="49">
        <v>52.540310169999998</v>
      </c>
      <c r="T517" s="49">
        <v>7.6758653781217774</v>
      </c>
      <c r="U517" s="49" t="s">
        <v>141</v>
      </c>
      <c r="V517" s="49">
        <v>0.28594968825048261</v>
      </c>
      <c r="W517" s="49">
        <v>1.93521838171215</v>
      </c>
      <c r="X517" s="49">
        <v>4</v>
      </c>
      <c r="Y517" s="49">
        <v>90</v>
      </c>
      <c r="Z517" s="49">
        <v>0.89753000000000005</v>
      </c>
      <c r="AA517" s="49">
        <v>401.28340079999998</v>
      </c>
      <c r="AB517" s="49">
        <v>2.1221608550000002</v>
      </c>
      <c r="AC517" s="51">
        <v>0.6989506263185653</v>
      </c>
      <c r="AD517" s="53">
        <v>1</v>
      </c>
      <c r="AE517" s="51">
        <v>236.21524807692307</v>
      </c>
      <c r="AF517" s="51">
        <v>784.63955991113278</v>
      </c>
      <c r="AG517" s="51">
        <v>88.580734398115183</v>
      </c>
      <c r="AH517" s="51">
        <v>1.6048200035486151E-2</v>
      </c>
      <c r="AI517" s="51">
        <v>0.11289353599268907</v>
      </c>
      <c r="AJ517" s="51">
        <v>0.12457321655316522</v>
      </c>
      <c r="AK517" s="51">
        <v>6.9561949857030401</v>
      </c>
      <c r="AL517" s="51">
        <v>4.9670731981316845</v>
      </c>
      <c r="AM517" s="51">
        <v>8.9453167732743957</v>
      </c>
    </row>
    <row r="518" spans="1:39">
      <c r="A518" t="s">
        <v>1172</v>
      </c>
      <c r="B518">
        <v>5</v>
      </c>
      <c r="C518" t="s">
        <v>1173</v>
      </c>
      <c r="D518" t="s">
        <v>136</v>
      </c>
      <c r="E518" t="s">
        <v>137</v>
      </c>
      <c r="F518" t="s">
        <v>138</v>
      </c>
      <c r="G518" t="s">
        <v>139</v>
      </c>
      <c r="H518" t="s">
        <v>140</v>
      </c>
      <c r="I518" t="s">
        <v>10</v>
      </c>
      <c r="J518" t="s">
        <v>45</v>
      </c>
      <c r="K518">
        <v>52</v>
      </c>
      <c r="L518">
        <v>10841.3</v>
      </c>
      <c r="M518" t="s">
        <v>30</v>
      </c>
      <c r="N518">
        <v>517</v>
      </c>
      <c r="O518">
        <v>236.67391846153848</v>
      </c>
      <c r="P518" s="49" t="s">
        <v>33</v>
      </c>
      <c r="Q518" s="49">
        <v>7360445</v>
      </c>
      <c r="R518" s="49">
        <v>32.510452999999998</v>
      </c>
      <c r="S518" s="49">
        <v>52.540310169999998</v>
      </c>
      <c r="T518" s="49">
        <v>7.6758653781217774</v>
      </c>
      <c r="U518" s="49" t="s">
        <v>141</v>
      </c>
      <c r="V518" s="49">
        <v>0.28594968825048261</v>
      </c>
      <c r="W518" s="49">
        <v>1.93521838171215</v>
      </c>
      <c r="X518" s="49">
        <v>4</v>
      </c>
      <c r="Y518" s="49">
        <v>90</v>
      </c>
      <c r="Z518" s="49">
        <v>0.89753000000000005</v>
      </c>
      <c r="AA518" s="49">
        <v>401.28340079999998</v>
      </c>
      <c r="AB518" s="49">
        <v>2.1221608550000002</v>
      </c>
      <c r="AC518" s="51">
        <v>0.6989506263185653</v>
      </c>
      <c r="AD518" s="53">
        <v>1</v>
      </c>
      <c r="AE518" s="51">
        <v>236.67391846153848</v>
      </c>
      <c r="AF518" s="51">
        <v>786.16313187212529</v>
      </c>
      <c r="AG518" s="51">
        <v>88.604822877807081</v>
      </c>
      <c r="AH518" s="51">
        <v>1.581052966884839E-2</v>
      </c>
      <c r="AI518" s="51">
        <v>0.11270539063159636</v>
      </c>
      <c r="AJ518" s="51">
        <v>0.12457321655316522</v>
      </c>
      <c r="AK518" s="51">
        <v>6.9446019763610245</v>
      </c>
      <c r="AL518" s="51">
        <v>4.9587952061969034</v>
      </c>
      <c r="AM518" s="51">
        <v>8.9304087465251456</v>
      </c>
    </row>
    <row r="519" spans="1:39">
      <c r="A519" t="s">
        <v>1174</v>
      </c>
      <c r="B519">
        <v>5</v>
      </c>
      <c r="C519" t="s">
        <v>1175</v>
      </c>
      <c r="D519" t="s">
        <v>136</v>
      </c>
      <c r="E519" t="s">
        <v>137</v>
      </c>
      <c r="F519" t="s">
        <v>138</v>
      </c>
      <c r="G519" t="s">
        <v>139</v>
      </c>
      <c r="H519" t="s">
        <v>140</v>
      </c>
      <c r="I519" t="s">
        <v>10</v>
      </c>
      <c r="J519" t="s">
        <v>45</v>
      </c>
      <c r="K519">
        <v>52</v>
      </c>
      <c r="L519">
        <v>10841.3</v>
      </c>
      <c r="M519" t="s">
        <v>30</v>
      </c>
      <c r="N519">
        <v>518</v>
      </c>
      <c r="O519">
        <v>237.13258884615385</v>
      </c>
      <c r="P519" s="49" t="s">
        <v>33</v>
      </c>
      <c r="Q519" s="49">
        <v>7360445</v>
      </c>
      <c r="R519" s="49">
        <v>32.510452999999998</v>
      </c>
      <c r="S519" s="49">
        <v>52.540310169999998</v>
      </c>
      <c r="T519" s="49">
        <v>7.6758653781217774</v>
      </c>
      <c r="U519" s="49" t="s">
        <v>141</v>
      </c>
      <c r="V519" s="49">
        <v>0.28594968825048261</v>
      </c>
      <c r="W519" s="49">
        <v>1.93521838171215</v>
      </c>
      <c r="X519" s="49">
        <v>4</v>
      </c>
      <c r="Y519" s="49">
        <v>90</v>
      </c>
      <c r="Z519" s="49">
        <v>0.89753000000000005</v>
      </c>
      <c r="AA519" s="49">
        <v>401.28340079999998</v>
      </c>
      <c r="AB519" s="49">
        <v>2.1221608550000002</v>
      </c>
      <c r="AC519" s="51">
        <v>0.6989506263185653</v>
      </c>
      <c r="AD519" s="53">
        <v>1</v>
      </c>
      <c r="AE519" s="51">
        <v>237.13258884615385</v>
      </c>
      <c r="AF519" s="51">
        <v>787.6867038331178</v>
      </c>
      <c r="AG519" s="51">
        <v>88.628553627813503</v>
      </c>
      <c r="AH519" s="51">
        <v>1.5575732957807108E-2</v>
      </c>
      <c r="AI519" s="51">
        <v>0.1125175189533105</v>
      </c>
      <c r="AJ519" s="51">
        <v>0.12457321655316522</v>
      </c>
      <c r="AK519" s="51">
        <v>6.9330258306148904</v>
      </c>
      <c r="AL519" s="51">
        <v>4.9505292557180187</v>
      </c>
      <c r="AM519" s="51">
        <v>8.9155224055117639</v>
      </c>
    </row>
    <row r="520" spans="1:39">
      <c r="A520" t="s">
        <v>1176</v>
      </c>
      <c r="B520">
        <v>5</v>
      </c>
      <c r="C520" t="s">
        <v>1177</v>
      </c>
      <c r="D520" t="s">
        <v>136</v>
      </c>
      <c r="E520" t="s">
        <v>137</v>
      </c>
      <c r="F520" t="s">
        <v>138</v>
      </c>
      <c r="G520" t="s">
        <v>139</v>
      </c>
      <c r="H520" t="s">
        <v>140</v>
      </c>
      <c r="I520" t="s">
        <v>10</v>
      </c>
      <c r="J520" t="s">
        <v>45</v>
      </c>
      <c r="K520">
        <v>52</v>
      </c>
      <c r="L520">
        <v>10841.3</v>
      </c>
      <c r="M520" t="s">
        <v>30</v>
      </c>
      <c r="N520">
        <v>519</v>
      </c>
      <c r="O520">
        <v>237.59125923076923</v>
      </c>
      <c r="P520" s="49" t="s">
        <v>33</v>
      </c>
      <c r="Q520" s="49">
        <v>7360445</v>
      </c>
      <c r="R520" s="49">
        <v>32.510452999999998</v>
      </c>
      <c r="S520" s="49">
        <v>52.540310169999998</v>
      </c>
      <c r="T520" s="49">
        <v>7.6758653781217774</v>
      </c>
      <c r="U520" s="49" t="s">
        <v>141</v>
      </c>
      <c r="V520" s="49">
        <v>0.28594968825048261</v>
      </c>
      <c r="W520" s="49">
        <v>1.93521838171215</v>
      </c>
      <c r="X520" s="49">
        <v>4</v>
      </c>
      <c r="Y520" s="49">
        <v>90</v>
      </c>
      <c r="Z520" s="49">
        <v>0.89753000000000005</v>
      </c>
      <c r="AA520" s="49">
        <v>401.28340079999998</v>
      </c>
      <c r="AB520" s="49">
        <v>2.1221608550000002</v>
      </c>
      <c r="AC520" s="51">
        <v>0.6989506263185653</v>
      </c>
      <c r="AD520" s="53">
        <v>1</v>
      </c>
      <c r="AE520" s="51">
        <v>237.59125923076923</v>
      </c>
      <c r="AF520" s="51">
        <v>789.2102757941102</v>
      </c>
      <c r="AG520" s="51">
        <v>88.651930990972318</v>
      </c>
      <c r="AH520" s="51">
        <v>1.5343786678502433E-2</v>
      </c>
      <c r="AI520" s="51">
        <v>0.11232992487555991</v>
      </c>
      <c r="AJ520" s="51">
        <v>0.12457321655316522</v>
      </c>
      <c r="AK520" s="51">
        <v>6.9214667898644908</v>
      </c>
      <c r="AL520" s="51">
        <v>4.942275519066671</v>
      </c>
      <c r="AM520" s="51">
        <v>8.9006580606623125</v>
      </c>
    </row>
    <row r="521" spans="1:39">
      <c r="A521" t="s">
        <v>1178</v>
      </c>
      <c r="B521">
        <v>5</v>
      </c>
      <c r="C521" t="s">
        <v>1179</v>
      </c>
      <c r="D521" t="s">
        <v>136</v>
      </c>
      <c r="E521" t="s">
        <v>137</v>
      </c>
      <c r="F521" t="s">
        <v>138</v>
      </c>
      <c r="G521" t="s">
        <v>139</v>
      </c>
      <c r="H521" t="s">
        <v>140</v>
      </c>
      <c r="I521" t="s">
        <v>10</v>
      </c>
      <c r="J521" t="s">
        <v>45</v>
      </c>
      <c r="K521">
        <v>52</v>
      </c>
      <c r="L521">
        <v>10841.3</v>
      </c>
      <c r="M521" t="s">
        <v>30</v>
      </c>
      <c r="N521">
        <v>520</v>
      </c>
      <c r="O521">
        <v>238.04992961538463</v>
      </c>
      <c r="P521" s="49" t="s">
        <v>33</v>
      </c>
      <c r="Q521" s="49">
        <v>7360445</v>
      </c>
      <c r="R521" s="49">
        <v>32.510452999999998</v>
      </c>
      <c r="S521" s="49">
        <v>52.540310169999998</v>
      </c>
      <c r="T521" s="49">
        <v>7.6758653781217774</v>
      </c>
      <c r="U521" s="49" t="s">
        <v>141</v>
      </c>
      <c r="V521" s="49">
        <v>0.28594968825048261</v>
      </c>
      <c r="W521" s="49">
        <v>1.93521838171215</v>
      </c>
      <c r="X521" s="49">
        <v>4</v>
      </c>
      <c r="Y521" s="49">
        <v>90</v>
      </c>
      <c r="Z521" s="49">
        <v>0.89753000000000005</v>
      </c>
      <c r="AA521" s="49">
        <v>401.28340079999998</v>
      </c>
      <c r="AB521" s="49">
        <v>2.1221608550000002</v>
      </c>
      <c r="AC521" s="51">
        <v>0.6989506263185653</v>
      </c>
      <c r="AD521" s="53">
        <v>1</v>
      </c>
      <c r="AE521" s="51">
        <v>238.04992961538463</v>
      </c>
      <c r="AF521" s="51">
        <v>790.73384775510283</v>
      </c>
      <c r="AG521" s="51">
        <v>88.674959274718333</v>
      </c>
      <c r="AH521" s="51">
        <v>1.5114667594047844E-2</v>
      </c>
      <c r="AI521" s="51">
        <v>0.11214261224110611</v>
      </c>
      <c r="AJ521" s="51">
        <v>0.12457321655316522</v>
      </c>
      <c r="AK521" s="51">
        <v>6.9099250908904173</v>
      </c>
      <c r="AL521" s="51">
        <v>4.9340341653161142</v>
      </c>
      <c r="AM521" s="51">
        <v>8.8858160164647213</v>
      </c>
    </row>
    <row r="522" spans="1:39">
      <c r="A522" t="s">
        <v>1180</v>
      </c>
      <c r="B522">
        <v>5</v>
      </c>
      <c r="C522" t="s">
        <v>1181</v>
      </c>
      <c r="D522" t="s">
        <v>136</v>
      </c>
      <c r="E522" t="s">
        <v>137</v>
      </c>
      <c r="F522" t="s">
        <v>138</v>
      </c>
      <c r="G522" t="s">
        <v>139</v>
      </c>
      <c r="H522" t="s">
        <v>140</v>
      </c>
      <c r="I522" t="s">
        <v>10</v>
      </c>
      <c r="J522" t="s">
        <v>45</v>
      </c>
      <c r="K522">
        <v>52</v>
      </c>
      <c r="L522">
        <v>10841.3</v>
      </c>
      <c r="M522" t="s">
        <v>30</v>
      </c>
      <c r="N522">
        <v>521</v>
      </c>
      <c r="O522">
        <v>238.5086</v>
      </c>
      <c r="P522" s="49" t="s">
        <v>33</v>
      </c>
      <c r="Q522" s="49">
        <v>7360445</v>
      </c>
      <c r="R522" s="49">
        <v>32.510452999999998</v>
      </c>
      <c r="S522" s="49">
        <v>52.540310169999998</v>
      </c>
      <c r="T522" s="49">
        <v>7.6758653781217774</v>
      </c>
      <c r="U522" s="49" t="s">
        <v>141</v>
      </c>
      <c r="V522" s="49">
        <v>0.28594968825048261</v>
      </c>
      <c r="W522" s="49">
        <v>1.93521838171215</v>
      </c>
      <c r="X522" s="49">
        <v>4</v>
      </c>
      <c r="Y522" s="49">
        <v>90</v>
      </c>
      <c r="Z522" s="49">
        <v>0.89753000000000005</v>
      </c>
      <c r="AA522" s="49">
        <v>401.28340079999998</v>
      </c>
      <c r="AB522" s="49">
        <v>2.1221608550000002</v>
      </c>
      <c r="AC522" s="51">
        <v>0.6989506263185653</v>
      </c>
      <c r="AD522" s="53">
        <v>1</v>
      </c>
      <c r="AE522" s="51">
        <v>238.5086</v>
      </c>
      <c r="AF522" s="51">
        <v>792.25741971609523</v>
      </c>
      <c r="AG522" s="51">
        <v>88.697642751069679</v>
      </c>
      <c r="AH522" s="51">
        <v>1.488835245863373E-2</v>
      </c>
      <c r="AI522" s="51">
        <v>0.11195558481844753</v>
      </c>
      <c r="AJ522" s="51">
        <v>0.12457321655316522</v>
      </c>
      <c r="AK522" s="51">
        <v>6.8984009658973724</v>
      </c>
      <c r="AL522" s="51">
        <v>4.9258053602721903</v>
      </c>
      <c r="AM522" s="51">
        <v>8.8709965715225554</v>
      </c>
    </row>
    <row r="523" spans="1:39">
      <c r="A523" t="s">
        <v>1182</v>
      </c>
      <c r="B523">
        <v>5</v>
      </c>
      <c r="C523" t="s">
        <v>1183</v>
      </c>
      <c r="D523" t="s">
        <v>136</v>
      </c>
      <c r="E523" t="s">
        <v>137</v>
      </c>
      <c r="F523" t="s">
        <v>138</v>
      </c>
      <c r="G523" t="s">
        <v>139</v>
      </c>
      <c r="H523" t="s">
        <v>140</v>
      </c>
      <c r="I523" t="s">
        <v>10</v>
      </c>
      <c r="J523" t="s">
        <v>45</v>
      </c>
      <c r="K523">
        <v>52</v>
      </c>
      <c r="L523">
        <v>10841.3</v>
      </c>
      <c r="M523" t="s">
        <v>30</v>
      </c>
      <c r="N523">
        <v>522</v>
      </c>
      <c r="O523">
        <v>238.96727038461538</v>
      </c>
      <c r="P523" s="49" t="s">
        <v>33</v>
      </c>
      <c r="Q523" s="49">
        <v>7360445</v>
      </c>
      <c r="R523" s="49">
        <v>32.510452999999998</v>
      </c>
      <c r="S523" s="49">
        <v>52.540310169999998</v>
      </c>
      <c r="T523" s="49">
        <v>7.6758653781217774</v>
      </c>
      <c r="U523" s="49" t="s">
        <v>141</v>
      </c>
      <c r="V523" s="49">
        <v>0.28594968825048261</v>
      </c>
      <c r="W523" s="49">
        <v>1.93521838171215</v>
      </c>
      <c r="X523" s="49">
        <v>4</v>
      </c>
      <c r="Y523" s="49">
        <v>90</v>
      </c>
      <c r="Z523" s="49">
        <v>0.89753000000000005</v>
      </c>
      <c r="AA523" s="49">
        <v>401.28340079999998</v>
      </c>
      <c r="AB523" s="49">
        <v>2.1221608550000002</v>
      </c>
      <c r="AC523" s="51">
        <v>0.6989506263185653</v>
      </c>
      <c r="AD523" s="53">
        <v>1</v>
      </c>
      <c r="AE523" s="51">
        <v>238.96727038461538</v>
      </c>
      <c r="AF523" s="51">
        <v>793.78099167708774</v>
      </c>
      <c r="AG523" s="51">
        <v>88.719985656620665</v>
      </c>
      <c r="AH523" s="51">
        <v>1.4664818021743046E-2</v>
      </c>
      <c r="AI523" s="51">
        <v>0.11176884630252294</v>
      </c>
      <c r="AJ523" s="51">
        <v>0.12457321655316522</v>
      </c>
      <c r="AK523" s="51">
        <v>6.8868946425575102</v>
      </c>
      <c r="AL523" s="51">
        <v>4.9175892665042706</v>
      </c>
      <c r="AM523" s="51">
        <v>8.8562000186107497</v>
      </c>
    </row>
    <row r="524" spans="1:39">
      <c r="A524" t="s">
        <v>1184</v>
      </c>
      <c r="B524">
        <v>5</v>
      </c>
      <c r="C524" t="s">
        <v>1185</v>
      </c>
      <c r="D524" t="s">
        <v>136</v>
      </c>
      <c r="E524" t="s">
        <v>137</v>
      </c>
      <c r="F524" t="s">
        <v>138</v>
      </c>
      <c r="G524" t="s">
        <v>139</v>
      </c>
      <c r="H524" t="s">
        <v>140</v>
      </c>
      <c r="I524" t="s">
        <v>10</v>
      </c>
      <c r="J524" t="s">
        <v>45</v>
      </c>
      <c r="K524">
        <v>52</v>
      </c>
      <c r="L524">
        <v>10841.3</v>
      </c>
      <c r="M524" t="s">
        <v>30</v>
      </c>
      <c r="N524">
        <v>523</v>
      </c>
      <c r="O524">
        <v>239.42594076923078</v>
      </c>
      <c r="P524" s="49" t="s">
        <v>33</v>
      </c>
      <c r="Q524" s="49">
        <v>7360445</v>
      </c>
      <c r="R524" s="49">
        <v>32.510452999999998</v>
      </c>
      <c r="S524" s="49">
        <v>52.540310169999998</v>
      </c>
      <c r="T524" s="49">
        <v>7.6758653781217774</v>
      </c>
      <c r="U524" s="49" t="s">
        <v>141</v>
      </c>
      <c r="V524" s="49">
        <v>0.28594968825048261</v>
      </c>
      <c r="W524" s="49">
        <v>1.93521838171215</v>
      </c>
      <c r="X524" s="49">
        <v>4</v>
      </c>
      <c r="Y524" s="49">
        <v>90</v>
      </c>
      <c r="Z524" s="49">
        <v>0.89753000000000005</v>
      </c>
      <c r="AA524" s="49">
        <v>401.28340079999998</v>
      </c>
      <c r="AB524" s="49">
        <v>2.1221608550000002</v>
      </c>
      <c r="AC524" s="51">
        <v>0.6989506263185653</v>
      </c>
      <c r="AD524" s="53">
        <v>1</v>
      </c>
      <c r="AE524" s="51">
        <v>239.42594076923078</v>
      </c>
      <c r="AF524" s="51">
        <v>795.30456363808025</v>
      </c>
      <c r="AG524" s="51">
        <v>88.74199219254082</v>
      </c>
      <c r="AH524" s="51">
        <v>1.4444041032246132E-2</v>
      </c>
      <c r="AI524" s="51">
        <v>0.11158240031541514</v>
      </c>
      <c r="AJ524" s="51">
        <v>0.12457321655316522</v>
      </c>
      <c r="AK524" s="51">
        <v>6.875406344053796</v>
      </c>
      <c r="AL524" s="51">
        <v>4.9093860433762222</v>
      </c>
      <c r="AM524" s="51">
        <v>8.8414266447313707</v>
      </c>
    </row>
    <row r="525" spans="1:39">
      <c r="A525" t="s">
        <v>1186</v>
      </c>
      <c r="B525">
        <v>5</v>
      </c>
      <c r="C525" t="s">
        <v>1187</v>
      </c>
      <c r="D525" t="s">
        <v>136</v>
      </c>
      <c r="E525" t="s">
        <v>137</v>
      </c>
      <c r="F525" t="s">
        <v>138</v>
      </c>
      <c r="G525" t="s">
        <v>139</v>
      </c>
      <c r="H525" t="s">
        <v>140</v>
      </c>
      <c r="I525" t="s">
        <v>10</v>
      </c>
      <c r="J525" t="s">
        <v>45</v>
      </c>
      <c r="K525">
        <v>52</v>
      </c>
      <c r="L525">
        <v>10841.3</v>
      </c>
      <c r="M525" t="s">
        <v>30</v>
      </c>
      <c r="N525">
        <v>524</v>
      </c>
      <c r="O525">
        <v>239.88461115384615</v>
      </c>
      <c r="P525" s="49" t="s">
        <v>33</v>
      </c>
      <c r="Q525" s="49">
        <v>7360445</v>
      </c>
      <c r="R525" s="49">
        <v>32.510452999999998</v>
      </c>
      <c r="S525" s="49">
        <v>52.540310169999998</v>
      </c>
      <c r="T525" s="49">
        <v>7.6758653781217774</v>
      </c>
      <c r="U525" s="49" t="s">
        <v>141</v>
      </c>
      <c r="V525" s="49">
        <v>0.28594968825048261</v>
      </c>
      <c r="W525" s="49">
        <v>1.93521838171215</v>
      </c>
      <c r="X525" s="49">
        <v>4</v>
      </c>
      <c r="Y525" s="49">
        <v>90</v>
      </c>
      <c r="Z525" s="49">
        <v>0.89753000000000005</v>
      </c>
      <c r="AA525" s="49">
        <v>401.28340079999998</v>
      </c>
      <c r="AB525" s="49">
        <v>2.1221608550000002</v>
      </c>
      <c r="AC525" s="51">
        <v>0.6989506263185653</v>
      </c>
      <c r="AD525" s="53">
        <v>1</v>
      </c>
      <c r="AE525" s="51">
        <v>239.88461115384615</v>
      </c>
      <c r="AF525" s="51">
        <v>796.82813559907265</v>
      </c>
      <c r="AG525" s="51">
        <v>88.763666524580145</v>
      </c>
      <c r="AH525" s="51">
        <v>1.4225998242450608E-2</v>
      </c>
      <c r="AI525" s="51">
        <v>0.11139625040705384</v>
      </c>
      <c r="AJ525" s="51">
        <v>0.12457321655316522</v>
      </c>
      <c r="AK525" s="51">
        <v>6.8639362891233189</v>
      </c>
      <c r="AL525" s="51">
        <v>4.9011958470773314</v>
      </c>
      <c r="AM525" s="51">
        <v>8.8266767311693073</v>
      </c>
    </row>
    <row r="526" spans="1:39">
      <c r="A526" t="s">
        <v>1188</v>
      </c>
      <c r="B526">
        <v>5</v>
      </c>
      <c r="C526" t="s">
        <v>1189</v>
      </c>
      <c r="D526" t="s">
        <v>136</v>
      </c>
      <c r="E526" t="s">
        <v>137</v>
      </c>
      <c r="F526" t="s">
        <v>138</v>
      </c>
      <c r="G526" t="s">
        <v>139</v>
      </c>
      <c r="H526" t="s">
        <v>140</v>
      </c>
      <c r="I526" t="s">
        <v>10</v>
      </c>
      <c r="J526" t="s">
        <v>45</v>
      </c>
      <c r="K526">
        <v>52</v>
      </c>
      <c r="L526">
        <v>10841.3</v>
      </c>
      <c r="M526" t="s">
        <v>30</v>
      </c>
      <c r="N526">
        <v>525</v>
      </c>
      <c r="O526">
        <v>240.34328153846155</v>
      </c>
      <c r="P526" s="49" t="s">
        <v>33</v>
      </c>
      <c r="Q526" s="49">
        <v>7360445</v>
      </c>
      <c r="R526" s="49">
        <v>32.510452999999998</v>
      </c>
      <c r="S526" s="49">
        <v>52.540310169999998</v>
      </c>
      <c r="T526" s="49">
        <v>7.6758653781217774</v>
      </c>
      <c r="U526" s="49" t="s">
        <v>141</v>
      </c>
      <c r="V526" s="49">
        <v>0.28594968825048261</v>
      </c>
      <c r="W526" s="49">
        <v>1.93521838171215</v>
      </c>
      <c r="X526" s="49">
        <v>4</v>
      </c>
      <c r="Y526" s="49">
        <v>90</v>
      </c>
      <c r="Z526" s="49">
        <v>0.89753000000000005</v>
      </c>
      <c r="AA526" s="49">
        <v>401.28340079999998</v>
      </c>
      <c r="AB526" s="49">
        <v>2.1221608550000002</v>
      </c>
      <c r="AC526" s="51">
        <v>0.6989506263185653</v>
      </c>
      <c r="AD526" s="53">
        <v>1</v>
      </c>
      <c r="AE526" s="51">
        <v>240.34328153846155</v>
      </c>
      <c r="AF526" s="51">
        <v>798.35170756006528</v>
      </c>
      <c r="AG526" s="51">
        <v>88.785012783080305</v>
      </c>
      <c r="AH526" s="51">
        <v>1.4010666412009846E-2</v>
      </c>
      <c r="AI526" s="51">
        <v>0.11121040005591824</v>
      </c>
      <c r="AJ526" s="51">
        <v>0.12457321655316522</v>
      </c>
      <c r="AK526" s="51">
        <v>6.8524846921005782</v>
      </c>
      <c r="AL526" s="51">
        <v>4.8930188306532134</v>
      </c>
      <c r="AM526" s="51">
        <v>8.8119505535479448</v>
      </c>
    </row>
    <row r="527" spans="1:39">
      <c r="A527" t="s">
        <v>1190</v>
      </c>
      <c r="B527">
        <v>5</v>
      </c>
      <c r="C527" t="s">
        <v>1191</v>
      </c>
      <c r="D527" t="s">
        <v>136</v>
      </c>
      <c r="E527" t="s">
        <v>137</v>
      </c>
      <c r="F527" t="s">
        <v>138</v>
      </c>
      <c r="G527" t="s">
        <v>139</v>
      </c>
      <c r="H527" t="s">
        <v>140</v>
      </c>
      <c r="I527" t="s">
        <v>10</v>
      </c>
      <c r="J527" t="s">
        <v>45</v>
      </c>
      <c r="K527">
        <v>52</v>
      </c>
      <c r="L527">
        <v>10841.3</v>
      </c>
      <c r="M527" t="s">
        <v>30</v>
      </c>
      <c r="N527">
        <v>526</v>
      </c>
      <c r="O527">
        <v>240.80195192307693</v>
      </c>
      <c r="P527" s="49" t="s">
        <v>33</v>
      </c>
      <c r="Q527" s="49">
        <v>7360445</v>
      </c>
      <c r="R527" s="49">
        <v>32.510452999999998</v>
      </c>
      <c r="S527" s="49">
        <v>52.540310169999998</v>
      </c>
      <c r="T527" s="49">
        <v>7.6758653781217774</v>
      </c>
      <c r="U527" s="49" t="s">
        <v>141</v>
      </c>
      <c r="V527" s="49">
        <v>0.28594968825048261</v>
      </c>
      <c r="W527" s="49">
        <v>1.93521838171215</v>
      </c>
      <c r="X527" s="49">
        <v>4</v>
      </c>
      <c r="Y527" s="49">
        <v>90</v>
      </c>
      <c r="Z527" s="49">
        <v>0.89753000000000005</v>
      </c>
      <c r="AA527" s="49">
        <v>401.28340079999998</v>
      </c>
      <c r="AB527" s="49">
        <v>2.1221608550000002</v>
      </c>
      <c r="AC527" s="51">
        <v>0.6989506263185653</v>
      </c>
      <c r="AD527" s="53">
        <v>1</v>
      </c>
      <c r="AE527" s="51">
        <v>240.80195192307693</v>
      </c>
      <c r="AF527" s="51">
        <v>799.87527952105768</v>
      </c>
      <c r="AG527" s="51">
        <v>88.806035062991853</v>
      </c>
      <c r="AH527" s="51">
        <v>1.3798022311893516E-2</v>
      </c>
      <c r="AI527" s="51">
        <v>0.11102485266973916</v>
      </c>
      <c r="AJ527" s="51">
        <v>0.12457321655316522</v>
      </c>
      <c r="AK527" s="51">
        <v>6.8410517629607481</v>
      </c>
      <c r="AL527" s="51">
        <v>4.8848551440367078</v>
      </c>
      <c r="AM527" s="51">
        <v>8.7972483818847902</v>
      </c>
    </row>
    <row r="528" spans="1:39">
      <c r="A528" t="s">
        <v>1192</v>
      </c>
      <c r="B528">
        <v>5</v>
      </c>
      <c r="C528" t="s">
        <v>1193</v>
      </c>
      <c r="D528" t="s">
        <v>136</v>
      </c>
      <c r="E528" t="s">
        <v>137</v>
      </c>
      <c r="F528" t="s">
        <v>138</v>
      </c>
      <c r="G528" t="s">
        <v>139</v>
      </c>
      <c r="H528" t="s">
        <v>140</v>
      </c>
      <c r="I528" t="s">
        <v>10</v>
      </c>
      <c r="J528" t="s">
        <v>45</v>
      </c>
      <c r="K528">
        <v>52</v>
      </c>
      <c r="L528">
        <v>10841.3</v>
      </c>
      <c r="M528" t="s">
        <v>30</v>
      </c>
      <c r="N528">
        <v>527</v>
      </c>
      <c r="O528">
        <v>241.2606223076923</v>
      </c>
      <c r="P528" s="49" t="s">
        <v>33</v>
      </c>
      <c r="Q528" s="49">
        <v>7360445</v>
      </c>
      <c r="R528" s="49">
        <v>32.510452999999998</v>
      </c>
      <c r="S528" s="49">
        <v>52.540310169999998</v>
      </c>
      <c r="T528" s="49">
        <v>7.6758653781217774</v>
      </c>
      <c r="U528" s="49" t="s">
        <v>141</v>
      </c>
      <c r="V528" s="49">
        <v>0.28594968825048261</v>
      </c>
      <c r="W528" s="49">
        <v>1.93521838171215</v>
      </c>
      <c r="X528" s="49">
        <v>4</v>
      </c>
      <c r="Y528" s="49">
        <v>90</v>
      </c>
      <c r="Z528" s="49">
        <v>0.89753000000000005</v>
      </c>
      <c r="AA528" s="49">
        <v>401.28340079999998</v>
      </c>
      <c r="AB528" s="49">
        <v>2.1221608550000002</v>
      </c>
      <c r="AC528" s="51">
        <v>0.6989506263185653</v>
      </c>
      <c r="AD528" s="53">
        <v>1</v>
      </c>
      <c r="AE528" s="51">
        <v>241.2606223076923</v>
      </c>
      <c r="AF528" s="51">
        <v>801.39885148205019</v>
      </c>
      <c r="AG528" s="51">
        <v>88.826737423897242</v>
      </c>
      <c r="AH528" s="51">
        <v>1.35880427281576E-2</v>
      </c>
      <c r="AI528" s="51">
        <v>0.11083961158620002</v>
      </c>
      <c r="AJ528" s="51">
        <v>0.12457321655316522</v>
      </c>
      <c r="AK528" s="51">
        <v>6.8296377073628749</v>
      </c>
      <c r="AL528" s="51">
        <v>4.8767049340787194</v>
      </c>
      <c r="AM528" s="51">
        <v>8.7825704806470313</v>
      </c>
    </row>
    <row r="529" spans="1:39">
      <c r="A529" t="s">
        <v>1194</v>
      </c>
      <c r="B529">
        <v>5</v>
      </c>
      <c r="C529" t="s">
        <v>1195</v>
      </c>
      <c r="D529" t="s">
        <v>136</v>
      </c>
      <c r="E529" t="s">
        <v>137</v>
      </c>
      <c r="F529" t="s">
        <v>138</v>
      </c>
      <c r="G529" t="s">
        <v>139</v>
      </c>
      <c r="H529" t="s">
        <v>140</v>
      </c>
      <c r="I529" t="s">
        <v>10</v>
      </c>
      <c r="J529" t="s">
        <v>45</v>
      </c>
      <c r="K529">
        <v>52</v>
      </c>
      <c r="L529">
        <v>10841.3</v>
      </c>
      <c r="M529" t="s">
        <v>30</v>
      </c>
      <c r="N529">
        <v>528</v>
      </c>
      <c r="O529">
        <v>241.7192926923077</v>
      </c>
      <c r="P529" s="49" t="s">
        <v>33</v>
      </c>
      <c r="Q529" s="49">
        <v>7360445</v>
      </c>
      <c r="R529" s="49">
        <v>32.510452999999998</v>
      </c>
      <c r="S529" s="49">
        <v>52.540310169999998</v>
      </c>
      <c r="T529" s="49">
        <v>7.6758653781217774</v>
      </c>
      <c r="U529" s="49" t="s">
        <v>141</v>
      </c>
      <c r="V529" s="49">
        <v>0.28594968825048261</v>
      </c>
      <c r="W529" s="49">
        <v>1.93521838171215</v>
      </c>
      <c r="X529" s="49">
        <v>4</v>
      </c>
      <c r="Y529" s="49">
        <v>90</v>
      </c>
      <c r="Z529" s="49">
        <v>0.89753000000000005</v>
      </c>
      <c r="AA529" s="49">
        <v>401.28340079999998</v>
      </c>
      <c r="AB529" s="49">
        <v>2.1221608550000002</v>
      </c>
      <c r="AC529" s="51">
        <v>0.6989506263185653</v>
      </c>
      <c r="AD529" s="53">
        <v>1</v>
      </c>
      <c r="AE529" s="51">
        <v>241.7192926923077</v>
      </c>
      <c r="AF529" s="51">
        <v>802.9224234430427</v>
      </c>
      <c r="AG529" s="51">
        <v>88.847123890039683</v>
      </c>
      <c r="AH529" s="51">
        <v>1.33807044658133E-2</v>
      </c>
      <c r="AI529" s="51">
        <v>0.11065468007363762</v>
      </c>
      <c r="AJ529" s="51">
        <v>0.12457321655316522</v>
      </c>
      <c r="AK529" s="51">
        <v>6.8182427266930477</v>
      </c>
      <c r="AL529" s="51">
        <v>4.8685683445790495</v>
      </c>
      <c r="AM529" s="51">
        <v>8.7679171088070458</v>
      </c>
    </row>
    <row r="530" spans="1:39">
      <c r="A530" t="s">
        <v>1196</v>
      </c>
      <c r="B530">
        <v>5</v>
      </c>
      <c r="C530" t="s">
        <v>1197</v>
      </c>
      <c r="D530" t="s">
        <v>136</v>
      </c>
      <c r="E530" t="s">
        <v>137</v>
      </c>
      <c r="F530" t="s">
        <v>138</v>
      </c>
      <c r="G530" t="s">
        <v>139</v>
      </c>
      <c r="H530" t="s">
        <v>140</v>
      </c>
      <c r="I530" t="s">
        <v>10</v>
      </c>
      <c r="J530" t="s">
        <v>45</v>
      </c>
      <c r="K530">
        <v>52</v>
      </c>
      <c r="L530">
        <v>10841.3</v>
      </c>
      <c r="M530" t="s">
        <v>30</v>
      </c>
      <c r="N530">
        <v>529</v>
      </c>
      <c r="O530">
        <v>242.17796307692308</v>
      </c>
      <c r="P530" s="49" t="s">
        <v>33</v>
      </c>
      <c r="Q530" s="49">
        <v>7360445</v>
      </c>
      <c r="R530" s="49">
        <v>32.510452999999998</v>
      </c>
      <c r="S530" s="49">
        <v>52.540310169999998</v>
      </c>
      <c r="T530" s="49">
        <v>7.6758653781217774</v>
      </c>
      <c r="U530" s="49" t="s">
        <v>141</v>
      </c>
      <c r="V530" s="49">
        <v>0.28594968825048261</v>
      </c>
      <c r="W530" s="49">
        <v>1.93521838171215</v>
      </c>
      <c r="X530" s="49">
        <v>4</v>
      </c>
      <c r="Y530" s="49">
        <v>90</v>
      </c>
      <c r="Z530" s="49">
        <v>0.89753000000000005</v>
      </c>
      <c r="AA530" s="49">
        <v>401.28340079999998</v>
      </c>
      <c r="AB530" s="49">
        <v>2.1221608550000002</v>
      </c>
      <c r="AC530" s="51">
        <v>0.6989506263185653</v>
      </c>
      <c r="AD530" s="53">
        <v>1</v>
      </c>
      <c r="AE530" s="51">
        <v>242.17796307692308</v>
      </c>
      <c r="AF530" s="51">
        <v>804.4459954040351</v>
      </c>
      <c r="AG530" s="51">
        <v>88.867198450357421</v>
      </c>
      <c r="AH530" s="51">
        <v>1.3175984352365147E-2</v>
      </c>
      <c r="AI530" s="51">
        <v>0.11047006133174128</v>
      </c>
      <c r="AJ530" s="51">
        <v>0.12457321655316522</v>
      </c>
      <c r="AK530" s="51">
        <v>6.8068670181074893</v>
      </c>
      <c r="AL530" s="51">
        <v>4.86044551631716</v>
      </c>
      <c r="AM530" s="51">
        <v>8.7532885198978185</v>
      </c>
    </row>
    <row r="531" spans="1:39">
      <c r="A531" t="s">
        <v>1198</v>
      </c>
      <c r="B531">
        <v>5</v>
      </c>
      <c r="C531" t="s">
        <v>1199</v>
      </c>
      <c r="D531" t="s">
        <v>136</v>
      </c>
      <c r="E531" t="s">
        <v>137</v>
      </c>
      <c r="F531" t="s">
        <v>138</v>
      </c>
      <c r="G531" t="s">
        <v>139</v>
      </c>
      <c r="H531" t="s">
        <v>140</v>
      </c>
      <c r="I531" t="s">
        <v>10</v>
      </c>
      <c r="J531" t="s">
        <v>45</v>
      </c>
      <c r="K531">
        <v>52</v>
      </c>
      <c r="L531">
        <v>10841.3</v>
      </c>
      <c r="M531" t="s">
        <v>30</v>
      </c>
      <c r="N531">
        <v>530</v>
      </c>
      <c r="O531">
        <v>242.63663346153845</v>
      </c>
      <c r="P531" s="49" t="s">
        <v>33</v>
      </c>
      <c r="Q531" s="49">
        <v>7360445</v>
      </c>
      <c r="R531" s="49">
        <v>32.510452999999998</v>
      </c>
      <c r="S531" s="49">
        <v>52.540310169999998</v>
      </c>
      <c r="T531" s="49">
        <v>7.6758653781217774</v>
      </c>
      <c r="U531" s="49" t="s">
        <v>141</v>
      </c>
      <c r="V531" s="49">
        <v>0.28594968825048261</v>
      </c>
      <c r="W531" s="49">
        <v>1.93521838171215</v>
      </c>
      <c r="X531" s="49">
        <v>4</v>
      </c>
      <c r="Y531" s="49">
        <v>90</v>
      </c>
      <c r="Z531" s="49">
        <v>0.89753000000000005</v>
      </c>
      <c r="AA531" s="49">
        <v>401.28340079999998</v>
      </c>
      <c r="AB531" s="49">
        <v>2.1221608550000002</v>
      </c>
      <c r="AC531" s="51">
        <v>0.6989506263185653</v>
      </c>
      <c r="AD531" s="53">
        <v>1</v>
      </c>
      <c r="AE531" s="51">
        <v>242.63663346153845</v>
      </c>
      <c r="AF531" s="51">
        <v>805.96956736502761</v>
      </c>
      <c r="AG531" s="51">
        <v>88.886965058523813</v>
      </c>
      <c r="AH531" s="51">
        <v>1.2973859241617843E-2</v>
      </c>
      <c r="AI531" s="51">
        <v>0.11028575849225145</v>
      </c>
      <c r="AJ531" s="51">
        <v>0.12457321655316522</v>
      </c>
      <c r="AK531" s="51">
        <v>6.7955107745755914</v>
      </c>
      <c r="AL531" s="51">
        <v>4.8523365870829052</v>
      </c>
      <c r="AM531" s="51">
        <v>8.7386849620682785</v>
      </c>
    </row>
    <row r="532" spans="1:39">
      <c r="A532" t="s">
        <v>1200</v>
      </c>
      <c r="B532">
        <v>5</v>
      </c>
      <c r="C532" t="s">
        <v>1201</v>
      </c>
      <c r="D532" t="s">
        <v>136</v>
      </c>
      <c r="E532" t="s">
        <v>137</v>
      </c>
      <c r="F532" t="s">
        <v>138</v>
      </c>
      <c r="G532" t="s">
        <v>139</v>
      </c>
      <c r="H532" t="s">
        <v>140</v>
      </c>
      <c r="I532" t="s">
        <v>10</v>
      </c>
      <c r="J532" t="s">
        <v>45</v>
      </c>
      <c r="K532">
        <v>52</v>
      </c>
      <c r="L532">
        <v>10841.3</v>
      </c>
      <c r="M532" t="s">
        <v>30</v>
      </c>
      <c r="N532">
        <v>531</v>
      </c>
      <c r="O532">
        <v>243.09530384615385</v>
      </c>
      <c r="P532" s="49" t="s">
        <v>33</v>
      </c>
      <c r="Q532" s="49">
        <v>7360445</v>
      </c>
      <c r="R532" s="49">
        <v>32.510452999999998</v>
      </c>
      <c r="S532" s="49">
        <v>52.540310169999998</v>
      </c>
      <c r="T532" s="49">
        <v>7.6758653781217774</v>
      </c>
      <c r="U532" s="49" t="s">
        <v>141</v>
      </c>
      <c r="V532" s="49">
        <v>0.28594968825048261</v>
      </c>
      <c r="W532" s="49">
        <v>1.93521838171215</v>
      </c>
      <c r="X532" s="49">
        <v>4</v>
      </c>
      <c r="Y532" s="49">
        <v>90</v>
      </c>
      <c r="Z532" s="49">
        <v>0.89753000000000005</v>
      </c>
      <c r="AA532" s="49">
        <v>401.28340079999998</v>
      </c>
      <c r="AB532" s="49">
        <v>2.1221608550000002</v>
      </c>
      <c r="AC532" s="51">
        <v>0.6989506263185653</v>
      </c>
      <c r="AD532" s="53">
        <v>1</v>
      </c>
      <c r="AE532" s="51">
        <v>243.09530384615385</v>
      </c>
      <c r="AF532" s="51">
        <v>807.49313932602013</v>
      </c>
      <c r="AG532" s="51">
        <v>88.906427632992717</v>
      </c>
      <c r="AH532" s="51">
        <v>1.2774306017173461E-2</v>
      </c>
      <c r="AI532" s="51">
        <v>0.11010177461965695</v>
      </c>
      <c r="AJ532" s="51">
        <v>0.12457321655316522</v>
      </c>
      <c r="AK532" s="51">
        <v>6.784174184922886</v>
      </c>
      <c r="AL532" s="51">
        <v>4.8442416917072144</v>
      </c>
      <c r="AM532" s="51">
        <v>8.7241066781385577</v>
      </c>
    </row>
    <row r="533" spans="1:39">
      <c r="A533" t="s">
        <v>1202</v>
      </c>
      <c r="B533">
        <v>5</v>
      </c>
      <c r="C533" t="s">
        <v>1203</v>
      </c>
      <c r="D533" t="s">
        <v>136</v>
      </c>
      <c r="E533" t="s">
        <v>137</v>
      </c>
      <c r="F533" t="s">
        <v>138</v>
      </c>
      <c r="G533" t="s">
        <v>139</v>
      </c>
      <c r="H533" t="s">
        <v>140</v>
      </c>
      <c r="I533" t="s">
        <v>10</v>
      </c>
      <c r="J533" t="s">
        <v>45</v>
      </c>
      <c r="K533">
        <v>52</v>
      </c>
      <c r="L533">
        <v>10841.3</v>
      </c>
      <c r="M533" t="s">
        <v>30</v>
      </c>
      <c r="N533">
        <v>532</v>
      </c>
      <c r="O533">
        <v>243.55397423076923</v>
      </c>
      <c r="P533" s="49" t="s">
        <v>33</v>
      </c>
      <c r="Q533" s="49">
        <v>7360445</v>
      </c>
      <c r="R533" s="49">
        <v>32.510452999999998</v>
      </c>
      <c r="S533" s="49">
        <v>52.540310169999998</v>
      </c>
      <c r="T533" s="49">
        <v>7.6758653781217774</v>
      </c>
      <c r="U533" s="49" t="s">
        <v>141</v>
      </c>
      <c r="V533" s="49">
        <v>0.28594968825048261</v>
      </c>
      <c r="W533" s="49">
        <v>1.93521838171215</v>
      </c>
      <c r="X533" s="49">
        <v>4</v>
      </c>
      <c r="Y533" s="49">
        <v>90</v>
      </c>
      <c r="Z533" s="49">
        <v>0.89753000000000005</v>
      </c>
      <c r="AA533" s="49">
        <v>401.28340079999998</v>
      </c>
      <c r="AB533" s="49">
        <v>2.1221608550000002</v>
      </c>
      <c r="AC533" s="51">
        <v>0.6989506263185653</v>
      </c>
      <c r="AD533" s="53">
        <v>1</v>
      </c>
      <c r="AE533" s="51">
        <v>243.55397423076923</v>
      </c>
      <c r="AF533" s="51">
        <v>809.01671128701264</v>
      </c>
      <c r="AG533" s="51">
        <v>88.925590057049249</v>
      </c>
      <c r="AH533" s="51">
        <v>1.2577301595947367E-2</v>
      </c>
      <c r="AI533" s="51">
        <v>0.10991811271189102</v>
      </c>
      <c r="AJ533" s="51">
        <v>0.12457321655316522</v>
      </c>
      <c r="AK533" s="51">
        <v>6.7728574338739262</v>
      </c>
      <c r="AL533" s="51">
        <v>4.8361609620927126</v>
      </c>
      <c r="AM533" s="51">
        <v>8.7095539056551399</v>
      </c>
    </row>
    <row r="534" spans="1:39">
      <c r="A534" t="s">
        <v>1204</v>
      </c>
      <c r="B534">
        <v>5</v>
      </c>
      <c r="C534" t="s">
        <v>1205</v>
      </c>
      <c r="D534" t="s">
        <v>136</v>
      </c>
      <c r="E534" t="s">
        <v>137</v>
      </c>
      <c r="F534" t="s">
        <v>138</v>
      </c>
      <c r="G534" t="s">
        <v>139</v>
      </c>
      <c r="H534" t="s">
        <v>140</v>
      </c>
      <c r="I534" t="s">
        <v>10</v>
      </c>
      <c r="J534" t="s">
        <v>45</v>
      </c>
      <c r="K534">
        <v>52</v>
      </c>
      <c r="L534">
        <v>10841.3</v>
      </c>
      <c r="M534" t="s">
        <v>30</v>
      </c>
      <c r="N534">
        <v>533</v>
      </c>
      <c r="O534">
        <v>244.01264461538463</v>
      </c>
      <c r="P534" s="49" t="s">
        <v>33</v>
      </c>
      <c r="Q534" s="49">
        <v>7360445</v>
      </c>
      <c r="R534" s="49">
        <v>32.510452999999998</v>
      </c>
      <c r="S534" s="49">
        <v>52.540310169999998</v>
      </c>
      <c r="T534" s="49">
        <v>7.6758653781217774</v>
      </c>
      <c r="U534" s="49" t="s">
        <v>141</v>
      </c>
      <c r="V534" s="49">
        <v>0.28594968825048261</v>
      </c>
      <c r="W534" s="49">
        <v>1.93521838171215</v>
      </c>
      <c r="X534" s="49">
        <v>4</v>
      </c>
      <c r="Y534" s="49">
        <v>90</v>
      </c>
      <c r="Z534" s="49">
        <v>0.89753000000000005</v>
      </c>
      <c r="AA534" s="49">
        <v>401.28340079999998</v>
      </c>
      <c r="AB534" s="49">
        <v>2.1221608550000002</v>
      </c>
      <c r="AC534" s="51">
        <v>0.6989506263185653</v>
      </c>
      <c r="AD534" s="53">
        <v>1</v>
      </c>
      <c r="AE534" s="51">
        <v>244.01264461538463</v>
      </c>
      <c r="AF534" s="51">
        <v>810.54028324800515</v>
      </c>
      <c r="AG534" s="51">
        <v>88.944456178865693</v>
      </c>
      <c r="AH534" s="51">
        <v>1.2382822931549608E-2</v>
      </c>
      <c r="AI534" s="51">
        <v>0.10973477570102572</v>
      </c>
      <c r="AJ534" s="51">
        <v>0.12457321655316522</v>
      </c>
      <c r="AK534" s="51">
        <v>6.7615607020950792</v>
      </c>
      <c r="AL534" s="51">
        <v>4.8280945272442768</v>
      </c>
      <c r="AM534" s="51">
        <v>8.6950268769458834</v>
      </c>
    </row>
    <row r="535" spans="1:39">
      <c r="A535" t="s">
        <v>1206</v>
      </c>
      <c r="B535">
        <v>5</v>
      </c>
      <c r="C535" t="s">
        <v>1207</v>
      </c>
      <c r="D535" t="s">
        <v>136</v>
      </c>
      <c r="E535" t="s">
        <v>137</v>
      </c>
      <c r="F535" t="s">
        <v>138</v>
      </c>
      <c r="G535" t="s">
        <v>139</v>
      </c>
      <c r="H535" t="s">
        <v>140</v>
      </c>
      <c r="I535" t="s">
        <v>10</v>
      </c>
      <c r="J535" t="s">
        <v>45</v>
      </c>
      <c r="K535">
        <v>52</v>
      </c>
      <c r="L535">
        <v>10841.3</v>
      </c>
      <c r="M535" t="s">
        <v>30</v>
      </c>
      <c r="N535">
        <v>534</v>
      </c>
      <c r="O535">
        <v>244.471315</v>
      </c>
      <c r="P535" s="49" t="s">
        <v>33</v>
      </c>
      <c r="Q535" s="49">
        <v>7360445</v>
      </c>
      <c r="R535" s="49">
        <v>32.510452999999998</v>
      </c>
      <c r="S535" s="49">
        <v>52.540310169999998</v>
      </c>
      <c r="T535" s="49">
        <v>7.6758653781217774</v>
      </c>
      <c r="U535" s="49" t="s">
        <v>141</v>
      </c>
      <c r="V535" s="49">
        <v>0.28594968825048261</v>
      </c>
      <c r="W535" s="49">
        <v>1.93521838171215</v>
      </c>
      <c r="X535" s="49">
        <v>4</v>
      </c>
      <c r="Y535" s="49">
        <v>90</v>
      </c>
      <c r="Z535" s="49">
        <v>0.89753000000000005</v>
      </c>
      <c r="AA535" s="49">
        <v>401.28340079999998</v>
      </c>
      <c r="AB535" s="49">
        <v>2.1221608550000002</v>
      </c>
      <c r="AC535" s="51">
        <v>0.6989506263185653</v>
      </c>
      <c r="AD535" s="53">
        <v>1</v>
      </c>
      <c r="AE535" s="51">
        <v>244.471315</v>
      </c>
      <c r="AF535" s="51">
        <v>812.06385520899767</v>
      </c>
      <c r="AG535" s="51">
        <v>88.963029811562819</v>
      </c>
      <c r="AH535" s="51">
        <v>1.2190847017837654E-2</v>
      </c>
      <c r="AI535" s="51">
        <v>0.10955176645396532</v>
      </c>
      <c r="AJ535" s="51">
        <v>0.12457321655316522</v>
      </c>
      <c r="AK535" s="51">
        <v>6.7502841662372495</v>
      </c>
      <c r="AL535" s="51">
        <v>4.8200425132995388</v>
      </c>
      <c r="AM535" s="51">
        <v>8.6805258191749601</v>
      </c>
    </row>
    <row r="536" spans="1:39">
      <c r="A536" t="s">
        <v>1208</v>
      </c>
      <c r="B536">
        <v>5</v>
      </c>
      <c r="C536" t="s">
        <v>1209</v>
      </c>
      <c r="D536" t="s">
        <v>136</v>
      </c>
      <c r="E536" t="s">
        <v>137</v>
      </c>
      <c r="F536" t="s">
        <v>138</v>
      </c>
      <c r="G536" t="s">
        <v>139</v>
      </c>
      <c r="H536" t="s">
        <v>140</v>
      </c>
      <c r="I536" t="s">
        <v>10</v>
      </c>
      <c r="J536" t="s">
        <v>45</v>
      </c>
      <c r="K536">
        <v>52</v>
      </c>
      <c r="L536">
        <v>10841.3</v>
      </c>
      <c r="M536" t="s">
        <v>30</v>
      </c>
      <c r="N536">
        <v>535</v>
      </c>
      <c r="O536">
        <v>244.92998538461538</v>
      </c>
      <c r="P536" s="49" t="s">
        <v>33</v>
      </c>
      <c r="Q536" s="49">
        <v>7360445</v>
      </c>
      <c r="R536" s="49">
        <v>32.510452999999998</v>
      </c>
      <c r="S536" s="49">
        <v>52.540310169999998</v>
      </c>
      <c r="T536" s="49">
        <v>7.6758653781217774</v>
      </c>
      <c r="U536" s="49" t="s">
        <v>141</v>
      </c>
      <c r="V536" s="49">
        <v>0.28594968825048261</v>
      </c>
      <c r="W536" s="49">
        <v>1.93521838171215</v>
      </c>
      <c r="X536" s="49">
        <v>4</v>
      </c>
      <c r="Y536" s="49">
        <v>90</v>
      </c>
      <c r="Z536" s="49">
        <v>0.89753000000000005</v>
      </c>
      <c r="AA536" s="49">
        <v>401.28340079999998</v>
      </c>
      <c r="AB536" s="49">
        <v>2.1221608550000002</v>
      </c>
      <c r="AC536" s="51">
        <v>0.6989506263185653</v>
      </c>
      <c r="AD536" s="53">
        <v>1</v>
      </c>
      <c r="AE536" s="51">
        <v>244.92998538461538</v>
      </c>
      <c r="AF536" s="51">
        <v>813.58742716999006</v>
      </c>
      <c r="AG536" s="51">
        <v>88.981314733275923</v>
      </c>
      <c r="AH536" s="51">
        <v>1.200135089201396E-2</v>
      </c>
      <c r="AI536" s="51">
        <v>0.10936908777313771</v>
      </c>
      <c r="AJ536" s="51">
        <v>0.12457321655316522</v>
      </c>
      <c r="AK536" s="51">
        <v>6.7390279989784778</v>
      </c>
      <c r="AL536" s="51">
        <v>4.8120050435593082</v>
      </c>
      <c r="AM536" s="51">
        <v>8.6660509543976474</v>
      </c>
    </row>
    <row r="537" spans="1:39">
      <c r="A537" t="s">
        <v>1210</v>
      </c>
      <c r="B537">
        <v>5</v>
      </c>
      <c r="C537" t="s">
        <v>1211</v>
      </c>
      <c r="D537" t="s">
        <v>136</v>
      </c>
      <c r="E537" t="s">
        <v>137</v>
      </c>
      <c r="F537" t="s">
        <v>138</v>
      </c>
      <c r="G537" t="s">
        <v>139</v>
      </c>
      <c r="H537" t="s">
        <v>140</v>
      </c>
      <c r="I537" t="s">
        <v>10</v>
      </c>
      <c r="J537" t="s">
        <v>45</v>
      </c>
      <c r="K537">
        <v>52</v>
      </c>
      <c r="L537">
        <v>10841.3</v>
      </c>
      <c r="M537" t="s">
        <v>30</v>
      </c>
      <c r="N537">
        <v>536</v>
      </c>
      <c r="O537">
        <v>245.38865576923078</v>
      </c>
      <c r="P537" s="49" t="s">
        <v>33</v>
      </c>
      <c r="Q537" s="49">
        <v>7360445</v>
      </c>
      <c r="R537" s="49">
        <v>32.510452999999998</v>
      </c>
      <c r="S537" s="49">
        <v>52.540310169999998</v>
      </c>
      <c r="T537" s="49">
        <v>7.6758653781217774</v>
      </c>
      <c r="U537" s="49" t="s">
        <v>141</v>
      </c>
      <c r="V537" s="49">
        <v>0.28594968825048261</v>
      </c>
      <c r="W537" s="49">
        <v>1.93521838171215</v>
      </c>
      <c r="X537" s="49">
        <v>4</v>
      </c>
      <c r="Y537" s="49">
        <v>90</v>
      </c>
      <c r="Z537" s="49">
        <v>0.89753000000000005</v>
      </c>
      <c r="AA537" s="49">
        <v>401.28340079999998</v>
      </c>
      <c r="AB537" s="49">
        <v>2.1221608550000002</v>
      </c>
      <c r="AC537" s="51">
        <v>0.6989506263185653</v>
      </c>
      <c r="AD537" s="53">
        <v>1</v>
      </c>
      <c r="AE537" s="51">
        <v>245.38865576923078</v>
      </c>
      <c r="AF537" s="51">
        <v>815.11099913098258</v>
      </c>
      <c r="AG537" s="51">
        <v>88.999314687226061</v>
      </c>
      <c r="AH537" s="51">
        <v>1.181431163803529E-2</v>
      </c>
      <c r="AI537" s="51">
        <v>0.10918674239718423</v>
      </c>
      <c r="AJ537" s="51">
        <v>0.12457321655316522</v>
      </c>
      <c r="AK537" s="51">
        <v>6.7277923690664529</v>
      </c>
      <c r="AL537" s="51">
        <v>4.8039822385179241</v>
      </c>
      <c r="AM537" s="51">
        <v>8.651602499614981</v>
      </c>
    </row>
    <row r="538" spans="1:39">
      <c r="A538" t="s">
        <v>1212</v>
      </c>
      <c r="B538">
        <v>5</v>
      </c>
      <c r="C538" t="s">
        <v>1213</v>
      </c>
      <c r="D538" t="s">
        <v>136</v>
      </c>
      <c r="E538" t="s">
        <v>137</v>
      </c>
      <c r="F538" t="s">
        <v>138</v>
      </c>
      <c r="G538" t="s">
        <v>139</v>
      </c>
      <c r="H538" t="s">
        <v>140</v>
      </c>
      <c r="I538" t="s">
        <v>10</v>
      </c>
      <c r="J538" t="s">
        <v>45</v>
      </c>
      <c r="K538">
        <v>52</v>
      </c>
      <c r="L538">
        <v>10841.3</v>
      </c>
      <c r="M538" t="s">
        <v>30</v>
      </c>
      <c r="N538">
        <v>537</v>
      </c>
      <c r="O538">
        <v>245.84732615384615</v>
      </c>
      <c r="P538" s="49" t="s">
        <v>33</v>
      </c>
      <c r="Q538" s="49">
        <v>7360445</v>
      </c>
      <c r="R538" s="49">
        <v>32.510452999999998</v>
      </c>
      <c r="S538" s="49">
        <v>52.540310169999998</v>
      </c>
      <c r="T538" s="49">
        <v>7.6758653781217774</v>
      </c>
      <c r="U538" s="49" t="s">
        <v>141</v>
      </c>
      <c r="V538" s="49">
        <v>0.28594968825048261</v>
      </c>
      <c r="W538" s="49">
        <v>1.93521838171215</v>
      </c>
      <c r="X538" s="49">
        <v>4</v>
      </c>
      <c r="Y538" s="49">
        <v>90</v>
      </c>
      <c r="Z538" s="49">
        <v>0.89753000000000005</v>
      </c>
      <c r="AA538" s="49">
        <v>401.28340079999998</v>
      </c>
      <c r="AB538" s="49">
        <v>2.1221608550000002</v>
      </c>
      <c r="AC538" s="51">
        <v>0.6989506263185653</v>
      </c>
      <c r="AD538" s="53">
        <v>1</v>
      </c>
      <c r="AE538" s="51">
        <v>245.84732615384615</v>
      </c>
      <c r="AF538" s="51">
        <v>816.63457109197509</v>
      </c>
      <c r="AG538" s="51">
        <v>89.017033381796068</v>
      </c>
      <c r="AH538" s="51">
        <v>1.162970638975566E-2</v>
      </c>
      <c r="AI538" s="51">
        <v>0.10900473300164799</v>
      </c>
      <c r="AJ538" s="51">
        <v>0.12457321655316522</v>
      </c>
      <c r="AK538" s="51">
        <v>6.7165774413609194</v>
      </c>
      <c r="AL538" s="51">
        <v>4.7959742158935397</v>
      </c>
      <c r="AM538" s="51">
        <v>8.6371806668283</v>
      </c>
    </row>
    <row r="539" spans="1:39">
      <c r="A539" t="s">
        <v>1214</v>
      </c>
      <c r="B539">
        <v>5</v>
      </c>
      <c r="C539" t="s">
        <v>1215</v>
      </c>
      <c r="D539" t="s">
        <v>136</v>
      </c>
      <c r="E539" t="s">
        <v>137</v>
      </c>
      <c r="F539" t="s">
        <v>138</v>
      </c>
      <c r="G539" t="s">
        <v>139</v>
      </c>
      <c r="H539" t="s">
        <v>140</v>
      </c>
      <c r="I539" t="s">
        <v>10</v>
      </c>
      <c r="J539" t="s">
        <v>45</v>
      </c>
      <c r="K539">
        <v>52</v>
      </c>
      <c r="L539">
        <v>10841.3</v>
      </c>
      <c r="M539" t="s">
        <v>30</v>
      </c>
      <c r="N539">
        <v>538</v>
      </c>
      <c r="O539">
        <v>246.30599653846153</v>
      </c>
      <c r="P539" s="49" t="s">
        <v>33</v>
      </c>
      <c r="Q539" s="49">
        <v>7360445</v>
      </c>
      <c r="R539" s="49">
        <v>32.510452999999998</v>
      </c>
      <c r="S539" s="49">
        <v>52.540310169999998</v>
      </c>
      <c r="T539" s="49">
        <v>7.6758653781217774</v>
      </c>
      <c r="U539" s="49" t="s">
        <v>141</v>
      </c>
      <c r="V539" s="49">
        <v>0.28594968825048261</v>
      </c>
      <c r="W539" s="49">
        <v>1.93521838171215</v>
      </c>
      <c r="X539" s="49">
        <v>4</v>
      </c>
      <c r="Y539" s="49">
        <v>90</v>
      </c>
      <c r="Z539" s="49">
        <v>0.89753000000000005</v>
      </c>
      <c r="AA539" s="49">
        <v>401.28340079999998</v>
      </c>
      <c r="AB539" s="49">
        <v>2.1221608550000002</v>
      </c>
      <c r="AC539" s="51">
        <v>0.6989506263185653</v>
      </c>
      <c r="AD539" s="53">
        <v>1</v>
      </c>
      <c r="AE539" s="51">
        <v>246.30599653846153</v>
      </c>
      <c r="AF539" s="51">
        <v>818.15814305296749</v>
      </c>
      <c r="AG539" s="51">
        <v>89.034474490611274</v>
      </c>
      <c r="AH539" s="51">
        <v>1.1447512334005578E-2</v>
      </c>
      <c r="AI539" s="51">
        <v>0.10882306219965984</v>
      </c>
      <c r="AJ539" s="51">
        <v>0.12457321655316522</v>
      </c>
      <c r="AK539" s="51">
        <v>6.7053833768759477</v>
      </c>
      <c r="AL539" s="51">
        <v>4.7879810906583016</v>
      </c>
      <c r="AM539" s="51">
        <v>8.6227856630935946</v>
      </c>
    </row>
    <row r="540" spans="1:39">
      <c r="A540" t="s">
        <v>1216</v>
      </c>
      <c r="B540">
        <v>5</v>
      </c>
      <c r="C540" t="s">
        <v>1217</v>
      </c>
      <c r="D540" t="s">
        <v>136</v>
      </c>
      <c r="E540" t="s">
        <v>137</v>
      </c>
      <c r="F540" t="s">
        <v>138</v>
      </c>
      <c r="G540" t="s">
        <v>139</v>
      </c>
      <c r="H540" t="s">
        <v>140</v>
      </c>
      <c r="I540" t="s">
        <v>10</v>
      </c>
      <c r="J540" t="s">
        <v>45</v>
      </c>
      <c r="K540">
        <v>52</v>
      </c>
      <c r="L540">
        <v>10841.3</v>
      </c>
      <c r="M540" t="s">
        <v>30</v>
      </c>
      <c r="N540">
        <v>539</v>
      </c>
      <c r="O540">
        <v>246.76466692307693</v>
      </c>
      <c r="P540" s="49" t="s">
        <v>33</v>
      </c>
      <c r="Q540" s="49">
        <v>7360445</v>
      </c>
      <c r="R540" s="49">
        <v>32.510452999999998</v>
      </c>
      <c r="S540" s="49">
        <v>52.540310169999998</v>
      </c>
      <c r="T540" s="49">
        <v>7.6758653781217774</v>
      </c>
      <c r="U540" s="49" t="s">
        <v>141</v>
      </c>
      <c r="V540" s="49">
        <v>0.28594968825048261</v>
      </c>
      <c r="W540" s="49">
        <v>1.93521838171215</v>
      </c>
      <c r="X540" s="49">
        <v>4</v>
      </c>
      <c r="Y540" s="49">
        <v>90</v>
      </c>
      <c r="Z540" s="49">
        <v>0.89753000000000005</v>
      </c>
      <c r="AA540" s="49">
        <v>401.28340079999998</v>
      </c>
      <c r="AB540" s="49">
        <v>2.1221608550000002</v>
      </c>
      <c r="AC540" s="51">
        <v>0.6989506263185653</v>
      </c>
      <c r="AD540" s="53">
        <v>1</v>
      </c>
      <c r="AE540" s="51">
        <v>246.76466692307693</v>
      </c>
      <c r="AF540" s="51">
        <v>819.68171501396012</v>
      </c>
      <c r="AG540" s="51">
        <v>89.051641652624937</v>
      </c>
      <c r="AH540" s="51">
        <v>1.126770671368808E-2</v>
      </c>
      <c r="AI540" s="51">
        <v>0.1086417325426227</v>
      </c>
      <c r="AJ540" s="51">
        <v>0.12457321655316522</v>
      </c>
      <c r="AK540" s="51">
        <v>6.6942103328220997</v>
      </c>
      <c r="AL540" s="51">
        <v>4.7800029750684603</v>
      </c>
      <c r="AM540" s="51">
        <v>8.6084176905757399</v>
      </c>
    </row>
    <row r="541" spans="1:39">
      <c r="A541" t="s">
        <v>1218</v>
      </c>
      <c r="B541">
        <v>5</v>
      </c>
      <c r="C541" t="s">
        <v>1219</v>
      </c>
      <c r="D541" t="s">
        <v>136</v>
      </c>
      <c r="E541" t="s">
        <v>137</v>
      </c>
      <c r="F541" t="s">
        <v>138</v>
      </c>
      <c r="G541" t="s">
        <v>139</v>
      </c>
      <c r="H541" t="s">
        <v>140</v>
      </c>
      <c r="I541" t="s">
        <v>10</v>
      </c>
      <c r="J541" t="s">
        <v>45</v>
      </c>
      <c r="K541">
        <v>52</v>
      </c>
      <c r="L541">
        <v>10841.3</v>
      </c>
      <c r="M541" t="s">
        <v>30</v>
      </c>
      <c r="N541">
        <v>540</v>
      </c>
      <c r="O541">
        <v>247.2233373076923</v>
      </c>
      <c r="P541" s="49" t="s">
        <v>33</v>
      </c>
      <c r="Q541" s="49">
        <v>7360445</v>
      </c>
      <c r="R541" s="49">
        <v>32.510452999999998</v>
      </c>
      <c r="S541" s="49">
        <v>52.540310169999998</v>
      </c>
      <c r="T541" s="49">
        <v>7.6758653781217774</v>
      </c>
      <c r="U541" s="49" t="s">
        <v>141</v>
      </c>
      <c r="V541" s="49">
        <v>0.28594968825048261</v>
      </c>
      <c r="W541" s="49">
        <v>1.93521838171215</v>
      </c>
      <c r="X541" s="49">
        <v>4</v>
      </c>
      <c r="Y541" s="49">
        <v>90</v>
      </c>
      <c r="Z541" s="49">
        <v>0.89753000000000005</v>
      </c>
      <c r="AA541" s="49">
        <v>401.28340079999998</v>
      </c>
      <c r="AB541" s="49">
        <v>2.1221608550000002</v>
      </c>
      <c r="AC541" s="51">
        <v>0.6989506263185653</v>
      </c>
      <c r="AD541" s="53">
        <v>1</v>
      </c>
      <c r="AE541" s="51">
        <v>247.2233373076923</v>
      </c>
      <c r="AF541" s="51">
        <v>821.20528697495251</v>
      </c>
      <c r="AG541" s="51">
        <v>89.068538472208331</v>
      </c>
      <c r="AH541" s="51">
        <v>1.1090266830841447E-2</v>
      </c>
      <c r="AI541" s="51">
        <v>0.10846074652089399</v>
      </c>
      <c r="AJ541" s="51">
        <v>0.12457321655316522</v>
      </c>
      <c r="AK541" s="51">
        <v>6.6830584626484777</v>
      </c>
      <c r="AL541" s="51">
        <v>4.7720399786943952</v>
      </c>
      <c r="AM541" s="51">
        <v>8.5940769466025611</v>
      </c>
    </row>
    <row r="542" spans="1:39">
      <c r="A542" t="s">
        <v>1220</v>
      </c>
      <c r="B542">
        <v>5</v>
      </c>
      <c r="C542" t="s">
        <v>1221</v>
      </c>
      <c r="D542" t="s">
        <v>136</v>
      </c>
      <c r="E542" t="s">
        <v>137</v>
      </c>
      <c r="F542" t="s">
        <v>138</v>
      </c>
      <c r="G542" t="s">
        <v>139</v>
      </c>
      <c r="H542" t="s">
        <v>140</v>
      </c>
      <c r="I542" t="s">
        <v>10</v>
      </c>
      <c r="J542" t="s">
        <v>45</v>
      </c>
      <c r="K542">
        <v>52</v>
      </c>
      <c r="L542">
        <v>10841.3</v>
      </c>
      <c r="M542" t="s">
        <v>30</v>
      </c>
      <c r="N542">
        <v>541</v>
      </c>
      <c r="O542">
        <v>247.68200769230771</v>
      </c>
      <c r="P542" s="49" t="s">
        <v>33</v>
      </c>
      <c r="Q542" s="49">
        <v>7360445</v>
      </c>
      <c r="R542" s="49">
        <v>32.510452999999998</v>
      </c>
      <c r="S542" s="49">
        <v>52.540310169999998</v>
      </c>
      <c r="T542" s="49">
        <v>7.6758653781217774</v>
      </c>
      <c r="U542" s="49" t="s">
        <v>141</v>
      </c>
      <c r="V542" s="49">
        <v>0.28594968825048261</v>
      </c>
      <c r="W542" s="49">
        <v>1.93521838171215</v>
      </c>
      <c r="X542" s="49">
        <v>4</v>
      </c>
      <c r="Y542" s="49">
        <v>90</v>
      </c>
      <c r="Z542" s="49">
        <v>0.89753000000000005</v>
      </c>
      <c r="AA542" s="49">
        <v>401.28340079999998</v>
      </c>
      <c r="AB542" s="49">
        <v>2.1221608550000002</v>
      </c>
      <c r="AC542" s="51">
        <v>0.6989506263185653</v>
      </c>
      <c r="AD542" s="53">
        <v>1</v>
      </c>
      <c r="AE542" s="51">
        <v>247.68200769230771</v>
      </c>
      <c r="AF542" s="51">
        <v>822.72885893594514</v>
      </c>
      <c r="AG542" s="51">
        <v>89.085168519245073</v>
      </c>
      <c r="AH542" s="51">
        <v>1.0915170049406181E-2</v>
      </c>
      <c r="AI542" s="51">
        <v>0.10828010656446529</v>
      </c>
      <c r="AJ542" s="51">
        <v>0.12457321655316522</v>
      </c>
      <c r="AK542" s="51">
        <v>6.6719279160846048</v>
      </c>
      <c r="AL542" s="51">
        <v>4.7640922084505188</v>
      </c>
      <c r="AM542" s="51">
        <v>8.5797636237186907</v>
      </c>
    </row>
    <row r="543" spans="1:39">
      <c r="A543" t="s">
        <v>1222</v>
      </c>
      <c r="B543">
        <v>5</v>
      </c>
      <c r="C543" t="s">
        <v>1223</v>
      </c>
      <c r="D543" t="s">
        <v>136</v>
      </c>
      <c r="E543" t="s">
        <v>137</v>
      </c>
      <c r="F543" t="s">
        <v>138</v>
      </c>
      <c r="G543" t="s">
        <v>139</v>
      </c>
      <c r="H543" t="s">
        <v>140</v>
      </c>
      <c r="I543" t="s">
        <v>10</v>
      </c>
      <c r="J543" t="s">
        <v>45</v>
      </c>
      <c r="K543">
        <v>52</v>
      </c>
      <c r="L543">
        <v>10841.3</v>
      </c>
      <c r="M543" t="s">
        <v>30</v>
      </c>
      <c r="N543">
        <v>542</v>
      </c>
      <c r="O543">
        <v>248.14067807692308</v>
      </c>
      <c r="P543" s="49" t="s">
        <v>33</v>
      </c>
      <c r="Q543" s="49">
        <v>7360445</v>
      </c>
      <c r="R543" s="49">
        <v>32.510452999999998</v>
      </c>
      <c r="S543" s="49">
        <v>52.540310169999998</v>
      </c>
      <c r="T543" s="49">
        <v>7.6758653781217774</v>
      </c>
      <c r="U543" s="49" t="s">
        <v>141</v>
      </c>
      <c r="V543" s="49">
        <v>0.28594968825048261</v>
      </c>
      <c r="W543" s="49">
        <v>1.93521838171215</v>
      </c>
      <c r="X543" s="49">
        <v>4</v>
      </c>
      <c r="Y543" s="49">
        <v>90</v>
      </c>
      <c r="Z543" s="49">
        <v>0.89753000000000005</v>
      </c>
      <c r="AA543" s="49">
        <v>401.28340079999998</v>
      </c>
      <c r="AB543" s="49">
        <v>2.1221608550000002</v>
      </c>
      <c r="AC543" s="51">
        <v>0.6989506263185653</v>
      </c>
      <c r="AD543" s="53">
        <v>1</v>
      </c>
      <c r="AE543" s="51">
        <v>248.14067807692308</v>
      </c>
      <c r="AF543" s="51">
        <v>824.25243089693754</v>
      </c>
      <c r="AG543" s="51">
        <v>89.10153532923006</v>
      </c>
      <c r="AH543" s="51">
        <v>1.0742393798272873E-2</v>
      </c>
      <c r="AI543" s="51">
        <v>0.10809981504364055</v>
      </c>
      <c r="AJ543" s="51">
        <v>0.12457321655316522</v>
      </c>
      <c r="AK543" s="51">
        <v>6.6608188391822116</v>
      </c>
      <c r="AL543" s="51">
        <v>4.7561597686251158</v>
      </c>
      <c r="AM543" s="51">
        <v>8.5654779097393074</v>
      </c>
    </row>
    <row r="544" spans="1:39">
      <c r="A544" t="s">
        <v>1224</v>
      </c>
      <c r="B544">
        <v>5</v>
      </c>
      <c r="C544" t="s">
        <v>1225</v>
      </c>
      <c r="D544" t="s">
        <v>136</v>
      </c>
      <c r="E544" t="s">
        <v>137</v>
      </c>
      <c r="F544" t="s">
        <v>138</v>
      </c>
      <c r="G544" t="s">
        <v>139</v>
      </c>
      <c r="H544" t="s">
        <v>140</v>
      </c>
      <c r="I544" t="s">
        <v>10</v>
      </c>
      <c r="J544" t="s">
        <v>45</v>
      </c>
      <c r="K544">
        <v>52</v>
      </c>
      <c r="L544">
        <v>10841.3</v>
      </c>
      <c r="M544" t="s">
        <v>30</v>
      </c>
      <c r="N544">
        <v>543</v>
      </c>
      <c r="O544">
        <v>248.59934846153845</v>
      </c>
      <c r="P544" s="49" t="s">
        <v>33</v>
      </c>
      <c r="Q544" s="49">
        <v>7360445</v>
      </c>
      <c r="R544" s="49">
        <v>32.510452999999998</v>
      </c>
      <c r="S544" s="49">
        <v>52.540310169999998</v>
      </c>
      <c r="T544" s="49">
        <v>7.6758653781217774</v>
      </c>
      <c r="U544" s="49" t="s">
        <v>141</v>
      </c>
      <c r="V544" s="49">
        <v>0.28594968825048261</v>
      </c>
      <c r="W544" s="49">
        <v>1.93521838171215</v>
      </c>
      <c r="X544" s="49">
        <v>4</v>
      </c>
      <c r="Y544" s="49">
        <v>90</v>
      </c>
      <c r="Z544" s="49">
        <v>0.89753000000000005</v>
      </c>
      <c r="AA544" s="49">
        <v>401.28340079999998</v>
      </c>
      <c r="AB544" s="49">
        <v>2.1221608550000002</v>
      </c>
      <c r="AC544" s="51">
        <v>0.6989506263185653</v>
      </c>
      <c r="AD544" s="53">
        <v>1</v>
      </c>
      <c r="AE544" s="51">
        <v>248.59934846153845</v>
      </c>
      <c r="AF544" s="51">
        <v>825.77600285793005</v>
      </c>
      <c r="AG544" s="51">
        <v>89.117642403372571</v>
      </c>
      <c r="AH544" s="51">
        <v>1.0571915573989631E-2</v>
      </c>
      <c r="AI544" s="51">
        <v>0.10791987426971129</v>
      </c>
      <c r="AJ544" s="51">
        <v>0.12457321655316522</v>
      </c>
      <c r="AK544" s="51">
        <v>6.6497313743568442</v>
      </c>
      <c r="AL544" s="51">
        <v>4.7482427609100508</v>
      </c>
      <c r="AM544" s="51">
        <v>8.5512199878036395</v>
      </c>
    </row>
    <row r="545" spans="1:39">
      <c r="A545" t="s">
        <v>1226</v>
      </c>
      <c r="B545">
        <v>5</v>
      </c>
      <c r="C545" t="s">
        <v>1227</v>
      </c>
      <c r="D545" t="s">
        <v>136</v>
      </c>
      <c r="E545" t="s">
        <v>137</v>
      </c>
      <c r="F545" t="s">
        <v>138</v>
      </c>
      <c r="G545" t="s">
        <v>139</v>
      </c>
      <c r="H545" t="s">
        <v>140</v>
      </c>
      <c r="I545" t="s">
        <v>10</v>
      </c>
      <c r="J545" t="s">
        <v>45</v>
      </c>
      <c r="K545">
        <v>52</v>
      </c>
      <c r="L545">
        <v>10841.3</v>
      </c>
      <c r="M545" t="s">
        <v>30</v>
      </c>
      <c r="N545">
        <v>544</v>
      </c>
      <c r="O545">
        <v>249.05801884615386</v>
      </c>
      <c r="P545" s="49" t="s">
        <v>33</v>
      </c>
      <c r="Q545" s="49">
        <v>7360445</v>
      </c>
      <c r="R545" s="49">
        <v>32.510452999999998</v>
      </c>
      <c r="S545" s="49">
        <v>52.540310169999998</v>
      </c>
      <c r="T545" s="49">
        <v>7.6758653781217774</v>
      </c>
      <c r="U545" s="49" t="s">
        <v>141</v>
      </c>
      <c r="V545" s="49">
        <v>0.28594968825048261</v>
      </c>
      <c r="W545" s="49">
        <v>1.93521838171215</v>
      </c>
      <c r="X545" s="49">
        <v>4</v>
      </c>
      <c r="Y545" s="49">
        <v>90</v>
      </c>
      <c r="Z545" s="49">
        <v>0.89753000000000005</v>
      </c>
      <c r="AA545" s="49">
        <v>401.28340079999998</v>
      </c>
      <c r="AB545" s="49">
        <v>2.1221608550000002</v>
      </c>
      <c r="AC545" s="51">
        <v>0.6989506263185653</v>
      </c>
      <c r="AD545" s="53">
        <v>1</v>
      </c>
      <c r="AE545" s="51">
        <v>249.05801884615386</v>
      </c>
      <c r="AF545" s="51">
        <v>827.29957481892257</v>
      </c>
      <c r="AG545" s="51">
        <v>89.133493208703584</v>
      </c>
      <c r="AH545" s="51">
        <v>1.0403712943553444E-2</v>
      </c>
      <c r="AI545" s="51">
        <v>0.10774028649562997</v>
      </c>
      <c r="AJ545" s="51">
        <v>0.12457321655316522</v>
      </c>
      <c r="AK545" s="51">
        <v>6.6386656604293535</v>
      </c>
      <c r="AL545" s="51">
        <v>4.7403412844303947</v>
      </c>
      <c r="AM545" s="51">
        <v>8.5369900364283122</v>
      </c>
    </row>
    <row r="546" spans="1:39">
      <c r="A546" t="s">
        <v>1228</v>
      </c>
      <c r="B546">
        <v>5</v>
      </c>
      <c r="C546" t="s">
        <v>1229</v>
      </c>
      <c r="D546" t="s">
        <v>136</v>
      </c>
      <c r="E546" t="s">
        <v>137</v>
      </c>
      <c r="F546" t="s">
        <v>138</v>
      </c>
      <c r="G546" t="s">
        <v>139</v>
      </c>
      <c r="H546" t="s">
        <v>140</v>
      </c>
      <c r="I546" t="s">
        <v>10</v>
      </c>
      <c r="J546" t="s">
        <v>45</v>
      </c>
      <c r="K546">
        <v>52</v>
      </c>
      <c r="L546">
        <v>10841.3</v>
      </c>
      <c r="M546" t="s">
        <v>30</v>
      </c>
      <c r="N546">
        <v>545</v>
      </c>
      <c r="O546">
        <v>249.51668923076923</v>
      </c>
      <c r="P546" s="49" t="s">
        <v>33</v>
      </c>
      <c r="Q546" s="49">
        <v>7360445</v>
      </c>
      <c r="R546" s="49">
        <v>32.510452999999998</v>
      </c>
      <c r="S546" s="49">
        <v>52.540310169999998</v>
      </c>
      <c r="T546" s="49">
        <v>7.6758653781217774</v>
      </c>
      <c r="U546" s="49" t="s">
        <v>141</v>
      </c>
      <c r="V546" s="49">
        <v>0.28594968825048261</v>
      </c>
      <c r="W546" s="49">
        <v>1.93521838171215</v>
      </c>
      <c r="X546" s="49">
        <v>4</v>
      </c>
      <c r="Y546" s="49">
        <v>90</v>
      </c>
      <c r="Z546" s="49">
        <v>0.89753000000000005</v>
      </c>
      <c r="AA546" s="49">
        <v>401.28340079999998</v>
      </c>
      <c r="AB546" s="49">
        <v>2.1221608550000002</v>
      </c>
      <c r="AC546" s="51">
        <v>0.6989506263185653</v>
      </c>
      <c r="AD546" s="53">
        <v>1</v>
      </c>
      <c r="AE546" s="51">
        <v>249.51668923076923</v>
      </c>
      <c r="AF546" s="51">
        <v>828.82314677991496</v>
      </c>
      <c r="AG546" s="51">
        <v>89.149091178187177</v>
      </c>
      <c r="AH546" s="51">
        <v>1.0237763547074955E-2</v>
      </c>
      <c r="AI546" s="51">
        <v>0.10756105391668044</v>
      </c>
      <c r="AJ546" s="51">
        <v>0.12457321655316522</v>
      </c>
      <c r="AK546" s="51">
        <v>6.6276218326672032</v>
      </c>
      <c r="AL546" s="51">
        <v>4.7324554357739235</v>
      </c>
      <c r="AM546" s="51">
        <v>8.5227882295604829</v>
      </c>
    </row>
    <row r="547" spans="1:39">
      <c r="A547" t="s">
        <v>1230</v>
      </c>
      <c r="B547">
        <v>5</v>
      </c>
      <c r="C547" t="s">
        <v>1231</v>
      </c>
      <c r="D547" t="s">
        <v>136</v>
      </c>
      <c r="E547" t="s">
        <v>137</v>
      </c>
      <c r="F547" t="s">
        <v>138</v>
      </c>
      <c r="G547" t="s">
        <v>139</v>
      </c>
      <c r="H547" t="s">
        <v>140</v>
      </c>
      <c r="I547" t="s">
        <v>10</v>
      </c>
      <c r="J547" t="s">
        <v>45</v>
      </c>
      <c r="K547">
        <v>52</v>
      </c>
      <c r="L547">
        <v>10841.3</v>
      </c>
      <c r="M547" t="s">
        <v>30</v>
      </c>
      <c r="N547">
        <v>546</v>
      </c>
      <c r="O547">
        <v>249.9753596153846</v>
      </c>
      <c r="P547" s="49" t="s">
        <v>33</v>
      </c>
      <c r="Q547" s="49">
        <v>7360445</v>
      </c>
      <c r="R547" s="49">
        <v>32.510452999999998</v>
      </c>
      <c r="S547" s="49">
        <v>52.540310169999998</v>
      </c>
      <c r="T547" s="49">
        <v>7.6758653781217774</v>
      </c>
      <c r="U547" s="49" t="s">
        <v>141</v>
      </c>
      <c r="V547" s="49">
        <v>0.28594968825048261</v>
      </c>
      <c r="W547" s="49">
        <v>1.93521838171215</v>
      </c>
      <c r="X547" s="49">
        <v>4</v>
      </c>
      <c r="Y547" s="49">
        <v>90</v>
      </c>
      <c r="Z547" s="49">
        <v>0.89753000000000005</v>
      </c>
      <c r="AA547" s="49">
        <v>401.28340079999998</v>
      </c>
      <c r="AB547" s="49">
        <v>2.1221608550000002</v>
      </c>
      <c r="AC547" s="51">
        <v>0.6989506263185653</v>
      </c>
      <c r="AD547" s="53">
        <v>1</v>
      </c>
      <c r="AE547" s="51">
        <v>249.9753596153846</v>
      </c>
      <c r="AF547" s="51">
        <v>830.34671874090748</v>
      </c>
      <c r="AG547" s="51">
        <v>89.164439710835907</v>
      </c>
      <c r="AH547" s="51">
        <v>1.007404510039113E-2</v>
      </c>
      <c r="AI547" s="51">
        <v>0.10738217867114595</v>
      </c>
      <c r="AJ547" s="51">
        <v>0.12457321655316522</v>
      </c>
      <c r="AK547" s="51">
        <v>6.6166000228256365</v>
      </c>
      <c r="AL547" s="51">
        <v>4.7245853090205099</v>
      </c>
      <c r="AM547" s="51">
        <v>8.508614736630765</v>
      </c>
    </row>
    <row r="548" spans="1:39">
      <c r="A548" t="s">
        <v>1232</v>
      </c>
      <c r="B548">
        <v>5</v>
      </c>
      <c r="C548" t="s">
        <v>1233</v>
      </c>
      <c r="D548" t="s">
        <v>136</v>
      </c>
      <c r="E548" t="s">
        <v>137</v>
      </c>
      <c r="F548" t="s">
        <v>138</v>
      </c>
      <c r="G548" t="s">
        <v>139</v>
      </c>
      <c r="H548" t="s">
        <v>140</v>
      </c>
      <c r="I548" t="s">
        <v>10</v>
      </c>
      <c r="J548" t="s">
        <v>45</v>
      </c>
      <c r="K548">
        <v>52</v>
      </c>
      <c r="L548">
        <v>10841.3</v>
      </c>
      <c r="M548" t="s">
        <v>30</v>
      </c>
      <c r="N548">
        <v>547</v>
      </c>
      <c r="O548">
        <v>250.43403000000001</v>
      </c>
      <c r="P548" s="49" t="s">
        <v>33</v>
      </c>
      <c r="Q548" s="49">
        <v>7360445</v>
      </c>
      <c r="R548" s="49">
        <v>32.510452999999998</v>
      </c>
      <c r="S548" s="49">
        <v>52.540310169999998</v>
      </c>
      <c r="T548" s="49">
        <v>7.6758653781217774</v>
      </c>
      <c r="U548" s="49" t="s">
        <v>141</v>
      </c>
      <c r="V548" s="49">
        <v>0.28594968825048261</v>
      </c>
      <c r="W548" s="49">
        <v>1.93521838171215</v>
      </c>
      <c r="X548" s="49">
        <v>4</v>
      </c>
      <c r="Y548" s="49">
        <v>90</v>
      </c>
      <c r="Z548" s="49">
        <v>0.89753000000000005</v>
      </c>
      <c r="AA548" s="49">
        <v>401.28340079999998</v>
      </c>
      <c r="AB548" s="49">
        <v>2.1221608550000002</v>
      </c>
      <c r="AC548" s="51">
        <v>0.6989506263185653</v>
      </c>
      <c r="AD548" s="53">
        <v>1</v>
      </c>
      <c r="AE548" s="51">
        <v>250.43403000000001</v>
      </c>
      <c r="AF548" s="51">
        <v>831.87029070189999</v>
      </c>
      <c r="AG548" s="51">
        <v>89.179542171830207</v>
      </c>
      <c r="AH548" s="51">
        <v>9.9125353977117248E-3</v>
      </c>
      <c r="AI548" s="51">
        <v>0.10720366284097484</v>
      </c>
      <c r="AJ548" s="51">
        <v>0.12457321655316522</v>
      </c>
      <c r="AK548" s="51">
        <v>6.605600359188692</v>
      </c>
      <c r="AL548" s="51">
        <v>4.7167309957714094</v>
      </c>
      <c r="AM548" s="51">
        <v>8.4944697226059755</v>
      </c>
    </row>
    <row r="549" spans="1:39">
      <c r="A549" t="s">
        <v>1234</v>
      </c>
      <c r="B549">
        <v>5</v>
      </c>
      <c r="C549" t="s">
        <v>1235</v>
      </c>
      <c r="D549" t="s">
        <v>136</v>
      </c>
      <c r="E549" t="s">
        <v>137</v>
      </c>
      <c r="F549" t="s">
        <v>138</v>
      </c>
      <c r="G549" t="s">
        <v>139</v>
      </c>
      <c r="H549" t="s">
        <v>140</v>
      </c>
      <c r="I549" t="s">
        <v>10</v>
      </c>
      <c r="J549" t="s">
        <v>45</v>
      </c>
      <c r="K549">
        <v>52</v>
      </c>
      <c r="L549">
        <v>10841.3</v>
      </c>
      <c r="M549" t="s">
        <v>30</v>
      </c>
      <c r="N549">
        <v>548</v>
      </c>
      <c r="O549">
        <v>250.89270038461538</v>
      </c>
      <c r="P549" s="49" t="s">
        <v>33</v>
      </c>
      <c r="Q549" s="49">
        <v>7360445</v>
      </c>
      <c r="R549" s="49">
        <v>32.510452999999998</v>
      </c>
      <c r="S549" s="49">
        <v>52.540310169999998</v>
      </c>
      <c r="T549" s="49">
        <v>7.6758653781217774</v>
      </c>
      <c r="U549" s="49" t="s">
        <v>141</v>
      </c>
      <c r="V549" s="49">
        <v>0.28594968825048261</v>
      </c>
      <c r="W549" s="49">
        <v>1.93521838171215</v>
      </c>
      <c r="X549" s="49">
        <v>4</v>
      </c>
      <c r="Y549" s="49">
        <v>90</v>
      </c>
      <c r="Z549" s="49">
        <v>0.89753000000000005</v>
      </c>
      <c r="AA549" s="49">
        <v>401.28340079999998</v>
      </c>
      <c r="AB549" s="49">
        <v>2.1221608550000002</v>
      </c>
      <c r="AC549" s="51">
        <v>0.6989506263185653</v>
      </c>
      <c r="AD549" s="53">
        <v>1</v>
      </c>
      <c r="AE549" s="51">
        <v>250.89270038461538</v>
      </c>
      <c r="AF549" s="51">
        <v>833.3938626628925</v>
      </c>
      <c r="AG549" s="51">
        <v>89.194401892641451</v>
      </c>
      <c r="AH549" s="51">
        <v>9.7532123140180935E-3</v>
      </c>
      <c r="AI549" s="51">
        <v>0.10702550845244292</v>
      </c>
      <c r="AJ549" s="51">
        <v>0.12457321655316522</v>
      </c>
      <c r="AK549" s="51">
        <v>6.5946229666100153</v>
      </c>
      <c r="AL549" s="51">
        <v>4.7088925851784085</v>
      </c>
      <c r="AM549" s="51">
        <v>8.4803533480416231</v>
      </c>
    </row>
    <row r="550" spans="1:39">
      <c r="A550" t="s">
        <v>1236</v>
      </c>
      <c r="B550">
        <v>5</v>
      </c>
      <c r="C550" t="s">
        <v>1237</v>
      </c>
      <c r="D550" t="s">
        <v>136</v>
      </c>
      <c r="E550" t="s">
        <v>137</v>
      </c>
      <c r="F550" t="s">
        <v>138</v>
      </c>
      <c r="G550" t="s">
        <v>139</v>
      </c>
      <c r="H550" t="s">
        <v>140</v>
      </c>
      <c r="I550" t="s">
        <v>10</v>
      </c>
      <c r="J550" t="s">
        <v>45</v>
      </c>
      <c r="K550">
        <v>52</v>
      </c>
      <c r="L550">
        <v>10841.3</v>
      </c>
      <c r="M550" t="s">
        <v>30</v>
      </c>
      <c r="N550">
        <v>549</v>
      </c>
      <c r="O550">
        <v>251.35137076923078</v>
      </c>
      <c r="P550" s="49" t="s">
        <v>33</v>
      </c>
      <c r="Q550" s="49">
        <v>7360445</v>
      </c>
      <c r="R550" s="49">
        <v>32.510452999999998</v>
      </c>
      <c r="S550" s="49">
        <v>52.540310169999998</v>
      </c>
      <c r="T550" s="49">
        <v>7.6758653781217774</v>
      </c>
      <c r="U550" s="49" t="s">
        <v>141</v>
      </c>
      <c r="V550" s="49">
        <v>0.28594968825048261</v>
      </c>
      <c r="W550" s="49">
        <v>1.93521838171215</v>
      </c>
      <c r="X550" s="49">
        <v>4</v>
      </c>
      <c r="Y550" s="49">
        <v>90</v>
      </c>
      <c r="Z550" s="49">
        <v>0.89753000000000005</v>
      </c>
      <c r="AA550" s="49">
        <v>401.28340079999998</v>
      </c>
      <c r="AB550" s="49">
        <v>2.1221608550000002</v>
      </c>
      <c r="AC550" s="51">
        <v>0.6989506263185653</v>
      </c>
      <c r="AD550" s="53">
        <v>1</v>
      </c>
      <c r="AE550" s="51">
        <v>251.35137076923078</v>
      </c>
      <c r="AF550" s="51">
        <v>834.91743462388501</v>
      </c>
      <c r="AG550" s="51">
        <v>89.209022171158836</v>
      </c>
      <c r="AH550" s="51">
        <v>9.5960538075667377E-3</v>
      </c>
      <c r="AI550" s="51">
        <v>0.10684771747681357</v>
      </c>
      <c r="AJ550" s="51">
        <v>0.12457321655316522</v>
      </c>
      <c r="AK550" s="51">
        <v>6.5836679665535351</v>
      </c>
      <c r="AL550" s="51">
        <v>4.7010701639728625</v>
      </c>
      <c r="AM550" s="51">
        <v>8.4662657691342087</v>
      </c>
    </row>
    <row r="551" spans="1:39">
      <c r="A551" t="s">
        <v>1238</v>
      </c>
      <c r="B551">
        <v>5</v>
      </c>
      <c r="C551" t="s">
        <v>1239</v>
      </c>
      <c r="D551" t="s">
        <v>136</v>
      </c>
      <c r="E551" t="s">
        <v>137</v>
      </c>
      <c r="F551" t="s">
        <v>138</v>
      </c>
      <c r="G551" t="s">
        <v>139</v>
      </c>
      <c r="H551" t="s">
        <v>140</v>
      </c>
      <c r="I551" t="s">
        <v>10</v>
      </c>
      <c r="J551" t="s">
        <v>45</v>
      </c>
      <c r="K551">
        <v>52</v>
      </c>
      <c r="L551">
        <v>10841.3</v>
      </c>
      <c r="M551" t="s">
        <v>30</v>
      </c>
      <c r="N551">
        <v>550</v>
      </c>
      <c r="O551">
        <v>251.81004115384616</v>
      </c>
      <c r="P551" s="49" t="s">
        <v>33</v>
      </c>
      <c r="Q551" s="49">
        <v>7360445</v>
      </c>
      <c r="R551" s="49">
        <v>32.510452999999998</v>
      </c>
      <c r="S551" s="49">
        <v>52.540310169999998</v>
      </c>
      <c r="T551" s="49">
        <v>7.6758653781217774</v>
      </c>
      <c r="U551" s="49" t="s">
        <v>141</v>
      </c>
      <c r="V551" s="49">
        <v>0.28594968825048261</v>
      </c>
      <c r="W551" s="49">
        <v>1.93521838171215</v>
      </c>
      <c r="X551" s="49">
        <v>4</v>
      </c>
      <c r="Y551" s="49">
        <v>90</v>
      </c>
      <c r="Z551" s="49">
        <v>0.89753000000000005</v>
      </c>
      <c r="AA551" s="49">
        <v>401.28340079999998</v>
      </c>
      <c r="AB551" s="49">
        <v>2.1221608550000002</v>
      </c>
      <c r="AC551" s="51">
        <v>0.6989506263185653</v>
      </c>
      <c r="AD551" s="53">
        <v>1</v>
      </c>
      <c r="AE551" s="51">
        <v>251.81004115384616</v>
      </c>
      <c r="AF551" s="51">
        <v>836.44100658487753</v>
      </c>
      <c r="AG551" s="51">
        <v>89.223406271819883</v>
      </c>
      <c r="AH551" s="51">
        <v>9.441037922276331E-3</v>
      </c>
      <c r="AI551" s="51">
        <v>0.10667029183099475</v>
      </c>
      <c r="AJ551" s="51">
        <v>0.12457321655316522</v>
      </c>
      <c r="AK551" s="51">
        <v>6.5727354771339463</v>
      </c>
      <c r="AL551" s="51">
        <v>4.693263816494607</v>
      </c>
      <c r="AM551" s="51">
        <v>8.4522071377732875</v>
      </c>
    </row>
    <row r="552" spans="1:39">
      <c r="A552" t="s">
        <v>1240</v>
      </c>
      <c r="B552">
        <v>5</v>
      </c>
      <c r="C552" t="s">
        <v>1241</v>
      </c>
      <c r="D552" t="s">
        <v>136</v>
      </c>
      <c r="E552" t="s">
        <v>137</v>
      </c>
      <c r="F552" t="s">
        <v>138</v>
      </c>
      <c r="G552" t="s">
        <v>139</v>
      </c>
      <c r="H552" t="s">
        <v>140</v>
      </c>
      <c r="I552" t="s">
        <v>10</v>
      </c>
      <c r="J552" t="s">
        <v>45</v>
      </c>
      <c r="K552">
        <v>52</v>
      </c>
      <c r="L552">
        <v>10841.3</v>
      </c>
      <c r="M552" t="s">
        <v>30</v>
      </c>
      <c r="N552">
        <v>551</v>
      </c>
      <c r="O552">
        <v>252.26871153846153</v>
      </c>
      <c r="P552" s="49" t="s">
        <v>33</v>
      </c>
      <c r="Q552" s="49">
        <v>7360445</v>
      </c>
      <c r="R552" s="49">
        <v>32.510452999999998</v>
      </c>
      <c r="S552" s="49">
        <v>52.540310169999998</v>
      </c>
      <c r="T552" s="49">
        <v>7.6758653781217774</v>
      </c>
      <c r="U552" s="49" t="s">
        <v>141</v>
      </c>
      <c r="V552" s="49">
        <v>0.28594968825048261</v>
      </c>
      <c r="W552" s="49">
        <v>1.93521838171215</v>
      </c>
      <c r="X552" s="49">
        <v>4</v>
      </c>
      <c r="Y552" s="49">
        <v>90</v>
      </c>
      <c r="Z552" s="49">
        <v>0.89753000000000005</v>
      </c>
      <c r="AA552" s="49">
        <v>401.28340079999998</v>
      </c>
      <c r="AB552" s="49">
        <v>2.1221608550000002</v>
      </c>
      <c r="AC552" s="51">
        <v>0.6989506263185653</v>
      </c>
      <c r="AD552" s="53">
        <v>1</v>
      </c>
      <c r="AE552" s="51">
        <v>252.26871153846153</v>
      </c>
      <c r="AF552" s="51">
        <v>837.96457854586993</v>
      </c>
      <c r="AG552" s="51">
        <v>89.237557425744512</v>
      </c>
      <c r="AH552" s="51">
        <v>9.2881427900602526E-3</v>
      </c>
      <c r="AI552" s="51">
        <v>0.10649323337819305</v>
      </c>
      <c r="AJ552" s="51">
        <v>0.12457321655316522</v>
      </c>
      <c r="AK552" s="51">
        <v>6.5618256131570112</v>
      </c>
      <c r="AL552" s="51">
        <v>4.685473624720732</v>
      </c>
      <c r="AM552" s="51">
        <v>8.4381776015932921</v>
      </c>
    </row>
    <row r="553" spans="1:39">
      <c r="A553" t="s">
        <v>1242</v>
      </c>
      <c r="B553">
        <v>5</v>
      </c>
      <c r="C553" t="s">
        <v>1243</v>
      </c>
      <c r="D553" t="s">
        <v>136</v>
      </c>
      <c r="E553" t="s">
        <v>137</v>
      </c>
      <c r="F553" t="s">
        <v>138</v>
      </c>
      <c r="G553" t="s">
        <v>139</v>
      </c>
      <c r="H553" t="s">
        <v>140</v>
      </c>
      <c r="I553" t="s">
        <v>10</v>
      </c>
      <c r="J553" t="s">
        <v>45</v>
      </c>
      <c r="K553">
        <v>52</v>
      </c>
      <c r="L553">
        <v>10841.3</v>
      </c>
      <c r="M553" t="s">
        <v>30</v>
      </c>
      <c r="N553">
        <v>552</v>
      </c>
      <c r="O553">
        <v>252.72738192307693</v>
      </c>
      <c r="P553" s="49" t="s">
        <v>33</v>
      </c>
      <c r="Q553" s="49">
        <v>7360445</v>
      </c>
      <c r="R553" s="49">
        <v>32.510452999999998</v>
      </c>
      <c r="S553" s="49">
        <v>52.540310169999998</v>
      </c>
      <c r="T553" s="49">
        <v>7.6758653781217774</v>
      </c>
      <c r="U553" s="49" t="s">
        <v>141</v>
      </c>
      <c r="V553" s="49">
        <v>0.28594968825048261</v>
      </c>
      <c r="W553" s="49">
        <v>1.93521838171215</v>
      </c>
      <c r="X553" s="49">
        <v>4</v>
      </c>
      <c r="Y553" s="49">
        <v>90</v>
      </c>
      <c r="Z553" s="49">
        <v>0.89753000000000005</v>
      </c>
      <c r="AA553" s="49">
        <v>401.28340079999998</v>
      </c>
      <c r="AB553" s="49">
        <v>2.1221608550000002</v>
      </c>
      <c r="AC553" s="51">
        <v>0.6989506263185653</v>
      </c>
      <c r="AD553" s="53">
        <v>1</v>
      </c>
      <c r="AE553" s="51">
        <v>252.72738192307693</v>
      </c>
      <c r="AF553" s="51">
        <v>839.48815050686244</v>
      </c>
      <c r="AG553" s="51">
        <v>89.251478830872486</v>
      </c>
      <c r="AH553" s="51">
        <v>9.1373466330430184E-3</v>
      </c>
      <c r="AI553" s="51">
        <v>0.10631654392856484</v>
      </c>
      <c r="AJ553" s="51">
        <v>0.12457321655316522</v>
      </c>
      <c r="AK553" s="51">
        <v>6.5509384861596782</v>
      </c>
      <c r="AL553" s="51">
        <v>4.6776996682942293</v>
      </c>
      <c r="AM553" s="51">
        <v>8.4241773040251271</v>
      </c>
    </row>
    <row r="554" spans="1:39">
      <c r="A554" t="s">
        <v>1244</v>
      </c>
      <c r="B554">
        <v>5</v>
      </c>
      <c r="C554" t="s">
        <v>1245</v>
      </c>
      <c r="D554" t="s">
        <v>136</v>
      </c>
      <c r="E554" t="s">
        <v>137</v>
      </c>
      <c r="F554" t="s">
        <v>138</v>
      </c>
      <c r="G554" t="s">
        <v>139</v>
      </c>
      <c r="H554" t="s">
        <v>140</v>
      </c>
      <c r="I554" t="s">
        <v>10</v>
      </c>
      <c r="J554" t="s">
        <v>45</v>
      </c>
      <c r="K554">
        <v>52</v>
      </c>
      <c r="L554">
        <v>10841.3</v>
      </c>
      <c r="M554" t="s">
        <v>30</v>
      </c>
      <c r="N554">
        <v>553</v>
      </c>
      <c r="O554">
        <v>253.18605230769231</v>
      </c>
      <c r="P554" s="49" t="s">
        <v>33</v>
      </c>
      <c r="Q554" s="49">
        <v>7360445</v>
      </c>
      <c r="R554" s="49">
        <v>32.510452999999998</v>
      </c>
      <c r="S554" s="49">
        <v>52.540310169999998</v>
      </c>
      <c r="T554" s="49">
        <v>7.6758653781217774</v>
      </c>
      <c r="U554" s="49" t="s">
        <v>141</v>
      </c>
      <c r="V554" s="49">
        <v>0.28594968825048261</v>
      </c>
      <c r="W554" s="49">
        <v>1.93521838171215</v>
      </c>
      <c r="X554" s="49">
        <v>4</v>
      </c>
      <c r="Y554" s="49">
        <v>90</v>
      </c>
      <c r="Z554" s="49">
        <v>0.89753000000000005</v>
      </c>
      <c r="AA554" s="49">
        <v>401.28340079999998</v>
      </c>
      <c r="AB554" s="49">
        <v>2.1221608550000002</v>
      </c>
      <c r="AC554" s="51">
        <v>0.6989506263185653</v>
      </c>
      <c r="AD554" s="53">
        <v>1</v>
      </c>
      <c r="AE554" s="51">
        <v>253.18605230769231</v>
      </c>
      <c r="AF554" s="51">
        <v>841.01172246785495</v>
      </c>
      <c r="AG554" s="51">
        <v>89.265173652104352</v>
      </c>
      <c r="AH554" s="51">
        <v>8.9886277658617376E-3</v>
      </c>
      <c r="AI554" s="51">
        <v>0.10614022523986429</v>
      </c>
      <c r="AJ554" s="51">
        <v>0.12457321655316522</v>
      </c>
      <c r="AK554" s="51">
        <v>6.5400742044500157</v>
      </c>
      <c r="AL554" s="51">
        <v>4.6699420245525101</v>
      </c>
      <c r="AM554" s="51">
        <v>8.4102063843475214</v>
      </c>
    </row>
    <row r="555" spans="1:39">
      <c r="A555" t="s">
        <v>1246</v>
      </c>
      <c r="B555">
        <v>5</v>
      </c>
      <c r="C555" t="s">
        <v>1247</v>
      </c>
      <c r="D555" t="s">
        <v>136</v>
      </c>
      <c r="E555" t="s">
        <v>137</v>
      </c>
      <c r="F555" t="s">
        <v>138</v>
      </c>
      <c r="G555" t="s">
        <v>139</v>
      </c>
      <c r="H555" t="s">
        <v>140</v>
      </c>
      <c r="I555" t="s">
        <v>10</v>
      </c>
      <c r="J555" t="s">
        <v>45</v>
      </c>
      <c r="K555">
        <v>52</v>
      </c>
      <c r="L555">
        <v>10841.3</v>
      </c>
      <c r="M555" t="s">
        <v>30</v>
      </c>
      <c r="N555">
        <v>554</v>
      </c>
      <c r="O555">
        <v>253.64472269230768</v>
      </c>
      <c r="P555" s="49" t="s">
        <v>33</v>
      </c>
      <c r="Q555" s="49">
        <v>7360445</v>
      </c>
      <c r="R555" s="49">
        <v>32.510452999999998</v>
      </c>
      <c r="S555" s="49">
        <v>52.540310169999998</v>
      </c>
      <c r="T555" s="49">
        <v>7.6758653781217774</v>
      </c>
      <c r="U555" s="49" t="s">
        <v>141</v>
      </c>
      <c r="V555" s="49">
        <v>0.28594968825048261</v>
      </c>
      <c r="W555" s="49">
        <v>1.93521838171215</v>
      </c>
      <c r="X555" s="49">
        <v>4</v>
      </c>
      <c r="Y555" s="49">
        <v>90</v>
      </c>
      <c r="Z555" s="49">
        <v>0.89753000000000005</v>
      </c>
      <c r="AA555" s="49">
        <v>401.28340079999998</v>
      </c>
      <c r="AB555" s="49">
        <v>2.1221608550000002</v>
      </c>
      <c r="AC555" s="51">
        <v>0.6989506263185653</v>
      </c>
      <c r="AD555" s="53">
        <v>1</v>
      </c>
      <c r="AE555" s="51">
        <v>253.64472269230768</v>
      </c>
      <c r="AF555" s="51">
        <v>842.53529442884735</v>
      </c>
      <c r="AG555" s="51">
        <v>89.278645021445541</v>
      </c>
      <c r="AH555" s="51">
        <v>8.8419645977305117E-3</v>
      </c>
      <c r="AI555" s="51">
        <v>0.10596427901808828</v>
      </c>
      <c r="AJ555" s="51">
        <v>0.12457321655316522</v>
      </c>
      <c r="AK555" s="51">
        <v>6.5292328731469462</v>
      </c>
      <c r="AL555" s="51">
        <v>4.662200768555774</v>
      </c>
      <c r="AM555" s="51">
        <v>8.3962649777381202</v>
      </c>
    </row>
    <row r="556" spans="1:39">
      <c r="A556" t="s">
        <v>1248</v>
      </c>
      <c r="B556">
        <v>5</v>
      </c>
      <c r="C556" t="s">
        <v>1249</v>
      </c>
      <c r="D556" t="s">
        <v>136</v>
      </c>
      <c r="E556" t="s">
        <v>137</v>
      </c>
      <c r="F556" t="s">
        <v>138</v>
      </c>
      <c r="G556" t="s">
        <v>139</v>
      </c>
      <c r="H556" t="s">
        <v>140</v>
      </c>
      <c r="I556" t="s">
        <v>10</v>
      </c>
      <c r="J556" t="s">
        <v>45</v>
      </c>
      <c r="K556">
        <v>52</v>
      </c>
      <c r="L556">
        <v>10841.3</v>
      </c>
      <c r="M556" t="s">
        <v>30</v>
      </c>
      <c r="N556">
        <v>555</v>
      </c>
      <c r="O556">
        <v>254.10339307692308</v>
      </c>
      <c r="P556" s="49" t="s">
        <v>33</v>
      </c>
      <c r="Q556" s="49">
        <v>7360445</v>
      </c>
      <c r="R556" s="49">
        <v>32.510452999999998</v>
      </c>
      <c r="S556" s="49">
        <v>52.540310169999998</v>
      </c>
      <c r="T556" s="49">
        <v>7.6758653781217774</v>
      </c>
      <c r="U556" s="49" t="s">
        <v>141</v>
      </c>
      <c r="V556" s="49">
        <v>0.28594968825048261</v>
      </c>
      <c r="W556" s="49">
        <v>1.93521838171215</v>
      </c>
      <c r="X556" s="49">
        <v>4</v>
      </c>
      <c r="Y556" s="49">
        <v>90</v>
      </c>
      <c r="Z556" s="49">
        <v>0.89753000000000005</v>
      </c>
      <c r="AA556" s="49">
        <v>401.28340079999998</v>
      </c>
      <c r="AB556" s="49">
        <v>2.1221608550000002</v>
      </c>
      <c r="AC556" s="51">
        <v>0.6989506263185653</v>
      </c>
      <c r="AD556" s="53">
        <v>1</v>
      </c>
      <c r="AE556" s="51">
        <v>254.10339307692308</v>
      </c>
      <c r="AF556" s="51">
        <v>844.05886638983998</v>
      </c>
      <c r="AG556" s="51">
        <v>89.291896038153737</v>
      </c>
      <c r="AH556" s="51">
        <v>8.6973356345852269E-3</v>
      </c>
      <c r="AI556" s="51">
        <v>0.10578870691811805</v>
      </c>
      <c r="AJ556" s="51">
        <v>0.12457321655316522</v>
      </c>
      <c r="AK556" s="51">
        <v>6.5184145942197871</v>
      </c>
      <c r="AL556" s="51">
        <v>4.6544759731152423</v>
      </c>
      <c r="AM556" s="51">
        <v>8.3823532153243328</v>
      </c>
    </row>
    <row r="557" spans="1:39">
      <c r="A557" t="s">
        <v>1250</v>
      </c>
      <c r="B557">
        <v>5</v>
      </c>
      <c r="C557" t="s">
        <v>1251</v>
      </c>
      <c r="D557" t="s">
        <v>136</v>
      </c>
      <c r="E557" t="s">
        <v>137</v>
      </c>
      <c r="F557" t="s">
        <v>138</v>
      </c>
      <c r="G557" t="s">
        <v>139</v>
      </c>
      <c r="H557" t="s">
        <v>140</v>
      </c>
      <c r="I557" t="s">
        <v>10</v>
      </c>
      <c r="J557" t="s">
        <v>45</v>
      </c>
      <c r="K557">
        <v>52</v>
      </c>
      <c r="L557">
        <v>10841.3</v>
      </c>
      <c r="M557" t="s">
        <v>30</v>
      </c>
      <c r="N557">
        <v>556</v>
      </c>
      <c r="O557">
        <v>254.56206346153846</v>
      </c>
      <c r="P557" s="49" t="s">
        <v>33</v>
      </c>
      <c r="Q557" s="49">
        <v>7360445</v>
      </c>
      <c r="R557" s="49">
        <v>32.510452999999998</v>
      </c>
      <c r="S557" s="49">
        <v>52.540310169999998</v>
      </c>
      <c r="T557" s="49">
        <v>7.6758653781217774</v>
      </c>
      <c r="U557" s="49" t="s">
        <v>141</v>
      </c>
      <c r="V557" s="49">
        <v>0.28594968825048261</v>
      </c>
      <c r="W557" s="49">
        <v>1.93521838171215</v>
      </c>
      <c r="X557" s="49">
        <v>4</v>
      </c>
      <c r="Y557" s="49">
        <v>90</v>
      </c>
      <c r="Z557" s="49">
        <v>0.89753000000000005</v>
      </c>
      <c r="AA557" s="49">
        <v>401.28340079999998</v>
      </c>
      <c r="AB557" s="49">
        <v>2.1221608550000002</v>
      </c>
      <c r="AC557" s="51">
        <v>0.6989506263185653</v>
      </c>
      <c r="AD557" s="53">
        <v>1</v>
      </c>
      <c r="AE557" s="51">
        <v>254.56206346153846</v>
      </c>
      <c r="AF557" s="51">
        <v>845.58243835083238</v>
      </c>
      <c r="AG557" s="51">
        <v>89.304929768889352</v>
      </c>
      <c r="AH557" s="51">
        <v>8.5547194811360396E-3</v>
      </c>
      <c r="AI557" s="51">
        <v>0.10561351054435772</v>
      </c>
      <c r="AJ557" s="51">
        <v>0.12457321655316522</v>
      </c>
      <c r="AK557" s="51">
        <v>6.5076194665275873</v>
      </c>
      <c r="AL557" s="51">
        <v>4.646767708821252</v>
      </c>
      <c r="AM557" s="51">
        <v>8.3684712242339252</v>
      </c>
    </row>
    <row r="558" spans="1:39">
      <c r="A558" t="s">
        <v>1252</v>
      </c>
      <c r="B558">
        <v>5</v>
      </c>
      <c r="C558" t="s">
        <v>1253</v>
      </c>
      <c r="D558" t="s">
        <v>136</v>
      </c>
      <c r="E558" t="s">
        <v>137</v>
      </c>
      <c r="F558" t="s">
        <v>138</v>
      </c>
      <c r="G558" t="s">
        <v>139</v>
      </c>
      <c r="H558" t="s">
        <v>140</v>
      </c>
      <c r="I558" t="s">
        <v>10</v>
      </c>
      <c r="J558" t="s">
        <v>45</v>
      </c>
      <c r="K558">
        <v>52</v>
      </c>
      <c r="L558">
        <v>10841.3</v>
      </c>
      <c r="M558" t="s">
        <v>30</v>
      </c>
      <c r="N558">
        <v>557</v>
      </c>
      <c r="O558">
        <v>255.02073384615386</v>
      </c>
      <c r="P558" s="49" t="s">
        <v>33</v>
      </c>
      <c r="Q558" s="49">
        <v>7360445</v>
      </c>
      <c r="R558" s="49">
        <v>32.510452999999998</v>
      </c>
      <c r="S558" s="49">
        <v>52.540310169999998</v>
      </c>
      <c r="T558" s="49">
        <v>7.6758653781217774</v>
      </c>
      <c r="U558" s="49" t="s">
        <v>141</v>
      </c>
      <c r="V558" s="49">
        <v>0.28594968825048261</v>
      </c>
      <c r="W558" s="49">
        <v>1.93521838171215</v>
      </c>
      <c r="X558" s="49">
        <v>4</v>
      </c>
      <c r="Y558" s="49">
        <v>90</v>
      </c>
      <c r="Z558" s="49">
        <v>0.89753000000000005</v>
      </c>
      <c r="AA558" s="49">
        <v>401.28340079999998</v>
      </c>
      <c r="AB558" s="49">
        <v>2.1221608550000002</v>
      </c>
      <c r="AC558" s="51">
        <v>0.6989506263185653</v>
      </c>
      <c r="AD558" s="53">
        <v>1</v>
      </c>
      <c r="AE558" s="51">
        <v>255.02073384615386</v>
      </c>
      <c r="AF558" s="51">
        <v>847.10601031182489</v>
      </c>
      <c r="AG558" s="51">
        <v>89.317749247868974</v>
      </c>
      <c r="AH558" s="51">
        <v>8.4140948428005E-3</v>
      </c>
      <c r="AI558" s="51">
        <v>0.1054386914513693</v>
      </c>
      <c r="AJ558" s="51">
        <v>0.12457321655316522</v>
      </c>
      <c r="AK558" s="51">
        <v>6.4968475858582648</v>
      </c>
      <c r="AL558" s="51">
        <v>4.6390760440711931</v>
      </c>
      <c r="AM558" s="51">
        <v>8.3546191276453374</v>
      </c>
    </row>
    <row r="559" spans="1:39">
      <c r="A559" t="s">
        <v>1254</v>
      </c>
      <c r="B559">
        <v>5</v>
      </c>
      <c r="C559" t="s">
        <v>1255</v>
      </c>
      <c r="D559" t="s">
        <v>136</v>
      </c>
      <c r="E559" t="s">
        <v>137</v>
      </c>
      <c r="F559" t="s">
        <v>138</v>
      </c>
      <c r="G559" t="s">
        <v>139</v>
      </c>
      <c r="H559" t="s">
        <v>140</v>
      </c>
      <c r="I559" t="s">
        <v>10</v>
      </c>
      <c r="J559" t="s">
        <v>45</v>
      </c>
      <c r="K559">
        <v>52</v>
      </c>
      <c r="L559">
        <v>10841.3</v>
      </c>
      <c r="M559" t="s">
        <v>30</v>
      </c>
      <c r="N559">
        <v>558</v>
      </c>
      <c r="O559">
        <v>255.47940423076923</v>
      </c>
      <c r="P559" s="49" t="s">
        <v>33</v>
      </c>
      <c r="Q559" s="49">
        <v>7360445</v>
      </c>
      <c r="R559" s="49">
        <v>32.510452999999998</v>
      </c>
      <c r="S559" s="49">
        <v>52.540310169999998</v>
      </c>
      <c r="T559" s="49">
        <v>7.6758653781217774</v>
      </c>
      <c r="U559" s="49" t="s">
        <v>141</v>
      </c>
      <c r="V559" s="49">
        <v>0.28594968825048261</v>
      </c>
      <c r="W559" s="49">
        <v>1.93521838171215</v>
      </c>
      <c r="X559" s="49">
        <v>4</v>
      </c>
      <c r="Y559" s="49">
        <v>90</v>
      </c>
      <c r="Z559" s="49">
        <v>0.89753000000000005</v>
      </c>
      <c r="AA559" s="49">
        <v>401.28340079999998</v>
      </c>
      <c r="AB559" s="49">
        <v>2.1221608550000002</v>
      </c>
      <c r="AC559" s="51">
        <v>0.6989506263185653</v>
      </c>
      <c r="AD559" s="53">
        <v>1</v>
      </c>
      <c r="AE559" s="51">
        <v>255.47940423076923</v>
      </c>
      <c r="AF559" s="51">
        <v>848.6295822728174</v>
      </c>
      <c r="AG559" s="51">
        <v>89.330357477021806</v>
      </c>
      <c r="AH559" s="51">
        <v>8.2754405276784671E-3</v>
      </c>
      <c r="AI559" s="51">
        <v>0.10526425114450451</v>
      </c>
      <c r="AJ559" s="51">
        <v>0.12457321655316522</v>
      </c>
      <c r="AK559" s="51">
        <v>6.4860990449675269</v>
      </c>
      <c r="AL559" s="51">
        <v>4.6314010450973093</v>
      </c>
      <c r="AM559" s="51">
        <v>8.3407970448377462</v>
      </c>
    </row>
    <row r="560" spans="1:39">
      <c r="A560" t="s">
        <v>1256</v>
      </c>
      <c r="B560">
        <v>5</v>
      </c>
      <c r="C560" t="s">
        <v>1257</v>
      </c>
      <c r="D560" t="s">
        <v>136</v>
      </c>
      <c r="E560" t="s">
        <v>137</v>
      </c>
      <c r="F560" t="s">
        <v>138</v>
      </c>
      <c r="G560" t="s">
        <v>139</v>
      </c>
      <c r="H560" t="s">
        <v>140</v>
      </c>
      <c r="I560" t="s">
        <v>10</v>
      </c>
      <c r="J560" t="s">
        <v>45</v>
      </c>
      <c r="K560">
        <v>52</v>
      </c>
      <c r="L560">
        <v>10841.3</v>
      </c>
      <c r="M560" t="s">
        <v>30</v>
      </c>
      <c r="N560">
        <v>559</v>
      </c>
      <c r="O560">
        <v>255.93807461538461</v>
      </c>
      <c r="P560" s="49" t="s">
        <v>33</v>
      </c>
      <c r="Q560" s="49">
        <v>7360445</v>
      </c>
      <c r="R560" s="49">
        <v>32.510452999999998</v>
      </c>
      <c r="S560" s="49">
        <v>52.540310169999998</v>
      </c>
      <c r="T560" s="49">
        <v>7.6758653781217774</v>
      </c>
      <c r="U560" s="49" t="s">
        <v>141</v>
      </c>
      <c r="V560" s="49">
        <v>0.28594968825048261</v>
      </c>
      <c r="W560" s="49">
        <v>1.93521838171215</v>
      </c>
      <c r="X560" s="49">
        <v>4</v>
      </c>
      <c r="Y560" s="49">
        <v>90</v>
      </c>
      <c r="Z560" s="49">
        <v>0.89753000000000005</v>
      </c>
      <c r="AA560" s="49">
        <v>401.28340079999998</v>
      </c>
      <c r="AB560" s="49">
        <v>2.1221608550000002</v>
      </c>
      <c r="AC560" s="51">
        <v>0.6989506263185653</v>
      </c>
      <c r="AD560" s="53">
        <v>1</v>
      </c>
      <c r="AE560" s="51">
        <v>255.93807461538461</v>
      </c>
      <c r="AF560" s="51">
        <v>850.1531542338098</v>
      </c>
      <c r="AG560" s="51">
        <v>89.34275742614895</v>
      </c>
      <c r="AH560" s="51">
        <v>8.1387354484172177E-3</v>
      </c>
      <c r="AI560" s="51">
        <v>0.10509019108053304</v>
      </c>
      <c r="AJ560" s="51">
        <v>0.12457321655316522</v>
      </c>
      <c r="AK560" s="51">
        <v>6.4753739336175915</v>
      </c>
      <c r="AL560" s="51">
        <v>4.6237427759943399</v>
      </c>
      <c r="AM560" s="51">
        <v>8.327005091240844</v>
      </c>
    </row>
    <row r="561" spans="1:39">
      <c r="A561" t="s">
        <v>1258</v>
      </c>
      <c r="B561">
        <v>5</v>
      </c>
      <c r="C561" t="s">
        <v>1259</v>
      </c>
      <c r="D561" t="s">
        <v>136</v>
      </c>
      <c r="E561" t="s">
        <v>137</v>
      </c>
      <c r="F561" t="s">
        <v>138</v>
      </c>
      <c r="G561" t="s">
        <v>139</v>
      </c>
      <c r="H561" t="s">
        <v>140</v>
      </c>
      <c r="I561" t="s">
        <v>10</v>
      </c>
      <c r="J561" t="s">
        <v>45</v>
      </c>
      <c r="K561">
        <v>52</v>
      </c>
      <c r="L561">
        <v>10841.3</v>
      </c>
      <c r="M561" t="s">
        <v>30</v>
      </c>
      <c r="N561">
        <v>560</v>
      </c>
      <c r="O561">
        <v>256.39674500000001</v>
      </c>
      <c r="P561" s="49" t="s">
        <v>33</v>
      </c>
      <c r="Q561" s="49">
        <v>7360445</v>
      </c>
      <c r="R561" s="49">
        <v>32.510452999999998</v>
      </c>
      <c r="S561" s="49">
        <v>52.540310169999998</v>
      </c>
      <c r="T561" s="49">
        <v>7.6758653781217774</v>
      </c>
      <c r="U561" s="49" t="s">
        <v>141</v>
      </c>
      <c r="V561" s="49">
        <v>0.28594968825048261</v>
      </c>
      <c r="W561" s="49">
        <v>1.93521838171215</v>
      </c>
      <c r="X561" s="49">
        <v>4</v>
      </c>
      <c r="Y561" s="49">
        <v>90</v>
      </c>
      <c r="Z561" s="49">
        <v>0.89753000000000005</v>
      </c>
      <c r="AA561" s="49">
        <v>401.28340079999998</v>
      </c>
      <c r="AB561" s="49">
        <v>2.1221608550000002</v>
      </c>
      <c r="AC561" s="51">
        <v>0.6989506263185653</v>
      </c>
      <c r="AD561" s="53">
        <v>1</v>
      </c>
      <c r="AE561" s="51">
        <v>256.39674500000001</v>
      </c>
      <c r="AF561" s="51">
        <v>851.67672619480243</v>
      </c>
      <c r="AG561" s="51">
        <v>89.354952033085425</v>
      </c>
      <c r="AH561" s="51">
        <v>8.0039586240025044E-3</v>
      </c>
      <c r="AI561" s="51">
        <v>0.10491651266826732</v>
      </c>
      <c r="AJ561" s="51">
        <v>0.12457321655316522</v>
      </c>
      <c r="AK561" s="51">
        <v>6.4646723386156788</v>
      </c>
      <c r="AL561" s="51">
        <v>4.6161012987470071</v>
      </c>
      <c r="AM561" s="51">
        <v>8.3132433784843514</v>
      </c>
    </row>
    <row r="562" spans="1:39">
      <c r="A562" t="s">
        <v>1260</v>
      </c>
      <c r="B562">
        <v>5</v>
      </c>
      <c r="C562" t="s">
        <v>1261</v>
      </c>
      <c r="D562" t="s">
        <v>136</v>
      </c>
      <c r="E562" t="s">
        <v>137</v>
      </c>
      <c r="F562" t="s">
        <v>138</v>
      </c>
      <c r="G562" t="s">
        <v>139</v>
      </c>
      <c r="H562" t="s">
        <v>140</v>
      </c>
      <c r="I562" t="s">
        <v>10</v>
      </c>
      <c r="J562" t="s">
        <v>45</v>
      </c>
      <c r="K562">
        <v>52</v>
      </c>
      <c r="L562">
        <v>10841.3</v>
      </c>
      <c r="M562" t="s">
        <v>30</v>
      </c>
      <c r="N562">
        <v>561</v>
      </c>
      <c r="O562">
        <v>256.85541538461541</v>
      </c>
      <c r="P562" s="49" t="s">
        <v>33</v>
      </c>
      <c r="Q562" s="49">
        <v>7360445</v>
      </c>
      <c r="R562" s="49">
        <v>32.510452999999998</v>
      </c>
      <c r="S562" s="49">
        <v>52.540310169999998</v>
      </c>
      <c r="T562" s="49">
        <v>7.6758653781217774</v>
      </c>
      <c r="U562" s="49" t="s">
        <v>141</v>
      </c>
      <c r="V562" s="49">
        <v>0.28594968825048261</v>
      </c>
      <c r="W562" s="49">
        <v>1.93521838171215</v>
      </c>
      <c r="X562" s="49">
        <v>4</v>
      </c>
      <c r="Y562" s="49">
        <v>90</v>
      </c>
      <c r="Z562" s="49">
        <v>0.89753000000000005</v>
      </c>
      <c r="AA562" s="49">
        <v>401.28340079999998</v>
      </c>
      <c r="AB562" s="49">
        <v>2.1221608550000002</v>
      </c>
      <c r="AC562" s="51">
        <v>0.6989506263185653</v>
      </c>
      <c r="AD562" s="53">
        <v>1</v>
      </c>
      <c r="AE562" s="51">
        <v>256.85541538461541</v>
      </c>
      <c r="AF562" s="51">
        <v>853.20029815579494</v>
      </c>
      <c r="AG562" s="51">
        <v>89.366944203864861</v>
      </c>
      <c r="AH562" s="51">
        <v>7.8710891815205065E-3</v>
      </c>
      <c r="AI562" s="51">
        <v>0.10474321726918384</v>
      </c>
      <c r="AJ562" s="51">
        <v>0.12457321655316522</v>
      </c>
      <c r="AK562" s="51">
        <v>6.453994343852294</v>
      </c>
      <c r="AL562" s="51">
        <v>4.6084766732573526</v>
      </c>
      <c r="AM562" s="51">
        <v>8.2995120144472363</v>
      </c>
    </row>
    <row r="563" spans="1:39">
      <c r="A563" t="s">
        <v>1262</v>
      </c>
      <c r="B563">
        <v>5</v>
      </c>
      <c r="C563" t="s">
        <v>1263</v>
      </c>
      <c r="D563" t="s">
        <v>136</v>
      </c>
      <c r="E563" t="s">
        <v>137</v>
      </c>
      <c r="F563" t="s">
        <v>138</v>
      </c>
      <c r="G563" t="s">
        <v>139</v>
      </c>
      <c r="H563" t="s">
        <v>140</v>
      </c>
      <c r="I563" t="s">
        <v>10</v>
      </c>
      <c r="J563" t="s">
        <v>45</v>
      </c>
      <c r="K563">
        <v>52</v>
      </c>
      <c r="L563">
        <v>10841.3</v>
      </c>
      <c r="M563" t="s">
        <v>30</v>
      </c>
      <c r="N563">
        <v>562</v>
      </c>
      <c r="O563">
        <v>257.31408576923076</v>
      </c>
      <c r="P563" s="49" t="s">
        <v>33</v>
      </c>
      <c r="Q563" s="49">
        <v>7360445</v>
      </c>
      <c r="R563" s="49">
        <v>32.510452999999998</v>
      </c>
      <c r="S563" s="49">
        <v>52.540310169999998</v>
      </c>
      <c r="T563" s="49">
        <v>7.6758653781217774</v>
      </c>
      <c r="U563" s="49" t="s">
        <v>141</v>
      </c>
      <c r="V563" s="49">
        <v>0.28594968825048261</v>
      </c>
      <c r="W563" s="49">
        <v>1.93521838171215</v>
      </c>
      <c r="X563" s="49">
        <v>4</v>
      </c>
      <c r="Y563" s="49">
        <v>90</v>
      </c>
      <c r="Z563" s="49">
        <v>0.89753000000000005</v>
      </c>
      <c r="AA563" s="49">
        <v>401.28340079999998</v>
      </c>
      <c r="AB563" s="49">
        <v>2.1221608550000002</v>
      </c>
      <c r="AC563" s="51">
        <v>0.6989506263185653</v>
      </c>
      <c r="AD563" s="53">
        <v>1</v>
      </c>
      <c r="AE563" s="51">
        <v>257.31408576923076</v>
      </c>
      <c r="AF563" s="51">
        <v>854.72387011678734</v>
      </c>
      <c r="AG563" s="51">
        <v>89.378736812886942</v>
      </c>
      <c r="AH563" s="51">
        <v>7.7401063579558759E-3</v>
      </c>
      <c r="AI563" s="51">
        <v>0.10457030619804084</v>
      </c>
      <c r="AJ563" s="51">
        <v>0.12457321655316522</v>
      </c>
      <c r="AK563" s="51">
        <v>6.443340030339292</v>
      </c>
      <c r="AL563" s="51">
        <v>4.6008689573719161</v>
      </c>
      <c r="AM563" s="51">
        <v>8.2858111033066688</v>
      </c>
    </row>
    <row r="564" spans="1:39">
      <c r="A564" t="s">
        <v>1264</v>
      </c>
      <c r="B564">
        <v>5</v>
      </c>
      <c r="C564" t="s">
        <v>1265</v>
      </c>
      <c r="D564" t="s">
        <v>136</v>
      </c>
      <c r="E564" t="s">
        <v>137</v>
      </c>
      <c r="F564" t="s">
        <v>138</v>
      </c>
      <c r="G564" t="s">
        <v>139</v>
      </c>
      <c r="H564" t="s">
        <v>140</v>
      </c>
      <c r="I564" t="s">
        <v>10</v>
      </c>
      <c r="J564" t="s">
        <v>45</v>
      </c>
      <c r="K564">
        <v>52</v>
      </c>
      <c r="L564">
        <v>10841.3</v>
      </c>
      <c r="M564" t="s">
        <v>30</v>
      </c>
      <c r="N564">
        <v>563</v>
      </c>
      <c r="O564">
        <v>257.77275615384616</v>
      </c>
      <c r="P564" s="49" t="s">
        <v>33</v>
      </c>
      <c r="Q564" s="49">
        <v>7360445</v>
      </c>
      <c r="R564" s="49">
        <v>32.510452999999998</v>
      </c>
      <c r="S564" s="49">
        <v>52.540310169999998</v>
      </c>
      <c r="T564" s="49">
        <v>7.6758653781217774</v>
      </c>
      <c r="U564" s="49" t="s">
        <v>141</v>
      </c>
      <c r="V564" s="49">
        <v>0.28594968825048261</v>
      </c>
      <c r="W564" s="49">
        <v>1.93521838171215</v>
      </c>
      <c r="X564" s="49">
        <v>4</v>
      </c>
      <c r="Y564" s="49">
        <v>90</v>
      </c>
      <c r="Z564" s="49">
        <v>0.89753000000000005</v>
      </c>
      <c r="AA564" s="49">
        <v>401.28340079999998</v>
      </c>
      <c r="AB564" s="49">
        <v>2.1221608550000002</v>
      </c>
      <c r="AC564" s="51">
        <v>0.6989506263185653</v>
      </c>
      <c r="AD564" s="53">
        <v>1</v>
      </c>
      <c r="AE564" s="51">
        <v>257.77275615384616</v>
      </c>
      <c r="AF564" s="51">
        <v>856.24744207777985</v>
      </c>
      <c r="AG564" s="51">
        <v>89.390332703087182</v>
      </c>
      <c r="AH564" s="51">
        <v>7.6109895017275253E-3</v>
      </c>
      <c r="AI564" s="51">
        <v>0.10439778072349223</v>
      </c>
      <c r="AJ564" s="51">
        <v>0.12457321655316522</v>
      </c>
      <c r="AK564" s="51">
        <v>6.4327094762477026</v>
      </c>
      <c r="AL564" s="51">
        <v>4.5932782069087468</v>
      </c>
      <c r="AM564" s="51">
        <v>8.2721407455866593</v>
      </c>
    </row>
    <row r="565" spans="1:39">
      <c r="A565" t="s">
        <v>1266</v>
      </c>
      <c r="B565">
        <v>5</v>
      </c>
      <c r="C565" t="s">
        <v>1267</v>
      </c>
      <c r="D565" t="s">
        <v>136</v>
      </c>
      <c r="E565" t="s">
        <v>137</v>
      </c>
      <c r="F565" t="s">
        <v>138</v>
      </c>
      <c r="G565" t="s">
        <v>139</v>
      </c>
      <c r="H565" t="s">
        <v>140</v>
      </c>
      <c r="I565" t="s">
        <v>10</v>
      </c>
      <c r="J565" t="s">
        <v>45</v>
      </c>
      <c r="K565">
        <v>52</v>
      </c>
      <c r="L565">
        <v>10841.3</v>
      </c>
      <c r="M565" t="s">
        <v>30</v>
      </c>
      <c r="N565">
        <v>564</v>
      </c>
      <c r="O565">
        <v>258.23142653846156</v>
      </c>
      <c r="P565" s="49" t="s">
        <v>33</v>
      </c>
      <c r="Q565" s="49">
        <v>7360445</v>
      </c>
      <c r="R565" s="49">
        <v>32.510452999999998</v>
      </c>
      <c r="S565" s="49">
        <v>52.540310169999998</v>
      </c>
      <c r="T565" s="49">
        <v>7.6758653781217774</v>
      </c>
      <c r="U565" s="49" t="s">
        <v>141</v>
      </c>
      <c r="V565" s="49">
        <v>0.28594968825048261</v>
      </c>
      <c r="W565" s="49">
        <v>1.93521838171215</v>
      </c>
      <c r="X565" s="49">
        <v>4</v>
      </c>
      <c r="Y565" s="49">
        <v>90</v>
      </c>
      <c r="Z565" s="49">
        <v>0.89753000000000005</v>
      </c>
      <c r="AA565" s="49">
        <v>401.28340079999998</v>
      </c>
      <c r="AB565" s="49">
        <v>2.1221608550000002</v>
      </c>
      <c r="AC565" s="51">
        <v>0.6989506263185653</v>
      </c>
      <c r="AD565" s="53">
        <v>1</v>
      </c>
      <c r="AE565" s="51">
        <v>258.23142653846156</v>
      </c>
      <c r="AF565" s="51">
        <v>857.77101403877236</v>
      </c>
      <c r="AG565" s="51">
        <v>89.401734686109222</v>
      </c>
      <c r="AH565" s="51">
        <v>7.4837180743417596E-3</v>
      </c>
      <c r="AI565" s="51">
        <v>0.10422564206869801</v>
      </c>
      <c r="AJ565" s="51">
        <v>0.12457321655316522</v>
      </c>
      <c r="AK565" s="51">
        <v>6.4221027569453444</v>
      </c>
      <c r="AL565" s="51">
        <v>4.585704475684258</v>
      </c>
      <c r="AM565" s="51">
        <v>8.2585010382064308</v>
      </c>
    </row>
    <row r="566" spans="1:39">
      <c r="A566" t="s">
        <v>1268</v>
      </c>
      <c r="B566">
        <v>5</v>
      </c>
      <c r="C566" t="s">
        <v>1269</v>
      </c>
      <c r="D566" t="s">
        <v>136</v>
      </c>
      <c r="E566" t="s">
        <v>137</v>
      </c>
      <c r="F566" t="s">
        <v>138</v>
      </c>
      <c r="G566" t="s">
        <v>139</v>
      </c>
      <c r="H566" t="s">
        <v>140</v>
      </c>
      <c r="I566" t="s">
        <v>10</v>
      </c>
      <c r="J566" t="s">
        <v>45</v>
      </c>
      <c r="K566">
        <v>52</v>
      </c>
      <c r="L566">
        <v>10841.3</v>
      </c>
      <c r="M566" t="s">
        <v>30</v>
      </c>
      <c r="N566">
        <v>565</v>
      </c>
      <c r="O566">
        <v>258.69009692307691</v>
      </c>
      <c r="P566" s="49" t="s">
        <v>33</v>
      </c>
      <c r="Q566" s="49">
        <v>7360445</v>
      </c>
      <c r="R566" s="49">
        <v>32.510452999999998</v>
      </c>
      <c r="S566" s="49">
        <v>52.540310169999998</v>
      </c>
      <c r="T566" s="49">
        <v>7.6758653781217774</v>
      </c>
      <c r="U566" s="49" t="s">
        <v>141</v>
      </c>
      <c r="V566" s="49">
        <v>0.28594968825048261</v>
      </c>
      <c r="W566" s="49">
        <v>1.93521838171215</v>
      </c>
      <c r="X566" s="49">
        <v>4</v>
      </c>
      <c r="Y566" s="49">
        <v>90</v>
      </c>
      <c r="Z566" s="49">
        <v>0.89753000000000005</v>
      </c>
      <c r="AA566" s="49">
        <v>401.28340079999998</v>
      </c>
      <c r="AB566" s="49">
        <v>2.1221608550000002</v>
      </c>
      <c r="AC566" s="51">
        <v>0.6989506263185653</v>
      </c>
      <c r="AD566" s="53">
        <v>1</v>
      </c>
      <c r="AE566" s="51">
        <v>258.69009692307691</v>
      </c>
      <c r="AF566" s="51">
        <v>859.29458599976476</v>
      </c>
      <c r="AG566" s="51">
        <v>89.412945542479562</v>
      </c>
      <c r="AH566" s="51">
        <v>7.3582716519919392E-3</v>
      </c>
      <c r="AI566" s="51">
        <v>0.1040538914119308</v>
      </c>
      <c r="AJ566" s="51">
        <v>0.12457321655316522</v>
      </c>
      <c r="AK566" s="51">
        <v>6.4115199450341942</v>
      </c>
      <c r="AL566" s="51">
        <v>4.5781478155399142</v>
      </c>
      <c r="AM566" s="51">
        <v>8.2448920745284742</v>
      </c>
    </row>
    <row r="567" spans="1:39">
      <c r="A567" t="s">
        <v>1270</v>
      </c>
      <c r="B567">
        <v>5</v>
      </c>
      <c r="C567" t="s">
        <v>1271</v>
      </c>
      <c r="D567" t="s">
        <v>136</v>
      </c>
      <c r="E567" t="s">
        <v>137</v>
      </c>
      <c r="F567" t="s">
        <v>138</v>
      </c>
      <c r="G567" t="s">
        <v>139</v>
      </c>
      <c r="H567" t="s">
        <v>140</v>
      </c>
      <c r="I567" t="s">
        <v>10</v>
      </c>
      <c r="J567" t="s">
        <v>45</v>
      </c>
      <c r="K567">
        <v>52</v>
      </c>
      <c r="L567">
        <v>10841.3</v>
      </c>
      <c r="M567" t="s">
        <v>30</v>
      </c>
      <c r="N567">
        <v>566</v>
      </c>
      <c r="O567">
        <v>259.14876730769231</v>
      </c>
      <c r="P567" s="49" t="s">
        <v>33</v>
      </c>
      <c r="Q567" s="49">
        <v>7360445</v>
      </c>
      <c r="R567" s="49">
        <v>32.510452999999998</v>
      </c>
      <c r="S567" s="49">
        <v>52.540310169999998</v>
      </c>
      <c r="T567" s="49">
        <v>7.6758653781217774</v>
      </c>
      <c r="U567" s="49" t="s">
        <v>141</v>
      </c>
      <c r="V567" s="49">
        <v>0.28594968825048261</v>
      </c>
      <c r="W567" s="49">
        <v>1.93521838171215</v>
      </c>
      <c r="X567" s="49">
        <v>4</v>
      </c>
      <c r="Y567" s="49">
        <v>90</v>
      </c>
      <c r="Z567" s="49">
        <v>0.89753000000000005</v>
      </c>
      <c r="AA567" s="49">
        <v>401.28340079999998</v>
      </c>
      <c r="AB567" s="49">
        <v>2.1221608550000002</v>
      </c>
      <c r="AC567" s="51">
        <v>0.6989506263185653</v>
      </c>
      <c r="AD567" s="53">
        <v>1</v>
      </c>
      <c r="AE567" s="51">
        <v>259.14876730769231</v>
      </c>
      <c r="AF567" s="51">
        <v>860.81815796075728</v>
      </c>
      <c r="AG567" s="51">
        <v>89.423968021784475</v>
      </c>
      <c r="AH567" s="51">
        <v>7.2346299269857089E-3</v>
      </c>
      <c r="AI567" s="51">
        <v>0.10388252988717869</v>
      </c>
      <c r="AJ567" s="51">
        <v>0.12457321655316522</v>
      </c>
      <c r="AK567" s="51">
        <v>6.4009611103875388</v>
      </c>
      <c r="AL567" s="51">
        <v>4.5706082763687581</v>
      </c>
      <c r="AM567" s="51">
        <v>8.2313139444063186</v>
      </c>
    </row>
    <row r="568" spans="1:39">
      <c r="A568" t="s">
        <v>1272</v>
      </c>
      <c r="B568">
        <v>5</v>
      </c>
      <c r="C568" t="s">
        <v>1273</v>
      </c>
      <c r="D568" t="s">
        <v>136</v>
      </c>
      <c r="E568" t="s">
        <v>137</v>
      </c>
      <c r="F568" t="s">
        <v>138</v>
      </c>
      <c r="G568" t="s">
        <v>139</v>
      </c>
      <c r="H568" t="s">
        <v>140</v>
      </c>
      <c r="I568" t="s">
        <v>10</v>
      </c>
      <c r="J568" t="s">
        <v>45</v>
      </c>
      <c r="K568">
        <v>52</v>
      </c>
      <c r="L568">
        <v>10841.3</v>
      </c>
      <c r="M568" t="s">
        <v>30</v>
      </c>
      <c r="N568">
        <v>567</v>
      </c>
      <c r="O568">
        <v>259.60743769230771</v>
      </c>
      <c r="P568" s="49" t="s">
        <v>33</v>
      </c>
      <c r="Q568" s="49">
        <v>7360445</v>
      </c>
      <c r="R568" s="49">
        <v>32.510452999999998</v>
      </c>
      <c r="S568" s="49">
        <v>52.540310169999998</v>
      </c>
      <c r="T568" s="49">
        <v>7.6758653781217774</v>
      </c>
      <c r="U568" s="49" t="s">
        <v>141</v>
      </c>
      <c r="V568" s="49">
        <v>0.28594968825048261</v>
      </c>
      <c r="W568" s="49">
        <v>1.93521838171215</v>
      </c>
      <c r="X568" s="49">
        <v>4</v>
      </c>
      <c r="Y568" s="49">
        <v>90</v>
      </c>
      <c r="Z568" s="49">
        <v>0.89753000000000005</v>
      </c>
      <c r="AA568" s="49">
        <v>401.28340079999998</v>
      </c>
      <c r="AB568" s="49">
        <v>2.1221608550000002</v>
      </c>
      <c r="AC568" s="51">
        <v>0.6989506263185653</v>
      </c>
      <c r="AD568" s="53">
        <v>1</v>
      </c>
      <c r="AE568" s="51">
        <v>259.60743769230771</v>
      </c>
      <c r="AF568" s="51">
        <v>862.3417299217499</v>
      </c>
      <c r="AG568" s="51">
        <v>89.434804842849189</v>
      </c>
      <c r="AH568" s="51">
        <v>7.1127727092417476E-3</v>
      </c>
      <c r="AI568" s="51">
        <v>0.10371155858474415</v>
      </c>
      <c r="AJ568" s="51">
        <v>0.12457321655316522</v>
      </c>
      <c r="AK568" s="51">
        <v>6.3904263201868732</v>
      </c>
      <c r="AL568" s="51">
        <v>4.5630859061417572</v>
      </c>
      <c r="AM568" s="51">
        <v>8.2177667342319882</v>
      </c>
    </row>
    <row r="569" spans="1:39">
      <c r="A569" t="s">
        <v>1274</v>
      </c>
      <c r="B569">
        <v>5</v>
      </c>
      <c r="C569" t="s">
        <v>1275</v>
      </c>
      <c r="D569" t="s">
        <v>136</v>
      </c>
      <c r="E569" t="s">
        <v>137</v>
      </c>
      <c r="F569" t="s">
        <v>138</v>
      </c>
      <c r="G569" t="s">
        <v>139</v>
      </c>
      <c r="H569" t="s">
        <v>140</v>
      </c>
      <c r="I569" t="s">
        <v>10</v>
      </c>
      <c r="J569" t="s">
        <v>45</v>
      </c>
      <c r="K569">
        <v>52</v>
      </c>
      <c r="L569">
        <v>10841.3</v>
      </c>
      <c r="M569" t="s">
        <v>30</v>
      </c>
      <c r="N569">
        <v>568</v>
      </c>
      <c r="O569">
        <v>260.06610807692306</v>
      </c>
      <c r="P569" s="49" t="s">
        <v>33</v>
      </c>
      <c r="Q569" s="49">
        <v>7360445</v>
      </c>
      <c r="R569" s="49">
        <v>32.510452999999998</v>
      </c>
      <c r="S569" s="49">
        <v>52.540310169999998</v>
      </c>
      <c r="T569" s="49">
        <v>7.6758653781217774</v>
      </c>
      <c r="U569" s="49" t="s">
        <v>141</v>
      </c>
      <c r="V569" s="49">
        <v>0.28594968825048261</v>
      </c>
      <c r="W569" s="49">
        <v>1.93521838171215</v>
      </c>
      <c r="X569" s="49">
        <v>4</v>
      </c>
      <c r="Y569" s="49">
        <v>90</v>
      </c>
      <c r="Z569" s="49">
        <v>0.89753000000000005</v>
      </c>
      <c r="AA569" s="49">
        <v>401.28340079999998</v>
      </c>
      <c r="AB569" s="49">
        <v>2.1221608550000002</v>
      </c>
      <c r="AC569" s="51">
        <v>0.6989506263185653</v>
      </c>
      <c r="AD569" s="53">
        <v>1</v>
      </c>
      <c r="AE569" s="51">
        <v>260.06610807692306</v>
      </c>
      <c r="AF569" s="51">
        <v>863.86530188274219</v>
      </c>
      <c r="AG569" s="51">
        <v>89.445458693919193</v>
      </c>
      <c r="AH569" s="51">
        <v>6.9926799276777514E-3</v>
      </c>
      <c r="AI569" s="51">
        <v>0.1035409785518393</v>
      </c>
      <c r="AJ569" s="51">
        <v>0.12457321655316522</v>
      </c>
      <c r="AK569" s="51">
        <v>6.3799156389585816</v>
      </c>
      <c r="AL569" s="51">
        <v>4.5555807509339958</v>
      </c>
      <c r="AM569" s="51">
        <v>8.2042505269831683</v>
      </c>
    </row>
    <row r="570" spans="1:39">
      <c r="A570" t="s">
        <v>1276</v>
      </c>
      <c r="B570">
        <v>5</v>
      </c>
      <c r="C570" t="s">
        <v>1277</v>
      </c>
      <c r="D570" t="s">
        <v>136</v>
      </c>
      <c r="E570" t="s">
        <v>137</v>
      </c>
      <c r="F570" t="s">
        <v>138</v>
      </c>
      <c r="G570" t="s">
        <v>139</v>
      </c>
      <c r="H570" t="s">
        <v>140</v>
      </c>
      <c r="I570" t="s">
        <v>10</v>
      </c>
      <c r="J570" t="s">
        <v>45</v>
      </c>
      <c r="K570">
        <v>52</v>
      </c>
      <c r="L570">
        <v>10841.3</v>
      </c>
      <c r="M570" t="s">
        <v>30</v>
      </c>
      <c r="N570">
        <v>569</v>
      </c>
      <c r="O570">
        <v>260.52477846153846</v>
      </c>
      <c r="P570" s="49" t="s">
        <v>33</v>
      </c>
      <c r="Q570" s="49">
        <v>7360445</v>
      </c>
      <c r="R570" s="49">
        <v>32.510452999999998</v>
      </c>
      <c r="S570" s="49">
        <v>52.540310169999998</v>
      </c>
      <c r="T570" s="49">
        <v>7.6758653781217774</v>
      </c>
      <c r="U570" s="49" t="s">
        <v>141</v>
      </c>
      <c r="V570" s="49">
        <v>0.28594968825048261</v>
      </c>
      <c r="W570" s="49">
        <v>1.93521838171215</v>
      </c>
      <c r="X570" s="49">
        <v>4</v>
      </c>
      <c r="Y570" s="49">
        <v>90</v>
      </c>
      <c r="Z570" s="49">
        <v>0.89753000000000005</v>
      </c>
      <c r="AA570" s="49">
        <v>401.28340079999998</v>
      </c>
      <c r="AB570" s="49">
        <v>2.1221608550000002</v>
      </c>
      <c r="AC570" s="51">
        <v>0.6989506263185653</v>
      </c>
      <c r="AD570" s="53">
        <v>1</v>
      </c>
      <c r="AE570" s="51">
        <v>260.52477846153846</v>
      </c>
      <c r="AF570" s="51">
        <v>865.38887384373481</v>
      </c>
      <c r="AG570" s="51">
        <v>89.45593223284358</v>
      </c>
      <c r="AH570" s="51">
        <v>6.8743316315452727E-3</v>
      </c>
      <c r="AI570" s="51">
        <v>0.10337079079317679</v>
      </c>
      <c r="AJ570" s="51">
        <v>0.12457321655316522</v>
      </c>
      <c r="AK570" s="51">
        <v>6.3694291286103466</v>
      </c>
      <c r="AL570" s="51">
        <v>4.5480928549506743</v>
      </c>
      <c r="AM570" s="51">
        <v>8.1907654022700189</v>
      </c>
    </row>
    <row r="571" spans="1:39">
      <c r="A571" t="s">
        <v>1278</v>
      </c>
      <c r="B571">
        <v>5</v>
      </c>
      <c r="C571" t="s">
        <v>1279</v>
      </c>
      <c r="D571" t="s">
        <v>136</v>
      </c>
      <c r="E571" t="s">
        <v>137</v>
      </c>
      <c r="F571" t="s">
        <v>138</v>
      </c>
      <c r="G571" t="s">
        <v>139</v>
      </c>
      <c r="H571" t="s">
        <v>140</v>
      </c>
      <c r="I571" t="s">
        <v>10</v>
      </c>
      <c r="J571" t="s">
        <v>45</v>
      </c>
      <c r="K571">
        <v>52</v>
      </c>
      <c r="L571">
        <v>10841.3</v>
      </c>
      <c r="M571" t="s">
        <v>30</v>
      </c>
      <c r="N571">
        <v>570</v>
      </c>
      <c r="O571">
        <v>260.98344884615386</v>
      </c>
      <c r="P571" s="49" t="s">
        <v>33</v>
      </c>
      <c r="Q571" s="49">
        <v>7360445</v>
      </c>
      <c r="R571" s="49">
        <v>32.510452999999998</v>
      </c>
      <c r="S571" s="49">
        <v>52.540310169999998</v>
      </c>
      <c r="T571" s="49">
        <v>7.6758653781217774</v>
      </c>
      <c r="U571" s="49" t="s">
        <v>141</v>
      </c>
      <c r="V571" s="49">
        <v>0.28594968825048261</v>
      </c>
      <c r="W571" s="49">
        <v>1.93521838171215</v>
      </c>
      <c r="X571" s="49">
        <v>4</v>
      </c>
      <c r="Y571" s="49">
        <v>90</v>
      </c>
      <c r="Z571" s="49">
        <v>0.89753000000000005</v>
      </c>
      <c r="AA571" s="49">
        <v>401.28340079999998</v>
      </c>
      <c r="AB571" s="49">
        <v>2.1221608550000002</v>
      </c>
      <c r="AC571" s="51">
        <v>0.6989506263185653</v>
      </c>
      <c r="AD571" s="53">
        <v>1</v>
      </c>
      <c r="AE571" s="51">
        <v>260.98344884615386</v>
      </c>
      <c r="AF571" s="51">
        <v>866.91244580472733</v>
      </c>
      <c r="AG571" s="51">
        <v>89.466228087260333</v>
      </c>
      <c r="AH571" s="51">
        <v>6.7577079917159957E-3</v>
      </c>
      <c r="AI571" s="51">
        <v>0.10320099627155735</v>
      </c>
      <c r="AJ571" s="51">
        <v>0.12457321655316522</v>
      </c>
      <c r="AK571" s="51">
        <v>6.3589668484673494</v>
      </c>
      <c r="AL571" s="51">
        <v>4.5406222605529569</v>
      </c>
      <c r="AM571" s="51">
        <v>8.1773114363817427</v>
      </c>
    </row>
    <row r="572" spans="1:39">
      <c r="A572" t="s">
        <v>1280</v>
      </c>
      <c r="B572">
        <v>5</v>
      </c>
      <c r="C572" t="s">
        <v>1281</v>
      </c>
      <c r="D572" t="s">
        <v>136</v>
      </c>
      <c r="E572" t="s">
        <v>137</v>
      </c>
      <c r="F572" t="s">
        <v>138</v>
      </c>
      <c r="G572" t="s">
        <v>139</v>
      </c>
      <c r="H572" t="s">
        <v>140</v>
      </c>
      <c r="I572" t="s">
        <v>10</v>
      </c>
      <c r="J572" t="s">
        <v>45</v>
      </c>
      <c r="K572">
        <v>52</v>
      </c>
      <c r="L572">
        <v>10841.3</v>
      </c>
      <c r="M572" t="s">
        <v>30</v>
      </c>
      <c r="N572">
        <v>571</v>
      </c>
      <c r="O572">
        <v>261.44211923076921</v>
      </c>
      <c r="P572" s="49" t="s">
        <v>33</v>
      </c>
      <c r="Q572" s="49">
        <v>7360445</v>
      </c>
      <c r="R572" s="49">
        <v>32.510452999999998</v>
      </c>
      <c r="S572" s="49">
        <v>52.540310169999998</v>
      </c>
      <c r="T572" s="49">
        <v>7.6758653781217774</v>
      </c>
      <c r="U572" s="49" t="s">
        <v>141</v>
      </c>
      <c r="V572" s="49">
        <v>0.28594968825048261</v>
      </c>
      <c r="W572" s="49">
        <v>1.93521838171215</v>
      </c>
      <c r="X572" s="49">
        <v>4</v>
      </c>
      <c r="Y572" s="49">
        <v>90</v>
      </c>
      <c r="Z572" s="49">
        <v>0.89753000000000005</v>
      </c>
      <c r="AA572" s="49">
        <v>401.28340079999998</v>
      </c>
      <c r="AB572" s="49">
        <v>2.1221608550000002</v>
      </c>
      <c r="AC572" s="51">
        <v>0.6989506263185653</v>
      </c>
      <c r="AD572" s="53">
        <v>1</v>
      </c>
      <c r="AE572" s="51">
        <v>261.44211923076921</v>
      </c>
      <c r="AF572" s="51">
        <v>868.43601776571973</v>
      </c>
      <c r="AG572" s="51">
        <v>89.476348854783708</v>
      </c>
      <c r="AH572" s="51">
        <v>6.6427893020444594E-3</v>
      </c>
      <c r="AI572" s="51">
        <v>0.10303159590845296</v>
      </c>
      <c r="AJ572" s="51">
        <v>0.12457321655316522</v>
      </c>
      <c r="AK572" s="51">
        <v>6.3485288553082073</v>
      </c>
      <c r="AL572" s="51">
        <v>4.5331690082836316</v>
      </c>
      <c r="AM572" s="51">
        <v>8.163888702332784</v>
      </c>
    </row>
    <row r="573" spans="1:39">
      <c r="A573" t="s">
        <v>1282</v>
      </c>
      <c r="B573">
        <v>5</v>
      </c>
      <c r="C573" t="s">
        <v>1283</v>
      </c>
      <c r="D573" t="s">
        <v>136</v>
      </c>
      <c r="E573" t="s">
        <v>137</v>
      </c>
      <c r="F573" t="s">
        <v>138</v>
      </c>
      <c r="G573" t="s">
        <v>139</v>
      </c>
      <c r="H573" t="s">
        <v>140</v>
      </c>
      <c r="I573" t="s">
        <v>10</v>
      </c>
      <c r="J573" t="s">
        <v>45</v>
      </c>
      <c r="K573">
        <v>52</v>
      </c>
      <c r="L573">
        <v>10841.3</v>
      </c>
      <c r="M573" t="s">
        <v>30</v>
      </c>
      <c r="N573">
        <v>572</v>
      </c>
      <c r="O573">
        <v>261.90078961538461</v>
      </c>
      <c r="P573" s="49" t="s">
        <v>33</v>
      </c>
      <c r="Q573" s="49">
        <v>7360445</v>
      </c>
      <c r="R573" s="49">
        <v>32.510452999999998</v>
      </c>
      <c r="S573" s="49">
        <v>52.540310169999998</v>
      </c>
      <c r="T573" s="49">
        <v>7.6758653781217774</v>
      </c>
      <c r="U573" s="49" t="s">
        <v>141</v>
      </c>
      <c r="V573" s="49">
        <v>0.28594968825048261</v>
      </c>
      <c r="W573" s="49">
        <v>1.93521838171215</v>
      </c>
      <c r="X573" s="49">
        <v>4</v>
      </c>
      <c r="Y573" s="49">
        <v>90</v>
      </c>
      <c r="Z573" s="49">
        <v>0.89753000000000005</v>
      </c>
      <c r="AA573" s="49">
        <v>401.28340079999998</v>
      </c>
      <c r="AB573" s="49">
        <v>2.1221608550000002</v>
      </c>
      <c r="AC573" s="51">
        <v>0.6989506263185653</v>
      </c>
      <c r="AD573" s="53">
        <v>1</v>
      </c>
      <c r="AE573" s="51">
        <v>261.90078961538461</v>
      </c>
      <c r="AF573" s="51">
        <v>869.95958972671224</v>
      </c>
      <c r="AG573" s="51">
        <v>89.486297103193166</v>
      </c>
      <c r="AH573" s="51">
        <v>6.5295559803931367E-3</v>
      </c>
      <c r="AI573" s="51">
        <v>0.10286259058458595</v>
      </c>
      <c r="AJ573" s="51">
        <v>0.12457321655316522</v>
      </c>
      <c r="AK573" s="51">
        <v>6.3381152034006538</v>
      </c>
      <c r="AL573" s="51">
        <v>4.5257331368925922</v>
      </c>
      <c r="AM573" s="51">
        <v>8.1504972699087155</v>
      </c>
    </row>
    <row r="574" spans="1:39">
      <c r="A574" t="s">
        <v>1284</v>
      </c>
      <c r="B574">
        <v>5</v>
      </c>
      <c r="C574" t="s">
        <v>1285</v>
      </c>
      <c r="D574" t="s">
        <v>136</v>
      </c>
      <c r="E574" t="s">
        <v>137</v>
      </c>
      <c r="F574" t="s">
        <v>138</v>
      </c>
      <c r="G574" t="s">
        <v>139</v>
      </c>
      <c r="H574" t="s">
        <v>140</v>
      </c>
      <c r="I574" t="s">
        <v>10</v>
      </c>
      <c r="J574" t="s">
        <v>45</v>
      </c>
      <c r="K574">
        <v>52</v>
      </c>
      <c r="L574">
        <v>10841.3</v>
      </c>
      <c r="M574" t="s">
        <v>30</v>
      </c>
      <c r="N574">
        <v>573</v>
      </c>
      <c r="O574">
        <v>262.35946000000001</v>
      </c>
      <c r="P574" s="49" t="s">
        <v>33</v>
      </c>
      <c r="Q574" s="49">
        <v>7360445</v>
      </c>
      <c r="R574" s="49">
        <v>32.510452999999998</v>
      </c>
      <c r="S574" s="49">
        <v>52.540310169999998</v>
      </c>
      <c r="T574" s="49">
        <v>7.6758653781217774</v>
      </c>
      <c r="U574" s="49" t="s">
        <v>141</v>
      </c>
      <c r="V574" s="49">
        <v>0.28594968825048261</v>
      </c>
      <c r="W574" s="49">
        <v>1.93521838171215</v>
      </c>
      <c r="X574" s="49">
        <v>4</v>
      </c>
      <c r="Y574" s="49">
        <v>90</v>
      </c>
      <c r="Z574" s="49">
        <v>0.89753000000000005</v>
      </c>
      <c r="AA574" s="49">
        <v>401.28340079999998</v>
      </c>
      <c r="AB574" s="49">
        <v>2.1221608550000002</v>
      </c>
      <c r="AC574" s="51">
        <v>0.6989506263185653</v>
      </c>
      <c r="AD574" s="53">
        <v>1</v>
      </c>
      <c r="AE574" s="51">
        <v>262.35946000000001</v>
      </c>
      <c r="AF574" s="51">
        <v>871.48316168770475</v>
      </c>
      <c r="AG574" s="51">
        <v>89.496075370624254</v>
      </c>
      <c r="AH574" s="51">
        <v>6.4179885699116234E-3</v>
      </c>
      <c r="AI574" s="51">
        <v>0.10269398114050435</v>
      </c>
      <c r="AJ574" s="51">
        <v>0.12457321655316522</v>
      </c>
      <c r="AK574" s="51">
        <v>6.3277259445369873</v>
      </c>
      <c r="AL574" s="51">
        <v>4.5183146833621448</v>
      </c>
      <c r="AM574" s="51">
        <v>8.1371372057118307</v>
      </c>
    </row>
    <row r="575" spans="1:39">
      <c r="A575" t="s">
        <v>1286</v>
      </c>
      <c r="B575">
        <v>5</v>
      </c>
      <c r="C575" t="s">
        <v>1287</v>
      </c>
      <c r="D575" t="s">
        <v>136</v>
      </c>
      <c r="E575" t="s">
        <v>137</v>
      </c>
      <c r="F575" t="s">
        <v>138</v>
      </c>
      <c r="G575" t="s">
        <v>139</v>
      </c>
      <c r="H575" t="s">
        <v>140</v>
      </c>
      <c r="I575" t="s">
        <v>10</v>
      </c>
      <c r="J575" t="s">
        <v>45</v>
      </c>
      <c r="K575">
        <v>52</v>
      </c>
      <c r="L575">
        <v>10841.3</v>
      </c>
      <c r="M575" t="s">
        <v>30</v>
      </c>
      <c r="N575">
        <v>574</v>
      </c>
      <c r="O575">
        <v>262.81813038461536</v>
      </c>
      <c r="P575" s="49" t="s">
        <v>33</v>
      </c>
      <c r="Q575" s="49">
        <v>7360445</v>
      </c>
      <c r="R575" s="49">
        <v>32.510452999999998</v>
      </c>
      <c r="S575" s="49">
        <v>52.540310169999998</v>
      </c>
      <c r="T575" s="49">
        <v>7.6758653781217774</v>
      </c>
      <c r="U575" s="49" t="s">
        <v>141</v>
      </c>
      <c r="V575" s="49">
        <v>0.28594968825048261</v>
      </c>
      <c r="W575" s="49">
        <v>1.93521838171215</v>
      </c>
      <c r="X575" s="49">
        <v>4</v>
      </c>
      <c r="Y575" s="49">
        <v>90</v>
      </c>
      <c r="Z575" s="49">
        <v>0.89753000000000005</v>
      </c>
      <c r="AA575" s="49">
        <v>401.28340079999998</v>
      </c>
      <c r="AB575" s="49">
        <v>2.1221608550000002</v>
      </c>
      <c r="AC575" s="51">
        <v>0.6989506263185653</v>
      </c>
      <c r="AD575" s="53">
        <v>1</v>
      </c>
      <c r="AE575" s="51">
        <v>262.81813038461536</v>
      </c>
      <c r="AF575" s="51">
        <v>873.00673364869715</v>
      </c>
      <c r="AG575" s="51">
        <v>89.505686165761162</v>
      </c>
      <c r="AH575" s="51">
        <v>6.3080677401332903E-3</v>
      </c>
      <c r="AI575" s="51">
        <v>0.10252576837715292</v>
      </c>
      <c r="AJ575" s="51">
        <v>0.12457321655316522</v>
      </c>
      <c r="AK575" s="51">
        <v>6.3173611280692654</v>
      </c>
      <c r="AL575" s="51">
        <v>4.5109136829321415</v>
      </c>
      <c r="AM575" s="51">
        <v>8.1238085732063894</v>
      </c>
    </row>
    <row r="576" spans="1:39">
      <c r="A576" t="s">
        <v>1288</v>
      </c>
      <c r="B576">
        <v>5</v>
      </c>
      <c r="C576" t="s">
        <v>1289</v>
      </c>
      <c r="D576" t="s">
        <v>136</v>
      </c>
      <c r="E576" t="s">
        <v>137</v>
      </c>
      <c r="F576" t="s">
        <v>138</v>
      </c>
      <c r="G576" t="s">
        <v>139</v>
      </c>
      <c r="H576" t="s">
        <v>140</v>
      </c>
      <c r="I576" t="s">
        <v>10</v>
      </c>
      <c r="J576" t="s">
        <v>45</v>
      </c>
      <c r="K576">
        <v>52</v>
      </c>
      <c r="L576">
        <v>10841.3</v>
      </c>
      <c r="M576" t="s">
        <v>30</v>
      </c>
      <c r="N576">
        <v>575</v>
      </c>
      <c r="O576">
        <v>263.27680076923076</v>
      </c>
      <c r="P576" s="49" t="s">
        <v>33</v>
      </c>
      <c r="Q576" s="49">
        <v>7360445</v>
      </c>
      <c r="R576" s="49">
        <v>32.510452999999998</v>
      </c>
      <c r="S576" s="49">
        <v>52.540310169999998</v>
      </c>
      <c r="T576" s="49">
        <v>7.6758653781217774</v>
      </c>
      <c r="U576" s="49" t="s">
        <v>141</v>
      </c>
      <c r="V576" s="49">
        <v>0.28594968825048261</v>
      </c>
      <c r="W576" s="49">
        <v>1.93521838171215</v>
      </c>
      <c r="X576" s="49">
        <v>4</v>
      </c>
      <c r="Y576" s="49">
        <v>90</v>
      </c>
      <c r="Z576" s="49">
        <v>0.89753000000000005</v>
      </c>
      <c r="AA576" s="49">
        <v>401.28340079999998</v>
      </c>
      <c r="AB576" s="49">
        <v>2.1221608550000002</v>
      </c>
      <c r="AC576" s="51">
        <v>0.6989506263185653</v>
      </c>
      <c r="AD576" s="53">
        <v>1</v>
      </c>
      <c r="AE576" s="51">
        <v>263.27680076923076</v>
      </c>
      <c r="AF576" s="51">
        <v>874.53030560968966</v>
      </c>
      <c r="AG576" s="51">
        <v>89.515131968030829</v>
      </c>
      <c r="AH576" s="51">
        <v>6.199774287992091E-3</v>
      </c>
      <c r="AI576" s="51">
        <v>0.1023579530564401</v>
      </c>
      <c r="AJ576" s="51">
        <v>0.12457321655316522</v>
      </c>
      <c r="AK576" s="51">
        <v>6.307020800944227</v>
      </c>
      <c r="AL576" s="51">
        <v>4.5035301691249163</v>
      </c>
      <c r="AM576" s="51">
        <v>8.1105114327635395</v>
      </c>
    </row>
    <row r="577" spans="1:39">
      <c r="A577" t="s">
        <v>1290</v>
      </c>
      <c r="B577">
        <v>5</v>
      </c>
      <c r="C577" t="s">
        <v>1291</v>
      </c>
      <c r="D577" t="s">
        <v>136</v>
      </c>
      <c r="E577" t="s">
        <v>137</v>
      </c>
      <c r="F577" t="s">
        <v>138</v>
      </c>
      <c r="G577" t="s">
        <v>139</v>
      </c>
      <c r="H577" t="s">
        <v>140</v>
      </c>
      <c r="I577" t="s">
        <v>10</v>
      </c>
      <c r="J577" t="s">
        <v>45</v>
      </c>
      <c r="K577">
        <v>52</v>
      </c>
      <c r="L577">
        <v>10841.3</v>
      </c>
      <c r="M577" t="s">
        <v>30</v>
      </c>
      <c r="N577">
        <v>576</v>
      </c>
      <c r="O577">
        <v>263.73547115384616</v>
      </c>
      <c r="P577" s="49" t="s">
        <v>33</v>
      </c>
      <c r="Q577" s="49">
        <v>7360445</v>
      </c>
      <c r="R577" s="49">
        <v>32.510452999999998</v>
      </c>
      <c r="S577" s="49">
        <v>52.540310169999998</v>
      </c>
      <c r="T577" s="49">
        <v>7.6758653781217774</v>
      </c>
      <c r="U577" s="49" t="s">
        <v>141</v>
      </c>
      <c r="V577" s="49">
        <v>0.28594968825048261</v>
      </c>
      <c r="W577" s="49">
        <v>1.93521838171215</v>
      </c>
      <c r="X577" s="49">
        <v>4</v>
      </c>
      <c r="Y577" s="49">
        <v>90</v>
      </c>
      <c r="Z577" s="49">
        <v>0.89753000000000005</v>
      </c>
      <c r="AA577" s="49">
        <v>401.28340079999998</v>
      </c>
      <c r="AB577" s="49">
        <v>2.1221608550000002</v>
      </c>
      <c r="AC577" s="51">
        <v>0.6989506263185653</v>
      </c>
      <c r="AD577" s="53">
        <v>1</v>
      </c>
      <c r="AE577" s="51">
        <v>263.73547115384616</v>
      </c>
      <c r="AF577" s="51">
        <v>876.05387757068229</v>
      </c>
      <c r="AG577" s="51">
        <v>89.524415227798599</v>
      </c>
      <c r="AH577" s="51">
        <v>6.093089138842993E-3</v>
      </c>
      <c r="AI577" s="51">
        <v>0.10219053590180079</v>
      </c>
      <c r="AJ577" s="51">
        <v>0.12457321655316522</v>
      </c>
      <c r="AK577" s="51">
        <v>6.2967050077379794</v>
      </c>
      <c r="AL577" s="51">
        <v>4.4961641737700511</v>
      </c>
      <c r="AM577" s="51">
        <v>8.0972458417059077</v>
      </c>
    </row>
    <row r="578" spans="1:39">
      <c r="A578" t="s">
        <v>1292</v>
      </c>
      <c r="B578">
        <v>5</v>
      </c>
      <c r="C578" t="s">
        <v>1293</v>
      </c>
      <c r="D578" t="s">
        <v>136</v>
      </c>
      <c r="E578" t="s">
        <v>137</v>
      </c>
      <c r="F578" t="s">
        <v>138</v>
      </c>
      <c r="G578" t="s">
        <v>139</v>
      </c>
      <c r="H578" t="s">
        <v>140</v>
      </c>
      <c r="I578" t="s">
        <v>10</v>
      </c>
      <c r="J578" t="s">
        <v>45</v>
      </c>
      <c r="K578">
        <v>52</v>
      </c>
      <c r="L578">
        <v>10841.3</v>
      </c>
      <c r="M578" t="s">
        <v>30</v>
      </c>
      <c r="N578">
        <v>577</v>
      </c>
      <c r="O578">
        <v>264.19414153846157</v>
      </c>
      <c r="P578" s="49" t="s">
        <v>33</v>
      </c>
      <c r="Q578" s="49">
        <v>7360445</v>
      </c>
      <c r="R578" s="49">
        <v>32.510452999999998</v>
      </c>
      <c r="S578" s="49">
        <v>52.540310169999998</v>
      </c>
      <c r="T578" s="49">
        <v>7.6758653781217774</v>
      </c>
      <c r="U578" s="49" t="s">
        <v>141</v>
      </c>
      <c r="V578" s="49">
        <v>0.28594968825048261</v>
      </c>
      <c r="W578" s="49">
        <v>1.93521838171215</v>
      </c>
      <c r="X578" s="49">
        <v>4</v>
      </c>
      <c r="Y578" s="49">
        <v>90</v>
      </c>
      <c r="Z578" s="49">
        <v>0.89753000000000005</v>
      </c>
      <c r="AA578" s="49">
        <v>401.28340079999998</v>
      </c>
      <c r="AB578" s="49">
        <v>2.1221608550000002</v>
      </c>
      <c r="AC578" s="51">
        <v>0.6989506263185653</v>
      </c>
      <c r="AD578" s="53">
        <v>1</v>
      </c>
      <c r="AE578" s="51">
        <v>264.19414153846157</v>
      </c>
      <c r="AF578" s="51">
        <v>877.5774495316748</v>
      </c>
      <c r="AG578" s="51">
        <v>89.533538366565523</v>
      </c>
      <c r="AH578" s="51">
        <v>5.9879933475415134E-3</v>
      </c>
      <c r="AI578" s="51">
        <v>0.10202351759875519</v>
      </c>
      <c r="AJ578" s="51">
        <v>0.12457321655316522</v>
      </c>
      <c r="AK578" s="51">
        <v>6.2864137906904274</v>
      </c>
      <c r="AL578" s="51">
        <v>4.4888157270289648</v>
      </c>
      <c r="AM578" s="51">
        <v>8.0840118543518908</v>
      </c>
    </row>
    <row r="579" spans="1:39">
      <c r="A579" t="s">
        <v>1294</v>
      </c>
      <c r="B579">
        <v>5</v>
      </c>
      <c r="C579" t="s">
        <v>1295</v>
      </c>
      <c r="D579" t="s">
        <v>136</v>
      </c>
      <c r="E579" t="s">
        <v>137</v>
      </c>
      <c r="F579" t="s">
        <v>138</v>
      </c>
      <c r="G579" t="s">
        <v>139</v>
      </c>
      <c r="H579" t="s">
        <v>140</v>
      </c>
      <c r="I579" t="s">
        <v>10</v>
      </c>
      <c r="J579" t="s">
        <v>45</v>
      </c>
      <c r="K579">
        <v>52</v>
      </c>
      <c r="L579">
        <v>10841.3</v>
      </c>
      <c r="M579" t="s">
        <v>30</v>
      </c>
      <c r="N579">
        <v>578</v>
      </c>
      <c r="O579">
        <v>264.65281192307691</v>
      </c>
      <c r="P579" s="49" t="s">
        <v>33</v>
      </c>
      <c r="Q579" s="49">
        <v>7360445</v>
      </c>
      <c r="R579" s="49">
        <v>32.510452999999998</v>
      </c>
      <c r="S579" s="49">
        <v>52.540310169999998</v>
      </c>
      <c r="T579" s="49">
        <v>7.6758653781217774</v>
      </c>
      <c r="U579" s="49" t="s">
        <v>141</v>
      </c>
      <c r="V579" s="49">
        <v>0.28594968825048261</v>
      </c>
      <c r="W579" s="49">
        <v>1.93521838171215</v>
      </c>
      <c r="X579" s="49">
        <v>4</v>
      </c>
      <c r="Y579" s="49">
        <v>90</v>
      </c>
      <c r="Z579" s="49">
        <v>0.89753000000000005</v>
      </c>
      <c r="AA579" s="49">
        <v>401.28340079999998</v>
      </c>
      <c r="AB579" s="49">
        <v>2.1221608550000002</v>
      </c>
      <c r="AC579" s="51">
        <v>0.6989506263185653</v>
      </c>
      <c r="AD579" s="53">
        <v>1</v>
      </c>
      <c r="AE579" s="51">
        <v>264.65281192307691</v>
      </c>
      <c r="AF579" s="51">
        <v>879.1010214926672</v>
      </c>
      <c r="AG579" s="51">
        <v>89.542503777166715</v>
      </c>
      <c r="AH579" s="51">
        <v>5.8844680991321915E-3</v>
      </c>
      <c r="AI579" s="51">
        <v>0.10185689879546296</v>
      </c>
      <c r="AJ579" s="51">
        <v>0.12457321655316522</v>
      </c>
      <c r="AK579" s="51">
        <v>6.2761471897394188</v>
      </c>
      <c r="AL579" s="51">
        <v>4.4814848574192894</v>
      </c>
      <c r="AM579" s="51">
        <v>8.0708095220595482</v>
      </c>
    </row>
    <row r="580" spans="1:39">
      <c r="A580" t="s">
        <v>1296</v>
      </c>
      <c r="B580">
        <v>5</v>
      </c>
      <c r="C580" t="s">
        <v>1297</v>
      </c>
      <c r="D580" t="s">
        <v>136</v>
      </c>
      <c r="E580" t="s">
        <v>137</v>
      </c>
      <c r="F580" t="s">
        <v>138</v>
      </c>
      <c r="G580" t="s">
        <v>139</v>
      </c>
      <c r="H580" t="s">
        <v>140</v>
      </c>
      <c r="I580" t="s">
        <v>10</v>
      </c>
      <c r="J580" t="s">
        <v>45</v>
      </c>
      <c r="K580">
        <v>52</v>
      </c>
      <c r="L580">
        <v>10841.3</v>
      </c>
      <c r="M580" t="s">
        <v>30</v>
      </c>
      <c r="N580">
        <v>579</v>
      </c>
      <c r="O580">
        <v>265.11148230769231</v>
      </c>
      <c r="P580" s="49" t="s">
        <v>33</v>
      </c>
      <c r="Q580" s="49">
        <v>7360445</v>
      </c>
      <c r="R580" s="49">
        <v>32.510452999999998</v>
      </c>
      <c r="S580" s="49">
        <v>52.540310169999998</v>
      </c>
      <c r="T580" s="49">
        <v>7.6758653781217774</v>
      </c>
      <c r="U580" s="49" t="s">
        <v>141</v>
      </c>
      <c r="V580" s="49">
        <v>0.28594968825048261</v>
      </c>
      <c r="W580" s="49">
        <v>1.93521838171215</v>
      </c>
      <c r="X580" s="49">
        <v>4</v>
      </c>
      <c r="Y580" s="49">
        <v>90</v>
      </c>
      <c r="Z580" s="49">
        <v>0.89753000000000005</v>
      </c>
      <c r="AA580" s="49">
        <v>401.28340079999998</v>
      </c>
      <c r="AB580" s="49">
        <v>2.1221608550000002</v>
      </c>
      <c r="AC580" s="51">
        <v>0.6989506263185653</v>
      </c>
      <c r="AD580" s="53">
        <v>1</v>
      </c>
      <c r="AE580" s="51">
        <v>265.11148230769231</v>
      </c>
      <c r="AF580" s="51">
        <v>880.62459345365971</v>
      </c>
      <c r="AG580" s="51">
        <v>89.551313823971498</v>
      </c>
      <c r="AH580" s="51">
        <v>5.7824947100257092E-3</v>
      </c>
      <c r="AI580" s="51">
        <v>0.10169068010327362</v>
      </c>
      <c r="AJ580" s="51">
        <v>0.12457321655316522</v>
      </c>
      <c r="AK580" s="51">
        <v>6.2659052425546609</v>
      </c>
      <c r="AL580" s="51">
        <v>4.4741715918390907</v>
      </c>
      <c r="AM580" s="51">
        <v>8.0576388932702319</v>
      </c>
    </row>
    <row r="581" spans="1:39">
      <c r="A581" t="s">
        <v>1298</v>
      </c>
      <c r="B581">
        <v>5</v>
      </c>
      <c r="C581" t="s">
        <v>1299</v>
      </c>
      <c r="D581" t="s">
        <v>136</v>
      </c>
      <c r="E581" t="s">
        <v>137</v>
      </c>
      <c r="F581" t="s">
        <v>138</v>
      </c>
      <c r="G581" t="s">
        <v>139</v>
      </c>
      <c r="H581" t="s">
        <v>140</v>
      </c>
      <c r="I581" t="s">
        <v>10</v>
      </c>
      <c r="J581" t="s">
        <v>45</v>
      </c>
      <c r="K581">
        <v>52</v>
      </c>
      <c r="L581">
        <v>10841.3</v>
      </c>
      <c r="M581" t="s">
        <v>30</v>
      </c>
      <c r="N581">
        <v>580</v>
      </c>
      <c r="O581">
        <v>265.57015269230772</v>
      </c>
      <c r="P581" s="49" t="s">
        <v>33</v>
      </c>
      <c r="Q581" s="49">
        <v>7360445</v>
      </c>
      <c r="R581" s="49">
        <v>32.510452999999998</v>
      </c>
      <c r="S581" s="49">
        <v>52.540310169999998</v>
      </c>
      <c r="T581" s="49">
        <v>7.6758653781217774</v>
      </c>
      <c r="U581" s="49" t="s">
        <v>141</v>
      </c>
      <c r="V581" s="49">
        <v>0.28594968825048261</v>
      </c>
      <c r="W581" s="49">
        <v>1.93521838171215</v>
      </c>
      <c r="X581" s="49">
        <v>4</v>
      </c>
      <c r="Y581" s="49">
        <v>90</v>
      </c>
      <c r="Z581" s="49">
        <v>0.89753000000000005</v>
      </c>
      <c r="AA581" s="49">
        <v>401.28340079999998</v>
      </c>
      <c r="AB581" s="49">
        <v>2.1221608550000002</v>
      </c>
      <c r="AC581" s="51">
        <v>0.6989506263185653</v>
      </c>
      <c r="AD581" s="53">
        <v>1</v>
      </c>
      <c r="AE581" s="51">
        <v>265.57015269230772</v>
      </c>
      <c r="AF581" s="51">
        <v>882.14816541465223</v>
      </c>
      <c r="AG581" s="51">
        <v>89.559970843084429</v>
      </c>
      <c r="AH581" s="51">
        <v>5.6820546285793029E-3</v>
      </c>
      <c r="AI581" s="51">
        <v>0.10152486209727242</v>
      </c>
      <c r="AJ581" s="51">
        <v>0.12457321655316522</v>
      </c>
      <c r="AK581" s="51">
        <v>6.2556879845713569</v>
      </c>
      <c r="AL581" s="51">
        <v>4.4668759555908872</v>
      </c>
      <c r="AM581" s="51">
        <v>8.0445000135518274</v>
      </c>
    </row>
    <row r="582" spans="1:39">
      <c r="A582" t="s">
        <v>1300</v>
      </c>
      <c r="B582">
        <v>5</v>
      </c>
      <c r="C582" t="s">
        <v>1301</v>
      </c>
      <c r="D582" t="s">
        <v>136</v>
      </c>
      <c r="E582" t="s">
        <v>137</v>
      </c>
      <c r="F582" t="s">
        <v>138</v>
      </c>
      <c r="G582" t="s">
        <v>139</v>
      </c>
      <c r="H582" t="s">
        <v>140</v>
      </c>
      <c r="I582" t="s">
        <v>10</v>
      </c>
      <c r="J582" t="s">
        <v>45</v>
      </c>
      <c r="K582">
        <v>52</v>
      </c>
      <c r="L582">
        <v>10841.3</v>
      </c>
      <c r="M582" t="s">
        <v>30</v>
      </c>
      <c r="N582">
        <v>581</v>
      </c>
      <c r="O582">
        <v>266.02882307692306</v>
      </c>
      <c r="P582" s="49" t="s">
        <v>33</v>
      </c>
      <c r="Q582" s="49">
        <v>7360445</v>
      </c>
      <c r="R582" s="49">
        <v>32.510452999999998</v>
      </c>
      <c r="S582" s="49">
        <v>52.540310169999998</v>
      </c>
      <c r="T582" s="49">
        <v>7.6758653781217774</v>
      </c>
      <c r="U582" s="49" t="s">
        <v>141</v>
      </c>
      <c r="V582" s="49">
        <v>0.28594968825048261</v>
      </c>
      <c r="W582" s="49">
        <v>1.93521838171215</v>
      </c>
      <c r="X582" s="49">
        <v>4</v>
      </c>
      <c r="Y582" s="49">
        <v>90</v>
      </c>
      <c r="Z582" s="49">
        <v>0.89753000000000005</v>
      </c>
      <c r="AA582" s="49">
        <v>401.28340079999998</v>
      </c>
      <c r="AB582" s="49">
        <v>2.1221608550000002</v>
      </c>
      <c r="AC582" s="51">
        <v>0.6989506263185653</v>
      </c>
      <c r="AD582" s="53">
        <v>1</v>
      </c>
      <c r="AE582" s="51">
        <v>266.02882307692306</v>
      </c>
      <c r="AF582" s="51">
        <v>883.67173737564462</v>
      </c>
      <c r="AG582" s="51">
        <v>89.568477142547792</v>
      </c>
      <c r="AH582" s="51">
        <v>5.5831294360539612E-3</v>
      </c>
      <c r="AI582" s="51">
        <v>0.10135944531682206</v>
      </c>
      <c r="AJ582" s="51">
        <v>0.12457321655316522</v>
      </c>
      <c r="AK582" s="51">
        <v>6.2454954490235775</v>
      </c>
      <c r="AL582" s="51">
        <v>4.4595979724054775</v>
      </c>
      <c r="AM582" s="51">
        <v>8.0313929256416792</v>
      </c>
    </row>
    <row r="583" spans="1:39">
      <c r="A583" t="s">
        <v>1302</v>
      </c>
      <c r="B583">
        <v>5</v>
      </c>
      <c r="C583" t="s">
        <v>1303</v>
      </c>
      <c r="D583" t="s">
        <v>136</v>
      </c>
      <c r="E583" t="s">
        <v>137</v>
      </c>
      <c r="F583" t="s">
        <v>138</v>
      </c>
      <c r="G583" t="s">
        <v>139</v>
      </c>
      <c r="H583" t="s">
        <v>140</v>
      </c>
      <c r="I583" t="s">
        <v>10</v>
      </c>
      <c r="J583" t="s">
        <v>45</v>
      </c>
      <c r="K583">
        <v>52</v>
      </c>
      <c r="L583">
        <v>10841.3</v>
      </c>
      <c r="M583" t="s">
        <v>30</v>
      </c>
      <c r="N583">
        <v>582</v>
      </c>
      <c r="O583">
        <v>266.48749346153846</v>
      </c>
      <c r="P583" s="49" t="s">
        <v>33</v>
      </c>
      <c r="Q583" s="49">
        <v>7360445</v>
      </c>
      <c r="R583" s="49">
        <v>32.510452999999998</v>
      </c>
      <c r="S583" s="49">
        <v>52.540310169999998</v>
      </c>
      <c r="T583" s="49">
        <v>7.6758653781217774</v>
      </c>
      <c r="U583" s="49" t="s">
        <v>141</v>
      </c>
      <c r="V583" s="49">
        <v>0.28594968825048261</v>
      </c>
      <c r="W583" s="49">
        <v>1.93521838171215</v>
      </c>
      <c r="X583" s="49">
        <v>4</v>
      </c>
      <c r="Y583" s="49">
        <v>90</v>
      </c>
      <c r="Z583" s="49">
        <v>0.89753000000000005</v>
      </c>
      <c r="AA583" s="49">
        <v>401.28340079999998</v>
      </c>
      <c r="AB583" s="49">
        <v>2.1221608550000002</v>
      </c>
      <c r="AC583" s="51">
        <v>0.6989506263185653</v>
      </c>
      <c r="AD583" s="53">
        <v>1</v>
      </c>
      <c r="AE583" s="51">
        <v>266.48749346153846</v>
      </c>
      <c r="AF583" s="51">
        <v>885.19530933663714</v>
      </c>
      <c r="AG583" s="51">
        <v>89.57683500254511</v>
      </c>
      <c r="AH583" s="51">
        <v>5.4857008472861011E-3</v>
      </c>
      <c r="AI583" s="51">
        <v>0.10119443026609996</v>
      </c>
      <c r="AJ583" s="51">
        <v>0.12457321655316522</v>
      </c>
      <c r="AK583" s="51">
        <v>6.2353276669773772</v>
      </c>
      <c r="AL583" s="51">
        <v>4.4523376644655865</v>
      </c>
      <c r="AM583" s="51">
        <v>8.0183176694891678</v>
      </c>
    </row>
    <row r="584" spans="1:39">
      <c r="A584" t="s">
        <v>1304</v>
      </c>
      <c r="B584">
        <v>5</v>
      </c>
      <c r="C584" t="s">
        <v>1305</v>
      </c>
      <c r="D584" t="s">
        <v>136</v>
      </c>
      <c r="E584" t="s">
        <v>137</v>
      </c>
      <c r="F584" t="s">
        <v>138</v>
      </c>
      <c r="G584" t="s">
        <v>139</v>
      </c>
      <c r="H584" t="s">
        <v>140</v>
      </c>
      <c r="I584" t="s">
        <v>10</v>
      </c>
      <c r="J584" t="s">
        <v>45</v>
      </c>
      <c r="K584">
        <v>52</v>
      </c>
      <c r="L584">
        <v>10841.3</v>
      </c>
      <c r="M584" t="s">
        <v>30</v>
      </c>
      <c r="N584">
        <v>583</v>
      </c>
      <c r="O584">
        <v>266.94616384615387</v>
      </c>
      <c r="P584" s="49" t="s">
        <v>33</v>
      </c>
      <c r="Q584" s="49">
        <v>7360445</v>
      </c>
      <c r="R584" s="49">
        <v>32.510452999999998</v>
      </c>
      <c r="S584" s="49">
        <v>52.540310169999998</v>
      </c>
      <c r="T584" s="49">
        <v>7.6758653781217774</v>
      </c>
      <c r="U584" s="49" t="s">
        <v>141</v>
      </c>
      <c r="V584" s="49">
        <v>0.28594968825048261</v>
      </c>
      <c r="W584" s="49">
        <v>1.93521838171215</v>
      </c>
      <c r="X584" s="49">
        <v>4</v>
      </c>
      <c r="Y584" s="49">
        <v>90</v>
      </c>
      <c r="Z584" s="49">
        <v>0.89753000000000005</v>
      </c>
      <c r="AA584" s="49">
        <v>401.28340079999998</v>
      </c>
      <c r="AB584" s="49">
        <v>2.1221608550000002</v>
      </c>
      <c r="AC584" s="51">
        <v>0.6989506263185653</v>
      </c>
      <c r="AD584" s="53">
        <v>1</v>
      </c>
      <c r="AE584" s="51">
        <v>266.94616384615387</v>
      </c>
      <c r="AF584" s="51">
        <v>886.71888129762976</v>
      </c>
      <c r="AG584" s="51">
        <v>89.585046675605795</v>
      </c>
      <c r="AH584" s="51">
        <v>5.3897507114370816E-3</v>
      </c>
      <c r="AI584" s="51">
        <v>0.10102981741463145</v>
      </c>
      <c r="AJ584" s="51">
        <v>0.12457321655316522</v>
      </c>
      <c r="AK584" s="51">
        <v>6.2251846673636368</v>
      </c>
      <c r="AL584" s="51">
        <v>4.4450950524293207</v>
      </c>
      <c r="AM584" s="51">
        <v>8.0052742822979539</v>
      </c>
    </row>
    <row r="585" spans="1:39">
      <c r="A585" t="s">
        <v>1306</v>
      </c>
      <c r="B585">
        <v>5</v>
      </c>
      <c r="C585" t="s">
        <v>1307</v>
      </c>
      <c r="D585" t="s">
        <v>136</v>
      </c>
      <c r="E585" t="s">
        <v>137</v>
      </c>
      <c r="F585" t="s">
        <v>138</v>
      </c>
      <c r="G585" t="s">
        <v>139</v>
      </c>
      <c r="H585" t="s">
        <v>140</v>
      </c>
      <c r="I585" t="s">
        <v>10</v>
      </c>
      <c r="J585" t="s">
        <v>45</v>
      </c>
      <c r="K585">
        <v>52</v>
      </c>
      <c r="L585">
        <v>10841.3</v>
      </c>
      <c r="M585" t="s">
        <v>30</v>
      </c>
      <c r="N585">
        <v>584</v>
      </c>
      <c r="O585">
        <v>267.40483423076921</v>
      </c>
      <c r="P585" s="49" t="s">
        <v>33</v>
      </c>
      <c r="Q585" s="49">
        <v>7360445</v>
      </c>
      <c r="R585" s="49">
        <v>32.510452999999998</v>
      </c>
      <c r="S585" s="49">
        <v>52.540310169999998</v>
      </c>
      <c r="T585" s="49">
        <v>7.6758653781217774</v>
      </c>
      <c r="U585" s="49" t="s">
        <v>141</v>
      </c>
      <c r="V585" s="49">
        <v>0.28594968825048261</v>
      </c>
      <c r="W585" s="49">
        <v>1.93521838171215</v>
      </c>
      <c r="X585" s="49">
        <v>4</v>
      </c>
      <c r="Y585" s="49">
        <v>90</v>
      </c>
      <c r="Z585" s="49">
        <v>0.89753000000000005</v>
      </c>
      <c r="AA585" s="49">
        <v>401.28340079999998</v>
      </c>
      <c r="AB585" s="49">
        <v>2.1221608550000002</v>
      </c>
      <c r="AC585" s="51">
        <v>0.6989506263185653</v>
      </c>
      <c r="AD585" s="53">
        <v>1</v>
      </c>
      <c r="AE585" s="51">
        <v>267.40483423076921</v>
      </c>
      <c r="AF585" s="51">
        <v>888.24245325862205</v>
      </c>
      <c r="AG585" s="51">
        <v>89.593114386810797</v>
      </c>
      <c r="AH585" s="51">
        <v>5.2952610126447523E-3</v>
      </c>
      <c r="AI585" s="51">
        <v>0.10086560719781847</v>
      </c>
      <c r="AJ585" s="51">
        <v>0.12457321655316522</v>
      </c>
      <c r="AK585" s="51">
        <v>6.2150664770106516</v>
      </c>
      <c r="AL585" s="51">
        <v>4.4378701554534299</v>
      </c>
      <c r="AM585" s="51">
        <v>7.9922627985678734</v>
      </c>
    </row>
    <row r="586" spans="1:39">
      <c r="A586" t="s">
        <v>1308</v>
      </c>
      <c r="B586">
        <v>5</v>
      </c>
      <c r="C586" t="s">
        <v>1309</v>
      </c>
      <c r="D586" t="s">
        <v>136</v>
      </c>
      <c r="E586" t="s">
        <v>137</v>
      </c>
      <c r="F586" t="s">
        <v>138</v>
      </c>
      <c r="G586" t="s">
        <v>139</v>
      </c>
      <c r="H586" t="s">
        <v>140</v>
      </c>
      <c r="I586" t="s">
        <v>10</v>
      </c>
      <c r="J586" t="s">
        <v>45</v>
      </c>
      <c r="K586">
        <v>52</v>
      </c>
      <c r="L586">
        <v>10841.3</v>
      </c>
      <c r="M586" t="s">
        <v>30</v>
      </c>
      <c r="N586">
        <v>585</v>
      </c>
      <c r="O586">
        <v>267.86350461538461</v>
      </c>
      <c r="P586" s="49" t="s">
        <v>33</v>
      </c>
      <c r="Q586" s="49">
        <v>7360445</v>
      </c>
      <c r="R586" s="49">
        <v>32.510452999999998</v>
      </c>
      <c r="S586" s="49">
        <v>52.540310169999998</v>
      </c>
      <c r="T586" s="49">
        <v>7.6758653781217774</v>
      </c>
      <c r="U586" s="49" t="s">
        <v>141</v>
      </c>
      <c r="V586" s="49">
        <v>0.28594968825048261</v>
      </c>
      <c r="W586" s="49">
        <v>1.93521838171215</v>
      </c>
      <c r="X586" s="49">
        <v>4</v>
      </c>
      <c r="Y586" s="49">
        <v>90</v>
      </c>
      <c r="Z586" s="49">
        <v>0.89753000000000005</v>
      </c>
      <c r="AA586" s="49">
        <v>401.28340079999998</v>
      </c>
      <c r="AB586" s="49">
        <v>2.1221608550000002</v>
      </c>
      <c r="AC586" s="51">
        <v>0.6989506263185653</v>
      </c>
      <c r="AD586" s="53">
        <v>1</v>
      </c>
      <c r="AE586" s="51">
        <v>267.86350461538461</v>
      </c>
      <c r="AF586" s="51">
        <v>889.76602521961468</v>
      </c>
      <c r="AG586" s="51">
        <v>89.601040333999165</v>
      </c>
      <c r="AH586" s="51">
        <v>5.202213870623449E-3</v>
      </c>
      <c r="AI586" s="51">
        <v>0.10070180001746366</v>
      </c>
      <c r="AJ586" s="51">
        <v>0.12457321655316522</v>
      </c>
      <c r="AK586" s="51">
        <v>6.2049731206764145</v>
      </c>
      <c r="AL586" s="51">
        <v>4.4306629912163693</v>
      </c>
      <c r="AM586" s="51">
        <v>7.9792832501364606</v>
      </c>
    </row>
    <row r="587" spans="1:39">
      <c r="A587" t="s">
        <v>1310</v>
      </c>
      <c r="B587">
        <v>5</v>
      </c>
      <c r="C587" t="s">
        <v>1311</v>
      </c>
      <c r="D587" t="s">
        <v>136</v>
      </c>
      <c r="E587" t="s">
        <v>137</v>
      </c>
      <c r="F587" t="s">
        <v>138</v>
      </c>
      <c r="G587" t="s">
        <v>139</v>
      </c>
      <c r="H587" t="s">
        <v>140</v>
      </c>
      <c r="I587" t="s">
        <v>10</v>
      </c>
      <c r="J587" t="s">
        <v>45</v>
      </c>
      <c r="K587">
        <v>52</v>
      </c>
      <c r="L587">
        <v>10841.3</v>
      </c>
      <c r="M587" t="s">
        <v>30</v>
      </c>
      <c r="N587">
        <v>586</v>
      </c>
      <c r="O587">
        <v>268.32217500000002</v>
      </c>
      <c r="P587" s="49" t="s">
        <v>33</v>
      </c>
      <c r="Q587" s="49">
        <v>7360445</v>
      </c>
      <c r="R587" s="49">
        <v>32.510452999999998</v>
      </c>
      <c r="S587" s="49">
        <v>52.540310169999998</v>
      </c>
      <c r="T587" s="49">
        <v>7.6758653781217774</v>
      </c>
      <c r="U587" s="49" t="s">
        <v>141</v>
      </c>
      <c r="V587" s="49">
        <v>0.28594968825048261</v>
      </c>
      <c r="W587" s="49">
        <v>1.93521838171215</v>
      </c>
      <c r="X587" s="49">
        <v>4</v>
      </c>
      <c r="Y587" s="49">
        <v>90</v>
      </c>
      <c r="Z587" s="49">
        <v>0.89753000000000005</v>
      </c>
      <c r="AA587" s="49">
        <v>401.28340079999998</v>
      </c>
      <c r="AB587" s="49">
        <v>2.1221608550000002</v>
      </c>
      <c r="AC587" s="51">
        <v>0.6989506263185653</v>
      </c>
      <c r="AD587" s="53">
        <v>1</v>
      </c>
      <c r="AE587" s="51">
        <v>268.32217500000002</v>
      </c>
      <c r="AF587" s="51">
        <v>891.28959718060719</v>
      </c>
      <c r="AG587" s="51">
        <v>89.608826687975636</v>
      </c>
      <c r="AH587" s="51">
        <v>5.1105915413396843E-3</v>
      </c>
      <c r="AI587" s="51">
        <v>0.1005383962422908</v>
      </c>
      <c r="AJ587" s="51">
        <v>0.12457321655316522</v>
      </c>
      <c r="AK587" s="51">
        <v>6.1949046210806884</v>
      </c>
      <c r="AL587" s="51">
        <v>4.4234735759411912</v>
      </c>
      <c r="AM587" s="51">
        <v>7.9663356662201865</v>
      </c>
    </row>
    <row r="588" spans="1:39">
      <c r="A588" t="s">
        <v>1312</v>
      </c>
      <c r="B588">
        <v>5</v>
      </c>
      <c r="C588" t="s">
        <v>1313</v>
      </c>
      <c r="D588" t="s">
        <v>136</v>
      </c>
      <c r="E588" t="s">
        <v>137</v>
      </c>
      <c r="F588" t="s">
        <v>138</v>
      </c>
      <c r="G588" t="s">
        <v>139</v>
      </c>
      <c r="H588" t="s">
        <v>140</v>
      </c>
      <c r="I588" t="s">
        <v>10</v>
      </c>
      <c r="J588" t="s">
        <v>45</v>
      </c>
      <c r="K588">
        <v>52</v>
      </c>
      <c r="L588">
        <v>10841.3</v>
      </c>
      <c r="M588" t="s">
        <v>30</v>
      </c>
      <c r="N588">
        <v>587</v>
      </c>
      <c r="O588">
        <v>268.78084538461536</v>
      </c>
      <c r="P588" s="49" t="s">
        <v>33</v>
      </c>
      <c r="Q588" s="49">
        <v>7360445</v>
      </c>
      <c r="R588" s="49">
        <v>32.510452999999998</v>
      </c>
      <c r="S588" s="49">
        <v>52.540310169999998</v>
      </c>
      <c r="T588" s="49">
        <v>7.6758653781217774</v>
      </c>
      <c r="U588" s="49" t="s">
        <v>141</v>
      </c>
      <c r="V588" s="49">
        <v>0.28594968825048261</v>
      </c>
      <c r="W588" s="49">
        <v>1.93521838171215</v>
      </c>
      <c r="X588" s="49">
        <v>4</v>
      </c>
      <c r="Y588" s="49">
        <v>90</v>
      </c>
      <c r="Z588" s="49">
        <v>0.89753000000000005</v>
      </c>
      <c r="AA588" s="49">
        <v>401.28340079999998</v>
      </c>
      <c r="AB588" s="49">
        <v>2.1221608550000002</v>
      </c>
      <c r="AC588" s="51">
        <v>0.6989506263185653</v>
      </c>
      <c r="AD588" s="53">
        <v>1</v>
      </c>
      <c r="AE588" s="51">
        <v>268.78084538461536</v>
      </c>
      <c r="AF588" s="51">
        <v>892.81316914159959</v>
      </c>
      <c r="AG588" s="51">
        <v>89.616475592718899</v>
      </c>
      <c r="AH588" s="51">
        <v>5.0203764174557644E-3</v>
      </c>
      <c r="AI588" s="51">
        <v>0.10037539620846003</v>
      </c>
      <c r="AJ588" s="51">
        <v>0.12457321655316522</v>
      </c>
      <c r="AK588" s="51">
        <v>6.184860998936756</v>
      </c>
      <c r="AL588" s="51">
        <v>4.4163019244182218</v>
      </c>
      <c r="AM588" s="51">
        <v>7.9534200734552911</v>
      </c>
    </row>
    <row r="589" spans="1:39">
      <c r="A589" t="s">
        <v>1314</v>
      </c>
      <c r="B589">
        <v>5</v>
      </c>
      <c r="C589" t="s">
        <v>1315</v>
      </c>
      <c r="D589" t="s">
        <v>136</v>
      </c>
      <c r="E589" t="s">
        <v>137</v>
      </c>
      <c r="F589" t="s">
        <v>138</v>
      </c>
      <c r="G589" t="s">
        <v>139</v>
      </c>
      <c r="H589" t="s">
        <v>140</v>
      </c>
      <c r="I589" t="s">
        <v>10</v>
      </c>
      <c r="J589" t="s">
        <v>45</v>
      </c>
      <c r="K589">
        <v>52</v>
      </c>
      <c r="L589">
        <v>10841.3</v>
      </c>
      <c r="M589" t="s">
        <v>30</v>
      </c>
      <c r="N589">
        <v>588</v>
      </c>
      <c r="O589">
        <v>269.23951576923076</v>
      </c>
      <c r="P589" s="49" t="s">
        <v>33</v>
      </c>
      <c r="Q589" s="49">
        <v>7360445</v>
      </c>
      <c r="R589" s="49">
        <v>32.510452999999998</v>
      </c>
      <c r="S589" s="49">
        <v>52.540310169999998</v>
      </c>
      <c r="T589" s="49">
        <v>7.6758653781217774</v>
      </c>
      <c r="U589" s="49" t="s">
        <v>141</v>
      </c>
      <c r="V589" s="49">
        <v>0.28594968825048261</v>
      </c>
      <c r="W589" s="49">
        <v>1.93521838171215</v>
      </c>
      <c r="X589" s="49">
        <v>4</v>
      </c>
      <c r="Y589" s="49">
        <v>90</v>
      </c>
      <c r="Z589" s="49">
        <v>0.89753000000000005</v>
      </c>
      <c r="AA589" s="49">
        <v>401.28340079999998</v>
      </c>
      <c r="AB589" s="49">
        <v>2.1221608550000002</v>
      </c>
      <c r="AC589" s="51">
        <v>0.6989506263185653</v>
      </c>
      <c r="AD589" s="53">
        <v>1</v>
      </c>
      <c r="AE589" s="51">
        <v>269.23951576923076</v>
      </c>
      <c r="AF589" s="51">
        <v>894.3367411025921</v>
      </c>
      <c r="AG589" s="51">
        <v>89.623989165590714</v>
      </c>
      <c r="AH589" s="51">
        <v>4.931551028886468E-3</v>
      </c>
      <c r="AI589" s="51">
        <v>0.10021280022007915</v>
      </c>
      <c r="AJ589" s="51">
        <v>0.12457321655316522</v>
      </c>
      <c r="AK589" s="51">
        <v>6.174842272982918</v>
      </c>
      <c r="AL589" s="51">
        <v>4.4091480500275511</v>
      </c>
      <c r="AM589" s="51">
        <v>7.9405364959382867</v>
      </c>
    </row>
    <row r="590" spans="1:39">
      <c r="A590" t="s">
        <v>1316</v>
      </c>
      <c r="B590">
        <v>5</v>
      </c>
      <c r="C590" t="s">
        <v>1317</v>
      </c>
      <c r="D590" t="s">
        <v>136</v>
      </c>
      <c r="E590" t="s">
        <v>137</v>
      </c>
      <c r="F590" t="s">
        <v>138</v>
      </c>
      <c r="G590" t="s">
        <v>139</v>
      </c>
      <c r="H590" t="s">
        <v>140</v>
      </c>
      <c r="I590" t="s">
        <v>10</v>
      </c>
      <c r="J590" t="s">
        <v>45</v>
      </c>
      <c r="K590">
        <v>52</v>
      </c>
      <c r="L590">
        <v>10841.3</v>
      </c>
      <c r="M590" t="s">
        <v>30</v>
      </c>
      <c r="N590">
        <v>589</v>
      </c>
      <c r="O590">
        <v>269.69818615384617</v>
      </c>
      <c r="P590" s="49" t="s">
        <v>33</v>
      </c>
      <c r="Q590" s="49">
        <v>7360445</v>
      </c>
      <c r="R590" s="49">
        <v>32.510452999999998</v>
      </c>
      <c r="S590" s="49">
        <v>52.540310169999998</v>
      </c>
      <c r="T590" s="49">
        <v>7.6758653781217774</v>
      </c>
      <c r="U590" s="49" t="s">
        <v>141</v>
      </c>
      <c r="V590" s="49">
        <v>0.28594968825048261</v>
      </c>
      <c r="W590" s="49">
        <v>1.93521838171215</v>
      </c>
      <c r="X590" s="49">
        <v>4</v>
      </c>
      <c r="Y590" s="49">
        <v>90</v>
      </c>
      <c r="Z590" s="49">
        <v>0.89753000000000005</v>
      </c>
      <c r="AA590" s="49">
        <v>401.28340079999998</v>
      </c>
      <c r="AB590" s="49">
        <v>2.1221608550000002</v>
      </c>
      <c r="AC590" s="51">
        <v>0.6989506263185653</v>
      </c>
      <c r="AD590" s="53">
        <v>1</v>
      </c>
      <c r="AE590" s="51">
        <v>269.69818615384617</v>
      </c>
      <c r="AF590" s="51">
        <v>895.86031306358461</v>
      </c>
      <c r="AG590" s="51">
        <v>89.631369497545805</v>
      </c>
      <c r="AH590" s="51">
        <v>4.8440980433130578E-3</v>
      </c>
      <c r="AI590" s="51">
        <v>0.1000506085497105</v>
      </c>
      <c r="AJ590" s="51">
        <v>0.12457321655316522</v>
      </c>
      <c r="AK590" s="51">
        <v>6.1648484600137303</v>
      </c>
      <c r="AL590" s="51">
        <v>4.4020119647613356</v>
      </c>
      <c r="AM590" s="51">
        <v>7.927684955266125</v>
      </c>
    </row>
    <row r="591" spans="1:39">
      <c r="A591" t="s">
        <v>1318</v>
      </c>
      <c r="B591">
        <v>5</v>
      </c>
      <c r="C591" t="s">
        <v>1319</v>
      </c>
      <c r="D591" t="s">
        <v>136</v>
      </c>
      <c r="E591" t="s">
        <v>137</v>
      </c>
      <c r="F591" t="s">
        <v>138</v>
      </c>
      <c r="G591" t="s">
        <v>139</v>
      </c>
      <c r="H591" t="s">
        <v>140</v>
      </c>
      <c r="I591" t="s">
        <v>10</v>
      </c>
      <c r="J591" t="s">
        <v>45</v>
      </c>
      <c r="K591">
        <v>52</v>
      </c>
      <c r="L591">
        <v>10841.3</v>
      </c>
      <c r="M591" t="s">
        <v>30</v>
      </c>
      <c r="N591">
        <v>590</v>
      </c>
      <c r="O591">
        <v>270.15685653846157</v>
      </c>
      <c r="P591" s="49" t="s">
        <v>33</v>
      </c>
      <c r="Q591" s="49">
        <v>7360445</v>
      </c>
      <c r="R591" s="49">
        <v>32.510452999999998</v>
      </c>
      <c r="S591" s="49">
        <v>52.540310169999998</v>
      </c>
      <c r="T591" s="49">
        <v>7.6758653781217774</v>
      </c>
      <c r="U591" s="49" t="s">
        <v>141</v>
      </c>
      <c r="V591" s="49">
        <v>0.28594968825048261</v>
      </c>
      <c r="W591" s="49">
        <v>1.93521838171215</v>
      </c>
      <c r="X591" s="49">
        <v>4</v>
      </c>
      <c r="Y591" s="49">
        <v>90</v>
      </c>
      <c r="Z591" s="49">
        <v>0.89753000000000005</v>
      </c>
      <c r="AA591" s="49">
        <v>401.28340079999998</v>
      </c>
      <c r="AB591" s="49">
        <v>2.1221608550000002</v>
      </c>
      <c r="AC591" s="51">
        <v>0.6989506263185653</v>
      </c>
      <c r="AD591" s="53">
        <v>1</v>
      </c>
      <c r="AE591" s="51">
        <v>270.15685653846157</v>
      </c>
      <c r="AF591" s="51">
        <v>897.38388502457724</v>
      </c>
      <c r="AG591" s="51">
        <v>89.638618653342249</v>
      </c>
      <c r="AH591" s="51">
        <v>4.7580002665060283E-3</v>
      </c>
      <c r="AI591" s="51">
        <v>9.9888821438873121E-2</v>
      </c>
      <c r="AJ591" s="51">
        <v>0.12457321655316522</v>
      </c>
      <c r="AK591" s="51">
        <v>6.154879574910944</v>
      </c>
      <c r="AL591" s="51">
        <v>4.3948936792458966</v>
      </c>
      <c r="AM591" s="51">
        <v>7.9148654705759931</v>
      </c>
    </row>
    <row r="592" spans="1:39">
      <c r="A592" t="s">
        <v>1320</v>
      </c>
      <c r="B592">
        <v>5</v>
      </c>
      <c r="C592" t="s">
        <v>1321</v>
      </c>
      <c r="D592" t="s">
        <v>136</v>
      </c>
      <c r="E592" t="s">
        <v>137</v>
      </c>
      <c r="F592" t="s">
        <v>138</v>
      </c>
      <c r="G592" t="s">
        <v>139</v>
      </c>
      <c r="H592" t="s">
        <v>140</v>
      </c>
      <c r="I592" t="s">
        <v>10</v>
      </c>
      <c r="J592" t="s">
        <v>45</v>
      </c>
      <c r="K592">
        <v>52</v>
      </c>
      <c r="L592">
        <v>10841.3</v>
      </c>
      <c r="M592" t="s">
        <v>30</v>
      </c>
      <c r="N592">
        <v>591</v>
      </c>
      <c r="O592">
        <v>270.61552692307691</v>
      </c>
      <c r="P592" s="49" t="s">
        <v>33</v>
      </c>
      <c r="Q592" s="49">
        <v>7360445</v>
      </c>
      <c r="R592" s="49">
        <v>32.510452999999998</v>
      </c>
      <c r="S592" s="49">
        <v>52.540310169999998</v>
      </c>
      <c r="T592" s="49">
        <v>7.6758653781217774</v>
      </c>
      <c r="U592" s="49" t="s">
        <v>141</v>
      </c>
      <c r="V592" s="49">
        <v>0.28594968825048261</v>
      </c>
      <c r="W592" s="49">
        <v>1.93521838171215</v>
      </c>
      <c r="X592" s="49">
        <v>4</v>
      </c>
      <c r="Y592" s="49">
        <v>90</v>
      </c>
      <c r="Z592" s="49">
        <v>0.89753000000000005</v>
      </c>
      <c r="AA592" s="49">
        <v>401.28340079999998</v>
      </c>
      <c r="AB592" s="49">
        <v>2.1221608550000002</v>
      </c>
      <c r="AC592" s="51">
        <v>0.6989506263185653</v>
      </c>
      <c r="AD592" s="53">
        <v>1</v>
      </c>
      <c r="AE592" s="51">
        <v>270.61552692307691</v>
      </c>
      <c r="AF592" s="51">
        <v>898.90745698556952</v>
      </c>
      <c r="AG592" s="51">
        <v>89.645738671752682</v>
      </c>
      <c r="AH592" s="51">
        <v>4.6732406428611093E-3</v>
      </c>
      <c r="AI592" s="51">
        <v>9.9727439098540926E-2</v>
      </c>
      <c r="AJ592" s="51">
        <v>0.12457321655316522</v>
      </c>
      <c r="AK592" s="51">
        <v>6.1449356306742029</v>
      </c>
      <c r="AL592" s="51">
        <v>4.3877932027636319</v>
      </c>
      <c r="AM592" s="51">
        <v>7.9020780585847756</v>
      </c>
    </row>
    <row r="593" spans="1:39">
      <c r="A593" t="s">
        <v>1322</v>
      </c>
      <c r="B593">
        <v>5</v>
      </c>
      <c r="C593" t="s">
        <v>1323</v>
      </c>
      <c r="D593" t="s">
        <v>136</v>
      </c>
      <c r="E593" t="s">
        <v>137</v>
      </c>
      <c r="F593" t="s">
        <v>138</v>
      </c>
      <c r="G593" t="s">
        <v>139</v>
      </c>
      <c r="H593" t="s">
        <v>140</v>
      </c>
      <c r="I593" t="s">
        <v>10</v>
      </c>
      <c r="J593" t="s">
        <v>45</v>
      </c>
      <c r="K593">
        <v>52</v>
      </c>
      <c r="L593">
        <v>10841.3</v>
      </c>
      <c r="M593" t="s">
        <v>30</v>
      </c>
      <c r="N593">
        <v>592</v>
      </c>
      <c r="O593">
        <v>271.07419730769232</v>
      </c>
      <c r="P593" s="49" t="s">
        <v>33</v>
      </c>
      <c r="Q593" s="49">
        <v>7360445</v>
      </c>
      <c r="R593" s="49">
        <v>32.510452999999998</v>
      </c>
      <c r="S593" s="49">
        <v>52.540310169999998</v>
      </c>
      <c r="T593" s="49">
        <v>7.6758653781217774</v>
      </c>
      <c r="U593" s="49" t="s">
        <v>141</v>
      </c>
      <c r="V593" s="49">
        <v>0.28594968825048261</v>
      </c>
      <c r="W593" s="49">
        <v>1.93521838171215</v>
      </c>
      <c r="X593" s="49">
        <v>4</v>
      </c>
      <c r="Y593" s="49">
        <v>90</v>
      </c>
      <c r="Z593" s="49">
        <v>0.89753000000000005</v>
      </c>
      <c r="AA593" s="49">
        <v>401.28340079999998</v>
      </c>
      <c r="AB593" s="49">
        <v>2.1221608550000002</v>
      </c>
      <c r="AC593" s="51">
        <v>0.6989506263185653</v>
      </c>
      <c r="AD593" s="53">
        <v>1</v>
      </c>
      <c r="AE593" s="51">
        <v>271.07419730769232</v>
      </c>
      <c r="AF593" s="51">
        <v>900.43102894656215</v>
      </c>
      <c r="AG593" s="51">
        <v>89.652731565775809</v>
      </c>
      <c r="AH593" s="51">
        <v>4.5898022555967109E-3</v>
      </c>
      <c r="AI593" s="51">
        <v>9.9566461709635762E-2</v>
      </c>
      <c r="AJ593" s="51">
        <v>0.12457321655316522</v>
      </c>
      <c r="AK593" s="51">
        <v>6.1350166384514226</v>
      </c>
      <c r="AL593" s="51">
        <v>4.3807105432747138</v>
      </c>
      <c r="AM593" s="51">
        <v>7.8893227336281315</v>
      </c>
    </row>
    <row r="594" spans="1:39">
      <c r="A594" t="s">
        <v>1324</v>
      </c>
      <c r="B594">
        <v>5</v>
      </c>
      <c r="C594" t="s">
        <v>1325</v>
      </c>
      <c r="D594" t="s">
        <v>136</v>
      </c>
      <c r="E594" t="s">
        <v>137</v>
      </c>
      <c r="F594" t="s">
        <v>138</v>
      </c>
      <c r="G594" t="s">
        <v>139</v>
      </c>
      <c r="H594" t="s">
        <v>140</v>
      </c>
      <c r="I594" t="s">
        <v>10</v>
      </c>
      <c r="J594" t="s">
        <v>45</v>
      </c>
      <c r="K594">
        <v>52</v>
      </c>
      <c r="L594">
        <v>10841.3</v>
      </c>
      <c r="M594" t="s">
        <v>30</v>
      </c>
      <c r="N594">
        <v>593</v>
      </c>
      <c r="O594">
        <v>271.53286769230772</v>
      </c>
      <c r="P594" s="49" t="s">
        <v>33</v>
      </c>
      <c r="Q594" s="49">
        <v>7360445</v>
      </c>
      <c r="R594" s="49">
        <v>32.510452999999998</v>
      </c>
      <c r="S594" s="49">
        <v>52.540310169999998</v>
      </c>
      <c r="T594" s="49">
        <v>7.6758653781217774</v>
      </c>
      <c r="U594" s="49" t="s">
        <v>141</v>
      </c>
      <c r="V594" s="49">
        <v>0.28594968825048261</v>
      </c>
      <c r="W594" s="49">
        <v>1.93521838171215</v>
      </c>
      <c r="X594" s="49">
        <v>4</v>
      </c>
      <c r="Y594" s="49">
        <v>90</v>
      </c>
      <c r="Z594" s="49">
        <v>0.89753000000000005</v>
      </c>
      <c r="AA594" s="49">
        <v>401.28340079999998</v>
      </c>
      <c r="AB594" s="49">
        <v>2.1221608550000002</v>
      </c>
      <c r="AC594" s="51">
        <v>0.6989506263185653</v>
      </c>
      <c r="AD594" s="53">
        <v>1</v>
      </c>
      <c r="AE594" s="51">
        <v>271.53286769230772</v>
      </c>
      <c r="AF594" s="51">
        <v>901.95460090755466</v>
      </c>
      <c r="AG594" s="51">
        <v>89.65959932284872</v>
      </c>
      <c r="AH594" s="51">
        <v>4.5076683272884891E-3</v>
      </c>
      <c r="AI594" s="51">
        <v>9.9405889423516927E-2</v>
      </c>
      <c r="AJ594" s="51">
        <v>0.12457321655316522</v>
      </c>
      <c r="AK594" s="51">
        <v>6.1251226075689544</v>
      </c>
      <c r="AL594" s="51">
        <v>4.3736457074386283</v>
      </c>
      <c r="AM594" s="51">
        <v>7.8765995076992805</v>
      </c>
    </row>
    <row r="595" spans="1:39">
      <c r="A595" t="s">
        <v>1326</v>
      </c>
      <c r="B595">
        <v>5</v>
      </c>
      <c r="C595" t="s">
        <v>1327</v>
      </c>
      <c r="D595" t="s">
        <v>136</v>
      </c>
      <c r="E595" t="s">
        <v>137</v>
      </c>
      <c r="F595" t="s">
        <v>138</v>
      </c>
      <c r="G595" t="s">
        <v>139</v>
      </c>
      <c r="H595" t="s">
        <v>140</v>
      </c>
      <c r="I595" t="s">
        <v>10</v>
      </c>
      <c r="J595" t="s">
        <v>45</v>
      </c>
      <c r="K595">
        <v>52</v>
      </c>
      <c r="L595">
        <v>10841.3</v>
      </c>
      <c r="M595" t="s">
        <v>30</v>
      </c>
      <c r="N595">
        <v>594</v>
      </c>
      <c r="O595">
        <v>271.99153807692306</v>
      </c>
      <c r="P595" s="49" t="s">
        <v>33</v>
      </c>
      <c r="Q595" s="49">
        <v>7360445</v>
      </c>
      <c r="R595" s="49">
        <v>32.510452999999998</v>
      </c>
      <c r="S595" s="49">
        <v>52.540310169999998</v>
      </c>
      <c r="T595" s="49">
        <v>7.6758653781217774</v>
      </c>
      <c r="U595" s="49" t="s">
        <v>141</v>
      </c>
      <c r="V595" s="49">
        <v>0.28594968825048261</v>
      </c>
      <c r="W595" s="49">
        <v>1.93521838171215</v>
      </c>
      <c r="X595" s="49">
        <v>4</v>
      </c>
      <c r="Y595" s="49">
        <v>90</v>
      </c>
      <c r="Z595" s="49">
        <v>0.89753000000000005</v>
      </c>
      <c r="AA595" s="49">
        <v>401.28340079999998</v>
      </c>
      <c r="AB595" s="49">
        <v>2.1221608550000002</v>
      </c>
      <c r="AC595" s="51">
        <v>0.6989506263185653</v>
      </c>
      <c r="AD595" s="53">
        <v>1</v>
      </c>
      <c r="AE595" s="51">
        <v>271.99153807692306</v>
      </c>
      <c r="AF595" s="51">
        <v>903.47817286854706</v>
      </c>
      <c r="AG595" s="51">
        <v>89.666343905059236</v>
      </c>
      <c r="AH595" s="51">
        <v>4.4268222198854887E-3</v>
      </c>
      <c r="AI595" s="51">
        <v>9.9245722362465288E-2</v>
      </c>
      <c r="AJ595" s="51">
        <v>0.12457321655316522</v>
      </c>
      <c r="AK595" s="51">
        <v>6.1152535455614148</v>
      </c>
      <c r="AL595" s="51">
        <v>4.3665987006354694</v>
      </c>
      <c r="AM595" s="51">
        <v>7.863908390487361</v>
      </c>
    </row>
    <row r="596" spans="1:39">
      <c r="A596" t="s">
        <v>1328</v>
      </c>
      <c r="B596">
        <v>5</v>
      </c>
      <c r="C596" t="s">
        <v>1329</v>
      </c>
      <c r="D596" t="s">
        <v>136</v>
      </c>
      <c r="E596" t="s">
        <v>137</v>
      </c>
      <c r="F596" t="s">
        <v>138</v>
      </c>
      <c r="G596" t="s">
        <v>139</v>
      </c>
      <c r="H596" t="s">
        <v>140</v>
      </c>
      <c r="I596" t="s">
        <v>10</v>
      </c>
      <c r="J596" t="s">
        <v>45</v>
      </c>
      <c r="K596">
        <v>52</v>
      </c>
      <c r="L596">
        <v>10841.3</v>
      </c>
      <c r="M596" t="s">
        <v>30</v>
      </c>
      <c r="N596">
        <v>595</v>
      </c>
      <c r="O596">
        <v>272.45020846153847</v>
      </c>
      <c r="P596" s="49" t="s">
        <v>33</v>
      </c>
      <c r="Q596" s="49">
        <v>7360445</v>
      </c>
      <c r="R596" s="49">
        <v>32.510452999999998</v>
      </c>
      <c r="S596" s="49">
        <v>52.540310169999998</v>
      </c>
      <c r="T596" s="49">
        <v>7.6758653781217774</v>
      </c>
      <c r="U596" s="49" t="s">
        <v>141</v>
      </c>
      <c r="V596" s="49">
        <v>0.28594968825048261</v>
      </c>
      <c r="W596" s="49">
        <v>1.93521838171215</v>
      </c>
      <c r="X596" s="49">
        <v>4</v>
      </c>
      <c r="Y596" s="49">
        <v>90</v>
      </c>
      <c r="Z596" s="49">
        <v>0.89753000000000005</v>
      </c>
      <c r="AA596" s="49">
        <v>401.28340079999998</v>
      </c>
      <c r="AB596" s="49">
        <v>2.1221608550000002</v>
      </c>
      <c r="AC596" s="51">
        <v>0.6989506263185653</v>
      </c>
      <c r="AD596" s="53">
        <v>1</v>
      </c>
      <c r="AE596" s="51">
        <v>272.45020846153847</v>
      </c>
      <c r="AF596" s="51">
        <v>905.00174482953958</v>
      </c>
      <c r="AG596" s="51">
        <v>89.672967249359061</v>
      </c>
      <c r="AH596" s="51">
        <v>4.3472474352380863E-3</v>
      </c>
      <c r="AI596" s="51">
        <v>9.9085960620163546E-2</v>
      </c>
      <c r="AJ596" s="51">
        <v>0.12457321655316522</v>
      </c>
      <c r="AK596" s="51">
        <v>6.1054094582012803</v>
      </c>
      <c r="AL596" s="51">
        <v>4.3595695269870758</v>
      </c>
      <c r="AM596" s="51">
        <v>7.8512493894154849</v>
      </c>
    </row>
    <row r="597" spans="1:39">
      <c r="A597" t="s">
        <v>1330</v>
      </c>
      <c r="B597">
        <v>5</v>
      </c>
      <c r="C597" t="s">
        <v>1331</v>
      </c>
      <c r="D597" t="s">
        <v>136</v>
      </c>
      <c r="E597" t="s">
        <v>137</v>
      </c>
      <c r="F597" t="s">
        <v>138</v>
      </c>
      <c r="G597" t="s">
        <v>139</v>
      </c>
      <c r="H597" t="s">
        <v>140</v>
      </c>
      <c r="I597" t="s">
        <v>10</v>
      </c>
      <c r="J597" t="s">
        <v>45</v>
      </c>
      <c r="K597">
        <v>52</v>
      </c>
      <c r="L597">
        <v>10841.3</v>
      </c>
      <c r="M597" t="s">
        <v>30</v>
      </c>
      <c r="N597">
        <v>596</v>
      </c>
      <c r="O597">
        <v>272.90887884615387</v>
      </c>
      <c r="P597" s="49" t="s">
        <v>33</v>
      </c>
      <c r="Q597" s="49">
        <v>7360445</v>
      </c>
      <c r="R597" s="49">
        <v>32.510452999999998</v>
      </c>
      <c r="S597" s="49">
        <v>52.540310169999998</v>
      </c>
      <c r="T597" s="49">
        <v>7.6758653781217774</v>
      </c>
      <c r="U597" s="49" t="s">
        <v>141</v>
      </c>
      <c r="V597" s="49">
        <v>0.28594968825048261</v>
      </c>
      <c r="W597" s="49">
        <v>1.93521838171215</v>
      </c>
      <c r="X597" s="49">
        <v>4</v>
      </c>
      <c r="Y597" s="49">
        <v>90</v>
      </c>
      <c r="Z597" s="49">
        <v>0.89753000000000005</v>
      </c>
      <c r="AA597" s="49">
        <v>401.28340079999998</v>
      </c>
      <c r="AB597" s="49">
        <v>2.1221608550000002</v>
      </c>
      <c r="AC597" s="51">
        <v>0.6989506263185653</v>
      </c>
      <c r="AD597" s="53">
        <v>1</v>
      </c>
      <c r="AE597" s="51">
        <v>272.90887884615387</v>
      </c>
      <c r="AF597" s="51">
        <v>906.52531679053209</v>
      </c>
      <c r="AG597" s="51">
        <v>89.679471267777004</v>
      </c>
      <c r="AH597" s="51">
        <v>4.2689276151455183E-3</v>
      </c>
      <c r="AI597" s="51">
        <v>9.8926604262171924E-2</v>
      </c>
      <c r="AJ597" s="51">
        <v>0.12457321655316522</v>
      </c>
      <c r="AK597" s="51">
        <v>6.0955903495281936</v>
      </c>
      <c r="AL597" s="51">
        <v>4.3525581893779561</v>
      </c>
      <c r="AM597" s="51">
        <v>7.8386225096784319</v>
      </c>
    </row>
    <row r="598" spans="1:39">
      <c r="A598" t="s">
        <v>1332</v>
      </c>
      <c r="B598">
        <v>5</v>
      </c>
      <c r="C598" t="s">
        <v>1333</v>
      </c>
      <c r="D598" t="s">
        <v>136</v>
      </c>
      <c r="E598" t="s">
        <v>137</v>
      </c>
      <c r="F598" t="s">
        <v>138</v>
      </c>
      <c r="G598" t="s">
        <v>139</v>
      </c>
      <c r="H598" t="s">
        <v>140</v>
      </c>
      <c r="I598" t="s">
        <v>10</v>
      </c>
      <c r="J598" t="s">
        <v>45</v>
      </c>
      <c r="K598">
        <v>52</v>
      </c>
      <c r="L598">
        <v>10841.3</v>
      </c>
      <c r="M598" t="s">
        <v>30</v>
      </c>
      <c r="N598">
        <v>597</v>
      </c>
      <c r="O598">
        <v>273.36754923076921</v>
      </c>
      <c r="P598" s="49" t="s">
        <v>33</v>
      </c>
      <c r="Q598" s="49">
        <v>7360445</v>
      </c>
      <c r="R598" s="49">
        <v>32.510452999999998</v>
      </c>
      <c r="S598" s="49">
        <v>52.540310169999998</v>
      </c>
      <c r="T598" s="49">
        <v>7.6758653781217774</v>
      </c>
      <c r="U598" s="49" t="s">
        <v>141</v>
      </c>
      <c r="V598" s="49">
        <v>0.28594968825048261</v>
      </c>
      <c r="W598" s="49">
        <v>1.93521838171215</v>
      </c>
      <c r="X598" s="49">
        <v>4</v>
      </c>
      <c r="Y598" s="49">
        <v>90</v>
      </c>
      <c r="Z598" s="49">
        <v>0.89753000000000005</v>
      </c>
      <c r="AA598" s="49">
        <v>401.28340079999998</v>
      </c>
      <c r="AB598" s="49">
        <v>2.1221608550000002</v>
      </c>
      <c r="AC598" s="51">
        <v>0.6989506263185653</v>
      </c>
      <c r="AD598" s="53">
        <v>1</v>
      </c>
      <c r="AE598" s="51">
        <v>273.36754923076921</v>
      </c>
      <c r="AF598" s="51">
        <v>908.04888875152449</v>
      </c>
      <c r="AG598" s="51">
        <v>89.685857847632519</v>
      </c>
      <c r="AH598" s="51">
        <v>4.1918465415677654E-3</v>
      </c>
      <c r="AI598" s="51">
        <v>9.8767653326399099E-2</v>
      </c>
      <c r="AJ598" s="51">
        <v>0.12457321655316522</v>
      </c>
      <c r="AK598" s="51">
        <v>6.0857962218779855</v>
      </c>
      <c r="AL598" s="51">
        <v>4.3455646894760109</v>
      </c>
      <c r="AM598" s="51">
        <v>7.8260277542799619</v>
      </c>
    </row>
    <row r="599" spans="1:39">
      <c r="A599" t="s">
        <v>1334</v>
      </c>
      <c r="B599">
        <v>5</v>
      </c>
      <c r="C599" t="s">
        <v>1335</v>
      </c>
      <c r="D599" t="s">
        <v>136</v>
      </c>
      <c r="E599" t="s">
        <v>137</v>
      </c>
      <c r="F599" t="s">
        <v>138</v>
      </c>
      <c r="G599" t="s">
        <v>139</v>
      </c>
      <c r="H599" t="s">
        <v>140</v>
      </c>
      <c r="I599" t="s">
        <v>10</v>
      </c>
      <c r="J599" t="s">
        <v>45</v>
      </c>
      <c r="K599">
        <v>52</v>
      </c>
      <c r="L599">
        <v>10841.3</v>
      </c>
      <c r="M599" t="s">
        <v>30</v>
      </c>
      <c r="N599">
        <v>598</v>
      </c>
      <c r="O599">
        <v>273.82621961538462</v>
      </c>
      <c r="P599" s="49" t="s">
        <v>33</v>
      </c>
      <c r="Q599" s="49">
        <v>7360445</v>
      </c>
      <c r="R599" s="49">
        <v>32.510452999999998</v>
      </c>
      <c r="S599" s="49">
        <v>52.540310169999998</v>
      </c>
      <c r="T599" s="49">
        <v>7.6758653781217774</v>
      </c>
      <c r="U599" s="49" t="s">
        <v>141</v>
      </c>
      <c r="V599" s="49">
        <v>0.28594968825048261</v>
      </c>
      <c r="W599" s="49">
        <v>1.93521838171215</v>
      </c>
      <c r="X599" s="49">
        <v>4</v>
      </c>
      <c r="Y599" s="49">
        <v>90</v>
      </c>
      <c r="Z599" s="49">
        <v>0.89753000000000005</v>
      </c>
      <c r="AA599" s="49">
        <v>401.28340079999998</v>
      </c>
      <c r="AB599" s="49">
        <v>2.1221608550000002</v>
      </c>
      <c r="AC599" s="51">
        <v>0.6989506263185653</v>
      </c>
      <c r="AD599" s="53">
        <v>1</v>
      </c>
      <c r="AE599" s="51">
        <v>273.82621961538462</v>
      </c>
      <c r="AF599" s="51">
        <v>909.572460712517</v>
      </c>
      <c r="AG599" s="51">
        <v>89.692128851749573</v>
      </c>
      <c r="AH599" s="51">
        <v>4.1159881368308393E-3</v>
      </c>
      <c r="AI599" s="51">
        <v>9.8609107823569006E-2</v>
      </c>
      <c r="AJ599" s="51">
        <v>0.12457321655316522</v>
      </c>
      <c r="AK599" s="51">
        <v>6.076027075911437</v>
      </c>
      <c r="AL599" s="51">
        <v>4.3385890277530699</v>
      </c>
      <c r="AM599" s="51">
        <v>7.8134651240698041</v>
      </c>
    </row>
    <row r="600" spans="1:39">
      <c r="A600" t="s">
        <v>1336</v>
      </c>
      <c r="B600">
        <v>5</v>
      </c>
      <c r="C600" t="s">
        <v>1337</v>
      </c>
      <c r="D600" t="s">
        <v>136</v>
      </c>
      <c r="E600" t="s">
        <v>137</v>
      </c>
      <c r="F600" t="s">
        <v>138</v>
      </c>
      <c r="G600" t="s">
        <v>139</v>
      </c>
      <c r="H600" t="s">
        <v>140</v>
      </c>
      <c r="I600" t="s">
        <v>10</v>
      </c>
      <c r="J600" t="s">
        <v>45</v>
      </c>
      <c r="K600">
        <v>52</v>
      </c>
      <c r="L600">
        <v>10841.3</v>
      </c>
      <c r="M600" t="s">
        <v>30</v>
      </c>
      <c r="N600">
        <v>599</v>
      </c>
      <c r="O600">
        <v>274.28489000000002</v>
      </c>
      <c r="P600" s="49" t="s">
        <v>33</v>
      </c>
      <c r="Q600" s="49">
        <v>7360445</v>
      </c>
      <c r="R600" s="49">
        <v>32.510452999999998</v>
      </c>
      <c r="S600" s="49">
        <v>52.540310169999998</v>
      </c>
      <c r="T600" s="49">
        <v>7.6758653781217774</v>
      </c>
      <c r="U600" s="49" t="s">
        <v>141</v>
      </c>
      <c r="V600" s="49">
        <v>0.28594968825048261</v>
      </c>
      <c r="W600" s="49">
        <v>1.93521838171215</v>
      </c>
      <c r="X600" s="49">
        <v>4</v>
      </c>
      <c r="Y600" s="49">
        <v>90</v>
      </c>
      <c r="Z600" s="49">
        <v>0.89753000000000005</v>
      </c>
      <c r="AA600" s="49">
        <v>401.28340079999998</v>
      </c>
      <c r="AB600" s="49">
        <v>2.1221608550000002</v>
      </c>
      <c r="AC600" s="51">
        <v>0.6989506263185653</v>
      </c>
      <c r="AD600" s="53">
        <v>1</v>
      </c>
      <c r="AE600" s="51">
        <v>274.28489000000002</v>
      </c>
      <c r="AF600" s="51">
        <v>911.09603267350963</v>
      </c>
      <c r="AG600" s="51">
        <v>89.69828611867058</v>
      </c>
      <c r="AH600" s="51">
        <v>4.0413364636852425E-3</v>
      </c>
      <c r="AI600" s="51">
        <v>9.8450967737682901E-2</v>
      </c>
      <c r="AJ600" s="51">
        <v>0.12457321655316522</v>
      </c>
      <c r="AK600" s="51">
        <v>6.0662829106427463</v>
      </c>
      <c r="AL600" s="51">
        <v>4.3316312035052222</v>
      </c>
      <c r="AM600" s="51">
        <v>7.8009346177802712</v>
      </c>
    </row>
    <row r="601" spans="1:39">
      <c r="A601" t="s">
        <v>1338</v>
      </c>
      <c r="B601">
        <v>5</v>
      </c>
      <c r="C601" t="s">
        <v>1339</v>
      </c>
      <c r="D601" t="s">
        <v>136</v>
      </c>
      <c r="E601" t="s">
        <v>137</v>
      </c>
      <c r="F601" t="s">
        <v>138</v>
      </c>
      <c r="G601" t="s">
        <v>139</v>
      </c>
      <c r="H601" t="s">
        <v>140</v>
      </c>
      <c r="I601" t="s">
        <v>10</v>
      </c>
      <c r="J601" t="s">
        <v>45</v>
      </c>
      <c r="K601">
        <v>52</v>
      </c>
      <c r="L601">
        <v>10841.3</v>
      </c>
      <c r="M601" t="s">
        <v>30</v>
      </c>
      <c r="N601">
        <v>600</v>
      </c>
      <c r="O601">
        <v>274.74356038461536</v>
      </c>
      <c r="P601" s="49" t="s">
        <v>33</v>
      </c>
      <c r="Q601" s="49">
        <v>7360445</v>
      </c>
      <c r="R601" s="49">
        <v>32.510452999999998</v>
      </c>
      <c r="S601" s="49">
        <v>52.540310169999998</v>
      </c>
      <c r="T601" s="49">
        <v>7.6758653781217774</v>
      </c>
      <c r="U601" s="49" t="s">
        <v>141</v>
      </c>
      <c r="V601" s="49">
        <v>0.28594968825048261</v>
      </c>
      <c r="W601" s="49">
        <v>1.93521838171215</v>
      </c>
      <c r="X601" s="49">
        <v>4</v>
      </c>
      <c r="Y601" s="49">
        <v>90</v>
      </c>
      <c r="Z601" s="49">
        <v>0.89753000000000005</v>
      </c>
      <c r="AA601" s="49">
        <v>401.28340079999998</v>
      </c>
      <c r="AB601" s="49">
        <v>2.1221608550000002</v>
      </c>
      <c r="AC601" s="51">
        <v>0.6989506263185653</v>
      </c>
      <c r="AD601" s="53">
        <v>1</v>
      </c>
      <c r="AE601" s="51">
        <v>274.74356038461536</v>
      </c>
      <c r="AF601" s="51">
        <v>912.61960463450191</v>
      </c>
      <c r="AG601" s="51">
        <v>89.70433146287057</v>
      </c>
      <c r="AH601" s="51">
        <v>3.9678757254448518E-3</v>
      </c>
      <c r="AI601" s="51">
        <v>9.8293233026477175E-2</v>
      </c>
      <c r="AJ601" s="51">
        <v>0.12457321655316522</v>
      </c>
      <c r="AK601" s="51">
        <v>6.0565637234677459</v>
      </c>
      <c r="AL601" s="51">
        <v>4.3246912148729617</v>
      </c>
      <c r="AM601" s="51">
        <v>7.7884362320625318</v>
      </c>
    </row>
    <row r="602" spans="1:39">
      <c r="A602" t="s">
        <v>1340</v>
      </c>
      <c r="B602">
        <v>5</v>
      </c>
      <c r="C602" t="s">
        <v>1341</v>
      </c>
      <c r="D602" t="s">
        <v>136</v>
      </c>
      <c r="E602" t="s">
        <v>137</v>
      </c>
      <c r="F602" t="s">
        <v>138</v>
      </c>
      <c r="G602" t="s">
        <v>139</v>
      </c>
      <c r="H602" t="s">
        <v>140</v>
      </c>
      <c r="I602" t="s">
        <v>10</v>
      </c>
      <c r="J602" t="s">
        <v>45</v>
      </c>
      <c r="K602">
        <v>52</v>
      </c>
      <c r="L602">
        <v>10841.3</v>
      </c>
      <c r="M602" t="s">
        <v>30</v>
      </c>
      <c r="N602">
        <v>601</v>
      </c>
      <c r="O602">
        <v>275.20223076923077</v>
      </c>
      <c r="P602" s="49" t="s">
        <v>33</v>
      </c>
      <c r="Q602" s="49">
        <v>7360445</v>
      </c>
      <c r="R602" s="49">
        <v>32.510452999999998</v>
      </c>
      <c r="S602" s="49">
        <v>52.540310169999998</v>
      </c>
      <c r="T602" s="49">
        <v>7.6758653781217774</v>
      </c>
      <c r="U602" s="49" t="s">
        <v>141</v>
      </c>
      <c r="V602" s="49">
        <v>0.28594968825048261</v>
      </c>
      <c r="W602" s="49">
        <v>1.93521838171215</v>
      </c>
      <c r="X602" s="49">
        <v>4</v>
      </c>
      <c r="Y602" s="49">
        <v>90</v>
      </c>
      <c r="Z602" s="49">
        <v>0.89753000000000005</v>
      </c>
      <c r="AA602" s="49">
        <v>401.28340079999998</v>
      </c>
      <c r="AB602" s="49">
        <v>2.1221608550000002</v>
      </c>
      <c r="AC602" s="51">
        <v>0.6989506263185653</v>
      </c>
      <c r="AD602" s="53">
        <v>1</v>
      </c>
      <c r="AE602" s="51">
        <v>275.20223076923077</v>
      </c>
      <c r="AF602" s="51">
        <v>914.14317659549454</v>
      </c>
      <c r="AG602" s="51">
        <v>89.710266674971407</v>
      </c>
      <c r="AH602" s="51">
        <v>3.8955902660288495E-3</v>
      </c>
      <c r="AI602" s="51">
        <v>9.8135903621876422E-2</v>
      </c>
      <c r="AJ602" s="51">
        <v>0.12457321655316522</v>
      </c>
      <c r="AK602" s="51">
        <v>6.0468695101918124</v>
      </c>
      <c r="AL602" s="51">
        <v>4.3177690588611153</v>
      </c>
      <c r="AM602" s="51">
        <v>7.7759699615225113</v>
      </c>
    </row>
    <row r="603" spans="1:39">
      <c r="A603" t="s">
        <v>1342</v>
      </c>
      <c r="B603">
        <v>5</v>
      </c>
      <c r="C603" t="s">
        <v>1343</v>
      </c>
      <c r="D603" t="s">
        <v>136</v>
      </c>
      <c r="E603" t="s">
        <v>137</v>
      </c>
      <c r="F603" t="s">
        <v>138</v>
      </c>
      <c r="G603" t="s">
        <v>139</v>
      </c>
      <c r="H603" t="s">
        <v>140</v>
      </c>
      <c r="I603" t="s">
        <v>10</v>
      </c>
      <c r="J603" t="s">
        <v>45</v>
      </c>
      <c r="K603">
        <v>52</v>
      </c>
      <c r="L603">
        <v>10841.3</v>
      </c>
      <c r="M603" t="s">
        <v>30</v>
      </c>
      <c r="N603">
        <v>602</v>
      </c>
      <c r="O603">
        <v>275.66090115384617</v>
      </c>
      <c r="P603" s="49" t="s">
        <v>33</v>
      </c>
      <c r="Q603" s="49">
        <v>7360445</v>
      </c>
      <c r="R603" s="49">
        <v>32.510452999999998</v>
      </c>
      <c r="S603" s="49">
        <v>52.540310169999998</v>
      </c>
      <c r="T603" s="49">
        <v>7.6758653781217774</v>
      </c>
      <c r="U603" s="49" t="s">
        <v>141</v>
      </c>
      <c r="V603" s="49">
        <v>0.28594968825048261</v>
      </c>
      <c r="W603" s="49">
        <v>1.93521838171215</v>
      </c>
      <c r="X603" s="49">
        <v>4</v>
      </c>
      <c r="Y603" s="49">
        <v>90</v>
      </c>
      <c r="Z603" s="49">
        <v>0.89753000000000005</v>
      </c>
      <c r="AA603" s="49">
        <v>401.28340079999998</v>
      </c>
      <c r="AB603" s="49">
        <v>2.1221608550000002</v>
      </c>
      <c r="AC603" s="51">
        <v>0.6989506263185653</v>
      </c>
      <c r="AD603" s="53">
        <v>1</v>
      </c>
      <c r="AE603" s="51">
        <v>275.66090115384617</v>
      </c>
      <c r="AF603" s="51">
        <v>915.66674855648705</v>
      </c>
      <c r="AG603" s="51">
        <v>89.716093521955983</v>
      </c>
      <c r="AH603" s="51">
        <v>3.8244645699438218E-3</v>
      </c>
      <c r="AI603" s="51">
        <v>9.7978979430442259E-2</v>
      </c>
      <c r="AJ603" s="51">
        <v>0.12457321655316522</v>
      </c>
      <c r="AK603" s="51">
        <v>6.0372002650575247</v>
      </c>
      <c r="AL603" s="51">
        <v>4.3108647313585946</v>
      </c>
      <c r="AM603" s="51">
        <v>7.7635357987564566</v>
      </c>
    </row>
    <row r="604" spans="1:39">
      <c r="A604" t="s">
        <v>1344</v>
      </c>
      <c r="B604">
        <v>5</v>
      </c>
      <c r="C604" t="s">
        <v>1345</v>
      </c>
      <c r="D604" t="s">
        <v>136</v>
      </c>
      <c r="E604" t="s">
        <v>137</v>
      </c>
      <c r="F604" t="s">
        <v>138</v>
      </c>
      <c r="G604" t="s">
        <v>139</v>
      </c>
      <c r="H604" t="s">
        <v>140</v>
      </c>
      <c r="I604" t="s">
        <v>10</v>
      </c>
      <c r="J604" t="s">
        <v>45</v>
      </c>
      <c r="K604">
        <v>52</v>
      </c>
      <c r="L604">
        <v>10841.3</v>
      </c>
      <c r="M604" t="s">
        <v>30</v>
      </c>
      <c r="N604">
        <v>603</v>
      </c>
      <c r="O604">
        <v>276.11957153846151</v>
      </c>
      <c r="P604" s="49" t="s">
        <v>33</v>
      </c>
      <c r="Q604" s="49">
        <v>7360445</v>
      </c>
      <c r="R604" s="49">
        <v>32.510452999999998</v>
      </c>
      <c r="S604" s="49">
        <v>52.540310169999998</v>
      </c>
      <c r="T604" s="49">
        <v>7.6758653781217774</v>
      </c>
      <c r="U604" s="49" t="s">
        <v>141</v>
      </c>
      <c r="V604" s="49">
        <v>0.28594968825048261</v>
      </c>
      <c r="W604" s="49">
        <v>1.93521838171215</v>
      </c>
      <c r="X604" s="49">
        <v>4</v>
      </c>
      <c r="Y604" s="49">
        <v>90</v>
      </c>
      <c r="Z604" s="49">
        <v>0.89753000000000005</v>
      </c>
      <c r="AA604" s="49">
        <v>401.28340079999998</v>
      </c>
      <c r="AB604" s="49">
        <v>2.1221608550000002</v>
      </c>
      <c r="AC604" s="51">
        <v>0.6989506263185653</v>
      </c>
      <c r="AD604" s="53">
        <v>1</v>
      </c>
      <c r="AE604" s="51">
        <v>276.11957153846151</v>
      </c>
      <c r="AF604" s="51">
        <v>917.19032051747945</v>
      </c>
      <c r="AG604" s="51">
        <v>89.721813747382527</v>
      </c>
      <c r="AH604" s="51">
        <v>3.7544832623576468E-3</v>
      </c>
      <c r="AI604" s="51">
        <v>9.7822460333817543E-2</v>
      </c>
      <c r="AJ604" s="51">
        <v>0.12457321655316522</v>
      </c>
      <c r="AK604" s="51">
        <v>6.0275559807720356</v>
      </c>
      <c r="AL604" s="51">
        <v>4.3039782271579394</v>
      </c>
      <c r="AM604" s="51">
        <v>7.7511337343861326</v>
      </c>
    </row>
    <row r="605" spans="1:39">
      <c r="A605" t="s">
        <v>1346</v>
      </c>
      <c r="B605">
        <v>5</v>
      </c>
      <c r="C605" t="s">
        <v>1347</v>
      </c>
      <c r="D605" t="s">
        <v>136</v>
      </c>
      <c r="E605" t="s">
        <v>137</v>
      </c>
      <c r="F605" t="s">
        <v>138</v>
      </c>
      <c r="G605" t="s">
        <v>139</v>
      </c>
      <c r="H605" t="s">
        <v>140</v>
      </c>
      <c r="I605" t="s">
        <v>10</v>
      </c>
      <c r="J605" t="s">
        <v>45</v>
      </c>
      <c r="K605">
        <v>52</v>
      </c>
      <c r="L605">
        <v>10841.3</v>
      </c>
      <c r="M605" t="s">
        <v>30</v>
      </c>
      <c r="N605">
        <v>604</v>
      </c>
      <c r="O605">
        <v>276.57824192307692</v>
      </c>
      <c r="P605" s="49" t="s">
        <v>33</v>
      </c>
      <c r="Q605" s="49">
        <v>7360445</v>
      </c>
      <c r="R605" s="49">
        <v>32.510452999999998</v>
      </c>
      <c r="S605" s="49">
        <v>52.540310169999998</v>
      </c>
      <c r="T605" s="49">
        <v>7.6758653781217774</v>
      </c>
      <c r="U605" s="49" t="s">
        <v>141</v>
      </c>
      <c r="V605" s="49">
        <v>0.28594968825048261</v>
      </c>
      <c r="W605" s="49">
        <v>1.93521838171215</v>
      </c>
      <c r="X605" s="49">
        <v>4</v>
      </c>
      <c r="Y605" s="49">
        <v>90</v>
      </c>
      <c r="Z605" s="49">
        <v>0.89753000000000005</v>
      </c>
      <c r="AA605" s="49">
        <v>401.28340079999998</v>
      </c>
      <c r="AB605" s="49">
        <v>2.1221608550000002</v>
      </c>
      <c r="AC605" s="51">
        <v>0.6989506263185653</v>
      </c>
      <c r="AD605" s="53">
        <v>1</v>
      </c>
      <c r="AE605" s="51">
        <v>276.57824192307692</v>
      </c>
      <c r="AF605" s="51">
        <v>918.71389247847196</v>
      </c>
      <c r="AG605" s="51">
        <v>89.727429071598763</v>
      </c>
      <c r="AH605" s="51">
        <v>3.6856311090016627E-3</v>
      </c>
      <c r="AI605" s="51">
        <v>9.7666346189166101E-2</v>
      </c>
      <c r="AJ605" s="51">
        <v>0.12457321655316522</v>
      </c>
      <c r="AK605" s="51">
        <v>6.0179366485341648</v>
      </c>
      <c r="AL605" s="51">
        <v>4.2971095399746657</v>
      </c>
      <c r="AM605" s="51">
        <v>7.7387637570936647</v>
      </c>
    </row>
    <row r="606" spans="1:39">
      <c r="A606" t="s">
        <v>1348</v>
      </c>
      <c r="B606">
        <v>5</v>
      </c>
      <c r="C606" t="s">
        <v>1349</v>
      </c>
      <c r="D606" t="s">
        <v>136</v>
      </c>
      <c r="E606" t="s">
        <v>137</v>
      </c>
      <c r="F606" t="s">
        <v>138</v>
      </c>
      <c r="G606" t="s">
        <v>139</v>
      </c>
      <c r="H606" t="s">
        <v>140</v>
      </c>
      <c r="I606" t="s">
        <v>10</v>
      </c>
      <c r="J606" t="s">
        <v>45</v>
      </c>
      <c r="K606">
        <v>52</v>
      </c>
      <c r="L606">
        <v>10841.3</v>
      </c>
      <c r="M606" t="s">
        <v>30</v>
      </c>
      <c r="N606">
        <v>605</v>
      </c>
      <c r="O606">
        <v>277.03691230769232</v>
      </c>
      <c r="P606" s="49" t="s">
        <v>33</v>
      </c>
      <c r="Q606" s="49">
        <v>7360445</v>
      </c>
      <c r="R606" s="49">
        <v>32.510452999999998</v>
      </c>
      <c r="S606" s="49">
        <v>52.540310169999998</v>
      </c>
      <c r="T606" s="49">
        <v>7.6758653781217774</v>
      </c>
      <c r="U606" s="49" t="s">
        <v>141</v>
      </c>
      <c r="V606" s="49">
        <v>0.28594968825048261</v>
      </c>
      <c r="W606" s="49">
        <v>1.93521838171215</v>
      </c>
      <c r="X606" s="49">
        <v>4</v>
      </c>
      <c r="Y606" s="49">
        <v>90</v>
      </c>
      <c r="Z606" s="49">
        <v>0.89753000000000005</v>
      </c>
      <c r="AA606" s="49">
        <v>401.28340079999998</v>
      </c>
      <c r="AB606" s="49">
        <v>2.1221608550000002</v>
      </c>
      <c r="AC606" s="51">
        <v>0.6989506263185653</v>
      </c>
      <c r="AD606" s="53">
        <v>1</v>
      </c>
      <c r="AE606" s="51">
        <v>277.03691230769232</v>
      </c>
      <c r="AF606" s="51">
        <v>920.23746443946447</v>
      </c>
      <c r="AG606" s="51">
        <v>89.732941191956002</v>
      </c>
      <c r="AH606" s="51">
        <v>3.6178930161247878E-3</v>
      </c>
      <c r="AI606" s="51">
        <v>9.7510636829608074E-2</v>
      </c>
      <c r="AJ606" s="51">
        <v>0.12457321655316522</v>
      </c>
      <c r="AK606" s="51">
        <v>6.0083422580612265</v>
      </c>
      <c r="AL606" s="51">
        <v>4.2902586624664183</v>
      </c>
      <c r="AM606" s="51">
        <v>7.7264258536560364</v>
      </c>
    </row>
    <row r="607" spans="1:39">
      <c r="A607" t="s">
        <v>1350</v>
      </c>
      <c r="B607">
        <v>5</v>
      </c>
      <c r="C607" t="s">
        <v>1351</v>
      </c>
      <c r="D607" t="s">
        <v>136</v>
      </c>
      <c r="E607" t="s">
        <v>137</v>
      </c>
      <c r="F607" t="s">
        <v>138</v>
      </c>
      <c r="G607" t="s">
        <v>139</v>
      </c>
      <c r="H607" t="s">
        <v>140</v>
      </c>
      <c r="I607" t="s">
        <v>10</v>
      </c>
      <c r="J607" t="s">
        <v>45</v>
      </c>
      <c r="K607">
        <v>52</v>
      </c>
      <c r="L607">
        <v>10841.3</v>
      </c>
      <c r="M607" t="s">
        <v>30</v>
      </c>
      <c r="N607">
        <v>606</v>
      </c>
      <c r="O607">
        <v>277.49558269230772</v>
      </c>
      <c r="P607" s="49" t="s">
        <v>33</v>
      </c>
      <c r="Q607" s="49">
        <v>7360445</v>
      </c>
      <c r="R607" s="49">
        <v>32.510452999999998</v>
      </c>
      <c r="S607" s="49">
        <v>52.540310169999998</v>
      </c>
      <c r="T607" s="49">
        <v>7.6758653781217774</v>
      </c>
      <c r="U607" s="49" t="s">
        <v>141</v>
      </c>
      <c r="V607" s="49">
        <v>0.28594968825048261</v>
      </c>
      <c r="W607" s="49">
        <v>1.93521838171215</v>
      </c>
      <c r="X607" s="49">
        <v>4</v>
      </c>
      <c r="Y607" s="49">
        <v>90</v>
      </c>
      <c r="Z607" s="49">
        <v>0.89753000000000005</v>
      </c>
      <c r="AA607" s="49">
        <v>401.28340079999998</v>
      </c>
      <c r="AB607" s="49">
        <v>2.1221608550000002</v>
      </c>
      <c r="AC607" s="51">
        <v>0.6989506263185653</v>
      </c>
      <c r="AD607" s="53">
        <v>1</v>
      </c>
      <c r="AE607" s="51">
        <v>277.49558269230772</v>
      </c>
      <c r="AF607" s="51">
        <v>921.76103640045699</v>
      </c>
      <c r="AG607" s="51">
        <v>89.738351783023177</v>
      </c>
      <c r="AH607" s="51">
        <v>3.5512540304630273E-3</v>
      </c>
      <c r="AI607" s="51">
        <v>9.7355332064650815E-2</v>
      </c>
      <c r="AJ607" s="51">
        <v>0.12457321655316522</v>
      </c>
      <c r="AK607" s="51">
        <v>5.9987727976155778</v>
      </c>
      <c r="AL607" s="51">
        <v>4.2834255862519273</v>
      </c>
      <c r="AM607" s="51">
        <v>7.7141200089792292</v>
      </c>
    </row>
    <row r="608" spans="1:39">
      <c r="A608" t="s">
        <v>1352</v>
      </c>
      <c r="B608">
        <v>5</v>
      </c>
      <c r="C608" t="s">
        <v>1353</v>
      </c>
      <c r="D608" t="s">
        <v>136</v>
      </c>
      <c r="E608" t="s">
        <v>137</v>
      </c>
      <c r="F608" t="s">
        <v>138</v>
      </c>
      <c r="G608" t="s">
        <v>139</v>
      </c>
      <c r="H608" t="s">
        <v>140</v>
      </c>
      <c r="I608" t="s">
        <v>10</v>
      </c>
      <c r="J608" t="s">
        <v>45</v>
      </c>
      <c r="K608">
        <v>52</v>
      </c>
      <c r="L608">
        <v>10841.3</v>
      </c>
      <c r="M608" t="s">
        <v>30</v>
      </c>
      <c r="N608">
        <v>607</v>
      </c>
      <c r="O608">
        <v>277.95425307692307</v>
      </c>
      <c r="P608" s="49" t="s">
        <v>33</v>
      </c>
      <c r="Q608" s="49">
        <v>7360445</v>
      </c>
      <c r="R608" s="49">
        <v>32.510452999999998</v>
      </c>
      <c r="S608" s="49">
        <v>52.540310169999998</v>
      </c>
      <c r="T608" s="49">
        <v>7.6758653781217774</v>
      </c>
      <c r="U608" s="49" t="s">
        <v>141</v>
      </c>
      <c r="V608" s="49">
        <v>0.28594968825048261</v>
      </c>
      <c r="W608" s="49">
        <v>1.93521838171215</v>
      </c>
      <c r="X608" s="49">
        <v>4</v>
      </c>
      <c r="Y608" s="49">
        <v>90</v>
      </c>
      <c r="Z608" s="49">
        <v>0.89753000000000005</v>
      </c>
      <c r="AA608" s="49">
        <v>401.28340079999998</v>
      </c>
      <c r="AB608" s="49">
        <v>2.1221608550000002</v>
      </c>
      <c r="AC608" s="51">
        <v>0.6989506263185653</v>
      </c>
      <c r="AD608" s="53">
        <v>1</v>
      </c>
      <c r="AE608" s="51">
        <v>277.95425307692307</v>
      </c>
      <c r="AF608" s="51">
        <v>923.28460836144939</v>
      </c>
      <c r="AG608" s="51">
        <v>89.743662496800482</v>
      </c>
      <c r="AH608" s="51">
        <v>3.4856993389706416E-3</v>
      </c>
      <c r="AI608" s="51">
        <v>9.7200431680615054E-2</v>
      </c>
      <c r="AJ608" s="51">
        <v>0.12457321655316522</v>
      </c>
      <c r="AK608" s="51">
        <v>5.9892282540308788</v>
      </c>
      <c r="AL608" s="51">
        <v>4.2766103019297663</v>
      </c>
      <c r="AM608" s="51">
        <v>7.7018462061319912</v>
      </c>
    </row>
    <row r="609" spans="1:39">
      <c r="A609" t="s">
        <v>1354</v>
      </c>
      <c r="B609">
        <v>5</v>
      </c>
      <c r="C609" t="s">
        <v>1355</v>
      </c>
      <c r="D609" t="s">
        <v>136</v>
      </c>
      <c r="E609" t="s">
        <v>137</v>
      </c>
      <c r="F609" t="s">
        <v>138</v>
      </c>
      <c r="G609" t="s">
        <v>139</v>
      </c>
      <c r="H609" t="s">
        <v>140</v>
      </c>
      <c r="I609" t="s">
        <v>10</v>
      </c>
      <c r="J609" t="s">
        <v>45</v>
      </c>
      <c r="K609">
        <v>52</v>
      </c>
      <c r="L609">
        <v>10841.3</v>
      </c>
      <c r="M609" t="s">
        <v>30</v>
      </c>
      <c r="N609">
        <v>608</v>
      </c>
      <c r="O609">
        <v>278.41292346153847</v>
      </c>
      <c r="P609" s="49" t="s">
        <v>33</v>
      </c>
      <c r="Q609" s="49">
        <v>7360445</v>
      </c>
      <c r="R609" s="49">
        <v>32.510452999999998</v>
      </c>
      <c r="S609" s="49">
        <v>52.540310169999998</v>
      </c>
      <c r="T609" s="49">
        <v>7.6758653781217774</v>
      </c>
      <c r="U609" s="49" t="s">
        <v>141</v>
      </c>
      <c r="V609" s="49">
        <v>0.28594968825048261</v>
      </c>
      <c r="W609" s="49">
        <v>1.93521838171215</v>
      </c>
      <c r="X609" s="49">
        <v>4</v>
      </c>
      <c r="Y609" s="49">
        <v>90</v>
      </c>
      <c r="Z609" s="49">
        <v>0.89753000000000005</v>
      </c>
      <c r="AA609" s="49">
        <v>401.28340079999998</v>
      </c>
      <c r="AB609" s="49">
        <v>2.1221608550000002</v>
      </c>
      <c r="AC609" s="51">
        <v>0.6989506263185653</v>
      </c>
      <c r="AD609" s="53">
        <v>1</v>
      </c>
      <c r="AE609" s="51">
        <v>278.41292346153847</v>
      </c>
      <c r="AF609" s="51">
        <v>924.8081803224419</v>
      </c>
      <c r="AG609" s="51">
        <v>89.748874962933087</v>
      </c>
      <c r="AH609" s="51">
        <v>3.4212142688745291E-3</v>
      </c>
      <c r="AI609" s="51">
        <v>9.7045935441056982E-2</v>
      </c>
      <c r="AJ609" s="51">
        <v>0.12457321655316522</v>
      </c>
      <c r="AK609" s="51">
        <v>5.9797086127380998</v>
      </c>
      <c r="AL609" s="51">
        <v>4.2698127990969139</v>
      </c>
      <c r="AM609" s="51">
        <v>7.6896044263792858</v>
      </c>
    </row>
    <row r="610" spans="1:39">
      <c r="A610" t="s">
        <v>1356</v>
      </c>
      <c r="B610">
        <v>5</v>
      </c>
      <c r="C610" t="s">
        <v>1357</v>
      </c>
      <c r="D610" t="s">
        <v>136</v>
      </c>
      <c r="E610" t="s">
        <v>137</v>
      </c>
      <c r="F610" t="s">
        <v>138</v>
      </c>
      <c r="G610" t="s">
        <v>139</v>
      </c>
      <c r="H610" t="s">
        <v>140</v>
      </c>
      <c r="I610" t="s">
        <v>10</v>
      </c>
      <c r="J610" t="s">
        <v>45</v>
      </c>
      <c r="K610">
        <v>52</v>
      </c>
      <c r="L610">
        <v>10841.3</v>
      </c>
      <c r="M610" t="s">
        <v>30</v>
      </c>
      <c r="N610">
        <v>609</v>
      </c>
      <c r="O610">
        <v>278.87159384615387</v>
      </c>
      <c r="P610" s="49" t="s">
        <v>33</v>
      </c>
      <c r="Q610" s="49">
        <v>7360445</v>
      </c>
      <c r="R610" s="49">
        <v>32.510452999999998</v>
      </c>
      <c r="S610" s="49">
        <v>52.540310169999998</v>
      </c>
      <c r="T610" s="49">
        <v>7.6758653781217774</v>
      </c>
      <c r="U610" s="49" t="s">
        <v>141</v>
      </c>
      <c r="V610" s="49">
        <v>0.28594968825048261</v>
      </c>
      <c r="W610" s="49">
        <v>1.93521838171215</v>
      </c>
      <c r="X610" s="49">
        <v>4</v>
      </c>
      <c r="Y610" s="49">
        <v>90</v>
      </c>
      <c r="Z610" s="49">
        <v>0.89753000000000005</v>
      </c>
      <c r="AA610" s="49">
        <v>401.28340079999998</v>
      </c>
      <c r="AB610" s="49">
        <v>2.1221608550000002</v>
      </c>
      <c r="AC610" s="51">
        <v>0.6989506263185653</v>
      </c>
      <c r="AD610" s="53">
        <v>1</v>
      </c>
      <c r="AE610" s="51">
        <v>278.87159384615387</v>
      </c>
      <c r="AF610" s="51">
        <v>926.33175228343453</v>
      </c>
      <c r="AG610" s="51">
        <v>89.753990788924298</v>
      </c>
      <c r="AH610" s="51">
        <v>3.3577842873128119E-3</v>
      </c>
      <c r="AI610" s="51">
        <v>9.6891843087185681E-2</v>
      </c>
      <c r="AJ610" s="51">
        <v>0.12457321655316522</v>
      </c>
      <c r="AK610" s="51">
        <v>5.9702138577912427</v>
      </c>
      <c r="AL610" s="51">
        <v>4.2630330663671252</v>
      </c>
      <c r="AM610" s="51">
        <v>7.6773946492153611</v>
      </c>
    </row>
    <row r="611" spans="1:39">
      <c r="A611" t="s">
        <v>1358</v>
      </c>
      <c r="B611">
        <v>5</v>
      </c>
      <c r="C611" t="s">
        <v>1359</v>
      </c>
      <c r="D611" t="s">
        <v>136</v>
      </c>
      <c r="E611" t="s">
        <v>137</v>
      </c>
      <c r="F611" t="s">
        <v>138</v>
      </c>
      <c r="G611" t="s">
        <v>139</v>
      </c>
      <c r="H611" t="s">
        <v>140</v>
      </c>
      <c r="I611" t="s">
        <v>10</v>
      </c>
      <c r="J611" t="s">
        <v>45</v>
      </c>
      <c r="K611">
        <v>52</v>
      </c>
      <c r="L611">
        <v>10841.3</v>
      </c>
      <c r="M611" t="s">
        <v>30</v>
      </c>
      <c r="N611">
        <v>610</v>
      </c>
      <c r="O611">
        <v>279.33026423076922</v>
      </c>
      <c r="P611" s="49" t="s">
        <v>33</v>
      </c>
      <c r="Q611" s="49">
        <v>7360445</v>
      </c>
      <c r="R611" s="49">
        <v>32.510452999999998</v>
      </c>
      <c r="S611" s="49">
        <v>52.540310169999998</v>
      </c>
      <c r="T611" s="49">
        <v>7.6758653781217774</v>
      </c>
      <c r="U611" s="49" t="s">
        <v>141</v>
      </c>
      <c r="V611" s="49">
        <v>0.28594968825048261</v>
      </c>
      <c r="W611" s="49">
        <v>1.93521838171215</v>
      </c>
      <c r="X611" s="49">
        <v>4</v>
      </c>
      <c r="Y611" s="49">
        <v>90</v>
      </c>
      <c r="Z611" s="49">
        <v>0.89753000000000005</v>
      </c>
      <c r="AA611" s="49">
        <v>401.28340079999998</v>
      </c>
      <c r="AB611" s="49">
        <v>2.1221608550000002</v>
      </c>
      <c r="AC611" s="51">
        <v>0.6989506263185653</v>
      </c>
      <c r="AD611" s="53">
        <v>1</v>
      </c>
      <c r="AE611" s="51">
        <v>279.33026423076922</v>
      </c>
      <c r="AF611" s="51">
        <v>927.85532424442681</v>
      </c>
      <c r="AG611" s="51">
        <v>89.759011560348682</v>
      </c>
      <c r="AH611" s="51">
        <v>3.2953950013059966E-3</v>
      </c>
      <c r="AI611" s="51">
        <v>9.6738154338276219E-2</v>
      </c>
      <c r="AJ611" s="51">
        <v>0.12457321655316522</v>
      </c>
      <c r="AK611" s="51">
        <v>5.9607439718927964</v>
      </c>
      <c r="AL611" s="51">
        <v>4.2562710913891069</v>
      </c>
      <c r="AM611" s="51">
        <v>7.6652168523964859</v>
      </c>
    </row>
    <row r="612" spans="1:39">
      <c r="A612" t="s">
        <v>1360</v>
      </c>
      <c r="B612">
        <v>5</v>
      </c>
      <c r="C612" t="s">
        <v>1361</v>
      </c>
      <c r="D612" t="s">
        <v>136</v>
      </c>
      <c r="E612" t="s">
        <v>137</v>
      </c>
      <c r="F612" t="s">
        <v>138</v>
      </c>
      <c r="G612" t="s">
        <v>139</v>
      </c>
      <c r="H612" t="s">
        <v>140</v>
      </c>
      <c r="I612" t="s">
        <v>10</v>
      </c>
      <c r="J612" t="s">
        <v>45</v>
      </c>
      <c r="K612">
        <v>52</v>
      </c>
      <c r="L612">
        <v>10841.3</v>
      </c>
      <c r="M612" t="s">
        <v>30</v>
      </c>
      <c r="N612">
        <v>611</v>
      </c>
      <c r="O612">
        <v>279.78893461538462</v>
      </c>
      <c r="P612" s="49" t="s">
        <v>33</v>
      </c>
      <c r="Q612" s="49">
        <v>7360445</v>
      </c>
      <c r="R612" s="49">
        <v>32.510452999999998</v>
      </c>
      <c r="S612" s="49">
        <v>52.540310169999998</v>
      </c>
      <c r="T612" s="49">
        <v>7.6758653781217774</v>
      </c>
      <c r="U612" s="49" t="s">
        <v>141</v>
      </c>
      <c r="V612" s="49">
        <v>0.28594968825048261</v>
      </c>
      <c r="W612" s="49">
        <v>1.93521838171215</v>
      </c>
      <c r="X612" s="49">
        <v>4</v>
      </c>
      <c r="Y612" s="49">
        <v>90</v>
      </c>
      <c r="Z612" s="49">
        <v>0.89753000000000005</v>
      </c>
      <c r="AA612" s="49">
        <v>401.28340079999998</v>
      </c>
      <c r="AB612" s="49">
        <v>2.1221608550000002</v>
      </c>
      <c r="AC612" s="51">
        <v>0.6989506263185653</v>
      </c>
      <c r="AD612" s="53">
        <v>1</v>
      </c>
      <c r="AE612" s="51">
        <v>279.78893461538462</v>
      </c>
      <c r="AF612" s="51">
        <v>929.37889620541944</v>
      </c>
      <c r="AG612" s="51">
        <v>89.763938841064586</v>
      </c>
      <c r="AH612" s="51">
        <v>3.2340321573613219E-3</v>
      </c>
      <c r="AI612" s="51">
        <v>9.6584868892077985E-2</v>
      </c>
      <c r="AJ612" s="51">
        <v>0.12457321655316522</v>
      </c>
      <c r="AK612" s="51">
        <v>5.9512989364188922</v>
      </c>
      <c r="AL612" s="51">
        <v>4.2495268608644805</v>
      </c>
      <c r="AM612" s="51">
        <v>7.6530710119733039</v>
      </c>
    </row>
    <row r="613" spans="1:39">
      <c r="A613" t="s">
        <v>1362</v>
      </c>
      <c r="B613">
        <v>5</v>
      </c>
      <c r="C613" t="s">
        <v>1363</v>
      </c>
      <c r="D613" t="s">
        <v>136</v>
      </c>
      <c r="E613" t="s">
        <v>137</v>
      </c>
      <c r="F613" t="s">
        <v>138</v>
      </c>
      <c r="G613" t="s">
        <v>139</v>
      </c>
      <c r="H613" t="s">
        <v>140</v>
      </c>
      <c r="I613" t="s">
        <v>10</v>
      </c>
      <c r="J613" t="s">
        <v>45</v>
      </c>
      <c r="K613">
        <v>52</v>
      </c>
      <c r="L613">
        <v>10841.3</v>
      </c>
      <c r="M613" t="s">
        <v>30</v>
      </c>
      <c r="N613">
        <v>612</v>
      </c>
      <c r="O613">
        <v>280.24760500000002</v>
      </c>
      <c r="P613" s="49" t="s">
        <v>33</v>
      </c>
      <c r="Q613" s="49">
        <v>7360445</v>
      </c>
      <c r="R613" s="49">
        <v>32.510452999999998</v>
      </c>
      <c r="S613" s="49">
        <v>52.540310169999998</v>
      </c>
      <c r="T613" s="49">
        <v>7.6758653781217774</v>
      </c>
      <c r="U613" s="49" t="s">
        <v>141</v>
      </c>
      <c r="V613" s="49">
        <v>0.28594968825048261</v>
      </c>
      <c r="W613" s="49">
        <v>1.93521838171215</v>
      </c>
      <c r="X613" s="49">
        <v>4</v>
      </c>
      <c r="Y613" s="49">
        <v>90</v>
      </c>
      <c r="Z613" s="49">
        <v>0.89753000000000005</v>
      </c>
      <c r="AA613" s="49">
        <v>401.28340079999998</v>
      </c>
      <c r="AB613" s="49">
        <v>2.1221608550000002</v>
      </c>
      <c r="AC613" s="51">
        <v>0.6989506263185653</v>
      </c>
      <c r="AD613" s="53">
        <v>1</v>
      </c>
      <c r="AE613" s="51">
        <v>280.24760500000002</v>
      </c>
      <c r="AF613" s="51">
        <v>930.90246816641195</v>
      </c>
      <c r="AG613" s="51">
        <v>89.768774173426479</v>
      </c>
      <c r="AH613" s="51">
        <v>3.1736816413598721E-3</v>
      </c>
      <c r="AI613" s="51">
        <v>9.6431986425219191E-2</v>
      </c>
      <c r="AJ613" s="51">
        <v>0.12457321655316522</v>
      </c>
      <c r="AK613" s="51">
        <v>5.9418787314442341</v>
      </c>
      <c r="AL613" s="51">
        <v>4.2428003605655817</v>
      </c>
      <c r="AM613" s="51">
        <v>7.6409571023228873</v>
      </c>
    </row>
    <row r="614" spans="1:39">
      <c r="A614" t="s">
        <v>1364</v>
      </c>
      <c r="B614">
        <v>5</v>
      </c>
      <c r="C614" t="s">
        <v>1365</v>
      </c>
      <c r="D614" t="s">
        <v>136</v>
      </c>
      <c r="E614" t="s">
        <v>137</v>
      </c>
      <c r="F614" t="s">
        <v>138</v>
      </c>
      <c r="G614" t="s">
        <v>139</v>
      </c>
      <c r="H614" t="s">
        <v>140</v>
      </c>
      <c r="I614" t="s">
        <v>10</v>
      </c>
      <c r="J614" t="s">
        <v>45</v>
      </c>
      <c r="K614">
        <v>52</v>
      </c>
      <c r="L614">
        <v>10841.3</v>
      </c>
      <c r="M614" t="s">
        <v>30</v>
      </c>
      <c r="N614">
        <v>613</v>
      </c>
      <c r="O614">
        <v>280.70627538461537</v>
      </c>
      <c r="P614" s="49" t="s">
        <v>33</v>
      </c>
      <c r="Q614" s="49">
        <v>7360445</v>
      </c>
      <c r="R614" s="49">
        <v>32.510452999999998</v>
      </c>
      <c r="S614" s="49">
        <v>52.540310169999998</v>
      </c>
      <c r="T614" s="49">
        <v>7.6758653781217774</v>
      </c>
      <c r="U614" s="49" t="s">
        <v>141</v>
      </c>
      <c r="V614" s="49">
        <v>0.28594968825048261</v>
      </c>
      <c r="W614" s="49">
        <v>1.93521838171215</v>
      </c>
      <c r="X614" s="49">
        <v>4</v>
      </c>
      <c r="Y614" s="49">
        <v>90</v>
      </c>
      <c r="Z614" s="49">
        <v>0.89753000000000005</v>
      </c>
      <c r="AA614" s="49">
        <v>401.28340079999998</v>
      </c>
      <c r="AB614" s="49">
        <v>2.1221608550000002</v>
      </c>
      <c r="AC614" s="51">
        <v>0.6989506263185653</v>
      </c>
      <c r="AD614" s="53">
        <v>1</v>
      </c>
      <c r="AE614" s="51">
        <v>280.70627538461537</v>
      </c>
      <c r="AF614" s="51">
        <v>932.42604012740435</v>
      </c>
      <c r="AG614" s="51">
        <v>89.773519078496804</v>
      </c>
      <c r="AH614" s="51">
        <v>3.1143294782310987E-3</v>
      </c>
      <c r="AI614" s="51">
        <v>9.627950659360647E-2</v>
      </c>
      <c r="AJ614" s="51">
        <v>0.12457321655316522</v>
      </c>
      <c r="AK614" s="51">
        <v>5.9324833357667179</v>
      </c>
      <c r="AL614" s="51">
        <v>4.2360915753530417</v>
      </c>
      <c r="AM614" s="51">
        <v>7.6288750961803951</v>
      </c>
    </row>
    <row r="615" spans="1:39">
      <c r="A615" t="s">
        <v>1366</v>
      </c>
      <c r="B615">
        <v>5</v>
      </c>
      <c r="C615" t="s">
        <v>1367</v>
      </c>
      <c r="D615" t="s">
        <v>136</v>
      </c>
      <c r="E615" t="s">
        <v>137</v>
      </c>
      <c r="F615" t="s">
        <v>138</v>
      </c>
      <c r="G615" t="s">
        <v>139</v>
      </c>
      <c r="H615" t="s">
        <v>140</v>
      </c>
      <c r="I615" t="s">
        <v>10</v>
      </c>
      <c r="J615" t="s">
        <v>45</v>
      </c>
      <c r="K615">
        <v>52</v>
      </c>
      <c r="L615">
        <v>10841.3</v>
      </c>
      <c r="M615" t="s">
        <v>30</v>
      </c>
      <c r="N615">
        <v>614</v>
      </c>
      <c r="O615">
        <v>281.16494576923077</v>
      </c>
      <c r="P615" s="49" t="s">
        <v>33</v>
      </c>
      <c r="Q615" s="49">
        <v>7360445</v>
      </c>
      <c r="R615" s="49">
        <v>32.510452999999998</v>
      </c>
      <c r="S615" s="49">
        <v>52.540310169999998</v>
      </c>
      <c r="T615" s="49">
        <v>7.6758653781217774</v>
      </c>
      <c r="U615" s="49" t="s">
        <v>141</v>
      </c>
      <c r="V615" s="49">
        <v>0.28594968825048261</v>
      </c>
      <c r="W615" s="49">
        <v>1.93521838171215</v>
      </c>
      <c r="X615" s="49">
        <v>4</v>
      </c>
      <c r="Y615" s="49">
        <v>90</v>
      </c>
      <c r="Z615" s="49">
        <v>0.89753000000000005</v>
      </c>
      <c r="AA615" s="49">
        <v>401.28340079999998</v>
      </c>
      <c r="AB615" s="49">
        <v>2.1221608550000002</v>
      </c>
      <c r="AC615" s="51">
        <v>0.6989506263185653</v>
      </c>
      <c r="AD615" s="53">
        <v>1</v>
      </c>
      <c r="AE615" s="51">
        <v>281.16494576923077</v>
      </c>
      <c r="AF615" s="51">
        <v>933.94961208839686</v>
      </c>
      <c r="AG615" s="51">
        <v>89.778175056257339</v>
      </c>
      <c r="AH615" s="51">
        <v>3.0559618316303213E-3</v>
      </c>
      <c r="AI615" s="51">
        <v>9.6127429032820219E-2</v>
      </c>
      <c r="AJ615" s="51">
        <v>0.12457321655316522</v>
      </c>
      <c r="AK615" s="51">
        <v>5.92311272693179</v>
      </c>
      <c r="AL615" s="51">
        <v>4.2294004891931785</v>
      </c>
      <c r="AM615" s="51">
        <v>7.6168249646704025</v>
      </c>
    </row>
    <row r="616" spans="1:39">
      <c r="A616" t="s">
        <v>1368</v>
      </c>
      <c r="B616">
        <v>5</v>
      </c>
      <c r="C616" t="s">
        <v>1369</v>
      </c>
      <c r="D616" t="s">
        <v>136</v>
      </c>
      <c r="E616" t="s">
        <v>137</v>
      </c>
      <c r="F616" t="s">
        <v>138</v>
      </c>
      <c r="G616" t="s">
        <v>139</v>
      </c>
      <c r="H616" t="s">
        <v>140</v>
      </c>
      <c r="I616" t="s">
        <v>10</v>
      </c>
      <c r="J616" t="s">
        <v>45</v>
      </c>
      <c r="K616">
        <v>52</v>
      </c>
      <c r="L616">
        <v>10841.3</v>
      </c>
      <c r="M616" t="s">
        <v>30</v>
      </c>
      <c r="N616">
        <v>615</v>
      </c>
      <c r="O616">
        <v>281.62361615384617</v>
      </c>
      <c r="P616" s="49" t="s">
        <v>33</v>
      </c>
      <c r="Q616" s="49">
        <v>7360445</v>
      </c>
      <c r="R616" s="49">
        <v>32.510452999999998</v>
      </c>
      <c r="S616" s="49">
        <v>52.540310169999998</v>
      </c>
      <c r="T616" s="49">
        <v>7.6758653781217774</v>
      </c>
      <c r="U616" s="49" t="s">
        <v>141</v>
      </c>
      <c r="V616" s="49">
        <v>0.28594968825048261</v>
      </c>
      <c r="W616" s="49">
        <v>1.93521838171215</v>
      </c>
      <c r="X616" s="49">
        <v>4</v>
      </c>
      <c r="Y616" s="49">
        <v>90</v>
      </c>
      <c r="Z616" s="49">
        <v>0.89753000000000005</v>
      </c>
      <c r="AA616" s="49">
        <v>401.28340079999998</v>
      </c>
      <c r="AB616" s="49">
        <v>2.1221608550000002</v>
      </c>
      <c r="AC616" s="51">
        <v>0.6989506263185653</v>
      </c>
      <c r="AD616" s="53">
        <v>1</v>
      </c>
      <c r="AE616" s="51">
        <v>281.62361615384617</v>
      </c>
      <c r="AF616" s="51">
        <v>935.47318404938937</v>
      </c>
      <c r="AG616" s="51">
        <v>89.782743585820157</v>
      </c>
      <c r="AH616" s="51">
        <v>2.9985650036781909E-3</v>
      </c>
      <c r="AI616" s="51">
        <v>9.5975753358505653E-2</v>
      </c>
      <c r="AJ616" s="51">
        <v>0.12457321655316522</v>
      </c>
      <c r="AK616" s="51">
        <v>5.9137668812565476</v>
      </c>
      <c r="AL616" s="51">
        <v>4.222727085175209</v>
      </c>
      <c r="AM616" s="51">
        <v>7.604806677337888</v>
      </c>
    </row>
    <row r="617" spans="1:39">
      <c r="A617" t="s">
        <v>1370</v>
      </c>
      <c r="B617">
        <v>5</v>
      </c>
      <c r="C617" t="s">
        <v>1371</v>
      </c>
      <c r="D617" t="s">
        <v>136</v>
      </c>
      <c r="E617" t="s">
        <v>137</v>
      </c>
      <c r="F617" t="s">
        <v>138</v>
      </c>
      <c r="G617" t="s">
        <v>139</v>
      </c>
      <c r="H617" t="s">
        <v>140</v>
      </c>
      <c r="I617" t="s">
        <v>10</v>
      </c>
      <c r="J617" t="s">
        <v>45</v>
      </c>
      <c r="K617">
        <v>52</v>
      </c>
      <c r="L617">
        <v>10841.3</v>
      </c>
      <c r="M617" t="s">
        <v>30</v>
      </c>
      <c r="N617">
        <v>616</v>
      </c>
      <c r="O617">
        <v>282.08228653846152</v>
      </c>
      <c r="P617" s="49" t="s">
        <v>33</v>
      </c>
      <c r="Q617" s="49">
        <v>7360445</v>
      </c>
      <c r="R617" s="49">
        <v>32.510452999999998</v>
      </c>
      <c r="S617" s="49">
        <v>52.540310169999998</v>
      </c>
      <c r="T617" s="49">
        <v>7.6758653781217774</v>
      </c>
      <c r="U617" s="49" t="s">
        <v>141</v>
      </c>
      <c r="V617" s="49">
        <v>0.28594968825048261</v>
      </c>
      <c r="W617" s="49">
        <v>1.93521838171215</v>
      </c>
      <c r="X617" s="49">
        <v>4</v>
      </c>
      <c r="Y617" s="49">
        <v>90</v>
      </c>
      <c r="Z617" s="49">
        <v>0.89753000000000005</v>
      </c>
      <c r="AA617" s="49">
        <v>401.28340079999998</v>
      </c>
      <c r="AB617" s="49">
        <v>2.1221608550000002</v>
      </c>
      <c r="AC617" s="51">
        <v>0.6989506263185653</v>
      </c>
      <c r="AD617" s="53">
        <v>1</v>
      </c>
      <c r="AE617" s="51">
        <v>282.08228653846152</v>
      </c>
      <c r="AF617" s="51">
        <v>936.99675601038177</v>
      </c>
      <c r="AG617" s="51">
        <v>89.787226125637957</v>
      </c>
      <c r="AH617" s="51">
        <v>2.9421254345484244E-3</v>
      </c>
      <c r="AI617" s="51">
        <v>9.5824479166759388E-2</v>
      </c>
      <c r="AJ617" s="51">
        <v>0.12457321655316522</v>
      </c>
      <c r="AK617" s="51">
        <v>5.9044457738535536</v>
      </c>
      <c r="AL617" s="51">
        <v>4.2160713455282499</v>
      </c>
      <c r="AM617" s="51">
        <v>7.5928202021788582</v>
      </c>
    </row>
    <row r="618" spans="1:39">
      <c r="A618" t="s">
        <v>1372</v>
      </c>
      <c r="B618">
        <v>5</v>
      </c>
      <c r="C618" t="s">
        <v>1373</v>
      </c>
      <c r="D618" t="s">
        <v>136</v>
      </c>
      <c r="E618" t="s">
        <v>137</v>
      </c>
      <c r="F618" t="s">
        <v>138</v>
      </c>
      <c r="G618" t="s">
        <v>139</v>
      </c>
      <c r="H618" t="s">
        <v>140</v>
      </c>
      <c r="I618" t="s">
        <v>10</v>
      </c>
      <c r="J618" t="s">
        <v>45</v>
      </c>
      <c r="K618">
        <v>52</v>
      </c>
      <c r="L618">
        <v>10841.3</v>
      </c>
      <c r="M618" t="s">
        <v>30</v>
      </c>
      <c r="N618">
        <v>617</v>
      </c>
      <c r="O618">
        <v>282.54095692307692</v>
      </c>
      <c r="P618" s="49" t="s">
        <v>33</v>
      </c>
      <c r="Q618" s="49">
        <v>7360445</v>
      </c>
      <c r="R618" s="49">
        <v>32.510452999999998</v>
      </c>
      <c r="S618" s="49">
        <v>52.540310169999998</v>
      </c>
      <c r="T618" s="49">
        <v>7.6758653781217774</v>
      </c>
      <c r="U618" s="49" t="s">
        <v>141</v>
      </c>
      <c r="V618" s="49">
        <v>0.28594968825048261</v>
      </c>
      <c r="W618" s="49">
        <v>1.93521838171215</v>
      </c>
      <c r="X618" s="49">
        <v>4</v>
      </c>
      <c r="Y618" s="49">
        <v>90</v>
      </c>
      <c r="Z618" s="49">
        <v>0.89753000000000005</v>
      </c>
      <c r="AA618" s="49">
        <v>401.28340079999998</v>
      </c>
      <c r="AB618" s="49">
        <v>2.1221608550000002</v>
      </c>
      <c r="AC618" s="51">
        <v>0.6989506263185653</v>
      </c>
      <c r="AD618" s="53">
        <v>1</v>
      </c>
      <c r="AE618" s="51">
        <v>282.54095692307692</v>
      </c>
      <c r="AF618" s="51">
        <v>938.52032797137429</v>
      </c>
      <c r="AG618" s="51">
        <v>89.791624113713951</v>
      </c>
      <c r="AH618" s="51">
        <v>2.8866297021693916E-3</v>
      </c>
      <c r="AI618" s="51">
        <v>9.567360603451168E-2</v>
      </c>
      <c r="AJ618" s="51">
        <v>0.12457321655316522</v>
      </c>
      <c r="AK618" s="51">
        <v>5.8951493786543923</v>
      </c>
      <c r="AL618" s="51">
        <v>4.2094332516381421</v>
      </c>
      <c r="AM618" s="51">
        <v>7.5808655056706424</v>
      </c>
    </row>
    <row r="619" spans="1:39">
      <c r="A619" t="s">
        <v>1374</v>
      </c>
      <c r="B619">
        <v>5</v>
      </c>
      <c r="C619" t="s">
        <v>1375</v>
      </c>
      <c r="D619" t="s">
        <v>136</v>
      </c>
      <c r="E619" t="s">
        <v>137</v>
      </c>
      <c r="F619" t="s">
        <v>138</v>
      </c>
      <c r="G619" t="s">
        <v>139</v>
      </c>
      <c r="H619" t="s">
        <v>140</v>
      </c>
      <c r="I619" t="s">
        <v>10</v>
      </c>
      <c r="J619" t="s">
        <v>45</v>
      </c>
      <c r="K619">
        <v>52</v>
      </c>
      <c r="L619">
        <v>10841.3</v>
      </c>
      <c r="M619" t="s">
        <v>30</v>
      </c>
      <c r="N619">
        <v>618</v>
      </c>
      <c r="O619">
        <v>282.99962730769232</v>
      </c>
      <c r="P619" s="49" t="s">
        <v>33</v>
      </c>
      <c r="Q619" s="49">
        <v>7360445</v>
      </c>
      <c r="R619" s="49">
        <v>32.510452999999998</v>
      </c>
      <c r="S619" s="49">
        <v>52.540310169999998</v>
      </c>
      <c r="T619" s="49">
        <v>7.6758653781217774</v>
      </c>
      <c r="U619" s="49" t="s">
        <v>141</v>
      </c>
      <c r="V619" s="49">
        <v>0.28594968825048261</v>
      </c>
      <c r="W619" s="49">
        <v>1.93521838171215</v>
      </c>
      <c r="X619" s="49">
        <v>4</v>
      </c>
      <c r="Y619" s="49">
        <v>90</v>
      </c>
      <c r="Z619" s="49">
        <v>0.89753000000000005</v>
      </c>
      <c r="AA619" s="49">
        <v>401.28340079999998</v>
      </c>
      <c r="AB619" s="49">
        <v>2.1221608550000002</v>
      </c>
      <c r="AC619" s="51">
        <v>0.6989506263185653</v>
      </c>
      <c r="AD619" s="53">
        <v>1</v>
      </c>
      <c r="AE619" s="51">
        <v>282.99962730769232</v>
      </c>
      <c r="AF619" s="51">
        <v>940.04389993236691</v>
      </c>
      <c r="AG619" s="51">
        <v>89.795938967811011</v>
      </c>
      <c r="AH619" s="51">
        <v>2.8320645217501765E-3</v>
      </c>
      <c r="AI619" s="51">
        <v>9.5523133519904269E-2</v>
      </c>
      <c r="AJ619" s="51">
        <v>0.12457321655316522</v>
      </c>
      <c r="AK619" s="51">
        <v>5.8858776684329497</v>
      </c>
      <c r="AL619" s="51">
        <v>4.2028127840640694</v>
      </c>
      <c r="AM619" s="51">
        <v>7.5689425528018299</v>
      </c>
    </row>
    <row r="620" spans="1:39">
      <c r="A620" t="s">
        <v>1376</v>
      </c>
      <c r="B620">
        <v>5</v>
      </c>
      <c r="C620" t="s">
        <v>1377</v>
      </c>
      <c r="D620" t="s">
        <v>136</v>
      </c>
      <c r="E620" t="s">
        <v>137</v>
      </c>
      <c r="F620" t="s">
        <v>138</v>
      </c>
      <c r="G620" t="s">
        <v>139</v>
      </c>
      <c r="H620" t="s">
        <v>140</v>
      </c>
      <c r="I620" t="s">
        <v>10</v>
      </c>
      <c r="J620" t="s">
        <v>45</v>
      </c>
      <c r="K620">
        <v>52</v>
      </c>
      <c r="L620">
        <v>10841.3</v>
      </c>
      <c r="M620" t="s">
        <v>30</v>
      </c>
      <c r="N620">
        <v>619</v>
      </c>
      <c r="O620">
        <v>283.45829769230767</v>
      </c>
      <c r="P620" s="49" t="s">
        <v>33</v>
      </c>
      <c r="Q620" s="49">
        <v>7360445</v>
      </c>
      <c r="R620" s="49">
        <v>32.510452999999998</v>
      </c>
      <c r="S620" s="49">
        <v>52.540310169999998</v>
      </c>
      <c r="T620" s="49">
        <v>7.6758653781217774</v>
      </c>
      <c r="U620" s="49" t="s">
        <v>141</v>
      </c>
      <c r="V620" s="49">
        <v>0.28594968825048261</v>
      </c>
      <c r="W620" s="49">
        <v>1.93521838171215</v>
      </c>
      <c r="X620" s="49">
        <v>4</v>
      </c>
      <c r="Y620" s="49">
        <v>90</v>
      </c>
      <c r="Z620" s="49">
        <v>0.89753000000000005</v>
      </c>
      <c r="AA620" s="49">
        <v>401.28340079999998</v>
      </c>
      <c r="AB620" s="49">
        <v>2.1221608550000002</v>
      </c>
      <c r="AC620" s="51">
        <v>0.6989506263185653</v>
      </c>
      <c r="AD620" s="53">
        <v>1</v>
      </c>
      <c r="AE620" s="51">
        <v>283.45829769230767</v>
      </c>
      <c r="AF620" s="51">
        <v>941.5674718933592</v>
      </c>
      <c r="AG620" s="51">
        <v>89.800172085660364</v>
      </c>
      <c r="AH620" s="51">
        <v>2.7784167454720484E-3</v>
      </c>
      <c r="AI620" s="51">
        <v>9.5373061162664113E-2</v>
      </c>
      <c r="AJ620" s="51">
        <v>0.12457321655316522</v>
      </c>
      <c r="AK620" s="51">
        <v>5.8766306148284437</v>
      </c>
      <c r="AL620" s="51">
        <v>4.196209922555008</v>
      </c>
      <c r="AM620" s="51">
        <v>7.5570513071018803</v>
      </c>
    </row>
    <row r="621" spans="1:39">
      <c r="A621" t="s">
        <v>1378</v>
      </c>
      <c r="B621">
        <v>5</v>
      </c>
      <c r="C621" t="s">
        <v>1379</v>
      </c>
      <c r="D621" t="s">
        <v>136</v>
      </c>
      <c r="E621" t="s">
        <v>137</v>
      </c>
      <c r="F621" t="s">
        <v>138</v>
      </c>
      <c r="G621" t="s">
        <v>139</v>
      </c>
      <c r="H621" t="s">
        <v>140</v>
      </c>
      <c r="I621" t="s">
        <v>10</v>
      </c>
      <c r="J621" t="s">
        <v>45</v>
      </c>
      <c r="K621">
        <v>52</v>
      </c>
      <c r="L621">
        <v>10841.3</v>
      </c>
      <c r="M621" t="s">
        <v>30</v>
      </c>
      <c r="N621">
        <v>620</v>
      </c>
      <c r="O621">
        <v>283.91696807692307</v>
      </c>
      <c r="P621" s="49" t="s">
        <v>33</v>
      </c>
      <c r="Q621" s="49">
        <v>7360445</v>
      </c>
      <c r="R621" s="49">
        <v>32.510452999999998</v>
      </c>
      <c r="S621" s="49">
        <v>52.540310169999998</v>
      </c>
      <c r="T621" s="49">
        <v>7.6758653781217774</v>
      </c>
      <c r="U621" s="49" t="s">
        <v>141</v>
      </c>
      <c r="V621" s="49">
        <v>0.28594968825048261</v>
      </c>
      <c r="W621" s="49">
        <v>1.93521838171215</v>
      </c>
      <c r="X621" s="49">
        <v>4</v>
      </c>
      <c r="Y621" s="49">
        <v>90</v>
      </c>
      <c r="Z621" s="49">
        <v>0.89753000000000005</v>
      </c>
      <c r="AA621" s="49">
        <v>401.28340079999998</v>
      </c>
      <c r="AB621" s="49">
        <v>2.1221608550000002</v>
      </c>
      <c r="AC621" s="51">
        <v>0.6989506263185653</v>
      </c>
      <c r="AD621" s="53">
        <v>1</v>
      </c>
      <c r="AE621" s="51">
        <v>283.91696807692307</v>
      </c>
      <c r="AF621" s="51">
        <v>943.09104385435182</v>
      </c>
      <c r="AG621" s="51">
        <v>89.804324845169489</v>
      </c>
      <c r="AH621" s="51">
        <v>2.7256733619721698E-3</v>
      </c>
      <c r="AI621" s="51">
        <v>9.5223388484472343E-2</v>
      </c>
      <c r="AJ621" s="51">
        <v>0.12457321655316522</v>
      </c>
      <c r="AK621" s="51">
        <v>5.8674081883681568</v>
      </c>
      <c r="AL621" s="51">
        <v>4.189624646065953</v>
      </c>
      <c r="AM621" s="51">
        <v>7.5451917306703615</v>
      </c>
    </row>
    <row r="622" spans="1:39">
      <c r="A622" t="s">
        <v>1380</v>
      </c>
      <c r="B622">
        <v>5</v>
      </c>
      <c r="C622" t="s">
        <v>1381</v>
      </c>
      <c r="D622" t="s">
        <v>136</v>
      </c>
      <c r="E622" t="s">
        <v>137</v>
      </c>
      <c r="F622" t="s">
        <v>138</v>
      </c>
      <c r="G622" t="s">
        <v>139</v>
      </c>
      <c r="H622" t="s">
        <v>140</v>
      </c>
      <c r="I622" t="s">
        <v>10</v>
      </c>
      <c r="J622" t="s">
        <v>45</v>
      </c>
      <c r="K622">
        <v>52</v>
      </c>
      <c r="L622">
        <v>10841.3</v>
      </c>
      <c r="M622" t="s">
        <v>30</v>
      </c>
      <c r="N622">
        <v>621</v>
      </c>
      <c r="O622">
        <v>284.37563846153847</v>
      </c>
      <c r="P622" s="49" t="s">
        <v>33</v>
      </c>
      <c r="Q622" s="49">
        <v>7360445</v>
      </c>
      <c r="R622" s="49">
        <v>32.510452999999998</v>
      </c>
      <c r="S622" s="49">
        <v>52.540310169999998</v>
      </c>
      <c r="T622" s="49">
        <v>7.6758653781217774</v>
      </c>
      <c r="U622" s="49" t="s">
        <v>141</v>
      </c>
      <c r="V622" s="49">
        <v>0.28594968825048261</v>
      </c>
      <c r="W622" s="49">
        <v>1.93521838171215</v>
      </c>
      <c r="X622" s="49">
        <v>4</v>
      </c>
      <c r="Y622" s="49">
        <v>90</v>
      </c>
      <c r="Z622" s="49">
        <v>0.89753000000000005</v>
      </c>
      <c r="AA622" s="49">
        <v>401.28340079999998</v>
      </c>
      <c r="AB622" s="49">
        <v>2.1221608550000002</v>
      </c>
      <c r="AC622" s="51">
        <v>0.6989506263185653</v>
      </c>
      <c r="AD622" s="53">
        <v>1</v>
      </c>
      <c r="AE622" s="51">
        <v>284.37563846153847</v>
      </c>
      <c r="AF622" s="51">
        <v>944.61461581534434</v>
      </c>
      <c r="AG622" s="51">
        <v>89.808398604629431</v>
      </c>
      <c r="AH622" s="51">
        <v>2.6738214959589027E-3</v>
      </c>
      <c r="AI622" s="51">
        <v>9.5074114989329578E-2</v>
      </c>
      <c r="AJ622" s="51">
        <v>0.12457321655316522</v>
      </c>
      <c r="AK622" s="51">
        <v>5.8582103584899459</v>
      </c>
      <c r="AL622" s="51">
        <v>4.1830569327739973</v>
      </c>
      <c r="AM622" s="51">
        <v>7.5333637842058945</v>
      </c>
    </row>
    <row r="623" spans="1:39">
      <c r="A623" t="s">
        <v>1382</v>
      </c>
      <c r="B623">
        <v>5</v>
      </c>
      <c r="C623" t="s">
        <v>1383</v>
      </c>
      <c r="D623" t="s">
        <v>136</v>
      </c>
      <c r="E623" t="s">
        <v>137</v>
      </c>
      <c r="F623" t="s">
        <v>138</v>
      </c>
      <c r="G623" t="s">
        <v>139</v>
      </c>
      <c r="H623" t="s">
        <v>140</v>
      </c>
      <c r="I623" t="s">
        <v>10</v>
      </c>
      <c r="J623" t="s">
        <v>45</v>
      </c>
      <c r="K623">
        <v>52</v>
      </c>
      <c r="L623">
        <v>10841.3</v>
      </c>
      <c r="M623" t="s">
        <v>30</v>
      </c>
      <c r="N623">
        <v>622</v>
      </c>
      <c r="O623">
        <v>284.83430884615387</v>
      </c>
      <c r="P623" s="49" t="s">
        <v>33</v>
      </c>
      <c r="Q623" s="49">
        <v>7360445</v>
      </c>
      <c r="R623" s="49">
        <v>32.510452999999998</v>
      </c>
      <c r="S623" s="49">
        <v>52.540310169999998</v>
      </c>
      <c r="T623" s="49">
        <v>7.6758653781217774</v>
      </c>
      <c r="U623" s="49" t="s">
        <v>141</v>
      </c>
      <c r="V623" s="49">
        <v>0.28594968825048261</v>
      </c>
      <c r="W623" s="49">
        <v>1.93521838171215</v>
      </c>
      <c r="X623" s="49">
        <v>4</v>
      </c>
      <c r="Y623" s="49">
        <v>90</v>
      </c>
      <c r="Z623" s="49">
        <v>0.89753000000000005</v>
      </c>
      <c r="AA623" s="49">
        <v>401.28340079999998</v>
      </c>
      <c r="AB623" s="49">
        <v>2.1221608550000002</v>
      </c>
      <c r="AC623" s="51">
        <v>0.6989506263185653</v>
      </c>
      <c r="AD623" s="53">
        <v>1</v>
      </c>
      <c r="AE623" s="51">
        <v>284.83430884615387</v>
      </c>
      <c r="AF623" s="51">
        <v>946.13818777633685</v>
      </c>
      <c r="AG623" s="51">
        <v>89.81239470292131</v>
      </c>
      <c r="AH623" s="51">
        <v>2.6228484076822431E-3</v>
      </c>
      <c r="AI623" s="51">
        <v>9.4925240163916291E-2</v>
      </c>
      <c r="AJ623" s="51">
        <v>0.12457321655316522</v>
      </c>
      <c r="AK623" s="51">
        <v>5.849037093564446</v>
      </c>
      <c r="AL623" s="51">
        <v>4.1765067600941839</v>
      </c>
      <c r="AM623" s="51">
        <v>7.5215674270347099</v>
      </c>
    </row>
    <row r="624" spans="1:39">
      <c r="A624" t="s">
        <v>1384</v>
      </c>
      <c r="B624">
        <v>5</v>
      </c>
      <c r="C624" t="s">
        <v>1385</v>
      </c>
      <c r="D624" t="s">
        <v>136</v>
      </c>
      <c r="E624" t="s">
        <v>137</v>
      </c>
      <c r="F624" t="s">
        <v>138</v>
      </c>
      <c r="G624" t="s">
        <v>139</v>
      </c>
      <c r="H624" t="s">
        <v>140</v>
      </c>
      <c r="I624" t="s">
        <v>10</v>
      </c>
      <c r="J624" t="s">
        <v>45</v>
      </c>
      <c r="K624">
        <v>52</v>
      </c>
      <c r="L624">
        <v>10841.3</v>
      </c>
      <c r="M624" t="s">
        <v>30</v>
      </c>
      <c r="N624">
        <v>623</v>
      </c>
      <c r="O624">
        <v>285.29297923076922</v>
      </c>
      <c r="P624" s="49" t="s">
        <v>33</v>
      </c>
      <c r="Q624" s="49">
        <v>7360445</v>
      </c>
      <c r="R624" s="49">
        <v>32.510452999999998</v>
      </c>
      <c r="S624" s="49">
        <v>52.540310169999998</v>
      </c>
      <c r="T624" s="49">
        <v>7.6758653781217774</v>
      </c>
      <c r="U624" s="49" t="s">
        <v>141</v>
      </c>
      <c r="V624" s="49">
        <v>0.28594968825048261</v>
      </c>
      <c r="W624" s="49">
        <v>1.93521838171215</v>
      </c>
      <c r="X624" s="49">
        <v>4</v>
      </c>
      <c r="Y624" s="49">
        <v>90</v>
      </c>
      <c r="Z624" s="49">
        <v>0.89753000000000005</v>
      </c>
      <c r="AA624" s="49">
        <v>401.28340079999998</v>
      </c>
      <c r="AB624" s="49">
        <v>2.1221608550000002</v>
      </c>
      <c r="AC624" s="51">
        <v>0.6989506263185653</v>
      </c>
      <c r="AD624" s="53">
        <v>1</v>
      </c>
      <c r="AE624" s="51">
        <v>285.29297923076922</v>
      </c>
      <c r="AF624" s="51">
        <v>947.66175973732925</v>
      </c>
      <c r="AG624" s="51">
        <v>89.816314459722122</v>
      </c>
      <c r="AH624" s="51">
        <v>2.5727414924719659E-3</v>
      </c>
      <c r="AI624" s="51">
        <v>9.4776763477949347E-2</v>
      </c>
      <c r="AJ624" s="51">
        <v>0.12457321655316522</v>
      </c>
      <c r="AK624" s="51">
        <v>5.8398883609170431</v>
      </c>
      <c r="AL624" s="51">
        <v>4.1699741046951928</v>
      </c>
      <c r="AM624" s="51">
        <v>7.5098026171388952</v>
      </c>
    </row>
    <row r="625" spans="1:39">
      <c r="A625" t="s">
        <v>1386</v>
      </c>
      <c r="B625">
        <v>5</v>
      </c>
      <c r="C625" t="s">
        <v>1387</v>
      </c>
      <c r="D625" t="s">
        <v>136</v>
      </c>
      <c r="E625" t="s">
        <v>137</v>
      </c>
      <c r="F625" t="s">
        <v>138</v>
      </c>
      <c r="G625" t="s">
        <v>139</v>
      </c>
      <c r="H625" t="s">
        <v>140</v>
      </c>
      <c r="I625" t="s">
        <v>10</v>
      </c>
      <c r="J625" t="s">
        <v>45</v>
      </c>
      <c r="K625">
        <v>52</v>
      </c>
      <c r="L625">
        <v>10841.3</v>
      </c>
      <c r="M625" t="s">
        <v>30</v>
      </c>
      <c r="N625">
        <v>624</v>
      </c>
      <c r="O625">
        <v>285.75164961538462</v>
      </c>
      <c r="P625" s="49" t="s">
        <v>33</v>
      </c>
      <c r="Q625" s="49">
        <v>7360445</v>
      </c>
      <c r="R625" s="49">
        <v>32.510452999999998</v>
      </c>
      <c r="S625" s="49">
        <v>52.540310169999998</v>
      </c>
      <c r="T625" s="49">
        <v>7.6758653781217774</v>
      </c>
      <c r="U625" s="49" t="s">
        <v>141</v>
      </c>
      <c r="V625" s="49">
        <v>0.28594968825048261</v>
      </c>
      <c r="W625" s="49">
        <v>1.93521838171215</v>
      </c>
      <c r="X625" s="49">
        <v>4</v>
      </c>
      <c r="Y625" s="49">
        <v>90</v>
      </c>
      <c r="Z625" s="49">
        <v>0.89753000000000005</v>
      </c>
      <c r="AA625" s="49">
        <v>401.28340079999998</v>
      </c>
      <c r="AB625" s="49">
        <v>2.1221608550000002</v>
      </c>
      <c r="AC625" s="51">
        <v>0.6989506263185653</v>
      </c>
      <c r="AD625" s="53">
        <v>1</v>
      </c>
      <c r="AE625" s="51">
        <v>285.75164961538462</v>
      </c>
      <c r="AF625" s="51">
        <v>949.18533169832176</v>
      </c>
      <c r="AG625" s="51">
        <v>89.820159175709819</v>
      </c>
      <c r="AH625" s="51">
        <v>2.5234882802595364E-3</v>
      </c>
      <c r="AI625" s="51">
        <v>9.4628684384534117E-2</v>
      </c>
      <c r="AJ625" s="51">
        <v>0.12457321655316522</v>
      </c>
      <c r="AK625" s="51">
        <v>5.8307641268495658</v>
      </c>
      <c r="AL625" s="51">
        <v>4.1634589425148345</v>
      </c>
      <c r="AM625" s="51">
        <v>7.498069311184298</v>
      </c>
    </row>
    <row r="626" spans="1:39">
      <c r="A626" t="s">
        <v>1388</v>
      </c>
      <c r="B626">
        <v>5</v>
      </c>
      <c r="C626" t="s">
        <v>1389</v>
      </c>
      <c r="D626" t="s">
        <v>136</v>
      </c>
      <c r="E626" t="s">
        <v>137</v>
      </c>
      <c r="F626" t="s">
        <v>138</v>
      </c>
      <c r="G626" t="s">
        <v>139</v>
      </c>
      <c r="H626" t="s">
        <v>140</v>
      </c>
      <c r="I626" t="s">
        <v>10</v>
      </c>
      <c r="J626" t="s">
        <v>45</v>
      </c>
      <c r="K626">
        <v>52</v>
      </c>
      <c r="L626">
        <v>10841.3</v>
      </c>
      <c r="M626" t="s">
        <v>30</v>
      </c>
      <c r="N626">
        <v>625</v>
      </c>
      <c r="O626">
        <v>286.21032000000002</v>
      </c>
      <c r="P626" s="49" t="s">
        <v>33</v>
      </c>
      <c r="Q626" s="49">
        <v>7360445</v>
      </c>
      <c r="R626" s="49">
        <v>32.510452999999998</v>
      </c>
      <c r="S626" s="49">
        <v>52.540310169999998</v>
      </c>
      <c r="T626" s="49">
        <v>7.6758653781217774</v>
      </c>
      <c r="U626" s="49" t="s">
        <v>141</v>
      </c>
      <c r="V626" s="49">
        <v>0.28594968825048261</v>
      </c>
      <c r="W626" s="49">
        <v>1.93521838171215</v>
      </c>
      <c r="X626" s="49">
        <v>4</v>
      </c>
      <c r="Y626" s="49">
        <v>90</v>
      </c>
      <c r="Z626" s="49">
        <v>0.89753000000000005</v>
      </c>
      <c r="AA626" s="49">
        <v>401.28340079999998</v>
      </c>
      <c r="AB626" s="49">
        <v>2.1221608550000002</v>
      </c>
      <c r="AC626" s="51">
        <v>0.6989506263185653</v>
      </c>
      <c r="AD626" s="53">
        <v>1</v>
      </c>
      <c r="AE626" s="51">
        <v>286.21032000000002</v>
      </c>
      <c r="AF626" s="51">
        <v>950.70890365931439</v>
      </c>
      <c r="AG626" s="51">
        <v>89.823930132767472</v>
      </c>
      <c r="AH626" s="51">
        <v>2.4750764349831035E-3</v>
      </c>
      <c r="AI626" s="51">
        <v>9.4481002320512389E-2</v>
      </c>
      <c r="AJ626" s="51">
        <v>0.12457321655316522</v>
      </c>
      <c r="AK626" s="51">
        <v>5.8216643566617252</v>
      </c>
      <c r="AL626" s="51">
        <v>4.1569612487753584</v>
      </c>
      <c r="AM626" s="51">
        <v>7.4863674645480929</v>
      </c>
    </row>
    <row r="627" spans="1:39">
      <c r="A627" t="s">
        <v>1390</v>
      </c>
      <c r="B627">
        <v>5</v>
      </c>
      <c r="C627" t="s">
        <v>1391</v>
      </c>
      <c r="D627" t="s">
        <v>136</v>
      </c>
      <c r="E627" t="s">
        <v>137</v>
      </c>
      <c r="F627" t="s">
        <v>138</v>
      </c>
      <c r="G627" t="s">
        <v>139</v>
      </c>
      <c r="H627" t="s">
        <v>140</v>
      </c>
      <c r="I627" t="s">
        <v>10</v>
      </c>
      <c r="J627" t="s">
        <v>45</v>
      </c>
      <c r="K627">
        <v>52</v>
      </c>
      <c r="L627">
        <v>10841.3</v>
      </c>
      <c r="M627" t="s">
        <v>30</v>
      </c>
      <c r="N627">
        <v>626</v>
      </c>
      <c r="O627">
        <v>286.66899038461537</v>
      </c>
      <c r="P627" s="49" t="s">
        <v>33</v>
      </c>
      <c r="Q627" s="49">
        <v>7360445</v>
      </c>
      <c r="R627" s="49">
        <v>32.510452999999998</v>
      </c>
      <c r="S627" s="49">
        <v>52.540310169999998</v>
      </c>
      <c r="T627" s="49">
        <v>7.6758653781217774</v>
      </c>
      <c r="U627" s="49" t="s">
        <v>141</v>
      </c>
      <c r="V627" s="49">
        <v>0.28594968825048261</v>
      </c>
      <c r="W627" s="49">
        <v>1.93521838171215</v>
      </c>
      <c r="X627" s="49">
        <v>4</v>
      </c>
      <c r="Y627" s="49">
        <v>90</v>
      </c>
      <c r="Z627" s="49">
        <v>0.89753000000000005</v>
      </c>
      <c r="AA627" s="49">
        <v>401.28340079999998</v>
      </c>
      <c r="AB627" s="49">
        <v>2.1221608550000002</v>
      </c>
      <c r="AC627" s="51">
        <v>0.6989506263185653</v>
      </c>
      <c r="AD627" s="53">
        <v>1</v>
      </c>
      <c r="AE627" s="51">
        <v>286.66899038461537</v>
      </c>
      <c r="AF627" s="51">
        <v>952.23247562030667</v>
      </c>
      <c r="AG627" s="51">
        <v>89.82762859418672</v>
      </c>
      <c r="AH627" s="51">
        <v>2.4274937541111691E-3</v>
      </c>
      <c r="AI627" s="51">
        <v>9.4333716706806167E-2</v>
      </c>
      <c r="AJ627" s="51">
        <v>0.12457321655316522</v>
      </c>
      <c r="AK627" s="51">
        <v>5.8125890146722972</v>
      </c>
      <c r="AL627" s="51">
        <v>4.1504809979985735</v>
      </c>
      <c r="AM627" s="51">
        <v>7.4746970313460217</v>
      </c>
    </row>
    <row r="628" spans="1:39">
      <c r="A628" t="s">
        <v>1392</v>
      </c>
      <c r="B628">
        <v>5</v>
      </c>
      <c r="C628" t="s">
        <v>1393</v>
      </c>
      <c r="D628" t="s">
        <v>136</v>
      </c>
      <c r="E628" t="s">
        <v>137</v>
      </c>
      <c r="F628" t="s">
        <v>138</v>
      </c>
      <c r="G628" t="s">
        <v>139</v>
      </c>
      <c r="H628" t="s">
        <v>140</v>
      </c>
      <c r="I628" t="s">
        <v>10</v>
      </c>
      <c r="J628" t="s">
        <v>45</v>
      </c>
      <c r="K628">
        <v>52</v>
      </c>
      <c r="L628">
        <v>10841.3</v>
      </c>
      <c r="M628" t="s">
        <v>30</v>
      </c>
      <c r="N628">
        <v>627</v>
      </c>
      <c r="O628">
        <v>287.12766076923077</v>
      </c>
      <c r="P628" s="49" t="s">
        <v>33</v>
      </c>
      <c r="Q628" s="49">
        <v>7360445</v>
      </c>
      <c r="R628" s="49">
        <v>32.510452999999998</v>
      </c>
      <c r="S628" s="49">
        <v>52.540310169999998</v>
      </c>
      <c r="T628" s="49">
        <v>7.6758653781217774</v>
      </c>
      <c r="U628" s="49" t="s">
        <v>141</v>
      </c>
      <c r="V628" s="49">
        <v>0.28594968825048261</v>
      </c>
      <c r="W628" s="49">
        <v>1.93521838171215</v>
      </c>
      <c r="X628" s="49">
        <v>4</v>
      </c>
      <c r="Y628" s="49">
        <v>90</v>
      </c>
      <c r="Z628" s="49">
        <v>0.89753000000000005</v>
      </c>
      <c r="AA628" s="49">
        <v>401.28340079999998</v>
      </c>
      <c r="AB628" s="49">
        <v>2.1221608550000002</v>
      </c>
      <c r="AC628" s="51">
        <v>0.6989506263185653</v>
      </c>
      <c r="AD628" s="53">
        <v>1</v>
      </c>
      <c r="AE628" s="51">
        <v>287.12766076923077</v>
      </c>
      <c r="AF628" s="51">
        <v>953.7560475812993</v>
      </c>
      <c r="AG628" s="51">
        <v>89.831255804870267</v>
      </c>
      <c r="AH628" s="51">
        <v>2.380728168024111E-3</v>
      </c>
      <c r="AI628" s="51">
        <v>9.4186826948756977E-2</v>
      </c>
      <c r="AJ628" s="51">
        <v>0.12457321655316522</v>
      </c>
      <c r="AK628" s="51">
        <v>5.8035380642400325</v>
      </c>
      <c r="AL628" s="51">
        <v>4.1440181640207854</v>
      </c>
      <c r="AM628" s="51">
        <v>7.4630579644592805</v>
      </c>
    </row>
    <row r="629" spans="1:39">
      <c r="A629" t="s">
        <v>1394</v>
      </c>
      <c r="B629">
        <v>5</v>
      </c>
      <c r="C629" t="s">
        <v>1395</v>
      </c>
      <c r="D629" t="s">
        <v>136</v>
      </c>
      <c r="E629" t="s">
        <v>137</v>
      </c>
      <c r="F629" t="s">
        <v>138</v>
      </c>
      <c r="G629" t="s">
        <v>139</v>
      </c>
      <c r="H629" t="s">
        <v>140</v>
      </c>
      <c r="I629" t="s">
        <v>10</v>
      </c>
      <c r="J629" t="s">
        <v>45</v>
      </c>
      <c r="K629">
        <v>52</v>
      </c>
      <c r="L629">
        <v>10841.3</v>
      </c>
      <c r="M629" t="s">
        <v>30</v>
      </c>
      <c r="N629">
        <v>628</v>
      </c>
      <c r="O629">
        <v>287.58633115384617</v>
      </c>
      <c r="P629" s="49" t="s">
        <v>33</v>
      </c>
      <c r="Q629" s="49">
        <v>7360445</v>
      </c>
      <c r="R629" s="49">
        <v>32.510452999999998</v>
      </c>
      <c r="S629" s="49">
        <v>52.540310169999998</v>
      </c>
      <c r="T629" s="49">
        <v>7.6758653781217774</v>
      </c>
      <c r="U629" s="49" t="s">
        <v>141</v>
      </c>
      <c r="V629" s="49">
        <v>0.28594968825048261</v>
      </c>
      <c r="W629" s="49">
        <v>1.93521838171215</v>
      </c>
      <c r="X629" s="49">
        <v>4</v>
      </c>
      <c r="Y629" s="49">
        <v>90</v>
      </c>
      <c r="Z629" s="49">
        <v>0.89753000000000005</v>
      </c>
      <c r="AA629" s="49">
        <v>401.28340079999998</v>
      </c>
      <c r="AB629" s="49">
        <v>2.1221608550000002</v>
      </c>
      <c r="AC629" s="51">
        <v>0.6989506263185653</v>
      </c>
      <c r="AD629" s="53">
        <v>1</v>
      </c>
      <c r="AE629" s="51">
        <v>287.58633115384617</v>
      </c>
      <c r="AF629" s="51">
        <v>955.27961954229181</v>
      </c>
      <c r="AG629" s="51">
        <v>89.834812991533582</v>
      </c>
      <c r="AH629" s="51">
        <v>2.3347677394886888E-3</v>
      </c>
      <c r="AI629" s="51">
        <v>9.4040332436461496E-2</v>
      </c>
      <c r="AJ629" s="51">
        <v>0.12457321655316522</v>
      </c>
      <c r="AK629" s="51">
        <v>5.7945114677843348</v>
      </c>
      <c r="AL629" s="51">
        <v>4.1375727200075572</v>
      </c>
      <c r="AM629" s="51">
        <v>7.4514502155611124</v>
      </c>
    </row>
    <row r="630" spans="1:39">
      <c r="A630" t="s">
        <v>1396</v>
      </c>
      <c r="B630">
        <v>5</v>
      </c>
      <c r="C630" t="s">
        <v>1397</v>
      </c>
      <c r="D630" t="s">
        <v>136</v>
      </c>
      <c r="E630" t="s">
        <v>137</v>
      </c>
      <c r="F630" t="s">
        <v>138</v>
      </c>
      <c r="G630" t="s">
        <v>139</v>
      </c>
      <c r="H630" t="s">
        <v>140</v>
      </c>
      <c r="I630" t="s">
        <v>10</v>
      </c>
      <c r="J630" t="s">
        <v>45</v>
      </c>
      <c r="K630">
        <v>52</v>
      </c>
      <c r="L630">
        <v>10841.3</v>
      </c>
      <c r="M630" t="s">
        <v>30</v>
      </c>
      <c r="N630">
        <v>629</v>
      </c>
      <c r="O630">
        <v>288.04500153846152</v>
      </c>
      <c r="P630" s="49" t="s">
        <v>33</v>
      </c>
      <c r="Q630" s="49">
        <v>7360445</v>
      </c>
      <c r="R630" s="49">
        <v>32.510452999999998</v>
      </c>
      <c r="S630" s="49">
        <v>52.540310169999998</v>
      </c>
      <c r="T630" s="49">
        <v>7.6758653781217774</v>
      </c>
      <c r="U630" s="49" t="s">
        <v>141</v>
      </c>
      <c r="V630" s="49">
        <v>0.28594968825048261</v>
      </c>
      <c r="W630" s="49">
        <v>1.93521838171215</v>
      </c>
      <c r="X630" s="49">
        <v>4</v>
      </c>
      <c r="Y630" s="49">
        <v>90</v>
      </c>
      <c r="Z630" s="49">
        <v>0.89753000000000005</v>
      </c>
      <c r="AA630" s="49">
        <v>401.28340079999998</v>
      </c>
      <c r="AB630" s="49">
        <v>2.1221608550000002</v>
      </c>
      <c r="AC630" s="51">
        <v>0.6989506263185653</v>
      </c>
      <c r="AD630" s="53">
        <v>1</v>
      </c>
      <c r="AE630" s="51">
        <v>288.04500153846152</v>
      </c>
      <c r="AF630" s="51">
        <v>956.80319150328421</v>
      </c>
      <c r="AG630" s="51">
        <v>89.838301362905611</v>
      </c>
      <c r="AH630" s="51">
        <v>2.2896006630083077E-3</v>
      </c>
      <c r="AI630" s="51">
        <v>9.3894232545102499E-2</v>
      </c>
      <c r="AJ630" s="51">
        <v>0.12457321655316522</v>
      </c>
      <c r="AK630" s="51">
        <v>5.7855091868056521</v>
      </c>
      <c r="AL630" s="51">
        <v>4.131144638468272</v>
      </c>
      <c r="AM630" s="51">
        <v>7.4398737351430322</v>
      </c>
    </row>
    <row r="631" spans="1:39">
      <c r="A631" t="s">
        <v>1398</v>
      </c>
      <c r="B631">
        <v>5</v>
      </c>
      <c r="C631" t="s">
        <v>1399</v>
      </c>
      <c r="D631" t="s">
        <v>136</v>
      </c>
      <c r="E631" t="s">
        <v>137</v>
      </c>
      <c r="F631" t="s">
        <v>138</v>
      </c>
      <c r="G631" t="s">
        <v>139</v>
      </c>
      <c r="H631" t="s">
        <v>140</v>
      </c>
      <c r="I631" t="s">
        <v>10</v>
      </c>
      <c r="J631" t="s">
        <v>45</v>
      </c>
      <c r="K631">
        <v>52</v>
      </c>
      <c r="L631">
        <v>10841.3</v>
      </c>
      <c r="M631" t="s">
        <v>30</v>
      </c>
      <c r="N631">
        <v>630</v>
      </c>
      <c r="O631">
        <v>288.50367192307692</v>
      </c>
      <c r="P631" s="49" t="s">
        <v>33</v>
      </c>
      <c r="Q631" s="49">
        <v>7360445</v>
      </c>
      <c r="R631" s="49">
        <v>32.510452999999998</v>
      </c>
      <c r="S631" s="49">
        <v>52.540310169999998</v>
      </c>
      <c r="T631" s="49">
        <v>7.6758653781217774</v>
      </c>
      <c r="U631" s="49" t="s">
        <v>141</v>
      </c>
      <c r="V631" s="49">
        <v>0.28594968825048261</v>
      </c>
      <c r="W631" s="49">
        <v>1.93521838171215</v>
      </c>
      <c r="X631" s="49">
        <v>4</v>
      </c>
      <c r="Y631" s="49">
        <v>90</v>
      </c>
      <c r="Z631" s="49">
        <v>0.89753000000000005</v>
      </c>
      <c r="AA631" s="49">
        <v>401.28340079999998</v>
      </c>
      <c r="AB631" s="49">
        <v>2.1221608550000002</v>
      </c>
      <c r="AC631" s="51">
        <v>0.6989506263185653</v>
      </c>
      <c r="AD631" s="53">
        <v>1</v>
      </c>
      <c r="AE631" s="51">
        <v>288.50367192307692</v>
      </c>
      <c r="AF631" s="51">
        <v>958.32676346427672</v>
      </c>
      <c r="AG631" s="51">
        <v>89.841722109928654</v>
      </c>
      <c r="AH631" s="51">
        <v>2.2452152642756249E-3</v>
      </c>
      <c r="AI631" s="51">
        <v>9.3748526635276067E-2</v>
      </c>
      <c r="AJ631" s="51">
        <v>0.12457321655316522</v>
      </c>
      <c r="AK631" s="51">
        <v>5.7765311819056411</v>
      </c>
      <c r="AL631" s="51">
        <v>4.1247338912705311</v>
      </c>
      <c r="AM631" s="51">
        <v>7.4283284725407519</v>
      </c>
    </row>
    <row r="632" spans="1:39">
      <c r="A632" t="s">
        <v>1400</v>
      </c>
      <c r="B632">
        <v>5</v>
      </c>
      <c r="C632" t="s">
        <v>1401</v>
      </c>
      <c r="D632" t="s">
        <v>136</v>
      </c>
      <c r="E632" t="s">
        <v>137</v>
      </c>
      <c r="F632" t="s">
        <v>138</v>
      </c>
      <c r="G632" t="s">
        <v>139</v>
      </c>
      <c r="H632" t="s">
        <v>140</v>
      </c>
      <c r="I632" t="s">
        <v>10</v>
      </c>
      <c r="J632" t="s">
        <v>45</v>
      </c>
      <c r="K632">
        <v>52</v>
      </c>
      <c r="L632">
        <v>10841.3</v>
      </c>
      <c r="M632" t="s">
        <v>30</v>
      </c>
      <c r="N632">
        <v>631</v>
      </c>
      <c r="O632">
        <v>288.96234230769232</v>
      </c>
      <c r="P632" s="49" t="s">
        <v>33</v>
      </c>
      <c r="Q632" s="49">
        <v>7360445</v>
      </c>
      <c r="R632" s="49">
        <v>32.510452999999998</v>
      </c>
      <c r="S632" s="49">
        <v>52.540310169999998</v>
      </c>
      <c r="T632" s="49">
        <v>7.6758653781217774</v>
      </c>
      <c r="U632" s="49" t="s">
        <v>141</v>
      </c>
      <c r="V632" s="49">
        <v>0.28594968825048261</v>
      </c>
      <c r="W632" s="49">
        <v>1.93521838171215</v>
      </c>
      <c r="X632" s="49">
        <v>4</v>
      </c>
      <c r="Y632" s="49">
        <v>90</v>
      </c>
      <c r="Z632" s="49">
        <v>0.89753000000000005</v>
      </c>
      <c r="AA632" s="49">
        <v>401.28340079999998</v>
      </c>
      <c r="AB632" s="49">
        <v>2.1221608550000002</v>
      </c>
      <c r="AC632" s="51">
        <v>0.6989506263185653</v>
      </c>
      <c r="AD632" s="53">
        <v>1</v>
      </c>
      <c r="AE632" s="51">
        <v>288.96234230769232</v>
      </c>
      <c r="AF632" s="51">
        <v>959.85033542526924</v>
      </c>
      <c r="AG632" s="51">
        <v>89.845076405957158</v>
      </c>
      <c r="AH632" s="51">
        <v>2.2015999994641289E-3</v>
      </c>
      <c r="AI632" s="51">
        <v>9.3603214053314454E-2</v>
      </c>
      <c r="AJ632" s="51">
        <v>0.12457321655316522</v>
      </c>
      <c r="AK632" s="51">
        <v>5.7675774128070598</v>
      </c>
      <c r="AL632" s="51">
        <v>4.1183404496543554</v>
      </c>
      <c r="AM632" s="51">
        <v>7.4168143759597642</v>
      </c>
    </row>
    <row r="633" spans="1:39">
      <c r="A633" t="s">
        <v>1402</v>
      </c>
      <c r="B633">
        <v>5</v>
      </c>
      <c r="C633" t="s">
        <v>1403</v>
      </c>
      <c r="D633" t="s">
        <v>136</v>
      </c>
      <c r="E633" t="s">
        <v>137</v>
      </c>
      <c r="F633" t="s">
        <v>138</v>
      </c>
      <c r="G633" t="s">
        <v>139</v>
      </c>
      <c r="H633" t="s">
        <v>140</v>
      </c>
      <c r="I633" t="s">
        <v>10</v>
      </c>
      <c r="J633" t="s">
        <v>45</v>
      </c>
      <c r="K633">
        <v>52</v>
      </c>
      <c r="L633">
        <v>10841.3</v>
      </c>
      <c r="M633" t="s">
        <v>30</v>
      </c>
      <c r="N633">
        <v>632</v>
      </c>
      <c r="O633">
        <v>289.42101269230767</v>
      </c>
      <c r="P633" s="49" t="s">
        <v>33</v>
      </c>
      <c r="Q633" s="49">
        <v>7360445</v>
      </c>
      <c r="R633" s="49">
        <v>32.510452999999998</v>
      </c>
      <c r="S633" s="49">
        <v>52.540310169999998</v>
      </c>
      <c r="T633" s="49">
        <v>7.6758653781217774</v>
      </c>
      <c r="U633" s="49" t="s">
        <v>141</v>
      </c>
      <c r="V633" s="49">
        <v>0.28594968825048261</v>
      </c>
      <c r="W633" s="49">
        <v>1.93521838171215</v>
      </c>
      <c r="X633" s="49">
        <v>4</v>
      </c>
      <c r="Y633" s="49">
        <v>90</v>
      </c>
      <c r="Z633" s="49">
        <v>0.89753000000000005</v>
      </c>
      <c r="AA633" s="49">
        <v>401.28340079999998</v>
      </c>
      <c r="AB633" s="49">
        <v>2.1221608550000002</v>
      </c>
      <c r="AC633" s="51">
        <v>0.6989506263185653</v>
      </c>
      <c r="AD633" s="53">
        <v>1</v>
      </c>
      <c r="AE633" s="51">
        <v>289.42101269230767</v>
      </c>
      <c r="AF633" s="51">
        <v>961.37390738626164</v>
      </c>
      <c r="AG633" s="51">
        <v>89.848365406955693</v>
      </c>
      <c r="AH633" s="51">
        <v>2.1587434546857867E-3</v>
      </c>
      <c r="AI633" s="51">
        <v>9.3458294131605071E-2</v>
      </c>
      <c r="AJ633" s="51">
        <v>0.12457321655316522</v>
      </c>
      <c r="AK633" s="51">
        <v>5.7586478383734221</v>
      </c>
      <c r="AL633" s="51">
        <v>4.1119642842462261</v>
      </c>
      <c r="AM633" s="51">
        <v>7.4053313925006181</v>
      </c>
    </row>
    <row r="634" spans="1:39">
      <c r="A634" t="s">
        <v>1404</v>
      </c>
      <c r="B634">
        <v>5</v>
      </c>
      <c r="C634" t="s">
        <v>1405</v>
      </c>
      <c r="D634" t="s">
        <v>136</v>
      </c>
      <c r="E634" t="s">
        <v>137</v>
      </c>
      <c r="F634" t="s">
        <v>138</v>
      </c>
      <c r="G634" t="s">
        <v>139</v>
      </c>
      <c r="H634" t="s">
        <v>140</v>
      </c>
      <c r="I634" t="s">
        <v>10</v>
      </c>
      <c r="J634" t="s">
        <v>45</v>
      </c>
      <c r="K634">
        <v>52</v>
      </c>
      <c r="L634">
        <v>10841.3</v>
      </c>
      <c r="M634" t="s">
        <v>30</v>
      </c>
      <c r="N634">
        <v>633</v>
      </c>
      <c r="O634">
        <v>289.87968307692307</v>
      </c>
      <c r="P634" s="49" t="s">
        <v>33</v>
      </c>
      <c r="Q634" s="49">
        <v>7360445</v>
      </c>
      <c r="R634" s="49">
        <v>32.510452999999998</v>
      </c>
      <c r="S634" s="49">
        <v>52.540310169999998</v>
      </c>
      <c r="T634" s="49">
        <v>7.6758653781217774</v>
      </c>
      <c r="U634" s="49" t="s">
        <v>141</v>
      </c>
      <c r="V634" s="49">
        <v>0.28594968825048261</v>
      </c>
      <c r="W634" s="49">
        <v>1.93521838171215</v>
      </c>
      <c r="X634" s="49">
        <v>4</v>
      </c>
      <c r="Y634" s="49">
        <v>90</v>
      </c>
      <c r="Z634" s="49">
        <v>0.89753000000000005</v>
      </c>
      <c r="AA634" s="49">
        <v>401.28340079999998</v>
      </c>
      <c r="AB634" s="49">
        <v>2.1221608550000002</v>
      </c>
      <c r="AC634" s="51">
        <v>0.6989506263185653</v>
      </c>
      <c r="AD634" s="53">
        <v>1</v>
      </c>
      <c r="AE634" s="51">
        <v>289.87968307692307</v>
      </c>
      <c r="AF634" s="51">
        <v>962.89747934725415</v>
      </c>
      <c r="AG634" s="51">
        <v>89.851590251695796</v>
      </c>
      <c r="AH634" s="51">
        <v>2.1166343452542328E-3</v>
      </c>
      <c r="AI634" s="51">
        <v>9.3313766188905148E-2</v>
      </c>
      <c r="AJ634" s="51">
        <v>0.12457321655316522</v>
      </c>
      <c r="AK634" s="51">
        <v>5.7497424166283873</v>
      </c>
      <c r="AL634" s="51">
        <v>4.1056053650729227</v>
      </c>
      <c r="AM634" s="51">
        <v>7.3938794681838518</v>
      </c>
    </row>
    <row r="635" spans="1:39">
      <c r="A635" t="s">
        <v>1406</v>
      </c>
      <c r="B635">
        <v>5</v>
      </c>
      <c r="C635" t="s">
        <v>1407</v>
      </c>
      <c r="D635" t="s">
        <v>136</v>
      </c>
      <c r="E635" t="s">
        <v>137</v>
      </c>
      <c r="F635" t="s">
        <v>138</v>
      </c>
      <c r="G635" t="s">
        <v>139</v>
      </c>
      <c r="H635" t="s">
        <v>140</v>
      </c>
      <c r="I635" t="s">
        <v>10</v>
      </c>
      <c r="J635" t="s">
        <v>45</v>
      </c>
      <c r="K635">
        <v>52</v>
      </c>
      <c r="L635">
        <v>10841.3</v>
      </c>
      <c r="M635" t="s">
        <v>30</v>
      </c>
      <c r="N635">
        <v>634</v>
      </c>
      <c r="O635">
        <v>290.33835346153847</v>
      </c>
      <c r="P635" s="49" t="s">
        <v>33</v>
      </c>
      <c r="Q635" s="49">
        <v>7360445</v>
      </c>
      <c r="R635" s="49">
        <v>32.510452999999998</v>
      </c>
      <c r="S635" s="49">
        <v>52.540310169999998</v>
      </c>
      <c r="T635" s="49">
        <v>7.6758653781217774</v>
      </c>
      <c r="U635" s="49" t="s">
        <v>141</v>
      </c>
      <c r="V635" s="49">
        <v>0.28594968825048261</v>
      </c>
      <c r="W635" s="49">
        <v>1.93521838171215</v>
      </c>
      <c r="X635" s="49">
        <v>4</v>
      </c>
      <c r="Y635" s="49">
        <v>90</v>
      </c>
      <c r="Z635" s="49">
        <v>0.89753000000000005</v>
      </c>
      <c r="AA635" s="49">
        <v>401.28340079999998</v>
      </c>
      <c r="AB635" s="49">
        <v>2.1221608550000002</v>
      </c>
      <c r="AC635" s="51">
        <v>0.6989506263185653</v>
      </c>
      <c r="AD635" s="53">
        <v>1</v>
      </c>
      <c r="AE635" s="51">
        <v>290.33835346153847</v>
      </c>
      <c r="AF635" s="51">
        <v>964.42105130824677</v>
      </c>
      <c r="AG635" s="51">
        <v>89.854752061951842</v>
      </c>
      <c r="AH635" s="51">
        <v>2.0752615150424689E-3</v>
      </c>
      <c r="AI635" s="51">
        <v>9.3169629530652581E-2</v>
      </c>
      <c r="AJ635" s="51">
        <v>0.12457321655316522</v>
      </c>
      <c r="AK635" s="51">
        <v>5.740861104774913</v>
      </c>
      <c r="AL635" s="51">
        <v>4.0992636615752049</v>
      </c>
      <c r="AM635" s="51">
        <v>7.382458547974621</v>
      </c>
    </row>
    <row r="636" spans="1:39">
      <c r="A636" t="s">
        <v>1408</v>
      </c>
      <c r="B636">
        <v>5</v>
      </c>
      <c r="C636" t="s">
        <v>1409</v>
      </c>
      <c r="D636" t="s">
        <v>136</v>
      </c>
      <c r="E636" t="s">
        <v>137</v>
      </c>
      <c r="F636" t="s">
        <v>138</v>
      </c>
      <c r="G636" t="s">
        <v>139</v>
      </c>
      <c r="H636" t="s">
        <v>140</v>
      </c>
      <c r="I636" t="s">
        <v>10</v>
      </c>
      <c r="J636" t="s">
        <v>45</v>
      </c>
      <c r="K636">
        <v>52</v>
      </c>
      <c r="L636">
        <v>10841.3</v>
      </c>
      <c r="M636" t="s">
        <v>30</v>
      </c>
      <c r="N636">
        <v>635</v>
      </c>
      <c r="O636">
        <v>290.79702384615382</v>
      </c>
      <c r="P636" s="49" t="s">
        <v>33</v>
      </c>
      <c r="Q636" s="49">
        <v>7360445</v>
      </c>
      <c r="R636" s="49">
        <v>32.510452999999998</v>
      </c>
      <c r="S636" s="49">
        <v>52.540310169999998</v>
      </c>
      <c r="T636" s="49">
        <v>7.6758653781217774</v>
      </c>
      <c r="U636" s="49" t="s">
        <v>141</v>
      </c>
      <c r="V636" s="49">
        <v>0.28594968825048261</v>
      </c>
      <c r="W636" s="49">
        <v>1.93521838171215</v>
      </c>
      <c r="X636" s="49">
        <v>4</v>
      </c>
      <c r="Y636" s="49">
        <v>90</v>
      </c>
      <c r="Z636" s="49">
        <v>0.89753000000000005</v>
      </c>
      <c r="AA636" s="49">
        <v>401.28340079999998</v>
      </c>
      <c r="AB636" s="49">
        <v>2.1221608550000002</v>
      </c>
      <c r="AC636" s="51">
        <v>0.6989506263185653</v>
      </c>
      <c r="AD636" s="53">
        <v>1</v>
      </c>
      <c r="AE636" s="51">
        <v>290.79702384615382</v>
      </c>
      <c r="AF636" s="51">
        <v>965.94462326923906</v>
      </c>
      <c r="AG636" s="51">
        <v>89.857851942695888</v>
      </c>
      <c r="AH636" s="51">
        <v>2.0346139358107629E-3</v>
      </c>
      <c r="AI636" s="51">
        <v>9.3025883449272734E-2</v>
      </c>
      <c r="AJ636" s="51">
        <v>0.12457321655316522</v>
      </c>
      <c r="AK636" s="51">
        <v>5.7320038592141591</v>
      </c>
      <c r="AL636" s="51">
        <v>4.0929391426213071</v>
      </c>
      <c r="AM636" s="51">
        <v>7.3710685758070129</v>
      </c>
    </row>
    <row r="637" spans="1:39">
      <c r="A637" t="s">
        <v>1410</v>
      </c>
      <c r="B637">
        <v>5</v>
      </c>
      <c r="C637" t="s">
        <v>1411</v>
      </c>
      <c r="D637" t="s">
        <v>136</v>
      </c>
      <c r="E637" t="s">
        <v>137</v>
      </c>
      <c r="F637" t="s">
        <v>138</v>
      </c>
      <c r="G637" t="s">
        <v>139</v>
      </c>
      <c r="H637" t="s">
        <v>140</v>
      </c>
      <c r="I637" t="s">
        <v>10</v>
      </c>
      <c r="J637" t="s">
        <v>45</v>
      </c>
      <c r="K637">
        <v>52</v>
      </c>
      <c r="L637">
        <v>10841.3</v>
      </c>
      <c r="M637" t="s">
        <v>30</v>
      </c>
      <c r="N637">
        <v>636</v>
      </c>
      <c r="O637">
        <v>291.25569423076922</v>
      </c>
      <c r="P637" s="49" t="s">
        <v>33</v>
      </c>
      <c r="Q637" s="49">
        <v>7360445</v>
      </c>
      <c r="R637" s="49">
        <v>32.510452999999998</v>
      </c>
      <c r="S637" s="49">
        <v>52.540310169999998</v>
      </c>
      <c r="T637" s="49">
        <v>7.6758653781217774</v>
      </c>
      <c r="U637" s="49" t="s">
        <v>141</v>
      </c>
      <c r="V637" s="49">
        <v>0.28594968825048261</v>
      </c>
      <c r="W637" s="49">
        <v>1.93521838171215</v>
      </c>
      <c r="X637" s="49">
        <v>4</v>
      </c>
      <c r="Y637" s="49">
        <v>90</v>
      </c>
      <c r="Z637" s="49">
        <v>0.89753000000000005</v>
      </c>
      <c r="AA637" s="49">
        <v>401.28340079999998</v>
      </c>
      <c r="AB637" s="49">
        <v>2.1221608550000002</v>
      </c>
      <c r="AC637" s="51">
        <v>0.6989506263185653</v>
      </c>
      <c r="AD637" s="53">
        <v>1</v>
      </c>
      <c r="AE637" s="51">
        <v>291.25569423076922</v>
      </c>
      <c r="AF637" s="51">
        <v>967.46819523023169</v>
      </c>
      <c r="AG637" s="51">
        <v>89.860890982291494</v>
      </c>
      <c r="AH637" s="51">
        <v>1.9946807065326722E-3</v>
      </c>
      <c r="AI637" s="51">
        <v>9.2882527224480996E-2</v>
      </c>
      <c r="AJ637" s="51">
        <v>0.12457321655316522</v>
      </c>
      <c r="AK637" s="51">
        <v>5.7231706355641343</v>
      </c>
      <c r="AL637" s="51">
        <v>4.0866317765202531</v>
      </c>
      <c r="AM637" s="51">
        <v>7.3597094946080155</v>
      </c>
    </row>
    <row r="638" spans="1:39">
      <c r="A638" t="s">
        <v>1412</v>
      </c>
      <c r="B638">
        <v>5</v>
      </c>
      <c r="C638" t="s">
        <v>1413</v>
      </c>
      <c r="D638" t="s">
        <v>136</v>
      </c>
      <c r="E638" t="s">
        <v>137</v>
      </c>
      <c r="F638" t="s">
        <v>138</v>
      </c>
      <c r="G638" t="s">
        <v>139</v>
      </c>
      <c r="H638" t="s">
        <v>140</v>
      </c>
      <c r="I638" t="s">
        <v>10</v>
      </c>
      <c r="J638" t="s">
        <v>45</v>
      </c>
      <c r="K638">
        <v>52</v>
      </c>
      <c r="L638">
        <v>10841.3</v>
      </c>
      <c r="M638" t="s">
        <v>30</v>
      </c>
      <c r="N638">
        <v>637</v>
      </c>
      <c r="O638">
        <v>291.71436461538462</v>
      </c>
      <c r="P638" s="49" t="s">
        <v>33</v>
      </c>
      <c r="Q638" s="49">
        <v>7360445</v>
      </c>
      <c r="R638" s="49">
        <v>32.510452999999998</v>
      </c>
      <c r="S638" s="49">
        <v>52.540310169999998</v>
      </c>
      <c r="T638" s="49">
        <v>7.6758653781217774</v>
      </c>
      <c r="U638" s="49" t="s">
        <v>141</v>
      </c>
      <c r="V638" s="49">
        <v>0.28594968825048261</v>
      </c>
      <c r="W638" s="49">
        <v>1.93521838171215</v>
      </c>
      <c r="X638" s="49">
        <v>4</v>
      </c>
      <c r="Y638" s="49">
        <v>90</v>
      </c>
      <c r="Z638" s="49">
        <v>0.89753000000000005</v>
      </c>
      <c r="AA638" s="49">
        <v>401.28340079999998</v>
      </c>
      <c r="AB638" s="49">
        <v>2.1221608550000002</v>
      </c>
      <c r="AC638" s="51">
        <v>0.6989506263185653</v>
      </c>
      <c r="AD638" s="53">
        <v>1</v>
      </c>
      <c r="AE638" s="51">
        <v>291.71436461538462</v>
      </c>
      <c r="AF638" s="51">
        <v>968.9917671912242</v>
      </c>
      <c r="AG638" s="51">
        <v>89.863870252686311</v>
      </c>
      <c r="AH638" s="51">
        <v>1.9554510525887337E-3</v>
      </c>
      <c r="AI638" s="51">
        <v>9.2739560123581796E-2</v>
      </c>
      <c r="AJ638" s="51">
        <v>0.12457321655316522</v>
      </c>
      <c r="AK638" s="51">
        <v>5.7143613886781131</v>
      </c>
      <c r="AL638" s="51">
        <v>4.0803415310350113</v>
      </c>
      <c r="AM638" s="51">
        <v>7.3483812463212157</v>
      </c>
    </row>
    <row r="639" spans="1:39">
      <c r="A639" t="s">
        <v>1414</v>
      </c>
      <c r="B639">
        <v>5</v>
      </c>
      <c r="C639" t="s">
        <v>1415</v>
      </c>
      <c r="D639" t="s">
        <v>136</v>
      </c>
      <c r="E639" t="s">
        <v>137</v>
      </c>
      <c r="F639" t="s">
        <v>138</v>
      </c>
      <c r="G639" t="s">
        <v>139</v>
      </c>
      <c r="H639" t="s">
        <v>140</v>
      </c>
      <c r="I639" t="s">
        <v>10</v>
      </c>
      <c r="J639" t="s">
        <v>45</v>
      </c>
      <c r="K639">
        <v>52</v>
      </c>
      <c r="L639">
        <v>10841.3</v>
      </c>
      <c r="M639" t="s">
        <v>30</v>
      </c>
      <c r="N639">
        <v>638</v>
      </c>
      <c r="O639">
        <v>292.17303500000003</v>
      </c>
      <c r="P639" s="49" t="s">
        <v>33</v>
      </c>
      <c r="Q639" s="49">
        <v>7360445</v>
      </c>
      <c r="R639" s="49">
        <v>32.510452999999998</v>
      </c>
      <c r="S639" s="49">
        <v>52.540310169999998</v>
      </c>
      <c r="T639" s="49">
        <v>7.6758653781217774</v>
      </c>
      <c r="U639" s="49" t="s">
        <v>141</v>
      </c>
      <c r="V639" s="49">
        <v>0.28594968825048261</v>
      </c>
      <c r="W639" s="49">
        <v>1.93521838171215</v>
      </c>
      <c r="X639" s="49">
        <v>4</v>
      </c>
      <c r="Y639" s="49">
        <v>90</v>
      </c>
      <c r="Z639" s="49">
        <v>0.89753000000000005</v>
      </c>
      <c r="AA639" s="49">
        <v>401.28340079999998</v>
      </c>
      <c r="AB639" s="49">
        <v>2.1221608550000002</v>
      </c>
      <c r="AC639" s="51">
        <v>0.6989506263185653</v>
      </c>
      <c r="AD639" s="53">
        <v>1</v>
      </c>
      <c r="AE639" s="51">
        <v>292.17303500000003</v>
      </c>
      <c r="AF639" s="51">
        <v>970.51533915221671</v>
      </c>
      <c r="AG639" s="51">
        <v>89.866790809603771</v>
      </c>
      <c r="AH639" s="51">
        <v>1.9169143251735429E-3</v>
      </c>
      <c r="AI639" s="51">
        <v>9.2596981401763256E-2</v>
      </c>
      <c r="AJ639" s="51">
        <v>0.12457321655316522</v>
      </c>
      <c r="AK639" s="51">
        <v>5.7055760726627982</v>
      </c>
      <c r="AL639" s="51">
        <v>4.0740683733954581</v>
      </c>
      <c r="AM639" s="51">
        <v>7.3370837719301392</v>
      </c>
    </row>
    <row r="640" spans="1:39">
      <c r="A640" t="s">
        <v>1416</v>
      </c>
      <c r="B640">
        <v>5</v>
      </c>
      <c r="C640" t="s">
        <v>1417</v>
      </c>
      <c r="D640" t="s">
        <v>136</v>
      </c>
      <c r="E640" t="s">
        <v>137</v>
      </c>
      <c r="F640" t="s">
        <v>138</v>
      </c>
      <c r="G640" t="s">
        <v>139</v>
      </c>
      <c r="H640" t="s">
        <v>140</v>
      </c>
      <c r="I640" t="s">
        <v>10</v>
      </c>
      <c r="J640" t="s">
        <v>45</v>
      </c>
      <c r="K640">
        <v>52</v>
      </c>
      <c r="L640">
        <v>10841.3</v>
      </c>
      <c r="M640" t="s">
        <v>30</v>
      </c>
      <c r="N640">
        <v>639</v>
      </c>
      <c r="O640">
        <v>292.63170538461537</v>
      </c>
      <c r="P640" s="49" t="s">
        <v>33</v>
      </c>
      <c r="Q640" s="49">
        <v>7360445</v>
      </c>
      <c r="R640" s="49">
        <v>32.510452999999998</v>
      </c>
      <c r="S640" s="49">
        <v>52.540310169999998</v>
      </c>
      <c r="T640" s="49">
        <v>7.6758653781217774</v>
      </c>
      <c r="U640" s="49" t="s">
        <v>141</v>
      </c>
      <c r="V640" s="49">
        <v>0.28594968825048261</v>
      </c>
      <c r="W640" s="49">
        <v>1.93521838171215</v>
      </c>
      <c r="X640" s="49">
        <v>4</v>
      </c>
      <c r="Y640" s="49">
        <v>90</v>
      </c>
      <c r="Z640" s="49">
        <v>0.89753000000000005</v>
      </c>
      <c r="AA640" s="49">
        <v>401.28340079999998</v>
      </c>
      <c r="AB640" s="49">
        <v>2.1221608550000002</v>
      </c>
      <c r="AC640" s="51">
        <v>0.6989506263185653</v>
      </c>
      <c r="AD640" s="53">
        <v>1</v>
      </c>
      <c r="AE640" s="51">
        <v>292.63170538461537</v>
      </c>
      <c r="AF640" s="51">
        <v>972.03891111320911</v>
      </c>
      <c r="AG640" s="51">
        <v>89.86965369273355</v>
      </c>
      <c r="AH640" s="51">
        <v>1.8790600004969049E-3</v>
      </c>
      <c r="AI640" s="51">
        <v>9.2454790302388234E-2</v>
      </c>
      <c r="AJ640" s="51">
        <v>0.12457321655316522</v>
      </c>
      <c r="AK640" s="51">
        <v>5.6968146408962514</v>
      </c>
      <c r="AL640" s="51">
        <v>4.0678122703111832</v>
      </c>
      <c r="AM640" s="51">
        <v>7.3258170114813206</v>
      </c>
    </row>
    <row r="641" spans="1:39">
      <c r="A641" t="s">
        <v>1418</v>
      </c>
      <c r="B641">
        <v>5</v>
      </c>
      <c r="C641" t="s">
        <v>1419</v>
      </c>
      <c r="D641" t="s">
        <v>136</v>
      </c>
      <c r="E641" t="s">
        <v>137</v>
      </c>
      <c r="F641" t="s">
        <v>138</v>
      </c>
      <c r="G641" t="s">
        <v>139</v>
      </c>
      <c r="H641" t="s">
        <v>140</v>
      </c>
      <c r="I641" t="s">
        <v>10</v>
      </c>
      <c r="J641" t="s">
        <v>45</v>
      </c>
      <c r="K641">
        <v>52</v>
      </c>
      <c r="L641">
        <v>10841.3</v>
      </c>
      <c r="M641" t="s">
        <v>30</v>
      </c>
      <c r="N641">
        <v>640</v>
      </c>
      <c r="O641">
        <v>293.09037576923077</v>
      </c>
      <c r="P641" s="49" t="s">
        <v>33</v>
      </c>
      <c r="Q641" s="49">
        <v>7360445</v>
      </c>
      <c r="R641" s="49">
        <v>32.510452999999998</v>
      </c>
      <c r="S641" s="49">
        <v>52.540310169999998</v>
      </c>
      <c r="T641" s="49">
        <v>7.6758653781217774</v>
      </c>
      <c r="U641" s="49" t="s">
        <v>141</v>
      </c>
      <c r="V641" s="49">
        <v>0.28594968825048261</v>
      </c>
      <c r="W641" s="49">
        <v>1.93521838171215</v>
      </c>
      <c r="X641" s="49">
        <v>4</v>
      </c>
      <c r="Y641" s="49">
        <v>90</v>
      </c>
      <c r="Z641" s="49">
        <v>0.89753000000000005</v>
      </c>
      <c r="AA641" s="49">
        <v>401.28340079999998</v>
      </c>
      <c r="AB641" s="49">
        <v>2.1221608550000002</v>
      </c>
      <c r="AC641" s="51">
        <v>0.6989506263185653</v>
      </c>
      <c r="AD641" s="53">
        <v>1</v>
      </c>
      <c r="AE641" s="51">
        <v>293.09037576923077</v>
      </c>
      <c r="AF641" s="51">
        <v>973.56248307420162</v>
      </c>
      <c r="AG641" s="51">
        <v>89.87245992592085</v>
      </c>
      <c r="AH641" s="51">
        <v>1.8418776789985917E-3</v>
      </c>
      <c r="AI641" s="51">
        <v>9.2312986057281207E-2</v>
      </c>
      <c r="AJ641" s="51">
        <v>0.12457321655316522</v>
      </c>
      <c r="AK641" s="51">
        <v>5.6880770460455707</v>
      </c>
      <c r="AL641" s="51">
        <v>4.0615731879841128</v>
      </c>
      <c r="AM641" s="51">
        <v>7.3145809041070287</v>
      </c>
    </row>
    <row r="642" spans="1:39">
      <c r="A642" t="s">
        <v>1420</v>
      </c>
      <c r="B642">
        <v>5</v>
      </c>
      <c r="C642" t="s">
        <v>1421</v>
      </c>
      <c r="D642" t="s">
        <v>136</v>
      </c>
      <c r="E642" t="s">
        <v>137</v>
      </c>
      <c r="F642" t="s">
        <v>138</v>
      </c>
      <c r="G642" t="s">
        <v>139</v>
      </c>
      <c r="H642" t="s">
        <v>140</v>
      </c>
      <c r="I642" t="s">
        <v>10</v>
      </c>
      <c r="J642" t="s">
        <v>45</v>
      </c>
      <c r="K642">
        <v>52</v>
      </c>
      <c r="L642">
        <v>10841.3</v>
      </c>
      <c r="M642" t="s">
        <v>30</v>
      </c>
      <c r="N642">
        <v>641</v>
      </c>
      <c r="O642">
        <v>293.54904615384618</v>
      </c>
      <c r="P642" s="49" t="s">
        <v>33</v>
      </c>
      <c r="Q642" s="49">
        <v>7360445</v>
      </c>
      <c r="R642" s="49">
        <v>32.510452999999998</v>
      </c>
      <c r="S642" s="49">
        <v>52.540310169999998</v>
      </c>
      <c r="T642" s="49">
        <v>7.6758653781217774</v>
      </c>
      <c r="U642" s="49" t="s">
        <v>141</v>
      </c>
      <c r="V642" s="49">
        <v>0.28594968825048261</v>
      </c>
      <c r="W642" s="49">
        <v>1.93521838171215</v>
      </c>
      <c r="X642" s="49">
        <v>4</v>
      </c>
      <c r="Y642" s="49">
        <v>90</v>
      </c>
      <c r="Z642" s="49">
        <v>0.89753000000000005</v>
      </c>
      <c r="AA642" s="49">
        <v>401.28340079999998</v>
      </c>
      <c r="AB642" s="49">
        <v>2.1221608550000002</v>
      </c>
      <c r="AC642" s="51">
        <v>0.6989506263185653</v>
      </c>
      <c r="AD642" s="53">
        <v>1</v>
      </c>
      <c r="AE642" s="51">
        <v>293.54904615384618</v>
      </c>
      <c r="AF642" s="51">
        <v>975.08605503519425</v>
      </c>
      <c r="AG642" s="51">
        <v>89.875210517354716</v>
      </c>
      <c r="AH642" s="51">
        <v>1.805357084724826E-3</v>
      </c>
      <c r="AI642" s="51">
        <v>9.2171567887011585E-2</v>
      </c>
      <c r="AJ642" s="51">
        <v>0.12457321655316522</v>
      </c>
      <c r="AK642" s="51">
        <v>5.6793632400843457</v>
      </c>
      <c r="AL642" s="51">
        <v>4.0553510921209757</v>
      </c>
      <c r="AM642" s="51">
        <v>7.3033753880477157</v>
      </c>
    </row>
    <row r="643" spans="1:39">
      <c r="A643" t="s">
        <v>1422</v>
      </c>
      <c r="B643">
        <v>5</v>
      </c>
      <c r="C643" t="s">
        <v>1423</v>
      </c>
      <c r="D643" t="s">
        <v>136</v>
      </c>
      <c r="E643" t="s">
        <v>137</v>
      </c>
      <c r="F643" t="s">
        <v>138</v>
      </c>
      <c r="G643" t="s">
        <v>139</v>
      </c>
      <c r="H643" t="s">
        <v>140</v>
      </c>
      <c r="I643" t="s">
        <v>10</v>
      </c>
      <c r="J643" t="s">
        <v>45</v>
      </c>
      <c r="K643">
        <v>52</v>
      </c>
      <c r="L643">
        <v>10841.3</v>
      </c>
      <c r="M643" t="s">
        <v>30</v>
      </c>
      <c r="N643">
        <v>642</v>
      </c>
      <c r="O643">
        <v>294.00771653846152</v>
      </c>
      <c r="P643" s="49" t="s">
        <v>33</v>
      </c>
      <c r="Q643" s="49">
        <v>7360445</v>
      </c>
      <c r="R643" s="49">
        <v>32.510452999999998</v>
      </c>
      <c r="S643" s="49">
        <v>52.540310169999998</v>
      </c>
      <c r="T643" s="49">
        <v>7.6758653781217774</v>
      </c>
      <c r="U643" s="49" t="s">
        <v>141</v>
      </c>
      <c r="V643" s="49">
        <v>0.28594968825048261</v>
      </c>
      <c r="W643" s="49">
        <v>1.93521838171215</v>
      </c>
      <c r="X643" s="49">
        <v>4</v>
      </c>
      <c r="Y643" s="49">
        <v>90</v>
      </c>
      <c r="Z643" s="49">
        <v>0.89753000000000005</v>
      </c>
      <c r="AA643" s="49">
        <v>401.28340079999998</v>
      </c>
      <c r="AB643" s="49">
        <v>2.1221608550000002</v>
      </c>
      <c r="AC643" s="51">
        <v>0.6989506263185653</v>
      </c>
      <c r="AD643" s="53">
        <v>1</v>
      </c>
      <c r="AE643" s="51">
        <v>294.00771653846152</v>
      </c>
      <c r="AF643" s="51">
        <v>976.60962699618653</v>
      </c>
      <c r="AG643" s="51">
        <v>89.877906459754925</v>
      </c>
      <c r="AH643" s="51">
        <v>1.7694880643857568E-3</v>
      </c>
      <c r="AI643" s="51">
        <v>9.2030535001172864E-2</v>
      </c>
      <c r="AJ643" s="51">
        <v>0.12457321655316522</v>
      </c>
      <c r="AK643" s="51">
        <v>5.6706731743098615</v>
      </c>
      <c r="AL643" s="51">
        <v>4.0491459479455818</v>
      </c>
      <c r="AM643" s="51">
        <v>7.2922004006741421</v>
      </c>
    </row>
    <row r="644" spans="1:39">
      <c r="A644" t="s">
        <v>1424</v>
      </c>
      <c r="B644">
        <v>5</v>
      </c>
      <c r="C644" t="s">
        <v>1425</v>
      </c>
      <c r="D644" t="s">
        <v>136</v>
      </c>
      <c r="E644" t="s">
        <v>137</v>
      </c>
      <c r="F644" t="s">
        <v>138</v>
      </c>
      <c r="G644" t="s">
        <v>139</v>
      </c>
      <c r="H644" t="s">
        <v>140</v>
      </c>
      <c r="I644" t="s">
        <v>10</v>
      </c>
      <c r="J644" t="s">
        <v>45</v>
      </c>
      <c r="K644">
        <v>52</v>
      </c>
      <c r="L644">
        <v>10841.3</v>
      </c>
      <c r="M644" t="s">
        <v>30</v>
      </c>
      <c r="N644">
        <v>643</v>
      </c>
      <c r="O644">
        <v>294.46638692307693</v>
      </c>
      <c r="P644" s="49" t="s">
        <v>33</v>
      </c>
      <c r="Q644" s="49">
        <v>7360445</v>
      </c>
      <c r="R644" s="49">
        <v>32.510452999999998</v>
      </c>
      <c r="S644" s="49">
        <v>52.540310169999998</v>
      </c>
      <c r="T644" s="49">
        <v>7.6758653781217774</v>
      </c>
      <c r="U644" s="49" t="s">
        <v>141</v>
      </c>
      <c r="V644" s="49">
        <v>0.28594968825048261</v>
      </c>
      <c r="W644" s="49">
        <v>1.93521838171215</v>
      </c>
      <c r="X644" s="49">
        <v>4</v>
      </c>
      <c r="Y644" s="49">
        <v>90</v>
      </c>
      <c r="Z644" s="49">
        <v>0.89753000000000005</v>
      </c>
      <c r="AA644" s="49">
        <v>401.28340079999998</v>
      </c>
      <c r="AB644" s="49">
        <v>2.1221608550000002</v>
      </c>
      <c r="AC644" s="51">
        <v>0.6989506263185653</v>
      </c>
      <c r="AD644" s="53">
        <v>1</v>
      </c>
      <c r="AE644" s="51">
        <v>294.46638692307693</v>
      </c>
      <c r="AF644" s="51">
        <v>978.13319895717916</v>
      </c>
      <c r="AG644" s="51">
        <v>89.880548730557948</v>
      </c>
      <c r="AH644" s="51">
        <v>1.7342605867470883E-3</v>
      </c>
      <c r="AI644" s="51">
        <v>9.1889886598658169E-2</v>
      </c>
      <c r="AJ644" s="51">
        <v>0.12457321655316522</v>
      </c>
      <c r="AK644" s="51">
        <v>5.6620067993600749</v>
      </c>
      <c r="AL644" s="51">
        <v>4.0429577202109481</v>
      </c>
      <c r="AM644" s="51">
        <v>7.2810558785092026</v>
      </c>
    </row>
    <row r="645" spans="1:39">
      <c r="A645" t="s">
        <v>1426</v>
      </c>
      <c r="B645">
        <v>5</v>
      </c>
      <c r="C645" t="s">
        <v>1427</v>
      </c>
      <c r="D645" t="s">
        <v>136</v>
      </c>
      <c r="E645" t="s">
        <v>137</v>
      </c>
      <c r="F645" t="s">
        <v>138</v>
      </c>
      <c r="G645" t="s">
        <v>139</v>
      </c>
      <c r="H645" t="s">
        <v>140</v>
      </c>
      <c r="I645" t="s">
        <v>10</v>
      </c>
      <c r="J645" t="s">
        <v>45</v>
      </c>
      <c r="K645">
        <v>52</v>
      </c>
      <c r="L645">
        <v>10841.3</v>
      </c>
      <c r="M645" t="s">
        <v>30</v>
      </c>
      <c r="N645">
        <v>644</v>
      </c>
      <c r="O645">
        <v>294.92505730769233</v>
      </c>
      <c r="P645" s="49" t="s">
        <v>33</v>
      </c>
      <c r="Q645" s="49">
        <v>7360445</v>
      </c>
      <c r="R645" s="49">
        <v>32.510452999999998</v>
      </c>
      <c r="S645" s="49">
        <v>52.540310169999998</v>
      </c>
      <c r="T645" s="49">
        <v>7.6758653781217774</v>
      </c>
      <c r="U645" s="49" t="s">
        <v>141</v>
      </c>
      <c r="V645" s="49">
        <v>0.28594968825048261</v>
      </c>
      <c r="W645" s="49">
        <v>1.93521838171215</v>
      </c>
      <c r="X645" s="49">
        <v>4</v>
      </c>
      <c r="Y645" s="49">
        <v>90</v>
      </c>
      <c r="Z645" s="49">
        <v>0.89753000000000005</v>
      </c>
      <c r="AA645" s="49">
        <v>401.28340079999998</v>
      </c>
      <c r="AB645" s="49">
        <v>2.1221608550000002</v>
      </c>
      <c r="AC645" s="51">
        <v>0.6989506263185653</v>
      </c>
      <c r="AD645" s="53">
        <v>1</v>
      </c>
      <c r="AE645" s="51">
        <v>294.92505730769233</v>
      </c>
      <c r="AF645" s="51">
        <v>979.65677091817167</v>
      </c>
      <c r="AG645" s="51">
        <v>89.883138292101535</v>
      </c>
      <c r="AH645" s="51">
        <v>1.6996647417298221E-3</v>
      </c>
      <c r="AI645" s="51">
        <v>9.1749621867932007E-2</v>
      </c>
      <c r="AJ645" s="51">
        <v>0.12457321655316522</v>
      </c>
      <c r="AK645" s="51">
        <v>5.6533640652303596</v>
      </c>
      <c r="AL645" s="51">
        <v>4.0367863732112568</v>
      </c>
      <c r="AM645" s="51">
        <v>7.2699417572494625</v>
      </c>
    </row>
    <row r="646" spans="1:39">
      <c r="A646" t="s">
        <v>1428</v>
      </c>
      <c r="B646">
        <v>5</v>
      </c>
      <c r="C646" t="s">
        <v>1429</v>
      </c>
      <c r="D646" t="s">
        <v>136</v>
      </c>
      <c r="E646" t="s">
        <v>137</v>
      </c>
      <c r="F646" t="s">
        <v>138</v>
      </c>
      <c r="G646" t="s">
        <v>139</v>
      </c>
      <c r="H646" t="s">
        <v>140</v>
      </c>
      <c r="I646" t="s">
        <v>10</v>
      </c>
      <c r="J646" t="s">
        <v>45</v>
      </c>
      <c r="K646">
        <v>52</v>
      </c>
      <c r="L646">
        <v>10841.3</v>
      </c>
      <c r="M646" t="s">
        <v>30</v>
      </c>
      <c r="N646">
        <v>645</v>
      </c>
      <c r="O646">
        <v>295.38372769230767</v>
      </c>
      <c r="P646" s="49" t="s">
        <v>33</v>
      </c>
      <c r="Q646" s="49">
        <v>7360445</v>
      </c>
      <c r="R646" s="49">
        <v>32.510452999999998</v>
      </c>
      <c r="S646" s="49">
        <v>52.540310169999998</v>
      </c>
      <c r="T646" s="49">
        <v>7.6758653781217774</v>
      </c>
      <c r="U646" s="49" t="s">
        <v>141</v>
      </c>
      <c r="V646" s="49">
        <v>0.28594968825048261</v>
      </c>
      <c r="W646" s="49">
        <v>1.93521838171215</v>
      </c>
      <c r="X646" s="49">
        <v>4</v>
      </c>
      <c r="Y646" s="49">
        <v>90</v>
      </c>
      <c r="Z646" s="49">
        <v>0.89753000000000005</v>
      </c>
      <c r="AA646" s="49">
        <v>401.28340079999998</v>
      </c>
      <c r="AB646" s="49">
        <v>2.1221608550000002</v>
      </c>
      <c r="AC646" s="51">
        <v>0.6989506263185653</v>
      </c>
      <c r="AD646" s="53">
        <v>1</v>
      </c>
      <c r="AE646" s="51">
        <v>295.38372769230767</v>
      </c>
      <c r="AF646" s="51">
        <v>981.18034287916407</v>
      </c>
      <c r="AG646" s="51">
        <v>89.885676091808179</v>
      </c>
      <c r="AH646" s="51">
        <v>1.6656907396689162E-3</v>
      </c>
      <c r="AI646" s="51">
        <v>9.1609739987298058E-2</v>
      </c>
      <c r="AJ646" s="51">
        <v>0.12457321655316522</v>
      </c>
      <c r="AK646" s="51">
        <v>5.6447449212900045</v>
      </c>
      <c r="AL646" s="51">
        <v>4.0306318707936324</v>
      </c>
      <c r="AM646" s="51">
        <v>7.2588579717863775</v>
      </c>
    </row>
    <row r="647" spans="1:39">
      <c r="A647" t="s">
        <v>1430</v>
      </c>
      <c r="B647">
        <v>5</v>
      </c>
      <c r="C647" t="s">
        <v>1431</v>
      </c>
      <c r="D647" t="s">
        <v>136</v>
      </c>
      <c r="E647" t="s">
        <v>137</v>
      </c>
      <c r="F647" t="s">
        <v>138</v>
      </c>
      <c r="G647" t="s">
        <v>139</v>
      </c>
      <c r="H647" t="s">
        <v>140</v>
      </c>
      <c r="I647" t="s">
        <v>10</v>
      </c>
      <c r="J647" t="s">
        <v>45</v>
      </c>
      <c r="K647">
        <v>52</v>
      </c>
      <c r="L647">
        <v>10841.3</v>
      </c>
      <c r="M647" t="s">
        <v>30</v>
      </c>
      <c r="N647">
        <v>646</v>
      </c>
      <c r="O647">
        <v>295.84239807692308</v>
      </c>
      <c r="P647" s="49" t="s">
        <v>33</v>
      </c>
      <c r="Q647" s="49">
        <v>7360445</v>
      </c>
      <c r="R647" s="49">
        <v>32.510452999999998</v>
      </c>
      <c r="S647" s="49">
        <v>52.540310169999998</v>
      </c>
      <c r="T647" s="49">
        <v>7.6758653781217774</v>
      </c>
      <c r="U647" s="49" t="s">
        <v>141</v>
      </c>
      <c r="V647" s="49">
        <v>0.28594968825048261</v>
      </c>
      <c r="W647" s="49">
        <v>1.93521838171215</v>
      </c>
      <c r="X647" s="49">
        <v>4</v>
      </c>
      <c r="Y647" s="49">
        <v>90</v>
      </c>
      <c r="Z647" s="49">
        <v>0.89753000000000005</v>
      </c>
      <c r="AA647" s="49">
        <v>401.28340079999998</v>
      </c>
      <c r="AB647" s="49">
        <v>2.1221608550000002</v>
      </c>
      <c r="AC647" s="51">
        <v>0.6989506263185653</v>
      </c>
      <c r="AD647" s="53">
        <v>1</v>
      </c>
      <c r="AE647" s="51">
        <v>295.84239807692308</v>
      </c>
      <c r="AF647" s="51">
        <v>982.70391484015659</v>
      </c>
      <c r="AG647" s="51">
        <v>89.888163062367354</v>
      </c>
      <c r="AH647" s="51">
        <v>1.6323289105132611E-3</v>
      </c>
      <c r="AI647" s="51">
        <v>9.1470240125163513E-2</v>
      </c>
      <c r="AJ647" s="51">
        <v>0.12457321655316522</v>
      </c>
      <c r="AK647" s="51">
        <v>5.636149316298507</v>
      </c>
      <c r="AL647" s="51">
        <v>4.0244941763697781</v>
      </c>
      <c r="AM647" s="51">
        <v>7.2478044562272368</v>
      </c>
    </row>
    <row r="648" spans="1:39">
      <c r="A648" t="s">
        <v>1432</v>
      </c>
      <c r="B648">
        <v>5</v>
      </c>
      <c r="C648" t="s">
        <v>1433</v>
      </c>
      <c r="D648" t="s">
        <v>136</v>
      </c>
      <c r="E648" t="s">
        <v>137</v>
      </c>
      <c r="F648" t="s">
        <v>138</v>
      </c>
      <c r="G648" t="s">
        <v>139</v>
      </c>
      <c r="H648" t="s">
        <v>140</v>
      </c>
      <c r="I648" t="s">
        <v>10</v>
      </c>
      <c r="J648" t="s">
        <v>45</v>
      </c>
      <c r="K648">
        <v>52</v>
      </c>
      <c r="L648">
        <v>10841.3</v>
      </c>
      <c r="M648" t="s">
        <v>30</v>
      </c>
      <c r="N648">
        <v>647</v>
      </c>
      <c r="O648">
        <v>296.30106846153848</v>
      </c>
      <c r="P648" s="49" t="s">
        <v>33</v>
      </c>
      <c r="Q648" s="49">
        <v>7360445</v>
      </c>
      <c r="R648" s="49">
        <v>32.510452999999998</v>
      </c>
      <c r="S648" s="49">
        <v>52.540310169999998</v>
      </c>
      <c r="T648" s="49">
        <v>7.6758653781217774</v>
      </c>
      <c r="U648" s="49" t="s">
        <v>141</v>
      </c>
      <c r="V648" s="49">
        <v>0.28594968825048261</v>
      </c>
      <c r="W648" s="49">
        <v>1.93521838171215</v>
      </c>
      <c r="X648" s="49">
        <v>4</v>
      </c>
      <c r="Y648" s="49">
        <v>90</v>
      </c>
      <c r="Z648" s="49">
        <v>0.89753000000000005</v>
      </c>
      <c r="AA648" s="49">
        <v>401.28340079999998</v>
      </c>
      <c r="AB648" s="49">
        <v>2.1221608550000002</v>
      </c>
      <c r="AC648" s="51">
        <v>0.6989506263185653</v>
      </c>
      <c r="AD648" s="53">
        <v>1</v>
      </c>
      <c r="AE648" s="51">
        <v>296.30106846153848</v>
      </c>
      <c r="AF648" s="51">
        <v>984.2274868011491</v>
      </c>
      <c r="AG648" s="51">
        <v>89.890600121916435</v>
      </c>
      <c r="AH648" s="51">
        <v>1.5995697029585704E-3</v>
      </c>
      <c r="AI648" s="51">
        <v>9.1331121440299409E-2</v>
      </c>
      <c r="AJ648" s="51">
        <v>0.12457321655316522</v>
      </c>
      <c r="AK648" s="51">
        <v>5.6275771984216076</v>
      </c>
      <c r="AL648" s="51">
        <v>4.0183732529274243</v>
      </c>
      <c r="AM648" s="51">
        <v>7.2367811439157919</v>
      </c>
    </row>
    <row r="649" spans="1:39">
      <c r="A649" t="s">
        <v>1434</v>
      </c>
      <c r="B649">
        <v>5</v>
      </c>
      <c r="C649" t="s">
        <v>1435</v>
      </c>
      <c r="D649" t="s">
        <v>136</v>
      </c>
      <c r="E649" t="s">
        <v>137</v>
      </c>
      <c r="F649" t="s">
        <v>138</v>
      </c>
      <c r="G649" t="s">
        <v>139</v>
      </c>
      <c r="H649" t="s">
        <v>140</v>
      </c>
      <c r="I649" t="s">
        <v>10</v>
      </c>
      <c r="J649" t="s">
        <v>45</v>
      </c>
      <c r="K649">
        <v>52</v>
      </c>
      <c r="L649">
        <v>10841.3</v>
      </c>
      <c r="M649" t="s">
        <v>30</v>
      </c>
      <c r="N649">
        <v>648</v>
      </c>
      <c r="O649">
        <v>296.75973884615382</v>
      </c>
      <c r="P649" s="49" t="s">
        <v>33</v>
      </c>
      <c r="Q649" s="49">
        <v>7360445</v>
      </c>
      <c r="R649" s="49">
        <v>32.510452999999998</v>
      </c>
      <c r="S649" s="49">
        <v>52.540310169999998</v>
      </c>
      <c r="T649" s="49">
        <v>7.6758653781217774</v>
      </c>
      <c r="U649" s="49" t="s">
        <v>141</v>
      </c>
      <c r="V649" s="49">
        <v>0.28594968825048261</v>
      </c>
      <c r="W649" s="49">
        <v>1.93521838171215</v>
      </c>
      <c r="X649" s="49">
        <v>4</v>
      </c>
      <c r="Y649" s="49">
        <v>90</v>
      </c>
      <c r="Z649" s="49">
        <v>0.89753000000000005</v>
      </c>
      <c r="AA649" s="49">
        <v>401.28340079999998</v>
      </c>
      <c r="AB649" s="49">
        <v>2.1221608550000002</v>
      </c>
      <c r="AC649" s="51">
        <v>0.6989506263185653</v>
      </c>
      <c r="AD649" s="53">
        <v>1</v>
      </c>
      <c r="AE649" s="51">
        <v>296.75973884615382</v>
      </c>
      <c r="AF649" s="51">
        <v>985.7510587621415</v>
      </c>
      <c r="AG649" s="51">
        <v>89.892988174220505</v>
      </c>
      <c r="AH649" s="51">
        <v>1.567403683718853E-3</v>
      </c>
      <c r="AI649" s="51">
        <v>9.1192383082097594E-2</v>
      </c>
      <c r="AJ649" s="51">
        <v>0.12457321655316522</v>
      </c>
      <c r="AK649" s="51">
        <v>5.6190285152471287</v>
      </c>
      <c r="AL649" s="51">
        <v>4.0122690630416402</v>
      </c>
      <c r="AM649" s="51">
        <v>7.2257879674526189</v>
      </c>
    </row>
    <row r="650" spans="1:39">
      <c r="A650" t="s">
        <v>1436</v>
      </c>
      <c r="B650">
        <v>5</v>
      </c>
      <c r="C650" t="s">
        <v>1437</v>
      </c>
      <c r="D650" t="s">
        <v>136</v>
      </c>
      <c r="E650" t="s">
        <v>137</v>
      </c>
      <c r="F650" t="s">
        <v>138</v>
      </c>
      <c r="G650" t="s">
        <v>139</v>
      </c>
      <c r="H650" t="s">
        <v>140</v>
      </c>
      <c r="I650" t="s">
        <v>10</v>
      </c>
      <c r="J650" t="s">
        <v>45</v>
      </c>
      <c r="K650">
        <v>52</v>
      </c>
      <c r="L650">
        <v>10841.3</v>
      </c>
      <c r="M650" t="s">
        <v>30</v>
      </c>
      <c r="N650">
        <v>649</v>
      </c>
      <c r="O650">
        <v>297.21840923076923</v>
      </c>
      <c r="P650" s="49" t="s">
        <v>33</v>
      </c>
      <c r="Q650" s="49">
        <v>7360445</v>
      </c>
      <c r="R650" s="49">
        <v>32.510452999999998</v>
      </c>
      <c r="S650" s="49">
        <v>52.540310169999998</v>
      </c>
      <c r="T650" s="49">
        <v>7.6758653781217774</v>
      </c>
      <c r="U650" s="49" t="s">
        <v>141</v>
      </c>
      <c r="V650" s="49">
        <v>0.28594968825048261</v>
      </c>
      <c r="W650" s="49">
        <v>1.93521838171215</v>
      </c>
      <c r="X650" s="49">
        <v>4</v>
      </c>
      <c r="Y650" s="49">
        <v>90</v>
      </c>
      <c r="Z650" s="49">
        <v>0.89753000000000005</v>
      </c>
      <c r="AA650" s="49">
        <v>401.28340079999998</v>
      </c>
      <c r="AB650" s="49">
        <v>2.1221608550000002</v>
      </c>
      <c r="AC650" s="51">
        <v>0.6989506263185653</v>
      </c>
      <c r="AD650" s="53">
        <v>1</v>
      </c>
      <c r="AE650" s="51">
        <v>297.21840923076923</v>
      </c>
      <c r="AF650" s="51">
        <v>987.27463072313401</v>
      </c>
      <c r="AG650" s="51">
        <v>89.895328108850762</v>
      </c>
      <c r="AH650" s="51">
        <v>1.5358215366030445E-3</v>
      </c>
      <c r="AI650" s="51">
        <v>9.1054024190823687E-2</v>
      </c>
      <c r="AJ650" s="51">
        <v>0.12457321655316522</v>
      </c>
      <c r="AK650" s="51">
        <v>5.6105032138005582</v>
      </c>
      <c r="AL650" s="51">
        <v>4.0061815688859577</v>
      </c>
      <c r="AM650" s="51">
        <v>7.2148248587151596</v>
      </c>
    </row>
    <row r="651" spans="1:39">
      <c r="A651" t="s">
        <v>1438</v>
      </c>
      <c r="B651">
        <v>5</v>
      </c>
      <c r="C651" t="s">
        <v>1439</v>
      </c>
      <c r="D651" t="s">
        <v>136</v>
      </c>
      <c r="E651" t="s">
        <v>137</v>
      </c>
      <c r="F651" t="s">
        <v>138</v>
      </c>
      <c r="G651" t="s">
        <v>139</v>
      </c>
      <c r="H651" t="s">
        <v>140</v>
      </c>
      <c r="I651" t="s">
        <v>10</v>
      </c>
      <c r="J651" t="s">
        <v>45</v>
      </c>
      <c r="K651">
        <v>52</v>
      </c>
      <c r="L651">
        <v>10841.3</v>
      </c>
      <c r="M651" t="s">
        <v>30</v>
      </c>
      <c r="N651">
        <v>650</v>
      </c>
      <c r="O651">
        <v>297.67707961538463</v>
      </c>
      <c r="P651" s="49" t="s">
        <v>33</v>
      </c>
      <c r="Q651" s="49">
        <v>7360445</v>
      </c>
      <c r="R651" s="49">
        <v>32.510452999999998</v>
      </c>
      <c r="S651" s="49">
        <v>52.540310169999998</v>
      </c>
      <c r="T651" s="49">
        <v>7.6758653781217774</v>
      </c>
      <c r="U651" s="49" t="s">
        <v>141</v>
      </c>
      <c r="V651" s="49">
        <v>0.28594968825048261</v>
      </c>
      <c r="W651" s="49">
        <v>1.93521838171215</v>
      </c>
      <c r="X651" s="49">
        <v>4</v>
      </c>
      <c r="Y651" s="49">
        <v>90</v>
      </c>
      <c r="Z651" s="49">
        <v>0.89753000000000005</v>
      </c>
      <c r="AA651" s="49">
        <v>401.28340079999998</v>
      </c>
      <c r="AB651" s="49">
        <v>2.1221608550000002</v>
      </c>
      <c r="AC651" s="51">
        <v>0.6989506263185653</v>
      </c>
      <c r="AD651" s="53">
        <v>1</v>
      </c>
      <c r="AE651" s="51">
        <v>297.67707961538463</v>
      </c>
      <c r="AF651" s="51">
        <v>988.79820268412664</v>
      </c>
      <c r="AG651" s="51">
        <v>89.897620801361725</v>
      </c>
      <c r="AH651" s="51">
        <v>1.5048140617324442E-3</v>
      </c>
      <c r="AI651" s="51">
        <v>9.0916043897866672E-2</v>
      </c>
      <c r="AJ651" s="51">
        <v>0.12457321655316522</v>
      </c>
      <c r="AK651" s="51">
        <v>5.6020012405604289</v>
      </c>
      <c r="AL651" s="51">
        <v>4.0001107322433569</v>
      </c>
      <c r="AM651" s="51">
        <v>7.2038917488775009</v>
      </c>
    </row>
    <row r="652" spans="1:39">
      <c r="A652" t="s">
        <v>1440</v>
      </c>
      <c r="B652">
        <v>5</v>
      </c>
      <c r="C652" t="s">
        <v>1441</v>
      </c>
      <c r="D652" t="s">
        <v>136</v>
      </c>
      <c r="E652" t="s">
        <v>137</v>
      </c>
      <c r="F652" t="s">
        <v>138</v>
      </c>
      <c r="G652" t="s">
        <v>139</v>
      </c>
      <c r="H652" t="s">
        <v>140</v>
      </c>
      <c r="I652" t="s">
        <v>10</v>
      </c>
      <c r="J652" t="s">
        <v>45</v>
      </c>
      <c r="K652">
        <v>52</v>
      </c>
      <c r="L652">
        <v>10841.3</v>
      </c>
      <c r="M652" t="s">
        <v>30</v>
      </c>
      <c r="N652">
        <v>651</v>
      </c>
      <c r="O652">
        <v>298.13575000000003</v>
      </c>
      <c r="P652" s="49" t="s">
        <v>33</v>
      </c>
      <c r="Q652" s="49">
        <v>7360445</v>
      </c>
      <c r="R652" s="49">
        <v>32.510452999999998</v>
      </c>
      <c r="S652" s="49">
        <v>52.540310169999998</v>
      </c>
      <c r="T652" s="49">
        <v>7.6758653781217774</v>
      </c>
      <c r="U652" s="49" t="s">
        <v>141</v>
      </c>
      <c r="V652" s="49">
        <v>0.28594968825048261</v>
      </c>
      <c r="W652" s="49">
        <v>1.93521838171215</v>
      </c>
      <c r="X652" s="49">
        <v>4</v>
      </c>
      <c r="Y652" s="49">
        <v>90</v>
      </c>
      <c r="Z652" s="49">
        <v>0.89753000000000005</v>
      </c>
      <c r="AA652" s="49">
        <v>401.28340079999998</v>
      </c>
      <c r="AB652" s="49">
        <v>2.1221608550000002</v>
      </c>
      <c r="AC652" s="51">
        <v>0.6989506263185653</v>
      </c>
      <c r="AD652" s="53">
        <v>1</v>
      </c>
      <c r="AE652" s="51">
        <v>298.13575000000003</v>
      </c>
      <c r="AF652" s="51">
        <v>990.32177464511915</v>
      </c>
      <c r="AG652" s="51">
        <v>89.899867113467181</v>
      </c>
      <c r="AH652" s="51">
        <v>1.4743721747099751E-3</v>
      </c>
      <c r="AI652" s="51">
        <v>9.0778441325984893E-2</v>
      </c>
      <c r="AJ652" s="51">
        <v>0.12457321655316522</v>
      </c>
      <c r="AK652" s="51">
        <v>5.5935225414734777</v>
      </c>
      <c r="AL652" s="51">
        <v>3.9940565145170894</v>
      </c>
      <c r="AM652" s="51">
        <v>7.1929885684298664</v>
      </c>
    </row>
    <row r="653" spans="1:39">
      <c r="A653" t="s">
        <v>1442</v>
      </c>
      <c r="B653">
        <v>5</v>
      </c>
      <c r="C653" t="s">
        <v>1443</v>
      </c>
      <c r="D653" t="s">
        <v>136</v>
      </c>
      <c r="E653" t="s">
        <v>137</v>
      </c>
      <c r="F653" t="s">
        <v>138</v>
      </c>
      <c r="G653" t="s">
        <v>139</v>
      </c>
      <c r="H653" t="s">
        <v>140</v>
      </c>
      <c r="I653" t="s">
        <v>10</v>
      </c>
      <c r="J653" t="s">
        <v>45</v>
      </c>
      <c r="K653">
        <v>52</v>
      </c>
      <c r="L653">
        <v>10841.3</v>
      </c>
      <c r="M653" t="s">
        <v>30</v>
      </c>
      <c r="N653">
        <v>652</v>
      </c>
      <c r="O653">
        <v>298.59442038461538</v>
      </c>
      <c r="P653" s="49" t="s">
        <v>33</v>
      </c>
      <c r="Q653" s="49">
        <v>7360445</v>
      </c>
      <c r="R653" s="49">
        <v>32.510452999999998</v>
      </c>
      <c r="S653" s="49">
        <v>52.540310169999998</v>
      </c>
      <c r="T653" s="49">
        <v>7.6758653781217774</v>
      </c>
      <c r="U653" s="49" t="s">
        <v>141</v>
      </c>
      <c r="V653" s="49">
        <v>0.28594968825048261</v>
      </c>
      <c r="W653" s="49">
        <v>1.93521838171215</v>
      </c>
      <c r="X653" s="49">
        <v>4</v>
      </c>
      <c r="Y653" s="49">
        <v>90</v>
      </c>
      <c r="Z653" s="49">
        <v>0.89753000000000005</v>
      </c>
      <c r="AA653" s="49">
        <v>401.28340079999998</v>
      </c>
      <c r="AB653" s="49">
        <v>2.1221608550000002</v>
      </c>
      <c r="AC653" s="51">
        <v>0.6989506263185653</v>
      </c>
      <c r="AD653" s="53">
        <v>1</v>
      </c>
      <c r="AE653" s="51">
        <v>298.59442038461538</v>
      </c>
      <c r="AF653" s="51">
        <v>991.84534660611155</v>
      </c>
      <c r="AG653" s="51">
        <v>89.902067893214777</v>
      </c>
      <c r="AH653" s="51">
        <v>1.4444869057336572E-3</v>
      </c>
      <c r="AI653" s="51">
        <v>9.0641215589548269E-2</v>
      </c>
      <c r="AJ653" s="51">
        <v>0.12457321655316522</v>
      </c>
      <c r="AK653" s="51">
        <v>5.5850670619695704</v>
      </c>
      <c r="AL653" s="51">
        <v>3.9880188767413323</v>
      </c>
      <c r="AM653" s="51">
        <v>7.1821152471978085</v>
      </c>
    </row>
    <row r="654" spans="1:39">
      <c r="A654" t="s">
        <v>1444</v>
      </c>
      <c r="B654">
        <v>5</v>
      </c>
      <c r="C654" t="s">
        <v>1445</v>
      </c>
      <c r="D654" t="s">
        <v>136</v>
      </c>
      <c r="E654" t="s">
        <v>137</v>
      </c>
      <c r="F654" t="s">
        <v>138</v>
      </c>
      <c r="G654" t="s">
        <v>139</v>
      </c>
      <c r="H654" t="s">
        <v>140</v>
      </c>
      <c r="I654" t="s">
        <v>10</v>
      </c>
      <c r="J654" t="s">
        <v>45</v>
      </c>
      <c r="K654">
        <v>52</v>
      </c>
      <c r="L654">
        <v>10841.3</v>
      </c>
      <c r="M654" t="s">
        <v>30</v>
      </c>
      <c r="N654">
        <v>653</v>
      </c>
      <c r="O654">
        <v>299.05309076923078</v>
      </c>
      <c r="P654" s="49" t="s">
        <v>33</v>
      </c>
      <c r="Q654" s="49">
        <v>7360445</v>
      </c>
      <c r="R654" s="49">
        <v>32.510452999999998</v>
      </c>
      <c r="S654" s="49">
        <v>52.540310169999998</v>
      </c>
      <c r="T654" s="49">
        <v>7.6758653781217774</v>
      </c>
      <c r="U654" s="49" t="s">
        <v>141</v>
      </c>
      <c r="V654" s="49">
        <v>0.28594968825048261</v>
      </c>
      <c r="W654" s="49">
        <v>1.93521838171215</v>
      </c>
      <c r="X654" s="49">
        <v>4</v>
      </c>
      <c r="Y654" s="49">
        <v>90</v>
      </c>
      <c r="Z654" s="49">
        <v>0.89753000000000005</v>
      </c>
      <c r="AA654" s="49">
        <v>401.28340079999998</v>
      </c>
      <c r="AB654" s="49">
        <v>2.1221608550000002</v>
      </c>
      <c r="AC654" s="51">
        <v>0.6989506263185653</v>
      </c>
      <c r="AD654" s="53">
        <v>1</v>
      </c>
      <c r="AE654" s="51">
        <v>299.05309076923078</v>
      </c>
      <c r="AF654" s="51">
        <v>993.36891856710406</v>
      </c>
      <c r="AG654" s="51">
        <v>89.904223975159283</v>
      </c>
      <c r="AH654" s="51">
        <v>1.4151493987203062E-3</v>
      </c>
      <c r="AI654" s="51">
        <v>9.0504365794777053E-2</v>
      </c>
      <c r="AJ654" s="51">
        <v>0.12457321655316522</v>
      </c>
      <c r="AK654" s="51">
        <v>5.5766347469764099</v>
      </c>
      <c r="AL654" s="51">
        <v>3.9819977795916963</v>
      </c>
      <c r="AM654" s="51">
        <v>7.171271714361124</v>
      </c>
    </row>
    <row r="655" spans="1:39">
      <c r="A655" t="s">
        <v>1446</v>
      </c>
      <c r="B655">
        <v>5</v>
      </c>
      <c r="C655" t="s">
        <v>1447</v>
      </c>
      <c r="D655" t="s">
        <v>136</v>
      </c>
      <c r="E655" t="s">
        <v>137</v>
      </c>
      <c r="F655" t="s">
        <v>138</v>
      </c>
      <c r="G655" t="s">
        <v>139</v>
      </c>
      <c r="H655" t="s">
        <v>140</v>
      </c>
      <c r="I655" t="s">
        <v>10</v>
      </c>
      <c r="J655" t="s">
        <v>45</v>
      </c>
      <c r="K655">
        <v>52</v>
      </c>
      <c r="L655">
        <v>10841.3</v>
      </c>
      <c r="M655" t="s">
        <v>30</v>
      </c>
      <c r="N655">
        <v>654</v>
      </c>
      <c r="O655">
        <v>299.51176115384618</v>
      </c>
      <c r="P655" s="49" t="s">
        <v>33</v>
      </c>
      <c r="Q655" s="49">
        <v>7360445</v>
      </c>
      <c r="R655" s="49">
        <v>32.510452999999998</v>
      </c>
      <c r="S655" s="49">
        <v>52.540310169999998</v>
      </c>
      <c r="T655" s="49">
        <v>7.6758653781217774</v>
      </c>
      <c r="U655" s="49" t="s">
        <v>141</v>
      </c>
      <c r="V655" s="49">
        <v>0.28594968825048261</v>
      </c>
      <c r="W655" s="49">
        <v>1.93521838171215</v>
      </c>
      <c r="X655" s="49">
        <v>4</v>
      </c>
      <c r="Y655" s="49">
        <v>90</v>
      </c>
      <c r="Z655" s="49">
        <v>0.89753000000000005</v>
      </c>
      <c r="AA655" s="49">
        <v>401.28340079999998</v>
      </c>
      <c r="AB655" s="49">
        <v>2.1221608550000002</v>
      </c>
      <c r="AC655" s="51">
        <v>0.6989506263185653</v>
      </c>
      <c r="AD655" s="53">
        <v>1</v>
      </c>
      <c r="AE655" s="51">
        <v>299.51176115384618</v>
      </c>
      <c r="AF655" s="51">
        <v>994.89249052809657</v>
      </c>
      <c r="AG655" s="51">
        <v>89.906336180534723</v>
      </c>
      <c r="AH655" s="51">
        <v>1.3863509105691907E-3</v>
      </c>
      <c r="AI655" s="51">
        <v>9.0367891039977347E-2</v>
      </c>
      <c r="AJ655" s="51">
        <v>0.12457321655316522</v>
      </c>
      <c r="AK655" s="51">
        <v>5.5682255409340531</v>
      </c>
      <c r="AL655" s="51">
        <v>3.9759931833955853</v>
      </c>
      <c r="AM655" s="51">
        <v>7.1604578984725213</v>
      </c>
    </row>
    <row r="656" spans="1:39">
      <c r="A656" t="s">
        <v>1448</v>
      </c>
      <c r="B656">
        <v>5</v>
      </c>
      <c r="C656" t="s">
        <v>1449</v>
      </c>
      <c r="D656" t="s">
        <v>136</v>
      </c>
      <c r="E656" t="s">
        <v>137</v>
      </c>
      <c r="F656" t="s">
        <v>138</v>
      </c>
      <c r="G656" t="s">
        <v>139</v>
      </c>
      <c r="H656" t="s">
        <v>140</v>
      </c>
      <c r="I656" t="s">
        <v>10</v>
      </c>
      <c r="J656" t="s">
        <v>45</v>
      </c>
      <c r="K656">
        <v>52</v>
      </c>
      <c r="L656">
        <v>10841.3</v>
      </c>
      <c r="M656" t="s">
        <v>30</v>
      </c>
      <c r="N656">
        <v>655</v>
      </c>
      <c r="O656">
        <v>299.97043153846153</v>
      </c>
      <c r="P656" s="49" t="s">
        <v>33</v>
      </c>
      <c r="Q656" s="49">
        <v>7360445</v>
      </c>
      <c r="R656" s="49">
        <v>32.510452999999998</v>
      </c>
      <c r="S656" s="49">
        <v>52.540310169999998</v>
      </c>
      <c r="T656" s="49">
        <v>7.6758653781217774</v>
      </c>
      <c r="U656" s="49" t="s">
        <v>141</v>
      </c>
      <c r="V656" s="49">
        <v>0.28594968825048261</v>
      </c>
      <c r="W656" s="49">
        <v>1.93521838171215</v>
      </c>
      <c r="X656" s="49">
        <v>4</v>
      </c>
      <c r="Y656" s="49">
        <v>90</v>
      </c>
      <c r="Z656" s="49">
        <v>0.89753000000000005</v>
      </c>
      <c r="AA656" s="49">
        <v>401.28340079999998</v>
      </c>
      <c r="AB656" s="49">
        <v>2.1221608550000002</v>
      </c>
      <c r="AC656" s="51">
        <v>0.6989506263185653</v>
      </c>
      <c r="AD656" s="53">
        <v>1</v>
      </c>
      <c r="AE656" s="51">
        <v>299.97043153846153</v>
      </c>
      <c r="AF656" s="51">
        <v>996.41606248908897</v>
      </c>
      <c r="AG656" s="51">
        <v>89.908405317424894</v>
      </c>
      <c r="AH656" s="51">
        <v>1.3580828100978526E-3</v>
      </c>
      <c r="AI656" s="51">
        <v>9.0231790415772645E-2</v>
      </c>
      <c r="AJ656" s="51">
        <v>0.12457321655316522</v>
      </c>
      <c r="AK656" s="51">
        <v>5.5598393878091734</v>
      </c>
      <c r="AL656" s="51">
        <v>3.9700050481423856</v>
      </c>
      <c r="AM656" s="51">
        <v>7.1496737274759612</v>
      </c>
    </row>
    <row r="657" spans="1:39">
      <c r="A657" t="s">
        <v>1450</v>
      </c>
      <c r="B657">
        <v>5</v>
      </c>
      <c r="C657" t="s">
        <v>1451</v>
      </c>
      <c r="D657" t="s">
        <v>136</v>
      </c>
      <c r="E657" t="s">
        <v>137</v>
      </c>
      <c r="F657" t="s">
        <v>138</v>
      </c>
      <c r="G657" t="s">
        <v>139</v>
      </c>
      <c r="H657" t="s">
        <v>140</v>
      </c>
      <c r="I657" t="s">
        <v>10</v>
      </c>
      <c r="J657" t="s">
        <v>45</v>
      </c>
      <c r="K657">
        <v>52</v>
      </c>
      <c r="L657">
        <v>10841.3</v>
      </c>
      <c r="M657" t="s">
        <v>30</v>
      </c>
      <c r="N657">
        <v>656</v>
      </c>
      <c r="O657">
        <v>300.42910192307693</v>
      </c>
      <c r="P657" s="49" t="s">
        <v>33</v>
      </c>
      <c r="Q657" s="49">
        <v>7360445</v>
      </c>
      <c r="R657" s="49">
        <v>32.510452999999998</v>
      </c>
      <c r="S657" s="49">
        <v>52.540310169999998</v>
      </c>
      <c r="T657" s="49">
        <v>7.6758653781217774</v>
      </c>
      <c r="U657" s="49" t="s">
        <v>141</v>
      </c>
      <c r="V657" s="49">
        <v>0.28594968825048261</v>
      </c>
      <c r="W657" s="49">
        <v>1.93521838171215</v>
      </c>
      <c r="X657" s="49">
        <v>4</v>
      </c>
      <c r="Y657" s="49">
        <v>90</v>
      </c>
      <c r="Z657" s="49">
        <v>0.89753000000000005</v>
      </c>
      <c r="AA657" s="49">
        <v>401.28340079999998</v>
      </c>
      <c r="AB657" s="49">
        <v>2.1221608550000002</v>
      </c>
      <c r="AC657" s="51">
        <v>0.6989506263185653</v>
      </c>
      <c r="AD657" s="53">
        <v>1</v>
      </c>
      <c r="AE657" s="51">
        <v>300.42910192307693</v>
      </c>
      <c r="AF657" s="51">
        <v>997.93963445008148</v>
      </c>
      <c r="AG657" s="51">
        <v>89.910432180932844</v>
      </c>
      <c r="AH657" s="51">
        <v>1.3303365773612442E-3</v>
      </c>
      <c r="AI657" s="51">
        <v>9.0096063005332322E-2</v>
      </c>
      <c r="AJ657" s="51">
        <v>0.12457321655316522</v>
      </c>
      <c r="AK657" s="51">
        <v>5.5514762311091426</v>
      </c>
      <c r="AL657" s="51">
        <v>3.9640333334935187</v>
      </c>
      <c r="AM657" s="51">
        <v>7.1389191287247664</v>
      </c>
    </row>
    <row r="658" spans="1:39">
      <c r="A658" t="s">
        <v>1452</v>
      </c>
      <c r="B658">
        <v>5</v>
      </c>
      <c r="C658" t="s">
        <v>1453</v>
      </c>
      <c r="D658" t="s">
        <v>136</v>
      </c>
      <c r="E658" t="s">
        <v>137</v>
      </c>
      <c r="F658" t="s">
        <v>138</v>
      </c>
      <c r="G658" t="s">
        <v>139</v>
      </c>
      <c r="H658" t="s">
        <v>140</v>
      </c>
      <c r="I658" t="s">
        <v>10</v>
      </c>
      <c r="J658" t="s">
        <v>45</v>
      </c>
      <c r="K658">
        <v>52</v>
      </c>
      <c r="L658">
        <v>10841.3</v>
      </c>
      <c r="M658" t="s">
        <v>30</v>
      </c>
      <c r="N658">
        <v>657</v>
      </c>
      <c r="O658">
        <v>300.88777230769233</v>
      </c>
      <c r="P658" s="49" t="s">
        <v>33</v>
      </c>
      <c r="Q658" s="49">
        <v>7360445</v>
      </c>
      <c r="R658" s="49">
        <v>32.510452999999998</v>
      </c>
      <c r="S658" s="49">
        <v>52.540310169999998</v>
      </c>
      <c r="T658" s="49">
        <v>7.6758653781217774</v>
      </c>
      <c r="U658" s="49" t="s">
        <v>141</v>
      </c>
      <c r="V658" s="49">
        <v>0.28594968825048261</v>
      </c>
      <c r="W658" s="49">
        <v>1.93521838171215</v>
      </c>
      <c r="X658" s="49">
        <v>4</v>
      </c>
      <c r="Y658" s="49">
        <v>90</v>
      </c>
      <c r="Z658" s="49">
        <v>0.89753000000000005</v>
      </c>
      <c r="AA658" s="49">
        <v>401.28340079999998</v>
      </c>
      <c r="AB658" s="49">
        <v>2.1221608550000002</v>
      </c>
      <c r="AC658" s="51">
        <v>0.6989506263185653</v>
      </c>
      <c r="AD658" s="53">
        <v>1</v>
      </c>
      <c r="AE658" s="51">
        <v>300.88777230769233</v>
      </c>
      <c r="AF658" s="51">
        <v>999.46320641107411</v>
      </c>
      <c r="AG658" s="51">
        <v>89.912417553348831</v>
      </c>
      <c r="AH658" s="51">
        <v>1.3031038026545135E-3</v>
      </c>
      <c r="AI658" s="51">
        <v>8.9960707884596522E-2</v>
      </c>
      <c r="AJ658" s="51">
        <v>0.12457321655316522</v>
      </c>
      <c r="AK658" s="51">
        <v>5.5431360138958858</v>
      </c>
      <c r="AL658" s="51">
        <v>3.958077998792334</v>
      </c>
      <c r="AM658" s="51">
        <v>7.1281940289994381</v>
      </c>
    </row>
    <row r="659" spans="1:39">
      <c r="A659" t="s">
        <v>1454</v>
      </c>
      <c r="B659">
        <v>5</v>
      </c>
      <c r="C659" t="s">
        <v>1455</v>
      </c>
      <c r="D659" t="s">
        <v>136</v>
      </c>
      <c r="E659" t="s">
        <v>137</v>
      </c>
      <c r="F659" t="s">
        <v>138</v>
      </c>
      <c r="G659" t="s">
        <v>139</v>
      </c>
      <c r="H659" t="s">
        <v>140</v>
      </c>
      <c r="I659" t="s">
        <v>10</v>
      </c>
      <c r="J659" t="s">
        <v>45</v>
      </c>
      <c r="K659">
        <v>52</v>
      </c>
      <c r="L659">
        <v>10841.3</v>
      </c>
      <c r="M659" t="s">
        <v>30</v>
      </c>
      <c r="N659">
        <v>658</v>
      </c>
      <c r="O659">
        <v>301.34644269230768</v>
      </c>
      <c r="P659" s="49" t="s">
        <v>33</v>
      </c>
      <c r="Q659" s="49">
        <v>7360445</v>
      </c>
      <c r="R659" s="49">
        <v>32.510452999999998</v>
      </c>
      <c r="S659" s="49">
        <v>52.540310169999998</v>
      </c>
      <c r="T659" s="49">
        <v>7.6758653781217774</v>
      </c>
      <c r="U659" s="49" t="s">
        <v>141</v>
      </c>
      <c r="V659" s="49">
        <v>0.28594968825048261</v>
      </c>
      <c r="W659" s="49">
        <v>1.93521838171215</v>
      </c>
      <c r="X659" s="49">
        <v>4</v>
      </c>
      <c r="Y659" s="49">
        <v>90</v>
      </c>
      <c r="Z659" s="49">
        <v>0.89753000000000005</v>
      </c>
      <c r="AA659" s="49">
        <v>401.28340079999998</v>
      </c>
      <c r="AB659" s="49">
        <v>2.1221608550000002</v>
      </c>
      <c r="AC659" s="51">
        <v>0.6989506263185653</v>
      </c>
      <c r="AD659" s="53">
        <v>1</v>
      </c>
      <c r="AE659" s="51">
        <v>301.34644269230768</v>
      </c>
      <c r="AF659" s="51">
        <v>1000.9867783720664</v>
      </c>
      <c r="AG659" s="51">
        <v>89.914362204316959</v>
      </c>
      <c r="AH659" s="51">
        <v>1.2763761856452247E-3</v>
      </c>
      <c r="AI659" s="51">
        <v>8.9825724122497674E-2</v>
      </c>
      <c r="AJ659" s="51">
        <v>0.12457321655316522</v>
      </c>
      <c r="AK659" s="51">
        <v>5.5348186787995335</v>
      </c>
      <c r="AL659" s="51">
        <v>3.9521390030738583</v>
      </c>
      <c r="AM659" s="51">
        <v>7.1174983545252086</v>
      </c>
    </row>
    <row r="660" spans="1:39">
      <c r="A660" t="s">
        <v>1456</v>
      </c>
      <c r="B660">
        <v>5</v>
      </c>
      <c r="C660" t="s">
        <v>1457</v>
      </c>
      <c r="D660" t="s">
        <v>136</v>
      </c>
      <c r="E660" t="s">
        <v>137</v>
      </c>
      <c r="F660" t="s">
        <v>138</v>
      </c>
      <c r="G660" t="s">
        <v>139</v>
      </c>
      <c r="H660" t="s">
        <v>140</v>
      </c>
      <c r="I660" t="s">
        <v>10</v>
      </c>
      <c r="J660" t="s">
        <v>45</v>
      </c>
      <c r="K660">
        <v>52</v>
      </c>
      <c r="L660">
        <v>10841.3</v>
      </c>
      <c r="M660" t="s">
        <v>30</v>
      </c>
      <c r="N660">
        <v>659</v>
      </c>
      <c r="O660">
        <v>301.80511307692308</v>
      </c>
      <c r="P660" s="49" t="s">
        <v>33</v>
      </c>
      <c r="Q660" s="49">
        <v>7360445</v>
      </c>
      <c r="R660" s="49">
        <v>32.510452999999998</v>
      </c>
      <c r="S660" s="49">
        <v>52.540310169999998</v>
      </c>
      <c r="T660" s="49">
        <v>7.6758653781217774</v>
      </c>
      <c r="U660" s="49" t="s">
        <v>141</v>
      </c>
      <c r="V660" s="49">
        <v>0.28594968825048261</v>
      </c>
      <c r="W660" s="49">
        <v>1.93521838171215</v>
      </c>
      <c r="X660" s="49">
        <v>4</v>
      </c>
      <c r="Y660" s="49">
        <v>90</v>
      </c>
      <c r="Z660" s="49">
        <v>0.89753000000000005</v>
      </c>
      <c r="AA660" s="49">
        <v>401.28340079999998</v>
      </c>
      <c r="AB660" s="49">
        <v>2.1221608550000002</v>
      </c>
      <c r="AC660" s="51">
        <v>0.6989506263185653</v>
      </c>
      <c r="AD660" s="53">
        <v>1</v>
      </c>
      <c r="AE660" s="51">
        <v>301.80511307692308</v>
      </c>
      <c r="AF660" s="51">
        <v>1002.5103503330589</v>
      </c>
      <c r="AG660" s="51">
        <v>89.916266891000546</v>
      </c>
      <c r="AH660" s="51">
        <v>1.2501455345418093E-3</v>
      </c>
      <c r="AI660" s="51">
        <v>8.9691110781178585E-2</v>
      </c>
      <c r="AJ660" s="51">
        <v>0.12457321655316522</v>
      </c>
      <c r="AK660" s="51">
        <v>5.5265241680318553</v>
      </c>
      <c r="AL660" s="51">
        <v>3.9462163050743881</v>
      </c>
      <c r="AM660" s="51">
        <v>7.1068320309893238</v>
      </c>
    </row>
    <row r="661" spans="1:39">
      <c r="A661" t="s">
        <v>1458</v>
      </c>
      <c r="B661">
        <v>5</v>
      </c>
      <c r="C661" t="s">
        <v>1459</v>
      </c>
      <c r="D661" t="s">
        <v>136</v>
      </c>
      <c r="E661" t="s">
        <v>137</v>
      </c>
      <c r="F661" t="s">
        <v>138</v>
      </c>
      <c r="G661" t="s">
        <v>139</v>
      </c>
      <c r="H661" t="s">
        <v>140</v>
      </c>
      <c r="I661" t="s">
        <v>10</v>
      </c>
      <c r="J661" t="s">
        <v>45</v>
      </c>
      <c r="K661">
        <v>52</v>
      </c>
      <c r="L661">
        <v>10841.3</v>
      </c>
      <c r="M661" t="s">
        <v>30</v>
      </c>
      <c r="N661">
        <v>660</v>
      </c>
      <c r="O661">
        <v>302.26378346153848</v>
      </c>
      <c r="P661" s="49" t="s">
        <v>33</v>
      </c>
      <c r="Q661" s="49">
        <v>7360445</v>
      </c>
      <c r="R661" s="49">
        <v>32.510452999999998</v>
      </c>
      <c r="S661" s="49">
        <v>52.540310169999998</v>
      </c>
      <c r="T661" s="49">
        <v>7.6758653781217774</v>
      </c>
      <c r="U661" s="49" t="s">
        <v>141</v>
      </c>
      <c r="V661" s="49">
        <v>0.28594968825048261</v>
      </c>
      <c r="W661" s="49">
        <v>1.93521838171215</v>
      </c>
      <c r="X661" s="49">
        <v>4</v>
      </c>
      <c r="Y661" s="49">
        <v>90</v>
      </c>
      <c r="Z661" s="49">
        <v>0.89753000000000005</v>
      </c>
      <c r="AA661" s="49">
        <v>401.28340079999998</v>
      </c>
      <c r="AB661" s="49">
        <v>2.1221608550000002</v>
      </c>
      <c r="AC661" s="51">
        <v>0.6989506263185653</v>
      </c>
      <c r="AD661" s="53">
        <v>1</v>
      </c>
      <c r="AE661" s="51">
        <v>302.26378346153848</v>
      </c>
      <c r="AF661" s="51">
        <v>1004.0339222940515</v>
      </c>
      <c r="AG661" s="51">
        <v>89.918132358246083</v>
      </c>
      <c r="AH661" s="51">
        <v>1.2244037651635163E-3</v>
      </c>
      <c r="AI661" s="51">
        <v>8.9556866916207387E-2</v>
      </c>
      <c r="AJ661" s="51">
        <v>0.12457321655316522</v>
      </c>
      <c r="AK661" s="51">
        <v>5.5182524233995096</v>
      </c>
      <c r="AL661" s="51">
        <v>3.9403098632409495</v>
      </c>
      <c r="AM661" s="51">
        <v>7.0961949835580711</v>
      </c>
    </row>
    <row r="662" spans="1:39">
      <c r="A662" t="s">
        <v>1460</v>
      </c>
      <c r="B662">
        <v>5</v>
      </c>
      <c r="C662" t="s">
        <v>1461</v>
      </c>
      <c r="D662" t="s">
        <v>136</v>
      </c>
      <c r="E662" t="s">
        <v>137</v>
      </c>
      <c r="F662" t="s">
        <v>138</v>
      </c>
      <c r="G662" t="s">
        <v>139</v>
      </c>
      <c r="H662" t="s">
        <v>140</v>
      </c>
      <c r="I662" t="s">
        <v>10</v>
      </c>
      <c r="J662" t="s">
        <v>45</v>
      </c>
      <c r="K662">
        <v>52</v>
      </c>
      <c r="L662">
        <v>10841.3</v>
      </c>
      <c r="M662" t="s">
        <v>30</v>
      </c>
      <c r="N662">
        <v>661</v>
      </c>
      <c r="O662">
        <v>302.72245384615383</v>
      </c>
      <c r="P662" s="49" t="s">
        <v>33</v>
      </c>
      <c r="Q662" s="49">
        <v>7360445</v>
      </c>
      <c r="R662" s="49">
        <v>32.510452999999998</v>
      </c>
      <c r="S662" s="49">
        <v>52.540310169999998</v>
      </c>
      <c r="T662" s="49">
        <v>7.6758653781217774</v>
      </c>
      <c r="U662" s="49" t="s">
        <v>141</v>
      </c>
      <c r="V662" s="49">
        <v>0.28594968825048261</v>
      </c>
      <c r="W662" s="49">
        <v>1.93521838171215</v>
      </c>
      <c r="X662" s="49">
        <v>4</v>
      </c>
      <c r="Y662" s="49">
        <v>90</v>
      </c>
      <c r="Z662" s="49">
        <v>0.89753000000000005</v>
      </c>
      <c r="AA662" s="49">
        <v>401.28340079999998</v>
      </c>
      <c r="AB662" s="49">
        <v>2.1221608550000002</v>
      </c>
      <c r="AC662" s="51">
        <v>0.6989506263185653</v>
      </c>
      <c r="AD662" s="53">
        <v>1</v>
      </c>
      <c r="AE662" s="51">
        <v>302.72245384615383</v>
      </c>
      <c r="AF662" s="51">
        <v>1005.5574942550438</v>
      </c>
      <c r="AG662" s="51">
        <v>89.919959338745798</v>
      </c>
      <c r="AH662" s="51">
        <v>1.1991429000339077E-3</v>
      </c>
      <c r="AI662" s="51">
        <v>8.9422991576788957E-2</v>
      </c>
      <c r="AJ662" s="51">
        <v>0.12457321655316522</v>
      </c>
      <c r="AK662" s="51">
        <v>5.5100033863170674</v>
      </c>
      <c r="AL662" s="51">
        <v>3.9344196357405981</v>
      </c>
      <c r="AM662" s="51">
        <v>7.0855871368935368</v>
      </c>
    </row>
    <row r="663" spans="1:39">
      <c r="A663" t="s">
        <v>1462</v>
      </c>
      <c r="B663">
        <v>5</v>
      </c>
      <c r="C663" t="s">
        <v>1463</v>
      </c>
      <c r="D663" t="s">
        <v>136</v>
      </c>
      <c r="E663" t="s">
        <v>137</v>
      </c>
      <c r="F663" t="s">
        <v>138</v>
      </c>
      <c r="G663" t="s">
        <v>139</v>
      </c>
      <c r="H663" t="s">
        <v>140</v>
      </c>
      <c r="I663" t="s">
        <v>10</v>
      </c>
      <c r="J663" t="s">
        <v>45</v>
      </c>
      <c r="K663">
        <v>52</v>
      </c>
      <c r="L663">
        <v>10841.3</v>
      </c>
      <c r="M663" t="s">
        <v>30</v>
      </c>
      <c r="N663">
        <v>662</v>
      </c>
      <c r="O663">
        <v>303.18112423076923</v>
      </c>
      <c r="P663" s="49" t="s">
        <v>33</v>
      </c>
      <c r="Q663" s="49">
        <v>7360445</v>
      </c>
      <c r="R663" s="49">
        <v>32.510452999999998</v>
      </c>
      <c r="S663" s="49">
        <v>52.540310169999998</v>
      </c>
      <c r="T663" s="49">
        <v>7.6758653781217774</v>
      </c>
      <c r="U663" s="49" t="s">
        <v>141</v>
      </c>
      <c r="V663" s="49">
        <v>0.28594968825048261</v>
      </c>
      <c r="W663" s="49">
        <v>1.93521838171215</v>
      </c>
      <c r="X663" s="49">
        <v>4</v>
      </c>
      <c r="Y663" s="49">
        <v>90</v>
      </c>
      <c r="Z663" s="49">
        <v>0.89753000000000005</v>
      </c>
      <c r="AA663" s="49">
        <v>401.28340079999998</v>
      </c>
      <c r="AB663" s="49">
        <v>2.1221608550000002</v>
      </c>
      <c r="AC663" s="51">
        <v>0.6989506263185653</v>
      </c>
      <c r="AD663" s="53">
        <v>1</v>
      </c>
      <c r="AE663" s="51">
        <v>303.18112423076923</v>
      </c>
      <c r="AF663" s="51">
        <v>1007.0810662160364</v>
      </c>
      <c r="AG663" s="51">
        <v>89.921748553198867</v>
      </c>
      <c r="AH663" s="51">
        <v>1.1743550674845876E-3</v>
      </c>
      <c r="AI663" s="51">
        <v>8.9289483805973055E-2</v>
      </c>
      <c r="AJ663" s="51">
        <v>0.12457321655316522</v>
      </c>
      <c r="AK663" s="51">
        <v>5.5017769978198361</v>
      </c>
      <c r="AL663" s="51">
        <v>3.9285455804695779</v>
      </c>
      <c r="AM663" s="51">
        <v>7.075008415170096</v>
      </c>
    </row>
    <row r="664" spans="1:39">
      <c r="A664" t="s">
        <v>1464</v>
      </c>
      <c r="B664">
        <v>5</v>
      </c>
      <c r="C664" t="s">
        <v>1465</v>
      </c>
      <c r="D664" t="s">
        <v>136</v>
      </c>
      <c r="E664" t="s">
        <v>137</v>
      </c>
      <c r="F664" t="s">
        <v>138</v>
      </c>
      <c r="G664" t="s">
        <v>139</v>
      </c>
      <c r="H664" t="s">
        <v>140</v>
      </c>
      <c r="I664" t="s">
        <v>10</v>
      </c>
      <c r="J664" t="s">
        <v>45</v>
      </c>
      <c r="K664">
        <v>52</v>
      </c>
      <c r="L664">
        <v>10841.3</v>
      </c>
      <c r="M664" t="s">
        <v>30</v>
      </c>
      <c r="N664">
        <v>663</v>
      </c>
      <c r="O664">
        <v>303.63979461538463</v>
      </c>
      <c r="P664" s="49" t="s">
        <v>33</v>
      </c>
      <c r="Q664" s="49">
        <v>7360445</v>
      </c>
      <c r="R664" s="49">
        <v>32.510452999999998</v>
      </c>
      <c r="S664" s="49">
        <v>52.540310169999998</v>
      </c>
      <c r="T664" s="49">
        <v>7.6758653781217774</v>
      </c>
      <c r="U664" s="49" t="s">
        <v>141</v>
      </c>
      <c r="V664" s="49">
        <v>0.28594968825048261</v>
      </c>
      <c r="W664" s="49">
        <v>1.93521838171215</v>
      </c>
      <c r="X664" s="49">
        <v>4</v>
      </c>
      <c r="Y664" s="49">
        <v>90</v>
      </c>
      <c r="Z664" s="49">
        <v>0.89753000000000005</v>
      </c>
      <c r="AA664" s="49">
        <v>401.28340079999998</v>
      </c>
      <c r="AB664" s="49">
        <v>2.1221608550000002</v>
      </c>
      <c r="AC664" s="51">
        <v>0.6989506263185653</v>
      </c>
      <c r="AD664" s="53">
        <v>1</v>
      </c>
      <c r="AE664" s="51">
        <v>303.63979461538463</v>
      </c>
      <c r="AF664" s="51">
        <v>1008.604638177029</v>
      </c>
      <c r="AG664" s="51">
        <v>89.923500710471345</v>
      </c>
      <c r="AH664" s="51">
        <v>1.1500325008186943E-3</v>
      </c>
      <c r="AI664" s="51">
        <v>8.9156342640859532E-2</v>
      </c>
      <c r="AJ664" s="51">
        <v>0.12457321655316522</v>
      </c>
      <c r="AK664" s="51">
        <v>5.4935731985765095</v>
      </c>
      <c r="AL664" s="51">
        <v>3.9226876550623495</v>
      </c>
      <c r="AM664" s="51">
        <v>7.0644587420906699</v>
      </c>
    </row>
    <row r="665" spans="1:39">
      <c r="A665" t="s">
        <v>1466</v>
      </c>
      <c r="B665">
        <v>5</v>
      </c>
      <c r="C665" t="s">
        <v>1467</v>
      </c>
      <c r="D665" t="s">
        <v>136</v>
      </c>
      <c r="E665" t="s">
        <v>137</v>
      </c>
      <c r="F665" t="s">
        <v>138</v>
      </c>
      <c r="G665" t="s">
        <v>139</v>
      </c>
      <c r="H665" t="s">
        <v>140</v>
      </c>
      <c r="I665" t="s">
        <v>10</v>
      </c>
      <c r="J665" t="s">
        <v>45</v>
      </c>
      <c r="K665">
        <v>52</v>
      </c>
      <c r="L665">
        <v>10841.3</v>
      </c>
      <c r="M665" t="s">
        <v>30</v>
      </c>
      <c r="N665">
        <v>664</v>
      </c>
      <c r="O665">
        <v>304.09846499999998</v>
      </c>
      <c r="P665" s="49" t="s">
        <v>33</v>
      </c>
      <c r="Q665" s="49">
        <v>7360445</v>
      </c>
      <c r="R665" s="49">
        <v>32.510452999999998</v>
      </c>
      <c r="S665" s="49">
        <v>52.540310169999998</v>
      </c>
      <c r="T665" s="49">
        <v>7.6758653781217774</v>
      </c>
      <c r="U665" s="49" t="s">
        <v>141</v>
      </c>
      <c r="V665" s="49">
        <v>0.28594968825048261</v>
      </c>
      <c r="W665" s="49">
        <v>1.93521838171215</v>
      </c>
      <c r="X665" s="49">
        <v>4</v>
      </c>
      <c r="Y665" s="49">
        <v>90</v>
      </c>
      <c r="Z665" s="49">
        <v>0.89753000000000005</v>
      </c>
      <c r="AA665" s="49">
        <v>401.28340079999998</v>
      </c>
      <c r="AB665" s="49">
        <v>2.1221608550000002</v>
      </c>
      <c r="AC665" s="51">
        <v>0.6989506263185653</v>
      </c>
      <c r="AD665" s="53">
        <v>1</v>
      </c>
      <c r="AE665" s="51">
        <v>304.09846499999998</v>
      </c>
      <c r="AF665" s="51">
        <v>1010.1282101380214</v>
      </c>
      <c r="AG665" s="51">
        <v>89.925216507754541</v>
      </c>
      <c r="AH665" s="51">
        <v>1.1261675372911822E-3</v>
      </c>
      <c r="AI665" s="51">
        <v>8.9023567112799851E-2</v>
      </c>
      <c r="AJ665" s="51">
        <v>0.12457321655316522</v>
      </c>
      <c r="AK665" s="51">
        <v>5.4853919289015769</v>
      </c>
      <c r="AL665" s="51">
        <v>3.9168458169004574</v>
      </c>
      <c r="AM665" s="51">
        <v>7.0539380409026977</v>
      </c>
    </row>
    <row r="666" spans="1:39">
      <c r="A666" t="s">
        <v>1468</v>
      </c>
      <c r="B666">
        <v>5</v>
      </c>
      <c r="C666" t="s">
        <v>1469</v>
      </c>
      <c r="D666" t="s">
        <v>136</v>
      </c>
      <c r="E666" t="s">
        <v>137</v>
      </c>
      <c r="F666" t="s">
        <v>138</v>
      </c>
      <c r="G666" t="s">
        <v>139</v>
      </c>
      <c r="H666" t="s">
        <v>140</v>
      </c>
      <c r="I666" t="s">
        <v>10</v>
      </c>
      <c r="J666" t="s">
        <v>45</v>
      </c>
      <c r="K666">
        <v>52</v>
      </c>
      <c r="L666">
        <v>10841.3</v>
      </c>
      <c r="M666" t="s">
        <v>30</v>
      </c>
      <c r="N666">
        <v>665</v>
      </c>
      <c r="O666">
        <v>304.55713538461538</v>
      </c>
      <c r="P666" s="49" t="s">
        <v>33</v>
      </c>
      <c r="Q666" s="49">
        <v>7360445</v>
      </c>
      <c r="R666" s="49">
        <v>32.510452999999998</v>
      </c>
      <c r="S666" s="49">
        <v>52.540310169999998</v>
      </c>
      <c r="T666" s="49">
        <v>7.6758653781217774</v>
      </c>
      <c r="U666" s="49" t="s">
        <v>141</v>
      </c>
      <c r="V666" s="49">
        <v>0.28594968825048261</v>
      </c>
      <c r="W666" s="49">
        <v>1.93521838171215</v>
      </c>
      <c r="X666" s="49">
        <v>4</v>
      </c>
      <c r="Y666" s="49">
        <v>90</v>
      </c>
      <c r="Z666" s="49">
        <v>0.89753000000000005</v>
      </c>
      <c r="AA666" s="49">
        <v>401.28340079999998</v>
      </c>
      <c r="AB666" s="49">
        <v>2.1221608550000002</v>
      </c>
      <c r="AC666" s="51">
        <v>0.6989506263185653</v>
      </c>
      <c r="AD666" s="53">
        <v>1</v>
      </c>
      <c r="AE666" s="51">
        <v>304.55713538461538</v>
      </c>
      <c r="AF666" s="51">
        <v>1011.6517820990139</v>
      </c>
      <c r="AG666" s="51">
        <v>89.926896630722197</v>
      </c>
      <c r="AH666" s="51">
        <v>1.1027526173174422E-3</v>
      </c>
      <c r="AI666" s="51">
        <v>8.8891156247595818E-2</v>
      </c>
      <c r="AJ666" s="51">
        <v>0.12457321655316522</v>
      </c>
      <c r="AK666" s="51">
        <v>5.4772331287675771</v>
      </c>
      <c r="AL666" s="51">
        <v>3.9110200231212726</v>
      </c>
      <c r="AM666" s="51">
        <v>7.0434462344138824</v>
      </c>
    </row>
    <row r="667" spans="1:39">
      <c r="A667" t="s">
        <v>1470</v>
      </c>
      <c r="B667">
        <v>5</v>
      </c>
      <c r="C667" t="s">
        <v>1471</v>
      </c>
      <c r="D667" t="s">
        <v>136</v>
      </c>
      <c r="E667" t="s">
        <v>137</v>
      </c>
      <c r="F667" t="s">
        <v>138</v>
      </c>
      <c r="G667" t="s">
        <v>139</v>
      </c>
      <c r="H667" t="s">
        <v>140</v>
      </c>
      <c r="I667" t="s">
        <v>10</v>
      </c>
      <c r="J667" t="s">
        <v>45</v>
      </c>
      <c r="K667">
        <v>52</v>
      </c>
      <c r="L667">
        <v>10841.3</v>
      </c>
      <c r="M667" t="s">
        <v>30</v>
      </c>
      <c r="N667">
        <v>666</v>
      </c>
      <c r="O667">
        <v>305.01580576923078</v>
      </c>
      <c r="P667" s="49" t="s">
        <v>33</v>
      </c>
      <c r="Q667" s="49">
        <v>7360445</v>
      </c>
      <c r="R667" s="49">
        <v>32.510452999999998</v>
      </c>
      <c r="S667" s="49">
        <v>52.540310169999998</v>
      </c>
      <c r="T667" s="49">
        <v>7.6758653781217774</v>
      </c>
      <c r="U667" s="49" t="s">
        <v>141</v>
      </c>
      <c r="V667" s="49">
        <v>0.28594968825048261</v>
      </c>
      <c r="W667" s="49">
        <v>1.93521838171215</v>
      </c>
      <c r="X667" s="49">
        <v>4</v>
      </c>
      <c r="Y667" s="49">
        <v>90</v>
      </c>
      <c r="Z667" s="49">
        <v>0.89753000000000005</v>
      </c>
      <c r="AA667" s="49">
        <v>401.28340079999998</v>
      </c>
      <c r="AB667" s="49">
        <v>2.1221608550000002</v>
      </c>
      <c r="AC667" s="51">
        <v>0.6989506263185653</v>
      </c>
      <c r="AD667" s="53">
        <v>1</v>
      </c>
      <c r="AE667" s="51">
        <v>305.01580576923078</v>
      </c>
      <c r="AF667" s="51">
        <v>1013.1753540600064</v>
      </c>
      <c r="AG667" s="51">
        <v>89.928541753686204</v>
      </c>
      <c r="AH667" s="51">
        <v>1.0797802835221368E-3</v>
      </c>
      <c r="AI667" s="51">
        <v>8.8759109065694952E-2</v>
      </c>
      <c r="AJ667" s="51">
        <v>0.12457321655316522</v>
      </c>
      <c r="AK667" s="51">
        <v>5.4690967378171287</v>
      </c>
      <c r="AL667" s="51">
        <v>3.9052102306265892</v>
      </c>
      <c r="AM667" s="51">
        <v>7.032983245007669</v>
      </c>
    </row>
    <row r="668" spans="1:39">
      <c r="A668" t="s">
        <v>1472</v>
      </c>
      <c r="B668">
        <v>5</v>
      </c>
      <c r="C668" t="s">
        <v>1473</v>
      </c>
      <c r="D668" t="s">
        <v>136</v>
      </c>
      <c r="E668" t="s">
        <v>137</v>
      </c>
      <c r="F668" t="s">
        <v>138</v>
      </c>
      <c r="G668" t="s">
        <v>139</v>
      </c>
      <c r="H668" t="s">
        <v>140</v>
      </c>
      <c r="I668" t="s">
        <v>10</v>
      </c>
      <c r="J668" t="s">
        <v>45</v>
      </c>
      <c r="K668">
        <v>52</v>
      </c>
      <c r="L668">
        <v>10841.3</v>
      </c>
      <c r="M668" t="s">
        <v>30</v>
      </c>
      <c r="N668">
        <v>667</v>
      </c>
      <c r="O668">
        <v>305.47447615384618</v>
      </c>
      <c r="P668" s="49" t="s">
        <v>33</v>
      </c>
      <c r="Q668" s="49">
        <v>7360445</v>
      </c>
      <c r="R668" s="49">
        <v>32.510452999999998</v>
      </c>
      <c r="S668" s="49">
        <v>52.540310169999998</v>
      </c>
      <c r="T668" s="49">
        <v>7.6758653781217774</v>
      </c>
      <c r="U668" s="49" t="s">
        <v>141</v>
      </c>
      <c r="V668" s="49">
        <v>0.28594968825048261</v>
      </c>
      <c r="W668" s="49">
        <v>1.93521838171215</v>
      </c>
      <c r="X668" s="49">
        <v>4</v>
      </c>
      <c r="Y668" s="49">
        <v>90</v>
      </c>
      <c r="Z668" s="49">
        <v>0.89753000000000005</v>
      </c>
      <c r="AA668" s="49">
        <v>401.28340079999998</v>
      </c>
      <c r="AB668" s="49">
        <v>2.1221608550000002</v>
      </c>
      <c r="AC668" s="51">
        <v>0.6989506263185653</v>
      </c>
      <c r="AD668" s="53">
        <v>1</v>
      </c>
      <c r="AE668" s="51">
        <v>305.47447615384618</v>
      </c>
      <c r="AF668" s="51">
        <v>1014.698926020999</v>
      </c>
      <c r="AG668" s="51">
        <v>89.930152539750779</v>
      </c>
      <c r="AH668" s="51">
        <v>1.0572431797216894E-3</v>
      </c>
      <c r="AI668" s="51">
        <v>8.8627424582382666E-2</v>
      </c>
      <c r="AJ668" s="51">
        <v>0.12457321655316522</v>
      </c>
      <c r="AK668" s="51">
        <v>5.4609826953747778</v>
      </c>
      <c r="AL668" s="51">
        <v>3.899416396091079</v>
      </c>
      <c r="AM668" s="51">
        <v>7.022548994658476</v>
      </c>
    </row>
    <row r="669" spans="1:39">
      <c r="A669" t="s">
        <v>1474</v>
      </c>
      <c r="B669">
        <v>5</v>
      </c>
      <c r="C669" t="s">
        <v>1475</v>
      </c>
      <c r="D669" t="s">
        <v>136</v>
      </c>
      <c r="E669" t="s">
        <v>137</v>
      </c>
      <c r="F669" t="s">
        <v>138</v>
      </c>
      <c r="G669" t="s">
        <v>139</v>
      </c>
      <c r="H669" t="s">
        <v>140</v>
      </c>
      <c r="I669" t="s">
        <v>10</v>
      </c>
      <c r="J669" t="s">
        <v>45</v>
      </c>
      <c r="K669">
        <v>52</v>
      </c>
      <c r="L669">
        <v>10841.3</v>
      </c>
      <c r="M669" t="s">
        <v>30</v>
      </c>
      <c r="N669">
        <v>668</v>
      </c>
      <c r="O669">
        <v>305.93314653846153</v>
      </c>
      <c r="P669" s="49" t="s">
        <v>33</v>
      </c>
      <c r="Q669" s="49">
        <v>7360445</v>
      </c>
      <c r="R669" s="49">
        <v>32.510452999999998</v>
      </c>
      <c r="S669" s="49">
        <v>52.540310169999998</v>
      </c>
      <c r="T669" s="49">
        <v>7.6758653781217774</v>
      </c>
      <c r="U669" s="49" t="s">
        <v>141</v>
      </c>
      <c r="V669" s="49">
        <v>0.28594968825048261</v>
      </c>
      <c r="W669" s="49">
        <v>1.93521838171215</v>
      </c>
      <c r="X669" s="49">
        <v>4</v>
      </c>
      <c r="Y669" s="49">
        <v>90</v>
      </c>
      <c r="Z669" s="49">
        <v>0.89753000000000005</v>
      </c>
      <c r="AA669" s="49">
        <v>401.28340079999998</v>
      </c>
      <c r="AB669" s="49">
        <v>2.1221608550000002</v>
      </c>
      <c r="AC669" s="51">
        <v>0.6989506263185653</v>
      </c>
      <c r="AD669" s="53">
        <v>1</v>
      </c>
      <c r="AE669" s="51">
        <v>305.93314653846153</v>
      </c>
      <c r="AF669" s="51">
        <v>1016.2224979819913</v>
      </c>
      <c r="AG669" s="51">
        <v>89.9317296409656</v>
      </c>
      <c r="AH669" s="51">
        <v>1.0351340502443602E-3</v>
      </c>
      <c r="AI669" s="51">
        <v>8.8496101807971683E-2</v>
      </c>
      <c r="AJ669" s="51">
        <v>0.12457321655316522</v>
      </c>
      <c r="AK669" s="51">
        <v>5.4528909404586638</v>
      </c>
      <c r="AL669" s="51">
        <v>3.8936384759706275</v>
      </c>
      <c r="AM669" s="51">
        <v>7.0121434049467002</v>
      </c>
    </row>
    <row r="670" spans="1:39">
      <c r="A670" t="s">
        <v>1476</v>
      </c>
      <c r="B670">
        <v>5</v>
      </c>
      <c r="C670" t="s">
        <v>1477</v>
      </c>
      <c r="D670" t="s">
        <v>136</v>
      </c>
      <c r="E670" t="s">
        <v>137</v>
      </c>
      <c r="F670" t="s">
        <v>138</v>
      </c>
      <c r="G670" t="s">
        <v>139</v>
      </c>
      <c r="H670" t="s">
        <v>140</v>
      </c>
      <c r="I670" t="s">
        <v>10</v>
      </c>
      <c r="J670" t="s">
        <v>45</v>
      </c>
      <c r="K670">
        <v>52</v>
      </c>
      <c r="L670">
        <v>10841.3</v>
      </c>
      <c r="M670" t="s">
        <v>30</v>
      </c>
      <c r="N670">
        <v>669</v>
      </c>
      <c r="O670">
        <v>306.39181692307693</v>
      </c>
      <c r="P670" s="49" t="s">
        <v>33</v>
      </c>
      <c r="Q670" s="49">
        <v>7360445</v>
      </c>
      <c r="R670" s="49">
        <v>32.510452999999998</v>
      </c>
      <c r="S670" s="49">
        <v>52.540310169999998</v>
      </c>
      <c r="T670" s="49">
        <v>7.6758653781217774</v>
      </c>
      <c r="U670" s="49" t="s">
        <v>141</v>
      </c>
      <c r="V670" s="49">
        <v>0.28594968825048261</v>
      </c>
      <c r="W670" s="49">
        <v>1.93521838171215</v>
      </c>
      <c r="X670" s="49">
        <v>4</v>
      </c>
      <c r="Y670" s="49">
        <v>90</v>
      </c>
      <c r="Z670" s="49">
        <v>0.89753000000000005</v>
      </c>
      <c r="AA670" s="49">
        <v>401.28340079999998</v>
      </c>
      <c r="AB670" s="49">
        <v>2.1221608550000002</v>
      </c>
      <c r="AC670" s="51">
        <v>0.6989506263185653</v>
      </c>
      <c r="AD670" s="53">
        <v>1</v>
      </c>
      <c r="AE670" s="51">
        <v>306.39181692307693</v>
      </c>
      <c r="AF670" s="51">
        <v>1017.7460699429839</v>
      </c>
      <c r="AG670" s="51">
        <v>89.933273698477208</v>
      </c>
      <c r="AH670" s="51">
        <v>1.0134457387905888E-3</v>
      </c>
      <c r="AI670" s="51">
        <v>8.8365139747987861E-2</v>
      </c>
      <c r="AJ670" s="51">
        <v>0.12457321655316522</v>
      </c>
      <c r="AK670" s="51">
        <v>5.4448214117919758</v>
      </c>
      <c r="AL670" s="51">
        <v>3.8878764265105072</v>
      </c>
      <c r="AM670" s="51">
        <v>7.0017663970734443</v>
      </c>
    </row>
    <row r="671" spans="1:39">
      <c r="A671" t="s">
        <v>1478</v>
      </c>
      <c r="B671">
        <v>5</v>
      </c>
      <c r="C671" t="s">
        <v>1479</v>
      </c>
      <c r="D671" t="s">
        <v>136</v>
      </c>
      <c r="E671" t="s">
        <v>137</v>
      </c>
      <c r="F671" t="s">
        <v>138</v>
      </c>
      <c r="G671" t="s">
        <v>139</v>
      </c>
      <c r="H671" t="s">
        <v>140</v>
      </c>
      <c r="I671" t="s">
        <v>10</v>
      </c>
      <c r="J671" t="s">
        <v>45</v>
      </c>
      <c r="K671">
        <v>52</v>
      </c>
      <c r="L671">
        <v>10841.3</v>
      </c>
      <c r="M671" t="s">
        <v>30</v>
      </c>
      <c r="N671">
        <v>670</v>
      </c>
      <c r="O671">
        <v>306.85048730769233</v>
      </c>
      <c r="P671" s="49" t="s">
        <v>33</v>
      </c>
      <c r="Q671" s="49">
        <v>7360445</v>
      </c>
      <c r="R671" s="49">
        <v>32.510452999999998</v>
      </c>
      <c r="S671" s="49">
        <v>52.540310169999998</v>
      </c>
      <c r="T671" s="49">
        <v>7.6758653781217774</v>
      </c>
      <c r="U671" s="49" t="s">
        <v>141</v>
      </c>
      <c r="V671" s="49">
        <v>0.28594968825048261</v>
      </c>
      <c r="W671" s="49">
        <v>1.93521838171215</v>
      </c>
      <c r="X671" s="49">
        <v>4</v>
      </c>
      <c r="Y671" s="49">
        <v>90</v>
      </c>
      <c r="Z671" s="49">
        <v>0.89753000000000005</v>
      </c>
      <c r="AA671" s="49">
        <v>401.28340079999998</v>
      </c>
      <c r="AB671" s="49">
        <v>2.1221608550000002</v>
      </c>
      <c r="AC671" s="51">
        <v>0.6989506263185653</v>
      </c>
      <c r="AD671" s="53">
        <v>1</v>
      </c>
      <c r="AE671" s="51">
        <v>306.85048730769233</v>
      </c>
      <c r="AF671" s="51">
        <v>1019.2696419039764</v>
      </c>
      <c r="AG671" s="51">
        <v>89.934785342679177</v>
      </c>
      <c r="AH671" s="51">
        <v>9.9217118762423128E-4</v>
      </c>
      <c r="AI671" s="51">
        <v>8.8234537403353533E-2</v>
      </c>
      <c r="AJ671" s="51">
        <v>0.12457321655316522</v>
      </c>
      <c r="AK671" s="51">
        <v>5.436774047814243</v>
      </c>
      <c r="AL671" s="51">
        <v>3.8821302037534458</v>
      </c>
      <c r="AM671" s="51">
        <v>6.9914178918750416</v>
      </c>
    </row>
    <row r="672" spans="1:39">
      <c r="A672" t="s">
        <v>1480</v>
      </c>
      <c r="B672">
        <v>5</v>
      </c>
      <c r="C672" t="s">
        <v>1481</v>
      </c>
      <c r="D672" t="s">
        <v>136</v>
      </c>
      <c r="E672" t="s">
        <v>137</v>
      </c>
      <c r="F672" t="s">
        <v>138</v>
      </c>
      <c r="G672" t="s">
        <v>139</v>
      </c>
      <c r="H672" t="s">
        <v>140</v>
      </c>
      <c r="I672" t="s">
        <v>10</v>
      </c>
      <c r="J672" t="s">
        <v>45</v>
      </c>
      <c r="K672">
        <v>52</v>
      </c>
      <c r="L672">
        <v>10841.3</v>
      </c>
      <c r="M672" t="s">
        <v>30</v>
      </c>
      <c r="N672">
        <v>671</v>
      </c>
      <c r="O672">
        <v>307.30915769230768</v>
      </c>
      <c r="P672" s="49" t="s">
        <v>33</v>
      </c>
      <c r="Q672" s="49">
        <v>7360445</v>
      </c>
      <c r="R672" s="49">
        <v>32.510452999999998</v>
      </c>
      <c r="S672" s="49">
        <v>52.540310169999998</v>
      </c>
      <c r="T672" s="49">
        <v>7.6758653781217774</v>
      </c>
      <c r="U672" s="49" t="s">
        <v>141</v>
      </c>
      <c r="V672" s="49">
        <v>0.28594968825048261</v>
      </c>
      <c r="W672" s="49">
        <v>1.93521838171215</v>
      </c>
      <c r="X672" s="49">
        <v>4</v>
      </c>
      <c r="Y672" s="49">
        <v>90</v>
      </c>
      <c r="Z672" s="49">
        <v>0.89753000000000005</v>
      </c>
      <c r="AA672" s="49">
        <v>401.28340079999998</v>
      </c>
      <c r="AB672" s="49">
        <v>2.1221608550000002</v>
      </c>
      <c r="AC672" s="51">
        <v>0.6989506263185653</v>
      </c>
      <c r="AD672" s="53">
        <v>1</v>
      </c>
      <c r="AE672" s="51">
        <v>307.30915769230768</v>
      </c>
      <c r="AF672" s="51">
        <v>1020.7932138649688</v>
      </c>
      <c r="AG672" s="51">
        <v>89.936265193360896</v>
      </c>
      <c r="AH672" s="51">
        <v>9.7130343666518401E-4</v>
      </c>
      <c r="AI672" s="51">
        <v>8.8104293770567443E-2</v>
      </c>
      <c r="AJ672" s="51">
        <v>0.12457321655316522</v>
      </c>
      <c r="AK672" s="51">
        <v>5.4287487866924282</v>
      </c>
      <c r="AL672" s="51">
        <v>3.8763997635475427</v>
      </c>
      <c r="AM672" s="51">
        <v>6.9810978098373146</v>
      </c>
    </row>
    <row r="673" spans="1:39">
      <c r="A673" t="s">
        <v>1482</v>
      </c>
      <c r="B673">
        <v>5</v>
      </c>
      <c r="C673" t="s">
        <v>1483</v>
      </c>
      <c r="D673" t="s">
        <v>136</v>
      </c>
      <c r="E673" t="s">
        <v>137</v>
      </c>
      <c r="F673" t="s">
        <v>138</v>
      </c>
      <c r="G673" t="s">
        <v>139</v>
      </c>
      <c r="H673" t="s">
        <v>140</v>
      </c>
      <c r="I673" t="s">
        <v>10</v>
      </c>
      <c r="J673" t="s">
        <v>45</v>
      </c>
      <c r="K673">
        <v>52</v>
      </c>
      <c r="L673">
        <v>10841.3</v>
      </c>
      <c r="M673" t="s">
        <v>30</v>
      </c>
      <c r="N673">
        <v>672</v>
      </c>
      <c r="O673">
        <v>307.76782807692308</v>
      </c>
      <c r="P673" s="49" t="s">
        <v>33</v>
      </c>
      <c r="Q673" s="49">
        <v>7360445</v>
      </c>
      <c r="R673" s="49">
        <v>32.510452999999998</v>
      </c>
      <c r="S673" s="49">
        <v>52.540310169999998</v>
      </c>
      <c r="T673" s="49">
        <v>7.6758653781217774</v>
      </c>
      <c r="U673" s="49" t="s">
        <v>141</v>
      </c>
      <c r="V673" s="49">
        <v>0.28594968825048261</v>
      </c>
      <c r="W673" s="49">
        <v>1.93521838171215</v>
      </c>
      <c r="X673" s="49">
        <v>4</v>
      </c>
      <c r="Y673" s="49">
        <v>90</v>
      </c>
      <c r="Z673" s="49">
        <v>0.89753000000000005</v>
      </c>
      <c r="AA673" s="49">
        <v>401.28340079999998</v>
      </c>
      <c r="AB673" s="49">
        <v>2.1221608550000002</v>
      </c>
      <c r="AC673" s="51">
        <v>0.6989506263185653</v>
      </c>
      <c r="AD673" s="53">
        <v>1</v>
      </c>
      <c r="AE673" s="51">
        <v>307.76782807692308</v>
      </c>
      <c r="AF673" s="51">
        <v>1022.3167858259613</v>
      </c>
      <c r="AG673" s="51">
        <v>89.937713859854881</v>
      </c>
      <c r="AH673" s="51">
        <v>9.5083562252058806E-4</v>
      </c>
      <c r="AI673" s="51">
        <v>8.7974407841881833E-2</v>
      </c>
      <c r="AJ673" s="51">
        <v>0.12457321655316522</v>
      </c>
      <c r="AK673" s="51">
        <v>5.420745566331834</v>
      </c>
      <c r="AL673" s="51">
        <v>3.8706850615540596</v>
      </c>
      <c r="AM673" s="51">
        <v>6.9708060711096085</v>
      </c>
    </row>
    <row r="674" spans="1:39">
      <c r="A674" t="s">
        <v>1484</v>
      </c>
      <c r="B674">
        <v>5</v>
      </c>
      <c r="C674" t="s">
        <v>1485</v>
      </c>
      <c r="D674" t="s">
        <v>136</v>
      </c>
      <c r="E674" t="s">
        <v>137</v>
      </c>
      <c r="F674" t="s">
        <v>138</v>
      </c>
      <c r="G674" t="s">
        <v>139</v>
      </c>
      <c r="H674" t="s">
        <v>140</v>
      </c>
      <c r="I674" t="s">
        <v>10</v>
      </c>
      <c r="J674" t="s">
        <v>45</v>
      </c>
      <c r="K674">
        <v>52</v>
      </c>
      <c r="L674">
        <v>10841.3</v>
      </c>
      <c r="M674" t="s">
        <v>30</v>
      </c>
      <c r="N674">
        <v>673</v>
      </c>
      <c r="O674">
        <v>308.22649846153848</v>
      </c>
      <c r="P674" s="49" t="s">
        <v>33</v>
      </c>
      <c r="Q674" s="49">
        <v>7360445</v>
      </c>
      <c r="R674" s="49">
        <v>32.510452999999998</v>
      </c>
      <c r="S674" s="49">
        <v>52.540310169999998</v>
      </c>
      <c r="T674" s="49">
        <v>7.6758653781217774</v>
      </c>
      <c r="U674" s="49" t="s">
        <v>141</v>
      </c>
      <c r="V674" s="49">
        <v>0.28594968825048261</v>
      </c>
      <c r="W674" s="49">
        <v>1.93521838171215</v>
      </c>
      <c r="X674" s="49">
        <v>4</v>
      </c>
      <c r="Y674" s="49">
        <v>90</v>
      </c>
      <c r="Z674" s="49">
        <v>0.89753000000000005</v>
      </c>
      <c r="AA674" s="49">
        <v>401.28340079999998</v>
      </c>
      <c r="AB674" s="49">
        <v>2.1221608550000002</v>
      </c>
      <c r="AC674" s="51">
        <v>0.6989506263185653</v>
      </c>
      <c r="AD674" s="53">
        <v>1</v>
      </c>
      <c r="AE674" s="51">
        <v>308.22649846153848</v>
      </c>
      <c r="AF674" s="51">
        <v>1023.8403577869539</v>
      </c>
      <c r="AG674" s="51">
        <v>89.939131941182723</v>
      </c>
      <c r="AH674" s="51">
        <v>9.307609775895978E-4</v>
      </c>
      <c r="AI674" s="51">
        <v>8.7844878605476628E-2</v>
      </c>
      <c r="AJ674" s="51">
        <v>0.12457321655316522</v>
      </c>
      <c r="AK674" s="51">
        <v>5.4127643243868375</v>
      </c>
      <c r="AL674" s="51">
        <v>3.8649860532550866</v>
      </c>
      <c r="AM674" s="51">
        <v>6.9605425955185884</v>
      </c>
    </row>
    <row r="675" spans="1:39">
      <c r="A675" t="s">
        <v>1486</v>
      </c>
      <c r="B675">
        <v>5</v>
      </c>
      <c r="C675" t="s">
        <v>1487</v>
      </c>
      <c r="D675" t="s">
        <v>136</v>
      </c>
      <c r="E675" t="s">
        <v>137</v>
      </c>
      <c r="F675" t="s">
        <v>138</v>
      </c>
      <c r="G675" t="s">
        <v>139</v>
      </c>
      <c r="H675" t="s">
        <v>140</v>
      </c>
      <c r="I675" t="s">
        <v>10</v>
      </c>
      <c r="J675" t="s">
        <v>45</v>
      </c>
      <c r="K675">
        <v>52</v>
      </c>
      <c r="L675">
        <v>10841.3</v>
      </c>
      <c r="M675" t="s">
        <v>30</v>
      </c>
      <c r="N675">
        <v>674</v>
      </c>
      <c r="O675">
        <v>308.68516884615383</v>
      </c>
      <c r="P675" s="49" t="s">
        <v>33</v>
      </c>
      <c r="Q675" s="49">
        <v>7360445</v>
      </c>
      <c r="R675" s="49">
        <v>32.510452999999998</v>
      </c>
      <c r="S675" s="49">
        <v>52.540310169999998</v>
      </c>
      <c r="T675" s="49">
        <v>7.6758653781217774</v>
      </c>
      <c r="U675" s="49" t="s">
        <v>141</v>
      </c>
      <c r="V675" s="49">
        <v>0.28594968825048261</v>
      </c>
      <c r="W675" s="49">
        <v>1.93521838171215</v>
      </c>
      <c r="X675" s="49">
        <v>4</v>
      </c>
      <c r="Y675" s="49">
        <v>90</v>
      </c>
      <c r="Z675" s="49">
        <v>0.89753000000000005</v>
      </c>
      <c r="AA675" s="49">
        <v>401.28340079999998</v>
      </c>
      <c r="AB675" s="49">
        <v>2.1221608550000002</v>
      </c>
      <c r="AC675" s="51">
        <v>0.6989506263185653</v>
      </c>
      <c r="AD675" s="53">
        <v>1</v>
      </c>
      <c r="AE675" s="51">
        <v>308.68516884615383</v>
      </c>
      <c r="AF675" s="51">
        <v>1025.3639297479463</v>
      </c>
      <c r="AG675" s="51">
        <v>89.940520026199707</v>
      </c>
      <c r="AH675" s="51">
        <v>9.1107282919535774E-4</v>
      </c>
      <c r="AI675" s="51">
        <v>8.7715705045630754E-2</v>
      </c>
      <c r="AJ675" s="51">
        <v>0.12457321655316522</v>
      </c>
      <c r="AK675" s="51">
        <v>5.4048049982714472</v>
      </c>
      <c r="AL675" s="51">
        <v>3.8593026939610766</v>
      </c>
      <c r="AM675" s="51">
        <v>6.9503073025818196</v>
      </c>
    </row>
    <row r="676" spans="1:39">
      <c r="A676" t="s">
        <v>1488</v>
      </c>
      <c r="B676">
        <v>5</v>
      </c>
      <c r="C676" t="s">
        <v>1489</v>
      </c>
      <c r="D676" t="s">
        <v>136</v>
      </c>
      <c r="E676" t="s">
        <v>137</v>
      </c>
      <c r="F676" t="s">
        <v>138</v>
      </c>
      <c r="G676" t="s">
        <v>139</v>
      </c>
      <c r="H676" t="s">
        <v>140</v>
      </c>
      <c r="I676" t="s">
        <v>10</v>
      </c>
      <c r="J676" t="s">
        <v>45</v>
      </c>
      <c r="K676">
        <v>52</v>
      </c>
      <c r="L676">
        <v>10841.3</v>
      </c>
      <c r="M676" t="s">
        <v>30</v>
      </c>
      <c r="N676">
        <v>675</v>
      </c>
      <c r="O676">
        <v>309.14383923076923</v>
      </c>
      <c r="P676" s="49" t="s">
        <v>33</v>
      </c>
      <c r="Q676" s="49">
        <v>7360445</v>
      </c>
      <c r="R676" s="49">
        <v>32.510452999999998</v>
      </c>
      <c r="S676" s="49">
        <v>52.540310169999998</v>
      </c>
      <c r="T676" s="49">
        <v>7.6758653781217774</v>
      </c>
      <c r="U676" s="49" t="s">
        <v>141</v>
      </c>
      <c r="V676" s="49">
        <v>0.28594968825048261</v>
      </c>
      <c r="W676" s="49">
        <v>1.93521838171215</v>
      </c>
      <c r="X676" s="49">
        <v>4</v>
      </c>
      <c r="Y676" s="49">
        <v>90</v>
      </c>
      <c r="Z676" s="49">
        <v>0.89753000000000005</v>
      </c>
      <c r="AA676" s="49">
        <v>401.28340079999998</v>
      </c>
      <c r="AB676" s="49">
        <v>2.1221608550000002</v>
      </c>
      <c r="AC676" s="51">
        <v>0.6989506263185653</v>
      </c>
      <c r="AD676" s="53">
        <v>1</v>
      </c>
      <c r="AE676" s="51">
        <v>309.14383923076923</v>
      </c>
      <c r="AF676" s="51">
        <v>1026.8875017089388</v>
      </c>
      <c r="AG676" s="51">
        <v>89.941878693737848</v>
      </c>
      <c r="AH676" s="51">
        <v>8.9176459854036481E-4</v>
      </c>
      <c r="AI676" s="51">
        <v>8.7586886142890258E-2</v>
      </c>
      <c r="AJ676" s="51">
        <v>0.12457321655316522</v>
      </c>
      <c r="AK676" s="51">
        <v>5.3968675251696636</v>
      </c>
      <c r="AL676" s="51">
        <v>3.8536349388182445</v>
      </c>
      <c r="AM676" s="51">
        <v>6.9401001115210841</v>
      </c>
    </row>
    <row r="677" spans="1:39">
      <c r="A677" t="s">
        <v>1490</v>
      </c>
      <c r="B677">
        <v>5</v>
      </c>
      <c r="C677" t="s">
        <v>1491</v>
      </c>
      <c r="D677" t="s">
        <v>136</v>
      </c>
      <c r="E677" t="s">
        <v>137</v>
      </c>
      <c r="F677" t="s">
        <v>138</v>
      </c>
      <c r="G677" t="s">
        <v>139</v>
      </c>
      <c r="H677" t="s">
        <v>140</v>
      </c>
      <c r="I677" t="s">
        <v>10</v>
      </c>
      <c r="J677" t="s">
        <v>45</v>
      </c>
      <c r="K677">
        <v>52</v>
      </c>
      <c r="L677">
        <v>10841.3</v>
      </c>
      <c r="M677" t="s">
        <v>30</v>
      </c>
      <c r="N677">
        <v>676</v>
      </c>
      <c r="O677">
        <v>309.60250961538463</v>
      </c>
      <c r="P677" s="49" t="s">
        <v>33</v>
      </c>
      <c r="Q677" s="49">
        <v>7360445</v>
      </c>
      <c r="R677" s="49">
        <v>32.510452999999998</v>
      </c>
      <c r="S677" s="49">
        <v>52.540310169999998</v>
      </c>
      <c r="T677" s="49">
        <v>7.6758653781217774</v>
      </c>
      <c r="U677" s="49" t="s">
        <v>141</v>
      </c>
      <c r="V677" s="49">
        <v>0.28594968825048261</v>
      </c>
      <c r="W677" s="49">
        <v>1.93521838171215</v>
      </c>
      <c r="X677" s="49">
        <v>4</v>
      </c>
      <c r="Y677" s="49">
        <v>90</v>
      </c>
      <c r="Z677" s="49">
        <v>0.89753000000000005</v>
      </c>
      <c r="AA677" s="49">
        <v>401.28340079999998</v>
      </c>
      <c r="AB677" s="49">
        <v>2.1221608550000002</v>
      </c>
      <c r="AC677" s="51">
        <v>0.6989506263185653</v>
      </c>
      <c r="AD677" s="53">
        <v>1</v>
      </c>
      <c r="AE677" s="51">
        <v>309.60250961538463</v>
      </c>
      <c r="AF677" s="51">
        <v>1028.4110736699313</v>
      </c>
      <c r="AG677" s="51">
        <v>89.943208512747773</v>
      </c>
      <c r="AH677" s="51">
        <v>8.7282979995156212E-4</v>
      </c>
      <c r="AI677" s="51">
        <v>8.7458420874234055E-2</v>
      </c>
      <c r="AJ677" s="51">
        <v>0.12457321655316522</v>
      </c>
      <c r="AK677" s="51">
        <v>5.3889518420456888</v>
      </c>
      <c r="AL677" s="51">
        <v>3.8479827428158595</v>
      </c>
      <c r="AM677" s="51">
        <v>6.9299209412755181</v>
      </c>
    </row>
    <row r="678" spans="1:39">
      <c r="A678" t="s">
        <v>1492</v>
      </c>
      <c r="B678">
        <v>5</v>
      </c>
      <c r="C678" t="s">
        <v>1493</v>
      </c>
      <c r="D678" t="s">
        <v>136</v>
      </c>
      <c r="E678" t="s">
        <v>137</v>
      </c>
      <c r="F678" t="s">
        <v>138</v>
      </c>
      <c r="G678" t="s">
        <v>139</v>
      </c>
      <c r="H678" t="s">
        <v>140</v>
      </c>
      <c r="I678" t="s">
        <v>10</v>
      </c>
      <c r="J678" t="s">
        <v>45</v>
      </c>
      <c r="K678">
        <v>52</v>
      </c>
      <c r="L678">
        <v>10841.3</v>
      </c>
      <c r="M678" t="s">
        <v>30</v>
      </c>
      <c r="N678">
        <v>677</v>
      </c>
      <c r="O678">
        <v>310.06117999999998</v>
      </c>
      <c r="P678" s="49" t="s">
        <v>33</v>
      </c>
      <c r="Q678" s="49">
        <v>7360445</v>
      </c>
      <c r="R678" s="49">
        <v>32.510452999999998</v>
      </c>
      <c r="S678" s="49">
        <v>52.540310169999998</v>
      </c>
      <c r="T678" s="49">
        <v>7.6758653781217774</v>
      </c>
      <c r="U678" s="49" t="s">
        <v>141</v>
      </c>
      <c r="V678" s="49">
        <v>0.28594968825048261</v>
      </c>
      <c r="W678" s="49">
        <v>1.93521838171215</v>
      </c>
      <c r="X678" s="49">
        <v>4</v>
      </c>
      <c r="Y678" s="49">
        <v>90</v>
      </c>
      <c r="Z678" s="49">
        <v>0.89753000000000005</v>
      </c>
      <c r="AA678" s="49">
        <v>401.28340079999998</v>
      </c>
      <c r="AB678" s="49">
        <v>2.1221608550000002</v>
      </c>
      <c r="AC678" s="51">
        <v>0.6989506263185653</v>
      </c>
      <c r="AD678" s="53">
        <v>1</v>
      </c>
      <c r="AE678" s="51">
        <v>310.06117999999998</v>
      </c>
      <c r="AF678" s="51">
        <v>1029.9346456309238</v>
      </c>
      <c r="AG678" s="51">
        <v>89.944510042438978</v>
      </c>
      <c r="AH678" s="51">
        <v>8.5426203981634353E-4</v>
      </c>
      <c r="AI678" s="51">
        <v>8.7330308213236396E-2</v>
      </c>
      <c r="AJ678" s="51">
        <v>0.12457321655316522</v>
      </c>
      <c r="AK678" s="51">
        <v>5.3810578856539362</v>
      </c>
      <c r="AL678" s="51">
        <v>3.8423460607933917</v>
      </c>
      <c r="AM678" s="51">
        <v>6.9197697105144815</v>
      </c>
    </row>
    <row r="679" spans="1:39">
      <c r="A679" t="s">
        <v>1494</v>
      </c>
      <c r="B679">
        <v>5</v>
      </c>
      <c r="C679" t="s">
        <v>1495</v>
      </c>
      <c r="D679" t="s">
        <v>136</v>
      </c>
      <c r="E679" t="s">
        <v>137</v>
      </c>
      <c r="F679" t="s">
        <v>138</v>
      </c>
      <c r="G679" t="s">
        <v>139</v>
      </c>
      <c r="H679" t="s">
        <v>140</v>
      </c>
      <c r="I679" t="s">
        <v>10</v>
      </c>
      <c r="J679" t="s">
        <v>45</v>
      </c>
      <c r="K679">
        <v>52</v>
      </c>
      <c r="L679">
        <v>10841.3</v>
      </c>
      <c r="M679" t="s">
        <v>30</v>
      </c>
      <c r="N679">
        <v>678</v>
      </c>
      <c r="O679">
        <v>310.51985038461538</v>
      </c>
      <c r="P679" s="49" t="s">
        <v>33</v>
      </c>
      <c r="Q679" s="49">
        <v>7360445</v>
      </c>
      <c r="R679" s="49">
        <v>32.510452999999998</v>
      </c>
      <c r="S679" s="49">
        <v>52.540310169999998</v>
      </c>
      <c r="T679" s="49">
        <v>7.6758653781217774</v>
      </c>
      <c r="U679" s="49" t="s">
        <v>141</v>
      </c>
      <c r="V679" s="49">
        <v>0.28594968825048261</v>
      </c>
      <c r="W679" s="49">
        <v>1.93521838171215</v>
      </c>
      <c r="X679" s="49">
        <v>4</v>
      </c>
      <c r="Y679" s="49">
        <v>90</v>
      </c>
      <c r="Z679" s="49">
        <v>0.89753000000000005</v>
      </c>
      <c r="AA679" s="49">
        <v>401.28340079999998</v>
      </c>
      <c r="AB679" s="49">
        <v>2.1221608550000002</v>
      </c>
      <c r="AC679" s="51">
        <v>0.6989506263185653</v>
      </c>
      <c r="AD679" s="53">
        <v>1</v>
      </c>
      <c r="AE679" s="51">
        <v>310.51985038461538</v>
      </c>
      <c r="AF679" s="51">
        <v>1031.4582175919163</v>
      </c>
      <c r="AG679" s="51">
        <v>89.945783832418826</v>
      </c>
      <c r="AH679" s="51">
        <v>8.3605501575276166E-4</v>
      </c>
      <c r="AI679" s="51">
        <v>8.7202547130226807E-2</v>
      </c>
      <c r="AJ679" s="51">
        <v>0.12457321655316522</v>
      </c>
      <c r="AK679" s="51">
        <v>5.3731855925488921</v>
      </c>
      <c r="AL679" s="51">
        <v>3.8367248474475515</v>
      </c>
      <c r="AM679" s="51">
        <v>6.9096463376502335</v>
      </c>
    </row>
    <row r="680" spans="1:39">
      <c r="A680" t="s">
        <v>1496</v>
      </c>
      <c r="B680">
        <v>5</v>
      </c>
      <c r="C680" t="s">
        <v>1497</v>
      </c>
      <c r="D680" t="s">
        <v>136</v>
      </c>
      <c r="E680" t="s">
        <v>137</v>
      </c>
      <c r="F680" t="s">
        <v>138</v>
      </c>
      <c r="G680" t="s">
        <v>139</v>
      </c>
      <c r="H680" t="s">
        <v>140</v>
      </c>
      <c r="I680" t="s">
        <v>10</v>
      </c>
      <c r="J680" t="s">
        <v>45</v>
      </c>
      <c r="K680">
        <v>52</v>
      </c>
      <c r="L680">
        <v>10841.3</v>
      </c>
      <c r="M680" t="s">
        <v>30</v>
      </c>
      <c r="N680">
        <v>679</v>
      </c>
      <c r="O680">
        <v>310.97852076923078</v>
      </c>
      <c r="P680" s="49" t="s">
        <v>33</v>
      </c>
      <c r="Q680" s="49">
        <v>7360445</v>
      </c>
      <c r="R680" s="49">
        <v>32.510452999999998</v>
      </c>
      <c r="S680" s="49">
        <v>52.540310169999998</v>
      </c>
      <c r="T680" s="49">
        <v>7.6758653781217774</v>
      </c>
      <c r="U680" s="49" t="s">
        <v>141</v>
      </c>
      <c r="V680" s="49">
        <v>0.28594968825048261</v>
      </c>
      <c r="W680" s="49">
        <v>1.93521838171215</v>
      </c>
      <c r="X680" s="49">
        <v>4</v>
      </c>
      <c r="Y680" s="49">
        <v>90</v>
      </c>
      <c r="Z680" s="49">
        <v>0.89753000000000005</v>
      </c>
      <c r="AA680" s="49">
        <v>401.28340079999998</v>
      </c>
      <c r="AB680" s="49">
        <v>2.1221608550000002</v>
      </c>
      <c r="AC680" s="51">
        <v>0.6989506263185653</v>
      </c>
      <c r="AD680" s="53">
        <v>1</v>
      </c>
      <c r="AE680" s="51">
        <v>310.97852076923078</v>
      </c>
      <c r="AF680" s="51">
        <v>1032.9817895529088</v>
      </c>
      <c r="AG680" s="51">
        <v>89.947030422830167</v>
      </c>
      <c r="AH680" s="51">
        <v>8.1820251570470905E-4</v>
      </c>
      <c r="AI680" s="51">
        <v>8.7075136592447283E-2</v>
      </c>
      <c r="AJ680" s="51">
        <v>0.12457321655316522</v>
      </c>
      <c r="AK680" s="51">
        <v>5.3653348990947949</v>
      </c>
      <c r="AL680" s="51">
        <v>3.8311190573392038</v>
      </c>
      <c r="AM680" s="51">
        <v>6.8995507408503878</v>
      </c>
    </row>
    <row r="681" spans="1:39">
      <c r="A681" t="s">
        <v>1498</v>
      </c>
      <c r="B681">
        <v>5</v>
      </c>
      <c r="C681" t="s">
        <v>1499</v>
      </c>
      <c r="D681" t="s">
        <v>136</v>
      </c>
      <c r="E681" t="s">
        <v>137</v>
      </c>
      <c r="F681" t="s">
        <v>138</v>
      </c>
      <c r="G681" t="s">
        <v>139</v>
      </c>
      <c r="H681" t="s">
        <v>140</v>
      </c>
      <c r="I681" t="s">
        <v>10</v>
      </c>
      <c r="J681" t="s">
        <v>45</v>
      </c>
      <c r="K681">
        <v>52</v>
      </c>
      <c r="L681">
        <v>10841.3</v>
      </c>
      <c r="M681" t="s">
        <v>30</v>
      </c>
      <c r="N681">
        <v>680</v>
      </c>
      <c r="O681">
        <v>311.43719115384613</v>
      </c>
      <c r="P681" s="49" t="s">
        <v>33</v>
      </c>
      <c r="Q681" s="49">
        <v>7360445</v>
      </c>
      <c r="R681" s="49">
        <v>32.510452999999998</v>
      </c>
      <c r="S681" s="49">
        <v>52.540310169999998</v>
      </c>
      <c r="T681" s="49">
        <v>7.6758653781217774</v>
      </c>
      <c r="U681" s="49" t="s">
        <v>141</v>
      </c>
      <c r="V681" s="49">
        <v>0.28594968825048261</v>
      </c>
      <c r="W681" s="49">
        <v>1.93521838171215</v>
      </c>
      <c r="X681" s="49">
        <v>4</v>
      </c>
      <c r="Y681" s="49">
        <v>90</v>
      </c>
      <c r="Z681" s="49">
        <v>0.89753000000000005</v>
      </c>
      <c r="AA681" s="49">
        <v>401.28340079999998</v>
      </c>
      <c r="AB681" s="49">
        <v>2.1221608550000002</v>
      </c>
      <c r="AC681" s="51">
        <v>0.6989506263185653</v>
      </c>
      <c r="AD681" s="53">
        <v>1</v>
      </c>
      <c r="AE681" s="51">
        <v>311.43719115384613</v>
      </c>
      <c r="AF681" s="51">
        <v>1034.5053615139011</v>
      </c>
      <c r="AG681" s="51">
        <v>89.948250344487406</v>
      </c>
      <c r="AH681" s="51">
        <v>8.006984169253589E-4</v>
      </c>
      <c r="AI681" s="51">
        <v>8.6948075564206473E-2</v>
      </c>
      <c r="AJ681" s="51">
        <v>0.12457321655316522</v>
      </c>
      <c r="AK681" s="51">
        <v>5.3575057414751397</v>
      </c>
      <c r="AL681" s="51">
        <v>3.8255286449001527</v>
      </c>
      <c r="AM681" s="51">
        <v>6.8894828380501281</v>
      </c>
    </row>
    <row r="682" spans="1:39">
      <c r="A682" t="s">
        <v>1500</v>
      </c>
      <c r="B682">
        <v>5</v>
      </c>
      <c r="C682" t="s">
        <v>1501</v>
      </c>
      <c r="D682" t="s">
        <v>136</v>
      </c>
      <c r="E682" t="s">
        <v>137</v>
      </c>
      <c r="F682" t="s">
        <v>138</v>
      </c>
      <c r="G682" t="s">
        <v>139</v>
      </c>
      <c r="H682" t="s">
        <v>140</v>
      </c>
      <c r="I682" t="s">
        <v>10</v>
      </c>
      <c r="J682" t="s">
        <v>45</v>
      </c>
      <c r="K682">
        <v>52</v>
      </c>
      <c r="L682">
        <v>10841.3</v>
      </c>
      <c r="M682" t="s">
        <v>30</v>
      </c>
      <c r="N682">
        <v>681</v>
      </c>
      <c r="O682">
        <v>311.89586153846153</v>
      </c>
      <c r="P682" s="49" t="s">
        <v>33</v>
      </c>
      <c r="Q682" s="49">
        <v>7360445</v>
      </c>
      <c r="R682" s="49">
        <v>32.510452999999998</v>
      </c>
      <c r="S682" s="49">
        <v>52.540310169999998</v>
      </c>
      <c r="T682" s="49">
        <v>7.6758653781217774</v>
      </c>
      <c r="U682" s="49" t="s">
        <v>141</v>
      </c>
      <c r="V682" s="49">
        <v>0.28594968825048261</v>
      </c>
      <c r="W682" s="49">
        <v>1.93521838171215</v>
      </c>
      <c r="X682" s="49">
        <v>4</v>
      </c>
      <c r="Y682" s="49">
        <v>90</v>
      </c>
      <c r="Z682" s="49">
        <v>0.89753000000000005</v>
      </c>
      <c r="AA682" s="49">
        <v>401.28340079999998</v>
      </c>
      <c r="AB682" s="49">
        <v>2.1221608550000002</v>
      </c>
      <c r="AC682" s="51">
        <v>0.6989506263185653</v>
      </c>
      <c r="AD682" s="53">
        <v>1</v>
      </c>
      <c r="AE682" s="51">
        <v>311.89586153846153</v>
      </c>
      <c r="AF682" s="51">
        <v>1036.0289334748938</v>
      </c>
      <c r="AG682" s="51">
        <v>89.949444119011346</v>
      </c>
      <c r="AH682" s="51">
        <v>7.8353668517430069E-4</v>
      </c>
      <c r="AI682" s="51">
        <v>8.6821363007031402E-2</v>
      </c>
      <c r="AJ682" s="51">
        <v>0.12457321655316522</v>
      </c>
      <c r="AK682" s="51">
        <v>5.3496980557020244</v>
      </c>
      <c r="AL682" s="51">
        <v>3.819953564439817</v>
      </c>
      <c r="AM682" s="51">
        <v>6.8794425469642322</v>
      </c>
    </row>
    <row r="683" spans="1:39">
      <c r="A683" t="s">
        <v>1502</v>
      </c>
      <c r="B683">
        <v>5</v>
      </c>
      <c r="C683" t="s">
        <v>1503</v>
      </c>
      <c r="D683" t="s">
        <v>136</v>
      </c>
      <c r="E683" t="s">
        <v>137</v>
      </c>
      <c r="F683" t="s">
        <v>138</v>
      </c>
      <c r="G683" t="s">
        <v>139</v>
      </c>
      <c r="H683" t="s">
        <v>140</v>
      </c>
      <c r="I683" t="s">
        <v>10</v>
      </c>
      <c r="J683" t="s">
        <v>45</v>
      </c>
      <c r="K683">
        <v>52</v>
      </c>
      <c r="L683">
        <v>10841.3</v>
      </c>
      <c r="M683" t="s">
        <v>30</v>
      </c>
      <c r="N683">
        <v>682</v>
      </c>
      <c r="O683">
        <v>312.35453192307693</v>
      </c>
      <c r="P683" s="49" t="s">
        <v>33</v>
      </c>
      <c r="Q683" s="49">
        <v>7360445</v>
      </c>
      <c r="R683" s="49">
        <v>32.510452999999998</v>
      </c>
      <c r="S683" s="49">
        <v>52.540310169999998</v>
      </c>
      <c r="T683" s="49">
        <v>7.6758653781217774</v>
      </c>
      <c r="U683" s="49" t="s">
        <v>141</v>
      </c>
      <c r="V683" s="49">
        <v>0.28594968825048261</v>
      </c>
      <c r="W683" s="49">
        <v>1.93521838171215</v>
      </c>
      <c r="X683" s="49">
        <v>4</v>
      </c>
      <c r="Y683" s="49">
        <v>90</v>
      </c>
      <c r="Z683" s="49">
        <v>0.89753000000000005</v>
      </c>
      <c r="AA683" s="49">
        <v>401.28340079999998</v>
      </c>
      <c r="AB683" s="49">
        <v>2.1221608550000002</v>
      </c>
      <c r="AC683" s="51">
        <v>0.6989506263185653</v>
      </c>
      <c r="AD683" s="53">
        <v>1</v>
      </c>
      <c r="AE683" s="51">
        <v>312.35453192307693</v>
      </c>
      <c r="AF683" s="51">
        <v>1037.5525054358864</v>
      </c>
      <c r="AG683" s="51">
        <v>89.950612258962607</v>
      </c>
      <c r="AH683" s="51">
        <v>7.6671137377725936E-4</v>
      </c>
      <c r="AI683" s="51">
        <v>8.6694997879816632E-2</v>
      </c>
      <c r="AJ683" s="51">
        <v>0.12457321655316522</v>
      </c>
      <c r="AK683" s="51">
        <v>5.3419117776253415</v>
      </c>
      <c r="AL683" s="51">
        <v>3.8143937701517929</v>
      </c>
      <c r="AM683" s="51">
        <v>6.8694297850988901</v>
      </c>
    </row>
    <row r="684" spans="1:39">
      <c r="A684" t="s">
        <v>1504</v>
      </c>
      <c r="B684">
        <v>5</v>
      </c>
      <c r="C684" t="s">
        <v>1505</v>
      </c>
      <c r="D684" t="s">
        <v>136</v>
      </c>
      <c r="E684" t="s">
        <v>137</v>
      </c>
      <c r="F684" t="s">
        <v>138</v>
      </c>
      <c r="G684" t="s">
        <v>139</v>
      </c>
      <c r="H684" t="s">
        <v>140</v>
      </c>
      <c r="I684" t="s">
        <v>10</v>
      </c>
      <c r="J684" t="s">
        <v>45</v>
      </c>
      <c r="K684">
        <v>52</v>
      </c>
      <c r="L684">
        <v>10841.3</v>
      </c>
      <c r="M684" t="s">
        <v>30</v>
      </c>
      <c r="N684">
        <v>683</v>
      </c>
      <c r="O684">
        <v>312.81320230769234</v>
      </c>
      <c r="P684" s="49" t="s">
        <v>33</v>
      </c>
      <c r="Q684" s="49">
        <v>7360445</v>
      </c>
      <c r="R684" s="49">
        <v>32.510452999999998</v>
      </c>
      <c r="S684" s="49">
        <v>52.540310169999998</v>
      </c>
      <c r="T684" s="49">
        <v>7.6758653781217774</v>
      </c>
      <c r="U684" s="49" t="s">
        <v>141</v>
      </c>
      <c r="V684" s="49">
        <v>0.28594968825048261</v>
      </c>
      <c r="W684" s="49">
        <v>1.93521838171215</v>
      </c>
      <c r="X684" s="49">
        <v>4</v>
      </c>
      <c r="Y684" s="49">
        <v>90</v>
      </c>
      <c r="Z684" s="49">
        <v>0.89753000000000005</v>
      </c>
      <c r="AA684" s="49">
        <v>401.28340079999998</v>
      </c>
      <c r="AB684" s="49">
        <v>2.1221608550000002</v>
      </c>
      <c r="AC684" s="51">
        <v>0.6989506263185653</v>
      </c>
      <c r="AD684" s="53">
        <v>1</v>
      </c>
      <c r="AE684" s="51">
        <v>312.81320230769234</v>
      </c>
      <c r="AF684" s="51">
        <v>1039.0760773968789</v>
      </c>
      <c r="AG684" s="51">
        <v>89.951755267973567</v>
      </c>
      <c r="AH684" s="51">
        <v>7.5021662266301669E-4</v>
      </c>
      <c r="AI684" s="51">
        <v>8.6568979138970367E-2</v>
      </c>
      <c r="AJ684" s="51">
        <v>0.12457321655316522</v>
      </c>
      <c r="AK684" s="51">
        <v>5.3341468429417809</v>
      </c>
      <c r="AL684" s="51">
        <v>3.808849216120282</v>
      </c>
      <c r="AM684" s="51">
        <v>6.8594444697632797</v>
      </c>
    </row>
    <row r="685" spans="1:39">
      <c r="A685" t="s">
        <v>1506</v>
      </c>
      <c r="B685">
        <v>5</v>
      </c>
      <c r="C685" t="s">
        <v>1507</v>
      </c>
      <c r="D685" t="s">
        <v>136</v>
      </c>
      <c r="E685" t="s">
        <v>137</v>
      </c>
      <c r="F685" t="s">
        <v>138</v>
      </c>
      <c r="G685" t="s">
        <v>139</v>
      </c>
      <c r="H685" t="s">
        <v>140</v>
      </c>
      <c r="I685" t="s">
        <v>10</v>
      </c>
      <c r="J685" t="s">
        <v>45</v>
      </c>
      <c r="K685">
        <v>52</v>
      </c>
      <c r="L685">
        <v>10841.3</v>
      </c>
      <c r="M685" t="s">
        <v>30</v>
      </c>
      <c r="N685">
        <v>684</v>
      </c>
      <c r="O685">
        <v>313.27187269230768</v>
      </c>
      <c r="P685" s="49" t="s">
        <v>33</v>
      </c>
      <c r="Q685" s="49">
        <v>7360445</v>
      </c>
      <c r="R685" s="49">
        <v>32.510452999999998</v>
      </c>
      <c r="S685" s="49">
        <v>52.540310169999998</v>
      </c>
      <c r="T685" s="49">
        <v>7.6758653781217774</v>
      </c>
      <c r="U685" s="49" t="s">
        <v>141</v>
      </c>
      <c r="V685" s="49">
        <v>0.28594968825048261</v>
      </c>
      <c r="W685" s="49">
        <v>1.93521838171215</v>
      </c>
      <c r="X685" s="49">
        <v>4</v>
      </c>
      <c r="Y685" s="49">
        <v>90</v>
      </c>
      <c r="Z685" s="49">
        <v>0.89753000000000005</v>
      </c>
      <c r="AA685" s="49">
        <v>401.28340079999998</v>
      </c>
      <c r="AB685" s="49">
        <v>2.1221608550000002</v>
      </c>
      <c r="AC685" s="51">
        <v>0.6989506263185653</v>
      </c>
      <c r="AD685" s="53">
        <v>1</v>
      </c>
      <c r="AE685" s="51">
        <v>313.27187269230768</v>
      </c>
      <c r="AF685" s="51">
        <v>1040.5996493578712</v>
      </c>
      <c r="AG685" s="51">
        <v>89.952873640879005</v>
      </c>
      <c r="AH685" s="51">
        <v>7.340466575071733E-4</v>
      </c>
      <c r="AI685" s="51">
        <v>8.6443305738558282E-2</v>
      </c>
      <c r="AJ685" s="51">
        <v>0.12457321655316522</v>
      </c>
      <c r="AK685" s="51">
        <v>5.3264031872036934</v>
      </c>
      <c r="AL685" s="51">
        <v>3.8033198563264197</v>
      </c>
      <c r="AM685" s="51">
        <v>6.8494865180809672</v>
      </c>
    </row>
    <row r="686" spans="1:39">
      <c r="A686" t="s">
        <v>1508</v>
      </c>
      <c r="B686">
        <v>5</v>
      </c>
      <c r="C686" t="s">
        <v>1509</v>
      </c>
      <c r="D686" t="s">
        <v>136</v>
      </c>
      <c r="E686" t="s">
        <v>137</v>
      </c>
      <c r="F686" t="s">
        <v>138</v>
      </c>
      <c r="G686" t="s">
        <v>139</v>
      </c>
      <c r="H686" t="s">
        <v>140</v>
      </c>
      <c r="I686" t="s">
        <v>10</v>
      </c>
      <c r="J686" t="s">
        <v>45</v>
      </c>
      <c r="K686">
        <v>52</v>
      </c>
      <c r="L686">
        <v>10841.3</v>
      </c>
      <c r="M686" t="s">
        <v>30</v>
      </c>
      <c r="N686">
        <v>685</v>
      </c>
      <c r="O686">
        <v>313.73054307692308</v>
      </c>
      <c r="P686" s="49" t="s">
        <v>33</v>
      </c>
      <c r="Q686" s="49">
        <v>7360445</v>
      </c>
      <c r="R686" s="49">
        <v>32.510452999999998</v>
      </c>
      <c r="S686" s="49">
        <v>52.540310169999998</v>
      </c>
      <c r="T686" s="49">
        <v>7.6758653781217774</v>
      </c>
      <c r="U686" s="49" t="s">
        <v>141</v>
      </c>
      <c r="V686" s="49">
        <v>0.28594968825048261</v>
      </c>
      <c r="W686" s="49">
        <v>1.93521838171215</v>
      </c>
      <c r="X686" s="49">
        <v>4</v>
      </c>
      <c r="Y686" s="49">
        <v>90</v>
      </c>
      <c r="Z686" s="49">
        <v>0.89753000000000005</v>
      </c>
      <c r="AA686" s="49">
        <v>401.28340079999998</v>
      </c>
      <c r="AB686" s="49">
        <v>2.1221608550000002</v>
      </c>
      <c r="AC686" s="51">
        <v>0.6989506263185653</v>
      </c>
      <c r="AD686" s="53">
        <v>1</v>
      </c>
      <c r="AE686" s="51">
        <v>313.73054307692308</v>
      </c>
      <c r="AF686" s="51">
        <v>1042.1232213188637</v>
      </c>
      <c r="AG686" s="51">
        <v>89.953967863845349</v>
      </c>
      <c r="AH686" s="51">
        <v>7.1819578881681864E-4</v>
      </c>
      <c r="AI686" s="51">
        <v>8.6317976630444632E-2</v>
      </c>
      <c r="AJ686" s="51">
        <v>0.12457321655316522</v>
      </c>
      <c r="AK686" s="51">
        <v>5.3186807458277823</v>
      </c>
      <c r="AL686" s="51">
        <v>3.7978056446544834</v>
      </c>
      <c r="AM686" s="51">
        <v>6.8395558470010824</v>
      </c>
    </row>
    <row r="687" spans="1:39">
      <c r="A687" t="s">
        <v>1510</v>
      </c>
      <c r="B687">
        <v>5</v>
      </c>
      <c r="C687" t="s">
        <v>1511</v>
      </c>
      <c r="D687" t="s">
        <v>136</v>
      </c>
      <c r="E687" t="s">
        <v>137</v>
      </c>
      <c r="F687" t="s">
        <v>138</v>
      </c>
      <c r="G687" t="s">
        <v>139</v>
      </c>
      <c r="H687" t="s">
        <v>140</v>
      </c>
      <c r="I687" t="s">
        <v>10</v>
      </c>
      <c r="J687" t="s">
        <v>45</v>
      </c>
      <c r="K687">
        <v>52</v>
      </c>
      <c r="L687">
        <v>10841.3</v>
      </c>
      <c r="M687" t="s">
        <v>30</v>
      </c>
      <c r="N687">
        <v>686</v>
      </c>
      <c r="O687">
        <v>314.18921346153849</v>
      </c>
      <c r="P687" s="49" t="s">
        <v>33</v>
      </c>
      <c r="Q687" s="49">
        <v>7360445</v>
      </c>
      <c r="R687" s="49">
        <v>32.510452999999998</v>
      </c>
      <c r="S687" s="49">
        <v>52.540310169999998</v>
      </c>
      <c r="T687" s="49">
        <v>7.6758653781217774</v>
      </c>
      <c r="U687" s="49" t="s">
        <v>141</v>
      </c>
      <c r="V687" s="49">
        <v>0.28594968825048261</v>
      </c>
      <c r="W687" s="49">
        <v>1.93521838171215</v>
      </c>
      <c r="X687" s="49">
        <v>4</v>
      </c>
      <c r="Y687" s="49">
        <v>90</v>
      </c>
      <c r="Z687" s="49">
        <v>0.89753000000000005</v>
      </c>
      <c r="AA687" s="49">
        <v>401.28340079999998</v>
      </c>
      <c r="AB687" s="49">
        <v>2.1221608550000002</v>
      </c>
      <c r="AC687" s="51">
        <v>0.6989506263185653</v>
      </c>
      <c r="AD687" s="53">
        <v>1</v>
      </c>
      <c r="AE687" s="51">
        <v>314.18921346153849</v>
      </c>
      <c r="AF687" s="51">
        <v>1043.6467932798562</v>
      </c>
      <c r="AG687" s="51">
        <v>89.95503841449856</v>
      </c>
      <c r="AH687" s="51">
        <v>7.0265841103631999E-4</v>
      </c>
      <c r="AI687" s="51">
        <v>8.6192990764430891E-2</v>
      </c>
      <c r="AJ687" s="51">
        <v>0.12457321655316522</v>
      </c>
      <c r="AK687" s="51">
        <v>5.3109794541036504</v>
      </c>
      <c r="AL687" s="51">
        <v>3.7923065348979925</v>
      </c>
      <c r="AM687" s="51">
        <v>6.8296523733093082</v>
      </c>
    </row>
    <row r="688" spans="1:39">
      <c r="A688" t="s">
        <v>1512</v>
      </c>
      <c r="B688">
        <v>5</v>
      </c>
      <c r="C688" t="s">
        <v>1513</v>
      </c>
      <c r="D688" t="s">
        <v>136</v>
      </c>
      <c r="E688" t="s">
        <v>137</v>
      </c>
      <c r="F688" t="s">
        <v>138</v>
      </c>
      <c r="G688" t="s">
        <v>139</v>
      </c>
      <c r="H688" t="s">
        <v>140</v>
      </c>
      <c r="I688" t="s">
        <v>10</v>
      </c>
      <c r="J688" t="s">
        <v>45</v>
      </c>
      <c r="K688">
        <v>52</v>
      </c>
      <c r="L688">
        <v>10841.3</v>
      </c>
      <c r="M688" t="s">
        <v>30</v>
      </c>
      <c r="N688">
        <v>687</v>
      </c>
      <c r="O688">
        <v>314.64788384615383</v>
      </c>
      <c r="P688" s="49" t="s">
        <v>33</v>
      </c>
      <c r="Q688" s="49">
        <v>7360445</v>
      </c>
      <c r="R688" s="49">
        <v>32.510452999999998</v>
      </c>
      <c r="S688" s="49">
        <v>52.540310169999998</v>
      </c>
      <c r="T688" s="49">
        <v>7.6758653781217774</v>
      </c>
      <c r="U688" s="49" t="s">
        <v>141</v>
      </c>
      <c r="V688" s="49">
        <v>0.28594968825048261</v>
      </c>
      <c r="W688" s="49">
        <v>1.93521838171215</v>
      </c>
      <c r="X688" s="49">
        <v>4</v>
      </c>
      <c r="Y688" s="49">
        <v>90</v>
      </c>
      <c r="Z688" s="49">
        <v>0.89753000000000005</v>
      </c>
      <c r="AA688" s="49">
        <v>401.28340079999998</v>
      </c>
      <c r="AB688" s="49">
        <v>2.1221608550000002</v>
      </c>
      <c r="AC688" s="51">
        <v>0.6989506263185653</v>
      </c>
      <c r="AD688" s="53">
        <v>1</v>
      </c>
      <c r="AE688" s="51">
        <v>314.64788384615383</v>
      </c>
      <c r="AF688" s="51">
        <v>1045.1703652408487</v>
      </c>
      <c r="AG688" s="51">
        <v>89.956085762050535</v>
      </c>
      <c r="AH688" s="51">
        <v>6.8742900157618507E-4</v>
      </c>
      <c r="AI688" s="51">
        <v>8.6068347088391742E-2</v>
      </c>
      <c r="AJ688" s="51">
        <v>0.12457321655316522</v>
      </c>
      <c r="AK688" s="51">
        <v>5.3032992472021734</v>
      </c>
      <c r="AL688" s="51">
        <v>3.7868224807656925</v>
      </c>
      <c r="AM688" s="51">
        <v>6.8197760136386556</v>
      </c>
    </row>
    <row r="689" spans="1:39">
      <c r="A689" t="s">
        <v>1514</v>
      </c>
      <c r="B689">
        <v>5</v>
      </c>
      <c r="C689" t="s">
        <v>1515</v>
      </c>
      <c r="D689" t="s">
        <v>136</v>
      </c>
      <c r="E689" t="s">
        <v>137</v>
      </c>
      <c r="F689" t="s">
        <v>138</v>
      </c>
      <c r="G689" t="s">
        <v>139</v>
      </c>
      <c r="H689" t="s">
        <v>140</v>
      </c>
      <c r="I689" t="s">
        <v>10</v>
      </c>
      <c r="J689" t="s">
        <v>45</v>
      </c>
      <c r="K689">
        <v>52</v>
      </c>
      <c r="L689">
        <v>10841.3</v>
      </c>
      <c r="M689" t="s">
        <v>30</v>
      </c>
      <c r="N689">
        <v>688</v>
      </c>
      <c r="O689">
        <v>315.10655423076923</v>
      </c>
      <c r="P689" s="49" t="s">
        <v>33</v>
      </c>
      <c r="Q689" s="49">
        <v>7360445</v>
      </c>
      <c r="R689" s="49">
        <v>32.510452999999998</v>
      </c>
      <c r="S689" s="49">
        <v>52.540310169999998</v>
      </c>
      <c r="T689" s="49">
        <v>7.6758653781217774</v>
      </c>
      <c r="U689" s="49" t="s">
        <v>141</v>
      </c>
      <c r="V689" s="49">
        <v>0.28594968825048261</v>
      </c>
      <c r="W689" s="49">
        <v>1.93521838171215</v>
      </c>
      <c r="X689" s="49">
        <v>4</v>
      </c>
      <c r="Y689" s="49">
        <v>90</v>
      </c>
      <c r="Z689" s="49">
        <v>0.89753000000000005</v>
      </c>
      <c r="AA689" s="49">
        <v>401.28340079999998</v>
      </c>
      <c r="AB689" s="49">
        <v>2.1221608550000002</v>
      </c>
      <c r="AC689" s="51">
        <v>0.6989506263185653</v>
      </c>
      <c r="AD689" s="53">
        <v>1</v>
      </c>
      <c r="AE689" s="51">
        <v>315.10655423076923</v>
      </c>
      <c r="AF689" s="51">
        <v>1046.6939372018412</v>
      </c>
      <c r="AG689" s="51">
        <v>89.957110367424349</v>
      </c>
      <c r="AH689" s="51">
        <v>6.7250212004876862E-4</v>
      </c>
      <c r="AI689" s="51">
        <v>8.5944044548408705E-2</v>
      </c>
      <c r="AJ689" s="51">
        <v>0.12457321655316522</v>
      </c>
      <c r="AK689" s="51">
        <v>5.2956400601837412</v>
      </c>
      <c r="AL689" s="51">
        <v>3.781353435887433</v>
      </c>
      <c r="AM689" s="51">
        <v>6.8099266844800495</v>
      </c>
    </row>
    <row r="690" spans="1:39">
      <c r="A690" t="s">
        <v>1516</v>
      </c>
      <c r="B690">
        <v>5</v>
      </c>
      <c r="C690" t="s">
        <v>1517</v>
      </c>
      <c r="D690" t="s">
        <v>136</v>
      </c>
      <c r="E690" t="s">
        <v>137</v>
      </c>
      <c r="F690" t="s">
        <v>138</v>
      </c>
      <c r="G690" t="s">
        <v>139</v>
      </c>
      <c r="H690" t="s">
        <v>140</v>
      </c>
      <c r="I690" t="s">
        <v>10</v>
      </c>
      <c r="J690" t="s">
        <v>45</v>
      </c>
      <c r="K690">
        <v>52</v>
      </c>
      <c r="L690">
        <v>10841.3</v>
      </c>
      <c r="M690" t="s">
        <v>30</v>
      </c>
      <c r="N690">
        <v>689</v>
      </c>
      <c r="O690">
        <v>315.56522461538464</v>
      </c>
      <c r="P690" s="49" t="s">
        <v>33</v>
      </c>
      <c r="Q690" s="49">
        <v>7360445</v>
      </c>
      <c r="R690" s="49">
        <v>32.510452999999998</v>
      </c>
      <c r="S690" s="49">
        <v>52.540310169999998</v>
      </c>
      <c r="T690" s="49">
        <v>7.6758653781217774</v>
      </c>
      <c r="U690" s="49" t="s">
        <v>141</v>
      </c>
      <c r="V690" s="49">
        <v>0.28594968825048261</v>
      </c>
      <c r="W690" s="49">
        <v>1.93521838171215</v>
      </c>
      <c r="X690" s="49">
        <v>4</v>
      </c>
      <c r="Y690" s="49">
        <v>90</v>
      </c>
      <c r="Z690" s="49">
        <v>0.89753000000000005</v>
      </c>
      <c r="AA690" s="49">
        <v>401.28340079999998</v>
      </c>
      <c r="AB690" s="49">
        <v>2.1221608550000002</v>
      </c>
      <c r="AC690" s="51">
        <v>0.6989506263185653</v>
      </c>
      <c r="AD690" s="53">
        <v>1</v>
      </c>
      <c r="AE690" s="51">
        <v>315.56522461538464</v>
      </c>
      <c r="AF690" s="51">
        <v>1048.2175091628337</v>
      </c>
      <c r="AG690" s="51">
        <v>89.958112683377905</v>
      </c>
      <c r="AH690" s="51">
        <v>6.5787240722350242E-4</v>
      </c>
      <c r="AI690" s="51">
        <v>8.582008208890117E-2</v>
      </c>
      <c r="AJ690" s="51">
        <v>0.12457321655316522</v>
      </c>
      <c r="AK690" s="51">
        <v>5.2880018280063243</v>
      </c>
      <c r="AL690" s="51">
        <v>3.7758993538199332</v>
      </c>
      <c r="AM690" s="51">
        <v>6.8001043021927154</v>
      </c>
    </row>
    <row r="691" spans="1:39">
      <c r="A691" t="s">
        <v>1518</v>
      </c>
      <c r="B691">
        <v>5</v>
      </c>
      <c r="C691" t="s">
        <v>1519</v>
      </c>
      <c r="D691" t="s">
        <v>136</v>
      </c>
      <c r="E691" t="s">
        <v>137</v>
      </c>
      <c r="F691" t="s">
        <v>138</v>
      </c>
      <c r="G691" t="s">
        <v>139</v>
      </c>
      <c r="H691" t="s">
        <v>140</v>
      </c>
      <c r="I691" t="s">
        <v>10</v>
      </c>
      <c r="J691" t="s">
        <v>45</v>
      </c>
      <c r="K691">
        <v>52</v>
      </c>
      <c r="L691">
        <v>10841.3</v>
      </c>
      <c r="M691" t="s">
        <v>30</v>
      </c>
      <c r="N691">
        <v>690</v>
      </c>
      <c r="O691">
        <v>316.02389499999998</v>
      </c>
      <c r="P691" s="49" t="s">
        <v>33</v>
      </c>
      <c r="Q691" s="49">
        <v>7360445</v>
      </c>
      <c r="R691" s="49">
        <v>32.510452999999998</v>
      </c>
      <c r="S691" s="49">
        <v>52.540310169999998</v>
      </c>
      <c r="T691" s="49">
        <v>7.6758653781217774</v>
      </c>
      <c r="U691" s="49" t="s">
        <v>141</v>
      </c>
      <c r="V691" s="49">
        <v>0.28594968825048261</v>
      </c>
      <c r="W691" s="49">
        <v>1.93521838171215</v>
      </c>
      <c r="X691" s="49">
        <v>4</v>
      </c>
      <c r="Y691" s="49">
        <v>90</v>
      </c>
      <c r="Z691" s="49">
        <v>0.89753000000000005</v>
      </c>
      <c r="AA691" s="49">
        <v>401.28340079999998</v>
      </c>
      <c r="AB691" s="49">
        <v>2.1221608550000002</v>
      </c>
      <c r="AC691" s="51">
        <v>0.6989506263185653</v>
      </c>
      <c r="AD691" s="53">
        <v>1</v>
      </c>
      <c r="AE691" s="51">
        <v>316.02389499999998</v>
      </c>
      <c r="AF691" s="51">
        <v>1049.741081123826</v>
      </c>
      <c r="AG691" s="51">
        <v>89.959093154626373</v>
      </c>
      <c r="AH691" s="51">
        <v>6.4353458423416828E-4</v>
      </c>
      <c r="AI691" s="51">
        <v>8.5696458652755075E-2</v>
      </c>
      <c r="AJ691" s="51">
        <v>0.12457321655316522</v>
      </c>
      <c r="AK691" s="51">
        <v>5.2803844855334079</v>
      </c>
      <c r="AL691" s="51">
        <v>3.7704601880524442</v>
      </c>
      <c r="AM691" s="51">
        <v>6.7903087830143711</v>
      </c>
    </row>
    <row r="692" spans="1:39">
      <c r="A692" t="s">
        <v>1520</v>
      </c>
      <c r="B692">
        <v>5</v>
      </c>
      <c r="C692" t="s">
        <v>1521</v>
      </c>
      <c r="D692" t="s">
        <v>136</v>
      </c>
      <c r="E692" t="s">
        <v>137</v>
      </c>
      <c r="F692" t="s">
        <v>138</v>
      </c>
      <c r="G692" t="s">
        <v>139</v>
      </c>
      <c r="H692" t="s">
        <v>140</v>
      </c>
      <c r="I692" t="s">
        <v>10</v>
      </c>
      <c r="J692" t="s">
        <v>45</v>
      </c>
      <c r="K692">
        <v>52</v>
      </c>
      <c r="L692">
        <v>10841.3</v>
      </c>
      <c r="M692" t="s">
        <v>30</v>
      </c>
      <c r="N692">
        <v>691</v>
      </c>
      <c r="O692">
        <v>316.48256538461538</v>
      </c>
      <c r="P692" s="49" t="s">
        <v>33</v>
      </c>
      <c r="Q692" s="49">
        <v>7360445</v>
      </c>
      <c r="R692" s="49">
        <v>32.510452999999998</v>
      </c>
      <c r="S692" s="49">
        <v>52.540310169999998</v>
      </c>
      <c r="T692" s="49">
        <v>7.6758653781217774</v>
      </c>
      <c r="U692" s="49" t="s">
        <v>141</v>
      </c>
      <c r="V692" s="49">
        <v>0.28594968825048261</v>
      </c>
      <c r="W692" s="49">
        <v>1.93521838171215</v>
      </c>
      <c r="X692" s="49">
        <v>4</v>
      </c>
      <c r="Y692" s="49">
        <v>90</v>
      </c>
      <c r="Z692" s="49">
        <v>0.89753000000000005</v>
      </c>
      <c r="AA692" s="49">
        <v>401.28340079999998</v>
      </c>
      <c r="AB692" s="49">
        <v>2.1221608550000002</v>
      </c>
      <c r="AC692" s="51">
        <v>0.6989506263185653</v>
      </c>
      <c r="AD692" s="53">
        <v>1</v>
      </c>
      <c r="AE692" s="51">
        <v>316.48256538461538</v>
      </c>
      <c r="AF692" s="51">
        <v>1051.2646530848187</v>
      </c>
      <c r="AG692" s="51">
        <v>89.960052217963209</v>
      </c>
      <c r="AH692" s="51">
        <v>6.2948345164559139E-4</v>
      </c>
      <c r="AI692" s="51">
        <v>8.5573173181449108E-2</v>
      </c>
      <c r="AJ692" s="51">
        <v>0.12457321655316522</v>
      </c>
      <c r="AK692" s="51">
        <v>5.272787967541765</v>
      </c>
      <c r="AL692" s="51">
        <v>3.765035892012301</v>
      </c>
      <c r="AM692" s="51">
        <v>6.7805400430712295</v>
      </c>
    </row>
    <row r="693" spans="1:39">
      <c r="A693" t="s">
        <v>1522</v>
      </c>
      <c r="B693">
        <v>5</v>
      </c>
      <c r="C693" t="s">
        <v>1523</v>
      </c>
      <c r="D693" t="s">
        <v>136</v>
      </c>
      <c r="E693" t="s">
        <v>137</v>
      </c>
      <c r="F693" t="s">
        <v>138</v>
      </c>
      <c r="G693" t="s">
        <v>139</v>
      </c>
      <c r="H693" t="s">
        <v>140</v>
      </c>
      <c r="I693" t="s">
        <v>10</v>
      </c>
      <c r="J693" t="s">
        <v>45</v>
      </c>
      <c r="K693">
        <v>52</v>
      </c>
      <c r="L693">
        <v>10841.3</v>
      </c>
      <c r="M693" t="s">
        <v>30</v>
      </c>
      <c r="N693">
        <v>692</v>
      </c>
      <c r="O693">
        <v>316.94123576923079</v>
      </c>
      <c r="P693" s="49" t="s">
        <v>33</v>
      </c>
      <c r="Q693" s="49">
        <v>7360445</v>
      </c>
      <c r="R693" s="49">
        <v>32.510452999999998</v>
      </c>
      <c r="S693" s="49">
        <v>52.540310169999998</v>
      </c>
      <c r="T693" s="49">
        <v>7.6758653781217774</v>
      </c>
      <c r="U693" s="49" t="s">
        <v>141</v>
      </c>
      <c r="V693" s="49">
        <v>0.28594968825048261</v>
      </c>
      <c r="W693" s="49">
        <v>1.93521838171215</v>
      </c>
      <c r="X693" s="49">
        <v>4</v>
      </c>
      <c r="Y693" s="49">
        <v>90</v>
      </c>
      <c r="Z693" s="49">
        <v>0.89753000000000005</v>
      </c>
      <c r="AA693" s="49">
        <v>401.28340079999998</v>
      </c>
      <c r="AB693" s="49">
        <v>2.1221608550000002</v>
      </c>
      <c r="AC693" s="51">
        <v>0.6989506263185653</v>
      </c>
      <c r="AD693" s="53">
        <v>1</v>
      </c>
      <c r="AE693" s="51">
        <v>316.94123576923079</v>
      </c>
      <c r="AF693" s="51">
        <v>1052.7882250458113</v>
      </c>
      <c r="AG693" s="51">
        <v>89.960990302379855</v>
      </c>
      <c r="AH693" s="51">
        <v>6.1571388858762887E-4</v>
      </c>
      <c r="AI693" s="51">
        <v>8.5450224615178677E-2</v>
      </c>
      <c r="AJ693" s="51">
        <v>0.12457321655316522</v>
      </c>
      <c r="AK693" s="51">
        <v>5.265212208729098</v>
      </c>
      <c r="AL693" s="51">
        <v>3.7596264190703774</v>
      </c>
      <c r="AM693" s="51">
        <v>6.7707979983878195</v>
      </c>
    </row>
    <row r="694" spans="1:39">
      <c r="A694" t="s">
        <v>1524</v>
      </c>
      <c r="B694">
        <v>5</v>
      </c>
      <c r="C694" t="s">
        <v>1525</v>
      </c>
      <c r="D694" t="s">
        <v>136</v>
      </c>
      <c r="E694" t="s">
        <v>137</v>
      </c>
      <c r="F694" t="s">
        <v>138</v>
      </c>
      <c r="G694" t="s">
        <v>139</v>
      </c>
      <c r="H694" t="s">
        <v>140</v>
      </c>
      <c r="I694" t="s">
        <v>10</v>
      </c>
      <c r="J694" t="s">
        <v>45</v>
      </c>
      <c r="K694">
        <v>52</v>
      </c>
      <c r="L694">
        <v>10841.3</v>
      </c>
      <c r="M694" t="s">
        <v>30</v>
      </c>
      <c r="N694">
        <v>693</v>
      </c>
      <c r="O694">
        <v>317.39990615384613</v>
      </c>
      <c r="P694" s="49" t="s">
        <v>33</v>
      </c>
      <c r="Q694" s="49">
        <v>7360445</v>
      </c>
      <c r="R694" s="49">
        <v>32.510452999999998</v>
      </c>
      <c r="S694" s="49">
        <v>52.540310169999998</v>
      </c>
      <c r="T694" s="49">
        <v>7.6758653781217774</v>
      </c>
      <c r="U694" s="49" t="s">
        <v>141</v>
      </c>
      <c r="V694" s="49">
        <v>0.28594968825048261</v>
      </c>
      <c r="W694" s="49">
        <v>1.93521838171215</v>
      </c>
      <c r="X694" s="49">
        <v>4</v>
      </c>
      <c r="Y694" s="49">
        <v>90</v>
      </c>
      <c r="Z694" s="49">
        <v>0.89753000000000005</v>
      </c>
      <c r="AA694" s="49">
        <v>401.28340079999998</v>
      </c>
      <c r="AB694" s="49">
        <v>2.1221608550000002</v>
      </c>
      <c r="AC694" s="51">
        <v>0.6989506263185653</v>
      </c>
      <c r="AD694" s="53">
        <v>1</v>
      </c>
      <c r="AE694" s="51">
        <v>317.39990615384613</v>
      </c>
      <c r="AF694" s="51">
        <v>1054.3117970068035</v>
      </c>
      <c r="AG694" s="51">
        <v>89.961907829184057</v>
      </c>
      <c r="AH694" s="51">
        <v>6.0222085184860889E-4</v>
      </c>
      <c r="AI694" s="51">
        <v>8.5327611892977356E-2</v>
      </c>
      <c r="AJ694" s="51">
        <v>0.12457321655316522</v>
      </c>
      <c r="AK694" s="51">
        <v>5.2576571437215192</v>
      </c>
      <c r="AL694" s="51">
        <v>3.7542317225464275</v>
      </c>
      <c r="AM694" s="51">
        <v>6.7610825648966113</v>
      </c>
    </row>
    <row r="695" spans="1:39">
      <c r="A695" t="s">
        <v>1526</v>
      </c>
      <c r="B695">
        <v>5</v>
      </c>
      <c r="C695" t="s">
        <v>1527</v>
      </c>
      <c r="D695" t="s">
        <v>136</v>
      </c>
      <c r="E695" t="s">
        <v>137</v>
      </c>
      <c r="F695" t="s">
        <v>138</v>
      </c>
      <c r="G695" t="s">
        <v>139</v>
      </c>
      <c r="H695" t="s">
        <v>140</v>
      </c>
      <c r="I695" t="s">
        <v>10</v>
      </c>
      <c r="J695" t="s">
        <v>45</v>
      </c>
      <c r="K695">
        <v>52</v>
      </c>
      <c r="L695">
        <v>10841.3</v>
      </c>
      <c r="M695" t="s">
        <v>30</v>
      </c>
      <c r="N695">
        <v>694</v>
      </c>
      <c r="O695">
        <v>317.85857653846153</v>
      </c>
      <c r="P695" s="49" t="s">
        <v>33</v>
      </c>
      <c r="Q695" s="49">
        <v>7360445</v>
      </c>
      <c r="R695" s="49">
        <v>32.510452999999998</v>
      </c>
      <c r="S695" s="49">
        <v>52.540310169999998</v>
      </c>
      <c r="T695" s="49">
        <v>7.6758653781217774</v>
      </c>
      <c r="U695" s="49" t="s">
        <v>141</v>
      </c>
      <c r="V695" s="49">
        <v>0.28594968825048261</v>
      </c>
      <c r="W695" s="49">
        <v>1.93521838171215</v>
      </c>
      <c r="X695" s="49">
        <v>4</v>
      </c>
      <c r="Y695" s="49">
        <v>90</v>
      </c>
      <c r="Z695" s="49">
        <v>0.89753000000000005</v>
      </c>
      <c r="AA695" s="49">
        <v>401.28340079999998</v>
      </c>
      <c r="AB695" s="49">
        <v>2.1221608550000002</v>
      </c>
      <c r="AC695" s="51">
        <v>0.6989506263185653</v>
      </c>
      <c r="AD695" s="53">
        <v>1</v>
      </c>
      <c r="AE695" s="51">
        <v>317.85857653846153</v>
      </c>
      <c r="AF695" s="51">
        <v>1055.8353689677961</v>
      </c>
      <c r="AG695" s="51">
        <v>89.962805212116876</v>
      </c>
      <c r="AH695" s="51">
        <v>5.8899937501818696E-4</v>
      </c>
      <c r="AI695" s="51">
        <v>8.5205333952835999E-2</v>
      </c>
      <c r="AJ695" s="51">
        <v>0.12457321655316522</v>
      </c>
      <c r="AK695" s="51">
        <v>5.2501227070808909</v>
      </c>
      <c r="AL695" s="51">
        <v>3.7488517557143299</v>
      </c>
      <c r="AM695" s="51">
        <v>6.7513936584474523</v>
      </c>
    </row>
    <row r="696" spans="1:39">
      <c r="A696" t="s">
        <v>1528</v>
      </c>
      <c r="B696">
        <v>5</v>
      </c>
      <c r="C696" t="s">
        <v>1529</v>
      </c>
      <c r="D696" t="s">
        <v>136</v>
      </c>
      <c r="E696" t="s">
        <v>137</v>
      </c>
      <c r="F696" t="s">
        <v>138</v>
      </c>
      <c r="G696" t="s">
        <v>139</v>
      </c>
      <c r="H696" t="s">
        <v>140</v>
      </c>
      <c r="I696" t="s">
        <v>10</v>
      </c>
      <c r="J696" t="s">
        <v>45</v>
      </c>
      <c r="K696">
        <v>52</v>
      </c>
      <c r="L696">
        <v>10841.3</v>
      </c>
      <c r="M696" t="s">
        <v>30</v>
      </c>
      <c r="N696">
        <v>695</v>
      </c>
      <c r="O696">
        <v>318.31724692307694</v>
      </c>
      <c r="P696" s="49" t="s">
        <v>33</v>
      </c>
      <c r="Q696" s="49">
        <v>7360445</v>
      </c>
      <c r="R696" s="49">
        <v>32.510452999999998</v>
      </c>
      <c r="S696" s="49">
        <v>52.540310169999998</v>
      </c>
      <c r="T696" s="49">
        <v>7.6758653781217774</v>
      </c>
      <c r="U696" s="49" t="s">
        <v>141</v>
      </c>
      <c r="V696" s="49">
        <v>0.28594968825048261</v>
      </c>
      <c r="W696" s="49">
        <v>1.93521838171215</v>
      </c>
      <c r="X696" s="49">
        <v>4</v>
      </c>
      <c r="Y696" s="49">
        <v>90</v>
      </c>
      <c r="Z696" s="49">
        <v>0.89753000000000005</v>
      </c>
      <c r="AA696" s="49">
        <v>401.28340079999998</v>
      </c>
      <c r="AB696" s="49">
        <v>2.1221608550000002</v>
      </c>
      <c r="AC696" s="51">
        <v>0.6989506263185653</v>
      </c>
      <c r="AD696" s="53">
        <v>1</v>
      </c>
      <c r="AE696" s="51">
        <v>318.31724692307694</v>
      </c>
      <c r="AF696" s="51">
        <v>1057.3589409287886</v>
      </c>
      <c r="AG696" s="51">
        <v>89.963682857468314</v>
      </c>
      <c r="AH696" s="51">
        <v>5.7604456757360091E-4</v>
      </c>
      <c r="AI696" s="51">
        <v>8.5083389731819767E-2</v>
      </c>
      <c r="AJ696" s="51">
        <v>0.12457321655316522</v>
      </c>
      <c r="AK696" s="51">
        <v>5.2426088333120378</v>
      </c>
      <c r="AL696" s="51">
        <v>3.7434864718072336</v>
      </c>
      <c r="AM696" s="51">
        <v>6.7417311948168415</v>
      </c>
    </row>
    <row r="697" spans="1:39">
      <c r="A697" t="s">
        <v>1530</v>
      </c>
      <c r="B697">
        <v>5</v>
      </c>
      <c r="C697" t="s">
        <v>1531</v>
      </c>
      <c r="D697" t="s">
        <v>136</v>
      </c>
      <c r="E697" t="s">
        <v>137</v>
      </c>
      <c r="F697" t="s">
        <v>138</v>
      </c>
      <c r="G697" t="s">
        <v>139</v>
      </c>
      <c r="H697" t="s">
        <v>140</v>
      </c>
      <c r="I697" t="s">
        <v>10</v>
      </c>
      <c r="J697" t="s">
        <v>45</v>
      </c>
      <c r="K697">
        <v>52</v>
      </c>
      <c r="L697">
        <v>10841.3</v>
      </c>
      <c r="M697" t="s">
        <v>30</v>
      </c>
      <c r="N697">
        <v>696</v>
      </c>
      <c r="O697">
        <v>318.77591730769228</v>
      </c>
      <c r="P697" s="49" t="s">
        <v>33</v>
      </c>
      <c r="Q697" s="49">
        <v>7360445</v>
      </c>
      <c r="R697" s="49">
        <v>32.510452999999998</v>
      </c>
      <c r="S697" s="49">
        <v>52.540310169999998</v>
      </c>
      <c r="T697" s="49">
        <v>7.6758653781217774</v>
      </c>
      <c r="U697" s="49" t="s">
        <v>141</v>
      </c>
      <c r="V697" s="49">
        <v>0.28594968825048261</v>
      </c>
      <c r="W697" s="49">
        <v>1.93521838171215</v>
      </c>
      <c r="X697" s="49">
        <v>4</v>
      </c>
      <c r="Y697" s="49">
        <v>90</v>
      </c>
      <c r="Z697" s="49">
        <v>0.89753000000000005</v>
      </c>
      <c r="AA697" s="49">
        <v>401.28340079999998</v>
      </c>
      <c r="AB697" s="49">
        <v>2.1221608550000002</v>
      </c>
      <c r="AC697" s="51">
        <v>0.6989506263185653</v>
      </c>
      <c r="AD697" s="53">
        <v>1</v>
      </c>
      <c r="AE697" s="51">
        <v>318.77591730769228</v>
      </c>
      <c r="AF697" s="51">
        <v>1058.8825128897811</v>
      </c>
      <c r="AG697" s="51">
        <v>89.964541164191687</v>
      </c>
      <c r="AH697" s="51">
        <v>5.6335161406738832E-4</v>
      </c>
      <c r="AI697" s="51">
        <v>8.4961778166182708E-2</v>
      </c>
      <c r="AJ697" s="51">
        <v>0.12457321655316522</v>
      </c>
      <c r="AK697" s="51">
        <v>5.2351154568698046</v>
      </c>
      <c r="AL697" s="51">
        <v>3.7381358240226006</v>
      </c>
      <c r="AM697" s="51">
        <v>6.7320950897170091</v>
      </c>
    </row>
    <row r="698" spans="1:39">
      <c r="A698" t="s">
        <v>1532</v>
      </c>
      <c r="B698">
        <v>5</v>
      </c>
      <c r="C698" t="s">
        <v>1533</v>
      </c>
      <c r="D698" t="s">
        <v>136</v>
      </c>
      <c r="E698" t="s">
        <v>137</v>
      </c>
      <c r="F698" t="s">
        <v>138</v>
      </c>
      <c r="G698" t="s">
        <v>139</v>
      </c>
      <c r="H698" t="s">
        <v>140</v>
      </c>
      <c r="I698" t="s">
        <v>10</v>
      </c>
      <c r="J698" t="s">
        <v>45</v>
      </c>
      <c r="K698">
        <v>52</v>
      </c>
      <c r="L698">
        <v>10841.3</v>
      </c>
      <c r="M698" t="s">
        <v>30</v>
      </c>
      <c r="N698">
        <v>697</v>
      </c>
      <c r="O698">
        <v>319.23458769230768</v>
      </c>
      <c r="P698" s="49" t="s">
        <v>33</v>
      </c>
      <c r="Q698" s="49">
        <v>7360445</v>
      </c>
      <c r="R698" s="49">
        <v>32.510452999999998</v>
      </c>
      <c r="S698" s="49">
        <v>52.540310169999998</v>
      </c>
      <c r="T698" s="49">
        <v>7.6758653781217774</v>
      </c>
      <c r="U698" s="49" t="s">
        <v>141</v>
      </c>
      <c r="V698" s="49">
        <v>0.28594968825048261</v>
      </c>
      <c r="W698" s="49">
        <v>1.93521838171215</v>
      </c>
      <c r="X698" s="49">
        <v>4</v>
      </c>
      <c r="Y698" s="49">
        <v>90</v>
      </c>
      <c r="Z698" s="49">
        <v>0.89753000000000005</v>
      </c>
      <c r="AA698" s="49">
        <v>401.28340079999998</v>
      </c>
      <c r="AB698" s="49">
        <v>2.1221608550000002</v>
      </c>
      <c r="AC698" s="51">
        <v>0.6989506263185653</v>
      </c>
      <c r="AD698" s="53">
        <v>1</v>
      </c>
      <c r="AE698" s="51">
        <v>319.23458769230768</v>
      </c>
      <c r="AF698" s="51">
        <v>1060.4060848507736</v>
      </c>
      <c r="AG698" s="51">
        <v>89.965380524016624</v>
      </c>
      <c r="AH698" s="51">
        <v>5.5091577321375791E-4</v>
      </c>
      <c r="AI698" s="51">
        <v>8.4840498191480165E-2</v>
      </c>
      <c r="AJ698" s="51">
        <v>0.12457321655316522</v>
      </c>
      <c r="AK698" s="51">
        <v>5.2276425121659846</v>
      </c>
      <c r="AL698" s="51">
        <v>3.7327997655271514</v>
      </c>
      <c r="AM698" s="51">
        <v>6.7224852588048192</v>
      </c>
    </row>
    <row r="699" spans="1:39">
      <c r="A699" t="s">
        <v>1534</v>
      </c>
      <c r="B699">
        <v>5</v>
      </c>
      <c r="C699" t="s">
        <v>1535</v>
      </c>
      <c r="D699" t="s">
        <v>136</v>
      </c>
      <c r="E699" t="s">
        <v>137</v>
      </c>
      <c r="F699" t="s">
        <v>138</v>
      </c>
      <c r="G699" t="s">
        <v>139</v>
      </c>
      <c r="H699" t="s">
        <v>140</v>
      </c>
      <c r="I699" t="s">
        <v>10</v>
      </c>
      <c r="J699" t="s">
        <v>45</v>
      </c>
      <c r="K699">
        <v>52</v>
      </c>
      <c r="L699">
        <v>10841.3</v>
      </c>
      <c r="M699" t="s">
        <v>30</v>
      </c>
      <c r="N699">
        <v>698</v>
      </c>
      <c r="O699">
        <v>319.69325807692309</v>
      </c>
      <c r="P699" s="49" t="s">
        <v>33</v>
      </c>
      <c r="Q699" s="49">
        <v>7360445</v>
      </c>
      <c r="R699" s="49">
        <v>32.510452999999998</v>
      </c>
      <c r="S699" s="49">
        <v>52.540310169999998</v>
      </c>
      <c r="T699" s="49">
        <v>7.6758653781217774</v>
      </c>
      <c r="U699" s="49" t="s">
        <v>141</v>
      </c>
      <c r="V699" s="49">
        <v>0.28594968825048261</v>
      </c>
      <c r="W699" s="49">
        <v>1.93521838171215</v>
      </c>
      <c r="X699" s="49">
        <v>4</v>
      </c>
      <c r="Y699" s="49">
        <v>90</v>
      </c>
      <c r="Z699" s="49">
        <v>0.89753000000000005</v>
      </c>
      <c r="AA699" s="49">
        <v>401.28340079999998</v>
      </c>
      <c r="AB699" s="49">
        <v>2.1221608550000002</v>
      </c>
      <c r="AC699" s="51">
        <v>0.6989506263185653</v>
      </c>
      <c r="AD699" s="53">
        <v>1</v>
      </c>
      <c r="AE699" s="51">
        <v>319.69325807692309</v>
      </c>
      <c r="AF699" s="51">
        <v>1061.9296568117661</v>
      </c>
      <c r="AG699" s="51">
        <v>89.966201321560703</v>
      </c>
      <c r="AH699" s="51">
        <v>5.3873237700240379E-4</v>
      </c>
      <c r="AI699" s="51">
        <v>8.471954874267891E-2</v>
      </c>
      <c r="AJ699" s="51">
        <v>0.12457321655316522</v>
      </c>
      <c r="AK699" s="51">
        <v>5.2201899335761057</v>
      </c>
      <c r="AL699" s="51">
        <v>3.7274782494617105</v>
      </c>
      <c r="AM699" s="51">
        <v>6.7129016176905019</v>
      </c>
    </row>
    <row r="700" spans="1:39">
      <c r="A700" t="s">
        <v>1536</v>
      </c>
      <c r="B700">
        <v>5</v>
      </c>
      <c r="C700" t="s">
        <v>1537</v>
      </c>
      <c r="D700" t="s">
        <v>136</v>
      </c>
      <c r="E700" t="s">
        <v>137</v>
      </c>
      <c r="F700" t="s">
        <v>138</v>
      </c>
      <c r="G700" t="s">
        <v>139</v>
      </c>
      <c r="H700" t="s">
        <v>140</v>
      </c>
      <c r="I700" t="s">
        <v>10</v>
      </c>
      <c r="J700" t="s">
        <v>45</v>
      </c>
      <c r="K700">
        <v>52</v>
      </c>
      <c r="L700">
        <v>10841.3</v>
      </c>
      <c r="M700" t="s">
        <v>30</v>
      </c>
      <c r="N700">
        <v>699</v>
      </c>
      <c r="O700">
        <v>320.15192846153849</v>
      </c>
      <c r="P700" s="49" t="s">
        <v>33</v>
      </c>
      <c r="Q700" s="49">
        <v>7360445</v>
      </c>
      <c r="R700" s="49">
        <v>32.510452999999998</v>
      </c>
      <c r="S700" s="49">
        <v>52.540310169999998</v>
      </c>
      <c r="T700" s="49">
        <v>7.6758653781217774</v>
      </c>
      <c r="U700" s="49" t="s">
        <v>141</v>
      </c>
      <c r="V700" s="49">
        <v>0.28594968825048261</v>
      </c>
      <c r="W700" s="49">
        <v>1.93521838171215</v>
      </c>
      <c r="X700" s="49">
        <v>4</v>
      </c>
      <c r="Y700" s="49">
        <v>90</v>
      </c>
      <c r="Z700" s="49">
        <v>0.89753000000000005</v>
      </c>
      <c r="AA700" s="49">
        <v>401.28340079999998</v>
      </c>
      <c r="AB700" s="49">
        <v>2.1221608550000002</v>
      </c>
      <c r="AC700" s="51">
        <v>0.6989506263185653</v>
      </c>
      <c r="AD700" s="53">
        <v>1</v>
      </c>
      <c r="AE700" s="51">
        <v>320.15192846153849</v>
      </c>
      <c r="AF700" s="51">
        <v>1063.4532287727586</v>
      </c>
      <c r="AG700" s="51">
        <v>89.967003934439916</v>
      </c>
      <c r="AH700" s="51">
        <v>5.2679682992433678E-4</v>
      </c>
      <c r="AI700" s="51">
        <v>8.4598928754265224E-2</v>
      </c>
      <c r="AJ700" s="51">
        <v>0.12457321655316522</v>
      </c>
      <c r="AK700" s="51">
        <v>5.2127576554460884</v>
      </c>
      <c r="AL700" s="51">
        <v>3.7221712289459621</v>
      </c>
      <c r="AM700" s="51">
        <v>6.7033440819462147</v>
      </c>
    </row>
    <row r="701" spans="1:39">
      <c r="A701" t="s">
        <v>1538</v>
      </c>
      <c r="B701">
        <v>5</v>
      </c>
      <c r="C701" t="s">
        <v>1539</v>
      </c>
      <c r="D701" t="s">
        <v>136</v>
      </c>
      <c r="E701" t="s">
        <v>137</v>
      </c>
      <c r="F701" t="s">
        <v>138</v>
      </c>
      <c r="G701" t="s">
        <v>139</v>
      </c>
      <c r="H701" t="s">
        <v>140</v>
      </c>
      <c r="I701" t="s">
        <v>10</v>
      </c>
      <c r="J701" t="s">
        <v>45</v>
      </c>
      <c r="K701">
        <v>52</v>
      </c>
      <c r="L701">
        <v>10841.3</v>
      </c>
      <c r="M701" t="s">
        <v>30</v>
      </c>
      <c r="N701">
        <v>700</v>
      </c>
      <c r="O701">
        <v>320.61059884615383</v>
      </c>
      <c r="P701" s="49" t="s">
        <v>33</v>
      </c>
      <c r="Q701" s="49">
        <v>7360445</v>
      </c>
      <c r="R701" s="49">
        <v>32.510452999999998</v>
      </c>
      <c r="S701" s="49">
        <v>52.540310169999998</v>
      </c>
      <c r="T701" s="49">
        <v>7.6758653781217774</v>
      </c>
      <c r="U701" s="49" t="s">
        <v>141</v>
      </c>
      <c r="V701" s="49">
        <v>0.28594968825048261</v>
      </c>
      <c r="W701" s="49">
        <v>1.93521838171215</v>
      </c>
      <c r="X701" s="49">
        <v>4</v>
      </c>
      <c r="Y701" s="49">
        <v>90</v>
      </c>
      <c r="Z701" s="49">
        <v>0.89753000000000005</v>
      </c>
      <c r="AA701" s="49">
        <v>401.28340079999998</v>
      </c>
      <c r="AB701" s="49">
        <v>2.1221608550000002</v>
      </c>
      <c r="AC701" s="51">
        <v>0.6989506263185653</v>
      </c>
      <c r="AD701" s="53">
        <v>1</v>
      </c>
      <c r="AE701" s="51">
        <v>320.61059884615383</v>
      </c>
      <c r="AF701" s="51">
        <v>1064.9768007337511</v>
      </c>
      <c r="AG701" s="51">
        <v>89.96778873337766</v>
      </c>
      <c r="AH701" s="51">
        <v>5.1510460801117012E-4</v>
      </c>
      <c r="AI701" s="51">
        <v>8.4478637160350686E-2</v>
      </c>
      <c r="AJ701" s="51">
        <v>0.12457321655316522</v>
      </c>
      <c r="AK701" s="51">
        <v>5.205345612098764</v>
      </c>
      <c r="AL701" s="51">
        <v>3.7168786570831043</v>
      </c>
      <c r="AM701" s="51">
        <v>6.6938125671144242</v>
      </c>
    </row>
    <row r="702" spans="1:39">
      <c r="A702" t="s">
        <v>1540</v>
      </c>
      <c r="B702">
        <v>5</v>
      </c>
      <c r="C702" t="s">
        <v>1541</v>
      </c>
      <c r="D702" t="s">
        <v>136</v>
      </c>
      <c r="E702" t="s">
        <v>137</v>
      </c>
      <c r="F702" t="s">
        <v>138</v>
      </c>
      <c r="G702" t="s">
        <v>139</v>
      </c>
      <c r="H702" t="s">
        <v>140</v>
      </c>
      <c r="I702" t="s">
        <v>10</v>
      </c>
      <c r="J702" t="s">
        <v>45</v>
      </c>
      <c r="K702">
        <v>52</v>
      </c>
      <c r="L702">
        <v>10841.3</v>
      </c>
      <c r="M702" t="s">
        <v>30</v>
      </c>
      <c r="N702">
        <v>701</v>
      </c>
      <c r="O702">
        <v>321.06926923076924</v>
      </c>
      <c r="P702" s="49" t="s">
        <v>33</v>
      </c>
      <c r="Q702" s="49">
        <v>7360445</v>
      </c>
      <c r="R702" s="49">
        <v>32.510452999999998</v>
      </c>
      <c r="S702" s="49">
        <v>52.540310169999998</v>
      </c>
      <c r="T702" s="49">
        <v>7.6758653781217774</v>
      </c>
      <c r="U702" s="49" t="s">
        <v>141</v>
      </c>
      <c r="V702" s="49">
        <v>0.28594968825048261</v>
      </c>
      <c r="W702" s="49">
        <v>1.93521838171215</v>
      </c>
      <c r="X702" s="49">
        <v>4</v>
      </c>
      <c r="Y702" s="49">
        <v>90</v>
      </c>
      <c r="Z702" s="49">
        <v>0.89753000000000005</v>
      </c>
      <c r="AA702" s="49">
        <v>401.28340079999998</v>
      </c>
      <c r="AB702" s="49">
        <v>2.1221608550000002</v>
      </c>
      <c r="AC702" s="51">
        <v>0.6989506263185653</v>
      </c>
      <c r="AD702" s="53">
        <v>1</v>
      </c>
      <c r="AE702" s="51">
        <v>321.06926923076924</v>
      </c>
      <c r="AF702" s="51">
        <v>1066.5003726947436</v>
      </c>
      <c r="AG702" s="51">
        <v>89.968556082312517</v>
      </c>
      <c r="AH702" s="51">
        <v>5.0365125803296916E-4</v>
      </c>
      <c r="AI702" s="51">
        <v>8.4358672894775943E-2</v>
      </c>
      <c r="AJ702" s="51">
        <v>0.12457321655316522</v>
      </c>
      <c r="AK702" s="51">
        <v>5.1979537378402707</v>
      </c>
      <c r="AL702" s="51">
        <v>3.7116004869644144</v>
      </c>
      <c r="AM702" s="51">
        <v>6.6843069887161279</v>
      </c>
    </row>
    <row r="703" spans="1:39">
      <c r="A703" t="s">
        <v>1542</v>
      </c>
      <c r="B703">
        <v>5</v>
      </c>
      <c r="C703" t="s">
        <v>1543</v>
      </c>
      <c r="D703" t="s">
        <v>136</v>
      </c>
      <c r="E703" t="s">
        <v>137</v>
      </c>
      <c r="F703" t="s">
        <v>138</v>
      </c>
      <c r="G703" t="s">
        <v>139</v>
      </c>
      <c r="H703" t="s">
        <v>140</v>
      </c>
      <c r="I703" t="s">
        <v>10</v>
      </c>
      <c r="J703" t="s">
        <v>45</v>
      </c>
      <c r="K703">
        <v>52</v>
      </c>
      <c r="L703">
        <v>10841.3</v>
      </c>
      <c r="M703" t="s">
        <v>30</v>
      </c>
      <c r="N703">
        <v>702</v>
      </c>
      <c r="O703">
        <v>321.52793961538464</v>
      </c>
      <c r="P703" s="49" t="s">
        <v>33</v>
      </c>
      <c r="Q703" s="49">
        <v>7360445</v>
      </c>
      <c r="R703" s="49">
        <v>32.510452999999998</v>
      </c>
      <c r="S703" s="49">
        <v>52.540310169999998</v>
      </c>
      <c r="T703" s="49">
        <v>7.6758653781217774</v>
      </c>
      <c r="U703" s="49" t="s">
        <v>141</v>
      </c>
      <c r="V703" s="49">
        <v>0.28594968825048261</v>
      </c>
      <c r="W703" s="49">
        <v>1.93521838171215</v>
      </c>
      <c r="X703" s="49">
        <v>4</v>
      </c>
      <c r="Y703" s="49">
        <v>90</v>
      </c>
      <c r="Z703" s="49">
        <v>0.89753000000000005</v>
      </c>
      <c r="AA703" s="49">
        <v>401.28340079999998</v>
      </c>
      <c r="AB703" s="49">
        <v>2.1221608550000002</v>
      </c>
      <c r="AC703" s="51">
        <v>0.6989506263185653</v>
      </c>
      <c r="AD703" s="53">
        <v>1</v>
      </c>
      <c r="AE703" s="51">
        <v>321.52793961538464</v>
      </c>
      <c r="AF703" s="51">
        <v>1068.0239446557362</v>
      </c>
      <c r="AG703" s="51">
        <v>89.969306338504836</v>
      </c>
      <c r="AH703" s="51">
        <v>4.9243239671475567E-4</v>
      </c>
      <c r="AI703" s="51">
        <v>8.4239034891212372E-2</v>
      </c>
      <c r="AJ703" s="51">
        <v>0.12457321655316522</v>
      </c>
      <c r="AK703" s="51">
        <v>5.1905819669663185</v>
      </c>
      <c r="AL703" s="51">
        <v>3.7063366716737227</v>
      </c>
      <c r="AM703" s="51">
        <v>6.6748272622589147</v>
      </c>
    </row>
    <row r="704" spans="1:39">
      <c r="A704" t="s">
        <v>1544</v>
      </c>
      <c r="B704">
        <v>5</v>
      </c>
      <c r="C704" t="s">
        <v>1545</v>
      </c>
      <c r="D704" t="s">
        <v>136</v>
      </c>
      <c r="E704" t="s">
        <v>137</v>
      </c>
      <c r="F704" t="s">
        <v>138</v>
      </c>
      <c r="G704" t="s">
        <v>139</v>
      </c>
      <c r="H704" t="s">
        <v>140</v>
      </c>
      <c r="I704" t="s">
        <v>10</v>
      </c>
      <c r="J704" t="s">
        <v>45</v>
      </c>
      <c r="K704">
        <v>52</v>
      </c>
      <c r="L704">
        <v>10841.3</v>
      </c>
      <c r="M704" t="s">
        <v>30</v>
      </c>
      <c r="N704">
        <v>703</v>
      </c>
      <c r="O704">
        <v>321.98660999999998</v>
      </c>
      <c r="P704" s="49" t="s">
        <v>33</v>
      </c>
      <c r="Q704" s="49">
        <v>7360445</v>
      </c>
      <c r="R704" s="49">
        <v>32.510452999999998</v>
      </c>
      <c r="S704" s="49">
        <v>52.540310169999998</v>
      </c>
      <c r="T704" s="49">
        <v>7.6758653781217774</v>
      </c>
      <c r="U704" s="49" t="s">
        <v>141</v>
      </c>
      <c r="V704" s="49">
        <v>0.28594968825048261</v>
      </c>
      <c r="W704" s="49">
        <v>1.93521838171215</v>
      </c>
      <c r="X704" s="49">
        <v>4</v>
      </c>
      <c r="Y704" s="49">
        <v>90</v>
      </c>
      <c r="Z704" s="49">
        <v>0.89753000000000005</v>
      </c>
      <c r="AA704" s="49">
        <v>401.28340079999998</v>
      </c>
      <c r="AB704" s="49">
        <v>2.1221608550000002</v>
      </c>
      <c r="AC704" s="51">
        <v>0.6989506263185653</v>
      </c>
      <c r="AD704" s="53">
        <v>1</v>
      </c>
      <c r="AE704" s="51">
        <v>321.98660999999998</v>
      </c>
      <c r="AF704" s="51">
        <v>1069.5475166167284</v>
      </c>
      <c r="AG704" s="51">
        <v>89.970039852641776</v>
      </c>
      <c r="AH704" s="51">
        <v>4.8144370972922864E-4</v>
      </c>
      <c r="AI704" s="51">
        <v>8.4119722083261558E-2</v>
      </c>
      <c r="AJ704" s="51">
        <v>0.12457321655316522</v>
      </c>
      <c r="AK704" s="51">
        <v>5.183230233768314</v>
      </c>
      <c r="AL704" s="51">
        <v>3.701087164291788</v>
      </c>
      <c r="AM704" s="51">
        <v>6.6653733032448397</v>
      </c>
    </row>
    <row r="705" spans="1:39">
      <c r="A705" t="s">
        <v>1546</v>
      </c>
      <c r="B705">
        <v>5</v>
      </c>
      <c r="C705" t="s">
        <v>1547</v>
      </c>
      <c r="D705" t="s">
        <v>136</v>
      </c>
      <c r="E705" t="s">
        <v>137</v>
      </c>
      <c r="F705" t="s">
        <v>138</v>
      </c>
      <c r="G705" t="s">
        <v>139</v>
      </c>
      <c r="H705" t="s">
        <v>140</v>
      </c>
      <c r="I705" t="s">
        <v>10</v>
      </c>
      <c r="J705" t="s">
        <v>45</v>
      </c>
      <c r="K705">
        <v>52</v>
      </c>
      <c r="L705">
        <v>10841.3</v>
      </c>
      <c r="M705" t="s">
        <v>30</v>
      </c>
      <c r="N705">
        <v>704</v>
      </c>
      <c r="O705">
        <v>322.44528038461539</v>
      </c>
      <c r="P705" s="49" t="s">
        <v>33</v>
      </c>
      <c r="Q705" s="49">
        <v>7360445</v>
      </c>
      <c r="R705" s="49">
        <v>32.510452999999998</v>
      </c>
      <c r="S705" s="49">
        <v>52.540310169999998</v>
      </c>
      <c r="T705" s="49">
        <v>7.6758653781217774</v>
      </c>
      <c r="U705" s="49" t="s">
        <v>141</v>
      </c>
      <c r="V705" s="49">
        <v>0.28594968825048261</v>
      </c>
      <c r="W705" s="49">
        <v>1.93521838171215</v>
      </c>
      <c r="X705" s="49">
        <v>4</v>
      </c>
      <c r="Y705" s="49">
        <v>90</v>
      </c>
      <c r="Z705" s="49">
        <v>0.89753000000000005</v>
      </c>
      <c r="AA705" s="49">
        <v>401.28340079999998</v>
      </c>
      <c r="AB705" s="49">
        <v>2.1221608550000002</v>
      </c>
      <c r="AC705" s="51">
        <v>0.6989506263185653</v>
      </c>
      <c r="AD705" s="53">
        <v>1</v>
      </c>
      <c r="AE705" s="51">
        <v>322.44528038461539</v>
      </c>
      <c r="AF705" s="51">
        <v>1071.071088577721</v>
      </c>
      <c r="AG705" s="51">
        <v>89.970756968941345</v>
      </c>
      <c r="AH705" s="51">
        <v>4.7068095103416452E-4</v>
      </c>
      <c r="AI705" s="51">
        <v>8.4000733404552844E-2</v>
      </c>
      <c r="AJ705" s="51">
        <v>0.12457321655316522</v>
      </c>
      <c r="AK705" s="51">
        <v>5.1758984725393749</v>
      </c>
      <c r="AL705" s="51">
        <v>3.6958519179005913</v>
      </c>
      <c r="AM705" s="51">
        <v>6.6559450271781593</v>
      </c>
    </row>
    <row r="706" spans="1:39">
      <c r="A706" t="s">
        <v>1548</v>
      </c>
      <c r="B706">
        <v>5</v>
      </c>
      <c r="C706" t="s">
        <v>1549</v>
      </c>
      <c r="D706" t="s">
        <v>136</v>
      </c>
      <c r="E706" t="s">
        <v>137</v>
      </c>
      <c r="F706" t="s">
        <v>138</v>
      </c>
      <c r="G706" t="s">
        <v>139</v>
      </c>
      <c r="H706" t="s">
        <v>140</v>
      </c>
      <c r="I706" t="s">
        <v>10</v>
      </c>
      <c r="J706" t="s">
        <v>45</v>
      </c>
      <c r="K706">
        <v>52</v>
      </c>
      <c r="L706">
        <v>10841.3</v>
      </c>
      <c r="M706" t="s">
        <v>30</v>
      </c>
      <c r="N706">
        <v>705</v>
      </c>
      <c r="O706">
        <v>322.90395076923079</v>
      </c>
      <c r="P706" s="49" t="s">
        <v>33</v>
      </c>
      <c r="Q706" s="49">
        <v>7360445</v>
      </c>
      <c r="R706" s="49">
        <v>32.510452999999998</v>
      </c>
      <c r="S706" s="49">
        <v>52.540310169999998</v>
      </c>
      <c r="T706" s="49">
        <v>7.6758653781217774</v>
      </c>
      <c r="U706" s="49" t="s">
        <v>141</v>
      </c>
      <c r="V706" s="49">
        <v>0.28594968825048261</v>
      </c>
      <c r="W706" s="49">
        <v>1.93521838171215</v>
      </c>
      <c r="X706" s="49">
        <v>4</v>
      </c>
      <c r="Y706" s="49">
        <v>90</v>
      </c>
      <c r="Z706" s="49">
        <v>0.89753000000000005</v>
      </c>
      <c r="AA706" s="49">
        <v>401.28340079999998</v>
      </c>
      <c r="AB706" s="49">
        <v>2.1221608550000002</v>
      </c>
      <c r="AC706" s="51">
        <v>0.6989506263185653</v>
      </c>
      <c r="AD706" s="53">
        <v>1</v>
      </c>
      <c r="AE706" s="51">
        <v>322.90395076923079</v>
      </c>
      <c r="AF706" s="51">
        <v>1072.5946605387137</v>
      </c>
      <c r="AG706" s="51">
        <v>89.971458025255018</v>
      </c>
      <c r="AH706" s="51">
        <v>4.6013994194033431E-4</v>
      </c>
      <c r="AI706" s="51">
        <v>8.3882067788838888E-2</v>
      </c>
      <c r="AJ706" s="51">
        <v>0.12457321655316522</v>
      </c>
      <c r="AK706" s="51">
        <v>5.1685866175802193</v>
      </c>
      <c r="AL706" s="51">
        <v>3.6906308855875389</v>
      </c>
      <c r="AM706" s="51">
        <v>6.6465423495728997</v>
      </c>
    </row>
    <row r="707" spans="1:39">
      <c r="A707" t="s">
        <v>1550</v>
      </c>
      <c r="B707">
        <v>5</v>
      </c>
      <c r="C707" t="s">
        <v>1551</v>
      </c>
      <c r="D707" t="s">
        <v>136</v>
      </c>
      <c r="E707" t="s">
        <v>137</v>
      </c>
      <c r="F707" t="s">
        <v>138</v>
      </c>
      <c r="G707" t="s">
        <v>139</v>
      </c>
      <c r="H707" t="s">
        <v>140</v>
      </c>
      <c r="I707" t="s">
        <v>10</v>
      </c>
      <c r="J707" t="s">
        <v>45</v>
      </c>
      <c r="K707">
        <v>52</v>
      </c>
      <c r="L707">
        <v>10841.3</v>
      </c>
      <c r="M707" t="s">
        <v>30</v>
      </c>
      <c r="N707">
        <v>706</v>
      </c>
      <c r="O707">
        <v>323.36262115384613</v>
      </c>
      <c r="P707" s="49" t="s">
        <v>33</v>
      </c>
      <c r="Q707" s="49">
        <v>7360445</v>
      </c>
      <c r="R707" s="49">
        <v>32.510452999999998</v>
      </c>
      <c r="S707" s="49">
        <v>52.540310169999998</v>
      </c>
      <c r="T707" s="49">
        <v>7.6758653781217774</v>
      </c>
      <c r="U707" s="49" t="s">
        <v>141</v>
      </c>
      <c r="V707" s="49">
        <v>0.28594968825048261</v>
      </c>
      <c r="W707" s="49">
        <v>1.93521838171215</v>
      </c>
      <c r="X707" s="49">
        <v>4</v>
      </c>
      <c r="Y707" s="49">
        <v>90</v>
      </c>
      <c r="Z707" s="49">
        <v>0.89753000000000005</v>
      </c>
      <c r="AA707" s="49">
        <v>401.28340079999998</v>
      </c>
      <c r="AB707" s="49">
        <v>2.1221608550000002</v>
      </c>
      <c r="AC707" s="51">
        <v>0.6989506263185653</v>
      </c>
      <c r="AD707" s="53">
        <v>1</v>
      </c>
      <c r="AE707" s="51">
        <v>323.36262115384613</v>
      </c>
      <c r="AF707" s="51">
        <v>1074.118232499706</v>
      </c>
      <c r="AG707" s="51">
        <v>89.972143353169102</v>
      </c>
      <c r="AH707" s="51">
        <v>4.4981657029039094E-4</v>
      </c>
      <c r="AI707" s="51">
        <v>8.376372417008919E-2</v>
      </c>
      <c r="AJ707" s="51">
        <v>0.12457321655316522</v>
      </c>
      <c r="AK707" s="51">
        <v>5.1612946032049241</v>
      </c>
      <c r="AL707" s="51">
        <v>3.6854240204495774</v>
      </c>
      <c r="AM707" s="51">
        <v>6.6371651859602707</v>
      </c>
    </row>
    <row r="708" spans="1:39">
      <c r="A708" t="s">
        <v>1552</v>
      </c>
      <c r="B708">
        <v>5</v>
      </c>
      <c r="C708" t="s">
        <v>1553</v>
      </c>
      <c r="D708" t="s">
        <v>136</v>
      </c>
      <c r="E708" t="s">
        <v>137</v>
      </c>
      <c r="F708" t="s">
        <v>138</v>
      </c>
      <c r="G708" t="s">
        <v>139</v>
      </c>
      <c r="H708" t="s">
        <v>140</v>
      </c>
      <c r="I708" t="s">
        <v>10</v>
      </c>
      <c r="J708" t="s">
        <v>45</v>
      </c>
      <c r="K708">
        <v>52</v>
      </c>
      <c r="L708">
        <v>10841.3</v>
      </c>
      <c r="M708" t="s">
        <v>30</v>
      </c>
      <c r="N708">
        <v>707</v>
      </c>
      <c r="O708">
        <v>323.82129153846154</v>
      </c>
      <c r="P708" s="49" t="s">
        <v>33</v>
      </c>
      <c r="Q708" s="49">
        <v>7360445</v>
      </c>
      <c r="R708" s="49">
        <v>32.510452999999998</v>
      </c>
      <c r="S708" s="49">
        <v>52.540310169999998</v>
      </c>
      <c r="T708" s="49">
        <v>7.6758653781217774</v>
      </c>
      <c r="U708" s="49" t="s">
        <v>141</v>
      </c>
      <c r="V708" s="49">
        <v>0.28594968825048261</v>
      </c>
      <c r="W708" s="49">
        <v>1.93521838171215</v>
      </c>
      <c r="X708" s="49">
        <v>4</v>
      </c>
      <c r="Y708" s="49">
        <v>90</v>
      </c>
      <c r="Z708" s="49">
        <v>0.89753000000000005</v>
      </c>
      <c r="AA708" s="49">
        <v>401.28340079999998</v>
      </c>
      <c r="AB708" s="49">
        <v>2.1221608550000002</v>
      </c>
      <c r="AC708" s="51">
        <v>0.6989506263185653</v>
      </c>
      <c r="AD708" s="53">
        <v>1</v>
      </c>
      <c r="AE708" s="51">
        <v>323.82129153846154</v>
      </c>
      <c r="AF708" s="51">
        <v>1075.6418044606985</v>
      </c>
      <c r="AG708" s="51">
        <v>89.972813278104894</v>
      </c>
      <c r="AH708" s="51">
        <v>4.3970678966538299E-4</v>
      </c>
      <c r="AI708" s="51">
        <v>8.3645701482581505E-2</v>
      </c>
      <c r="AJ708" s="51">
        <v>0.12457321655316522</v>
      </c>
      <c r="AK708" s="51">
        <v>5.1540223637465612</v>
      </c>
      <c r="AL708" s="51">
        <v>3.6802312755972162</v>
      </c>
      <c r="AM708" s="51">
        <v>6.6278134518959062</v>
      </c>
    </row>
    <row r="709" spans="1:39">
      <c r="A709" t="s">
        <v>1554</v>
      </c>
      <c r="B709">
        <v>5</v>
      </c>
      <c r="C709" t="s">
        <v>1555</v>
      </c>
      <c r="D709" t="s">
        <v>136</v>
      </c>
      <c r="E709" t="s">
        <v>137</v>
      </c>
      <c r="F709" t="s">
        <v>138</v>
      </c>
      <c r="G709" t="s">
        <v>139</v>
      </c>
      <c r="H709" t="s">
        <v>140</v>
      </c>
      <c r="I709" t="s">
        <v>10</v>
      </c>
      <c r="J709" t="s">
        <v>45</v>
      </c>
      <c r="K709">
        <v>52</v>
      </c>
      <c r="L709">
        <v>10841.3</v>
      </c>
      <c r="M709" t="s">
        <v>30</v>
      </c>
      <c r="N709">
        <v>708</v>
      </c>
      <c r="O709">
        <v>324.27996192307694</v>
      </c>
      <c r="P709" s="49" t="s">
        <v>33</v>
      </c>
      <c r="Q709" s="49">
        <v>7360445</v>
      </c>
      <c r="R709" s="49">
        <v>32.510452999999998</v>
      </c>
      <c r="S709" s="49">
        <v>52.540310169999998</v>
      </c>
      <c r="T709" s="49">
        <v>7.6758653781217774</v>
      </c>
      <c r="U709" s="49" t="s">
        <v>141</v>
      </c>
      <c r="V709" s="49">
        <v>0.28594968825048261</v>
      </c>
      <c r="W709" s="49">
        <v>1.93521838171215</v>
      </c>
      <c r="X709" s="49">
        <v>4</v>
      </c>
      <c r="Y709" s="49">
        <v>90</v>
      </c>
      <c r="Z709" s="49">
        <v>0.89753000000000005</v>
      </c>
      <c r="AA709" s="49">
        <v>401.28340079999998</v>
      </c>
      <c r="AB709" s="49">
        <v>2.1221608550000002</v>
      </c>
      <c r="AC709" s="51">
        <v>0.6989506263185653</v>
      </c>
      <c r="AD709" s="53">
        <v>1</v>
      </c>
      <c r="AE709" s="51">
        <v>324.27996192307694</v>
      </c>
      <c r="AF709" s="51">
        <v>1077.165376421691</v>
      </c>
      <c r="AG709" s="51">
        <v>89.973468119417547</v>
      </c>
      <c r="AH709" s="51">
        <v>4.2980661853725443E-4</v>
      </c>
      <c r="AI709" s="51">
        <v>8.3527998660991629E-2</v>
      </c>
      <c r="AJ709" s="51">
        <v>0.12457321655316522</v>
      </c>
      <c r="AK709" s="51">
        <v>5.1467698335627281</v>
      </c>
      <c r="AL709" s="51">
        <v>3.6750526041584775</v>
      </c>
      <c r="AM709" s="51">
        <v>6.6184870629669792</v>
      </c>
    </row>
    <row r="710" spans="1:39">
      <c r="A710" t="s">
        <v>1556</v>
      </c>
      <c r="B710">
        <v>5</v>
      </c>
      <c r="C710" t="s">
        <v>1557</v>
      </c>
      <c r="D710" t="s">
        <v>136</v>
      </c>
      <c r="E710" t="s">
        <v>137</v>
      </c>
      <c r="F710" t="s">
        <v>138</v>
      </c>
      <c r="G710" t="s">
        <v>139</v>
      </c>
      <c r="H710" t="s">
        <v>140</v>
      </c>
      <c r="I710" t="s">
        <v>10</v>
      </c>
      <c r="J710" t="s">
        <v>45</v>
      </c>
      <c r="K710">
        <v>52</v>
      </c>
      <c r="L710">
        <v>10841.3</v>
      </c>
      <c r="M710" t="s">
        <v>30</v>
      </c>
      <c r="N710">
        <v>709</v>
      </c>
      <c r="O710">
        <v>324.73863230769228</v>
      </c>
      <c r="P710" s="49" t="s">
        <v>33</v>
      </c>
      <c r="Q710" s="49">
        <v>7360445</v>
      </c>
      <c r="R710" s="49">
        <v>32.510452999999998</v>
      </c>
      <c r="S710" s="49">
        <v>52.540310169999998</v>
      </c>
      <c r="T710" s="49">
        <v>7.6758653781217774</v>
      </c>
      <c r="U710" s="49" t="s">
        <v>141</v>
      </c>
      <c r="V710" s="49">
        <v>0.28594968825048261</v>
      </c>
      <c r="W710" s="49">
        <v>1.93521838171215</v>
      </c>
      <c r="X710" s="49">
        <v>4</v>
      </c>
      <c r="Y710" s="49">
        <v>90</v>
      </c>
      <c r="Z710" s="49">
        <v>0.89753000000000005</v>
      </c>
      <c r="AA710" s="49">
        <v>401.28340079999998</v>
      </c>
      <c r="AB710" s="49">
        <v>2.1221608550000002</v>
      </c>
      <c r="AC710" s="51">
        <v>0.6989506263185653</v>
      </c>
      <c r="AD710" s="53">
        <v>1</v>
      </c>
      <c r="AE710" s="51">
        <v>324.73863230769228</v>
      </c>
      <c r="AF710" s="51">
        <v>1078.6889483826835</v>
      </c>
      <c r="AG710" s="51">
        <v>89.974108190493737</v>
      </c>
      <c r="AH710" s="51">
        <v>4.2011213948433401E-4</v>
      </c>
      <c r="AI710" s="51">
        <v>8.3410614640481023E-2</v>
      </c>
      <c r="AJ710" s="51">
        <v>0.12457321655316522</v>
      </c>
      <c r="AK710" s="51">
        <v>5.1395369470409484</v>
      </c>
      <c r="AL710" s="51">
        <v>3.669887959282752</v>
      </c>
      <c r="AM710" s="51">
        <v>6.6091859347991457</v>
      </c>
    </row>
    <row r="711" spans="1:39">
      <c r="A711" t="s">
        <v>1558</v>
      </c>
      <c r="B711">
        <v>5</v>
      </c>
      <c r="C711" t="s">
        <v>1559</v>
      </c>
      <c r="D711" t="s">
        <v>136</v>
      </c>
      <c r="E711" t="s">
        <v>137</v>
      </c>
      <c r="F711" t="s">
        <v>138</v>
      </c>
      <c r="G711" t="s">
        <v>139</v>
      </c>
      <c r="H711" t="s">
        <v>140</v>
      </c>
      <c r="I711" t="s">
        <v>10</v>
      </c>
      <c r="J711" t="s">
        <v>45</v>
      </c>
      <c r="K711">
        <v>52</v>
      </c>
      <c r="L711">
        <v>10841.3</v>
      </c>
      <c r="M711" t="s">
        <v>30</v>
      </c>
      <c r="N711">
        <v>710</v>
      </c>
      <c r="O711">
        <v>325.19730269230769</v>
      </c>
      <c r="P711" s="49" t="s">
        <v>33</v>
      </c>
      <c r="Q711" s="49">
        <v>7360445</v>
      </c>
      <c r="R711" s="49">
        <v>32.510452999999998</v>
      </c>
      <c r="S711" s="49">
        <v>52.540310169999998</v>
      </c>
      <c r="T711" s="49">
        <v>7.6758653781217774</v>
      </c>
      <c r="U711" s="49" t="s">
        <v>141</v>
      </c>
      <c r="V711" s="49">
        <v>0.28594968825048261</v>
      </c>
      <c r="W711" s="49">
        <v>1.93521838171215</v>
      </c>
      <c r="X711" s="49">
        <v>4</v>
      </c>
      <c r="Y711" s="49">
        <v>90</v>
      </c>
      <c r="Z711" s="49">
        <v>0.89753000000000005</v>
      </c>
      <c r="AA711" s="49">
        <v>401.28340079999998</v>
      </c>
      <c r="AB711" s="49">
        <v>2.1221608550000002</v>
      </c>
      <c r="AC711" s="51">
        <v>0.6989506263185653</v>
      </c>
      <c r="AD711" s="53">
        <v>1</v>
      </c>
      <c r="AE711" s="51">
        <v>325.19730269230769</v>
      </c>
      <c r="AF711" s="51">
        <v>1080.212520343676</v>
      </c>
      <c r="AG711" s="51">
        <v>89.974733798848121</v>
      </c>
      <c r="AH711" s="51">
        <v>4.1061949838958978E-4</v>
      </c>
      <c r="AI711" s="51">
        <v>8.3293548356782723E-2</v>
      </c>
      <c r="AJ711" s="51">
        <v>0.12457321655316522</v>
      </c>
      <c r="AK711" s="51">
        <v>5.1323236386039648</v>
      </c>
      <c r="AL711" s="51">
        <v>3.6647372941445782</v>
      </c>
      <c r="AM711" s="51">
        <v>6.5999099830633519</v>
      </c>
    </row>
    <row r="712" spans="1:39">
      <c r="A712" t="s">
        <v>1560</v>
      </c>
      <c r="B712">
        <v>5</v>
      </c>
      <c r="C712" t="s">
        <v>1561</v>
      </c>
      <c r="D712" t="s">
        <v>136</v>
      </c>
      <c r="E712" t="s">
        <v>137</v>
      </c>
      <c r="F712" t="s">
        <v>138</v>
      </c>
      <c r="G712" t="s">
        <v>139</v>
      </c>
      <c r="H712" t="s">
        <v>140</v>
      </c>
      <c r="I712" t="s">
        <v>10</v>
      </c>
      <c r="J712" t="s">
        <v>45</v>
      </c>
      <c r="K712">
        <v>52</v>
      </c>
      <c r="L712">
        <v>10841.3</v>
      </c>
      <c r="M712" t="s">
        <v>30</v>
      </c>
      <c r="N712">
        <v>711</v>
      </c>
      <c r="O712">
        <v>325.65597307692309</v>
      </c>
      <c r="P712" s="49" t="s">
        <v>33</v>
      </c>
      <c r="Q712" s="49">
        <v>7360445</v>
      </c>
      <c r="R712" s="49">
        <v>32.510452999999998</v>
      </c>
      <c r="S712" s="49">
        <v>52.540310169999998</v>
      </c>
      <c r="T712" s="49">
        <v>7.6758653781217774</v>
      </c>
      <c r="U712" s="49" t="s">
        <v>141</v>
      </c>
      <c r="V712" s="49">
        <v>0.28594968825048261</v>
      </c>
      <c r="W712" s="49">
        <v>1.93521838171215</v>
      </c>
      <c r="X712" s="49">
        <v>4</v>
      </c>
      <c r="Y712" s="49">
        <v>90</v>
      </c>
      <c r="Z712" s="49">
        <v>0.89753000000000005</v>
      </c>
      <c r="AA712" s="49">
        <v>401.28340079999998</v>
      </c>
      <c r="AB712" s="49">
        <v>2.1221608550000002</v>
      </c>
      <c r="AC712" s="51">
        <v>0.6989506263185653</v>
      </c>
      <c r="AD712" s="53">
        <v>1</v>
      </c>
      <c r="AE712" s="51">
        <v>325.65597307692309</v>
      </c>
      <c r="AF712" s="51">
        <v>1081.7360923046685</v>
      </c>
      <c r="AG712" s="51">
        <v>89.975345246218424</v>
      </c>
      <c r="AH712" s="51">
        <v>4.0132490355446567E-4</v>
      </c>
      <c r="AI712" s="51">
        <v>8.317679874628521E-2</v>
      </c>
      <c r="AJ712" s="51">
        <v>0.12457321655316522</v>
      </c>
      <c r="AK712" s="51">
        <v>5.1251298427149052</v>
      </c>
      <c r="AL712" s="51">
        <v>3.6596005619473329</v>
      </c>
      <c r="AM712" s="51">
        <v>6.5906591234824781</v>
      </c>
    </row>
    <row r="713" spans="1:39">
      <c r="A713" t="s">
        <v>1562</v>
      </c>
      <c r="B713">
        <v>5</v>
      </c>
      <c r="C713" t="s">
        <v>1563</v>
      </c>
      <c r="D713" t="s">
        <v>136</v>
      </c>
      <c r="E713" t="s">
        <v>137</v>
      </c>
      <c r="F713" t="s">
        <v>138</v>
      </c>
      <c r="G713" t="s">
        <v>139</v>
      </c>
      <c r="H713" t="s">
        <v>140</v>
      </c>
      <c r="I713" t="s">
        <v>10</v>
      </c>
      <c r="J713" t="s">
        <v>45</v>
      </c>
      <c r="K713">
        <v>52</v>
      </c>
      <c r="L713">
        <v>10841.3</v>
      </c>
      <c r="M713" t="s">
        <v>30</v>
      </c>
      <c r="N713">
        <v>712</v>
      </c>
      <c r="O713">
        <v>326.11464346153849</v>
      </c>
      <c r="P713" s="49" t="s">
        <v>33</v>
      </c>
      <c r="Q713" s="49">
        <v>7360445</v>
      </c>
      <c r="R713" s="49">
        <v>32.510452999999998</v>
      </c>
      <c r="S713" s="49">
        <v>52.540310169999998</v>
      </c>
      <c r="T713" s="49">
        <v>7.6758653781217774</v>
      </c>
      <c r="U713" s="49" t="s">
        <v>141</v>
      </c>
      <c r="V713" s="49">
        <v>0.28594968825048261</v>
      </c>
      <c r="W713" s="49">
        <v>1.93521838171215</v>
      </c>
      <c r="X713" s="49">
        <v>4</v>
      </c>
      <c r="Y713" s="49">
        <v>90</v>
      </c>
      <c r="Z713" s="49">
        <v>0.89753000000000005</v>
      </c>
      <c r="AA713" s="49">
        <v>401.28340079999998</v>
      </c>
      <c r="AB713" s="49">
        <v>2.1221608550000002</v>
      </c>
      <c r="AC713" s="51">
        <v>0.6989506263185653</v>
      </c>
      <c r="AD713" s="53">
        <v>1</v>
      </c>
      <c r="AE713" s="51">
        <v>326.11464346153849</v>
      </c>
      <c r="AF713" s="51">
        <v>1083.2596642656611</v>
      </c>
      <c r="AG713" s="51">
        <v>89.975942828659527</v>
      </c>
      <c r="AH713" s="51">
        <v>3.9222462502731402E-4</v>
      </c>
      <c r="AI713" s="51">
        <v>8.3060364746114668E-2</v>
      </c>
      <c r="AJ713" s="51">
        <v>0.12457321655316522</v>
      </c>
      <c r="AK713" s="51">
        <v>5.1179554938823548</v>
      </c>
      <c r="AL713" s="51">
        <v>3.6544777159268502</v>
      </c>
      <c r="AM713" s="51">
        <v>6.5814332718378594</v>
      </c>
    </row>
    <row r="714" spans="1:39">
      <c r="A714" t="s">
        <v>1564</v>
      </c>
      <c r="B714">
        <v>5</v>
      </c>
      <c r="C714" t="s">
        <v>1565</v>
      </c>
      <c r="D714" t="s">
        <v>136</v>
      </c>
      <c r="E714" t="s">
        <v>137</v>
      </c>
      <c r="F714" t="s">
        <v>138</v>
      </c>
      <c r="G714" t="s">
        <v>139</v>
      </c>
      <c r="H714" t="s">
        <v>140</v>
      </c>
      <c r="I714" t="s">
        <v>10</v>
      </c>
      <c r="J714" t="s">
        <v>45</v>
      </c>
      <c r="K714">
        <v>52</v>
      </c>
      <c r="L714">
        <v>10841.3</v>
      </c>
      <c r="M714" t="s">
        <v>30</v>
      </c>
      <c r="N714">
        <v>713</v>
      </c>
      <c r="O714">
        <v>326.57331384615384</v>
      </c>
      <c r="P714" s="49" t="s">
        <v>33</v>
      </c>
      <c r="Q714" s="49">
        <v>7360445</v>
      </c>
      <c r="R714" s="49">
        <v>32.510452999999998</v>
      </c>
      <c r="S714" s="49">
        <v>52.540310169999998</v>
      </c>
      <c r="T714" s="49">
        <v>7.6758653781217774</v>
      </c>
      <c r="U714" s="49" t="s">
        <v>141</v>
      </c>
      <c r="V714" s="49">
        <v>0.28594968825048261</v>
      </c>
      <c r="W714" s="49">
        <v>1.93521838171215</v>
      </c>
      <c r="X714" s="49">
        <v>4</v>
      </c>
      <c r="Y714" s="49">
        <v>90</v>
      </c>
      <c r="Z714" s="49">
        <v>0.89753000000000005</v>
      </c>
      <c r="AA714" s="49">
        <v>401.28340079999998</v>
      </c>
      <c r="AB714" s="49">
        <v>2.1221608550000002</v>
      </c>
      <c r="AC714" s="51">
        <v>0.6989506263185653</v>
      </c>
      <c r="AD714" s="53">
        <v>1</v>
      </c>
      <c r="AE714" s="51">
        <v>326.57331384615384</v>
      </c>
      <c r="AF714" s="51">
        <v>1084.7832362266533</v>
      </c>
      <c r="AG714" s="51">
        <v>89.976526836636154</v>
      </c>
      <c r="AH714" s="51">
        <v>3.8331499369870177E-4</v>
      </c>
      <c r="AI714" s="51">
        <v>8.2944245294215221E-2</v>
      </c>
      <c r="AJ714" s="51">
        <v>0.12457321655316522</v>
      </c>
      <c r="AK714" s="51">
        <v>5.1108005266652965</v>
      </c>
      <c r="AL714" s="51">
        <v>3.6493687093549521</v>
      </c>
      <c r="AM714" s="51">
        <v>6.5722323439756405</v>
      </c>
    </row>
    <row r="715" spans="1:39">
      <c r="A715" t="s">
        <v>1566</v>
      </c>
      <c r="B715">
        <v>5</v>
      </c>
      <c r="C715" t="s">
        <v>1567</v>
      </c>
      <c r="D715" t="s">
        <v>136</v>
      </c>
      <c r="E715" t="s">
        <v>137</v>
      </c>
      <c r="F715" t="s">
        <v>138</v>
      </c>
      <c r="G715" t="s">
        <v>139</v>
      </c>
      <c r="H715" t="s">
        <v>140</v>
      </c>
      <c r="I715" t="s">
        <v>10</v>
      </c>
      <c r="J715" t="s">
        <v>45</v>
      </c>
      <c r="K715">
        <v>52</v>
      </c>
      <c r="L715">
        <v>10841.3</v>
      </c>
      <c r="M715" t="s">
        <v>30</v>
      </c>
      <c r="N715">
        <v>714</v>
      </c>
      <c r="O715">
        <v>327.03198423076924</v>
      </c>
      <c r="P715" s="49" t="s">
        <v>33</v>
      </c>
      <c r="Q715" s="49">
        <v>7360445</v>
      </c>
      <c r="R715" s="49">
        <v>32.510452999999998</v>
      </c>
      <c r="S715" s="49">
        <v>52.540310169999998</v>
      </c>
      <c r="T715" s="49">
        <v>7.6758653781217774</v>
      </c>
      <c r="U715" s="49" t="s">
        <v>141</v>
      </c>
      <c r="V715" s="49">
        <v>0.28594968825048261</v>
      </c>
      <c r="W715" s="49">
        <v>1.93521838171215</v>
      </c>
      <c r="X715" s="49">
        <v>4</v>
      </c>
      <c r="Y715" s="49">
        <v>90</v>
      </c>
      <c r="Z715" s="49">
        <v>0.89753000000000005</v>
      </c>
      <c r="AA715" s="49">
        <v>401.28340079999998</v>
      </c>
      <c r="AB715" s="49">
        <v>2.1221608550000002</v>
      </c>
      <c r="AC715" s="51">
        <v>0.6989506263185653</v>
      </c>
      <c r="AD715" s="53">
        <v>1</v>
      </c>
      <c r="AE715" s="51">
        <v>327.03198423076924</v>
      </c>
      <c r="AF715" s="51">
        <v>1086.3068081876461</v>
      </c>
      <c r="AG715" s="51">
        <v>89.977097555114554</v>
      </c>
      <c r="AH715" s="51">
        <v>3.7459240062950129E-4</v>
      </c>
      <c r="AI715" s="51">
        <v>8.2828439329427572E-2</v>
      </c>
      <c r="AJ715" s="51">
        <v>0.12457321655316522</v>
      </c>
      <c r="AK715" s="51">
        <v>5.1036648756779579</v>
      </c>
      <c r="AL715" s="51">
        <v>3.6442734955429072</v>
      </c>
      <c r="AM715" s="51">
        <v>6.5630562558130086</v>
      </c>
    </row>
    <row r="716" spans="1:39">
      <c r="A716" t="s">
        <v>1568</v>
      </c>
      <c r="B716">
        <v>5</v>
      </c>
      <c r="C716" t="s">
        <v>1569</v>
      </c>
      <c r="D716" t="s">
        <v>136</v>
      </c>
      <c r="E716" t="s">
        <v>137</v>
      </c>
      <c r="F716" t="s">
        <v>138</v>
      </c>
      <c r="G716" t="s">
        <v>139</v>
      </c>
      <c r="H716" t="s">
        <v>140</v>
      </c>
      <c r="I716" t="s">
        <v>10</v>
      </c>
      <c r="J716" t="s">
        <v>45</v>
      </c>
      <c r="K716">
        <v>52</v>
      </c>
      <c r="L716">
        <v>10841.3</v>
      </c>
      <c r="M716" t="s">
        <v>30</v>
      </c>
      <c r="N716">
        <v>715</v>
      </c>
      <c r="O716">
        <v>327.49065461538464</v>
      </c>
      <c r="P716" s="49" t="s">
        <v>33</v>
      </c>
      <c r="Q716" s="49">
        <v>7360445</v>
      </c>
      <c r="R716" s="49">
        <v>32.510452999999998</v>
      </c>
      <c r="S716" s="49">
        <v>52.540310169999998</v>
      </c>
      <c r="T716" s="49">
        <v>7.6758653781217774</v>
      </c>
      <c r="U716" s="49" t="s">
        <v>141</v>
      </c>
      <c r="V716" s="49">
        <v>0.28594968825048261</v>
      </c>
      <c r="W716" s="49">
        <v>1.93521838171215</v>
      </c>
      <c r="X716" s="49">
        <v>4</v>
      </c>
      <c r="Y716" s="49">
        <v>90</v>
      </c>
      <c r="Z716" s="49">
        <v>0.89753000000000005</v>
      </c>
      <c r="AA716" s="49">
        <v>401.28340079999998</v>
      </c>
      <c r="AB716" s="49">
        <v>2.1221608550000002</v>
      </c>
      <c r="AC716" s="51">
        <v>0.6989506263185653</v>
      </c>
      <c r="AD716" s="53">
        <v>1</v>
      </c>
      <c r="AE716" s="51">
        <v>327.49065461538464</v>
      </c>
      <c r="AF716" s="51">
        <v>1087.8303801486386</v>
      </c>
      <c r="AG716" s="51">
        <v>89.977655263652778</v>
      </c>
      <c r="AH716" s="51">
        <v>3.6605329613766357E-4</v>
      </c>
      <c r="AI716" s="51">
        <v>8.2712945791565809E-2</v>
      </c>
      <c r="AJ716" s="51">
        <v>0.12457321655316522</v>
      </c>
      <c r="AK716" s="51">
        <v>5.0965484755945454</v>
      </c>
      <c r="AL716" s="51">
        <v>3.6391920278448122</v>
      </c>
      <c r="AM716" s="51">
        <v>6.5539049233442785</v>
      </c>
    </row>
    <row r="717" spans="1:39">
      <c r="A717" t="s">
        <v>1570</v>
      </c>
      <c r="B717">
        <v>5</v>
      </c>
      <c r="C717" t="s">
        <v>1571</v>
      </c>
      <c r="D717" t="s">
        <v>136</v>
      </c>
      <c r="E717" t="s">
        <v>137</v>
      </c>
      <c r="F717" t="s">
        <v>138</v>
      </c>
      <c r="G717" t="s">
        <v>139</v>
      </c>
      <c r="H717" t="s">
        <v>140</v>
      </c>
      <c r="I717" t="s">
        <v>10</v>
      </c>
      <c r="J717" t="s">
        <v>45</v>
      </c>
      <c r="K717">
        <v>52</v>
      </c>
      <c r="L717">
        <v>10841.3</v>
      </c>
      <c r="M717" t="s">
        <v>30</v>
      </c>
      <c r="N717">
        <v>716</v>
      </c>
      <c r="O717">
        <v>327.94932499999999</v>
      </c>
      <c r="P717" s="49" t="s">
        <v>33</v>
      </c>
      <c r="Q717" s="49">
        <v>7360445</v>
      </c>
      <c r="R717" s="49">
        <v>32.510452999999998</v>
      </c>
      <c r="S717" s="49">
        <v>52.540310169999998</v>
      </c>
      <c r="T717" s="49">
        <v>7.6758653781217774</v>
      </c>
      <c r="U717" s="49" t="s">
        <v>141</v>
      </c>
      <c r="V717" s="49">
        <v>0.28594968825048261</v>
      </c>
      <c r="W717" s="49">
        <v>1.93521838171215</v>
      </c>
      <c r="X717" s="49">
        <v>4</v>
      </c>
      <c r="Y717" s="49">
        <v>90</v>
      </c>
      <c r="Z717" s="49">
        <v>0.89753000000000005</v>
      </c>
      <c r="AA717" s="49">
        <v>401.28340079999998</v>
      </c>
      <c r="AB717" s="49">
        <v>2.1221608550000002</v>
      </c>
      <c r="AC717" s="51">
        <v>0.6989506263185653</v>
      </c>
      <c r="AD717" s="53">
        <v>1</v>
      </c>
      <c r="AE717" s="51">
        <v>327.94932499999999</v>
      </c>
      <c r="AF717" s="51">
        <v>1089.3539521096309</v>
      </c>
      <c r="AG717" s="51">
        <v>89.97820023648994</v>
      </c>
      <c r="AH717" s="51">
        <v>3.5769418912557304E-4</v>
      </c>
      <c r="AI717" s="51">
        <v>8.2597763621492487E-2</v>
      </c>
      <c r="AJ717" s="51">
        <v>0.12457321655316522</v>
      </c>
      <c r="AK717" s="51">
        <v>5.0894512611538678</v>
      </c>
      <c r="AL717" s="51">
        <v>3.6341242596608936</v>
      </c>
      <c r="AM717" s="51">
        <v>6.5447782626468429</v>
      </c>
    </row>
    <row r="718" spans="1:39">
      <c r="A718" t="s">
        <v>1572</v>
      </c>
      <c r="B718">
        <v>5</v>
      </c>
      <c r="C718" t="s">
        <v>1573</v>
      </c>
      <c r="D718" t="s">
        <v>136</v>
      </c>
      <c r="E718" t="s">
        <v>137</v>
      </c>
      <c r="F718" t="s">
        <v>138</v>
      </c>
      <c r="G718" t="s">
        <v>139</v>
      </c>
      <c r="H718" t="s">
        <v>140</v>
      </c>
      <c r="I718" t="s">
        <v>10</v>
      </c>
      <c r="J718" t="s">
        <v>45</v>
      </c>
      <c r="K718">
        <v>52</v>
      </c>
      <c r="L718">
        <v>10841.3</v>
      </c>
      <c r="M718" t="s">
        <v>30</v>
      </c>
      <c r="N718">
        <v>717</v>
      </c>
      <c r="O718">
        <v>328.40799538461539</v>
      </c>
      <c r="P718" s="49" t="s">
        <v>33</v>
      </c>
      <c r="Q718" s="49">
        <v>7360445</v>
      </c>
      <c r="R718" s="49">
        <v>32.510452999999998</v>
      </c>
      <c r="S718" s="49">
        <v>52.540310169999998</v>
      </c>
      <c r="T718" s="49">
        <v>7.6758653781217774</v>
      </c>
      <c r="U718" s="49" t="s">
        <v>141</v>
      </c>
      <c r="V718" s="49">
        <v>0.28594968825048261</v>
      </c>
      <c r="W718" s="49">
        <v>1.93521838171215</v>
      </c>
      <c r="X718" s="49">
        <v>4</v>
      </c>
      <c r="Y718" s="49">
        <v>90</v>
      </c>
      <c r="Z718" s="49">
        <v>0.89753000000000005</v>
      </c>
      <c r="AA718" s="49">
        <v>401.28340079999998</v>
      </c>
      <c r="AB718" s="49">
        <v>2.1221608550000002</v>
      </c>
      <c r="AC718" s="51">
        <v>0.6989506263185653</v>
      </c>
      <c r="AD718" s="53">
        <v>1</v>
      </c>
      <c r="AE718" s="51">
        <v>328.40799538461539</v>
      </c>
      <c r="AF718" s="51">
        <v>1090.8775240706234</v>
      </c>
      <c r="AG718" s="51">
        <v>89.978732742634278</v>
      </c>
      <c r="AH718" s="51">
        <v>3.4951164629713028E-4</v>
      </c>
      <c r="AI718" s="51">
        <v>8.2482891761191932E-2</v>
      </c>
      <c r="AJ718" s="51">
        <v>0.12457321655316522</v>
      </c>
      <c r="AK718" s="51">
        <v>5.0823731671638557</v>
      </c>
      <c r="AL718" s="51">
        <v>3.6290701444407327</v>
      </c>
      <c r="AM718" s="51">
        <v>6.5356761898869786</v>
      </c>
    </row>
    <row r="719" spans="1:39">
      <c r="A719" t="s">
        <v>1574</v>
      </c>
      <c r="B719">
        <v>5</v>
      </c>
      <c r="C719" t="s">
        <v>1575</v>
      </c>
      <c r="D719" t="s">
        <v>136</v>
      </c>
      <c r="E719" t="s">
        <v>137</v>
      </c>
      <c r="F719" t="s">
        <v>138</v>
      </c>
      <c r="G719" t="s">
        <v>139</v>
      </c>
      <c r="H719" t="s">
        <v>140</v>
      </c>
      <c r="I719" t="s">
        <v>10</v>
      </c>
      <c r="J719" t="s">
        <v>45</v>
      </c>
      <c r="K719">
        <v>52</v>
      </c>
      <c r="L719">
        <v>10841.3</v>
      </c>
      <c r="M719" t="s">
        <v>30</v>
      </c>
      <c r="N719">
        <v>718</v>
      </c>
      <c r="O719">
        <v>328.86666576923079</v>
      </c>
      <c r="P719" s="49" t="s">
        <v>33</v>
      </c>
      <c r="Q719" s="49">
        <v>7360445</v>
      </c>
      <c r="R719" s="49">
        <v>32.510452999999998</v>
      </c>
      <c r="S719" s="49">
        <v>52.540310169999998</v>
      </c>
      <c r="T719" s="49">
        <v>7.6758653781217774</v>
      </c>
      <c r="U719" s="49" t="s">
        <v>141</v>
      </c>
      <c r="V719" s="49">
        <v>0.28594968825048261</v>
      </c>
      <c r="W719" s="49">
        <v>1.93521838171215</v>
      </c>
      <c r="X719" s="49">
        <v>4</v>
      </c>
      <c r="Y719" s="49">
        <v>90</v>
      </c>
      <c r="Z719" s="49">
        <v>0.89753000000000005</v>
      </c>
      <c r="AA719" s="49">
        <v>401.28340079999998</v>
      </c>
      <c r="AB719" s="49">
        <v>2.1221608550000002</v>
      </c>
      <c r="AC719" s="51">
        <v>0.6989506263185653</v>
      </c>
      <c r="AD719" s="53">
        <v>1</v>
      </c>
      <c r="AE719" s="51">
        <v>328.86666576923079</v>
      </c>
      <c r="AF719" s="51">
        <v>1092.4010960316159</v>
      </c>
      <c r="AG719" s="51">
        <v>89.979253045949974</v>
      </c>
      <c r="AH719" s="51">
        <v>3.4150229133714417E-4</v>
      </c>
      <c r="AI719" s="51">
        <v>8.2368329153842068E-2</v>
      </c>
      <c r="AJ719" s="51">
        <v>0.12457321655316522</v>
      </c>
      <c r="AK719" s="51">
        <v>5.0753141285059842</v>
      </c>
      <c r="AL719" s="51">
        <v>3.6240296356864277</v>
      </c>
      <c r="AM719" s="51">
        <v>6.5265986213255411</v>
      </c>
    </row>
    <row r="720" spans="1:39">
      <c r="A720" t="s">
        <v>1576</v>
      </c>
      <c r="B720">
        <v>5</v>
      </c>
      <c r="C720" t="s">
        <v>1577</v>
      </c>
      <c r="D720" t="s">
        <v>136</v>
      </c>
      <c r="E720" t="s">
        <v>137</v>
      </c>
      <c r="F720" t="s">
        <v>138</v>
      </c>
      <c r="G720" t="s">
        <v>139</v>
      </c>
      <c r="H720" t="s">
        <v>140</v>
      </c>
      <c r="I720" t="s">
        <v>10</v>
      </c>
      <c r="J720" t="s">
        <v>45</v>
      </c>
      <c r="K720">
        <v>52</v>
      </c>
      <c r="L720">
        <v>10841.3</v>
      </c>
      <c r="M720" t="s">
        <v>30</v>
      </c>
      <c r="N720">
        <v>719</v>
      </c>
      <c r="O720">
        <v>329.32533615384614</v>
      </c>
      <c r="P720" s="49" t="s">
        <v>33</v>
      </c>
      <c r="Q720" s="49">
        <v>7360445</v>
      </c>
      <c r="R720" s="49">
        <v>32.510452999999998</v>
      </c>
      <c r="S720" s="49">
        <v>52.540310169999998</v>
      </c>
      <c r="T720" s="49">
        <v>7.6758653781217774</v>
      </c>
      <c r="U720" s="49" t="s">
        <v>141</v>
      </c>
      <c r="V720" s="49">
        <v>0.28594968825048261</v>
      </c>
      <c r="W720" s="49">
        <v>1.93521838171215</v>
      </c>
      <c r="X720" s="49">
        <v>4</v>
      </c>
      <c r="Y720" s="49">
        <v>90</v>
      </c>
      <c r="Z720" s="49">
        <v>0.89753000000000005</v>
      </c>
      <c r="AA720" s="49">
        <v>401.28340079999998</v>
      </c>
      <c r="AB720" s="49">
        <v>2.1221608550000002</v>
      </c>
      <c r="AC720" s="51">
        <v>0.6989506263185653</v>
      </c>
      <c r="AD720" s="53">
        <v>1</v>
      </c>
      <c r="AE720" s="51">
        <v>329.32533615384614</v>
      </c>
      <c r="AF720" s="51">
        <v>1093.9246679926084</v>
      </c>
      <c r="AG720" s="51">
        <v>89.979761405242925</v>
      </c>
      <c r="AH720" s="51">
        <v>3.3366280422995903E-4</v>
      </c>
      <c r="AI720" s="51">
        <v>8.2254074743884381E-2</v>
      </c>
      <c r="AJ720" s="51">
        <v>0.12457321655316522</v>
      </c>
      <c r="AK720" s="51">
        <v>5.0682740801395871</v>
      </c>
      <c r="AL720" s="51">
        <v>3.6190026869556702</v>
      </c>
      <c r="AM720" s="51">
        <v>6.5175454733235041</v>
      </c>
    </row>
    <row r="721" spans="1:39">
      <c r="A721" t="s">
        <v>1578</v>
      </c>
      <c r="B721">
        <v>5</v>
      </c>
      <c r="C721" t="s">
        <v>1579</v>
      </c>
      <c r="D721" t="s">
        <v>136</v>
      </c>
      <c r="E721" t="s">
        <v>137</v>
      </c>
      <c r="F721" t="s">
        <v>138</v>
      </c>
      <c r="G721" t="s">
        <v>139</v>
      </c>
      <c r="H721" t="s">
        <v>140</v>
      </c>
      <c r="I721" t="s">
        <v>10</v>
      </c>
      <c r="J721" t="s">
        <v>45</v>
      </c>
      <c r="K721">
        <v>52</v>
      </c>
      <c r="L721">
        <v>10841.3</v>
      </c>
      <c r="M721" t="s">
        <v>30</v>
      </c>
      <c r="N721">
        <v>720</v>
      </c>
      <c r="O721">
        <v>329.78400653846154</v>
      </c>
      <c r="P721" s="49" t="s">
        <v>33</v>
      </c>
      <c r="Q721" s="49">
        <v>7360445</v>
      </c>
      <c r="R721" s="49">
        <v>32.510452999999998</v>
      </c>
      <c r="S721" s="49">
        <v>52.540310169999998</v>
      </c>
      <c r="T721" s="49">
        <v>7.6758653781217774</v>
      </c>
      <c r="U721" s="49" t="s">
        <v>141</v>
      </c>
      <c r="V721" s="49">
        <v>0.28594968825048261</v>
      </c>
      <c r="W721" s="49">
        <v>1.93521838171215</v>
      </c>
      <c r="X721" s="49">
        <v>4</v>
      </c>
      <c r="Y721" s="49">
        <v>90</v>
      </c>
      <c r="Z721" s="49">
        <v>0.89753000000000005</v>
      </c>
      <c r="AA721" s="49">
        <v>401.28340079999998</v>
      </c>
      <c r="AB721" s="49">
        <v>2.1221608550000002</v>
      </c>
      <c r="AC721" s="51">
        <v>0.6989506263185653</v>
      </c>
      <c r="AD721" s="53">
        <v>1</v>
      </c>
      <c r="AE721" s="51">
        <v>329.78400653846154</v>
      </c>
      <c r="AF721" s="51">
        <v>1095.4482399536009</v>
      </c>
      <c r="AG721" s="51">
        <v>89.980258074345258</v>
      </c>
      <c r="AH721" s="51">
        <v>3.2598992042958959E-4</v>
      </c>
      <c r="AI721" s="51">
        <v>8.2140127477092373E-2</v>
      </c>
      <c r="AJ721" s="51">
        <v>0.12457321655316522</v>
      </c>
      <c r="AK721" s="51">
        <v>5.0612529571060731</v>
      </c>
      <c r="AL721" s="51">
        <v>3.6139892518647576</v>
      </c>
      <c r="AM721" s="51">
        <v>6.5085166623473887</v>
      </c>
    </row>
    <row r="722" spans="1:39">
      <c r="A722" t="s">
        <v>1580</v>
      </c>
      <c r="B722">
        <v>5</v>
      </c>
      <c r="C722" t="s">
        <v>1581</v>
      </c>
      <c r="D722" t="s">
        <v>136</v>
      </c>
      <c r="E722" t="s">
        <v>137</v>
      </c>
      <c r="F722" t="s">
        <v>138</v>
      </c>
      <c r="G722" t="s">
        <v>139</v>
      </c>
      <c r="H722" t="s">
        <v>140</v>
      </c>
      <c r="I722" t="s">
        <v>10</v>
      </c>
      <c r="J722" t="s">
        <v>45</v>
      </c>
      <c r="K722">
        <v>52</v>
      </c>
      <c r="L722">
        <v>10841.3</v>
      </c>
      <c r="M722" t="s">
        <v>30</v>
      </c>
      <c r="N722">
        <v>721</v>
      </c>
      <c r="O722">
        <v>330.24267692307694</v>
      </c>
      <c r="P722" s="49" t="s">
        <v>33</v>
      </c>
      <c r="Q722" s="49">
        <v>7360445</v>
      </c>
      <c r="R722" s="49">
        <v>32.510452999999998</v>
      </c>
      <c r="S722" s="49">
        <v>52.540310169999998</v>
      </c>
      <c r="T722" s="49">
        <v>7.6758653781217774</v>
      </c>
      <c r="U722" s="49" t="s">
        <v>141</v>
      </c>
      <c r="V722" s="49">
        <v>0.28594968825048261</v>
      </c>
      <c r="W722" s="49">
        <v>1.93521838171215</v>
      </c>
      <c r="X722" s="49">
        <v>4</v>
      </c>
      <c r="Y722" s="49">
        <v>90</v>
      </c>
      <c r="Z722" s="49">
        <v>0.89753000000000005</v>
      </c>
      <c r="AA722" s="49">
        <v>401.28340079999998</v>
      </c>
      <c r="AB722" s="49">
        <v>2.1221608550000002</v>
      </c>
      <c r="AC722" s="51">
        <v>0.6989506263185653</v>
      </c>
      <c r="AD722" s="53">
        <v>1</v>
      </c>
      <c r="AE722" s="51">
        <v>330.24267692307694</v>
      </c>
      <c r="AF722" s="51">
        <v>1096.9718119145934</v>
      </c>
      <c r="AG722" s="51">
        <v>89.980743302198846</v>
      </c>
      <c r="AH722" s="51">
        <v>3.184804302067545E-4</v>
      </c>
      <c r="AI722" s="51">
        <v>8.2026486300638371E-2</v>
      </c>
      <c r="AJ722" s="51">
        <v>0.12457321655316522</v>
      </c>
      <c r="AK722" s="51">
        <v>5.0542506945330423</v>
      </c>
      <c r="AL722" s="51">
        <v>3.6089892840915332</v>
      </c>
      <c r="AM722" s="51">
        <v>6.499512104974551</v>
      </c>
    </row>
    <row r="723" spans="1:39">
      <c r="A723" t="s">
        <v>1582</v>
      </c>
      <c r="B723">
        <v>5</v>
      </c>
      <c r="C723" t="s">
        <v>1583</v>
      </c>
      <c r="D723" t="s">
        <v>136</v>
      </c>
      <c r="E723" t="s">
        <v>137</v>
      </c>
      <c r="F723" t="s">
        <v>138</v>
      </c>
      <c r="G723" t="s">
        <v>139</v>
      </c>
      <c r="H723" t="s">
        <v>140</v>
      </c>
      <c r="I723" t="s">
        <v>10</v>
      </c>
      <c r="J723" t="s">
        <v>45</v>
      </c>
      <c r="K723">
        <v>52</v>
      </c>
      <c r="L723">
        <v>10841.3</v>
      </c>
      <c r="M723" t="s">
        <v>30</v>
      </c>
      <c r="N723">
        <v>722</v>
      </c>
      <c r="O723">
        <v>330.70134730769229</v>
      </c>
      <c r="P723" s="49" t="s">
        <v>33</v>
      </c>
      <c r="Q723" s="49">
        <v>7360445</v>
      </c>
      <c r="R723" s="49">
        <v>32.510452999999998</v>
      </c>
      <c r="S723" s="49">
        <v>52.540310169999998</v>
      </c>
      <c r="T723" s="49">
        <v>7.6758653781217774</v>
      </c>
      <c r="U723" s="49" t="s">
        <v>141</v>
      </c>
      <c r="V723" s="49">
        <v>0.28594968825048261</v>
      </c>
      <c r="W723" s="49">
        <v>1.93521838171215</v>
      </c>
      <c r="X723" s="49">
        <v>4</v>
      </c>
      <c r="Y723" s="49">
        <v>90</v>
      </c>
      <c r="Z723" s="49">
        <v>0.89753000000000005</v>
      </c>
      <c r="AA723" s="49">
        <v>401.28340079999998</v>
      </c>
      <c r="AB723" s="49">
        <v>2.1221608550000002</v>
      </c>
      <c r="AC723" s="51">
        <v>0.6989506263185653</v>
      </c>
      <c r="AD723" s="53">
        <v>1</v>
      </c>
      <c r="AE723" s="51">
        <v>330.70134730769229</v>
      </c>
      <c r="AF723" s="51">
        <v>1098.4953838755857</v>
      </c>
      <c r="AG723" s="51">
        <v>89.981217332937547</v>
      </c>
      <c r="AH723" s="51">
        <v>3.1113117780946331E-4</v>
      </c>
      <c r="AI723" s="51">
        <v>8.1913150163158727E-2</v>
      </c>
      <c r="AJ723" s="51">
        <v>0.12457321655316522</v>
      </c>
      <c r="AK723" s="51">
        <v>5.0472672276383044</v>
      </c>
      <c r="AL723" s="51">
        <v>3.6040027373782531</v>
      </c>
      <c r="AM723" s="51">
        <v>6.4905317178983557</v>
      </c>
    </row>
    <row r="724" spans="1:39">
      <c r="A724" t="s">
        <v>1584</v>
      </c>
      <c r="B724">
        <v>5</v>
      </c>
      <c r="C724" t="s">
        <v>1585</v>
      </c>
      <c r="D724" t="s">
        <v>136</v>
      </c>
      <c r="E724" t="s">
        <v>137</v>
      </c>
      <c r="F724" t="s">
        <v>138</v>
      </c>
      <c r="G724" t="s">
        <v>139</v>
      </c>
      <c r="H724" t="s">
        <v>140</v>
      </c>
      <c r="I724" t="s">
        <v>10</v>
      </c>
      <c r="J724" t="s">
        <v>45</v>
      </c>
      <c r="K724">
        <v>52</v>
      </c>
      <c r="L724">
        <v>10841.3</v>
      </c>
      <c r="M724" t="s">
        <v>30</v>
      </c>
      <c r="N724">
        <v>723</v>
      </c>
      <c r="O724">
        <v>331.16001769230769</v>
      </c>
      <c r="P724" s="49" t="s">
        <v>33</v>
      </c>
      <c r="Q724" s="49">
        <v>7360445</v>
      </c>
      <c r="R724" s="49">
        <v>32.510452999999998</v>
      </c>
      <c r="S724" s="49">
        <v>52.540310169999998</v>
      </c>
      <c r="T724" s="49">
        <v>7.6758653781217774</v>
      </c>
      <c r="U724" s="49" t="s">
        <v>141</v>
      </c>
      <c r="V724" s="49">
        <v>0.28594968825048261</v>
      </c>
      <c r="W724" s="49">
        <v>1.93521838171215</v>
      </c>
      <c r="X724" s="49">
        <v>4</v>
      </c>
      <c r="Y724" s="49">
        <v>90</v>
      </c>
      <c r="Z724" s="49">
        <v>0.89753000000000005</v>
      </c>
      <c r="AA724" s="49">
        <v>401.28340079999998</v>
      </c>
      <c r="AB724" s="49">
        <v>2.1221608550000002</v>
      </c>
      <c r="AC724" s="51">
        <v>0.6989506263185653</v>
      </c>
      <c r="AD724" s="53">
        <v>1</v>
      </c>
      <c r="AE724" s="51">
        <v>331.16001769230769</v>
      </c>
      <c r="AF724" s="51">
        <v>1100.0189558365785</v>
      </c>
      <c r="AG724" s="51">
        <v>89.981680405968447</v>
      </c>
      <c r="AH724" s="51">
        <v>3.0393906080982607E-4</v>
      </c>
      <c r="AI724" s="51">
        <v>8.1800118014817513E-2</v>
      </c>
      <c r="AJ724" s="51">
        <v>0.12457321655316522</v>
      </c>
      <c r="AK724" s="51">
        <v>5.0403024917338026</v>
      </c>
      <c r="AL724" s="51">
        <v>3.5990295655343907</v>
      </c>
      <c r="AM724" s="51">
        <v>6.4815754179332155</v>
      </c>
    </row>
    <row r="725" spans="1:39">
      <c r="A725" t="s">
        <v>1586</v>
      </c>
      <c r="B725">
        <v>5</v>
      </c>
      <c r="C725" t="s">
        <v>1587</v>
      </c>
      <c r="D725" t="s">
        <v>136</v>
      </c>
      <c r="E725" t="s">
        <v>137</v>
      </c>
      <c r="F725" t="s">
        <v>138</v>
      </c>
      <c r="G725" t="s">
        <v>139</v>
      </c>
      <c r="H725" t="s">
        <v>140</v>
      </c>
      <c r="I725" t="s">
        <v>10</v>
      </c>
      <c r="J725" t="s">
        <v>45</v>
      </c>
      <c r="K725">
        <v>52</v>
      </c>
      <c r="L725">
        <v>10841.3</v>
      </c>
      <c r="M725" t="s">
        <v>30</v>
      </c>
      <c r="N725">
        <v>724</v>
      </c>
      <c r="O725">
        <v>331.61868807692309</v>
      </c>
      <c r="P725" s="49" t="s">
        <v>33</v>
      </c>
      <c r="Q725" s="49">
        <v>7360445</v>
      </c>
      <c r="R725" s="49">
        <v>32.510452999999998</v>
      </c>
      <c r="S725" s="49">
        <v>52.540310169999998</v>
      </c>
      <c r="T725" s="49">
        <v>7.6758653781217774</v>
      </c>
      <c r="U725" s="49" t="s">
        <v>141</v>
      </c>
      <c r="V725" s="49">
        <v>0.28594968825048261</v>
      </c>
      <c r="W725" s="49">
        <v>1.93521838171215</v>
      </c>
      <c r="X725" s="49">
        <v>4</v>
      </c>
      <c r="Y725" s="49">
        <v>90</v>
      </c>
      <c r="Z725" s="49">
        <v>0.89753000000000005</v>
      </c>
      <c r="AA725" s="49">
        <v>401.28340079999998</v>
      </c>
      <c r="AB725" s="49">
        <v>2.1221608550000002</v>
      </c>
      <c r="AC725" s="51">
        <v>0.6989506263185653</v>
      </c>
      <c r="AD725" s="53">
        <v>1</v>
      </c>
      <c r="AE725" s="51">
        <v>331.61868807692309</v>
      </c>
      <c r="AF725" s="51">
        <v>1101.542527797571</v>
      </c>
      <c r="AG725" s="51">
        <v>89.982132756051939</v>
      </c>
      <c r="AH725" s="51">
        <v>2.9690102933990352E-4</v>
      </c>
      <c r="AI725" s="51">
        <v>8.1687388807368713E-2</v>
      </c>
      <c r="AJ725" s="51">
        <v>0.12457321655316522</v>
      </c>
      <c r="AK725" s="51">
        <v>5.0333564222294473</v>
      </c>
      <c r="AL725" s="51">
        <v>3.5940697224393725</v>
      </c>
      <c r="AM725" s="51">
        <v>6.472643122019524</v>
      </c>
    </row>
    <row r="726" spans="1:39">
      <c r="A726" t="s">
        <v>1588</v>
      </c>
      <c r="B726">
        <v>5</v>
      </c>
      <c r="C726" t="s">
        <v>1589</v>
      </c>
      <c r="D726" t="s">
        <v>136</v>
      </c>
      <c r="E726" t="s">
        <v>137</v>
      </c>
      <c r="F726" t="s">
        <v>138</v>
      </c>
      <c r="G726" t="s">
        <v>139</v>
      </c>
      <c r="H726" t="s">
        <v>140</v>
      </c>
      <c r="I726" t="s">
        <v>10</v>
      </c>
      <c r="J726" t="s">
        <v>45</v>
      </c>
      <c r="K726">
        <v>52</v>
      </c>
      <c r="L726">
        <v>10841.3</v>
      </c>
      <c r="M726" t="s">
        <v>30</v>
      </c>
      <c r="N726">
        <v>725</v>
      </c>
      <c r="O726">
        <v>332.07735846153844</v>
      </c>
      <c r="P726" s="49" t="s">
        <v>33</v>
      </c>
      <c r="Q726" s="49">
        <v>7360445</v>
      </c>
      <c r="R726" s="49">
        <v>32.510452999999998</v>
      </c>
      <c r="S726" s="49">
        <v>52.540310169999998</v>
      </c>
      <c r="T726" s="49">
        <v>7.6758653781217774</v>
      </c>
      <c r="U726" s="49" t="s">
        <v>141</v>
      </c>
      <c r="V726" s="49">
        <v>0.28594968825048261</v>
      </c>
      <c r="W726" s="49">
        <v>1.93521838171215</v>
      </c>
      <c r="X726" s="49">
        <v>4</v>
      </c>
      <c r="Y726" s="49">
        <v>90</v>
      </c>
      <c r="Z726" s="49">
        <v>0.89753000000000005</v>
      </c>
      <c r="AA726" s="49">
        <v>401.28340079999998</v>
      </c>
      <c r="AB726" s="49">
        <v>2.1221608550000002</v>
      </c>
      <c r="AC726" s="51">
        <v>0.6989506263185653</v>
      </c>
      <c r="AD726" s="53">
        <v>1</v>
      </c>
      <c r="AE726" s="51">
        <v>332.07735846153844</v>
      </c>
      <c r="AF726" s="51">
        <v>1103.0660997585633</v>
      </c>
      <c r="AG726" s="51">
        <v>89.982574613380706</v>
      </c>
      <c r="AH726" s="51">
        <v>2.9001408537262841E-4</v>
      </c>
      <c r="AI726" s="51">
        <v>8.1574961494216794E-2</v>
      </c>
      <c r="AJ726" s="51">
        <v>0.12457321655316522</v>
      </c>
      <c r="AK726" s="51">
        <v>5.026428954636847</v>
      </c>
      <c r="AL726" s="51">
        <v>3.5891231620452411</v>
      </c>
      <c r="AM726" s="51">
        <v>6.4637347472284539</v>
      </c>
    </row>
    <row r="727" spans="1:39">
      <c r="A727" t="s">
        <v>1590</v>
      </c>
      <c r="B727">
        <v>5</v>
      </c>
      <c r="C727" t="s">
        <v>1591</v>
      </c>
      <c r="D727" t="s">
        <v>136</v>
      </c>
      <c r="E727" t="s">
        <v>137</v>
      </c>
      <c r="F727" t="s">
        <v>138</v>
      </c>
      <c r="G727" t="s">
        <v>139</v>
      </c>
      <c r="H727" t="s">
        <v>140</v>
      </c>
      <c r="I727" t="s">
        <v>10</v>
      </c>
      <c r="J727" t="s">
        <v>45</v>
      </c>
      <c r="K727">
        <v>52</v>
      </c>
      <c r="L727">
        <v>10841.3</v>
      </c>
      <c r="M727" t="s">
        <v>30</v>
      </c>
      <c r="N727">
        <v>726</v>
      </c>
      <c r="O727">
        <v>332.53602884615384</v>
      </c>
      <c r="P727" s="49" t="s">
        <v>33</v>
      </c>
      <c r="Q727" s="49">
        <v>7360445</v>
      </c>
      <c r="R727" s="49">
        <v>32.510452999999998</v>
      </c>
      <c r="S727" s="49">
        <v>52.540310169999998</v>
      </c>
      <c r="T727" s="49">
        <v>7.6758653781217774</v>
      </c>
      <c r="U727" s="49" t="s">
        <v>141</v>
      </c>
      <c r="V727" s="49">
        <v>0.28594968825048261</v>
      </c>
      <c r="W727" s="49">
        <v>1.93521838171215</v>
      </c>
      <c r="X727" s="49">
        <v>4</v>
      </c>
      <c r="Y727" s="49">
        <v>90</v>
      </c>
      <c r="Z727" s="49">
        <v>0.89753000000000005</v>
      </c>
      <c r="AA727" s="49">
        <v>401.28340079999998</v>
      </c>
      <c r="AB727" s="49">
        <v>2.1221608550000002</v>
      </c>
      <c r="AC727" s="51">
        <v>0.6989506263185653</v>
      </c>
      <c r="AD727" s="53">
        <v>1</v>
      </c>
      <c r="AE727" s="51">
        <v>332.53602884615384</v>
      </c>
      <c r="AF727" s="51">
        <v>1104.5896717195558</v>
      </c>
      <c r="AG727" s="51">
        <v>89.983006203657624</v>
      </c>
      <c r="AH727" s="51">
        <v>2.8327528201339759E-4</v>
      </c>
      <c r="AI727" s="51">
        <v>8.1462835030475828E-2</v>
      </c>
      <c r="AJ727" s="51">
        <v>0.12457321655316522</v>
      </c>
      <c r="AK727" s="51">
        <v>5.0195200245729499</v>
      </c>
      <c r="AL727" s="51">
        <v>3.5841898383792601</v>
      </c>
      <c r="AM727" s="51">
        <v>6.454850210766641</v>
      </c>
    </row>
    <row r="728" spans="1:39">
      <c r="A728" t="s">
        <v>1592</v>
      </c>
      <c r="B728">
        <v>5</v>
      </c>
      <c r="C728" t="s">
        <v>1593</v>
      </c>
      <c r="D728" t="s">
        <v>136</v>
      </c>
      <c r="E728" t="s">
        <v>137</v>
      </c>
      <c r="F728" t="s">
        <v>138</v>
      </c>
      <c r="G728" t="s">
        <v>139</v>
      </c>
      <c r="H728" t="s">
        <v>140</v>
      </c>
      <c r="I728" t="s">
        <v>10</v>
      </c>
      <c r="J728" t="s">
        <v>45</v>
      </c>
      <c r="K728">
        <v>52</v>
      </c>
      <c r="L728">
        <v>10841.3</v>
      </c>
      <c r="M728" t="s">
        <v>30</v>
      </c>
      <c r="N728">
        <v>727</v>
      </c>
      <c r="O728">
        <v>332.99469923076924</v>
      </c>
      <c r="P728" s="49" t="s">
        <v>33</v>
      </c>
      <c r="Q728" s="49">
        <v>7360445</v>
      </c>
      <c r="R728" s="49">
        <v>32.510452999999998</v>
      </c>
      <c r="S728" s="49">
        <v>52.540310169999998</v>
      </c>
      <c r="T728" s="49">
        <v>7.6758653781217774</v>
      </c>
      <c r="U728" s="49" t="s">
        <v>141</v>
      </c>
      <c r="V728" s="49">
        <v>0.28594968825048261</v>
      </c>
      <c r="W728" s="49">
        <v>1.93521838171215</v>
      </c>
      <c r="X728" s="49">
        <v>4</v>
      </c>
      <c r="Y728" s="49">
        <v>90</v>
      </c>
      <c r="Z728" s="49">
        <v>0.89753000000000005</v>
      </c>
      <c r="AA728" s="49">
        <v>401.28340079999998</v>
      </c>
      <c r="AB728" s="49">
        <v>2.1221608550000002</v>
      </c>
      <c r="AC728" s="51">
        <v>0.6989506263185653</v>
      </c>
      <c r="AD728" s="53">
        <v>1</v>
      </c>
      <c r="AE728" s="51">
        <v>332.99469923076924</v>
      </c>
      <c r="AF728" s="51">
        <v>1106.1132436805483</v>
      </c>
      <c r="AG728" s="51">
        <v>89.983427748172602</v>
      </c>
      <c r="AH728" s="51">
        <v>2.7668172280068251E-4</v>
      </c>
      <c r="AI728" s="51">
        <v>8.1351008373027237E-2</v>
      </c>
      <c r="AJ728" s="51">
        <v>0.12457321655316522</v>
      </c>
      <c r="AK728" s="51">
        <v>5.0126295677636055</v>
      </c>
      <c r="AL728" s="51">
        <v>3.5792697055464506</v>
      </c>
      <c r="AM728" s="51">
        <v>6.4459894299807603</v>
      </c>
    </row>
    <row r="729" spans="1:39">
      <c r="A729" t="s">
        <v>1594</v>
      </c>
      <c r="B729">
        <v>5</v>
      </c>
      <c r="C729" t="s">
        <v>1595</v>
      </c>
      <c r="D729" t="s">
        <v>136</v>
      </c>
      <c r="E729" t="s">
        <v>137</v>
      </c>
      <c r="F729" t="s">
        <v>138</v>
      </c>
      <c r="G729" t="s">
        <v>139</v>
      </c>
      <c r="H729" t="s">
        <v>140</v>
      </c>
      <c r="I729" t="s">
        <v>10</v>
      </c>
      <c r="J729" t="s">
        <v>45</v>
      </c>
      <c r="K729">
        <v>52</v>
      </c>
      <c r="L729">
        <v>10841.3</v>
      </c>
      <c r="M729" t="s">
        <v>30</v>
      </c>
      <c r="N729">
        <v>728</v>
      </c>
      <c r="O729">
        <v>333.45336961538464</v>
      </c>
      <c r="P729" s="49" t="s">
        <v>33</v>
      </c>
      <c r="Q729" s="49">
        <v>7360445</v>
      </c>
      <c r="R729" s="49">
        <v>32.510452999999998</v>
      </c>
      <c r="S729" s="49">
        <v>52.540310169999998</v>
      </c>
      <c r="T729" s="49">
        <v>7.6758653781217774</v>
      </c>
      <c r="U729" s="49" t="s">
        <v>141</v>
      </c>
      <c r="V729" s="49">
        <v>0.28594968825048261</v>
      </c>
      <c r="W729" s="49">
        <v>1.93521838171215</v>
      </c>
      <c r="X729" s="49">
        <v>4</v>
      </c>
      <c r="Y729" s="49">
        <v>90</v>
      </c>
      <c r="Z729" s="49">
        <v>0.89753000000000005</v>
      </c>
      <c r="AA729" s="49">
        <v>401.28340079999998</v>
      </c>
      <c r="AB729" s="49">
        <v>2.1221608550000002</v>
      </c>
      <c r="AC729" s="51">
        <v>0.6989506263185653</v>
      </c>
      <c r="AD729" s="53">
        <v>1</v>
      </c>
      <c r="AE729" s="51">
        <v>333.45336961538464</v>
      </c>
      <c r="AF729" s="51">
        <v>1107.636815641541</v>
      </c>
      <c r="AG729" s="51">
        <v>89.983839463878283</v>
      </c>
      <c r="AH729" s="51">
        <v>2.7023056095941482E-4</v>
      </c>
      <c r="AI729" s="51">
        <v>8.1239480480575957E-2</v>
      </c>
      <c r="AJ729" s="51">
        <v>0.12457321655316522</v>
      </c>
      <c r="AK729" s="51">
        <v>5.0057575200470215</v>
      </c>
      <c r="AL729" s="51">
        <v>3.5743627177320665</v>
      </c>
      <c r="AM729" s="51">
        <v>6.4371523223619773</v>
      </c>
    </row>
    <row r="730" spans="1:39">
      <c r="A730" t="s">
        <v>1596</v>
      </c>
      <c r="B730">
        <v>5</v>
      </c>
      <c r="C730" t="s">
        <v>1597</v>
      </c>
      <c r="D730" t="s">
        <v>136</v>
      </c>
      <c r="E730" t="s">
        <v>137</v>
      </c>
      <c r="F730" t="s">
        <v>138</v>
      </c>
      <c r="G730" t="s">
        <v>139</v>
      </c>
      <c r="H730" t="s">
        <v>140</v>
      </c>
      <c r="I730" t="s">
        <v>10</v>
      </c>
      <c r="J730" t="s">
        <v>45</v>
      </c>
      <c r="K730">
        <v>52</v>
      </c>
      <c r="L730">
        <v>10841.3</v>
      </c>
      <c r="M730" t="s">
        <v>30</v>
      </c>
      <c r="N730">
        <v>729</v>
      </c>
      <c r="O730">
        <v>333.91203999999999</v>
      </c>
      <c r="P730" s="49" t="s">
        <v>33</v>
      </c>
      <c r="Q730" s="49">
        <v>7360445</v>
      </c>
      <c r="R730" s="49">
        <v>32.510452999999998</v>
      </c>
      <c r="S730" s="49">
        <v>52.540310169999998</v>
      </c>
      <c r="T730" s="49">
        <v>7.6758653781217774</v>
      </c>
      <c r="U730" s="49" t="s">
        <v>141</v>
      </c>
      <c r="V730" s="49">
        <v>0.28594968825048261</v>
      </c>
      <c r="W730" s="49">
        <v>1.93521838171215</v>
      </c>
      <c r="X730" s="49">
        <v>4</v>
      </c>
      <c r="Y730" s="49">
        <v>90</v>
      </c>
      <c r="Z730" s="49">
        <v>0.89753000000000005</v>
      </c>
      <c r="AA730" s="49">
        <v>401.28340079999998</v>
      </c>
      <c r="AB730" s="49">
        <v>2.1221608550000002</v>
      </c>
      <c r="AC730" s="51">
        <v>0.6989506263185653</v>
      </c>
      <c r="AD730" s="53">
        <v>1</v>
      </c>
      <c r="AE730" s="51">
        <v>333.91203999999999</v>
      </c>
      <c r="AF730" s="51">
        <v>1109.1603876025333</v>
      </c>
      <c r="AG730" s="51">
        <v>89.984241563464792</v>
      </c>
      <c r="AH730" s="51">
        <v>2.6391899877651313E-4</v>
      </c>
      <c r="AI730" s="51">
        <v>8.1128250313705366E-2</v>
      </c>
      <c r="AJ730" s="51">
        <v>0.12457321655316522</v>
      </c>
      <c r="AK730" s="51">
        <v>4.9989038173771521</v>
      </c>
      <c r="AL730" s="51">
        <v>3.5694688292040078</v>
      </c>
      <c r="AM730" s="51">
        <v>6.4283388055502968</v>
      </c>
    </row>
    <row r="731" spans="1:39">
      <c r="A731" t="s">
        <v>1598</v>
      </c>
      <c r="B731">
        <v>5</v>
      </c>
      <c r="C731" t="s">
        <v>1599</v>
      </c>
      <c r="D731" t="s">
        <v>136</v>
      </c>
      <c r="E731" t="s">
        <v>137</v>
      </c>
      <c r="F731" t="s">
        <v>138</v>
      </c>
      <c r="G731" t="s">
        <v>139</v>
      </c>
      <c r="H731" t="s">
        <v>140</v>
      </c>
      <c r="I731" t="s">
        <v>10</v>
      </c>
      <c r="J731" t="s">
        <v>45</v>
      </c>
      <c r="K731">
        <v>52</v>
      </c>
      <c r="L731">
        <v>10841.3</v>
      </c>
      <c r="M731" t="s">
        <v>30</v>
      </c>
      <c r="N731">
        <v>730</v>
      </c>
      <c r="O731">
        <v>334.37071038461539</v>
      </c>
      <c r="P731" s="49" t="s">
        <v>33</v>
      </c>
      <c r="Q731" s="49">
        <v>7360445</v>
      </c>
      <c r="R731" s="49">
        <v>32.510452999999998</v>
      </c>
      <c r="S731" s="49">
        <v>52.540310169999998</v>
      </c>
      <c r="T731" s="49">
        <v>7.6758653781217774</v>
      </c>
      <c r="U731" s="49" t="s">
        <v>141</v>
      </c>
      <c r="V731" s="49">
        <v>0.28594968825048261</v>
      </c>
      <c r="W731" s="49">
        <v>1.93521838171215</v>
      </c>
      <c r="X731" s="49">
        <v>4</v>
      </c>
      <c r="Y731" s="49">
        <v>90</v>
      </c>
      <c r="Z731" s="49">
        <v>0.89753000000000005</v>
      </c>
      <c r="AA731" s="49">
        <v>401.28340079999998</v>
      </c>
      <c r="AB731" s="49">
        <v>2.1221608550000002</v>
      </c>
      <c r="AC731" s="51">
        <v>0.6989506263185653</v>
      </c>
      <c r="AD731" s="53">
        <v>1</v>
      </c>
      <c r="AE731" s="51">
        <v>334.37071038461539</v>
      </c>
      <c r="AF731" s="51">
        <v>1110.6839595635258</v>
      </c>
      <c r="AG731" s="51">
        <v>89.984634255433363</v>
      </c>
      <c r="AH731" s="51">
        <v>2.5774428686338045E-4</v>
      </c>
      <c r="AI731" s="51">
        <v>8.1017316834930547E-2</v>
      </c>
      <c r="AJ731" s="51">
        <v>0.12457321655316522</v>
      </c>
      <c r="AK731" s="51">
        <v>4.9920683958269763</v>
      </c>
      <c r="AL731" s="51">
        <v>3.5645879943151653</v>
      </c>
      <c r="AM731" s="51">
        <v>6.4195487973387877</v>
      </c>
    </row>
    <row r="732" spans="1:39">
      <c r="A732" t="s">
        <v>1600</v>
      </c>
      <c r="B732">
        <v>5</v>
      </c>
      <c r="C732" t="s">
        <v>1601</v>
      </c>
      <c r="D732" t="s">
        <v>136</v>
      </c>
      <c r="E732" t="s">
        <v>137</v>
      </c>
      <c r="F732" t="s">
        <v>138</v>
      </c>
      <c r="G732" t="s">
        <v>139</v>
      </c>
      <c r="H732" t="s">
        <v>140</v>
      </c>
      <c r="I732" t="s">
        <v>10</v>
      </c>
      <c r="J732" t="s">
        <v>45</v>
      </c>
      <c r="K732">
        <v>52</v>
      </c>
      <c r="L732">
        <v>10841.3</v>
      </c>
      <c r="M732" t="s">
        <v>30</v>
      </c>
      <c r="N732">
        <v>731</v>
      </c>
      <c r="O732">
        <v>334.8293807692308</v>
      </c>
      <c r="P732" s="49" t="s">
        <v>33</v>
      </c>
      <c r="Q732" s="49">
        <v>7360445</v>
      </c>
      <c r="R732" s="49">
        <v>32.510452999999998</v>
      </c>
      <c r="S732" s="49">
        <v>52.540310169999998</v>
      </c>
      <c r="T732" s="49">
        <v>7.6758653781217774</v>
      </c>
      <c r="U732" s="49" t="s">
        <v>141</v>
      </c>
      <c r="V732" s="49">
        <v>0.28594968825048261</v>
      </c>
      <c r="W732" s="49">
        <v>1.93521838171215</v>
      </c>
      <c r="X732" s="49">
        <v>4</v>
      </c>
      <c r="Y732" s="49">
        <v>90</v>
      </c>
      <c r="Z732" s="49">
        <v>0.89753000000000005</v>
      </c>
      <c r="AA732" s="49">
        <v>401.28340079999998</v>
      </c>
      <c r="AB732" s="49">
        <v>2.1221608550000002</v>
      </c>
      <c r="AC732" s="51">
        <v>0.6989506263185653</v>
      </c>
      <c r="AD732" s="53">
        <v>1</v>
      </c>
      <c r="AE732" s="51">
        <v>334.8293807692308</v>
      </c>
      <c r="AF732" s="51">
        <v>1112.2075315245183</v>
      </c>
      <c r="AG732" s="51">
        <v>89.985017744168871</v>
      </c>
      <c r="AH732" s="51">
        <v>2.5170372343849724E-4</v>
      </c>
      <c r="AI732" s="51">
        <v>8.0906679008750426E-2</v>
      </c>
      <c r="AJ732" s="51">
        <v>0.12457321655316522</v>
      </c>
      <c r="AK732" s="51">
        <v>4.985251191591713</v>
      </c>
      <c r="AL732" s="51">
        <v>3.5597201675057151</v>
      </c>
      <c r="AM732" s="51">
        <v>6.4107822156777106</v>
      </c>
    </row>
    <row r="733" spans="1:39">
      <c r="A733" t="s">
        <v>1602</v>
      </c>
      <c r="B733">
        <v>5</v>
      </c>
      <c r="C733" t="s">
        <v>1603</v>
      </c>
      <c r="D733" t="s">
        <v>136</v>
      </c>
      <c r="E733" t="s">
        <v>137</v>
      </c>
      <c r="F733" t="s">
        <v>138</v>
      </c>
      <c r="G733" t="s">
        <v>139</v>
      </c>
      <c r="H733" t="s">
        <v>140</v>
      </c>
      <c r="I733" t="s">
        <v>10</v>
      </c>
      <c r="J733" t="s">
        <v>45</v>
      </c>
      <c r="K733">
        <v>52</v>
      </c>
      <c r="L733">
        <v>10841.3</v>
      </c>
      <c r="M733" t="s">
        <v>30</v>
      </c>
      <c r="N733">
        <v>732</v>
      </c>
      <c r="O733">
        <v>335.28805115384614</v>
      </c>
      <c r="P733" s="49" t="s">
        <v>33</v>
      </c>
      <c r="Q733" s="49">
        <v>7360445</v>
      </c>
      <c r="R733" s="49">
        <v>32.510452999999998</v>
      </c>
      <c r="S733" s="49">
        <v>52.540310169999998</v>
      </c>
      <c r="T733" s="49">
        <v>7.6758653781217774</v>
      </c>
      <c r="U733" s="49" t="s">
        <v>141</v>
      </c>
      <c r="V733" s="49">
        <v>0.28594968825048261</v>
      </c>
      <c r="W733" s="49">
        <v>1.93521838171215</v>
      </c>
      <c r="X733" s="49">
        <v>4</v>
      </c>
      <c r="Y733" s="49">
        <v>90</v>
      </c>
      <c r="Z733" s="49">
        <v>0.89753000000000005</v>
      </c>
      <c r="AA733" s="49">
        <v>401.28340079999998</v>
      </c>
      <c r="AB733" s="49">
        <v>2.1221608550000002</v>
      </c>
      <c r="AC733" s="51">
        <v>0.6989506263185653</v>
      </c>
      <c r="AD733" s="53">
        <v>1</v>
      </c>
      <c r="AE733" s="51">
        <v>335.28805115384614</v>
      </c>
      <c r="AF733" s="51">
        <v>1113.7311034855109</v>
      </c>
      <c r="AG733" s="51">
        <v>89.985392230011541</v>
      </c>
      <c r="AH733" s="51">
        <v>2.4579465378584087E-4</v>
      </c>
      <c r="AI733" s="51">
        <v>8.0796335801698482E-2</v>
      </c>
      <c r="AJ733" s="51">
        <v>0.12457321655316522</v>
      </c>
      <c r="AK733" s="51">
        <v>4.9784521409919433</v>
      </c>
      <c r="AL733" s="51">
        <v>3.5548653033053492</v>
      </c>
      <c r="AM733" s="51">
        <v>6.4020389786785383</v>
      </c>
    </row>
    <row r="734" spans="1:39">
      <c r="A734" t="s">
        <v>1604</v>
      </c>
      <c r="B734">
        <v>5</v>
      </c>
      <c r="C734" t="s">
        <v>1605</v>
      </c>
      <c r="D734" t="s">
        <v>136</v>
      </c>
      <c r="E734" t="s">
        <v>137</v>
      </c>
      <c r="F734" t="s">
        <v>138</v>
      </c>
      <c r="G734" t="s">
        <v>139</v>
      </c>
      <c r="H734" t="s">
        <v>140</v>
      </c>
      <c r="I734" t="s">
        <v>10</v>
      </c>
      <c r="J734" t="s">
        <v>45</v>
      </c>
      <c r="K734">
        <v>52</v>
      </c>
      <c r="L734">
        <v>10841.3</v>
      </c>
      <c r="M734" t="s">
        <v>30</v>
      </c>
      <c r="N734">
        <v>733</v>
      </c>
      <c r="O734">
        <v>335.74672153846154</v>
      </c>
      <c r="P734" s="49" t="s">
        <v>33</v>
      </c>
      <c r="Q734" s="49">
        <v>7360445</v>
      </c>
      <c r="R734" s="49">
        <v>32.510452999999998</v>
      </c>
      <c r="S734" s="49">
        <v>52.540310169999998</v>
      </c>
      <c r="T734" s="49">
        <v>7.6758653781217774</v>
      </c>
      <c r="U734" s="49" t="s">
        <v>141</v>
      </c>
      <c r="V734" s="49">
        <v>0.28594968825048261</v>
      </c>
      <c r="W734" s="49">
        <v>1.93521838171215</v>
      </c>
      <c r="X734" s="49">
        <v>4</v>
      </c>
      <c r="Y734" s="49">
        <v>90</v>
      </c>
      <c r="Z734" s="49">
        <v>0.89753000000000005</v>
      </c>
      <c r="AA734" s="49">
        <v>401.28340079999998</v>
      </c>
      <c r="AB734" s="49">
        <v>2.1221608550000002</v>
      </c>
      <c r="AC734" s="51">
        <v>0.6989506263185653</v>
      </c>
      <c r="AD734" s="53">
        <v>1</v>
      </c>
      <c r="AE734" s="51">
        <v>335.74672153846154</v>
      </c>
      <c r="AF734" s="51">
        <v>1115.2546754465034</v>
      </c>
      <c r="AG734" s="51">
        <v>89.985757909327305</v>
      </c>
      <c r="AH734" s="51">
        <v>2.4001446936902678E-4</v>
      </c>
      <c r="AI734" s="51">
        <v>8.0686286182392028E-2</v>
      </c>
      <c r="AJ734" s="51">
        <v>0.12457321655316522</v>
      </c>
      <c r="AK734" s="51">
        <v>4.971671180476652</v>
      </c>
      <c r="AL734" s="51">
        <v>3.5500233563354442</v>
      </c>
      <c r="AM734" s="51">
        <v>6.3933190046178607</v>
      </c>
    </row>
    <row r="735" spans="1:39">
      <c r="A735" t="s">
        <v>1606</v>
      </c>
      <c r="B735">
        <v>5</v>
      </c>
      <c r="C735" t="s">
        <v>1607</v>
      </c>
      <c r="D735" t="s">
        <v>136</v>
      </c>
      <c r="E735" t="s">
        <v>137</v>
      </c>
      <c r="F735" t="s">
        <v>138</v>
      </c>
      <c r="G735" t="s">
        <v>139</v>
      </c>
      <c r="H735" t="s">
        <v>140</v>
      </c>
      <c r="I735" t="s">
        <v>10</v>
      </c>
      <c r="J735" t="s">
        <v>45</v>
      </c>
      <c r="K735">
        <v>52</v>
      </c>
      <c r="L735">
        <v>10841.3</v>
      </c>
      <c r="M735" t="s">
        <v>30</v>
      </c>
      <c r="N735">
        <v>734</v>
      </c>
      <c r="O735">
        <v>336.20539192307695</v>
      </c>
      <c r="P735" s="49" t="s">
        <v>33</v>
      </c>
      <c r="Q735" s="49">
        <v>7360445</v>
      </c>
      <c r="R735" s="49">
        <v>32.510452999999998</v>
      </c>
      <c r="S735" s="49">
        <v>52.540310169999998</v>
      </c>
      <c r="T735" s="49">
        <v>7.6758653781217774</v>
      </c>
      <c r="U735" s="49" t="s">
        <v>141</v>
      </c>
      <c r="V735" s="49">
        <v>0.28594968825048261</v>
      </c>
      <c r="W735" s="49">
        <v>1.93521838171215</v>
      </c>
      <c r="X735" s="49">
        <v>4</v>
      </c>
      <c r="Y735" s="49">
        <v>90</v>
      </c>
      <c r="Z735" s="49">
        <v>0.89753000000000005</v>
      </c>
      <c r="AA735" s="49">
        <v>401.28340079999998</v>
      </c>
      <c r="AB735" s="49">
        <v>2.1221608550000002</v>
      </c>
      <c r="AC735" s="51">
        <v>0.6989506263185653</v>
      </c>
      <c r="AD735" s="53">
        <v>1</v>
      </c>
      <c r="AE735" s="51">
        <v>336.20539192307695</v>
      </c>
      <c r="AF735" s="51">
        <v>1116.7782474074959</v>
      </c>
      <c r="AG735" s="51">
        <v>89.986114974577518</v>
      </c>
      <c r="AH735" s="51">
        <v>2.3436060741153928E-4</v>
      </c>
      <c r="AI735" s="51">
        <v>8.0576529121580309E-2</v>
      </c>
      <c r="AJ735" s="51">
        <v>0.12457321655316522</v>
      </c>
      <c r="AK735" s="51">
        <v>4.9649082466261838</v>
      </c>
      <c r="AL735" s="51">
        <v>3.5451942813111761</v>
      </c>
      <c r="AM735" s="51">
        <v>6.3846222119411928</v>
      </c>
    </row>
    <row r="736" spans="1:39">
      <c r="A736" t="s">
        <v>1608</v>
      </c>
      <c r="B736">
        <v>5</v>
      </c>
      <c r="C736" t="s">
        <v>1609</v>
      </c>
      <c r="D736" t="s">
        <v>136</v>
      </c>
      <c r="E736" t="s">
        <v>137</v>
      </c>
      <c r="F736" t="s">
        <v>138</v>
      </c>
      <c r="G736" t="s">
        <v>139</v>
      </c>
      <c r="H736" t="s">
        <v>140</v>
      </c>
      <c r="I736" t="s">
        <v>10</v>
      </c>
      <c r="J736" t="s">
        <v>45</v>
      </c>
      <c r="K736">
        <v>52</v>
      </c>
      <c r="L736">
        <v>10841.3</v>
      </c>
      <c r="M736" t="s">
        <v>30</v>
      </c>
      <c r="N736">
        <v>735</v>
      </c>
      <c r="O736">
        <v>336.66406230769229</v>
      </c>
      <c r="P736" s="49" t="s">
        <v>33</v>
      </c>
      <c r="Q736" s="49">
        <v>7360445</v>
      </c>
      <c r="R736" s="49">
        <v>32.510452999999998</v>
      </c>
      <c r="S736" s="49">
        <v>52.540310169999998</v>
      </c>
      <c r="T736" s="49">
        <v>7.6758653781217774</v>
      </c>
      <c r="U736" s="49" t="s">
        <v>141</v>
      </c>
      <c r="V736" s="49">
        <v>0.28594968825048261</v>
      </c>
      <c r="W736" s="49">
        <v>1.93521838171215</v>
      </c>
      <c r="X736" s="49">
        <v>4</v>
      </c>
      <c r="Y736" s="49">
        <v>90</v>
      </c>
      <c r="Z736" s="49">
        <v>0.89753000000000005</v>
      </c>
      <c r="AA736" s="49">
        <v>401.28340079999998</v>
      </c>
      <c r="AB736" s="49">
        <v>2.1221608550000002</v>
      </c>
      <c r="AC736" s="51">
        <v>0.6989506263185653</v>
      </c>
      <c r="AD736" s="53">
        <v>1</v>
      </c>
      <c r="AE736" s="51">
        <v>336.66406230769229</v>
      </c>
      <c r="AF736" s="51">
        <v>1118.3018193684882</v>
      </c>
      <c r="AG736" s="51">
        <v>89.986463614387333</v>
      </c>
      <c r="AH736" s="51">
        <v>2.2883055001066967E-4</v>
      </c>
      <c r="AI736" s="51">
        <v>8.0467063592191274E-2</v>
      </c>
      <c r="AJ736" s="51">
        <v>0.12457321655316522</v>
      </c>
      <c r="AK736" s="51">
        <v>4.9581632761551324</v>
      </c>
      <c r="AL736" s="51">
        <v>3.5403780330435803</v>
      </c>
      <c r="AM736" s="51">
        <v>6.375948519266684</v>
      </c>
    </row>
    <row r="737" spans="1:39">
      <c r="A737" t="s">
        <v>1610</v>
      </c>
      <c r="B737">
        <v>5</v>
      </c>
      <c r="C737" t="s">
        <v>1611</v>
      </c>
      <c r="D737" t="s">
        <v>136</v>
      </c>
      <c r="E737" t="s">
        <v>137</v>
      </c>
      <c r="F737" t="s">
        <v>138</v>
      </c>
      <c r="G737" t="s">
        <v>139</v>
      </c>
      <c r="H737" t="s">
        <v>140</v>
      </c>
      <c r="I737" t="s">
        <v>10</v>
      </c>
      <c r="J737" t="s">
        <v>45</v>
      </c>
      <c r="K737">
        <v>52</v>
      </c>
      <c r="L737">
        <v>10841.3</v>
      </c>
      <c r="M737" t="s">
        <v>30</v>
      </c>
      <c r="N737">
        <v>736</v>
      </c>
      <c r="O737">
        <v>337.12273269230769</v>
      </c>
      <c r="P737" s="49" t="s">
        <v>33</v>
      </c>
      <c r="Q737" s="49">
        <v>7360445</v>
      </c>
      <c r="R737" s="49">
        <v>32.510452999999998</v>
      </c>
      <c r="S737" s="49">
        <v>52.540310169999998</v>
      </c>
      <c r="T737" s="49">
        <v>7.6758653781217774</v>
      </c>
      <c r="U737" s="49" t="s">
        <v>141</v>
      </c>
      <c r="V737" s="49">
        <v>0.28594968825048261</v>
      </c>
      <c r="W737" s="49">
        <v>1.93521838171215</v>
      </c>
      <c r="X737" s="49">
        <v>4</v>
      </c>
      <c r="Y737" s="49">
        <v>90</v>
      </c>
      <c r="Z737" s="49">
        <v>0.89753000000000005</v>
      </c>
      <c r="AA737" s="49">
        <v>401.28340079999998</v>
      </c>
      <c r="AB737" s="49">
        <v>2.1221608550000002</v>
      </c>
      <c r="AC737" s="51">
        <v>0.6989506263185653</v>
      </c>
      <c r="AD737" s="53">
        <v>1</v>
      </c>
      <c r="AE737" s="51">
        <v>337.12273269230769</v>
      </c>
      <c r="AF737" s="51">
        <v>1119.8253913294807</v>
      </c>
      <c r="AG737" s="51">
        <v>89.986804013613352</v>
      </c>
      <c r="AH737" s="51">
        <v>2.2342182367097912E-4</v>
      </c>
      <c r="AI737" s="51">
        <v>8.0357888569376951E-2</v>
      </c>
      <c r="AJ737" s="51">
        <v>0.12457321655316522</v>
      </c>
      <c r="AK737" s="51">
        <v>4.9514362059151305</v>
      </c>
      <c r="AL737" s="51">
        <v>3.5355745664415461</v>
      </c>
      <c r="AM737" s="51">
        <v>6.3672978453887144</v>
      </c>
    </row>
    <row r="738" spans="1:39">
      <c r="A738" t="s">
        <v>1612</v>
      </c>
      <c r="B738">
        <v>5</v>
      </c>
      <c r="C738" t="s">
        <v>1613</v>
      </c>
      <c r="D738" t="s">
        <v>136</v>
      </c>
      <c r="E738" t="s">
        <v>137</v>
      </c>
      <c r="F738" t="s">
        <v>138</v>
      </c>
      <c r="G738" t="s">
        <v>139</v>
      </c>
      <c r="H738" t="s">
        <v>140</v>
      </c>
      <c r="I738" t="s">
        <v>10</v>
      </c>
      <c r="J738" t="s">
        <v>45</v>
      </c>
      <c r="K738">
        <v>52</v>
      </c>
      <c r="L738">
        <v>10841.3</v>
      </c>
      <c r="M738" t="s">
        <v>30</v>
      </c>
      <c r="N738">
        <v>737</v>
      </c>
      <c r="O738">
        <v>337.5814030769231</v>
      </c>
      <c r="P738" s="49" t="s">
        <v>33</v>
      </c>
      <c r="Q738" s="49">
        <v>7360445</v>
      </c>
      <c r="R738" s="49">
        <v>32.510452999999998</v>
      </c>
      <c r="S738" s="49">
        <v>52.540310169999998</v>
      </c>
      <c r="T738" s="49">
        <v>7.6758653781217774</v>
      </c>
      <c r="U738" s="49" t="s">
        <v>141</v>
      </c>
      <c r="V738" s="49">
        <v>0.28594968825048261</v>
      </c>
      <c r="W738" s="49">
        <v>1.93521838171215</v>
      </c>
      <c r="X738" s="49">
        <v>4</v>
      </c>
      <c r="Y738" s="49">
        <v>90</v>
      </c>
      <c r="Z738" s="49">
        <v>0.89753000000000005</v>
      </c>
      <c r="AA738" s="49">
        <v>401.28340079999998</v>
      </c>
      <c r="AB738" s="49">
        <v>2.1221608550000002</v>
      </c>
      <c r="AC738" s="51">
        <v>0.6989506263185653</v>
      </c>
      <c r="AD738" s="53">
        <v>1</v>
      </c>
      <c r="AE738" s="51">
        <v>337.5814030769231</v>
      </c>
      <c r="AF738" s="51">
        <v>1121.3489632904734</v>
      </c>
      <c r="AG738" s="51">
        <v>89.987136353410108</v>
      </c>
      <c r="AH738" s="51">
        <v>2.1813199853043928E-4</v>
      </c>
      <c r="AI738" s="51">
        <v>8.0249003030557847E-2</v>
      </c>
      <c r="AJ738" s="51">
        <v>0.12457321655316522</v>
      </c>
      <c r="AK738" s="51">
        <v>4.9447269728975893</v>
      </c>
      <c r="AL738" s="51">
        <v>3.5307838365137711</v>
      </c>
      <c r="AM738" s="51">
        <v>6.3586701092814089</v>
      </c>
    </row>
    <row r="739" spans="1:39">
      <c r="A739" t="s">
        <v>1614</v>
      </c>
      <c r="B739">
        <v>5</v>
      </c>
      <c r="C739" t="s">
        <v>1615</v>
      </c>
      <c r="D739" t="s">
        <v>136</v>
      </c>
      <c r="E739" t="s">
        <v>137</v>
      </c>
      <c r="F739" t="s">
        <v>138</v>
      </c>
      <c r="G739" t="s">
        <v>139</v>
      </c>
      <c r="H739" t="s">
        <v>140</v>
      </c>
      <c r="I739" t="s">
        <v>10</v>
      </c>
      <c r="J739" t="s">
        <v>45</v>
      </c>
      <c r="K739">
        <v>52</v>
      </c>
      <c r="L739">
        <v>10841.3</v>
      </c>
      <c r="M739" t="s">
        <v>30</v>
      </c>
      <c r="N739">
        <v>738</v>
      </c>
      <c r="O739">
        <v>338.04007346153844</v>
      </c>
      <c r="P739" s="49" t="s">
        <v>33</v>
      </c>
      <c r="Q739" s="49">
        <v>7360445</v>
      </c>
      <c r="R739" s="49">
        <v>32.510452999999998</v>
      </c>
      <c r="S739" s="49">
        <v>52.540310169999998</v>
      </c>
      <c r="T739" s="49">
        <v>7.6758653781217774</v>
      </c>
      <c r="U739" s="49" t="s">
        <v>141</v>
      </c>
      <c r="V739" s="49">
        <v>0.28594968825048261</v>
      </c>
      <c r="W739" s="49">
        <v>1.93521838171215</v>
      </c>
      <c r="X739" s="49">
        <v>4</v>
      </c>
      <c r="Y739" s="49">
        <v>90</v>
      </c>
      <c r="Z739" s="49">
        <v>0.89753000000000005</v>
      </c>
      <c r="AA739" s="49">
        <v>401.28340079999998</v>
      </c>
      <c r="AB739" s="49">
        <v>2.1221608550000002</v>
      </c>
      <c r="AC739" s="51">
        <v>0.6989506263185653</v>
      </c>
      <c r="AD739" s="53">
        <v>1</v>
      </c>
      <c r="AE739" s="51">
        <v>338.04007346153844</v>
      </c>
      <c r="AF739" s="51">
        <v>1122.8725352514657</v>
      </c>
      <c r="AG739" s="51">
        <v>89.987460811295662</v>
      </c>
      <c r="AH739" s="51">
        <v>2.1295868778199129E-4</v>
      </c>
      <c r="AI739" s="51">
        <v>8.0140405955465899E-2</v>
      </c>
      <c r="AJ739" s="51">
        <v>0.12457321655316522</v>
      </c>
      <c r="AK739" s="51">
        <v>4.938035514236347</v>
      </c>
      <c r="AL739" s="51">
        <v>3.5260057983706514</v>
      </c>
      <c r="AM739" s="51">
        <v>6.3500652301020422</v>
      </c>
    </row>
    <row r="740" spans="1:39">
      <c r="A740" t="s">
        <v>1616</v>
      </c>
      <c r="B740">
        <v>5</v>
      </c>
      <c r="C740" t="s">
        <v>1617</v>
      </c>
      <c r="D740" t="s">
        <v>136</v>
      </c>
      <c r="E740" t="s">
        <v>137</v>
      </c>
      <c r="F740" t="s">
        <v>138</v>
      </c>
      <c r="G740" t="s">
        <v>139</v>
      </c>
      <c r="H740" t="s">
        <v>140</v>
      </c>
      <c r="I740" t="s">
        <v>10</v>
      </c>
      <c r="J740" t="s">
        <v>45</v>
      </c>
      <c r="K740">
        <v>52</v>
      </c>
      <c r="L740">
        <v>10841.3</v>
      </c>
      <c r="M740" t="s">
        <v>30</v>
      </c>
      <c r="N740">
        <v>739</v>
      </c>
      <c r="O740">
        <v>338.49874384615384</v>
      </c>
      <c r="P740" s="49" t="s">
        <v>33</v>
      </c>
      <c r="Q740" s="49">
        <v>7360445</v>
      </c>
      <c r="R740" s="49">
        <v>32.510452999999998</v>
      </c>
      <c r="S740" s="49">
        <v>52.540310169999998</v>
      </c>
      <c r="T740" s="49">
        <v>7.6758653781217774</v>
      </c>
      <c r="U740" s="49" t="s">
        <v>141</v>
      </c>
      <c r="V740" s="49">
        <v>0.28594968825048261</v>
      </c>
      <c r="W740" s="49">
        <v>1.93521838171215</v>
      </c>
      <c r="X740" s="49">
        <v>4</v>
      </c>
      <c r="Y740" s="49">
        <v>90</v>
      </c>
      <c r="Z740" s="49">
        <v>0.89753000000000005</v>
      </c>
      <c r="AA740" s="49">
        <v>401.28340079999998</v>
      </c>
      <c r="AB740" s="49">
        <v>2.1221608550000002</v>
      </c>
      <c r="AC740" s="51">
        <v>0.6989506263185653</v>
      </c>
      <c r="AD740" s="53">
        <v>1</v>
      </c>
      <c r="AE740" s="51">
        <v>338.49874384615384</v>
      </c>
      <c r="AF740" s="51">
        <v>1124.3961072124582</v>
      </c>
      <c r="AG740" s="51">
        <v>89.987777561216234</v>
      </c>
      <c r="AH740" s="51">
        <v>2.078995470389735E-4</v>
      </c>
      <c r="AI740" s="51">
        <v>8.0032096326186186E-2</v>
      </c>
      <c r="AJ740" s="51">
        <v>0.12457321655316522</v>
      </c>
      <c r="AK740" s="51">
        <v>4.9313617672102312</v>
      </c>
      <c r="AL740" s="51">
        <v>3.5212404072261161</v>
      </c>
      <c r="AM740" s="51">
        <v>6.3414831271943468</v>
      </c>
    </row>
    <row r="741" spans="1:39">
      <c r="A741" t="s">
        <v>1618</v>
      </c>
      <c r="B741">
        <v>5</v>
      </c>
      <c r="C741" t="s">
        <v>1619</v>
      </c>
      <c r="D741" t="s">
        <v>136</v>
      </c>
      <c r="E741" t="s">
        <v>137</v>
      </c>
      <c r="F741" t="s">
        <v>138</v>
      </c>
      <c r="G741" t="s">
        <v>139</v>
      </c>
      <c r="H741" t="s">
        <v>140</v>
      </c>
      <c r="I741" t="s">
        <v>10</v>
      </c>
      <c r="J741" t="s">
        <v>45</v>
      </c>
      <c r="K741">
        <v>52</v>
      </c>
      <c r="L741">
        <v>10841.3</v>
      </c>
      <c r="M741" t="s">
        <v>30</v>
      </c>
      <c r="N741">
        <v>740</v>
      </c>
      <c r="O741">
        <v>338.95741423076925</v>
      </c>
      <c r="P741" s="49" t="s">
        <v>33</v>
      </c>
      <c r="Q741" s="49">
        <v>7360445</v>
      </c>
      <c r="R741" s="49">
        <v>32.510452999999998</v>
      </c>
      <c r="S741" s="49">
        <v>52.540310169999998</v>
      </c>
      <c r="T741" s="49">
        <v>7.6758653781217774</v>
      </c>
      <c r="U741" s="49" t="s">
        <v>141</v>
      </c>
      <c r="V741" s="49">
        <v>0.28594968825048261</v>
      </c>
      <c r="W741" s="49">
        <v>1.93521838171215</v>
      </c>
      <c r="X741" s="49">
        <v>4</v>
      </c>
      <c r="Y741" s="49">
        <v>90</v>
      </c>
      <c r="Z741" s="49">
        <v>0.89753000000000005</v>
      </c>
      <c r="AA741" s="49">
        <v>401.28340079999998</v>
      </c>
      <c r="AB741" s="49">
        <v>2.1221608550000002</v>
      </c>
      <c r="AC741" s="51">
        <v>0.6989506263185653</v>
      </c>
      <c r="AD741" s="53">
        <v>1</v>
      </c>
      <c r="AE741" s="51">
        <v>338.95741423076925</v>
      </c>
      <c r="AF741" s="51">
        <v>1125.9196791734507</v>
      </c>
      <c r="AG741" s="51">
        <v>89.988086773609865</v>
      </c>
      <c r="AH741" s="51">
        <v>2.0295227370147265E-4</v>
      </c>
      <c r="AI741" s="51">
        <v>7.9924073127197709E-2</v>
      </c>
      <c r="AJ741" s="51">
        <v>0.12457321655316522</v>
      </c>
      <c r="AK741" s="51">
        <v>4.9247056692455793</v>
      </c>
      <c r="AL741" s="51">
        <v>3.5164876183994216</v>
      </c>
      <c r="AM741" s="51">
        <v>6.3329237200917383</v>
      </c>
    </row>
    <row r="742" spans="1:39">
      <c r="A742" t="s">
        <v>1620</v>
      </c>
      <c r="B742">
        <v>5</v>
      </c>
      <c r="C742" t="s">
        <v>1621</v>
      </c>
      <c r="D742" t="s">
        <v>136</v>
      </c>
      <c r="E742" t="s">
        <v>137</v>
      </c>
      <c r="F742" t="s">
        <v>138</v>
      </c>
      <c r="G742" t="s">
        <v>139</v>
      </c>
      <c r="H742" t="s">
        <v>140</v>
      </c>
      <c r="I742" t="s">
        <v>10</v>
      </c>
      <c r="J742" t="s">
        <v>45</v>
      </c>
      <c r="K742">
        <v>52</v>
      </c>
      <c r="L742">
        <v>10841.3</v>
      </c>
      <c r="M742" t="s">
        <v>30</v>
      </c>
      <c r="N742">
        <v>741</v>
      </c>
      <c r="O742">
        <v>339.41608461538459</v>
      </c>
      <c r="P742" s="49" t="s">
        <v>33</v>
      </c>
      <c r="Q742" s="49">
        <v>7360445</v>
      </c>
      <c r="R742" s="49">
        <v>32.510452999999998</v>
      </c>
      <c r="S742" s="49">
        <v>52.540310169999998</v>
      </c>
      <c r="T742" s="49">
        <v>7.6758653781217774</v>
      </c>
      <c r="U742" s="49" t="s">
        <v>141</v>
      </c>
      <c r="V742" s="49">
        <v>0.28594968825048261</v>
      </c>
      <c r="W742" s="49">
        <v>1.93521838171215</v>
      </c>
      <c r="X742" s="49">
        <v>4</v>
      </c>
      <c r="Y742" s="49">
        <v>90</v>
      </c>
      <c r="Z742" s="49">
        <v>0.89753000000000005</v>
      </c>
      <c r="AA742" s="49">
        <v>401.28340079999998</v>
      </c>
      <c r="AB742" s="49">
        <v>2.1221608550000002</v>
      </c>
      <c r="AC742" s="51">
        <v>0.6989506263185653</v>
      </c>
      <c r="AD742" s="53">
        <v>1</v>
      </c>
      <c r="AE742" s="51">
        <v>339.41608461538459</v>
      </c>
      <c r="AF742" s="51">
        <v>1127.443251134443</v>
      </c>
      <c r="AG742" s="51">
        <v>89.988388615469091</v>
      </c>
      <c r="AH742" s="51">
        <v>1.9811460630295984E-4</v>
      </c>
      <c r="AI742" s="51">
        <v>7.9816335345412742E-2</v>
      </c>
      <c r="AJ742" s="51">
        <v>0.12457321655316522</v>
      </c>
      <c r="AK742" s="51">
        <v>4.918067157918661</v>
      </c>
      <c r="AL742" s="51">
        <v>3.5117473873168827</v>
      </c>
      <c r="AM742" s="51">
        <v>6.3243869285204397</v>
      </c>
    </row>
    <row r="743" spans="1:39">
      <c r="A743" t="s">
        <v>1622</v>
      </c>
      <c r="B743">
        <v>5</v>
      </c>
      <c r="C743" t="s">
        <v>1623</v>
      </c>
      <c r="D743" t="s">
        <v>136</v>
      </c>
      <c r="E743" t="s">
        <v>137</v>
      </c>
      <c r="F743" t="s">
        <v>138</v>
      </c>
      <c r="G743" t="s">
        <v>139</v>
      </c>
      <c r="H743" t="s">
        <v>140</v>
      </c>
      <c r="I743" t="s">
        <v>10</v>
      </c>
      <c r="J743" t="s">
        <v>45</v>
      </c>
      <c r="K743">
        <v>52</v>
      </c>
      <c r="L743">
        <v>10841.3</v>
      </c>
      <c r="M743" t="s">
        <v>30</v>
      </c>
      <c r="N743">
        <v>742</v>
      </c>
      <c r="O743">
        <v>339.87475499999999</v>
      </c>
      <c r="P743" s="49" t="s">
        <v>33</v>
      </c>
      <c r="Q743" s="49">
        <v>7360445</v>
      </c>
      <c r="R743" s="49">
        <v>32.510452999999998</v>
      </c>
      <c r="S743" s="49">
        <v>52.540310169999998</v>
      </c>
      <c r="T743" s="49">
        <v>7.6758653781217774</v>
      </c>
      <c r="U743" s="49" t="s">
        <v>141</v>
      </c>
      <c r="V743" s="49">
        <v>0.28594968825048261</v>
      </c>
      <c r="W743" s="49">
        <v>1.93521838171215</v>
      </c>
      <c r="X743" s="49">
        <v>4</v>
      </c>
      <c r="Y743" s="49">
        <v>90</v>
      </c>
      <c r="Z743" s="49">
        <v>0.89753000000000005</v>
      </c>
      <c r="AA743" s="49">
        <v>401.28340079999998</v>
      </c>
      <c r="AB743" s="49">
        <v>2.1221608550000002</v>
      </c>
      <c r="AC743" s="51">
        <v>0.6989506263185653</v>
      </c>
      <c r="AD743" s="53">
        <v>1</v>
      </c>
      <c r="AE743" s="51">
        <v>339.87475499999999</v>
      </c>
      <c r="AF743" s="51">
        <v>1128.9668230954358</v>
      </c>
      <c r="AG743" s="51">
        <v>89.988683250402772</v>
      </c>
      <c r="AH743" s="51">
        <v>1.933843239599929E-4</v>
      </c>
      <c r="AI743" s="51">
        <v>7.970888197021507E-2</v>
      </c>
      <c r="AJ743" s="51">
        <v>0.12457321655316522</v>
      </c>
      <c r="AK743" s="51">
        <v>4.9114461709580315</v>
      </c>
      <c r="AL743" s="51">
        <v>3.5070196695135558</v>
      </c>
      <c r="AM743" s="51">
        <v>6.3158726724025085</v>
      </c>
    </row>
    <row r="744" spans="1:39">
      <c r="A744" t="s">
        <v>1624</v>
      </c>
      <c r="B744">
        <v>5</v>
      </c>
      <c r="C744" t="s">
        <v>1625</v>
      </c>
      <c r="D744" t="s">
        <v>136</v>
      </c>
      <c r="E744" t="s">
        <v>137</v>
      </c>
      <c r="F744" t="s">
        <v>138</v>
      </c>
      <c r="G744" t="s">
        <v>139</v>
      </c>
      <c r="H744" t="s">
        <v>140</v>
      </c>
      <c r="I744" t="s">
        <v>10</v>
      </c>
      <c r="J744" t="s">
        <v>45</v>
      </c>
      <c r="K744">
        <v>52</v>
      </c>
      <c r="L744">
        <v>10841.3</v>
      </c>
      <c r="M744" t="s">
        <v>30</v>
      </c>
      <c r="N744">
        <v>743</v>
      </c>
      <c r="O744">
        <v>340.3334253846154</v>
      </c>
      <c r="P744" s="49" t="s">
        <v>33</v>
      </c>
      <c r="Q744" s="49">
        <v>7360445</v>
      </c>
      <c r="R744" s="49">
        <v>32.510452999999998</v>
      </c>
      <c r="S744" s="49">
        <v>52.540310169999998</v>
      </c>
      <c r="T744" s="49">
        <v>7.6758653781217774</v>
      </c>
      <c r="U744" s="49" t="s">
        <v>141</v>
      </c>
      <c r="V744" s="49">
        <v>0.28594968825048261</v>
      </c>
      <c r="W744" s="49">
        <v>1.93521838171215</v>
      </c>
      <c r="X744" s="49">
        <v>4</v>
      </c>
      <c r="Y744" s="49">
        <v>90</v>
      </c>
      <c r="Z744" s="49">
        <v>0.89753000000000005</v>
      </c>
      <c r="AA744" s="49">
        <v>401.28340079999998</v>
      </c>
      <c r="AB744" s="49">
        <v>2.1221608550000002</v>
      </c>
      <c r="AC744" s="51">
        <v>0.6989506263185653</v>
      </c>
      <c r="AD744" s="53">
        <v>1</v>
      </c>
      <c r="AE744" s="51">
        <v>340.3334253846154</v>
      </c>
      <c r="AF744" s="51">
        <v>1130.4903950564283</v>
      </c>
      <c r="AG744" s="51">
        <v>89.988970838696915</v>
      </c>
      <c r="AH744" s="51">
        <v>1.8875924571038443E-4</v>
      </c>
      <c r="AI744" s="51">
        <v>7.9601711993497415E-2</v>
      </c>
      <c r="AJ744" s="51">
        <v>0.12457321655316522</v>
      </c>
      <c r="AK744" s="51">
        <v>4.9048426462468422</v>
      </c>
      <c r="AL744" s="51">
        <v>3.5023044206348857</v>
      </c>
      <c r="AM744" s="51">
        <v>6.3073808718588005</v>
      </c>
    </row>
    <row r="745" spans="1:39">
      <c r="A745" t="s">
        <v>1626</v>
      </c>
      <c r="B745">
        <v>5</v>
      </c>
      <c r="C745" t="s">
        <v>1627</v>
      </c>
      <c r="D745" t="s">
        <v>136</v>
      </c>
      <c r="E745" t="s">
        <v>137</v>
      </c>
      <c r="F745" t="s">
        <v>138</v>
      </c>
      <c r="G745" t="s">
        <v>139</v>
      </c>
      <c r="H745" t="s">
        <v>140</v>
      </c>
      <c r="I745" t="s">
        <v>10</v>
      </c>
      <c r="J745" t="s">
        <v>45</v>
      </c>
      <c r="K745">
        <v>52</v>
      </c>
      <c r="L745">
        <v>10841.3</v>
      </c>
      <c r="M745" t="s">
        <v>30</v>
      </c>
      <c r="N745">
        <v>744</v>
      </c>
      <c r="O745">
        <v>340.7920957692308</v>
      </c>
      <c r="P745" s="49" t="s">
        <v>33</v>
      </c>
      <c r="Q745" s="49">
        <v>7360445</v>
      </c>
      <c r="R745" s="49">
        <v>32.510452999999998</v>
      </c>
      <c r="S745" s="49">
        <v>52.540310169999998</v>
      </c>
      <c r="T745" s="49">
        <v>7.6758653781217774</v>
      </c>
      <c r="U745" s="49" t="s">
        <v>141</v>
      </c>
      <c r="V745" s="49">
        <v>0.28594968825048261</v>
      </c>
      <c r="W745" s="49">
        <v>1.93521838171215</v>
      </c>
      <c r="X745" s="49">
        <v>4</v>
      </c>
      <c r="Y745" s="49">
        <v>90</v>
      </c>
      <c r="Z745" s="49">
        <v>0.89753000000000005</v>
      </c>
      <c r="AA745" s="49">
        <v>401.28340079999998</v>
      </c>
      <c r="AB745" s="49">
        <v>2.1221608550000002</v>
      </c>
      <c r="AC745" s="51">
        <v>0.6989506263185653</v>
      </c>
      <c r="AD745" s="53">
        <v>1</v>
      </c>
      <c r="AE745" s="51">
        <v>340.7920957692308</v>
      </c>
      <c r="AF745" s="51">
        <v>1132.0139670174208</v>
      </c>
      <c r="AG745" s="51">
        <v>89.989251537374656</v>
      </c>
      <c r="AH745" s="51">
        <v>1.842372299623051E-4</v>
      </c>
      <c r="AI745" s="51">
        <v>7.9494824409697226E-2</v>
      </c>
      <c r="AJ745" s="51">
        <v>0.12457321655316522</v>
      </c>
      <c r="AK745" s="51">
        <v>4.8982565218250427</v>
      </c>
      <c r="AL745" s="51">
        <v>3.4976015964382783</v>
      </c>
      <c r="AM745" s="51">
        <v>6.2989114472118075</v>
      </c>
    </row>
    <row r="746" spans="1:39">
      <c r="A746" t="s">
        <v>1628</v>
      </c>
      <c r="B746">
        <v>5</v>
      </c>
      <c r="C746" t="s">
        <v>1629</v>
      </c>
      <c r="D746" t="s">
        <v>136</v>
      </c>
      <c r="E746" t="s">
        <v>137</v>
      </c>
      <c r="F746" t="s">
        <v>138</v>
      </c>
      <c r="G746" t="s">
        <v>139</v>
      </c>
      <c r="H746" t="s">
        <v>140</v>
      </c>
      <c r="I746" t="s">
        <v>10</v>
      </c>
      <c r="J746" t="s">
        <v>45</v>
      </c>
      <c r="K746">
        <v>52</v>
      </c>
      <c r="L746">
        <v>10841.3</v>
      </c>
      <c r="M746" t="s">
        <v>30</v>
      </c>
      <c r="N746">
        <v>745</v>
      </c>
      <c r="O746">
        <v>341.25076615384614</v>
      </c>
      <c r="P746" s="49" t="s">
        <v>33</v>
      </c>
      <c r="Q746" s="49">
        <v>7360445</v>
      </c>
      <c r="R746" s="49">
        <v>32.510452999999998</v>
      </c>
      <c r="S746" s="49">
        <v>52.540310169999998</v>
      </c>
      <c r="T746" s="49">
        <v>7.6758653781217774</v>
      </c>
      <c r="U746" s="49" t="s">
        <v>141</v>
      </c>
      <c r="V746" s="49">
        <v>0.28594968825048261</v>
      </c>
      <c r="W746" s="49">
        <v>1.93521838171215</v>
      </c>
      <c r="X746" s="49">
        <v>4</v>
      </c>
      <c r="Y746" s="49">
        <v>90</v>
      </c>
      <c r="Z746" s="49">
        <v>0.89753000000000005</v>
      </c>
      <c r="AA746" s="49">
        <v>401.28340079999998</v>
      </c>
      <c r="AB746" s="49">
        <v>2.1221608550000002</v>
      </c>
      <c r="AC746" s="51">
        <v>0.6989506263185653</v>
      </c>
      <c r="AD746" s="53">
        <v>1</v>
      </c>
      <c r="AE746" s="51">
        <v>341.25076615384614</v>
      </c>
      <c r="AF746" s="51">
        <v>1133.5375389784131</v>
      </c>
      <c r="AG746" s="51">
        <v>89.989525500255283</v>
      </c>
      <c r="AH746" s="51">
        <v>1.7981617386048882E-4</v>
      </c>
      <c r="AI746" s="51">
        <v>7.9388218215831877E-2</v>
      </c>
      <c r="AJ746" s="51">
        <v>0.12457321655316522</v>
      </c>
      <c r="AK746" s="51">
        <v>4.8916877358915496</v>
      </c>
      <c r="AL746" s="51">
        <v>3.4929111527946519</v>
      </c>
      <c r="AM746" s="51">
        <v>6.290464318988449</v>
      </c>
    </row>
    <row r="747" spans="1:39">
      <c r="A747" t="s">
        <v>1630</v>
      </c>
      <c r="B747">
        <v>5</v>
      </c>
      <c r="C747" t="s">
        <v>1631</v>
      </c>
      <c r="D747" t="s">
        <v>136</v>
      </c>
      <c r="E747" t="s">
        <v>137</v>
      </c>
      <c r="F747" t="s">
        <v>138</v>
      </c>
      <c r="G747" t="s">
        <v>139</v>
      </c>
      <c r="H747" t="s">
        <v>140</v>
      </c>
      <c r="I747" t="s">
        <v>10</v>
      </c>
      <c r="J747" t="s">
        <v>45</v>
      </c>
      <c r="K747">
        <v>52</v>
      </c>
      <c r="L747">
        <v>10841.3</v>
      </c>
      <c r="M747" t="s">
        <v>30</v>
      </c>
      <c r="N747">
        <v>746</v>
      </c>
      <c r="O747">
        <v>341.70943653846155</v>
      </c>
      <c r="P747" s="49" t="s">
        <v>33</v>
      </c>
      <c r="Q747" s="49">
        <v>7360445</v>
      </c>
      <c r="R747" s="49">
        <v>32.510452999999998</v>
      </c>
      <c r="S747" s="49">
        <v>52.540310169999998</v>
      </c>
      <c r="T747" s="49">
        <v>7.6758653781217774</v>
      </c>
      <c r="U747" s="49" t="s">
        <v>141</v>
      </c>
      <c r="V747" s="49">
        <v>0.28594968825048261</v>
      </c>
      <c r="W747" s="49">
        <v>1.93521838171215</v>
      </c>
      <c r="X747" s="49">
        <v>4</v>
      </c>
      <c r="Y747" s="49">
        <v>90</v>
      </c>
      <c r="Z747" s="49">
        <v>0.89753000000000005</v>
      </c>
      <c r="AA747" s="49">
        <v>401.28340079999998</v>
      </c>
      <c r="AB747" s="49">
        <v>2.1221608550000002</v>
      </c>
      <c r="AC747" s="51">
        <v>0.6989506263185653</v>
      </c>
      <c r="AD747" s="53">
        <v>1</v>
      </c>
      <c r="AE747" s="51">
        <v>341.70943653846155</v>
      </c>
      <c r="AF747" s="51">
        <v>1135.0611109394056</v>
      </c>
      <c r="AG747" s="51">
        <v>89.98979287801231</v>
      </c>
      <c r="AH747" s="51">
        <v>1.7549401267032087E-4</v>
      </c>
      <c r="AI747" s="51">
        <v>7.9281892411532329E-2</v>
      </c>
      <c r="AJ747" s="51">
        <v>0.12457321655316522</v>
      </c>
      <c r="AK747" s="51">
        <v>4.8851362268063241</v>
      </c>
      <c r="AL747" s="51">
        <v>3.4882330456899169</v>
      </c>
      <c r="AM747" s="51">
        <v>6.2820394079227322</v>
      </c>
    </row>
    <row r="748" spans="1:39">
      <c r="A748" t="s">
        <v>1632</v>
      </c>
      <c r="B748">
        <v>5</v>
      </c>
      <c r="C748" t="s">
        <v>1633</v>
      </c>
      <c r="D748" t="s">
        <v>136</v>
      </c>
      <c r="E748" t="s">
        <v>137</v>
      </c>
      <c r="F748" t="s">
        <v>138</v>
      </c>
      <c r="G748" t="s">
        <v>139</v>
      </c>
      <c r="H748" t="s">
        <v>140</v>
      </c>
      <c r="I748" t="s">
        <v>10</v>
      </c>
      <c r="J748" t="s">
        <v>45</v>
      </c>
      <c r="K748">
        <v>52</v>
      </c>
      <c r="L748">
        <v>10841.3</v>
      </c>
      <c r="M748" t="s">
        <v>30</v>
      </c>
      <c r="N748">
        <v>747</v>
      </c>
      <c r="O748">
        <v>342.16810692307695</v>
      </c>
      <c r="P748" s="49" t="s">
        <v>33</v>
      </c>
      <c r="Q748" s="49">
        <v>7360445</v>
      </c>
      <c r="R748" s="49">
        <v>32.510452999999998</v>
      </c>
      <c r="S748" s="49">
        <v>52.540310169999998</v>
      </c>
      <c r="T748" s="49">
        <v>7.6758653781217774</v>
      </c>
      <c r="U748" s="49" t="s">
        <v>141</v>
      </c>
      <c r="V748" s="49">
        <v>0.28594968825048261</v>
      </c>
      <c r="W748" s="49">
        <v>1.93521838171215</v>
      </c>
      <c r="X748" s="49">
        <v>4</v>
      </c>
      <c r="Y748" s="49">
        <v>90</v>
      </c>
      <c r="Z748" s="49">
        <v>0.89753000000000005</v>
      </c>
      <c r="AA748" s="49">
        <v>401.28340079999998</v>
      </c>
      <c r="AB748" s="49">
        <v>2.1221608550000002</v>
      </c>
      <c r="AC748" s="51">
        <v>0.6989506263185653</v>
      </c>
      <c r="AD748" s="53">
        <v>1</v>
      </c>
      <c r="AE748" s="51">
        <v>342.16810692307695</v>
      </c>
      <c r="AF748" s="51">
        <v>1136.5846829003983</v>
      </c>
      <c r="AG748" s="51">
        <v>89.990053818230834</v>
      </c>
      <c r="AH748" s="51">
        <v>1.7126871930241597E-4</v>
      </c>
      <c r="AI748" s="51">
        <v>7.9175845999076233E-2</v>
      </c>
      <c r="AJ748" s="51">
        <v>0.12457321655316522</v>
      </c>
      <c r="AK748" s="51">
        <v>4.8786019330924075</v>
      </c>
      <c r="AL748" s="51">
        <v>3.4835672312264312</v>
      </c>
      <c r="AM748" s="51">
        <v>6.2736366349583843</v>
      </c>
    </row>
    <row r="749" spans="1:39">
      <c r="A749" t="s">
        <v>1634</v>
      </c>
      <c r="B749">
        <v>5</v>
      </c>
      <c r="C749" t="s">
        <v>1635</v>
      </c>
      <c r="D749" t="s">
        <v>136</v>
      </c>
      <c r="E749" t="s">
        <v>137</v>
      </c>
      <c r="F749" t="s">
        <v>138</v>
      </c>
      <c r="G749" t="s">
        <v>139</v>
      </c>
      <c r="H749" t="s">
        <v>140</v>
      </c>
      <c r="I749" t="s">
        <v>10</v>
      </c>
      <c r="J749" t="s">
        <v>45</v>
      </c>
      <c r="K749">
        <v>52</v>
      </c>
      <c r="L749">
        <v>10841.3</v>
      </c>
      <c r="M749" t="s">
        <v>30</v>
      </c>
      <c r="N749">
        <v>748</v>
      </c>
      <c r="O749">
        <v>342.62677730769229</v>
      </c>
      <c r="P749" s="49" t="s">
        <v>33</v>
      </c>
      <c r="Q749" s="49">
        <v>7360445</v>
      </c>
      <c r="R749" s="49">
        <v>32.510452999999998</v>
      </c>
      <c r="S749" s="49">
        <v>52.540310169999998</v>
      </c>
      <c r="T749" s="49">
        <v>7.6758653781217774</v>
      </c>
      <c r="U749" s="49" t="s">
        <v>141</v>
      </c>
      <c r="V749" s="49">
        <v>0.28594968825048261</v>
      </c>
      <c r="W749" s="49">
        <v>1.93521838171215</v>
      </c>
      <c r="X749" s="49">
        <v>4</v>
      </c>
      <c r="Y749" s="49">
        <v>90</v>
      </c>
      <c r="Z749" s="49">
        <v>0.89753000000000005</v>
      </c>
      <c r="AA749" s="49">
        <v>401.28340079999998</v>
      </c>
      <c r="AB749" s="49">
        <v>2.1221608550000002</v>
      </c>
      <c r="AC749" s="51">
        <v>0.6989506263185653</v>
      </c>
      <c r="AD749" s="53">
        <v>1</v>
      </c>
      <c r="AE749" s="51">
        <v>342.62677730769229</v>
      </c>
      <c r="AF749" s="51">
        <v>1138.1082548613906</v>
      </c>
      <c r="AG749" s="51">
        <v>89.990308465463883</v>
      </c>
      <c r="AH749" s="51">
        <v>1.671383036502624E-4</v>
      </c>
      <c r="AI749" s="51">
        <v>7.9070077983419723E-2</v>
      </c>
      <c r="AJ749" s="51">
        <v>0.12457321655316522</v>
      </c>
      <c r="AK749" s="51">
        <v>4.8720847934378817</v>
      </c>
      <c r="AL749" s="51">
        <v>3.4789136656244022</v>
      </c>
      <c r="AM749" s="51">
        <v>6.2652559212513621</v>
      </c>
    </row>
    <row r="750" spans="1:39">
      <c r="A750" t="s">
        <v>1636</v>
      </c>
      <c r="B750">
        <v>5</v>
      </c>
      <c r="C750" t="s">
        <v>1637</v>
      </c>
      <c r="D750" t="s">
        <v>136</v>
      </c>
      <c r="E750" t="s">
        <v>137</v>
      </c>
      <c r="F750" t="s">
        <v>138</v>
      </c>
      <c r="G750" t="s">
        <v>139</v>
      </c>
      <c r="H750" t="s">
        <v>140</v>
      </c>
      <c r="I750" t="s">
        <v>10</v>
      </c>
      <c r="J750" t="s">
        <v>45</v>
      </c>
      <c r="K750">
        <v>52</v>
      </c>
      <c r="L750">
        <v>10841.3</v>
      </c>
      <c r="M750" t="s">
        <v>30</v>
      </c>
      <c r="N750">
        <v>749</v>
      </c>
      <c r="O750">
        <v>343.0854476923077</v>
      </c>
      <c r="P750" s="49" t="s">
        <v>33</v>
      </c>
      <c r="Q750" s="49">
        <v>7360445</v>
      </c>
      <c r="R750" s="49">
        <v>32.510452999999998</v>
      </c>
      <c r="S750" s="49">
        <v>52.540310169999998</v>
      </c>
      <c r="T750" s="49">
        <v>7.6758653781217774</v>
      </c>
      <c r="U750" s="49" t="s">
        <v>141</v>
      </c>
      <c r="V750" s="49">
        <v>0.28594968825048261</v>
      </c>
      <c r="W750" s="49">
        <v>1.93521838171215</v>
      </c>
      <c r="X750" s="49">
        <v>4</v>
      </c>
      <c r="Y750" s="49">
        <v>90</v>
      </c>
      <c r="Z750" s="49">
        <v>0.89753000000000005</v>
      </c>
      <c r="AA750" s="49">
        <v>401.28340079999998</v>
      </c>
      <c r="AB750" s="49">
        <v>2.1221608550000002</v>
      </c>
      <c r="AC750" s="51">
        <v>0.6989506263185653</v>
      </c>
      <c r="AD750" s="53">
        <v>1</v>
      </c>
      <c r="AE750" s="51">
        <v>343.0854476923077</v>
      </c>
      <c r="AF750" s="51">
        <v>1139.6318268223831</v>
      </c>
      <c r="AG750" s="51">
        <v>89.990556961287851</v>
      </c>
      <c r="AH750" s="51">
        <v>1.6310081199302689E-4</v>
      </c>
      <c r="AI750" s="51">
        <v>7.8964587372227973E-2</v>
      </c>
      <c r="AJ750" s="51">
        <v>0.12457321655316522</v>
      </c>
      <c r="AK750" s="51">
        <v>4.8655847466977535</v>
      </c>
      <c r="AL750" s="51">
        <v>3.4742723052232272</v>
      </c>
      <c r="AM750" s="51">
        <v>6.2568971881722808</v>
      </c>
    </row>
    <row r="751" spans="1:39">
      <c r="A751" t="s">
        <v>1638</v>
      </c>
      <c r="B751">
        <v>5</v>
      </c>
      <c r="C751" t="s">
        <v>1639</v>
      </c>
      <c r="D751" t="s">
        <v>136</v>
      </c>
      <c r="E751" t="s">
        <v>137</v>
      </c>
      <c r="F751" t="s">
        <v>138</v>
      </c>
      <c r="G751" t="s">
        <v>139</v>
      </c>
      <c r="H751" t="s">
        <v>140</v>
      </c>
      <c r="I751" t="s">
        <v>10</v>
      </c>
      <c r="J751" t="s">
        <v>45</v>
      </c>
      <c r="K751">
        <v>52</v>
      </c>
      <c r="L751">
        <v>10841.3</v>
      </c>
      <c r="M751" t="s">
        <v>30</v>
      </c>
      <c r="N751">
        <v>750</v>
      </c>
      <c r="O751">
        <v>343.5441180769231</v>
      </c>
      <c r="P751" s="49" t="s">
        <v>33</v>
      </c>
      <c r="Q751" s="49">
        <v>7360445</v>
      </c>
      <c r="R751" s="49">
        <v>32.510452999999998</v>
      </c>
      <c r="S751" s="49">
        <v>52.540310169999998</v>
      </c>
      <c r="T751" s="49">
        <v>7.6758653781217774</v>
      </c>
      <c r="U751" s="49" t="s">
        <v>141</v>
      </c>
      <c r="V751" s="49">
        <v>0.28594968825048261</v>
      </c>
      <c r="W751" s="49">
        <v>1.93521838171215</v>
      </c>
      <c r="X751" s="49">
        <v>4</v>
      </c>
      <c r="Y751" s="49">
        <v>90</v>
      </c>
      <c r="Z751" s="49">
        <v>0.89753000000000005</v>
      </c>
      <c r="AA751" s="49">
        <v>401.28340079999998</v>
      </c>
      <c r="AB751" s="49">
        <v>2.1221608550000002</v>
      </c>
      <c r="AC751" s="51">
        <v>0.6989506263185653</v>
      </c>
      <c r="AD751" s="53">
        <v>1</v>
      </c>
      <c r="AE751" s="51">
        <v>343.5441180769231</v>
      </c>
      <c r="AF751" s="51">
        <v>1141.1553987833756</v>
      </c>
      <c r="AG751" s="51">
        <v>89.990799444357279</v>
      </c>
      <c r="AH751" s="51">
        <v>1.5915432656697572E-4</v>
      </c>
      <c r="AI751" s="51">
        <v>7.8859373175905328E-2</v>
      </c>
      <c r="AJ751" s="51">
        <v>0.12457321655316522</v>
      </c>
      <c r="AK751" s="51">
        <v>4.8591017318958096</v>
      </c>
      <c r="AL751" s="51">
        <v>3.4696431064828226</v>
      </c>
      <c r="AM751" s="51">
        <v>6.248560357308798</v>
      </c>
    </row>
    <row r="752" spans="1:39">
      <c r="A752" t="s">
        <v>1640</v>
      </c>
      <c r="B752">
        <v>5</v>
      </c>
      <c r="C752" t="s">
        <v>1641</v>
      </c>
      <c r="D752" t="s">
        <v>136</v>
      </c>
      <c r="E752" t="s">
        <v>137</v>
      </c>
      <c r="F752" t="s">
        <v>138</v>
      </c>
      <c r="G752" t="s">
        <v>139</v>
      </c>
      <c r="H752" t="s">
        <v>140</v>
      </c>
      <c r="I752" t="s">
        <v>10</v>
      </c>
      <c r="J752" t="s">
        <v>45</v>
      </c>
      <c r="K752">
        <v>52</v>
      </c>
      <c r="L752">
        <v>10841.3</v>
      </c>
      <c r="M752" t="s">
        <v>30</v>
      </c>
      <c r="N752">
        <v>751</v>
      </c>
      <c r="O752">
        <v>344.00278846153844</v>
      </c>
      <c r="P752" s="49" t="s">
        <v>33</v>
      </c>
      <c r="Q752" s="49">
        <v>7360445</v>
      </c>
      <c r="R752" s="49">
        <v>32.510452999999998</v>
      </c>
      <c r="S752" s="49">
        <v>52.540310169999998</v>
      </c>
      <c r="T752" s="49">
        <v>7.6758653781217774</v>
      </c>
      <c r="U752" s="49" t="s">
        <v>141</v>
      </c>
      <c r="V752" s="49">
        <v>0.28594968825048261</v>
      </c>
      <c r="W752" s="49">
        <v>1.93521838171215</v>
      </c>
      <c r="X752" s="49">
        <v>4</v>
      </c>
      <c r="Y752" s="49">
        <v>90</v>
      </c>
      <c r="Z752" s="49">
        <v>0.89753000000000005</v>
      </c>
      <c r="AA752" s="49">
        <v>401.28340079999998</v>
      </c>
      <c r="AB752" s="49">
        <v>2.1221608550000002</v>
      </c>
      <c r="AC752" s="51">
        <v>0.6989506263185653</v>
      </c>
      <c r="AD752" s="53">
        <v>1</v>
      </c>
      <c r="AE752" s="51">
        <v>344.00278846153844</v>
      </c>
      <c r="AF752" s="51">
        <v>1142.6789707443681</v>
      </c>
      <c r="AG752" s="51">
        <v>89.991036050458575</v>
      </c>
      <c r="AH752" s="51">
        <v>1.5529696486554797E-4</v>
      </c>
      <c r="AI752" s="51">
        <v>7.8754434407623933E-2</v>
      </c>
      <c r="AJ752" s="51">
        <v>0.12457321655316522</v>
      </c>
      <c r="AK752" s="51">
        <v>4.8526356882263819</v>
      </c>
      <c r="AL752" s="51">
        <v>3.4650260259848813</v>
      </c>
      <c r="AM752" s="51">
        <v>6.240245350467883</v>
      </c>
    </row>
    <row r="753" spans="1:39">
      <c r="A753" t="s">
        <v>1642</v>
      </c>
      <c r="B753">
        <v>5</v>
      </c>
      <c r="C753" t="s">
        <v>1643</v>
      </c>
      <c r="D753" t="s">
        <v>136</v>
      </c>
      <c r="E753" t="s">
        <v>137</v>
      </c>
      <c r="F753" t="s">
        <v>138</v>
      </c>
      <c r="G753" t="s">
        <v>139</v>
      </c>
      <c r="H753" t="s">
        <v>140</v>
      </c>
      <c r="I753" t="s">
        <v>10</v>
      </c>
      <c r="J753" t="s">
        <v>45</v>
      </c>
      <c r="K753">
        <v>52</v>
      </c>
      <c r="L753">
        <v>10841.3</v>
      </c>
      <c r="M753" t="s">
        <v>30</v>
      </c>
      <c r="N753">
        <v>752</v>
      </c>
      <c r="O753">
        <v>344.46145884615385</v>
      </c>
      <c r="P753" s="49" t="s">
        <v>33</v>
      </c>
      <c r="Q753" s="49">
        <v>7360445</v>
      </c>
      <c r="R753" s="49">
        <v>32.510452999999998</v>
      </c>
      <c r="S753" s="49">
        <v>52.540310169999998</v>
      </c>
      <c r="T753" s="49">
        <v>7.6758653781217774</v>
      </c>
      <c r="U753" s="49" t="s">
        <v>141</v>
      </c>
      <c r="V753" s="49">
        <v>0.28594968825048261</v>
      </c>
      <c r="W753" s="49">
        <v>1.93521838171215</v>
      </c>
      <c r="X753" s="49">
        <v>4</v>
      </c>
      <c r="Y753" s="49">
        <v>90</v>
      </c>
      <c r="Z753" s="49">
        <v>0.89753000000000005</v>
      </c>
      <c r="AA753" s="49">
        <v>401.28340079999998</v>
      </c>
      <c r="AB753" s="49">
        <v>2.1221608550000002</v>
      </c>
      <c r="AC753" s="51">
        <v>0.6989506263185653</v>
      </c>
      <c r="AD753" s="53">
        <v>1</v>
      </c>
      <c r="AE753" s="51">
        <v>344.46145884615385</v>
      </c>
      <c r="AF753" s="51">
        <v>1144.2025427053607</v>
      </c>
      <c r="AG753" s="51">
        <v>89.991266912563006</v>
      </c>
      <c r="AH753" s="51">
        <v>1.5152687916381206E-4</v>
      </c>
      <c r="AI753" s="51">
        <v>7.8649770083351681E-2</v>
      </c>
      <c r="AJ753" s="51">
        <v>0.12457321655316522</v>
      </c>
      <c r="AK753" s="51">
        <v>4.8461865550560663</v>
      </c>
      <c r="AL753" s="51">
        <v>3.4604210204341035</v>
      </c>
      <c r="AM753" s="51">
        <v>6.23195208967803</v>
      </c>
    </row>
    <row r="754" spans="1:39">
      <c r="A754" t="s">
        <v>1644</v>
      </c>
      <c r="B754">
        <v>5</v>
      </c>
      <c r="C754" t="s">
        <v>1645</v>
      </c>
      <c r="D754" t="s">
        <v>136</v>
      </c>
      <c r="E754" t="s">
        <v>137</v>
      </c>
      <c r="F754" t="s">
        <v>138</v>
      </c>
      <c r="G754" t="s">
        <v>139</v>
      </c>
      <c r="H754" t="s">
        <v>140</v>
      </c>
      <c r="I754" t="s">
        <v>10</v>
      </c>
      <c r="J754" t="s">
        <v>45</v>
      </c>
      <c r="K754">
        <v>52</v>
      </c>
      <c r="L754">
        <v>10841.3</v>
      </c>
      <c r="M754" t="s">
        <v>30</v>
      </c>
      <c r="N754">
        <v>753</v>
      </c>
      <c r="O754">
        <v>344.92012923076925</v>
      </c>
      <c r="P754" s="49" t="s">
        <v>33</v>
      </c>
      <c r="Q754" s="49">
        <v>7360445</v>
      </c>
      <c r="R754" s="49">
        <v>32.510452999999998</v>
      </c>
      <c r="S754" s="49">
        <v>52.540310169999998</v>
      </c>
      <c r="T754" s="49">
        <v>7.6758653781217774</v>
      </c>
      <c r="U754" s="49" t="s">
        <v>141</v>
      </c>
      <c r="V754" s="49">
        <v>0.28594968825048261</v>
      </c>
      <c r="W754" s="49">
        <v>1.93521838171215</v>
      </c>
      <c r="X754" s="49">
        <v>4</v>
      </c>
      <c r="Y754" s="49">
        <v>90</v>
      </c>
      <c r="Z754" s="49">
        <v>0.89753000000000005</v>
      </c>
      <c r="AA754" s="49">
        <v>401.28340079999998</v>
      </c>
      <c r="AB754" s="49">
        <v>2.1221608550000002</v>
      </c>
      <c r="AC754" s="51">
        <v>0.6989506263185653</v>
      </c>
      <c r="AD754" s="53">
        <v>1</v>
      </c>
      <c r="AE754" s="51">
        <v>344.92012923076925</v>
      </c>
      <c r="AF754" s="51">
        <v>1145.7261146663532</v>
      </c>
      <c r="AG754" s="51">
        <v>89.991492160878849</v>
      </c>
      <c r="AH754" s="51">
        <v>1.4784225596812853E-4</v>
      </c>
      <c r="AI754" s="51">
        <v>7.8545379221879097E-2</v>
      </c>
      <c r="AJ754" s="51">
        <v>0.12457321655316522</v>
      </c>
      <c r="AK754" s="51">
        <v>4.8397542719253845</v>
      </c>
      <c r="AL754" s="51">
        <v>3.4558280466593789</v>
      </c>
      <c r="AM754" s="51">
        <v>6.2236804971913902</v>
      </c>
    </row>
    <row r="755" spans="1:39">
      <c r="A755" t="s">
        <v>1646</v>
      </c>
      <c r="B755">
        <v>5</v>
      </c>
      <c r="C755" t="s">
        <v>1647</v>
      </c>
      <c r="D755" t="s">
        <v>136</v>
      </c>
      <c r="E755" t="s">
        <v>137</v>
      </c>
      <c r="F755" t="s">
        <v>138</v>
      </c>
      <c r="G755" t="s">
        <v>139</v>
      </c>
      <c r="H755" t="s">
        <v>140</v>
      </c>
      <c r="I755" t="s">
        <v>10</v>
      </c>
      <c r="J755" t="s">
        <v>45</v>
      </c>
      <c r="K755">
        <v>52</v>
      </c>
      <c r="L755">
        <v>10841.3</v>
      </c>
      <c r="M755" t="s">
        <v>30</v>
      </c>
      <c r="N755">
        <v>754</v>
      </c>
      <c r="O755">
        <v>345.37879961538459</v>
      </c>
      <c r="P755" s="49" t="s">
        <v>33</v>
      </c>
      <c r="Q755" s="49">
        <v>7360445</v>
      </c>
      <c r="R755" s="49">
        <v>32.510452999999998</v>
      </c>
      <c r="S755" s="49">
        <v>52.540310169999998</v>
      </c>
      <c r="T755" s="49">
        <v>7.6758653781217774</v>
      </c>
      <c r="U755" s="49" t="s">
        <v>141</v>
      </c>
      <c r="V755" s="49">
        <v>0.28594968825048261</v>
      </c>
      <c r="W755" s="49">
        <v>1.93521838171215</v>
      </c>
      <c r="X755" s="49">
        <v>4</v>
      </c>
      <c r="Y755" s="49">
        <v>90</v>
      </c>
      <c r="Z755" s="49">
        <v>0.89753000000000005</v>
      </c>
      <c r="AA755" s="49">
        <v>401.28340079999998</v>
      </c>
      <c r="AB755" s="49">
        <v>2.1221608550000002</v>
      </c>
      <c r="AC755" s="51">
        <v>0.6989506263185653</v>
      </c>
      <c r="AD755" s="53">
        <v>1</v>
      </c>
      <c r="AE755" s="51">
        <v>345.37879961538459</v>
      </c>
      <c r="AF755" s="51">
        <v>1147.2496866273455</v>
      </c>
      <c r="AG755" s="51">
        <v>89.991711922902681</v>
      </c>
      <c r="AH755" s="51">
        <v>1.4424131544720449E-4</v>
      </c>
      <c r="AI755" s="51">
        <v>7.8441260844845345E-2</v>
      </c>
      <c r="AJ755" s="51">
        <v>0.12457321655316522</v>
      </c>
      <c r="AK755" s="51">
        <v>4.8333387785503819</v>
      </c>
      <c r="AL755" s="51">
        <v>3.4512470616149313</v>
      </c>
      <c r="AM755" s="51">
        <v>6.2154304954858333</v>
      </c>
    </row>
    <row r="756" spans="1:39">
      <c r="A756" t="s">
        <v>1648</v>
      </c>
      <c r="B756">
        <v>5</v>
      </c>
      <c r="C756" t="s">
        <v>1649</v>
      </c>
      <c r="D756" t="s">
        <v>136</v>
      </c>
      <c r="E756" t="s">
        <v>137</v>
      </c>
      <c r="F756" t="s">
        <v>138</v>
      </c>
      <c r="G756" t="s">
        <v>139</v>
      </c>
      <c r="H756" t="s">
        <v>140</v>
      </c>
      <c r="I756" t="s">
        <v>10</v>
      </c>
      <c r="J756" t="s">
        <v>45</v>
      </c>
      <c r="K756">
        <v>52</v>
      </c>
      <c r="L756">
        <v>10841.3</v>
      </c>
      <c r="M756" t="s">
        <v>30</v>
      </c>
      <c r="N756">
        <v>755</v>
      </c>
      <c r="O756">
        <v>345.83747</v>
      </c>
      <c r="P756" s="49" t="s">
        <v>33</v>
      </c>
      <c r="Q756" s="49">
        <v>7360445</v>
      </c>
      <c r="R756" s="49">
        <v>32.510452999999998</v>
      </c>
      <c r="S756" s="49">
        <v>52.540310169999998</v>
      </c>
      <c r="T756" s="49">
        <v>7.6758653781217774</v>
      </c>
      <c r="U756" s="49" t="s">
        <v>141</v>
      </c>
      <c r="V756" s="49">
        <v>0.28594968825048261</v>
      </c>
      <c r="W756" s="49">
        <v>1.93521838171215</v>
      </c>
      <c r="X756" s="49">
        <v>4</v>
      </c>
      <c r="Y756" s="49">
        <v>90</v>
      </c>
      <c r="Z756" s="49">
        <v>0.89753000000000005</v>
      </c>
      <c r="AA756" s="49">
        <v>401.28340079999998</v>
      </c>
      <c r="AB756" s="49">
        <v>2.1221608550000002</v>
      </c>
      <c r="AC756" s="51">
        <v>0.6989506263185653</v>
      </c>
      <c r="AD756" s="53">
        <v>1</v>
      </c>
      <c r="AE756" s="51">
        <v>345.83747</v>
      </c>
      <c r="AF756" s="51">
        <v>1148.773258588338</v>
      </c>
      <c r="AG756" s="51">
        <v>89.991926323469968</v>
      </c>
      <c r="AH756" s="51">
        <v>1.4072231097494702E-4</v>
      </c>
      <c r="AI756" s="51">
        <v>7.833741397676329E-2</v>
      </c>
      <c r="AJ756" s="51">
        <v>0.12457321655316522</v>
      </c>
      <c r="AK756" s="51">
        <v>4.8269400148241743</v>
      </c>
      <c r="AL756" s="51">
        <v>3.4466780223814211</v>
      </c>
      <c r="AM756" s="51">
        <v>6.2072020072669272</v>
      </c>
    </row>
    <row r="757" spans="1:39">
      <c r="A757" t="s">
        <v>1650</v>
      </c>
      <c r="B757">
        <v>5</v>
      </c>
      <c r="C757" t="s">
        <v>1651</v>
      </c>
      <c r="D757" t="s">
        <v>136</v>
      </c>
      <c r="E757" t="s">
        <v>137</v>
      </c>
      <c r="F757" t="s">
        <v>138</v>
      </c>
      <c r="G757" t="s">
        <v>139</v>
      </c>
      <c r="H757" t="s">
        <v>140</v>
      </c>
      <c r="I757" t="s">
        <v>10</v>
      </c>
      <c r="J757" t="s">
        <v>45</v>
      </c>
      <c r="K757">
        <v>52</v>
      </c>
      <c r="L757">
        <v>10841.3</v>
      </c>
      <c r="M757" t="s">
        <v>30</v>
      </c>
      <c r="N757">
        <v>756</v>
      </c>
      <c r="O757">
        <v>346.2961403846154</v>
      </c>
      <c r="P757" s="49" t="s">
        <v>33</v>
      </c>
      <c r="Q757" s="49">
        <v>7360445</v>
      </c>
      <c r="R757" s="49">
        <v>32.510452999999998</v>
      </c>
      <c r="S757" s="49">
        <v>52.540310169999998</v>
      </c>
      <c r="T757" s="49">
        <v>7.6758653781217774</v>
      </c>
      <c r="U757" s="49" t="s">
        <v>141</v>
      </c>
      <c r="V757" s="49">
        <v>0.28594968825048261</v>
      </c>
      <c r="W757" s="49">
        <v>1.93521838171215</v>
      </c>
      <c r="X757" s="49">
        <v>4</v>
      </c>
      <c r="Y757" s="49">
        <v>90</v>
      </c>
      <c r="Z757" s="49">
        <v>0.89753000000000005</v>
      </c>
      <c r="AA757" s="49">
        <v>401.28340079999998</v>
      </c>
      <c r="AB757" s="49">
        <v>2.1221608550000002</v>
      </c>
      <c r="AC757" s="51">
        <v>0.6989506263185653</v>
      </c>
      <c r="AD757" s="53">
        <v>1</v>
      </c>
      <c r="AE757" s="51">
        <v>346.2961403846154</v>
      </c>
      <c r="AF757" s="51">
        <v>1150.2968305493307</v>
      </c>
      <c r="AG757" s="51">
        <v>89.992135484804692</v>
      </c>
      <c r="AH757" s="51">
        <v>1.3728352849639967E-4</v>
      </c>
      <c r="AI757" s="51">
        <v>7.8233837645043713E-2</v>
      </c>
      <c r="AJ757" s="51">
        <v>0.12457321655316522</v>
      </c>
      <c r="AK757" s="51">
        <v>4.8205579208184384</v>
      </c>
      <c r="AL757" s="51">
        <v>3.442120886167011</v>
      </c>
      <c r="AM757" s="51">
        <v>6.1989949554698667</v>
      </c>
    </row>
    <row r="758" spans="1:39">
      <c r="A758" t="s">
        <v>1652</v>
      </c>
      <c r="B758">
        <v>5</v>
      </c>
      <c r="C758" t="s">
        <v>1653</v>
      </c>
      <c r="D758" t="s">
        <v>136</v>
      </c>
      <c r="E758" t="s">
        <v>137</v>
      </c>
      <c r="F758" t="s">
        <v>138</v>
      </c>
      <c r="G758" t="s">
        <v>139</v>
      </c>
      <c r="H758" t="s">
        <v>140</v>
      </c>
      <c r="I758" t="s">
        <v>10</v>
      </c>
      <c r="J758" t="s">
        <v>45</v>
      </c>
      <c r="K758">
        <v>52</v>
      </c>
      <c r="L758">
        <v>10841.3</v>
      </c>
      <c r="M758" t="s">
        <v>30</v>
      </c>
      <c r="N758">
        <v>757</v>
      </c>
      <c r="O758">
        <v>346.75481076923074</v>
      </c>
      <c r="P758" s="49" t="s">
        <v>33</v>
      </c>
      <c r="Q758" s="49">
        <v>7360445</v>
      </c>
      <c r="R758" s="49">
        <v>32.510452999999998</v>
      </c>
      <c r="S758" s="49">
        <v>52.540310169999998</v>
      </c>
      <c r="T758" s="49">
        <v>7.6758653781217774</v>
      </c>
      <c r="U758" s="49" t="s">
        <v>141</v>
      </c>
      <c r="V758" s="49">
        <v>0.28594968825048261</v>
      </c>
      <c r="W758" s="49">
        <v>1.93521838171215</v>
      </c>
      <c r="X758" s="49">
        <v>4</v>
      </c>
      <c r="Y758" s="49">
        <v>90</v>
      </c>
      <c r="Z758" s="49">
        <v>0.89753000000000005</v>
      </c>
      <c r="AA758" s="49">
        <v>401.28340079999998</v>
      </c>
      <c r="AB758" s="49">
        <v>2.1221608550000002</v>
      </c>
      <c r="AC758" s="51">
        <v>0.6989506263185653</v>
      </c>
      <c r="AD758" s="53">
        <v>1</v>
      </c>
      <c r="AE758" s="51">
        <v>346.75481076923074</v>
      </c>
      <c r="AF758" s="51">
        <v>1151.820402510323</v>
      </c>
      <c r="AG758" s="51">
        <v>89.99233952656833</v>
      </c>
      <c r="AH758" s="51">
        <v>1.3392328610791984E-4</v>
      </c>
      <c r="AI758" s="51">
        <v>7.8130530880018673E-2</v>
      </c>
      <c r="AJ758" s="51">
        <v>0.12457321655316522</v>
      </c>
      <c r="AK758" s="51">
        <v>4.8141924367848539</v>
      </c>
      <c r="AL758" s="51">
        <v>3.4375756103083934</v>
      </c>
      <c r="AM758" s="51">
        <v>6.1908092632613148</v>
      </c>
    </row>
    <row r="759" spans="1:39">
      <c r="A759" t="s">
        <v>1654</v>
      </c>
      <c r="B759">
        <v>5</v>
      </c>
      <c r="C759" t="s">
        <v>1655</v>
      </c>
      <c r="D759" t="s">
        <v>136</v>
      </c>
      <c r="E759" t="s">
        <v>137</v>
      </c>
      <c r="F759" t="s">
        <v>138</v>
      </c>
      <c r="G759" t="s">
        <v>139</v>
      </c>
      <c r="H759" t="s">
        <v>140</v>
      </c>
      <c r="I759" t="s">
        <v>10</v>
      </c>
      <c r="J759" t="s">
        <v>45</v>
      </c>
      <c r="K759">
        <v>52</v>
      </c>
      <c r="L759">
        <v>10841.3</v>
      </c>
      <c r="M759" t="s">
        <v>30</v>
      </c>
      <c r="N759">
        <v>758</v>
      </c>
      <c r="O759">
        <v>347.21348115384615</v>
      </c>
      <c r="P759" s="49" t="s">
        <v>33</v>
      </c>
      <c r="Q759" s="49">
        <v>7360445</v>
      </c>
      <c r="R759" s="49">
        <v>32.510452999999998</v>
      </c>
      <c r="S759" s="49">
        <v>52.540310169999998</v>
      </c>
      <c r="T759" s="49">
        <v>7.6758653781217774</v>
      </c>
      <c r="U759" s="49" t="s">
        <v>141</v>
      </c>
      <c r="V759" s="49">
        <v>0.28594968825048261</v>
      </c>
      <c r="W759" s="49">
        <v>1.93521838171215</v>
      </c>
      <c r="X759" s="49">
        <v>4</v>
      </c>
      <c r="Y759" s="49">
        <v>90</v>
      </c>
      <c r="Z759" s="49">
        <v>0.89753000000000005</v>
      </c>
      <c r="AA759" s="49">
        <v>401.28340079999998</v>
      </c>
      <c r="AB759" s="49">
        <v>2.1221608550000002</v>
      </c>
      <c r="AC759" s="51">
        <v>0.6989506263185653</v>
      </c>
      <c r="AD759" s="53">
        <v>1</v>
      </c>
      <c r="AE759" s="51">
        <v>347.21348115384615</v>
      </c>
      <c r="AF759" s="51">
        <v>1153.3439744713155</v>
      </c>
      <c r="AG759" s="51">
        <v>89.992538565907978</v>
      </c>
      <c r="AH759" s="51">
        <v>1.3063993348801466E-4</v>
      </c>
      <c r="AI759" s="51">
        <v>7.8027492714963814E-2</v>
      </c>
      <c r="AJ759" s="51">
        <v>0.12457321655316522</v>
      </c>
      <c r="AK759" s="51">
        <v>4.8078435031564739</v>
      </c>
      <c r="AL759" s="51">
        <v>3.433042152271772</v>
      </c>
      <c r="AM759" s="51">
        <v>6.1826448540411771</v>
      </c>
    </row>
    <row r="760" spans="1:39">
      <c r="A760" t="s">
        <v>1656</v>
      </c>
      <c r="B760">
        <v>5</v>
      </c>
      <c r="C760" t="s">
        <v>1657</v>
      </c>
      <c r="D760" t="s">
        <v>136</v>
      </c>
      <c r="E760" t="s">
        <v>137</v>
      </c>
      <c r="F760" t="s">
        <v>138</v>
      </c>
      <c r="G760" t="s">
        <v>139</v>
      </c>
      <c r="H760" t="s">
        <v>140</v>
      </c>
      <c r="I760" t="s">
        <v>10</v>
      </c>
      <c r="J760" t="s">
        <v>45</v>
      </c>
      <c r="K760">
        <v>52</v>
      </c>
      <c r="L760">
        <v>10841.3</v>
      </c>
      <c r="M760" t="s">
        <v>30</v>
      </c>
      <c r="N760">
        <v>759</v>
      </c>
      <c r="O760">
        <v>347.67215153846155</v>
      </c>
      <c r="P760" s="49" t="s">
        <v>33</v>
      </c>
      <c r="Q760" s="49">
        <v>7360445</v>
      </c>
      <c r="R760" s="49">
        <v>32.510452999999998</v>
      </c>
      <c r="S760" s="49">
        <v>52.540310169999998</v>
      </c>
      <c r="T760" s="49">
        <v>7.6758653781217774</v>
      </c>
      <c r="U760" s="49" t="s">
        <v>141</v>
      </c>
      <c r="V760" s="49">
        <v>0.28594968825048261</v>
      </c>
      <c r="W760" s="49">
        <v>1.93521838171215</v>
      </c>
      <c r="X760" s="49">
        <v>4</v>
      </c>
      <c r="Y760" s="49">
        <v>90</v>
      </c>
      <c r="Z760" s="49">
        <v>0.89753000000000005</v>
      </c>
      <c r="AA760" s="49">
        <v>401.28340079999998</v>
      </c>
      <c r="AB760" s="49">
        <v>2.1221608550000002</v>
      </c>
      <c r="AC760" s="51">
        <v>0.6989506263185653</v>
      </c>
      <c r="AD760" s="53">
        <v>1</v>
      </c>
      <c r="AE760" s="51">
        <v>347.67215153846155</v>
      </c>
      <c r="AF760" s="51">
        <v>1154.867546432308</v>
      </c>
      <c r="AG760" s="51">
        <v>89.992732717503742</v>
      </c>
      <c r="AH760" s="51">
        <v>1.2743185142203046E-4</v>
      </c>
      <c r="AI760" s="51">
        <v>7.7924722186120093E-2</v>
      </c>
      <c r="AJ760" s="51">
        <v>0.12457321655316522</v>
      </c>
      <c r="AK760" s="51">
        <v>4.8015110605490694</v>
      </c>
      <c r="AL760" s="51">
        <v>3.4285204696538183</v>
      </c>
      <c r="AM760" s="51">
        <v>6.1745016514443201</v>
      </c>
    </row>
    <row r="761" spans="1:39">
      <c r="A761" t="s">
        <v>1658</v>
      </c>
      <c r="B761">
        <v>5</v>
      </c>
      <c r="C761" t="s">
        <v>1659</v>
      </c>
      <c r="D761" t="s">
        <v>136</v>
      </c>
      <c r="E761" t="s">
        <v>137</v>
      </c>
      <c r="F761" t="s">
        <v>138</v>
      </c>
      <c r="G761" t="s">
        <v>139</v>
      </c>
      <c r="H761" t="s">
        <v>140</v>
      </c>
      <c r="I761" t="s">
        <v>10</v>
      </c>
      <c r="J761" t="s">
        <v>45</v>
      </c>
      <c r="K761">
        <v>52</v>
      </c>
      <c r="L761">
        <v>10841.3</v>
      </c>
      <c r="M761" t="s">
        <v>30</v>
      </c>
      <c r="N761">
        <v>760</v>
      </c>
      <c r="O761">
        <v>348.13082192307695</v>
      </c>
      <c r="P761" s="49" t="s">
        <v>33</v>
      </c>
      <c r="Q761" s="49">
        <v>7360445</v>
      </c>
      <c r="R761" s="49">
        <v>32.510452999999998</v>
      </c>
      <c r="S761" s="49">
        <v>52.540310169999998</v>
      </c>
      <c r="T761" s="49">
        <v>7.6758653781217774</v>
      </c>
      <c r="U761" s="49" t="s">
        <v>141</v>
      </c>
      <c r="V761" s="49">
        <v>0.28594968825048261</v>
      </c>
      <c r="W761" s="49">
        <v>1.93521838171215</v>
      </c>
      <c r="X761" s="49">
        <v>4</v>
      </c>
      <c r="Y761" s="49">
        <v>90</v>
      </c>
      <c r="Z761" s="49">
        <v>0.89753000000000005</v>
      </c>
      <c r="AA761" s="49">
        <v>401.28340079999998</v>
      </c>
      <c r="AB761" s="49">
        <v>2.1221608550000002</v>
      </c>
      <c r="AC761" s="51">
        <v>0.6989506263185653</v>
      </c>
      <c r="AD761" s="53">
        <v>1</v>
      </c>
      <c r="AE761" s="51">
        <v>348.13082192307695</v>
      </c>
      <c r="AF761" s="51">
        <v>1156.3911183933005</v>
      </c>
      <c r="AG761" s="51">
        <v>89.992922093615306</v>
      </c>
      <c r="AH761" s="51">
        <v>1.242974512608655E-4</v>
      </c>
      <c r="AI761" s="51">
        <v>7.782221833271448E-2</v>
      </c>
      <c r="AJ761" s="51">
        <v>0.12457321655316522</v>
      </c>
      <c r="AK761" s="51">
        <v>4.7951950497623974</v>
      </c>
      <c r="AL761" s="51">
        <v>3.4240105201825819</v>
      </c>
      <c r="AM761" s="51">
        <v>6.1663795793422125</v>
      </c>
    </row>
    <row r="762" spans="1:39">
      <c r="A762" t="s">
        <v>1660</v>
      </c>
      <c r="B762">
        <v>5</v>
      </c>
      <c r="C762" t="s">
        <v>1661</v>
      </c>
      <c r="D762" t="s">
        <v>136</v>
      </c>
      <c r="E762" t="s">
        <v>137</v>
      </c>
      <c r="F762" t="s">
        <v>138</v>
      </c>
      <c r="G762" t="s">
        <v>139</v>
      </c>
      <c r="H762" t="s">
        <v>140</v>
      </c>
      <c r="I762" t="s">
        <v>10</v>
      </c>
      <c r="J762" t="s">
        <v>45</v>
      </c>
      <c r="K762">
        <v>52</v>
      </c>
      <c r="L762">
        <v>10841.3</v>
      </c>
      <c r="M762" t="s">
        <v>30</v>
      </c>
      <c r="N762">
        <v>761</v>
      </c>
      <c r="O762">
        <v>348.5894923076923</v>
      </c>
      <c r="P762" s="49" t="s">
        <v>33</v>
      </c>
      <c r="Q762" s="49">
        <v>7360445</v>
      </c>
      <c r="R762" s="49">
        <v>32.510452999999998</v>
      </c>
      <c r="S762" s="49">
        <v>52.540310169999998</v>
      </c>
      <c r="T762" s="49">
        <v>7.6758653781217774</v>
      </c>
      <c r="U762" s="49" t="s">
        <v>141</v>
      </c>
      <c r="V762" s="49">
        <v>0.28594968825048261</v>
      </c>
      <c r="W762" s="49">
        <v>1.93521838171215</v>
      </c>
      <c r="X762" s="49">
        <v>4</v>
      </c>
      <c r="Y762" s="49">
        <v>90</v>
      </c>
      <c r="Z762" s="49">
        <v>0.89753000000000005</v>
      </c>
      <c r="AA762" s="49">
        <v>401.28340079999998</v>
      </c>
      <c r="AB762" s="49">
        <v>2.1221608550000002</v>
      </c>
      <c r="AC762" s="51">
        <v>0.6989506263185653</v>
      </c>
      <c r="AD762" s="53">
        <v>1</v>
      </c>
      <c r="AE762" s="51">
        <v>348.5894923076923</v>
      </c>
      <c r="AF762" s="51">
        <v>1157.914690354293</v>
      </c>
      <c r="AG762" s="51">
        <v>89.993106804127819</v>
      </c>
      <c r="AH762" s="51">
        <v>1.2123517447337868E-4</v>
      </c>
      <c r="AI762" s="51">
        <v>7.771998019697994E-2</v>
      </c>
      <c r="AJ762" s="51">
        <v>0.12457321655316522</v>
      </c>
      <c r="AK762" s="51">
        <v>4.7888954117814384</v>
      </c>
      <c r="AL762" s="51">
        <v>3.4195122617183693</v>
      </c>
      <c r="AM762" s="51">
        <v>6.1582785618445088</v>
      </c>
    </row>
    <row r="763" spans="1:39">
      <c r="A763" t="s">
        <v>1662</v>
      </c>
      <c r="B763">
        <v>5</v>
      </c>
      <c r="C763" t="s">
        <v>1663</v>
      </c>
      <c r="D763" t="s">
        <v>136</v>
      </c>
      <c r="E763" t="s">
        <v>137</v>
      </c>
      <c r="F763" t="s">
        <v>138</v>
      </c>
      <c r="G763" t="s">
        <v>139</v>
      </c>
      <c r="H763" t="s">
        <v>140</v>
      </c>
      <c r="I763" t="s">
        <v>10</v>
      </c>
      <c r="J763" t="s">
        <v>45</v>
      </c>
      <c r="K763">
        <v>52</v>
      </c>
      <c r="L763">
        <v>10841.3</v>
      </c>
      <c r="M763" t="s">
        <v>30</v>
      </c>
      <c r="N763">
        <v>762</v>
      </c>
      <c r="O763">
        <v>349.0481626923077</v>
      </c>
      <c r="P763" s="49" t="s">
        <v>33</v>
      </c>
      <c r="Q763" s="49">
        <v>7360445</v>
      </c>
      <c r="R763" s="49">
        <v>32.510452999999998</v>
      </c>
      <c r="S763" s="49">
        <v>52.540310169999998</v>
      </c>
      <c r="T763" s="49">
        <v>7.6758653781217774</v>
      </c>
      <c r="U763" s="49" t="s">
        <v>141</v>
      </c>
      <c r="V763" s="49">
        <v>0.28594968825048261</v>
      </c>
      <c r="W763" s="49">
        <v>1.93521838171215</v>
      </c>
      <c r="X763" s="49">
        <v>4</v>
      </c>
      <c r="Y763" s="49">
        <v>90</v>
      </c>
      <c r="Z763" s="49">
        <v>0.89753000000000005</v>
      </c>
      <c r="AA763" s="49">
        <v>401.28340079999998</v>
      </c>
      <c r="AB763" s="49">
        <v>2.1221608550000002</v>
      </c>
      <c r="AC763" s="51">
        <v>0.6989506263185653</v>
      </c>
      <c r="AD763" s="53">
        <v>1</v>
      </c>
      <c r="AE763" s="51">
        <v>349.0481626923077</v>
      </c>
      <c r="AF763" s="51">
        <v>1159.4382623152856</v>
      </c>
      <c r="AG763" s="51">
        <v>89.993286956597032</v>
      </c>
      <c r="AH763" s="51">
        <v>1.1824349215202119E-4</v>
      </c>
      <c r="AI763" s="51">
        <v>7.7618006824174648E-2</v>
      </c>
      <c r="AJ763" s="51">
        <v>0.12457321655316522</v>
      </c>
      <c r="AK763" s="51">
        <v>4.7826120877775793</v>
      </c>
      <c r="AL763" s="51">
        <v>3.4150256522545908</v>
      </c>
      <c r="AM763" s="51">
        <v>6.1501985233005687</v>
      </c>
    </row>
    <row r="764" spans="1:39">
      <c r="A764" t="s">
        <v>1664</v>
      </c>
      <c r="B764">
        <v>5</v>
      </c>
      <c r="C764" t="s">
        <v>1665</v>
      </c>
      <c r="D764" t="s">
        <v>136</v>
      </c>
      <c r="E764" t="s">
        <v>137</v>
      </c>
      <c r="F764" t="s">
        <v>138</v>
      </c>
      <c r="G764" t="s">
        <v>139</v>
      </c>
      <c r="H764" t="s">
        <v>140</v>
      </c>
      <c r="I764" t="s">
        <v>10</v>
      </c>
      <c r="J764" t="s">
        <v>45</v>
      </c>
      <c r="K764">
        <v>52</v>
      </c>
      <c r="L764">
        <v>10841.3</v>
      </c>
      <c r="M764" t="s">
        <v>30</v>
      </c>
      <c r="N764">
        <v>763</v>
      </c>
      <c r="O764">
        <v>349.5068330769231</v>
      </c>
      <c r="P764" s="49" t="s">
        <v>33</v>
      </c>
      <c r="Q764" s="49">
        <v>7360445</v>
      </c>
      <c r="R764" s="49">
        <v>32.510452999999998</v>
      </c>
      <c r="S764" s="49">
        <v>52.540310169999998</v>
      </c>
      <c r="T764" s="49">
        <v>7.6758653781217774</v>
      </c>
      <c r="U764" s="49" t="s">
        <v>141</v>
      </c>
      <c r="V764" s="49">
        <v>0.28594968825048261</v>
      </c>
      <c r="W764" s="49">
        <v>1.93521838171215</v>
      </c>
      <c r="X764" s="49">
        <v>4</v>
      </c>
      <c r="Y764" s="49">
        <v>90</v>
      </c>
      <c r="Z764" s="49">
        <v>0.89753000000000005</v>
      </c>
      <c r="AA764" s="49">
        <v>401.28340079999998</v>
      </c>
      <c r="AB764" s="49">
        <v>2.1221608550000002</v>
      </c>
      <c r="AC764" s="51">
        <v>0.6989506263185653</v>
      </c>
      <c r="AD764" s="53">
        <v>1</v>
      </c>
      <c r="AE764" s="51">
        <v>349.5068330769231</v>
      </c>
      <c r="AF764" s="51">
        <v>1160.9618342762781</v>
      </c>
      <c r="AG764" s="51">
        <v>89.993462656293616</v>
      </c>
      <c r="AH764" s="51">
        <v>1.1532090448117877E-4</v>
      </c>
      <c r="AI764" s="51">
        <v>7.7516297262600245E-2</v>
      </c>
      <c r="AJ764" s="51">
        <v>0.12457321655316522</v>
      </c>
      <c r="AK764" s="51">
        <v>4.7763450191097352</v>
      </c>
      <c r="AL764" s="51">
        <v>3.4105506499185609</v>
      </c>
      <c r="AM764" s="51">
        <v>6.1421393883009108</v>
      </c>
    </row>
    <row r="765" spans="1:39">
      <c r="A765" t="s">
        <v>1666</v>
      </c>
      <c r="B765">
        <v>5</v>
      </c>
      <c r="C765" t="s">
        <v>1667</v>
      </c>
      <c r="D765" t="s">
        <v>136</v>
      </c>
      <c r="E765" t="s">
        <v>137</v>
      </c>
      <c r="F765" t="s">
        <v>138</v>
      </c>
      <c r="G765" t="s">
        <v>139</v>
      </c>
      <c r="H765" t="s">
        <v>140</v>
      </c>
      <c r="I765" t="s">
        <v>10</v>
      </c>
      <c r="J765" t="s">
        <v>45</v>
      </c>
      <c r="K765">
        <v>52</v>
      </c>
      <c r="L765">
        <v>10841.3</v>
      </c>
      <c r="M765" t="s">
        <v>30</v>
      </c>
      <c r="N765">
        <v>764</v>
      </c>
      <c r="O765">
        <v>349.96550346153845</v>
      </c>
      <c r="P765" s="49" t="s">
        <v>33</v>
      </c>
      <c r="Q765" s="49">
        <v>7360445</v>
      </c>
      <c r="R765" s="49">
        <v>32.510452999999998</v>
      </c>
      <c r="S765" s="49">
        <v>52.540310169999998</v>
      </c>
      <c r="T765" s="49">
        <v>7.6758653781217774</v>
      </c>
      <c r="U765" s="49" t="s">
        <v>141</v>
      </c>
      <c r="V765" s="49">
        <v>0.28594968825048261</v>
      </c>
      <c r="W765" s="49">
        <v>1.93521838171215</v>
      </c>
      <c r="X765" s="49">
        <v>4</v>
      </c>
      <c r="Y765" s="49">
        <v>90</v>
      </c>
      <c r="Z765" s="49">
        <v>0.89753000000000005</v>
      </c>
      <c r="AA765" s="49">
        <v>401.28340079999998</v>
      </c>
      <c r="AB765" s="49">
        <v>2.1221608550000002</v>
      </c>
      <c r="AC765" s="51">
        <v>0.6989506263185653</v>
      </c>
      <c r="AD765" s="53">
        <v>1</v>
      </c>
      <c r="AE765" s="51">
        <v>349.96550346153845</v>
      </c>
      <c r="AF765" s="51">
        <v>1162.4854062372704</v>
      </c>
      <c r="AG765" s="51">
        <v>89.993634006246893</v>
      </c>
      <c r="AH765" s="51">
        <v>1.1246594034544085E-4</v>
      </c>
      <c r="AI765" s="51">
        <v>7.7414850563619589E-2</v>
      </c>
      <c r="AJ765" s="51">
        <v>0.12457321655316522</v>
      </c>
      <c r="AK765" s="51">
        <v>4.7700941473254463</v>
      </c>
      <c r="AL765" s="51">
        <v>3.4060872129722828</v>
      </c>
      <c r="AM765" s="51">
        <v>6.1341010816786099</v>
      </c>
    </row>
    <row r="766" spans="1:39">
      <c r="A766" t="s">
        <v>1668</v>
      </c>
      <c r="B766">
        <v>5</v>
      </c>
      <c r="C766" t="s">
        <v>1669</v>
      </c>
      <c r="D766" t="s">
        <v>136</v>
      </c>
      <c r="E766" t="s">
        <v>137</v>
      </c>
      <c r="F766" t="s">
        <v>138</v>
      </c>
      <c r="G766" t="s">
        <v>139</v>
      </c>
      <c r="H766" t="s">
        <v>140</v>
      </c>
      <c r="I766" t="s">
        <v>10</v>
      </c>
      <c r="J766" t="s">
        <v>45</v>
      </c>
      <c r="K766">
        <v>52</v>
      </c>
      <c r="L766">
        <v>10841.3</v>
      </c>
      <c r="M766" t="s">
        <v>30</v>
      </c>
      <c r="N766">
        <v>765</v>
      </c>
      <c r="O766">
        <v>350.42417384615385</v>
      </c>
      <c r="P766" s="49" t="s">
        <v>33</v>
      </c>
      <c r="Q766" s="49">
        <v>7360445</v>
      </c>
      <c r="R766" s="49">
        <v>32.510452999999998</v>
      </c>
      <c r="S766" s="49">
        <v>52.540310169999998</v>
      </c>
      <c r="T766" s="49">
        <v>7.6758653781217774</v>
      </c>
      <c r="U766" s="49" t="s">
        <v>141</v>
      </c>
      <c r="V766" s="49">
        <v>0.28594968825048261</v>
      </c>
      <c r="W766" s="49">
        <v>1.93521838171215</v>
      </c>
      <c r="X766" s="49">
        <v>4</v>
      </c>
      <c r="Y766" s="49">
        <v>90</v>
      </c>
      <c r="Z766" s="49">
        <v>0.89753000000000005</v>
      </c>
      <c r="AA766" s="49">
        <v>401.28340079999998</v>
      </c>
      <c r="AB766" s="49">
        <v>2.1221608550000002</v>
      </c>
      <c r="AC766" s="51">
        <v>0.6989506263185653</v>
      </c>
      <c r="AD766" s="53">
        <v>1</v>
      </c>
      <c r="AE766" s="51">
        <v>350.42417384615385</v>
      </c>
      <c r="AF766" s="51">
        <v>1164.0089781982631</v>
      </c>
      <c r="AG766" s="51">
        <v>89.993801107287666</v>
      </c>
      <c r="AH766" s="51">
        <v>1.0967715674187852E-4</v>
      </c>
      <c r="AI766" s="51">
        <v>7.7313665781673396E-2</v>
      </c>
      <c r="AJ766" s="51">
        <v>0.12457321655316522</v>
      </c>
      <c r="AK766" s="51">
        <v>4.7638594141619004</v>
      </c>
      <c r="AL766" s="51">
        <v>3.401635299813178</v>
      </c>
      <c r="AM766" s="51">
        <v>6.1260835285106232</v>
      </c>
    </row>
    <row r="767" spans="1:39">
      <c r="A767" t="s">
        <v>1670</v>
      </c>
      <c r="B767">
        <v>5</v>
      </c>
      <c r="C767" t="s">
        <v>1671</v>
      </c>
      <c r="D767" t="s">
        <v>136</v>
      </c>
      <c r="E767" t="s">
        <v>137</v>
      </c>
      <c r="F767" t="s">
        <v>138</v>
      </c>
      <c r="G767" t="s">
        <v>139</v>
      </c>
      <c r="H767" t="s">
        <v>140</v>
      </c>
      <c r="I767" t="s">
        <v>10</v>
      </c>
      <c r="J767" t="s">
        <v>45</v>
      </c>
      <c r="K767">
        <v>52</v>
      </c>
      <c r="L767">
        <v>10841.3</v>
      </c>
      <c r="M767" t="s">
        <v>30</v>
      </c>
      <c r="N767">
        <v>766</v>
      </c>
      <c r="O767">
        <v>350.88284423076925</v>
      </c>
      <c r="P767" s="49" t="s">
        <v>33</v>
      </c>
      <c r="Q767" s="49">
        <v>7360445</v>
      </c>
      <c r="R767" s="49">
        <v>32.510452999999998</v>
      </c>
      <c r="S767" s="49">
        <v>52.540310169999998</v>
      </c>
      <c r="T767" s="49">
        <v>7.6758653781217774</v>
      </c>
      <c r="U767" s="49" t="s">
        <v>141</v>
      </c>
      <c r="V767" s="49">
        <v>0.28594968825048261</v>
      </c>
      <c r="W767" s="49">
        <v>1.93521838171215</v>
      </c>
      <c r="X767" s="49">
        <v>4</v>
      </c>
      <c r="Y767" s="49">
        <v>90</v>
      </c>
      <c r="Z767" s="49">
        <v>0.89753000000000005</v>
      </c>
      <c r="AA767" s="49">
        <v>401.28340079999998</v>
      </c>
      <c r="AB767" s="49">
        <v>2.1221608550000002</v>
      </c>
      <c r="AC767" s="51">
        <v>0.6989506263185653</v>
      </c>
      <c r="AD767" s="53">
        <v>1</v>
      </c>
      <c r="AE767" s="51">
        <v>350.88284423076925</v>
      </c>
      <c r="AF767" s="51">
        <v>1165.5325501592556</v>
      </c>
      <c r="AG767" s="51">
        <v>89.993964058090555</v>
      </c>
      <c r="AH767" s="51">
        <v>1.0695313845383785E-4</v>
      </c>
      <c r="AI767" s="51">
        <v>7.7212741974296631E-2</v>
      </c>
      <c r="AJ767" s="51">
        <v>0.12457321655316522</v>
      </c>
      <c r="AK767" s="51">
        <v>4.7576407615469467</v>
      </c>
      <c r="AL767" s="51">
        <v>3.3971948689748079</v>
      </c>
      <c r="AM767" s="51">
        <v>6.118086654119085</v>
      </c>
    </row>
    <row r="768" spans="1:39">
      <c r="A768" t="s">
        <v>1672</v>
      </c>
      <c r="B768">
        <v>5</v>
      </c>
      <c r="C768" t="s">
        <v>1673</v>
      </c>
      <c r="D768" t="s">
        <v>136</v>
      </c>
      <c r="E768" t="s">
        <v>137</v>
      </c>
      <c r="F768" t="s">
        <v>138</v>
      </c>
      <c r="G768" t="s">
        <v>139</v>
      </c>
      <c r="H768" t="s">
        <v>140</v>
      </c>
      <c r="I768" t="s">
        <v>10</v>
      </c>
      <c r="J768" t="s">
        <v>45</v>
      </c>
      <c r="K768">
        <v>52</v>
      </c>
      <c r="L768">
        <v>10841.3</v>
      </c>
      <c r="M768" t="s">
        <v>30</v>
      </c>
      <c r="N768">
        <v>767</v>
      </c>
      <c r="O768">
        <v>351.3415146153846</v>
      </c>
      <c r="P768" s="49" t="s">
        <v>33</v>
      </c>
      <c r="Q768" s="49">
        <v>7360445</v>
      </c>
      <c r="R768" s="49">
        <v>32.510452999999998</v>
      </c>
      <c r="S768" s="49">
        <v>52.540310169999998</v>
      </c>
      <c r="T768" s="49">
        <v>7.6758653781217774</v>
      </c>
      <c r="U768" s="49" t="s">
        <v>141</v>
      </c>
      <c r="V768" s="49">
        <v>0.28594968825048261</v>
      </c>
      <c r="W768" s="49">
        <v>1.93521838171215</v>
      </c>
      <c r="X768" s="49">
        <v>4</v>
      </c>
      <c r="Y768" s="49">
        <v>90</v>
      </c>
      <c r="Z768" s="49">
        <v>0.89753000000000005</v>
      </c>
      <c r="AA768" s="49">
        <v>401.28340079999998</v>
      </c>
      <c r="AB768" s="49">
        <v>2.1221608550000002</v>
      </c>
      <c r="AC768" s="51">
        <v>0.6989506263185653</v>
      </c>
      <c r="AD768" s="53">
        <v>1</v>
      </c>
      <c r="AE768" s="51">
        <v>351.3415146153846</v>
      </c>
      <c r="AF768" s="51">
        <v>1167.0561221202479</v>
      </c>
      <c r="AG768" s="51">
        <v>89.994122955215488</v>
      </c>
      <c r="AH768" s="51">
        <v>1.0429249750031152E-4</v>
      </c>
      <c r="AI768" s="51">
        <v>7.7112078202133727E-2</v>
      </c>
      <c r="AJ768" s="51">
        <v>0.12457321655316522</v>
      </c>
      <c r="AK768" s="51">
        <v>4.7514381316000298</v>
      </c>
      <c r="AL768" s="51">
        <v>3.3927658791275457</v>
      </c>
      <c r="AM768" s="51">
        <v>6.1101103840725148</v>
      </c>
    </row>
    <row r="769" spans="1:39">
      <c r="A769" t="s">
        <v>1674</v>
      </c>
      <c r="B769">
        <v>5</v>
      </c>
      <c r="C769" t="s">
        <v>1675</v>
      </c>
      <c r="D769" t="s">
        <v>136</v>
      </c>
      <c r="E769" t="s">
        <v>137</v>
      </c>
      <c r="F769" t="s">
        <v>138</v>
      </c>
      <c r="G769" t="s">
        <v>139</v>
      </c>
      <c r="H769" t="s">
        <v>140</v>
      </c>
      <c r="I769" t="s">
        <v>10</v>
      </c>
      <c r="J769" t="s">
        <v>45</v>
      </c>
      <c r="K769">
        <v>52</v>
      </c>
      <c r="L769">
        <v>10841.3</v>
      </c>
      <c r="M769" t="s">
        <v>30</v>
      </c>
      <c r="N769">
        <v>768</v>
      </c>
      <c r="O769">
        <v>351.800185</v>
      </c>
      <c r="P769" s="49" t="s">
        <v>33</v>
      </c>
      <c r="Q769" s="49">
        <v>7360445</v>
      </c>
      <c r="R769" s="49">
        <v>32.510452999999998</v>
      </c>
      <c r="S769" s="49">
        <v>52.540310169999998</v>
      </c>
      <c r="T769" s="49">
        <v>7.6758653781217774</v>
      </c>
      <c r="U769" s="49" t="s">
        <v>141</v>
      </c>
      <c r="V769" s="49">
        <v>0.28594968825048261</v>
      </c>
      <c r="W769" s="49">
        <v>1.93521838171215</v>
      </c>
      <c r="X769" s="49">
        <v>4</v>
      </c>
      <c r="Y769" s="49">
        <v>90</v>
      </c>
      <c r="Z769" s="49">
        <v>0.89753000000000005</v>
      </c>
      <c r="AA769" s="49">
        <v>401.28340079999998</v>
      </c>
      <c r="AB769" s="49">
        <v>2.1221608550000002</v>
      </c>
      <c r="AC769" s="51">
        <v>0.6989506263185653</v>
      </c>
      <c r="AD769" s="53">
        <v>1</v>
      </c>
      <c r="AE769" s="51">
        <v>351.800185</v>
      </c>
      <c r="AF769" s="51">
        <v>1168.5796940812404</v>
      </c>
      <c r="AG769" s="51">
        <v>89.994277893148507</v>
      </c>
      <c r="AH769" s="51">
        <v>1.0169387267906958E-4</v>
      </c>
      <c r="AI769" s="51">
        <v>7.7011673528953217E-2</v>
      </c>
      <c r="AJ769" s="51">
        <v>0.12457321655316522</v>
      </c>
      <c r="AK769" s="51">
        <v>4.7452514666330945</v>
      </c>
      <c r="AL769" s="51">
        <v>3.3883482890792158</v>
      </c>
      <c r="AM769" s="51">
        <v>6.1021546441869745</v>
      </c>
    </row>
    <row r="770" spans="1:39">
      <c r="A770" t="s">
        <v>1676</v>
      </c>
      <c r="B770">
        <v>5</v>
      </c>
      <c r="C770" t="s">
        <v>1677</v>
      </c>
      <c r="D770" t="s">
        <v>136</v>
      </c>
      <c r="E770" t="s">
        <v>137</v>
      </c>
      <c r="F770" t="s">
        <v>138</v>
      </c>
      <c r="G770" t="s">
        <v>139</v>
      </c>
      <c r="H770" t="s">
        <v>140</v>
      </c>
      <c r="I770" t="s">
        <v>10</v>
      </c>
      <c r="J770" t="s">
        <v>45</v>
      </c>
      <c r="K770">
        <v>52</v>
      </c>
      <c r="L770">
        <v>10841.3</v>
      </c>
      <c r="M770" t="s">
        <v>30</v>
      </c>
      <c r="N770">
        <v>769</v>
      </c>
      <c r="O770">
        <v>352.2588553846154</v>
      </c>
      <c r="P770" s="49" t="s">
        <v>33</v>
      </c>
      <c r="Q770" s="49">
        <v>7360445</v>
      </c>
      <c r="R770" s="49">
        <v>32.510452999999998</v>
      </c>
      <c r="S770" s="49">
        <v>52.540310169999998</v>
      </c>
      <c r="T770" s="49">
        <v>7.6758653781217774</v>
      </c>
      <c r="U770" s="49" t="s">
        <v>141</v>
      </c>
      <c r="V770" s="49">
        <v>0.28594968825048261</v>
      </c>
      <c r="W770" s="49">
        <v>1.93521838171215</v>
      </c>
      <c r="X770" s="49">
        <v>4</v>
      </c>
      <c r="Y770" s="49">
        <v>90</v>
      </c>
      <c r="Z770" s="49">
        <v>0.89753000000000005</v>
      </c>
      <c r="AA770" s="49">
        <v>401.28340079999998</v>
      </c>
      <c r="AB770" s="49">
        <v>2.1221608550000002</v>
      </c>
      <c r="AC770" s="51">
        <v>0.6989506263185653</v>
      </c>
      <c r="AD770" s="53">
        <v>1</v>
      </c>
      <c r="AE770" s="51">
        <v>352.2588553846154</v>
      </c>
      <c r="AF770" s="51">
        <v>1170.1032660422329</v>
      </c>
      <c r="AG770" s="51">
        <v>89.994428964342021</v>
      </c>
      <c r="AH770" s="51">
        <v>9.915592921227804E-5</v>
      </c>
      <c r="AI770" s="51">
        <v>7.6911527021661888E-2</v>
      </c>
      <c r="AJ770" s="51">
        <v>0.12457321655316522</v>
      </c>
      <c r="AK770" s="51">
        <v>4.7390807091514553</v>
      </c>
      <c r="AL770" s="51">
        <v>3.3839420577757204</v>
      </c>
      <c r="AM770" s="51">
        <v>6.094219360527191</v>
      </c>
    </row>
    <row r="771" spans="1:39">
      <c r="A771" t="s">
        <v>1678</v>
      </c>
      <c r="B771">
        <v>5</v>
      </c>
      <c r="C771" t="s">
        <v>1679</v>
      </c>
      <c r="D771" t="s">
        <v>136</v>
      </c>
      <c r="E771" t="s">
        <v>137</v>
      </c>
      <c r="F771" t="s">
        <v>138</v>
      </c>
      <c r="G771" t="s">
        <v>139</v>
      </c>
      <c r="H771" t="s">
        <v>140</v>
      </c>
      <c r="I771" t="s">
        <v>10</v>
      </c>
      <c r="J771" t="s">
        <v>45</v>
      </c>
      <c r="K771">
        <v>52</v>
      </c>
      <c r="L771">
        <v>10841.3</v>
      </c>
      <c r="M771" t="s">
        <v>30</v>
      </c>
      <c r="N771">
        <v>770</v>
      </c>
      <c r="O771">
        <v>352.71752576923075</v>
      </c>
      <c r="P771" s="49" t="s">
        <v>33</v>
      </c>
      <c r="Q771" s="49">
        <v>7360445</v>
      </c>
      <c r="R771" s="49">
        <v>32.510452999999998</v>
      </c>
      <c r="S771" s="49">
        <v>52.540310169999998</v>
      </c>
      <c r="T771" s="49">
        <v>7.6758653781217774</v>
      </c>
      <c r="U771" s="49" t="s">
        <v>141</v>
      </c>
      <c r="V771" s="49">
        <v>0.28594968825048261</v>
      </c>
      <c r="W771" s="49">
        <v>1.93521838171215</v>
      </c>
      <c r="X771" s="49">
        <v>4</v>
      </c>
      <c r="Y771" s="49">
        <v>90</v>
      </c>
      <c r="Z771" s="49">
        <v>0.89753000000000005</v>
      </c>
      <c r="AA771" s="49">
        <v>401.28340079999998</v>
      </c>
      <c r="AB771" s="49">
        <v>2.1221608550000002</v>
      </c>
      <c r="AC771" s="51">
        <v>0.6989506263185653</v>
      </c>
      <c r="AD771" s="53">
        <v>1</v>
      </c>
      <c r="AE771" s="51">
        <v>352.71752576923075</v>
      </c>
      <c r="AF771" s="51">
        <v>1171.6268380032254</v>
      </c>
      <c r="AG771" s="51">
        <v>89.99457625925416</v>
      </c>
      <c r="AH771" s="51">
        <v>9.6677358149410637E-5</v>
      </c>
      <c r="AI771" s="51">
        <v>7.6811637750317907E-2</v>
      </c>
      <c r="AJ771" s="51">
        <v>0.12457321655316522</v>
      </c>
      <c r="AK771" s="51">
        <v>4.7329258018546057</v>
      </c>
      <c r="AL771" s="51">
        <v>3.3795471443016156</v>
      </c>
      <c r="AM771" s="51">
        <v>6.0863044594075966</v>
      </c>
    </row>
    <row r="772" spans="1:39">
      <c r="A772" t="s">
        <v>1680</v>
      </c>
      <c r="B772">
        <v>5</v>
      </c>
      <c r="C772" t="s">
        <v>1681</v>
      </c>
      <c r="D772" t="s">
        <v>136</v>
      </c>
      <c r="E772" t="s">
        <v>137</v>
      </c>
      <c r="F772" t="s">
        <v>138</v>
      </c>
      <c r="G772" t="s">
        <v>139</v>
      </c>
      <c r="H772" t="s">
        <v>140</v>
      </c>
      <c r="I772" t="s">
        <v>10</v>
      </c>
      <c r="J772" t="s">
        <v>45</v>
      </c>
      <c r="K772">
        <v>52</v>
      </c>
      <c r="L772">
        <v>10841.3</v>
      </c>
      <c r="M772" t="s">
        <v>30</v>
      </c>
      <c r="N772">
        <v>771</v>
      </c>
      <c r="O772">
        <v>353.17619615384615</v>
      </c>
      <c r="P772" s="49" t="s">
        <v>33</v>
      </c>
      <c r="Q772" s="49">
        <v>7360445</v>
      </c>
      <c r="R772" s="49">
        <v>32.510452999999998</v>
      </c>
      <c r="S772" s="49">
        <v>52.540310169999998</v>
      </c>
      <c r="T772" s="49">
        <v>7.6758653781217774</v>
      </c>
      <c r="U772" s="49" t="s">
        <v>141</v>
      </c>
      <c r="V772" s="49">
        <v>0.28594968825048261</v>
      </c>
      <c r="W772" s="49">
        <v>1.93521838171215</v>
      </c>
      <c r="X772" s="49">
        <v>4</v>
      </c>
      <c r="Y772" s="49">
        <v>90</v>
      </c>
      <c r="Z772" s="49">
        <v>0.89753000000000005</v>
      </c>
      <c r="AA772" s="49">
        <v>401.28340079999998</v>
      </c>
      <c r="AB772" s="49">
        <v>2.1221608550000002</v>
      </c>
      <c r="AC772" s="51">
        <v>0.6989506263185653</v>
      </c>
      <c r="AD772" s="53">
        <v>1</v>
      </c>
      <c r="AE772" s="51">
        <v>353.17619615384615</v>
      </c>
      <c r="AF772" s="51">
        <v>1173.1504099642179</v>
      </c>
      <c r="AG772" s="51">
        <v>89.994719866387726</v>
      </c>
      <c r="AH772" s="51">
        <v>9.4256876106161427E-5</v>
      </c>
      <c r="AI772" s="51">
        <v>7.6712004788143606E-2</v>
      </c>
      <c r="AJ772" s="51">
        <v>0.12457321655316522</v>
      </c>
      <c r="AK772" s="51">
        <v>4.7267866876370084</v>
      </c>
      <c r="AL772" s="51">
        <v>3.3751635078806741</v>
      </c>
      <c r="AM772" s="51">
        <v>6.0784098673933427</v>
      </c>
    </row>
    <row r="773" spans="1:39">
      <c r="A773" t="s">
        <v>1682</v>
      </c>
      <c r="B773">
        <v>5</v>
      </c>
      <c r="C773" t="s">
        <v>1683</v>
      </c>
      <c r="D773" t="s">
        <v>136</v>
      </c>
      <c r="E773" t="s">
        <v>137</v>
      </c>
      <c r="F773" t="s">
        <v>138</v>
      </c>
      <c r="G773" t="s">
        <v>139</v>
      </c>
      <c r="H773" t="s">
        <v>140</v>
      </c>
      <c r="I773" t="s">
        <v>10</v>
      </c>
      <c r="J773" t="s">
        <v>45</v>
      </c>
      <c r="K773">
        <v>52</v>
      </c>
      <c r="L773">
        <v>10841.3</v>
      </c>
      <c r="M773" t="s">
        <v>30</v>
      </c>
      <c r="N773">
        <v>772</v>
      </c>
      <c r="O773">
        <v>353.63486653846155</v>
      </c>
      <c r="P773" s="49" t="s">
        <v>33</v>
      </c>
      <c r="Q773" s="49">
        <v>7360445</v>
      </c>
      <c r="R773" s="49">
        <v>32.510452999999998</v>
      </c>
      <c r="S773" s="49">
        <v>52.540310169999998</v>
      </c>
      <c r="T773" s="49">
        <v>7.6758653781217774</v>
      </c>
      <c r="U773" s="49" t="s">
        <v>141</v>
      </c>
      <c r="V773" s="49">
        <v>0.28594968825048261</v>
      </c>
      <c r="W773" s="49">
        <v>1.93521838171215</v>
      </c>
      <c r="X773" s="49">
        <v>4</v>
      </c>
      <c r="Y773" s="49">
        <v>90</v>
      </c>
      <c r="Z773" s="49">
        <v>0.89753000000000005</v>
      </c>
      <c r="AA773" s="49">
        <v>401.28340079999998</v>
      </c>
      <c r="AB773" s="49">
        <v>2.1221608550000002</v>
      </c>
      <c r="AC773" s="51">
        <v>0.6989506263185653</v>
      </c>
      <c r="AD773" s="53">
        <v>1</v>
      </c>
      <c r="AE773" s="51">
        <v>353.63486653846155</v>
      </c>
      <c r="AF773" s="51">
        <v>1174.6739819252105</v>
      </c>
      <c r="AG773" s="51">
        <v>89.994859872328348</v>
      </c>
      <c r="AH773" s="51">
        <v>9.1893224742098937E-5</v>
      </c>
      <c r="AI773" s="51">
        <v>7.6612627211537387E-2</v>
      </c>
      <c r="AJ773" s="51">
        <v>0.12457321655316522</v>
      </c>
      <c r="AK773" s="51">
        <v>4.720663309588824</v>
      </c>
      <c r="AL773" s="51">
        <v>3.3707911078764079</v>
      </c>
      <c r="AM773" s="51">
        <v>6.0705355113012409</v>
      </c>
    </row>
    <row r="774" spans="1:39">
      <c r="A774" t="s">
        <v>1684</v>
      </c>
      <c r="B774">
        <v>5</v>
      </c>
      <c r="C774" t="s">
        <v>1685</v>
      </c>
      <c r="D774" t="s">
        <v>136</v>
      </c>
      <c r="E774" t="s">
        <v>137</v>
      </c>
      <c r="F774" t="s">
        <v>138</v>
      </c>
      <c r="G774" t="s">
        <v>139</v>
      </c>
      <c r="H774" t="s">
        <v>140</v>
      </c>
      <c r="I774" t="s">
        <v>10</v>
      </c>
      <c r="J774" t="s">
        <v>45</v>
      </c>
      <c r="K774">
        <v>52</v>
      </c>
      <c r="L774">
        <v>10841.3</v>
      </c>
      <c r="M774" t="s">
        <v>30</v>
      </c>
      <c r="N774">
        <v>773</v>
      </c>
      <c r="O774">
        <v>354.09353692307695</v>
      </c>
      <c r="P774" s="49" t="s">
        <v>33</v>
      </c>
      <c r="Q774" s="49">
        <v>7360445</v>
      </c>
      <c r="R774" s="49">
        <v>32.510452999999998</v>
      </c>
      <c r="S774" s="49">
        <v>52.540310169999998</v>
      </c>
      <c r="T774" s="49">
        <v>7.6758653781217774</v>
      </c>
      <c r="U774" s="49" t="s">
        <v>141</v>
      </c>
      <c r="V774" s="49">
        <v>0.28594968825048261</v>
      </c>
      <c r="W774" s="49">
        <v>1.93521838171215</v>
      </c>
      <c r="X774" s="49">
        <v>4</v>
      </c>
      <c r="Y774" s="49">
        <v>90</v>
      </c>
      <c r="Z774" s="49">
        <v>0.89753000000000005</v>
      </c>
      <c r="AA774" s="49">
        <v>401.28340079999998</v>
      </c>
      <c r="AB774" s="49">
        <v>2.1221608550000002</v>
      </c>
      <c r="AC774" s="51">
        <v>0.6989506263185653</v>
      </c>
      <c r="AD774" s="53">
        <v>1</v>
      </c>
      <c r="AE774" s="51">
        <v>354.09353692307695</v>
      </c>
      <c r="AF774" s="51">
        <v>1176.197553886203</v>
      </c>
      <c r="AG774" s="51">
        <v>89.994996361781929</v>
      </c>
      <c r="AH774" s="51">
        <v>8.9585170294299784E-5</v>
      </c>
      <c r="AI774" s="51">
        <v>7.6513504100084992E-2</v>
      </c>
      <c r="AJ774" s="51">
        <v>0.12457321655316522</v>
      </c>
      <c r="AK774" s="51">
        <v>4.7145556109966114</v>
      </c>
      <c r="AL774" s="51">
        <v>3.3664299037925667</v>
      </c>
      <c r="AM774" s="51">
        <v>6.0626813182006574</v>
      </c>
    </row>
    <row r="775" spans="1:39">
      <c r="A775" t="s">
        <v>1686</v>
      </c>
      <c r="B775">
        <v>5</v>
      </c>
      <c r="C775" t="s">
        <v>1687</v>
      </c>
      <c r="D775" t="s">
        <v>136</v>
      </c>
      <c r="E775" t="s">
        <v>137</v>
      </c>
      <c r="F775" t="s">
        <v>138</v>
      </c>
      <c r="G775" t="s">
        <v>139</v>
      </c>
      <c r="H775" t="s">
        <v>140</v>
      </c>
      <c r="I775" t="s">
        <v>10</v>
      </c>
      <c r="J775" t="s">
        <v>45</v>
      </c>
      <c r="K775">
        <v>52</v>
      </c>
      <c r="L775">
        <v>10841.3</v>
      </c>
      <c r="M775" t="s">
        <v>30</v>
      </c>
      <c r="N775">
        <v>774</v>
      </c>
      <c r="O775">
        <v>354.5522073076923</v>
      </c>
      <c r="P775" s="49" t="s">
        <v>33</v>
      </c>
      <c r="Q775" s="49">
        <v>7360445</v>
      </c>
      <c r="R775" s="49">
        <v>32.510452999999998</v>
      </c>
      <c r="S775" s="49">
        <v>52.540310169999998</v>
      </c>
      <c r="T775" s="49">
        <v>7.6758653781217774</v>
      </c>
      <c r="U775" s="49" t="s">
        <v>141</v>
      </c>
      <c r="V775" s="49">
        <v>0.28594968825048261</v>
      </c>
      <c r="W775" s="49">
        <v>1.93521838171215</v>
      </c>
      <c r="X775" s="49">
        <v>4</v>
      </c>
      <c r="Y775" s="49">
        <v>90</v>
      </c>
      <c r="Z775" s="49">
        <v>0.89753000000000005</v>
      </c>
      <c r="AA775" s="49">
        <v>401.28340079999998</v>
      </c>
      <c r="AB775" s="49">
        <v>2.1221608550000002</v>
      </c>
      <c r="AC775" s="51">
        <v>0.6989506263185653</v>
      </c>
      <c r="AD775" s="53">
        <v>1</v>
      </c>
      <c r="AE775" s="51">
        <v>354.5522073076923</v>
      </c>
      <c r="AF775" s="51">
        <v>1177.7211258471955</v>
      </c>
      <c r="AG775" s="51">
        <v>89.995129417611608</v>
      </c>
      <c r="AH775" s="51">
        <v>8.7331503260219503E-5</v>
      </c>
      <c r="AI775" s="51">
        <v>7.6414634536570339E-2</v>
      </c>
      <c r="AJ775" s="51">
        <v>0.12457321655316522</v>
      </c>
      <c r="AK775" s="51">
        <v>4.7084635353439914</v>
      </c>
      <c r="AL775" s="51">
        <v>3.3620798552736115</v>
      </c>
      <c r="AM775" s="51">
        <v>6.0548472154143713</v>
      </c>
    </row>
    <row r="776" spans="1:39">
      <c r="A776" t="s">
        <v>1688</v>
      </c>
      <c r="B776">
        <v>5</v>
      </c>
      <c r="C776" t="s">
        <v>1689</v>
      </c>
      <c r="D776" t="s">
        <v>136</v>
      </c>
      <c r="E776" t="s">
        <v>137</v>
      </c>
      <c r="F776" t="s">
        <v>138</v>
      </c>
      <c r="G776" t="s">
        <v>139</v>
      </c>
      <c r="H776" t="s">
        <v>140</v>
      </c>
      <c r="I776" t="s">
        <v>10</v>
      </c>
      <c r="J776" t="s">
        <v>45</v>
      </c>
      <c r="K776">
        <v>52</v>
      </c>
      <c r="L776">
        <v>10841.3</v>
      </c>
      <c r="M776" t="s">
        <v>30</v>
      </c>
      <c r="N776">
        <v>775</v>
      </c>
      <c r="O776">
        <v>355.0108776923077</v>
      </c>
      <c r="P776" s="49" t="s">
        <v>33</v>
      </c>
      <c r="Q776" s="49">
        <v>7360445</v>
      </c>
      <c r="R776" s="49">
        <v>32.510452999999998</v>
      </c>
      <c r="S776" s="49">
        <v>52.540310169999998</v>
      </c>
      <c r="T776" s="49">
        <v>7.6758653781217774</v>
      </c>
      <c r="U776" s="49" t="s">
        <v>141</v>
      </c>
      <c r="V776" s="49">
        <v>0.28594968825048261</v>
      </c>
      <c r="W776" s="49">
        <v>1.93521838171215</v>
      </c>
      <c r="X776" s="49">
        <v>4</v>
      </c>
      <c r="Y776" s="49">
        <v>90</v>
      </c>
      <c r="Z776" s="49">
        <v>0.89753000000000005</v>
      </c>
      <c r="AA776" s="49">
        <v>401.28340079999998</v>
      </c>
      <c r="AB776" s="49">
        <v>2.1221608550000002</v>
      </c>
      <c r="AC776" s="51">
        <v>0.6989506263185653</v>
      </c>
      <c r="AD776" s="53">
        <v>1</v>
      </c>
      <c r="AE776" s="51">
        <v>355.0108776923077</v>
      </c>
      <c r="AF776" s="51">
        <v>1179.244697808188</v>
      </c>
      <c r="AG776" s="51">
        <v>89.995259120874024</v>
      </c>
      <c r="AH776" s="51">
        <v>8.5131037940653517E-5</v>
      </c>
      <c r="AI776" s="51">
        <v>7.6316017606985545E-2</v>
      </c>
      <c r="AJ776" s="51">
        <v>0.12457321655316522</v>
      </c>
      <c r="AK776" s="51">
        <v>4.7023870263122642</v>
      </c>
      <c r="AL776" s="51">
        <v>3.3577409221051582</v>
      </c>
      <c r="AM776" s="51">
        <v>6.0470331305193712</v>
      </c>
    </row>
    <row r="777" spans="1:39">
      <c r="A777" t="s">
        <v>1690</v>
      </c>
      <c r="B777">
        <v>5</v>
      </c>
      <c r="C777" t="s">
        <v>1691</v>
      </c>
      <c r="D777" t="s">
        <v>136</v>
      </c>
      <c r="E777" t="s">
        <v>137</v>
      </c>
      <c r="F777" t="s">
        <v>138</v>
      </c>
      <c r="G777" t="s">
        <v>139</v>
      </c>
      <c r="H777" t="s">
        <v>140</v>
      </c>
      <c r="I777" t="s">
        <v>10</v>
      </c>
      <c r="J777" t="s">
        <v>45</v>
      </c>
      <c r="K777">
        <v>52</v>
      </c>
      <c r="L777">
        <v>10841.3</v>
      </c>
      <c r="M777" t="s">
        <v>30</v>
      </c>
      <c r="N777">
        <v>776</v>
      </c>
      <c r="O777">
        <v>355.4695480769231</v>
      </c>
      <c r="P777" s="49" t="s">
        <v>33</v>
      </c>
      <c r="Q777" s="49">
        <v>7360445</v>
      </c>
      <c r="R777" s="49">
        <v>32.510452999999998</v>
      </c>
      <c r="S777" s="49">
        <v>52.540310169999998</v>
      </c>
      <c r="T777" s="49">
        <v>7.6758653781217774</v>
      </c>
      <c r="U777" s="49" t="s">
        <v>141</v>
      </c>
      <c r="V777" s="49">
        <v>0.28594968825048261</v>
      </c>
      <c r="W777" s="49">
        <v>1.93521838171215</v>
      </c>
      <c r="X777" s="49">
        <v>4</v>
      </c>
      <c r="Y777" s="49">
        <v>90</v>
      </c>
      <c r="Z777" s="49">
        <v>0.89753000000000005</v>
      </c>
      <c r="AA777" s="49">
        <v>401.28340079999998</v>
      </c>
      <c r="AB777" s="49">
        <v>2.1221608550000002</v>
      </c>
      <c r="AC777" s="51">
        <v>0.6989506263185653</v>
      </c>
      <c r="AD777" s="53">
        <v>1</v>
      </c>
      <c r="AE777" s="51">
        <v>355.4695480769231</v>
      </c>
      <c r="AF777" s="51">
        <v>1180.7682697691805</v>
      </c>
      <c r="AG777" s="51">
        <v>89.995385550854905</v>
      </c>
      <c r="AH777" s="51">
        <v>8.2982611992025456E-5</v>
      </c>
      <c r="AI777" s="51">
        <v>7.6217652400540389E-2</v>
      </c>
      <c r="AJ777" s="51">
        <v>0.12457321655316522</v>
      </c>
      <c r="AK777" s="51">
        <v>4.6963260277809953</v>
      </c>
      <c r="AL777" s="51">
        <v>3.3534130642143922</v>
      </c>
      <c r="AM777" s="51">
        <v>6.0392389913475988</v>
      </c>
    </row>
    <row r="778" spans="1:39">
      <c r="A778" t="s">
        <v>1692</v>
      </c>
      <c r="B778">
        <v>5</v>
      </c>
      <c r="C778" t="s">
        <v>1693</v>
      </c>
      <c r="D778" t="s">
        <v>136</v>
      </c>
      <c r="E778" t="s">
        <v>137</v>
      </c>
      <c r="F778" t="s">
        <v>138</v>
      </c>
      <c r="G778" t="s">
        <v>139</v>
      </c>
      <c r="H778" t="s">
        <v>140</v>
      </c>
      <c r="I778" t="s">
        <v>10</v>
      </c>
      <c r="J778" t="s">
        <v>45</v>
      </c>
      <c r="K778">
        <v>52</v>
      </c>
      <c r="L778">
        <v>10841.3</v>
      </c>
      <c r="M778" t="s">
        <v>30</v>
      </c>
      <c r="N778">
        <v>777</v>
      </c>
      <c r="O778">
        <v>355.92821846153845</v>
      </c>
      <c r="P778" s="49" t="s">
        <v>33</v>
      </c>
      <c r="Q778" s="49">
        <v>7360445</v>
      </c>
      <c r="R778" s="49">
        <v>32.510452999999998</v>
      </c>
      <c r="S778" s="49">
        <v>52.540310169999998</v>
      </c>
      <c r="T778" s="49">
        <v>7.6758653781217774</v>
      </c>
      <c r="U778" s="49" t="s">
        <v>141</v>
      </c>
      <c r="V778" s="49">
        <v>0.28594968825048261</v>
      </c>
      <c r="W778" s="49">
        <v>1.93521838171215</v>
      </c>
      <c r="X778" s="49">
        <v>4</v>
      </c>
      <c r="Y778" s="49">
        <v>90</v>
      </c>
      <c r="Z778" s="49">
        <v>0.89753000000000005</v>
      </c>
      <c r="AA778" s="49">
        <v>401.28340079999998</v>
      </c>
      <c r="AB778" s="49">
        <v>2.1221608550000002</v>
      </c>
      <c r="AC778" s="51">
        <v>0.6989506263185653</v>
      </c>
      <c r="AD778" s="53">
        <v>1</v>
      </c>
      <c r="AE778" s="51">
        <v>355.92821846153845</v>
      </c>
      <c r="AF778" s="51">
        <v>1182.2918417301728</v>
      </c>
      <c r="AG778" s="51">
        <v>89.995508785104164</v>
      </c>
      <c r="AH778" s="51">
        <v>8.0885086109269979E-5</v>
      </c>
      <c r="AI778" s="51">
        <v>7.6119538009671292E-2</v>
      </c>
      <c r="AJ778" s="51">
        <v>0.12457321655316522</v>
      </c>
      <c r="AK778" s="51">
        <v>4.6902804838285661</v>
      </c>
      <c r="AL778" s="51">
        <v>3.3490962416704648</v>
      </c>
      <c r="AM778" s="51">
        <v>6.0314647259866687</v>
      </c>
    </row>
    <row r="779" spans="1:39">
      <c r="A779" t="s">
        <v>1694</v>
      </c>
      <c r="B779">
        <v>5</v>
      </c>
      <c r="C779" t="s">
        <v>1695</v>
      </c>
      <c r="D779" t="s">
        <v>136</v>
      </c>
      <c r="E779" t="s">
        <v>137</v>
      </c>
      <c r="F779" t="s">
        <v>138</v>
      </c>
      <c r="G779" t="s">
        <v>139</v>
      </c>
      <c r="H779" t="s">
        <v>140</v>
      </c>
      <c r="I779" t="s">
        <v>10</v>
      </c>
      <c r="J779" t="s">
        <v>45</v>
      </c>
      <c r="K779">
        <v>52</v>
      </c>
      <c r="L779">
        <v>10841.3</v>
      </c>
      <c r="M779" t="s">
        <v>30</v>
      </c>
      <c r="N779">
        <v>778</v>
      </c>
      <c r="O779">
        <v>356.38688884615385</v>
      </c>
      <c r="P779" s="49" t="s">
        <v>33</v>
      </c>
      <c r="Q779" s="49">
        <v>7360445</v>
      </c>
      <c r="R779" s="49">
        <v>32.510452999999998</v>
      </c>
      <c r="S779" s="49">
        <v>52.540310169999998</v>
      </c>
      <c r="T779" s="49">
        <v>7.6758653781217774</v>
      </c>
      <c r="U779" s="49" t="s">
        <v>141</v>
      </c>
      <c r="V779" s="49">
        <v>0.28594968825048261</v>
      </c>
      <c r="W779" s="49">
        <v>1.93521838171215</v>
      </c>
      <c r="X779" s="49">
        <v>4</v>
      </c>
      <c r="Y779" s="49">
        <v>90</v>
      </c>
      <c r="Z779" s="49">
        <v>0.89753000000000005</v>
      </c>
      <c r="AA779" s="49">
        <v>401.28340079999998</v>
      </c>
      <c r="AB779" s="49">
        <v>2.1221608550000002</v>
      </c>
      <c r="AC779" s="51">
        <v>0.6989506263185653</v>
      </c>
      <c r="AD779" s="53">
        <v>1</v>
      </c>
      <c r="AE779" s="51">
        <v>356.38688884615385</v>
      </c>
      <c r="AF779" s="51">
        <v>1183.8154136911653</v>
      </c>
      <c r="AG779" s="51">
        <v>89.995628899470262</v>
      </c>
      <c r="AH779" s="51">
        <v>7.8837343540751542E-5</v>
      </c>
      <c r="AI779" s="51">
        <v>7.6021673530049502E-2</v>
      </c>
      <c r="AJ779" s="51">
        <v>0.12457321655316522</v>
      </c>
      <c r="AK779" s="51">
        <v>4.6842503387326806</v>
      </c>
      <c r="AL779" s="51">
        <v>3.3447904146848528</v>
      </c>
      <c r="AM779" s="51">
        <v>6.0237102627805088</v>
      </c>
    </row>
    <row r="780" spans="1:39">
      <c r="A780" t="s">
        <v>1696</v>
      </c>
      <c r="B780">
        <v>5</v>
      </c>
      <c r="C780" t="s">
        <v>1697</v>
      </c>
      <c r="D780" t="s">
        <v>136</v>
      </c>
      <c r="E780" t="s">
        <v>137</v>
      </c>
      <c r="F780" t="s">
        <v>138</v>
      </c>
      <c r="G780" t="s">
        <v>139</v>
      </c>
      <c r="H780" t="s">
        <v>140</v>
      </c>
      <c r="I780" t="s">
        <v>10</v>
      </c>
      <c r="J780" t="s">
        <v>45</v>
      </c>
      <c r="K780">
        <v>52</v>
      </c>
      <c r="L780">
        <v>10841.3</v>
      </c>
      <c r="M780" t="s">
        <v>30</v>
      </c>
      <c r="N780">
        <v>779</v>
      </c>
      <c r="O780">
        <v>356.84555923076925</v>
      </c>
      <c r="P780" s="49" t="s">
        <v>33</v>
      </c>
      <c r="Q780" s="49">
        <v>7360445</v>
      </c>
      <c r="R780" s="49">
        <v>32.510452999999998</v>
      </c>
      <c r="S780" s="49">
        <v>52.540310169999998</v>
      </c>
      <c r="T780" s="49">
        <v>7.6758653781217774</v>
      </c>
      <c r="U780" s="49" t="s">
        <v>141</v>
      </c>
      <c r="V780" s="49">
        <v>0.28594968825048261</v>
      </c>
      <c r="W780" s="49">
        <v>1.93521838171215</v>
      </c>
      <c r="X780" s="49">
        <v>4</v>
      </c>
      <c r="Y780" s="49">
        <v>90</v>
      </c>
      <c r="Z780" s="49">
        <v>0.89753000000000005</v>
      </c>
      <c r="AA780" s="49">
        <v>401.28340079999998</v>
      </c>
      <c r="AB780" s="49">
        <v>2.1221608550000002</v>
      </c>
      <c r="AC780" s="51">
        <v>0.6989506263185653</v>
      </c>
      <c r="AD780" s="53">
        <v>1</v>
      </c>
      <c r="AE780" s="51">
        <v>356.84555923076925</v>
      </c>
      <c r="AF780" s="51">
        <v>1185.338985652158</v>
      </c>
      <c r="AG780" s="51">
        <v>89.995745968134116</v>
      </c>
      <c r="AH780" s="51">
        <v>7.6838289789898999E-5</v>
      </c>
      <c r="AI780" s="51">
        <v>7.5924058060588995E-2</v>
      </c>
      <c r="AJ780" s="51">
        <v>0.12457321655316522</v>
      </c>
      <c r="AK780" s="51">
        <v>4.678235536970849</v>
      </c>
      <c r="AL780" s="51">
        <v>3.3404955436117052</v>
      </c>
      <c r="AM780" s="51">
        <v>6.0159755303299933</v>
      </c>
    </row>
    <row r="781" spans="1:39">
      <c r="A781" t="s">
        <v>1698</v>
      </c>
      <c r="B781">
        <v>5</v>
      </c>
      <c r="C781" t="s">
        <v>1699</v>
      </c>
      <c r="D781" t="s">
        <v>136</v>
      </c>
      <c r="E781" t="s">
        <v>137</v>
      </c>
      <c r="F781" t="s">
        <v>138</v>
      </c>
      <c r="G781" t="s">
        <v>139</v>
      </c>
      <c r="H781" t="s">
        <v>140</v>
      </c>
      <c r="I781" t="s">
        <v>10</v>
      </c>
      <c r="J781" t="s">
        <v>45</v>
      </c>
      <c r="K781">
        <v>52</v>
      </c>
      <c r="L781">
        <v>10841.3</v>
      </c>
      <c r="M781" t="s">
        <v>30</v>
      </c>
      <c r="N781">
        <v>780</v>
      </c>
      <c r="O781">
        <v>357.3042296153846</v>
      </c>
      <c r="P781" s="49" t="s">
        <v>33</v>
      </c>
      <c r="Q781" s="49">
        <v>7360445</v>
      </c>
      <c r="R781" s="49">
        <v>32.510452999999998</v>
      </c>
      <c r="S781" s="49">
        <v>52.540310169999998</v>
      </c>
      <c r="T781" s="49">
        <v>7.6758653781217774</v>
      </c>
      <c r="U781" s="49" t="s">
        <v>141</v>
      </c>
      <c r="V781" s="49">
        <v>0.28594968825048261</v>
      </c>
      <c r="W781" s="49">
        <v>1.93521838171215</v>
      </c>
      <c r="X781" s="49">
        <v>4</v>
      </c>
      <c r="Y781" s="49">
        <v>90</v>
      </c>
      <c r="Z781" s="49">
        <v>0.89753000000000005</v>
      </c>
      <c r="AA781" s="49">
        <v>401.28340079999998</v>
      </c>
      <c r="AB781" s="49">
        <v>2.1221608550000002</v>
      </c>
      <c r="AC781" s="51">
        <v>0.6989506263185653</v>
      </c>
      <c r="AD781" s="53">
        <v>1</v>
      </c>
      <c r="AE781" s="51">
        <v>357.3042296153846</v>
      </c>
      <c r="AF781" s="51">
        <v>1186.8625576131503</v>
      </c>
      <c r="AG781" s="51">
        <v>89.99586006364224</v>
      </c>
      <c r="AH781" s="51">
        <v>7.4886852111477855E-5</v>
      </c>
      <c r="AI781" s="51">
        <v>7.5826690703453603E-2</v>
      </c>
      <c r="AJ781" s="51">
        <v>0.12457321655316522</v>
      </c>
      <c r="AK781" s="51">
        <v>4.6722360232208304</v>
      </c>
      <c r="AL781" s="51">
        <v>3.3362115889481587</v>
      </c>
      <c r="AM781" s="51">
        <v>6.0082604574935017</v>
      </c>
    </row>
    <row r="782" spans="1:39">
      <c r="A782" t="s">
        <v>1700</v>
      </c>
      <c r="B782">
        <v>5</v>
      </c>
      <c r="C782" t="s">
        <v>1701</v>
      </c>
      <c r="D782" t="s">
        <v>136</v>
      </c>
      <c r="E782" t="s">
        <v>137</v>
      </c>
      <c r="F782" t="s">
        <v>138</v>
      </c>
      <c r="G782" t="s">
        <v>139</v>
      </c>
      <c r="H782" t="s">
        <v>140</v>
      </c>
      <c r="I782" t="s">
        <v>10</v>
      </c>
      <c r="J782" t="s">
        <v>45</v>
      </c>
      <c r="K782">
        <v>52</v>
      </c>
      <c r="L782">
        <v>10841.3</v>
      </c>
      <c r="M782" t="s">
        <v>30</v>
      </c>
      <c r="N782">
        <v>781</v>
      </c>
      <c r="O782">
        <v>357.7629</v>
      </c>
      <c r="P782" s="49" t="s">
        <v>33</v>
      </c>
      <c r="Q782" s="49">
        <v>7360445</v>
      </c>
      <c r="R782" s="49">
        <v>32.510452999999998</v>
      </c>
      <c r="S782" s="49">
        <v>52.540310169999998</v>
      </c>
      <c r="T782" s="49">
        <v>7.6758653781217774</v>
      </c>
      <c r="U782" s="49" t="s">
        <v>141</v>
      </c>
      <c r="V782" s="49">
        <v>0.28594968825048261</v>
      </c>
      <c r="W782" s="49">
        <v>1.93521838171215</v>
      </c>
      <c r="X782" s="49">
        <v>4</v>
      </c>
      <c r="Y782" s="49">
        <v>90</v>
      </c>
      <c r="Z782" s="49">
        <v>0.89753000000000005</v>
      </c>
      <c r="AA782" s="49">
        <v>401.28340079999998</v>
      </c>
      <c r="AB782" s="49">
        <v>2.1221608550000002</v>
      </c>
      <c r="AC782" s="51">
        <v>0.6989506263185653</v>
      </c>
      <c r="AD782" s="53">
        <v>1</v>
      </c>
      <c r="AE782" s="51">
        <v>357.7629</v>
      </c>
      <c r="AF782" s="51">
        <v>1188.3861295741428</v>
      </c>
      <c r="AG782" s="51">
        <v>89.995971256939555</v>
      </c>
      <c r="AH782" s="51">
        <v>7.2981979296951445E-5</v>
      </c>
      <c r="AI782" s="51">
        <v>7.5729570564063667E-2</v>
      </c>
      <c r="AJ782" s="51">
        <v>0.12457321655316522</v>
      </c>
      <c r="AK782" s="51">
        <v>4.6662517423610401</v>
      </c>
      <c r="AL782" s="51">
        <v>3.3319385113346294</v>
      </c>
      <c r="AM782" s="51">
        <v>6.0005649733874522</v>
      </c>
    </row>
    <row r="783" spans="1:39">
      <c r="A783" t="s">
        <v>1702</v>
      </c>
      <c r="B783">
        <v>5</v>
      </c>
      <c r="C783" t="s">
        <v>1703</v>
      </c>
      <c r="D783" t="s">
        <v>136</v>
      </c>
      <c r="E783" t="s">
        <v>137</v>
      </c>
      <c r="F783" t="s">
        <v>138</v>
      </c>
      <c r="G783" t="s">
        <v>139</v>
      </c>
      <c r="H783" t="s">
        <v>140</v>
      </c>
      <c r="I783" t="s">
        <v>10</v>
      </c>
      <c r="J783" t="s">
        <v>45</v>
      </c>
      <c r="K783">
        <v>52</v>
      </c>
      <c r="L783">
        <v>10841.3</v>
      </c>
      <c r="M783" t="s">
        <v>30</v>
      </c>
      <c r="N783">
        <v>782</v>
      </c>
      <c r="O783">
        <v>358.2215703846154</v>
      </c>
      <c r="P783" s="49" t="s">
        <v>33</v>
      </c>
      <c r="Q783" s="49">
        <v>7360445</v>
      </c>
      <c r="R783" s="49">
        <v>32.510452999999998</v>
      </c>
      <c r="S783" s="49">
        <v>52.540310169999998</v>
      </c>
      <c r="T783" s="49">
        <v>7.6758653781217774</v>
      </c>
      <c r="U783" s="49" t="s">
        <v>141</v>
      </c>
      <c r="V783" s="49">
        <v>0.28594968825048261</v>
      </c>
      <c r="W783" s="49">
        <v>1.93521838171215</v>
      </c>
      <c r="X783" s="49">
        <v>4</v>
      </c>
      <c r="Y783" s="49">
        <v>90</v>
      </c>
      <c r="Z783" s="49">
        <v>0.89753000000000005</v>
      </c>
      <c r="AA783" s="49">
        <v>401.28340079999998</v>
      </c>
      <c r="AB783" s="49">
        <v>2.1221608550000002</v>
      </c>
      <c r="AC783" s="51">
        <v>0.6989506263185653</v>
      </c>
      <c r="AD783" s="53">
        <v>1</v>
      </c>
      <c r="AE783" s="51">
        <v>358.2215703846154</v>
      </c>
      <c r="AF783" s="51">
        <v>1189.9097015351354</v>
      </c>
      <c r="AG783" s="51">
        <v>89.996079617401321</v>
      </c>
      <c r="AH783" s="51">
        <v>7.1122641096401038E-5</v>
      </c>
      <c r="AI783" s="51">
        <v>7.563269675110211E-2</v>
      </c>
      <c r="AJ783" s="51">
        <v>0.12457321655316522</v>
      </c>
      <c r="AK783" s="51">
        <v>4.6602826394709265</v>
      </c>
      <c r="AL783" s="51">
        <v>3.3276762715550787</v>
      </c>
      <c r="AM783" s="51">
        <v>5.9928890073867747</v>
      </c>
    </row>
    <row r="784" spans="1:39">
      <c r="A784" t="s">
        <v>1704</v>
      </c>
      <c r="B784">
        <v>5</v>
      </c>
      <c r="C784" t="s">
        <v>1705</v>
      </c>
      <c r="D784" t="s">
        <v>136</v>
      </c>
      <c r="E784" t="s">
        <v>137</v>
      </c>
      <c r="F784" t="s">
        <v>138</v>
      </c>
      <c r="G784" t="s">
        <v>139</v>
      </c>
      <c r="H784" t="s">
        <v>140</v>
      </c>
      <c r="I784" t="s">
        <v>10</v>
      </c>
      <c r="J784" t="s">
        <v>45</v>
      </c>
      <c r="K784">
        <v>52</v>
      </c>
      <c r="L784">
        <v>10841.3</v>
      </c>
      <c r="M784" t="s">
        <v>30</v>
      </c>
      <c r="N784">
        <v>783</v>
      </c>
      <c r="O784">
        <v>358.68024076923075</v>
      </c>
      <c r="P784" s="49" t="s">
        <v>33</v>
      </c>
      <c r="Q784" s="49">
        <v>7360445</v>
      </c>
      <c r="R784" s="49">
        <v>32.510452999999998</v>
      </c>
      <c r="S784" s="49">
        <v>52.540310169999998</v>
      </c>
      <c r="T784" s="49">
        <v>7.6758653781217774</v>
      </c>
      <c r="U784" s="49" t="s">
        <v>141</v>
      </c>
      <c r="V784" s="49">
        <v>0.28594968825048261</v>
      </c>
      <c r="W784" s="49">
        <v>1.93521838171215</v>
      </c>
      <c r="X784" s="49">
        <v>4</v>
      </c>
      <c r="Y784" s="49">
        <v>90</v>
      </c>
      <c r="Z784" s="49">
        <v>0.89753000000000005</v>
      </c>
      <c r="AA784" s="49">
        <v>401.28340079999998</v>
      </c>
      <c r="AB784" s="49">
        <v>2.1221608550000002</v>
      </c>
      <c r="AC784" s="51">
        <v>0.6989506263185653</v>
      </c>
      <c r="AD784" s="53">
        <v>1</v>
      </c>
      <c r="AE784" s="51">
        <v>358.68024076923075</v>
      </c>
      <c r="AF784" s="51">
        <v>1191.4332734961279</v>
      </c>
      <c r="AG784" s="51">
        <v>89.996185212864802</v>
      </c>
      <c r="AH784" s="51">
        <v>6.9307828041137453E-5</v>
      </c>
      <c r="AI784" s="51">
        <v>7.5536068376520202E-2</v>
      </c>
      <c r="AJ784" s="51">
        <v>0.12457321655316522</v>
      </c>
      <c r="AK784" s="51">
        <v>4.6543286598313234</v>
      </c>
      <c r="AL784" s="51">
        <v>3.3234248305372693</v>
      </c>
      <c r="AM784" s="51">
        <v>5.9852324891253774</v>
      </c>
    </row>
    <row r="785" spans="1:39">
      <c r="A785" t="s">
        <v>1706</v>
      </c>
      <c r="B785">
        <v>5</v>
      </c>
      <c r="C785" t="s">
        <v>1707</v>
      </c>
      <c r="D785" t="s">
        <v>136</v>
      </c>
      <c r="E785" t="s">
        <v>137</v>
      </c>
      <c r="F785" t="s">
        <v>138</v>
      </c>
      <c r="G785" t="s">
        <v>139</v>
      </c>
      <c r="H785" t="s">
        <v>140</v>
      </c>
      <c r="I785" t="s">
        <v>10</v>
      </c>
      <c r="J785" t="s">
        <v>45</v>
      </c>
      <c r="K785">
        <v>52</v>
      </c>
      <c r="L785">
        <v>10841.3</v>
      </c>
      <c r="M785" t="s">
        <v>30</v>
      </c>
      <c r="N785">
        <v>784</v>
      </c>
      <c r="O785">
        <v>359.13891115384615</v>
      </c>
      <c r="P785" s="49" t="s">
        <v>33</v>
      </c>
      <c r="Q785" s="49">
        <v>7360445</v>
      </c>
      <c r="R785" s="49">
        <v>32.510452999999998</v>
      </c>
      <c r="S785" s="49">
        <v>52.540310169999998</v>
      </c>
      <c r="T785" s="49">
        <v>7.6758653781217774</v>
      </c>
      <c r="U785" s="49" t="s">
        <v>141</v>
      </c>
      <c r="V785" s="49">
        <v>0.28594968825048261</v>
      </c>
      <c r="W785" s="49">
        <v>1.93521838171215</v>
      </c>
      <c r="X785" s="49">
        <v>4</v>
      </c>
      <c r="Y785" s="49">
        <v>90</v>
      </c>
      <c r="Z785" s="49">
        <v>0.89753000000000005</v>
      </c>
      <c r="AA785" s="49">
        <v>401.28340079999998</v>
      </c>
      <c r="AB785" s="49">
        <v>2.1221608550000002</v>
      </c>
      <c r="AC785" s="51">
        <v>0.6989506263185653</v>
      </c>
      <c r="AD785" s="53">
        <v>1</v>
      </c>
      <c r="AE785" s="51">
        <v>359.13891115384615</v>
      </c>
      <c r="AF785" s="51">
        <v>1192.9568454571204</v>
      </c>
      <c r="AG785" s="51">
        <v>89.996288109660227</v>
      </c>
      <c r="AH785" s="51">
        <v>6.7536550986729453E-5</v>
      </c>
      <c r="AI785" s="51">
        <v>7.5439684555542508E-2</v>
      </c>
      <c r="AJ785" s="51">
        <v>0.12457321655316522</v>
      </c>
      <c r="AK785" s="51">
        <v>4.6483897489247559</v>
      </c>
      <c r="AL785" s="51">
        <v>3.3191841493529823</v>
      </c>
      <c r="AM785" s="51">
        <v>5.9775953484965294</v>
      </c>
    </row>
    <row r="786" spans="1:39">
      <c r="A786" t="s">
        <v>1708</v>
      </c>
      <c r="B786">
        <v>5</v>
      </c>
      <c r="C786" t="s">
        <v>1709</v>
      </c>
      <c r="D786" t="s">
        <v>136</v>
      </c>
      <c r="E786" t="s">
        <v>137</v>
      </c>
      <c r="F786" t="s">
        <v>138</v>
      </c>
      <c r="G786" t="s">
        <v>139</v>
      </c>
      <c r="H786" t="s">
        <v>140</v>
      </c>
      <c r="I786" t="s">
        <v>10</v>
      </c>
      <c r="J786" t="s">
        <v>45</v>
      </c>
      <c r="K786">
        <v>52</v>
      </c>
      <c r="L786">
        <v>10841.3</v>
      </c>
      <c r="M786" t="s">
        <v>30</v>
      </c>
      <c r="N786">
        <v>785</v>
      </c>
      <c r="O786">
        <v>359.59758153846155</v>
      </c>
      <c r="P786" s="49" t="s">
        <v>33</v>
      </c>
      <c r="Q786" s="49">
        <v>7360445</v>
      </c>
      <c r="R786" s="49">
        <v>32.510452999999998</v>
      </c>
      <c r="S786" s="49">
        <v>52.540310169999998</v>
      </c>
      <c r="T786" s="49">
        <v>7.6758653781217774</v>
      </c>
      <c r="U786" s="49" t="s">
        <v>141</v>
      </c>
      <c r="V786" s="49">
        <v>0.28594968825048261</v>
      </c>
      <c r="W786" s="49">
        <v>1.93521838171215</v>
      </c>
      <c r="X786" s="49">
        <v>4</v>
      </c>
      <c r="Y786" s="49">
        <v>90</v>
      </c>
      <c r="Z786" s="49">
        <v>0.89753000000000005</v>
      </c>
      <c r="AA786" s="49">
        <v>401.28340079999998</v>
      </c>
      <c r="AB786" s="49">
        <v>2.1221608550000002</v>
      </c>
      <c r="AC786" s="51">
        <v>0.6989506263185653</v>
      </c>
      <c r="AD786" s="53">
        <v>1</v>
      </c>
      <c r="AE786" s="51">
        <v>359.59758153846155</v>
      </c>
      <c r="AF786" s="51">
        <v>1194.4804174181129</v>
      </c>
      <c r="AG786" s="51">
        <v>89.996388372641107</v>
      </c>
      <c r="AH786" s="51">
        <v>6.5807840683935432E-5</v>
      </c>
      <c r="AI786" s="51">
        <v>7.53435444066715E-2</v>
      </c>
      <c r="AJ786" s="51">
        <v>0.12457321655316522</v>
      </c>
      <c r="AK786" s="51">
        <v>4.6424658524357261</v>
      </c>
      <c r="AL786" s="51">
        <v>3.314954189218219</v>
      </c>
      <c r="AM786" s="51">
        <v>5.969977515653234</v>
      </c>
    </row>
    <row r="787" spans="1:39">
      <c r="A787" t="s">
        <v>1710</v>
      </c>
      <c r="B787">
        <v>5</v>
      </c>
      <c r="C787" t="s">
        <v>1711</v>
      </c>
      <c r="D787" t="s">
        <v>136</v>
      </c>
      <c r="E787" t="s">
        <v>137</v>
      </c>
      <c r="F787" t="s">
        <v>138</v>
      </c>
      <c r="G787" t="s">
        <v>139</v>
      </c>
      <c r="H787" t="s">
        <v>140</v>
      </c>
      <c r="I787" t="s">
        <v>10</v>
      </c>
      <c r="J787" t="s">
        <v>45</v>
      </c>
      <c r="K787">
        <v>52</v>
      </c>
      <c r="L787">
        <v>10841.3</v>
      </c>
      <c r="M787" t="s">
        <v>30</v>
      </c>
      <c r="N787">
        <v>786</v>
      </c>
      <c r="O787">
        <v>360.0562519230769</v>
      </c>
      <c r="P787" s="49" t="s">
        <v>33</v>
      </c>
      <c r="Q787" s="49">
        <v>7360445</v>
      </c>
      <c r="R787" s="49">
        <v>32.510452999999998</v>
      </c>
      <c r="S787" s="49">
        <v>52.540310169999998</v>
      </c>
      <c r="T787" s="49">
        <v>7.6758653781217774</v>
      </c>
      <c r="U787" s="49" t="s">
        <v>141</v>
      </c>
      <c r="V787" s="49">
        <v>0.28594968825048261</v>
      </c>
      <c r="W787" s="49">
        <v>1.93521838171215</v>
      </c>
      <c r="X787" s="49">
        <v>4</v>
      </c>
      <c r="Y787" s="49">
        <v>90</v>
      </c>
      <c r="Z787" s="49">
        <v>0.89753000000000005</v>
      </c>
      <c r="AA787" s="49">
        <v>401.28340079999998</v>
      </c>
      <c r="AB787" s="49">
        <v>2.1221608550000002</v>
      </c>
      <c r="AC787" s="51">
        <v>0.6989506263185653</v>
      </c>
      <c r="AD787" s="53">
        <v>1</v>
      </c>
      <c r="AE787" s="51">
        <v>360.0562519230769</v>
      </c>
      <c r="AF787" s="51">
        <v>1196.0039893791052</v>
      </c>
      <c r="AG787" s="51">
        <v>89.996486065214299</v>
      </c>
      <c r="AH787" s="51">
        <v>6.4120747620148409E-5</v>
      </c>
      <c r="AI787" s="51">
        <v>7.5247647051691832E-2</v>
      </c>
      <c r="AJ787" s="51">
        <v>0.12457321655316522</v>
      </c>
      <c r="AK787" s="51">
        <v>4.6365569162509743</v>
      </c>
      <c r="AL787" s="51">
        <v>3.3107349114933893</v>
      </c>
      <c r="AM787" s="51">
        <v>5.9623789210085603</v>
      </c>
    </row>
    <row r="788" spans="1:39">
      <c r="A788" t="s">
        <v>1712</v>
      </c>
      <c r="B788">
        <v>5</v>
      </c>
      <c r="C788" t="s">
        <v>1713</v>
      </c>
      <c r="D788" t="s">
        <v>136</v>
      </c>
      <c r="E788" t="s">
        <v>137</v>
      </c>
      <c r="F788" t="s">
        <v>138</v>
      </c>
      <c r="G788" t="s">
        <v>139</v>
      </c>
      <c r="H788" t="s">
        <v>140</v>
      </c>
      <c r="I788" t="s">
        <v>10</v>
      </c>
      <c r="J788" t="s">
        <v>45</v>
      </c>
      <c r="K788">
        <v>52</v>
      </c>
      <c r="L788">
        <v>10841.3</v>
      </c>
      <c r="M788" t="s">
        <v>30</v>
      </c>
      <c r="N788">
        <v>787</v>
      </c>
      <c r="O788">
        <v>360.5149223076923</v>
      </c>
      <c r="P788" s="49" t="s">
        <v>33</v>
      </c>
      <c r="Q788" s="49">
        <v>7360445</v>
      </c>
      <c r="R788" s="49">
        <v>32.510452999999998</v>
      </c>
      <c r="S788" s="49">
        <v>52.540310169999998</v>
      </c>
      <c r="T788" s="49">
        <v>7.6758653781217774</v>
      </c>
      <c r="U788" s="49" t="s">
        <v>141</v>
      </c>
      <c r="V788" s="49">
        <v>0.28594968825048261</v>
      </c>
      <c r="W788" s="49">
        <v>1.93521838171215</v>
      </c>
      <c r="X788" s="49">
        <v>4</v>
      </c>
      <c r="Y788" s="49">
        <v>90</v>
      </c>
      <c r="Z788" s="49">
        <v>0.89753000000000005</v>
      </c>
      <c r="AA788" s="49">
        <v>401.28340079999998</v>
      </c>
      <c r="AB788" s="49">
        <v>2.1221608550000002</v>
      </c>
      <c r="AC788" s="51">
        <v>0.6989506263185653</v>
      </c>
      <c r="AD788" s="53">
        <v>1</v>
      </c>
      <c r="AE788" s="51">
        <v>360.5149223076923</v>
      </c>
      <c r="AF788" s="51">
        <v>1197.5275613400977</v>
      </c>
      <c r="AG788" s="51">
        <v>89.996581249369257</v>
      </c>
      <c r="AH788" s="51">
        <v>6.2474341478363258E-5</v>
      </c>
      <c r="AI788" s="51">
        <v>7.5151991615673749E-2</v>
      </c>
      <c r="AJ788" s="51">
        <v>0.12457321655316522</v>
      </c>
      <c r="AK788" s="51">
        <v>4.6306628864596915</v>
      </c>
      <c r="AL788" s="51">
        <v>3.3065262776834623</v>
      </c>
      <c r="AM788" s="51">
        <v>5.9547994952359202</v>
      </c>
    </row>
    <row r="789" spans="1:39">
      <c r="A789" t="s">
        <v>1714</v>
      </c>
      <c r="B789">
        <v>5</v>
      </c>
      <c r="C789" t="s">
        <v>1715</v>
      </c>
      <c r="D789" t="s">
        <v>136</v>
      </c>
      <c r="E789" t="s">
        <v>137</v>
      </c>
      <c r="F789" t="s">
        <v>138</v>
      </c>
      <c r="G789" t="s">
        <v>139</v>
      </c>
      <c r="H789" t="s">
        <v>140</v>
      </c>
      <c r="I789" t="s">
        <v>10</v>
      </c>
      <c r="J789" t="s">
        <v>45</v>
      </c>
      <c r="K789">
        <v>52</v>
      </c>
      <c r="L789">
        <v>10841.3</v>
      </c>
      <c r="M789" t="s">
        <v>30</v>
      </c>
      <c r="N789">
        <v>788</v>
      </c>
      <c r="O789">
        <v>360.9735926923077</v>
      </c>
      <c r="P789" s="49" t="s">
        <v>33</v>
      </c>
      <c r="Q789" s="49">
        <v>7360445</v>
      </c>
      <c r="R789" s="49">
        <v>32.510452999999998</v>
      </c>
      <c r="S789" s="49">
        <v>52.540310169999998</v>
      </c>
      <c r="T789" s="49">
        <v>7.6758653781217774</v>
      </c>
      <c r="U789" s="49" t="s">
        <v>141</v>
      </c>
      <c r="V789" s="49">
        <v>0.28594968825048261</v>
      </c>
      <c r="W789" s="49">
        <v>1.93521838171215</v>
      </c>
      <c r="X789" s="49">
        <v>4</v>
      </c>
      <c r="Y789" s="49">
        <v>90</v>
      </c>
      <c r="Z789" s="49">
        <v>0.89753000000000005</v>
      </c>
      <c r="AA789" s="49">
        <v>401.28340079999998</v>
      </c>
      <c r="AB789" s="49">
        <v>2.1221608550000002</v>
      </c>
      <c r="AC789" s="51">
        <v>0.6989506263185653</v>
      </c>
      <c r="AD789" s="53">
        <v>1</v>
      </c>
      <c r="AE789" s="51">
        <v>360.9735926923077</v>
      </c>
      <c r="AF789" s="51">
        <v>1199.0511333010904</v>
      </c>
      <c r="AG789" s="51">
        <v>89.996673985706892</v>
      </c>
      <c r="AH789" s="51">
        <v>6.0867710885425367E-5</v>
      </c>
      <c r="AI789" s="51">
        <v>7.5056577226976423E-2</v>
      </c>
      <c r="AJ789" s="51">
        <v>0.12457321655316522</v>
      </c>
      <c r="AK789" s="51">
        <v>4.6247837093537205</v>
      </c>
      <c r="AL789" s="51">
        <v>3.3023282494381134</v>
      </c>
      <c r="AM789" s="51">
        <v>5.9472391692693289</v>
      </c>
    </row>
    <row r="790" spans="1:39">
      <c r="A790" t="s">
        <v>1716</v>
      </c>
      <c r="B790">
        <v>5</v>
      </c>
      <c r="C790" t="s">
        <v>1717</v>
      </c>
      <c r="D790" t="s">
        <v>136</v>
      </c>
      <c r="E790" t="s">
        <v>137</v>
      </c>
      <c r="F790" t="s">
        <v>138</v>
      </c>
      <c r="G790" t="s">
        <v>139</v>
      </c>
      <c r="H790" t="s">
        <v>140</v>
      </c>
      <c r="I790" t="s">
        <v>10</v>
      </c>
      <c r="J790" t="s">
        <v>45</v>
      </c>
      <c r="K790">
        <v>52</v>
      </c>
      <c r="L790">
        <v>10841.3</v>
      </c>
      <c r="M790" t="s">
        <v>30</v>
      </c>
      <c r="N790">
        <v>789</v>
      </c>
      <c r="O790">
        <v>361.43226307692311</v>
      </c>
      <c r="P790" s="49" t="s">
        <v>33</v>
      </c>
      <c r="Q790" s="49">
        <v>7360445</v>
      </c>
      <c r="R790" s="49">
        <v>32.510452999999998</v>
      </c>
      <c r="S790" s="49">
        <v>52.540310169999998</v>
      </c>
      <c r="T790" s="49">
        <v>7.6758653781217774</v>
      </c>
      <c r="U790" s="49" t="s">
        <v>141</v>
      </c>
      <c r="V790" s="49">
        <v>0.28594968825048261</v>
      </c>
      <c r="W790" s="49">
        <v>1.93521838171215</v>
      </c>
      <c r="X790" s="49">
        <v>4</v>
      </c>
      <c r="Y790" s="49">
        <v>90</v>
      </c>
      <c r="Z790" s="49">
        <v>0.89753000000000005</v>
      </c>
      <c r="AA790" s="49">
        <v>401.28340079999998</v>
      </c>
      <c r="AB790" s="49">
        <v>2.1221608550000002</v>
      </c>
      <c r="AC790" s="51">
        <v>0.6989506263185653</v>
      </c>
      <c r="AD790" s="53">
        <v>1</v>
      </c>
      <c r="AE790" s="51">
        <v>361.43226307692311</v>
      </c>
      <c r="AF790" s="51">
        <v>1200.5747052620829</v>
      </c>
      <c r="AG790" s="51">
        <v>89.996764333467908</v>
      </c>
      <c r="AH790" s="51">
        <v>5.9299963066869352E-5</v>
      </c>
      <c r="AI790" s="51">
        <v>7.4961403017250641E-2</v>
      </c>
      <c r="AJ790" s="51">
        <v>0.12457321655316522</v>
      </c>
      <c r="AK790" s="51">
        <v>4.6189193314277288</v>
      </c>
      <c r="AL790" s="51">
        <v>3.2981407885518417</v>
      </c>
      <c r="AM790" s="51">
        <v>5.939697874303616</v>
      </c>
    </row>
    <row r="791" spans="1:39">
      <c r="A791" t="s">
        <v>1718</v>
      </c>
      <c r="B791">
        <v>5</v>
      </c>
      <c r="C791" t="s">
        <v>1719</v>
      </c>
      <c r="D791" t="s">
        <v>136</v>
      </c>
      <c r="E791" t="s">
        <v>137</v>
      </c>
      <c r="F791" t="s">
        <v>138</v>
      </c>
      <c r="G791" t="s">
        <v>139</v>
      </c>
      <c r="H791" t="s">
        <v>140</v>
      </c>
      <c r="I791" t="s">
        <v>10</v>
      </c>
      <c r="J791" t="s">
        <v>45</v>
      </c>
      <c r="K791">
        <v>52</v>
      </c>
      <c r="L791">
        <v>10841.3</v>
      </c>
      <c r="M791" t="s">
        <v>30</v>
      </c>
      <c r="N791">
        <v>790</v>
      </c>
      <c r="O791">
        <v>361.89093346153845</v>
      </c>
      <c r="P791" s="49" t="s">
        <v>33</v>
      </c>
      <c r="Q791" s="49">
        <v>7360445</v>
      </c>
      <c r="R791" s="49">
        <v>32.510452999999998</v>
      </c>
      <c r="S791" s="49">
        <v>52.540310169999998</v>
      </c>
      <c r="T791" s="49">
        <v>7.6758653781217774</v>
      </c>
      <c r="U791" s="49" t="s">
        <v>141</v>
      </c>
      <c r="V791" s="49">
        <v>0.28594968825048261</v>
      </c>
      <c r="W791" s="49">
        <v>1.93521838171215</v>
      </c>
      <c r="X791" s="49">
        <v>4</v>
      </c>
      <c r="Y791" s="49">
        <v>90</v>
      </c>
      <c r="Z791" s="49">
        <v>0.89753000000000005</v>
      </c>
      <c r="AA791" s="49">
        <v>401.28340079999998</v>
      </c>
      <c r="AB791" s="49">
        <v>2.1221608550000002</v>
      </c>
      <c r="AC791" s="51">
        <v>0.6989506263185653</v>
      </c>
      <c r="AD791" s="53">
        <v>1</v>
      </c>
      <c r="AE791" s="51">
        <v>361.89093346153845</v>
      </c>
      <c r="AF791" s="51">
        <v>1202.0982772230752</v>
      </c>
      <c r="AG791" s="51">
        <v>89.996852350560602</v>
      </c>
      <c r="AH791" s="51">
        <v>5.7770223492446159E-5</v>
      </c>
      <c r="AI791" s="51">
        <v>7.4866468121441085E-2</v>
      </c>
      <c r="AJ791" s="51">
        <v>0.12457321655316522</v>
      </c>
      <c r="AK791" s="51">
        <v>4.6130696993793405</v>
      </c>
      <c r="AL791" s="51">
        <v>3.2939638569640701</v>
      </c>
      <c r="AM791" s="51">
        <v>5.9321755417946109</v>
      </c>
    </row>
    <row r="792" spans="1:39">
      <c r="A792" t="s">
        <v>1720</v>
      </c>
      <c r="B792">
        <v>5</v>
      </c>
      <c r="C792" t="s">
        <v>1721</v>
      </c>
      <c r="D792" t="s">
        <v>136</v>
      </c>
      <c r="E792" t="s">
        <v>137</v>
      </c>
      <c r="F792" t="s">
        <v>138</v>
      </c>
      <c r="G792" t="s">
        <v>139</v>
      </c>
      <c r="H792" t="s">
        <v>140</v>
      </c>
      <c r="I792" t="s">
        <v>10</v>
      </c>
      <c r="J792" t="s">
        <v>45</v>
      </c>
      <c r="K792">
        <v>52</v>
      </c>
      <c r="L792">
        <v>10841.3</v>
      </c>
      <c r="M792" t="s">
        <v>30</v>
      </c>
      <c r="N792">
        <v>791</v>
      </c>
      <c r="O792">
        <v>362.34960384615385</v>
      </c>
      <c r="P792" s="49" t="s">
        <v>33</v>
      </c>
      <c r="Q792" s="49">
        <v>7360445</v>
      </c>
      <c r="R792" s="49">
        <v>32.510452999999998</v>
      </c>
      <c r="S792" s="49">
        <v>52.540310169999998</v>
      </c>
      <c r="T792" s="49">
        <v>7.6758653781217774</v>
      </c>
      <c r="U792" s="49" t="s">
        <v>141</v>
      </c>
      <c r="V792" s="49">
        <v>0.28594968825048261</v>
      </c>
      <c r="W792" s="49">
        <v>1.93521838171215</v>
      </c>
      <c r="X792" s="49">
        <v>4</v>
      </c>
      <c r="Y792" s="49">
        <v>90</v>
      </c>
      <c r="Z792" s="49">
        <v>0.89753000000000005</v>
      </c>
      <c r="AA792" s="49">
        <v>401.28340079999998</v>
      </c>
      <c r="AB792" s="49">
        <v>2.1221608550000002</v>
      </c>
      <c r="AC792" s="51">
        <v>0.6989506263185653</v>
      </c>
      <c r="AD792" s="53">
        <v>1</v>
      </c>
      <c r="AE792" s="51">
        <v>362.34960384615385</v>
      </c>
      <c r="AF792" s="51">
        <v>1203.6218491840677</v>
      </c>
      <c r="AG792" s="51">
        <v>89.996938093588255</v>
      </c>
      <c r="AH792" s="51">
        <v>5.6277635614996105E-5</v>
      </c>
      <c r="AI792" s="51">
        <v>7.4771771677788132E-2</v>
      </c>
      <c r="AJ792" s="51">
        <v>0.12457321655316522</v>
      </c>
      <c r="AK792" s="51">
        <v>4.6072347601092547</v>
      </c>
      <c r="AL792" s="51">
        <v>3.2897974167592259</v>
      </c>
      <c r="AM792" s="51">
        <v>5.924672103459284</v>
      </c>
    </row>
    <row r="793" spans="1:39">
      <c r="A793" t="s">
        <v>1722</v>
      </c>
      <c r="B793">
        <v>5</v>
      </c>
      <c r="C793" t="s">
        <v>1723</v>
      </c>
      <c r="D793" t="s">
        <v>136</v>
      </c>
      <c r="E793" t="s">
        <v>137</v>
      </c>
      <c r="F793" t="s">
        <v>138</v>
      </c>
      <c r="G793" t="s">
        <v>139</v>
      </c>
      <c r="H793" t="s">
        <v>140</v>
      </c>
      <c r="I793" t="s">
        <v>10</v>
      </c>
      <c r="J793" t="s">
        <v>45</v>
      </c>
      <c r="K793">
        <v>52</v>
      </c>
      <c r="L793">
        <v>10841.3</v>
      </c>
      <c r="M793" t="s">
        <v>30</v>
      </c>
      <c r="N793">
        <v>792</v>
      </c>
      <c r="O793">
        <v>362.80827423076926</v>
      </c>
      <c r="P793" s="49" t="s">
        <v>33</v>
      </c>
      <c r="Q793" s="49">
        <v>7360445</v>
      </c>
      <c r="R793" s="49">
        <v>32.510452999999998</v>
      </c>
      <c r="S793" s="49">
        <v>52.540310169999998</v>
      </c>
      <c r="T793" s="49">
        <v>7.6758653781217774</v>
      </c>
      <c r="U793" s="49" t="s">
        <v>141</v>
      </c>
      <c r="V793" s="49">
        <v>0.28594968825048261</v>
      </c>
      <c r="W793" s="49">
        <v>1.93521838171215</v>
      </c>
      <c r="X793" s="49">
        <v>4</v>
      </c>
      <c r="Y793" s="49">
        <v>90</v>
      </c>
      <c r="Z793" s="49">
        <v>0.89753000000000005</v>
      </c>
      <c r="AA793" s="49">
        <v>401.28340079999998</v>
      </c>
      <c r="AB793" s="49">
        <v>2.1221608550000002</v>
      </c>
      <c r="AC793" s="51">
        <v>0.6989506263185653</v>
      </c>
      <c r="AD793" s="53">
        <v>1</v>
      </c>
      <c r="AE793" s="51">
        <v>362.80827423076926</v>
      </c>
      <c r="AF793" s="51">
        <v>1205.1454211450603</v>
      </c>
      <c r="AG793" s="51">
        <v>89.997021617875802</v>
      </c>
      <c r="AH793" s="51">
        <v>5.4821360385468608E-5</v>
      </c>
      <c r="AI793" s="51">
        <v>7.4677312827829342E-2</v>
      </c>
      <c r="AJ793" s="51">
        <v>0.12457321655316522</v>
      </c>
      <c r="AK793" s="51">
        <v>4.6014144607213323</v>
      </c>
      <c r="AL793" s="51">
        <v>3.2856414301668049</v>
      </c>
      <c r="AM793" s="51">
        <v>5.9171874912758611</v>
      </c>
    </row>
    <row r="794" spans="1:39">
      <c r="A794" t="s">
        <v>1724</v>
      </c>
      <c r="B794">
        <v>5</v>
      </c>
      <c r="C794" t="s">
        <v>1725</v>
      </c>
      <c r="D794" t="s">
        <v>136</v>
      </c>
      <c r="E794" t="s">
        <v>137</v>
      </c>
      <c r="F794" t="s">
        <v>138</v>
      </c>
      <c r="G794" t="s">
        <v>139</v>
      </c>
      <c r="H794" t="s">
        <v>140</v>
      </c>
      <c r="I794" t="s">
        <v>10</v>
      </c>
      <c r="J794" t="s">
        <v>45</v>
      </c>
      <c r="K794">
        <v>52</v>
      </c>
      <c r="L794">
        <v>10841.3</v>
      </c>
      <c r="M794" t="s">
        <v>30</v>
      </c>
      <c r="N794">
        <v>793</v>
      </c>
      <c r="O794">
        <v>363.2669446153846</v>
      </c>
      <c r="P794" s="49" t="s">
        <v>33</v>
      </c>
      <c r="Q794" s="49">
        <v>7360445</v>
      </c>
      <c r="R794" s="49">
        <v>32.510452999999998</v>
      </c>
      <c r="S794" s="49">
        <v>52.540310169999998</v>
      </c>
      <c r="T794" s="49">
        <v>7.6758653781217774</v>
      </c>
      <c r="U794" s="49" t="s">
        <v>141</v>
      </c>
      <c r="V794" s="49">
        <v>0.28594968825048261</v>
      </c>
      <c r="W794" s="49">
        <v>1.93521838171215</v>
      </c>
      <c r="X794" s="49">
        <v>4</v>
      </c>
      <c r="Y794" s="49">
        <v>90</v>
      </c>
      <c r="Z794" s="49">
        <v>0.89753000000000005</v>
      </c>
      <c r="AA794" s="49">
        <v>401.28340079999998</v>
      </c>
      <c r="AB794" s="49">
        <v>2.1221608550000002</v>
      </c>
      <c r="AC794" s="51">
        <v>0.6989506263185653</v>
      </c>
      <c r="AD794" s="53">
        <v>1</v>
      </c>
      <c r="AE794" s="51">
        <v>363.2669446153846</v>
      </c>
      <c r="AF794" s="51">
        <v>1206.6689931060528</v>
      </c>
      <c r="AG794" s="51">
        <v>89.997102977496297</v>
      </c>
      <c r="AH794" s="51">
        <v>5.3400576131589827E-5</v>
      </c>
      <c r="AI794" s="51">
        <v>7.458309071640043E-2</v>
      </c>
      <c r="AJ794" s="51">
        <v>0.12457321655316522</v>
      </c>
      <c r="AK794" s="51">
        <v>4.5956087485226593</v>
      </c>
      <c r="AL794" s="51">
        <v>3.2814958595614141</v>
      </c>
      <c r="AM794" s="51">
        <v>5.909721637483905</v>
      </c>
    </row>
    <row r="795" spans="1:39">
      <c r="A795" t="s">
        <v>1726</v>
      </c>
      <c r="B795">
        <v>5</v>
      </c>
      <c r="C795" t="s">
        <v>1727</v>
      </c>
      <c r="D795" t="s">
        <v>136</v>
      </c>
      <c r="E795" t="s">
        <v>137</v>
      </c>
      <c r="F795" t="s">
        <v>138</v>
      </c>
      <c r="G795" t="s">
        <v>139</v>
      </c>
      <c r="H795" t="s">
        <v>140</v>
      </c>
      <c r="I795" t="s">
        <v>10</v>
      </c>
      <c r="J795" t="s">
        <v>45</v>
      </c>
      <c r="K795">
        <v>52</v>
      </c>
      <c r="L795">
        <v>10841.3</v>
      </c>
      <c r="M795" t="s">
        <v>30</v>
      </c>
      <c r="N795">
        <v>794</v>
      </c>
      <c r="O795">
        <v>363.725615</v>
      </c>
      <c r="P795" s="49" t="s">
        <v>33</v>
      </c>
      <c r="Q795" s="49">
        <v>7360445</v>
      </c>
      <c r="R795" s="49">
        <v>32.510452999999998</v>
      </c>
      <c r="S795" s="49">
        <v>52.540310169999998</v>
      </c>
      <c r="T795" s="49">
        <v>7.6758653781217774</v>
      </c>
      <c r="U795" s="49" t="s">
        <v>141</v>
      </c>
      <c r="V795" s="49">
        <v>0.28594968825048261</v>
      </c>
      <c r="W795" s="49">
        <v>1.93521838171215</v>
      </c>
      <c r="X795" s="49">
        <v>4</v>
      </c>
      <c r="Y795" s="49">
        <v>90</v>
      </c>
      <c r="Z795" s="49">
        <v>0.89753000000000005</v>
      </c>
      <c r="AA795" s="49">
        <v>401.28340079999998</v>
      </c>
      <c r="AB795" s="49">
        <v>2.1221608550000002</v>
      </c>
      <c r="AC795" s="51">
        <v>0.6989506263185653</v>
      </c>
      <c r="AD795" s="53">
        <v>1</v>
      </c>
      <c r="AE795" s="51">
        <v>363.725615</v>
      </c>
      <c r="AF795" s="51">
        <v>1208.1925650670453</v>
      </c>
      <c r="AG795" s="51">
        <v>89.99718222529674</v>
      </c>
      <c r="AH795" s="51">
        <v>5.2014478128848668E-5</v>
      </c>
      <c r="AI795" s="51">
        <v>7.4489104491635899E-2</v>
      </c>
      <c r="AJ795" s="51">
        <v>0.12457321655316522</v>
      </c>
      <c r="AK795" s="51">
        <v>4.5898175710235813</v>
      </c>
      <c r="AL795" s="51">
        <v>3.2773606674628009</v>
      </c>
      <c r="AM795" s="51">
        <v>5.9022744745843623</v>
      </c>
    </row>
    <row r="796" spans="1:39">
      <c r="A796" t="s">
        <v>1728</v>
      </c>
      <c r="B796">
        <v>5</v>
      </c>
      <c r="C796" t="s">
        <v>1729</v>
      </c>
      <c r="D796" t="s">
        <v>136</v>
      </c>
      <c r="E796" t="s">
        <v>137</v>
      </c>
      <c r="F796" t="s">
        <v>138</v>
      </c>
      <c r="G796" t="s">
        <v>139</v>
      </c>
      <c r="H796" t="s">
        <v>140</v>
      </c>
      <c r="I796" t="s">
        <v>10</v>
      </c>
      <c r="J796" t="s">
        <v>45</v>
      </c>
      <c r="K796">
        <v>52</v>
      </c>
      <c r="L796">
        <v>10841.3</v>
      </c>
      <c r="M796" t="s">
        <v>30</v>
      </c>
      <c r="N796">
        <v>795</v>
      </c>
      <c r="O796">
        <v>364.18428538461541</v>
      </c>
      <c r="P796" s="49" t="s">
        <v>33</v>
      </c>
      <c r="Q796" s="49">
        <v>7360445</v>
      </c>
      <c r="R796" s="49">
        <v>32.510452999999998</v>
      </c>
      <c r="S796" s="49">
        <v>52.540310169999998</v>
      </c>
      <c r="T796" s="49">
        <v>7.6758653781217774</v>
      </c>
      <c r="U796" s="49" t="s">
        <v>141</v>
      </c>
      <c r="V796" s="49">
        <v>0.28594968825048261</v>
      </c>
      <c r="W796" s="49">
        <v>1.93521838171215</v>
      </c>
      <c r="X796" s="49">
        <v>4</v>
      </c>
      <c r="Y796" s="49">
        <v>90</v>
      </c>
      <c r="Z796" s="49">
        <v>0.89753000000000005</v>
      </c>
      <c r="AA796" s="49">
        <v>401.28340079999998</v>
      </c>
      <c r="AB796" s="49">
        <v>2.1221608550000002</v>
      </c>
      <c r="AC796" s="51">
        <v>0.6989506263185653</v>
      </c>
      <c r="AD796" s="53">
        <v>1</v>
      </c>
      <c r="AE796" s="51">
        <v>364.18428538461541</v>
      </c>
      <c r="AF796" s="51">
        <v>1209.7161370280378</v>
      </c>
      <c r="AG796" s="51">
        <v>89.997259412923398</v>
      </c>
      <c r="AH796" s="51">
        <v>5.0662278274031744E-5</v>
      </c>
      <c r="AI796" s="51">
        <v>7.43953533049692E-2</v>
      </c>
      <c r="AJ796" s="51">
        <v>0.12457321655316522</v>
      </c>
      <c r="AK796" s="51">
        <v>4.5840408759377187</v>
      </c>
      <c r="AL796" s="51">
        <v>3.2732358165358586</v>
      </c>
      <c r="AM796" s="51">
        <v>5.8948459353395792</v>
      </c>
    </row>
    <row r="797" spans="1:39">
      <c r="A797" t="s">
        <v>1730</v>
      </c>
      <c r="B797">
        <v>5</v>
      </c>
      <c r="C797" t="s">
        <v>1731</v>
      </c>
      <c r="D797" t="s">
        <v>136</v>
      </c>
      <c r="E797" t="s">
        <v>137</v>
      </c>
      <c r="F797" t="s">
        <v>138</v>
      </c>
      <c r="G797" t="s">
        <v>139</v>
      </c>
      <c r="H797" t="s">
        <v>140</v>
      </c>
      <c r="I797" t="s">
        <v>10</v>
      </c>
      <c r="J797" t="s">
        <v>45</v>
      </c>
      <c r="K797">
        <v>52</v>
      </c>
      <c r="L797">
        <v>10841.3</v>
      </c>
      <c r="M797" t="s">
        <v>30</v>
      </c>
      <c r="N797">
        <v>796</v>
      </c>
      <c r="O797">
        <v>364.64295576923075</v>
      </c>
      <c r="P797" s="49" t="s">
        <v>33</v>
      </c>
      <c r="Q797" s="49">
        <v>7360445</v>
      </c>
      <c r="R797" s="49">
        <v>32.510452999999998</v>
      </c>
      <c r="S797" s="49">
        <v>52.540310169999998</v>
      </c>
      <c r="T797" s="49">
        <v>7.6758653781217774</v>
      </c>
      <c r="U797" s="49" t="s">
        <v>141</v>
      </c>
      <c r="V797" s="49">
        <v>0.28594968825048261</v>
      </c>
      <c r="W797" s="49">
        <v>1.93521838171215</v>
      </c>
      <c r="X797" s="49">
        <v>4</v>
      </c>
      <c r="Y797" s="49">
        <v>90</v>
      </c>
      <c r="Z797" s="49">
        <v>0.89753000000000005</v>
      </c>
      <c r="AA797" s="49">
        <v>401.28340079999998</v>
      </c>
      <c r="AB797" s="49">
        <v>2.1221608550000002</v>
      </c>
      <c r="AC797" s="51">
        <v>0.6989506263185653</v>
      </c>
      <c r="AD797" s="53">
        <v>1</v>
      </c>
      <c r="AE797" s="51">
        <v>364.64295576923075</v>
      </c>
      <c r="AF797" s="51">
        <v>1211.2397089890301</v>
      </c>
      <c r="AG797" s="51">
        <v>89.997334590846833</v>
      </c>
      <c r="AH797" s="51">
        <v>4.9343204889356802E-5</v>
      </c>
      <c r="AI797" s="51">
        <v>7.430183631113263E-2</v>
      </c>
      <c r="AJ797" s="51">
        <v>0.12457321655316522</v>
      </c>
      <c r="AK797" s="51">
        <v>4.5782786111819576</v>
      </c>
      <c r="AL797" s="51">
        <v>3.2691212695906238</v>
      </c>
      <c r="AM797" s="51">
        <v>5.8874359527732913</v>
      </c>
    </row>
    <row r="798" spans="1:39">
      <c r="A798" t="s">
        <v>1732</v>
      </c>
      <c r="B798">
        <v>5</v>
      </c>
      <c r="C798" t="s">
        <v>1733</v>
      </c>
      <c r="D798" t="s">
        <v>136</v>
      </c>
      <c r="E798" t="s">
        <v>137</v>
      </c>
      <c r="F798" t="s">
        <v>138</v>
      </c>
      <c r="G798" t="s">
        <v>139</v>
      </c>
      <c r="H798" t="s">
        <v>140</v>
      </c>
      <c r="I798" t="s">
        <v>10</v>
      </c>
      <c r="J798" t="s">
        <v>45</v>
      </c>
      <c r="K798">
        <v>52</v>
      </c>
      <c r="L798">
        <v>10841.3</v>
      </c>
      <c r="M798" t="s">
        <v>30</v>
      </c>
      <c r="N798">
        <v>797</v>
      </c>
      <c r="O798">
        <v>365.10162615384615</v>
      </c>
      <c r="P798" s="49" t="s">
        <v>33</v>
      </c>
      <c r="Q798" s="49">
        <v>7360445</v>
      </c>
      <c r="R798" s="49">
        <v>32.510452999999998</v>
      </c>
      <c r="S798" s="49">
        <v>52.540310169999998</v>
      </c>
      <c r="T798" s="49">
        <v>7.6758653781217774</v>
      </c>
      <c r="U798" s="49" t="s">
        <v>141</v>
      </c>
      <c r="V798" s="49">
        <v>0.28594968825048261</v>
      </c>
      <c r="W798" s="49">
        <v>1.93521838171215</v>
      </c>
      <c r="X798" s="49">
        <v>4</v>
      </c>
      <c r="Y798" s="49">
        <v>90</v>
      </c>
      <c r="Z798" s="49">
        <v>0.89753000000000005</v>
      </c>
      <c r="AA798" s="49">
        <v>401.28340079999998</v>
      </c>
      <c r="AB798" s="49">
        <v>2.1221608550000002</v>
      </c>
      <c r="AC798" s="51">
        <v>0.6989506263185653</v>
      </c>
      <c r="AD798" s="53">
        <v>1</v>
      </c>
      <c r="AE798" s="51">
        <v>365.10162615384615</v>
      </c>
      <c r="AF798" s="51">
        <v>1212.7632809500226</v>
      </c>
      <c r="AG798" s="51">
        <v>89.997407808386228</v>
      </c>
      <c r="AH798" s="51">
        <v>4.8056502265396925E-5</v>
      </c>
      <c r="AI798" s="51">
        <v>7.4208552668156666E-2</v>
      </c>
      <c r="AJ798" s="51">
        <v>0.12457321655316522</v>
      </c>
      <c r="AK798" s="51">
        <v>4.5725307248764073</v>
      </c>
      <c r="AL798" s="51">
        <v>3.2650169895822452</v>
      </c>
      <c r="AM798" s="51">
        <v>5.8800444601705699</v>
      </c>
    </row>
    <row r="799" spans="1:39">
      <c r="A799" t="s">
        <v>1734</v>
      </c>
      <c r="B799">
        <v>5</v>
      </c>
      <c r="C799" t="s">
        <v>1735</v>
      </c>
      <c r="D799" t="s">
        <v>136</v>
      </c>
      <c r="E799" t="s">
        <v>137</v>
      </c>
      <c r="F799" t="s">
        <v>138</v>
      </c>
      <c r="G799" t="s">
        <v>139</v>
      </c>
      <c r="H799" t="s">
        <v>140</v>
      </c>
      <c r="I799" t="s">
        <v>10</v>
      </c>
      <c r="J799" t="s">
        <v>45</v>
      </c>
      <c r="K799">
        <v>52</v>
      </c>
      <c r="L799">
        <v>10841.3</v>
      </c>
      <c r="M799" t="s">
        <v>30</v>
      </c>
      <c r="N799">
        <v>798</v>
      </c>
      <c r="O799">
        <v>365.56029653846156</v>
      </c>
      <c r="P799" s="49" t="s">
        <v>33</v>
      </c>
      <c r="Q799" s="49">
        <v>7360445</v>
      </c>
      <c r="R799" s="49">
        <v>32.510452999999998</v>
      </c>
      <c r="S799" s="49">
        <v>52.540310169999998</v>
      </c>
      <c r="T799" s="49">
        <v>7.6758653781217774</v>
      </c>
      <c r="U799" s="49" t="s">
        <v>141</v>
      </c>
      <c r="V799" s="49">
        <v>0.28594968825048261</v>
      </c>
      <c r="W799" s="49">
        <v>1.93521838171215</v>
      </c>
      <c r="X799" s="49">
        <v>4</v>
      </c>
      <c r="Y799" s="49">
        <v>90</v>
      </c>
      <c r="Z799" s="49">
        <v>0.89753000000000005</v>
      </c>
      <c r="AA799" s="49">
        <v>401.28340079999998</v>
      </c>
      <c r="AB799" s="49">
        <v>2.1221608550000002</v>
      </c>
      <c r="AC799" s="51">
        <v>0.6989506263185653</v>
      </c>
      <c r="AD799" s="53">
        <v>1</v>
      </c>
      <c r="AE799" s="51">
        <v>365.56029653846156</v>
      </c>
      <c r="AF799" s="51">
        <v>1214.2868529110153</v>
      </c>
      <c r="AG799" s="51">
        <v>89.997479113733561</v>
      </c>
      <c r="AH799" s="51">
        <v>4.6801430558546506E-5</v>
      </c>
      <c r="AI799" s="51">
        <v>7.4115501537369191E-2</v>
      </c>
      <c r="AJ799" s="51">
        <v>0.12457321655316522</v>
      </c>
      <c r="AK799" s="51">
        <v>4.5667971653443562</v>
      </c>
      <c r="AL799" s="51">
        <v>3.2609229396109494</v>
      </c>
      <c r="AM799" s="51">
        <v>5.8726713910777635</v>
      </c>
    </row>
    <row r="800" spans="1:39">
      <c r="A800" t="s">
        <v>1736</v>
      </c>
      <c r="B800">
        <v>5</v>
      </c>
      <c r="C800" t="s">
        <v>1737</v>
      </c>
      <c r="D800" t="s">
        <v>136</v>
      </c>
      <c r="E800" t="s">
        <v>137</v>
      </c>
      <c r="F800" t="s">
        <v>138</v>
      </c>
      <c r="G800" t="s">
        <v>139</v>
      </c>
      <c r="H800" t="s">
        <v>140</v>
      </c>
      <c r="I800" t="s">
        <v>10</v>
      </c>
      <c r="J800" t="s">
        <v>45</v>
      </c>
      <c r="K800">
        <v>52</v>
      </c>
      <c r="L800">
        <v>10841.3</v>
      </c>
      <c r="M800" t="s">
        <v>30</v>
      </c>
      <c r="N800">
        <v>799</v>
      </c>
      <c r="O800">
        <v>366.0189669230769</v>
      </c>
      <c r="P800" s="49" t="s">
        <v>33</v>
      </c>
      <c r="Q800" s="49">
        <v>7360445</v>
      </c>
      <c r="R800" s="49">
        <v>32.510452999999998</v>
      </c>
      <c r="S800" s="49">
        <v>52.540310169999998</v>
      </c>
      <c r="T800" s="49">
        <v>7.6758653781217774</v>
      </c>
      <c r="U800" s="49" t="s">
        <v>141</v>
      </c>
      <c r="V800" s="49">
        <v>0.28594968825048261</v>
      </c>
      <c r="W800" s="49">
        <v>1.93521838171215</v>
      </c>
      <c r="X800" s="49">
        <v>4</v>
      </c>
      <c r="Y800" s="49">
        <v>90</v>
      </c>
      <c r="Z800" s="49">
        <v>0.89753000000000005</v>
      </c>
      <c r="AA800" s="49">
        <v>401.28340079999998</v>
      </c>
      <c r="AB800" s="49">
        <v>2.1221608550000002</v>
      </c>
      <c r="AC800" s="51">
        <v>0.6989506263185653</v>
      </c>
      <c r="AD800" s="53">
        <v>1</v>
      </c>
      <c r="AE800" s="51">
        <v>366.0189669230769</v>
      </c>
      <c r="AF800" s="51">
        <v>1215.8104248720076</v>
      </c>
      <c r="AG800" s="51">
        <v>89.997548553977012</v>
      </c>
      <c r="AH800" s="51">
        <v>4.5577265287313724E-5</v>
      </c>
      <c r="AI800" s="51">
        <v>7.4022682083394173E-2</v>
      </c>
      <c r="AJ800" s="51">
        <v>0.12457321655316522</v>
      </c>
      <c r="AK800" s="51">
        <v>4.5610778811121877</v>
      </c>
      <c r="AL800" s="51">
        <v>3.2568390829219855</v>
      </c>
      <c r="AM800" s="51">
        <v>5.8653166793023903</v>
      </c>
    </row>
    <row r="801" spans="1:39">
      <c r="A801" t="s">
        <v>1738</v>
      </c>
      <c r="B801">
        <v>5</v>
      </c>
      <c r="C801" t="s">
        <v>1739</v>
      </c>
      <c r="D801" t="s">
        <v>136</v>
      </c>
      <c r="E801" t="s">
        <v>137</v>
      </c>
      <c r="F801" t="s">
        <v>138</v>
      </c>
      <c r="G801" t="s">
        <v>139</v>
      </c>
      <c r="H801" t="s">
        <v>140</v>
      </c>
      <c r="I801" t="s">
        <v>10</v>
      </c>
      <c r="J801" t="s">
        <v>45</v>
      </c>
      <c r="K801">
        <v>52</v>
      </c>
      <c r="L801">
        <v>10841.3</v>
      </c>
      <c r="M801" t="s">
        <v>30</v>
      </c>
      <c r="N801">
        <v>800</v>
      </c>
      <c r="O801">
        <v>366.47763730769231</v>
      </c>
      <c r="P801" s="49" t="s">
        <v>33</v>
      </c>
      <c r="Q801" s="49">
        <v>7360445</v>
      </c>
      <c r="R801" s="49">
        <v>32.510452999999998</v>
      </c>
      <c r="S801" s="49">
        <v>52.540310169999998</v>
      </c>
      <c r="T801" s="49">
        <v>7.6758653781217774</v>
      </c>
      <c r="U801" s="49" t="s">
        <v>141</v>
      </c>
      <c r="V801" s="49">
        <v>0.28594968825048261</v>
      </c>
      <c r="W801" s="49">
        <v>1.93521838171215</v>
      </c>
      <c r="X801" s="49">
        <v>4</v>
      </c>
      <c r="Y801" s="49">
        <v>90</v>
      </c>
      <c r="Z801" s="49">
        <v>0.89753000000000005</v>
      </c>
      <c r="AA801" s="49">
        <v>401.28340079999998</v>
      </c>
      <c r="AB801" s="49">
        <v>2.1221608550000002</v>
      </c>
      <c r="AC801" s="51">
        <v>0.6989506263185653</v>
      </c>
      <c r="AD801" s="53">
        <v>1</v>
      </c>
      <c r="AE801" s="51">
        <v>366.47763730769231</v>
      </c>
      <c r="AF801" s="51">
        <v>1217.3339968330001</v>
      </c>
      <c r="AG801" s="51">
        <v>89.997616175124207</v>
      </c>
      <c r="AH801" s="51">
        <v>4.4383297229652835E-5</v>
      </c>
      <c r="AI801" s="51">
        <v>7.3930093474149902E-2</v>
      </c>
      <c r="AJ801" s="51">
        <v>0.12457321655316522</v>
      </c>
      <c r="AK801" s="51">
        <v>4.5553728209092732</v>
      </c>
      <c r="AL801" s="51">
        <v>3.2527653829055447</v>
      </c>
      <c r="AM801" s="51">
        <v>5.8579802589130017</v>
      </c>
    </row>
    <row r="802" spans="1:39">
      <c r="A802" t="s">
        <v>1740</v>
      </c>
      <c r="B802">
        <v>5</v>
      </c>
      <c r="C802" t="s">
        <v>1741</v>
      </c>
      <c r="D802" t="s">
        <v>136</v>
      </c>
      <c r="E802" t="s">
        <v>137</v>
      </c>
      <c r="F802" t="s">
        <v>138</v>
      </c>
      <c r="G802" t="s">
        <v>139</v>
      </c>
      <c r="H802" t="s">
        <v>140</v>
      </c>
      <c r="I802" t="s">
        <v>10</v>
      </c>
      <c r="J802" t="s">
        <v>45</v>
      </c>
      <c r="K802">
        <v>52</v>
      </c>
      <c r="L802">
        <v>10841.3</v>
      </c>
      <c r="M802" t="s">
        <v>30</v>
      </c>
      <c r="N802">
        <v>801</v>
      </c>
      <c r="O802">
        <v>366.93630769230771</v>
      </c>
      <c r="P802" s="49" t="s">
        <v>33</v>
      </c>
      <c r="Q802" s="49">
        <v>7360445</v>
      </c>
      <c r="R802" s="49">
        <v>32.510452999999998</v>
      </c>
      <c r="S802" s="49">
        <v>52.540310169999998</v>
      </c>
      <c r="T802" s="49">
        <v>7.6758653781217774</v>
      </c>
      <c r="U802" s="49" t="s">
        <v>141</v>
      </c>
      <c r="V802" s="49">
        <v>0.28594968825048261</v>
      </c>
      <c r="W802" s="49">
        <v>1.93521838171215</v>
      </c>
      <c r="X802" s="49">
        <v>4</v>
      </c>
      <c r="Y802" s="49">
        <v>90</v>
      </c>
      <c r="Z802" s="49">
        <v>0.89753000000000005</v>
      </c>
      <c r="AA802" s="49">
        <v>401.28340079999998</v>
      </c>
      <c r="AB802" s="49">
        <v>2.1221608550000002</v>
      </c>
      <c r="AC802" s="51">
        <v>0.6989506263185653</v>
      </c>
      <c r="AD802" s="53">
        <v>1</v>
      </c>
      <c r="AE802" s="51">
        <v>366.93630769230771</v>
      </c>
      <c r="AF802" s="51">
        <v>1218.8575687939926</v>
      </c>
      <c r="AG802" s="51">
        <v>89.997682022124863</v>
      </c>
      <c r="AH802" s="51">
        <v>4.3218832022019632E-5</v>
      </c>
      <c r="AI802" s="51">
        <v>7.3837734880847244E-2</v>
      </c>
      <c r="AJ802" s="51">
        <v>0.12457321655316522</v>
      </c>
      <c r="AK802" s="51">
        <v>4.5496819336678627</v>
      </c>
      <c r="AL802" s="51">
        <v>3.2487018030966839</v>
      </c>
      <c r="AM802" s="51">
        <v>5.8506620642390414</v>
      </c>
    </row>
    <row r="803" spans="1:39">
      <c r="A803" t="s">
        <v>1742</v>
      </c>
      <c r="B803">
        <v>5</v>
      </c>
      <c r="C803" t="s">
        <v>1743</v>
      </c>
      <c r="D803" t="s">
        <v>136</v>
      </c>
      <c r="E803" t="s">
        <v>137</v>
      </c>
      <c r="F803" t="s">
        <v>138</v>
      </c>
      <c r="G803" t="s">
        <v>139</v>
      </c>
      <c r="H803" t="s">
        <v>140</v>
      </c>
      <c r="I803" t="s">
        <v>10</v>
      </c>
      <c r="J803" t="s">
        <v>45</v>
      </c>
      <c r="K803">
        <v>52</v>
      </c>
      <c r="L803">
        <v>10841.3</v>
      </c>
      <c r="M803" t="s">
        <v>30</v>
      </c>
      <c r="N803">
        <v>802</v>
      </c>
      <c r="O803">
        <v>367.39497807692305</v>
      </c>
      <c r="P803" s="49" t="s">
        <v>33</v>
      </c>
      <c r="Q803" s="49">
        <v>7360445</v>
      </c>
      <c r="R803" s="49">
        <v>32.510452999999998</v>
      </c>
      <c r="S803" s="49">
        <v>52.540310169999998</v>
      </c>
      <c r="T803" s="49">
        <v>7.6758653781217774</v>
      </c>
      <c r="U803" s="49" t="s">
        <v>141</v>
      </c>
      <c r="V803" s="49">
        <v>0.28594968825048261</v>
      </c>
      <c r="W803" s="49">
        <v>1.93521838171215</v>
      </c>
      <c r="X803" s="49">
        <v>4</v>
      </c>
      <c r="Y803" s="49">
        <v>90</v>
      </c>
      <c r="Z803" s="49">
        <v>0.89753000000000005</v>
      </c>
      <c r="AA803" s="49">
        <v>401.28340079999998</v>
      </c>
      <c r="AB803" s="49">
        <v>2.1221608550000002</v>
      </c>
      <c r="AC803" s="51">
        <v>0.6989506263185653</v>
      </c>
      <c r="AD803" s="53">
        <v>1</v>
      </c>
      <c r="AE803" s="51">
        <v>367.39497807692305</v>
      </c>
      <c r="AF803" s="51">
        <v>1220.3811407549852</v>
      </c>
      <c r="AG803" s="51">
        <v>89.997746138893078</v>
      </c>
      <c r="AH803" s="51">
        <v>4.2083189935412643E-5</v>
      </c>
      <c r="AI803" s="51">
        <v>7.3745605477987183E-2</v>
      </c>
      <c r="AJ803" s="51">
        <v>0.12457321655316522</v>
      </c>
      <c r="AK803" s="51">
        <v>4.5440051685229346</v>
      </c>
      <c r="AL803" s="51">
        <v>3.2446483071752192</v>
      </c>
      <c r="AM803" s="51">
        <v>5.8433620298706499</v>
      </c>
    </row>
    <row r="804" spans="1:39">
      <c r="A804" t="s">
        <v>1744</v>
      </c>
      <c r="B804">
        <v>5</v>
      </c>
      <c r="C804" t="s">
        <v>1745</v>
      </c>
      <c r="D804" t="s">
        <v>136</v>
      </c>
      <c r="E804" t="s">
        <v>137</v>
      </c>
      <c r="F804" t="s">
        <v>138</v>
      </c>
      <c r="G804" t="s">
        <v>139</v>
      </c>
      <c r="H804" t="s">
        <v>140</v>
      </c>
      <c r="I804" t="s">
        <v>10</v>
      </c>
      <c r="J804" t="s">
        <v>45</v>
      </c>
      <c r="K804">
        <v>52</v>
      </c>
      <c r="L804">
        <v>10841.3</v>
      </c>
      <c r="M804" t="s">
        <v>30</v>
      </c>
      <c r="N804">
        <v>803</v>
      </c>
      <c r="O804">
        <v>367.85364846153846</v>
      </c>
      <c r="P804" s="49" t="s">
        <v>33</v>
      </c>
      <c r="Q804" s="49">
        <v>7360445</v>
      </c>
      <c r="R804" s="49">
        <v>32.510452999999998</v>
      </c>
      <c r="S804" s="49">
        <v>52.540310169999998</v>
      </c>
      <c r="T804" s="49">
        <v>7.6758653781217774</v>
      </c>
      <c r="U804" s="49" t="s">
        <v>141</v>
      </c>
      <c r="V804" s="49">
        <v>0.28594968825048261</v>
      </c>
      <c r="W804" s="49">
        <v>1.93521838171215</v>
      </c>
      <c r="X804" s="49">
        <v>4</v>
      </c>
      <c r="Y804" s="49">
        <v>90</v>
      </c>
      <c r="Z804" s="49">
        <v>0.89753000000000005</v>
      </c>
      <c r="AA804" s="49">
        <v>401.28340079999998</v>
      </c>
      <c r="AB804" s="49">
        <v>2.1221608550000002</v>
      </c>
      <c r="AC804" s="51">
        <v>0.6989506263185653</v>
      </c>
      <c r="AD804" s="53">
        <v>1</v>
      </c>
      <c r="AE804" s="51">
        <v>367.85364846153846</v>
      </c>
      <c r="AF804" s="51">
        <v>1221.9047127159777</v>
      </c>
      <c r="AG804" s="51">
        <v>89.997808568329205</v>
      </c>
      <c r="AH804" s="51">
        <v>4.0975705595594261E-5</v>
      </c>
      <c r="AI804" s="51">
        <v>7.3653704443358267E-2</v>
      </c>
      <c r="AJ804" s="51">
        <v>0.12457321655316522</v>
      </c>
      <c r="AK804" s="51">
        <v>4.5383424748120387</v>
      </c>
      <c r="AL804" s="51">
        <v>3.2406048589656122</v>
      </c>
      <c r="AM804" s="51">
        <v>5.8360800906584656</v>
      </c>
    </row>
    <row r="805" spans="1:39">
      <c r="A805" t="s">
        <v>1746</v>
      </c>
      <c r="B805">
        <v>5</v>
      </c>
      <c r="C805" t="s">
        <v>1747</v>
      </c>
      <c r="D805" t="s">
        <v>136</v>
      </c>
      <c r="E805" t="s">
        <v>137</v>
      </c>
      <c r="F805" t="s">
        <v>138</v>
      </c>
      <c r="G805" t="s">
        <v>139</v>
      </c>
      <c r="H805" t="s">
        <v>140</v>
      </c>
      <c r="I805" t="s">
        <v>10</v>
      </c>
      <c r="J805" t="s">
        <v>45</v>
      </c>
      <c r="K805">
        <v>52</v>
      </c>
      <c r="L805">
        <v>10841.3</v>
      </c>
      <c r="M805" t="s">
        <v>30</v>
      </c>
      <c r="N805">
        <v>804</v>
      </c>
      <c r="O805">
        <v>368.31231884615386</v>
      </c>
      <c r="P805" s="49" t="s">
        <v>33</v>
      </c>
      <c r="Q805" s="49">
        <v>7360445</v>
      </c>
      <c r="R805" s="49">
        <v>32.510452999999998</v>
      </c>
      <c r="S805" s="49">
        <v>52.540310169999998</v>
      </c>
      <c r="T805" s="49">
        <v>7.6758653781217774</v>
      </c>
      <c r="U805" s="49" t="s">
        <v>141</v>
      </c>
      <c r="V805" s="49">
        <v>0.28594968825048261</v>
      </c>
      <c r="W805" s="49">
        <v>1.93521838171215</v>
      </c>
      <c r="X805" s="49">
        <v>4</v>
      </c>
      <c r="Y805" s="49">
        <v>90</v>
      </c>
      <c r="Z805" s="49">
        <v>0.89753000000000005</v>
      </c>
      <c r="AA805" s="49">
        <v>401.28340079999998</v>
      </c>
      <c r="AB805" s="49">
        <v>2.1221608550000002</v>
      </c>
      <c r="AC805" s="51">
        <v>0.6989506263185653</v>
      </c>
      <c r="AD805" s="53">
        <v>1</v>
      </c>
      <c r="AE805" s="51">
        <v>368.31231884615386</v>
      </c>
      <c r="AF805" s="51">
        <v>1223.4282846769702</v>
      </c>
      <c r="AG805" s="51">
        <v>89.997869352341283</v>
      </c>
      <c r="AH805" s="51">
        <v>3.9895727693936843E-5</v>
      </c>
      <c r="AI805" s="51">
        <v>7.3562030958033653E-2</v>
      </c>
      <c r="AJ805" s="51">
        <v>0.12457321655316522</v>
      </c>
      <c r="AK805" s="51">
        <v>4.5326938020751131</v>
      </c>
      <c r="AL805" s="51">
        <v>3.2365714224368394</v>
      </c>
      <c r="AM805" s="51">
        <v>5.8288161817133872</v>
      </c>
    </row>
    <row r="806" spans="1:39">
      <c r="A806" t="s">
        <v>1748</v>
      </c>
      <c r="B806">
        <v>5</v>
      </c>
      <c r="C806" t="s">
        <v>1749</v>
      </c>
      <c r="D806" t="s">
        <v>136</v>
      </c>
      <c r="E806" t="s">
        <v>137</v>
      </c>
      <c r="F806" t="s">
        <v>138</v>
      </c>
      <c r="G806" t="s">
        <v>139</v>
      </c>
      <c r="H806" t="s">
        <v>140</v>
      </c>
      <c r="I806" t="s">
        <v>10</v>
      </c>
      <c r="J806" t="s">
        <v>45</v>
      </c>
      <c r="K806">
        <v>52</v>
      </c>
      <c r="L806">
        <v>10841.3</v>
      </c>
      <c r="M806" t="s">
        <v>30</v>
      </c>
      <c r="N806">
        <v>805</v>
      </c>
      <c r="O806">
        <v>368.77098923076926</v>
      </c>
      <c r="P806" s="49" t="s">
        <v>33</v>
      </c>
      <c r="Q806" s="49">
        <v>7360445</v>
      </c>
      <c r="R806" s="49">
        <v>32.510452999999998</v>
      </c>
      <c r="S806" s="49">
        <v>52.540310169999998</v>
      </c>
      <c r="T806" s="49">
        <v>7.6758653781217774</v>
      </c>
      <c r="U806" s="49" t="s">
        <v>141</v>
      </c>
      <c r="V806" s="49">
        <v>0.28594968825048261</v>
      </c>
      <c r="W806" s="49">
        <v>1.93521838171215</v>
      </c>
      <c r="X806" s="49">
        <v>4</v>
      </c>
      <c r="Y806" s="49">
        <v>90</v>
      </c>
      <c r="Z806" s="49">
        <v>0.89753000000000005</v>
      </c>
      <c r="AA806" s="49">
        <v>401.28340079999998</v>
      </c>
      <c r="AB806" s="49">
        <v>2.1221608550000002</v>
      </c>
      <c r="AC806" s="51">
        <v>0.6989506263185653</v>
      </c>
      <c r="AD806" s="53">
        <v>1</v>
      </c>
      <c r="AE806" s="51">
        <v>368.77098923076926</v>
      </c>
      <c r="AF806" s="51">
        <v>1224.9518566379627</v>
      </c>
      <c r="AG806" s="51">
        <v>89.99792853186608</v>
      </c>
      <c r="AH806" s="51">
        <v>3.8842618735584806E-5</v>
      </c>
      <c r="AI806" s="51">
        <v>7.3470584206367859E-2</v>
      </c>
      <c r="AJ806" s="51">
        <v>0.12457321655316522</v>
      </c>
      <c r="AK806" s="51">
        <v>4.5270591000542852</v>
      </c>
      <c r="AL806" s="51">
        <v>3.2325479617022519</v>
      </c>
      <c r="AM806" s="51">
        <v>5.821570238406319</v>
      </c>
    </row>
    <row r="807" spans="1:39">
      <c r="A807" t="s">
        <v>1750</v>
      </c>
      <c r="B807">
        <v>5</v>
      </c>
      <c r="C807" t="s">
        <v>1751</v>
      </c>
      <c r="D807" t="s">
        <v>136</v>
      </c>
      <c r="E807" t="s">
        <v>137</v>
      </c>
      <c r="F807" t="s">
        <v>138</v>
      </c>
      <c r="G807" t="s">
        <v>139</v>
      </c>
      <c r="H807" t="s">
        <v>140</v>
      </c>
      <c r="I807" t="s">
        <v>10</v>
      </c>
      <c r="J807" t="s">
        <v>45</v>
      </c>
      <c r="K807">
        <v>52</v>
      </c>
      <c r="L807">
        <v>10841.3</v>
      </c>
      <c r="M807" t="s">
        <v>30</v>
      </c>
      <c r="N807">
        <v>806</v>
      </c>
      <c r="O807">
        <v>369.22965961538461</v>
      </c>
      <c r="P807" s="49" t="s">
        <v>33</v>
      </c>
      <c r="Q807" s="49">
        <v>7360445</v>
      </c>
      <c r="R807" s="49">
        <v>32.510452999999998</v>
      </c>
      <c r="S807" s="49">
        <v>52.540310169999998</v>
      </c>
      <c r="T807" s="49">
        <v>7.6758653781217774</v>
      </c>
      <c r="U807" s="49" t="s">
        <v>141</v>
      </c>
      <c r="V807" s="49">
        <v>0.28594968825048261</v>
      </c>
      <c r="W807" s="49">
        <v>1.93521838171215</v>
      </c>
      <c r="X807" s="49">
        <v>4</v>
      </c>
      <c r="Y807" s="49">
        <v>90</v>
      </c>
      <c r="Z807" s="49">
        <v>0.89753000000000005</v>
      </c>
      <c r="AA807" s="49">
        <v>401.28340079999998</v>
      </c>
      <c r="AB807" s="49">
        <v>2.1221608550000002</v>
      </c>
      <c r="AC807" s="51">
        <v>0.6989506263185653</v>
      </c>
      <c r="AD807" s="53">
        <v>1</v>
      </c>
      <c r="AE807" s="51">
        <v>369.22965961538461</v>
      </c>
      <c r="AF807" s="51">
        <v>1226.475428598955</v>
      </c>
      <c r="AG807" s="51">
        <v>89.997986146889772</v>
      </c>
      <c r="AH807" s="51">
        <v>3.7815754796949812E-5</v>
      </c>
      <c r="AI807" s="51">
        <v>7.337936337599324E-2</v>
      </c>
      <c r="AJ807" s="51">
        <v>0.12457321655316522</v>
      </c>
      <c r="AK807" s="51">
        <v>4.5214383186936526</v>
      </c>
      <c r="AL807" s="51">
        <v>3.2285344410194163</v>
      </c>
      <c r="AM807" s="51">
        <v>5.8143421963678898</v>
      </c>
    </row>
    <row r="808" spans="1:39">
      <c r="A808" t="s">
        <v>1752</v>
      </c>
      <c r="B808">
        <v>5</v>
      </c>
      <c r="C808" t="s">
        <v>1753</v>
      </c>
      <c r="D808" t="s">
        <v>136</v>
      </c>
      <c r="E808" t="s">
        <v>137</v>
      </c>
      <c r="F808" t="s">
        <v>138</v>
      </c>
      <c r="G808" t="s">
        <v>139</v>
      </c>
      <c r="H808" t="s">
        <v>140</v>
      </c>
      <c r="I808" t="s">
        <v>10</v>
      </c>
      <c r="J808" t="s">
        <v>45</v>
      </c>
      <c r="K808">
        <v>52</v>
      </c>
      <c r="L808">
        <v>10841.3</v>
      </c>
      <c r="M808" t="s">
        <v>30</v>
      </c>
      <c r="N808">
        <v>807</v>
      </c>
      <c r="O808">
        <v>369.68833000000001</v>
      </c>
      <c r="P808" s="49" t="s">
        <v>33</v>
      </c>
      <c r="Q808" s="49">
        <v>7360445</v>
      </c>
      <c r="R808" s="49">
        <v>32.510452999999998</v>
      </c>
      <c r="S808" s="49">
        <v>52.540310169999998</v>
      </c>
      <c r="T808" s="49">
        <v>7.6758653781217774</v>
      </c>
      <c r="U808" s="49" t="s">
        <v>141</v>
      </c>
      <c r="V808" s="49">
        <v>0.28594968825048261</v>
      </c>
      <c r="W808" s="49">
        <v>1.93521838171215</v>
      </c>
      <c r="X808" s="49">
        <v>4</v>
      </c>
      <c r="Y808" s="49">
        <v>90</v>
      </c>
      <c r="Z808" s="49">
        <v>0.89753000000000005</v>
      </c>
      <c r="AA808" s="49">
        <v>401.28340079999998</v>
      </c>
      <c r="AB808" s="49">
        <v>2.1221608550000002</v>
      </c>
      <c r="AC808" s="51">
        <v>0.6989506263185653</v>
      </c>
      <c r="AD808" s="53">
        <v>1</v>
      </c>
      <c r="AE808" s="51">
        <v>369.68833000000001</v>
      </c>
      <c r="AF808" s="51">
        <v>1227.9990005599477</v>
      </c>
      <c r="AG808" s="51">
        <v>89.998042236468152</v>
      </c>
      <c r="AH808" s="51">
        <v>3.6814525217875197E-5</v>
      </c>
      <c r="AI808" s="51">
        <v>7.3288367657816086E-2</v>
      </c>
      <c r="AJ808" s="51">
        <v>0.12457321655316522</v>
      </c>
      <c r="AK808" s="51">
        <v>4.5158314081390456</v>
      </c>
      <c r="AL808" s="51">
        <v>3.2245308247899471</v>
      </c>
      <c r="AM808" s="51">
        <v>5.8071319914881441</v>
      </c>
    </row>
    <row r="809" spans="1:39">
      <c r="A809" t="s">
        <v>1754</v>
      </c>
      <c r="B809">
        <v>5</v>
      </c>
      <c r="C809" t="s">
        <v>1755</v>
      </c>
      <c r="D809" t="s">
        <v>136</v>
      </c>
      <c r="E809" t="s">
        <v>137</v>
      </c>
      <c r="F809" t="s">
        <v>138</v>
      </c>
      <c r="G809" t="s">
        <v>139</v>
      </c>
      <c r="H809" t="s">
        <v>140</v>
      </c>
      <c r="I809" t="s">
        <v>10</v>
      </c>
      <c r="J809" t="s">
        <v>45</v>
      </c>
      <c r="K809">
        <v>52</v>
      </c>
      <c r="L809">
        <v>10841.3</v>
      </c>
      <c r="M809" t="s">
        <v>30</v>
      </c>
      <c r="N809">
        <v>808</v>
      </c>
      <c r="O809">
        <v>370.14700038461541</v>
      </c>
      <c r="P809" s="49" t="s">
        <v>33</v>
      </c>
      <c r="Q809" s="49">
        <v>7360445</v>
      </c>
      <c r="R809" s="49">
        <v>32.510452999999998</v>
      </c>
      <c r="S809" s="49">
        <v>52.540310169999998</v>
      </c>
      <c r="T809" s="49">
        <v>7.6758653781217774</v>
      </c>
      <c r="U809" s="49" t="s">
        <v>141</v>
      </c>
      <c r="V809" s="49">
        <v>0.28594968825048261</v>
      </c>
      <c r="W809" s="49">
        <v>1.93521838171215</v>
      </c>
      <c r="X809" s="49">
        <v>4</v>
      </c>
      <c r="Y809" s="49">
        <v>90</v>
      </c>
      <c r="Z809" s="49">
        <v>0.89753000000000005</v>
      </c>
      <c r="AA809" s="49">
        <v>401.28340079999998</v>
      </c>
      <c r="AB809" s="49">
        <v>2.1221608550000002</v>
      </c>
      <c r="AC809" s="51">
        <v>0.6989506263185653</v>
      </c>
      <c r="AD809" s="53">
        <v>1</v>
      </c>
      <c r="AE809" s="51">
        <v>370.14700038461541</v>
      </c>
      <c r="AF809" s="51">
        <v>1229.5225725209402</v>
      </c>
      <c r="AG809" s="51">
        <v>89.998096838746534</v>
      </c>
      <c r="AH809" s="51">
        <v>3.5838332405846051E-5</v>
      </c>
      <c r="AI809" s="51">
        <v>7.3197596246012603E-2</v>
      </c>
      <c r="AJ809" s="51">
        <v>0.12457321655316522</v>
      </c>
      <c r="AK809" s="51">
        <v>4.5102383187377759</v>
      </c>
      <c r="AL809" s="51">
        <v>3.2205370775593276</v>
      </c>
      <c r="AM809" s="51">
        <v>5.7999395599162238</v>
      </c>
    </row>
    <row r="810" spans="1:39">
      <c r="A810" t="s">
        <v>1756</v>
      </c>
      <c r="B810">
        <v>5</v>
      </c>
      <c r="C810" t="s">
        <v>1757</v>
      </c>
      <c r="D810" t="s">
        <v>136</v>
      </c>
      <c r="E810" t="s">
        <v>137</v>
      </c>
      <c r="F810" t="s">
        <v>138</v>
      </c>
      <c r="G810" t="s">
        <v>139</v>
      </c>
      <c r="H810" t="s">
        <v>140</v>
      </c>
      <c r="I810" t="s">
        <v>10</v>
      </c>
      <c r="J810" t="s">
        <v>45</v>
      </c>
      <c r="K810">
        <v>52</v>
      </c>
      <c r="L810">
        <v>10841.3</v>
      </c>
      <c r="M810" t="s">
        <v>30</v>
      </c>
      <c r="N810">
        <v>809</v>
      </c>
      <c r="O810">
        <v>370.60567076923076</v>
      </c>
      <c r="P810" s="49" t="s">
        <v>33</v>
      </c>
      <c r="Q810" s="49">
        <v>7360445</v>
      </c>
      <c r="R810" s="49">
        <v>32.510452999999998</v>
      </c>
      <c r="S810" s="49">
        <v>52.540310169999998</v>
      </c>
      <c r="T810" s="49">
        <v>7.6758653781217774</v>
      </c>
      <c r="U810" s="49" t="s">
        <v>141</v>
      </c>
      <c r="V810" s="49">
        <v>0.28594968825048261</v>
      </c>
      <c r="W810" s="49">
        <v>1.93521838171215</v>
      </c>
      <c r="X810" s="49">
        <v>4</v>
      </c>
      <c r="Y810" s="49">
        <v>90</v>
      </c>
      <c r="Z810" s="49">
        <v>0.89753000000000005</v>
      </c>
      <c r="AA810" s="49">
        <v>401.28340079999998</v>
      </c>
      <c r="AB810" s="49">
        <v>2.1221608550000002</v>
      </c>
      <c r="AC810" s="51">
        <v>0.6989506263185653</v>
      </c>
      <c r="AD810" s="53">
        <v>1</v>
      </c>
      <c r="AE810" s="51">
        <v>370.60567076923076</v>
      </c>
      <c r="AF810" s="51">
        <v>1231.0461444819325</v>
      </c>
      <c r="AG810" s="51">
        <v>89.998149990979243</v>
      </c>
      <c r="AH810" s="51">
        <v>3.4886591556063165E-5</v>
      </c>
      <c r="AI810" s="51">
        <v>7.3107048338024422E-2</v>
      </c>
      <c r="AJ810" s="51">
        <v>0.12457321655316522</v>
      </c>
      <c r="AK810" s="51">
        <v>4.5046590010383634</v>
      </c>
      <c r="AL810" s="51">
        <v>3.2165531640167124</v>
      </c>
      <c r="AM810" s="51">
        <v>5.7927648380600143</v>
      </c>
    </row>
    <row r="811" spans="1:39">
      <c r="A811" t="s">
        <v>1758</v>
      </c>
      <c r="B811">
        <v>5</v>
      </c>
      <c r="C811" t="s">
        <v>1759</v>
      </c>
      <c r="D811" t="s">
        <v>136</v>
      </c>
      <c r="E811" t="s">
        <v>137</v>
      </c>
      <c r="F811" t="s">
        <v>138</v>
      </c>
      <c r="G811" t="s">
        <v>139</v>
      </c>
      <c r="H811" t="s">
        <v>140</v>
      </c>
      <c r="I811" t="s">
        <v>10</v>
      </c>
      <c r="J811" t="s">
        <v>45</v>
      </c>
      <c r="K811">
        <v>52</v>
      </c>
      <c r="L811">
        <v>10841.3</v>
      </c>
      <c r="M811" t="s">
        <v>30</v>
      </c>
      <c r="N811">
        <v>810</v>
      </c>
      <c r="O811">
        <v>371.06434115384616</v>
      </c>
      <c r="P811" s="49" t="s">
        <v>33</v>
      </c>
      <c r="Q811" s="49">
        <v>7360445</v>
      </c>
      <c r="R811" s="49">
        <v>32.510452999999998</v>
      </c>
      <c r="S811" s="49">
        <v>52.540310169999998</v>
      </c>
      <c r="T811" s="49">
        <v>7.6758653781217774</v>
      </c>
      <c r="U811" s="49" t="s">
        <v>141</v>
      </c>
      <c r="V811" s="49">
        <v>0.28594968825048261</v>
      </c>
      <c r="W811" s="49">
        <v>1.93521838171215</v>
      </c>
      <c r="X811" s="49">
        <v>4</v>
      </c>
      <c r="Y811" s="49">
        <v>90</v>
      </c>
      <c r="Z811" s="49">
        <v>0.89753000000000005</v>
      </c>
      <c r="AA811" s="49">
        <v>401.28340079999998</v>
      </c>
      <c r="AB811" s="49">
        <v>2.1221608550000002</v>
      </c>
      <c r="AC811" s="51">
        <v>0.6989506263185653</v>
      </c>
      <c r="AD811" s="53">
        <v>1</v>
      </c>
      <c r="AE811" s="51">
        <v>371.06434115384616</v>
      </c>
      <c r="AF811" s="51">
        <v>1232.569716442925</v>
      </c>
      <c r="AG811" s="51">
        <v>89.99820172954874</v>
      </c>
      <c r="AH811" s="51">
        <v>3.3958730418317005E-5</v>
      </c>
      <c r="AI811" s="51">
        <v>7.3016723134553957E-2</v>
      </c>
      <c r="AJ811" s="51">
        <v>0.12457321655316522</v>
      </c>
      <c r="AK811" s="51">
        <v>4.4990934057902479</v>
      </c>
      <c r="AL811" s="51">
        <v>3.2125790489947241</v>
      </c>
      <c r="AM811" s="51">
        <v>5.785607762585772</v>
      </c>
    </row>
    <row r="812" spans="1:39">
      <c r="A812" t="s">
        <v>1760</v>
      </c>
      <c r="B812">
        <v>5</v>
      </c>
      <c r="C812" t="s">
        <v>1761</v>
      </c>
      <c r="D812" t="s">
        <v>136</v>
      </c>
      <c r="E812" t="s">
        <v>137</v>
      </c>
      <c r="F812" t="s">
        <v>138</v>
      </c>
      <c r="G812" t="s">
        <v>139</v>
      </c>
      <c r="H812" t="s">
        <v>140</v>
      </c>
      <c r="I812" t="s">
        <v>10</v>
      </c>
      <c r="J812" t="s">
        <v>45</v>
      </c>
      <c r="K812">
        <v>52</v>
      </c>
      <c r="L812">
        <v>10841.3</v>
      </c>
      <c r="M812" t="s">
        <v>30</v>
      </c>
      <c r="N812">
        <v>811</v>
      </c>
      <c r="O812">
        <v>371.52301153846156</v>
      </c>
      <c r="P812" s="49" t="s">
        <v>33</v>
      </c>
      <c r="Q812" s="49">
        <v>7360445</v>
      </c>
      <c r="R812" s="49">
        <v>32.510452999999998</v>
      </c>
      <c r="S812" s="49">
        <v>52.540310169999998</v>
      </c>
      <c r="T812" s="49">
        <v>7.6758653781217774</v>
      </c>
      <c r="U812" s="49" t="s">
        <v>141</v>
      </c>
      <c r="V812" s="49">
        <v>0.28594968825048261</v>
      </c>
      <c r="W812" s="49">
        <v>1.93521838171215</v>
      </c>
      <c r="X812" s="49">
        <v>4</v>
      </c>
      <c r="Y812" s="49">
        <v>90</v>
      </c>
      <c r="Z812" s="49">
        <v>0.89753000000000005</v>
      </c>
      <c r="AA812" s="49">
        <v>401.28340079999998</v>
      </c>
      <c r="AB812" s="49">
        <v>2.1221608550000002</v>
      </c>
      <c r="AC812" s="51">
        <v>0.6989506263185653</v>
      </c>
      <c r="AD812" s="53">
        <v>1</v>
      </c>
      <c r="AE812" s="51">
        <v>371.52301153846156</v>
      </c>
      <c r="AF812" s="51">
        <v>1234.0932884039175</v>
      </c>
      <c r="AG812" s="51">
        <v>89.998252089984362</v>
      </c>
      <c r="AH812" s="51">
        <v>3.3054189045168821E-5</v>
      </c>
      <c r="AI812" s="51">
        <v>7.2926619839559503E-2</v>
      </c>
      <c r="AJ812" s="51">
        <v>0.12457321655316522</v>
      </c>
      <c r="AK812" s="51">
        <v>4.4935414839434884</v>
      </c>
      <c r="AL812" s="51">
        <v>3.2086146974692364</v>
      </c>
      <c r="AM812" s="51">
        <v>5.7784682704177399</v>
      </c>
    </row>
    <row r="813" spans="1:39">
      <c r="A813" t="s">
        <v>1762</v>
      </c>
      <c r="B813">
        <v>5</v>
      </c>
      <c r="C813" t="s">
        <v>1763</v>
      </c>
      <c r="D813" t="s">
        <v>136</v>
      </c>
      <c r="E813" t="s">
        <v>137</v>
      </c>
      <c r="F813" t="s">
        <v>138</v>
      </c>
      <c r="G813" t="s">
        <v>139</v>
      </c>
      <c r="H813" t="s">
        <v>140</v>
      </c>
      <c r="I813" t="s">
        <v>10</v>
      </c>
      <c r="J813" t="s">
        <v>45</v>
      </c>
      <c r="K813">
        <v>52</v>
      </c>
      <c r="L813">
        <v>10841.3</v>
      </c>
      <c r="M813" t="s">
        <v>30</v>
      </c>
      <c r="N813">
        <v>812</v>
      </c>
      <c r="O813">
        <v>371.98168192307691</v>
      </c>
      <c r="P813" s="49" t="s">
        <v>33</v>
      </c>
      <c r="Q813" s="49">
        <v>7360445</v>
      </c>
      <c r="R813" s="49">
        <v>32.510452999999998</v>
      </c>
      <c r="S813" s="49">
        <v>52.540310169999998</v>
      </c>
      <c r="T813" s="49">
        <v>7.6758653781217774</v>
      </c>
      <c r="U813" s="49" t="s">
        <v>141</v>
      </c>
      <c r="V813" s="49">
        <v>0.28594968825048261</v>
      </c>
      <c r="W813" s="49">
        <v>1.93521838171215</v>
      </c>
      <c r="X813" s="49">
        <v>4</v>
      </c>
      <c r="Y813" s="49">
        <v>90</v>
      </c>
      <c r="Z813" s="49">
        <v>0.89753000000000005</v>
      </c>
      <c r="AA813" s="49">
        <v>401.28340079999998</v>
      </c>
      <c r="AB813" s="49">
        <v>2.1221608550000002</v>
      </c>
      <c r="AC813" s="51">
        <v>0.6989506263185653</v>
      </c>
      <c r="AD813" s="53">
        <v>1</v>
      </c>
      <c r="AE813" s="51">
        <v>371.98168192307691</v>
      </c>
      <c r="AF813" s="51">
        <v>1235.6168603649101</v>
      </c>
      <c r="AG813" s="51">
        <v>89.998301106980691</v>
      </c>
      <c r="AH813" s="51">
        <v>3.2172419540066211E-5</v>
      </c>
      <c r="AI813" s="51">
        <v>7.2836737660249978E-2</v>
      </c>
      <c r="AJ813" s="51">
        <v>0.12457321655316522</v>
      </c>
      <c r="AK813" s="51">
        <v>4.488003186648438</v>
      </c>
      <c r="AL813" s="51">
        <v>3.2046600745591443</v>
      </c>
      <c r="AM813" s="51">
        <v>5.7713462987377318</v>
      </c>
    </row>
    <row r="814" spans="1:39">
      <c r="A814" t="s">
        <v>1764</v>
      </c>
      <c r="B814">
        <v>5</v>
      </c>
      <c r="C814" t="s">
        <v>1765</v>
      </c>
      <c r="D814" t="s">
        <v>136</v>
      </c>
      <c r="E814" t="s">
        <v>137</v>
      </c>
      <c r="F814" t="s">
        <v>138</v>
      </c>
      <c r="G814" t="s">
        <v>139</v>
      </c>
      <c r="H814" t="s">
        <v>140</v>
      </c>
      <c r="I814" t="s">
        <v>10</v>
      </c>
      <c r="J814" t="s">
        <v>45</v>
      </c>
      <c r="K814">
        <v>52</v>
      </c>
      <c r="L814">
        <v>10841.3</v>
      </c>
      <c r="M814" t="s">
        <v>30</v>
      </c>
      <c r="N814">
        <v>813</v>
      </c>
      <c r="O814">
        <v>372.44035230769231</v>
      </c>
      <c r="P814" s="49" t="s">
        <v>33</v>
      </c>
      <c r="Q814" s="49">
        <v>7360445</v>
      </c>
      <c r="R814" s="49">
        <v>32.510452999999998</v>
      </c>
      <c r="S814" s="49">
        <v>52.540310169999998</v>
      </c>
      <c r="T814" s="49">
        <v>7.6758653781217774</v>
      </c>
      <c r="U814" s="49" t="s">
        <v>141</v>
      </c>
      <c r="V814" s="49">
        <v>0.28594968825048261</v>
      </c>
      <c r="W814" s="49">
        <v>1.93521838171215</v>
      </c>
      <c r="X814" s="49">
        <v>4</v>
      </c>
      <c r="Y814" s="49">
        <v>90</v>
      </c>
      <c r="Z814" s="49">
        <v>0.89753000000000005</v>
      </c>
      <c r="AA814" s="49">
        <v>401.28340079999998</v>
      </c>
      <c r="AB814" s="49">
        <v>2.1221608550000002</v>
      </c>
      <c r="AC814" s="51">
        <v>0.6989506263185653</v>
      </c>
      <c r="AD814" s="53">
        <v>1</v>
      </c>
      <c r="AE814" s="51">
        <v>372.44035230769231</v>
      </c>
      <c r="AF814" s="51">
        <v>1237.1404323259026</v>
      </c>
      <c r="AG814" s="51">
        <v>89.998348814415664</v>
      </c>
      <c r="AH814" s="51">
        <v>3.1312885898804606E-5</v>
      </c>
      <c r="AI814" s="51">
        <v>7.2747075807079606E-2</v>
      </c>
      <c r="AJ814" s="51">
        <v>0.12457321655316522</v>
      </c>
      <c r="AK814" s="51">
        <v>4.4824784652554168</v>
      </c>
      <c r="AL814" s="51">
        <v>3.2007151455261282</v>
      </c>
      <c r="AM814" s="51">
        <v>5.7642417849847059</v>
      </c>
    </row>
    <row r="815" spans="1:39">
      <c r="A815" t="s">
        <v>1766</v>
      </c>
      <c r="B815">
        <v>5</v>
      </c>
      <c r="C815" t="s">
        <v>1767</v>
      </c>
      <c r="D815" t="s">
        <v>136</v>
      </c>
      <c r="E815" t="s">
        <v>137</v>
      </c>
      <c r="F815" t="s">
        <v>138</v>
      </c>
      <c r="G815" t="s">
        <v>139</v>
      </c>
      <c r="H815" t="s">
        <v>140</v>
      </c>
      <c r="I815" t="s">
        <v>10</v>
      </c>
      <c r="J815" t="s">
        <v>45</v>
      </c>
      <c r="K815">
        <v>52</v>
      </c>
      <c r="L815">
        <v>10841.3</v>
      </c>
      <c r="M815" t="s">
        <v>30</v>
      </c>
      <c r="N815">
        <v>814</v>
      </c>
      <c r="O815">
        <v>372.89902269230771</v>
      </c>
      <c r="P815" s="49" t="s">
        <v>33</v>
      </c>
      <c r="Q815" s="49">
        <v>7360445</v>
      </c>
      <c r="R815" s="49">
        <v>32.510452999999998</v>
      </c>
      <c r="S815" s="49">
        <v>52.540310169999998</v>
      </c>
      <c r="T815" s="49">
        <v>7.6758653781217774</v>
      </c>
      <c r="U815" s="49" t="s">
        <v>141</v>
      </c>
      <c r="V815" s="49">
        <v>0.28594968825048261</v>
      </c>
      <c r="W815" s="49">
        <v>1.93521838171215</v>
      </c>
      <c r="X815" s="49">
        <v>4</v>
      </c>
      <c r="Y815" s="49">
        <v>90</v>
      </c>
      <c r="Z815" s="49">
        <v>0.89753000000000005</v>
      </c>
      <c r="AA815" s="49">
        <v>401.28340079999998</v>
      </c>
      <c r="AB815" s="49">
        <v>2.1221608550000002</v>
      </c>
      <c r="AC815" s="51">
        <v>0.6989506263185653</v>
      </c>
      <c r="AD815" s="53">
        <v>1</v>
      </c>
      <c r="AE815" s="51">
        <v>372.89902269230771</v>
      </c>
      <c r="AF815" s="51">
        <v>1238.6640042868951</v>
      </c>
      <c r="AG815" s="51">
        <v>89.998395245368215</v>
      </c>
      <c r="AH815" s="51">
        <v>3.0475063692392908E-5</v>
      </c>
      <c r="AI815" s="51">
        <v>7.2657633493742102E-2</v>
      </c>
      <c r="AJ815" s="51">
        <v>0.12457321655316522</v>
      </c>
      <c r="AK815" s="51">
        <v>4.4769672713143542</v>
      </c>
      <c r="AL815" s="51">
        <v>3.1967798757744008</v>
      </c>
      <c r="AM815" s="51">
        <v>5.7571546668543085</v>
      </c>
    </row>
    <row r="816" spans="1:39">
      <c r="A816" t="s">
        <v>1768</v>
      </c>
      <c r="B816">
        <v>5</v>
      </c>
      <c r="C816" t="s">
        <v>1769</v>
      </c>
      <c r="D816" t="s">
        <v>136</v>
      </c>
      <c r="E816" t="s">
        <v>137</v>
      </c>
      <c r="F816" t="s">
        <v>138</v>
      </c>
      <c r="G816" t="s">
        <v>139</v>
      </c>
      <c r="H816" t="s">
        <v>140</v>
      </c>
      <c r="I816" t="s">
        <v>10</v>
      </c>
      <c r="J816" t="s">
        <v>45</v>
      </c>
      <c r="K816">
        <v>52</v>
      </c>
      <c r="L816">
        <v>10841.3</v>
      </c>
      <c r="M816" t="s">
        <v>30</v>
      </c>
      <c r="N816">
        <v>815</v>
      </c>
      <c r="O816">
        <v>373.35769307692306</v>
      </c>
      <c r="P816" s="49" t="s">
        <v>33</v>
      </c>
      <c r="Q816" s="49">
        <v>7360445</v>
      </c>
      <c r="R816" s="49">
        <v>32.510452999999998</v>
      </c>
      <c r="S816" s="49">
        <v>52.540310169999998</v>
      </c>
      <c r="T816" s="49">
        <v>7.6758653781217774</v>
      </c>
      <c r="U816" s="49" t="s">
        <v>141</v>
      </c>
      <c r="V816" s="49">
        <v>0.28594968825048261</v>
      </c>
      <c r="W816" s="49">
        <v>1.93521838171215</v>
      </c>
      <c r="X816" s="49">
        <v>4</v>
      </c>
      <c r="Y816" s="49">
        <v>90</v>
      </c>
      <c r="Z816" s="49">
        <v>0.89753000000000005</v>
      </c>
      <c r="AA816" s="49">
        <v>401.28340079999998</v>
      </c>
      <c r="AB816" s="49">
        <v>2.1221608550000002</v>
      </c>
      <c r="AC816" s="51">
        <v>0.6989506263185653</v>
      </c>
      <c r="AD816" s="53">
        <v>1</v>
      </c>
      <c r="AE816" s="51">
        <v>373.35769307692306</v>
      </c>
      <c r="AF816" s="51">
        <v>1240.1875762478874</v>
      </c>
      <c r="AG816" s="51">
        <v>89.998440432135553</v>
      </c>
      <c r="AH816" s="51">
        <v>2.9658439833874738E-5</v>
      </c>
      <c r="AI816" s="51">
        <v>7.2568409937164832E-2</v>
      </c>
      <c r="AJ816" s="51">
        <v>0.12457321655316522</v>
      </c>
      <c r="AK816" s="51">
        <v>4.4714695565744282</v>
      </c>
      <c r="AL816" s="51">
        <v>3.1928542308504464</v>
      </c>
      <c r="AM816" s="51">
        <v>5.7500848822984105</v>
      </c>
    </row>
    <row r="817" spans="1:39">
      <c r="A817" t="s">
        <v>1770</v>
      </c>
      <c r="B817">
        <v>5</v>
      </c>
      <c r="C817" t="s">
        <v>1771</v>
      </c>
      <c r="D817" t="s">
        <v>136</v>
      </c>
      <c r="E817" t="s">
        <v>137</v>
      </c>
      <c r="F817" t="s">
        <v>138</v>
      </c>
      <c r="G817" t="s">
        <v>139</v>
      </c>
      <c r="H817" t="s">
        <v>140</v>
      </c>
      <c r="I817" t="s">
        <v>10</v>
      </c>
      <c r="J817" t="s">
        <v>45</v>
      </c>
      <c r="K817">
        <v>52</v>
      </c>
      <c r="L817">
        <v>10841.3</v>
      </c>
      <c r="M817" t="s">
        <v>30</v>
      </c>
      <c r="N817">
        <v>816</v>
      </c>
      <c r="O817">
        <v>373.81636346153846</v>
      </c>
      <c r="P817" s="49" t="s">
        <v>33</v>
      </c>
      <c r="Q817" s="49">
        <v>7360445</v>
      </c>
      <c r="R817" s="49">
        <v>32.510452999999998</v>
      </c>
      <c r="S817" s="49">
        <v>52.540310169999998</v>
      </c>
      <c r="T817" s="49">
        <v>7.6758653781217774</v>
      </c>
      <c r="U817" s="49" t="s">
        <v>141</v>
      </c>
      <c r="V817" s="49">
        <v>0.28594968825048261</v>
      </c>
      <c r="W817" s="49">
        <v>1.93521838171215</v>
      </c>
      <c r="X817" s="49">
        <v>4</v>
      </c>
      <c r="Y817" s="49">
        <v>90</v>
      </c>
      <c r="Z817" s="49">
        <v>0.89753000000000005</v>
      </c>
      <c r="AA817" s="49">
        <v>401.28340079999998</v>
      </c>
      <c r="AB817" s="49">
        <v>2.1221608550000002</v>
      </c>
      <c r="AC817" s="51">
        <v>0.6989506263185653</v>
      </c>
      <c r="AD817" s="53">
        <v>1</v>
      </c>
      <c r="AE817" s="51">
        <v>373.81636346153846</v>
      </c>
      <c r="AF817" s="51">
        <v>1241.7111482088801</v>
      </c>
      <c r="AG817" s="51">
        <v>89.998484406250356</v>
      </c>
      <c r="AH817" s="51">
        <v>2.8862512522338039E-5</v>
      </c>
      <c r="AI817" s="51">
        <v>7.2479404357502678E-2</v>
      </c>
      <c r="AJ817" s="51">
        <v>0.12457321655316522</v>
      </c>
      <c r="AK817" s="51">
        <v>4.4659852729836871</v>
      </c>
      <c r="AL817" s="51">
        <v>3.1889381764427549</v>
      </c>
      <c r="AM817" s="51">
        <v>5.7430323695246193</v>
      </c>
    </row>
    <row r="818" spans="1:39">
      <c r="A818" t="s">
        <v>1772</v>
      </c>
      <c r="B818">
        <v>5</v>
      </c>
      <c r="C818" t="s">
        <v>1773</v>
      </c>
      <c r="D818" t="s">
        <v>136</v>
      </c>
      <c r="E818" t="s">
        <v>137</v>
      </c>
      <c r="F818" t="s">
        <v>138</v>
      </c>
      <c r="G818" t="s">
        <v>139</v>
      </c>
      <c r="H818" t="s">
        <v>140</v>
      </c>
      <c r="I818" t="s">
        <v>10</v>
      </c>
      <c r="J818" t="s">
        <v>45</v>
      </c>
      <c r="K818">
        <v>52</v>
      </c>
      <c r="L818">
        <v>10841.3</v>
      </c>
      <c r="M818" t="s">
        <v>30</v>
      </c>
      <c r="N818">
        <v>817</v>
      </c>
      <c r="O818">
        <v>374.27503384615386</v>
      </c>
      <c r="P818" s="49" t="s">
        <v>33</v>
      </c>
      <c r="Q818" s="49">
        <v>7360445</v>
      </c>
      <c r="R818" s="49">
        <v>32.510452999999998</v>
      </c>
      <c r="S818" s="49">
        <v>52.540310169999998</v>
      </c>
      <c r="T818" s="49">
        <v>7.6758653781217774</v>
      </c>
      <c r="U818" s="49" t="s">
        <v>141</v>
      </c>
      <c r="V818" s="49">
        <v>0.28594968825048261</v>
      </c>
      <c r="W818" s="49">
        <v>1.93521838171215</v>
      </c>
      <c r="X818" s="49">
        <v>4</v>
      </c>
      <c r="Y818" s="49">
        <v>90</v>
      </c>
      <c r="Z818" s="49">
        <v>0.89753000000000005</v>
      </c>
      <c r="AA818" s="49">
        <v>401.28340079999998</v>
      </c>
      <c r="AB818" s="49">
        <v>2.1221608550000002</v>
      </c>
      <c r="AC818" s="51">
        <v>0.6989506263185653</v>
      </c>
      <c r="AD818" s="53">
        <v>1</v>
      </c>
      <c r="AE818" s="51">
        <v>374.27503384615386</v>
      </c>
      <c r="AF818" s="51">
        <v>1243.2347201698726</v>
      </c>
      <c r="AG818" s="51">
        <v>89.998527198497229</v>
      </c>
      <c r="AH818" s="51">
        <v>2.8086790757959833E-5</v>
      </c>
      <c r="AI818" s="51">
        <v>7.2390615978131664E-2</v>
      </c>
      <c r="AJ818" s="51">
        <v>0.12457321655316522</v>
      </c>
      <c r="AK818" s="51">
        <v>4.4605143726886567</v>
      </c>
      <c r="AL818" s="51">
        <v>3.1850316783815384</v>
      </c>
      <c r="AM818" s="51">
        <v>5.7359970669957763</v>
      </c>
    </row>
    <row r="819" spans="1:39">
      <c r="A819" t="s">
        <v>1774</v>
      </c>
      <c r="B819">
        <v>5</v>
      </c>
      <c r="C819" t="s">
        <v>1775</v>
      </c>
      <c r="D819" t="s">
        <v>136</v>
      </c>
      <c r="E819" t="s">
        <v>137</v>
      </c>
      <c r="F819" t="s">
        <v>138</v>
      </c>
      <c r="G819" t="s">
        <v>139</v>
      </c>
      <c r="H819" t="s">
        <v>140</v>
      </c>
      <c r="I819" t="s">
        <v>10</v>
      </c>
      <c r="J819" t="s">
        <v>45</v>
      </c>
      <c r="K819">
        <v>52</v>
      </c>
      <c r="L819">
        <v>10841.3</v>
      </c>
      <c r="M819" t="s">
        <v>30</v>
      </c>
      <c r="N819">
        <v>818</v>
      </c>
      <c r="O819">
        <v>374.73370423076921</v>
      </c>
      <c r="P819" s="49" t="s">
        <v>33</v>
      </c>
      <c r="Q819" s="49">
        <v>7360445</v>
      </c>
      <c r="R819" s="49">
        <v>32.510452999999998</v>
      </c>
      <c r="S819" s="49">
        <v>52.540310169999998</v>
      </c>
      <c r="T819" s="49">
        <v>7.6758653781217774</v>
      </c>
      <c r="U819" s="49" t="s">
        <v>141</v>
      </c>
      <c r="V819" s="49">
        <v>0.28594968825048261</v>
      </c>
      <c r="W819" s="49">
        <v>1.93521838171215</v>
      </c>
      <c r="X819" s="49">
        <v>4</v>
      </c>
      <c r="Y819" s="49">
        <v>90</v>
      </c>
      <c r="Z819" s="49">
        <v>0.89753000000000005</v>
      </c>
      <c r="AA819" s="49">
        <v>401.28340079999998</v>
      </c>
      <c r="AB819" s="49">
        <v>2.1221608550000002</v>
      </c>
      <c r="AC819" s="51">
        <v>0.6989506263185653</v>
      </c>
      <c r="AD819" s="53">
        <v>1</v>
      </c>
      <c r="AE819" s="51">
        <v>374.73370423076921</v>
      </c>
      <c r="AF819" s="51">
        <v>1244.7582921308649</v>
      </c>
      <c r="AG819" s="51">
        <v>89.998568838929231</v>
      </c>
      <c r="AH819" s="51">
        <v>2.73307943885596E-5</v>
      </c>
      <c r="AI819" s="51">
        <v>7.2302044025642401E-2</v>
      </c>
      <c r="AJ819" s="51">
        <v>0.12457321655316522</v>
      </c>
      <c r="AK819" s="51">
        <v>4.4550568080339401</v>
      </c>
      <c r="AL819" s="51">
        <v>3.1811347026384444</v>
      </c>
      <c r="AM819" s="51">
        <v>5.7289789134294358</v>
      </c>
    </row>
    <row r="820" spans="1:39">
      <c r="A820" t="s">
        <v>1776</v>
      </c>
      <c r="B820">
        <v>5</v>
      </c>
      <c r="C820" t="s">
        <v>1777</v>
      </c>
      <c r="D820" t="s">
        <v>136</v>
      </c>
      <c r="E820" t="s">
        <v>137</v>
      </c>
      <c r="F820" t="s">
        <v>138</v>
      </c>
      <c r="G820" t="s">
        <v>139</v>
      </c>
      <c r="H820" t="s">
        <v>140</v>
      </c>
      <c r="I820" t="s">
        <v>10</v>
      </c>
      <c r="J820" t="s">
        <v>45</v>
      </c>
      <c r="K820">
        <v>52</v>
      </c>
      <c r="L820">
        <v>10841.3</v>
      </c>
      <c r="M820" t="s">
        <v>30</v>
      </c>
      <c r="N820">
        <v>819</v>
      </c>
      <c r="O820">
        <v>375.19237461538461</v>
      </c>
      <c r="P820" s="49" t="s">
        <v>33</v>
      </c>
      <c r="Q820" s="49">
        <v>7360445</v>
      </c>
      <c r="R820" s="49">
        <v>32.510452999999998</v>
      </c>
      <c r="S820" s="49">
        <v>52.540310169999998</v>
      </c>
      <c r="T820" s="49">
        <v>7.6758653781217774</v>
      </c>
      <c r="U820" s="49" t="s">
        <v>141</v>
      </c>
      <c r="V820" s="49">
        <v>0.28594968825048261</v>
      </c>
      <c r="W820" s="49">
        <v>1.93521838171215</v>
      </c>
      <c r="X820" s="49">
        <v>4</v>
      </c>
      <c r="Y820" s="49">
        <v>90</v>
      </c>
      <c r="Z820" s="49">
        <v>0.89753000000000005</v>
      </c>
      <c r="AA820" s="49">
        <v>401.28340079999998</v>
      </c>
      <c r="AB820" s="49">
        <v>2.1221608550000002</v>
      </c>
      <c r="AC820" s="51">
        <v>0.6989506263185653</v>
      </c>
      <c r="AD820" s="53">
        <v>1</v>
      </c>
      <c r="AE820" s="51">
        <v>375.19237461538461</v>
      </c>
      <c r="AF820" s="51">
        <v>1246.2818640918574</v>
      </c>
      <c r="AG820" s="51">
        <v>89.998609356883748</v>
      </c>
      <c r="AH820" s="51">
        <v>2.6594053680587024E-5</v>
      </c>
      <c r="AI820" s="51">
        <v>7.2213687729833151E-2</v>
      </c>
      <c r="AJ820" s="51">
        <v>0.12457321655316522</v>
      </c>
      <c r="AK820" s="51">
        <v>4.4496125315617832</v>
      </c>
      <c r="AL820" s="51">
        <v>3.1772472153262501</v>
      </c>
      <c r="AM820" s="51">
        <v>5.7219778477973167</v>
      </c>
    </row>
    <row r="821" spans="1:39">
      <c r="A821" t="s">
        <v>1778</v>
      </c>
      <c r="B821">
        <v>5</v>
      </c>
      <c r="C821" t="s">
        <v>1779</v>
      </c>
      <c r="D821" t="s">
        <v>136</v>
      </c>
      <c r="E821" t="s">
        <v>137</v>
      </c>
      <c r="F821" t="s">
        <v>138</v>
      </c>
      <c r="G821" t="s">
        <v>139</v>
      </c>
      <c r="H821" t="s">
        <v>140</v>
      </c>
      <c r="I821" t="s">
        <v>10</v>
      </c>
      <c r="J821" t="s">
        <v>45</v>
      </c>
      <c r="K821">
        <v>52</v>
      </c>
      <c r="L821">
        <v>10841.3</v>
      </c>
      <c r="M821" t="s">
        <v>30</v>
      </c>
      <c r="N821">
        <v>820</v>
      </c>
      <c r="O821">
        <v>375.65104500000001</v>
      </c>
      <c r="P821" s="49" t="s">
        <v>33</v>
      </c>
      <c r="Q821" s="49">
        <v>7360445</v>
      </c>
      <c r="R821" s="49">
        <v>32.510452999999998</v>
      </c>
      <c r="S821" s="49">
        <v>52.540310169999998</v>
      </c>
      <c r="T821" s="49">
        <v>7.6758653781217774</v>
      </c>
      <c r="U821" s="49" t="s">
        <v>141</v>
      </c>
      <c r="V821" s="49">
        <v>0.28594968825048261</v>
      </c>
      <c r="W821" s="49">
        <v>1.93521838171215</v>
      </c>
      <c r="X821" s="49">
        <v>4</v>
      </c>
      <c r="Y821" s="49">
        <v>90</v>
      </c>
      <c r="Z821" s="49">
        <v>0.89753000000000005</v>
      </c>
      <c r="AA821" s="49">
        <v>401.28340079999998</v>
      </c>
      <c r="AB821" s="49">
        <v>2.1221608550000002</v>
      </c>
      <c r="AC821" s="51">
        <v>0.6989506263185653</v>
      </c>
      <c r="AD821" s="53">
        <v>1</v>
      </c>
      <c r="AE821" s="51">
        <v>375.65104500000001</v>
      </c>
      <c r="AF821" s="51">
        <v>1247.8054360528499</v>
      </c>
      <c r="AG821" s="51">
        <v>89.998648780998366</v>
      </c>
      <c r="AH821" s="51">
        <v>2.5876109319136833E-5</v>
      </c>
      <c r="AI821" s="51">
        <v>7.2125546323703091E-2</v>
      </c>
      <c r="AJ821" s="51">
        <v>0.12457321655316522</v>
      </c>
      <c r="AK821" s="51">
        <v>4.4441814960116659</v>
      </c>
      <c r="AL821" s="51">
        <v>3.1733691826985662</v>
      </c>
      <c r="AM821" s="51">
        <v>5.7149938093247661</v>
      </c>
    </row>
    <row r="822" spans="1:39">
      <c r="A822" t="s">
        <v>1780</v>
      </c>
      <c r="B822">
        <v>5</v>
      </c>
      <c r="C822" t="s">
        <v>1781</v>
      </c>
      <c r="D822" t="s">
        <v>136</v>
      </c>
      <c r="E822" t="s">
        <v>137</v>
      </c>
      <c r="F822" t="s">
        <v>138</v>
      </c>
      <c r="G822" t="s">
        <v>139</v>
      </c>
      <c r="H822" t="s">
        <v>140</v>
      </c>
      <c r="I822" t="s">
        <v>10</v>
      </c>
      <c r="J822" t="s">
        <v>45</v>
      </c>
      <c r="K822">
        <v>52</v>
      </c>
      <c r="L822">
        <v>10841.3</v>
      </c>
      <c r="M822" t="s">
        <v>30</v>
      </c>
      <c r="N822">
        <v>821</v>
      </c>
      <c r="O822">
        <v>376.10971538461541</v>
      </c>
      <c r="P822" s="49" t="s">
        <v>33</v>
      </c>
      <c r="Q822" s="49">
        <v>7360445</v>
      </c>
      <c r="R822" s="49">
        <v>32.510452999999998</v>
      </c>
      <c r="S822" s="49">
        <v>52.540310169999998</v>
      </c>
      <c r="T822" s="49">
        <v>7.6758653781217774</v>
      </c>
      <c r="U822" s="49" t="s">
        <v>141</v>
      </c>
      <c r="V822" s="49">
        <v>0.28594968825048261</v>
      </c>
      <c r="W822" s="49">
        <v>1.93521838171215</v>
      </c>
      <c r="X822" s="49">
        <v>4</v>
      </c>
      <c r="Y822" s="49">
        <v>90</v>
      </c>
      <c r="Z822" s="49">
        <v>0.89753000000000005</v>
      </c>
      <c r="AA822" s="49">
        <v>401.28340079999998</v>
      </c>
      <c r="AB822" s="49">
        <v>2.1221608550000002</v>
      </c>
      <c r="AC822" s="51">
        <v>0.6989506263185653</v>
      </c>
      <c r="AD822" s="53">
        <v>1</v>
      </c>
      <c r="AE822" s="51">
        <v>376.10971538461541</v>
      </c>
      <c r="AF822" s="51">
        <v>1249.3290080138427</v>
      </c>
      <c r="AG822" s="51">
        <v>89.998687139226163</v>
      </c>
      <c r="AH822" s="51">
        <v>2.51765120254881E-5</v>
      </c>
      <c r="AI822" s="51">
        <v>7.2037619043444939E-2</v>
      </c>
      <c r="AJ822" s="51">
        <v>0.12457321655316522</v>
      </c>
      <c r="AK822" s="51">
        <v>4.4387636543198452</v>
      </c>
      <c r="AL822" s="51">
        <v>3.1695005711495119</v>
      </c>
      <c r="AM822" s="51">
        <v>5.7080267374901785</v>
      </c>
    </row>
    <row r="823" spans="1:39">
      <c r="A823" t="s">
        <v>1782</v>
      </c>
      <c r="B823">
        <v>5</v>
      </c>
      <c r="C823" t="s">
        <v>1783</v>
      </c>
      <c r="D823" t="s">
        <v>136</v>
      </c>
      <c r="E823" t="s">
        <v>137</v>
      </c>
      <c r="F823" t="s">
        <v>138</v>
      </c>
      <c r="G823" t="s">
        <v>139</v>
      </c>
      <c r="H823" t="s">
        <v>140</v>
      </c>
      <c r="I823" t="s">
        <v>10</v>
      </c>
      <c r="J823" t="s">
        <v>45</v>
      </c>
      <c r="K823">
        <v>52</v>
      </c>
      <c r="L823">
        <v>10841.3</v>
      </c>
      <c r="M823" t="s">
        <v>30</v>
      </c>
      <c r="N823">
        <v>822</v>
      </c>
      <c r="O823">
        <v>376.56838576923076</v>
      </c>
      <c r="P823" s="49" t="s">
        <v>33</v>
      </c>
      <c r="Q823" s="49">
        <v>7360445</v>
      </c>
      <c r="R823" s="49">
        <v>32.510452999999998</v>
      </c>
      <c r="S823" s="49">
        <v>52.540310169999998</v>
      </c>
      <c r="T823" s="49">
        <v>7.6758653781217774</v>
      </c>
      <c r="U823" s="49" t="s">
        <v>141</v>
      </c>
      <c r="V823" s="49">
        <v>0.28594968825048261</v>
      </c>
      <c r="W823" s="49">
        <v>1.93521838171215</v>
      </c>
      <c r="X823" s="49">
        <v>4</v>
      </c>
      <c r="Y823" s="49">
        <v>90</v>
      </c>
      <c r="Z823" s="49">
        <v>0.89753000000000005</v>
      </c>
      <c r="AA823" s="49">
        <v>401.28340079999998</v>
      </c>
      <c r="AB823" s="49">
        <v>2.1221608550000002</v>
      </c>
      <c r="AC823" s="51">
        <v>0.6989506263185653</v>
      </c>
      <c r="AD823" s="53">
        <v>1</v>
      </c>
      <c r="AE823" s="51">
        <v>376.56838576923076</v>
      </c>
      <c r="AF823" s="51">
        <v>1250.852579974835</v>
      </c>
      <c r="AG823" s="51">
        <v>89.998724458850802</v>
      </c>
      <c r="AH823" s="51">
        <v>2.4494822426564527E-5</v>
      </c>
      <c r="AI823" s="51">
        <v>7.1949905128437616E-2</v>
      </c>
      <c r="AJ823" s="51">
        <v>0.12457321655316522</v>
      </c>
      <c r="AK823" s="51">
        <v>4.4333589596189027</v>
      </c>
      <c r="AL823" s="51">
        <v>3.1656413472133931</v>
      </c>
      <c r="AM823" s="51">
        <v>5.7010765720244123</v>
      </c>
    </row>
    <row r="824" spans="1:39">
      <c r="A824" t="s">
        <v>1784</v>
      </c>
      <c r="B824">
        <v>5</v>
      </c>
      <c r="C824" t="s">
        <v>1785</v>
      </c>
      <c r="D824" t="s">
        <v>136</v>
      </c>
      <c r="E824" t="s">
        <v>137</v>
      </c>
      <c r="F824" t="s">
        <v>138</v>
      </c>
      <c r="G824" t="s">
        <v>139</v>
      </c>
      <c r="H824" t="s">
        <v>140</v>
      </c>
      <c r="I824" t="s">
        <v>10</v>
      </c>
      <c r="J824" t="s">
        <v>45</v>
      </c>
      <c r="K824">
        <v>52</v>
      </c>
      <c r="L824">
        <v>10841.3</v>
      </c>
      <c r="M824" t="s">
        <v>30</v>
      </c>
      <c r="N824">
        <v>823</v>
      </c>
      <c r="O824">
        <v>377.02705615384616</v>
      </c>
      <c r="P824" s="49" t="s">
        <v>33</v>
      </c>
      <c r="Q824" s="49">
        <v>7360445</v>
      </c>
      <c r="R824" s="49">
        <v>32.510452999999998</v>
      </c>
      <c r="S824" s="49">
        <v>52.540310169999998</v>
      </c>
      <c r="T824" s="49">
        <v>7.6758653781217774</v>
      </c>
      <c r="U824" s="49" t="s">
        <v>141</v>
      </c>
      <c r="V824" s="49">
        <v>0.28594968825048261</v>
      </c>
      <c r="W824" s="49">
        <v>1.93521838171215</v>
      </c>
      <c r="X824" s="49">
        <v>4</v>
      </c>
      <c r="Y824" s="49">
        <v>90</v>
      </c>
      <c r="Z824" s="49">
        <v>0.89753000000000005</v>
      </c>
      <c r="AA824" s="49">
        <v>401.28340079999998</v>
      </c>
      <c r="AB824" s="49">
        <v>2.1221608550000002</v>
      </c>
      <c r="AC824" s="51">
        <v>0.6989506263185653</v>
      </c>
      <c r="AD824" s="53">
        <v>1</v>
      </c>
      <c r="AE824" s="51">
        <v>377.02705615384616</v>
      </c>
      <c r="AF824" s="51">
        <v>1252.3761519358275</v>
      </c>
      <c r="AG824" s="51">
        <v>89.99876076650142</v>
      </c>
      <c r="AH824" s="51">
        <v>2.3830610924291909E-5</v>
      </c>
      <c r="AI824" s="51">
        <v>7.1862403821238693E-2</v>
      </c>
      <c r="AJ824" s="51">
        <v>0.12457321655316522</v>
      </c>
      <c r="AK824" s="51">
        <v>4.4279673652372811</v>
      </c>
      <c r="AL824" s="51">
        <v>3.1617914775643694</v>
      </c>
      <c r="AM824" s="51">
        <v>5.6941432529101927</v>
      </c>
    </row>
    <row r="825" spans="1:39">
      <c r="A825" t="s">
        <v>1786</v>
      </c>
      <c r="B825">
        <v>5</v>
      </c>
      <c r="C825" t="s">
        <v>1787</v>
      </c>
      <c r="D825" t="s">
        <v>136</v>
      </c>
      <c r="E825" t="s">
        <v>137</v>
      </c>
      <c r="F825" t="s">
        <v>138</v>
      </c>
      <c r="G825" t="s">
        <v>139</v>
      </c>
      <c r="H825" t="s">
        <v>140</v>
      </c>
      <c r="I825" t="s">
        <v>10</v>
      </c>
      <c r="J825" t="s">
        <v>45</v>
      </c>
      <c r="K825">
        <v>52</v>
      </c>
      <c r="L825">
        <v>10841.3</v>
      </c>
      <c r="M825" t="s">
        <v>30</v>
      </c>
      <c r="N825">
        <v>824</v>
      </c>
      <c r="O825">
        <v>377.48572653846156</v>
      </c>
      <c r="P825" s="49" t="s">
        <v>33</v>
      </c>
      <c r="Q825" s="49">
        <v>7360445</v>
      </c>
      <c r="R825" s="49">
        <v>32.510452999999998</v>
      </c>
      <c r="S825" s="49">
        <v>52.540310169999998</v>
      </c>
      <c r="T825" s="49">
        <v>7.6758653781217774</v>
      </c>
      <c r="U825" s="49" t="s">
        <v>141</v>
      </c>
      <c r="V825" s="49">
        <v>0.28594968825048261</v>
      </c>
      <c r="W825" s="49">
        <v>1.93521838171215</v>
      </c>
      <c r="X825" s="49">
        <v>4</v>
      </c>
      <c r="Y825" s="49">
        <v>90</v>
      </c>
      <c r="Z825" s="49">
        <v>0.89753000000000005</v>
      </c>
      <c r="AA825" s="49">
        <v>401.28340079999998</v>
      </c>
      <c r="AB825" s="49">
        <v>2.1221608550000002</v>
      </c>
      <c r="AC825" s="51">
        <v>0.6989506263185653</v>
      </c>
      <c r="AD825" s="53">
        <v>1</v>
      </c>
      <c r="AE825" s="51">
        <v>377.48572653846156</v>
      </c>
      <c r="AF825" s="51">
        <v>1253.89972389682</v>
      </c>
      <c r="AG825" s="51">
        <v>89.99879608816704</v>
      </c>
      <c r="AH825" s="51">
        <v>2.3183457378543129E-5</v>
      </c>
      <c r="AI825" s="51">
        <v>7.1775114367576651E-2</v>
      </c>
      <c r="AJ825" s="51">
        <v>0.12457321655316522</v>
      </c>
      <c r="AK825" s="51">
        <v>4.4225888246988037</v>
      </c>
      <c r="AL825" s="51">
        <v>3.1579509290161125</v>
      </c>
      <c r="AM825" s="51">
        <v>5.6872267203814966</v>
      </c>
    </row>
    <row r="826" spans="1:39">
      <c r="A826" t="s">
        <v>1788</v>
      </c>
      <c r="B826">
        <v>5</v>
      </c>
      <c r="C826" t="s">
        <v>1789</v>
      </c>
      <c r="D826" t="s">
        <v>136</v>
      </c>
      <c r="E826" t="s">
        <v>137</v>
      </c>
      <c r="F826" t="s">
        <v>138</v>
      </c>
      <c r="G826" t="s">
        <v>139</v>
      </c>
      <c r="H826" t="s">
        <v>140</v>
      </c>
      <c r="I826" t="s">
        <v>10</v>
      </c>
      <c r="J826" t="s">
        <v>45</v>
      </c>
      <c r="K826">
        <v>52</v>
      </c>
      <c r="L826">
        <v>10841.3</v>
      </c>
      <c r="M826" t="s">
        <v>30</v>
      </c>
      <c r="N826">
        <v>825</v>
      </c>
      <c r="O826">
        <v>377.94439692307691</v>
      </c>
      <c r="P826" s="49" t="s">
        <v>33</v>
      </c>
      <c r="Q826" s="49">
        <v>7360445</v>
      </c>
      <c r="R826" s="49">
        <v>32.510452999999998</v>
      </c>
      <c r="S826" s="49">
        <v>52.540310169999998</v>
      </c>
      <c r="T826" s="49">
        <v>7.6758653781217774</v>
      </c>
      <c r="U826" s="49" t="s">
        <v>141</v>
      </c>
      <c r="V826" s="49">
        <v>0.28594968825048261</v>
      </c>
      <c r="W826" s="49">
        <v>1.93521838171215</v>
      </c>
      <c r="X826" s="49">
        <v>4</v>
      </c>
      <c r="Y826" s="49">
        <v>90</v>
      </c>
      <c r="Z826" s="49">
        <v>0.89753000000000005</v>
      </c>
      <c r="AA826" s="49">
        <v>401.28340079999998</v>
      </c>
      <c r="AB826" s="49">
        <v>2.1221608550000002</v>
      </c>
      <c r="AC826" s="51">
        <v>0.6989506263185653</v>
      </c>
      <c r="AD826" s="53">
        <v>1</v>
      </c>
      <c r="AE826" s="51">
        <v>377.94439692307691</v>
      </c>
      <c r="AF826" s="51">
        <v>1255.4232958578125</v>
      </c>
      <c r="AG826" s="51">
        <v>89.9988304492108</v>
      </c>
      <c r="AH826" s="51">
        <v>2.2552950985827565E-5</v>
      </c>
      <c r="AI826" s="51">
        <v>7.1688036016342924E-2</v>
      </c>
      <c r="AJ826" s="51">
        <v>0.12457321655316522</v>
      </c>
      <c r="AK826" s="51">
        <v>4.4172232917221903</v>
      </c>
      <c r="AL826" s="51">
        <v>3.1541196685214588</v>
      </c>
      <c r="AM826" s="51">
        <v>5.6803269149229214</v>
      </c>
    </row>
    <row r="827" spans="1:39">
      <c r="A827" t="s">
        <v>1790</v>
      </c>
      <c r="B827">
        <v>5</v>
      </c>
      <c r="C827" t="s">
        <v>1791</v>
      </c>
      <c r="D827" t="s">
        <v>136</v>
      </c>
      <c r="E827" t="s">
        <v>137</v>
      </c>
      <c r="F827" t="s">
        <v>138</v>
      </c>
      <c r="G827" t="s">
        <v>139</v>
      </c>
      <c r="H827" t="s">
        <v>140</v>
      </c>
      <c r="I827" t="s">
        <v>10</v>
      </c>
      <c r="J827" t="s">
        <v>45</v>
      </c>
      <c r="K827">
        <v>52</v>
      </c>
      <c r="L827">
        <v>10841.3</v>
      </c>
      <c r="M827" t="s">
        <v>30</v>
      </c>
      <c r="N827">
        <v>826</v>
      </c>
      <c r="O827">
        <v>378.40306730769231</v>
      </c>
      <c r="P827" s="49" t="s">
        <v>33</v>
      </c>
      <c r="Q827" s="49">
        <v>7360445</v>
      </c>
      <c r="R827" s="49">
        <v>32.510452999999998</v>
      </c>
      <c r="S827" s="49">
        <v>52.540310169999998</v>
      </c>
      <c r="T827" s="49">
        <v>7.6758653781217774</v>
      </c>
      <c r="U827" s="49" t="s">
        <v>141</v>
      </c>
      <c r="V827" s="49">
        <v>0.28594968825048261</v>
      </c>
      <c r="W827" s="49">
        <v>1.93521838171215</v>
      </c>
      <c r="X827" s="49">
        <v>4</v>
      </c>
      <c r="Y827" s="49">
        <v>90</v>
      </c>
      <c r="Z827" s="49">
        <v>0.89753000000000005</v>
      </c>
      <c r="AA827" s="49">
        <v>401.28340079999998</v>
      </c>
      <c r="AB827" s="49">
        <v>2.1221608550000002</v>
      </c>
      <c r="AC827" s="51">
        <v>0.6989506263185653</v>
      </c>
      <c r="AD827" s="53">
        <v>1</v>
      </c>
      <c r="AE827" s="51">
        <v>378.40306730769231</v>
      </c>
      <c r="AF827" s="51">
        <v>1256.946867818805</v>
      </c>
      <c r="AG827" s="51">
        <v>89.998863874383957</v>
      </c>
      <c r="AH827" s="51">
        <v>2.1938690139403208E-5</v>
      </c>
      <c r="AI827" s="51">
        <v>7.1601168019583883E-2</v>
      </c>
      <c r="AJ827" s="51">
        <v>0.12457321655316522</v>
      </c>
      <c r="AK827" s="51">
        <v>4.4118707202205547</v>
      </c>
      <c r="AL827" s="51">
        <v>3.1502976631720547</v>
      </c>
      <c r="AM827" s="51">
        <v>5.6734437772690551</v>
      </c>
    </row>
    <row r="828" spans="1:39">
      <c r="A828" t="s">
        <v>1792</v>
      </c>
      <c r="B828">
        <v>5</v>
      </c>
      <c r="C828" t="s">
        <v>1793</v>
      </c>
      <c r="D828" t="s">
        <v>136</v>
      </c>
      <c r="E828" t="s">
        <v>137</v>
      </c>
      <c r="F828" t="s">
        <v>138</v>
      </c>
      <c r="G828" t="s">
        <v>139</v>
      </c>
      <c r="H828" t="s">
        <v>140</v>
      </c>
      <c r="I828" t="s">
        <v>10</v>
      </c>
      <c r="J828" t="s">
        <v>45</v>
      </c>
      <c r="K828">
        <v>52</v>
      </c>
      <c r="L828">
        <v>10841.3</v>
      </c>
      <c r="M828" t="s">
        <v>30</v>
      </c>
      <c r="N828">
        <v>827</v>
      </c>
      <c r="O828">
        <v>378.86173769230771</v>
      </c>
      <c r="P828" s="49" t="s">
        <v>33</v>
      </c>
      <c r="Q828" s="49">
        <v>7360445</v>
      </c>
      <c r="R828" s="49">
        <v>32.510452999999998</v>
      </c>
      <c r="S828" s="49">
        <v>52.540310169999998</v>
      </c>
      <c r="T828" s="49">
        <v>7.6758653781217774</v>
      </c>
      <c r="U828" s="49" t="s">
        <v>141</v>
      </c>
      <c r="V828" s="49">
        <v>0.28594968825048261</v>
      </c>
      <c r="W828" s="49">
        <v>1.93521838171215</v>
      </c>
      <c r="X828" s="49">
        <v>4</v>
      </c>
      <c r="Y828" s="49">
        <v>90</v>
      </c>
      <c r="Z828" s="49">
        <v>0.89753000000000005</v>
      </c>
      <c r="AA828" s="49">
        <v>401.28340079999998</v>
      </c>
      <c r="AB828" s="49">
        <v>2.1221608550000002</v>
      </c>
      <c r="AC828" s="51">
        <v>0.6989506263185653</v>
      </c>
      <c r="AD828" s="53">
        <v>1</v>
      </c>
      <c r="AE828" s="51">
        <v>378.86173769230771</v>
      </c>
      <c r="AF828" s="51">
        <v>1258.4704397797975</v>
      </c>
      <c r="AG828" s="51">
        <v>89.998896387839409</v>
      </c>
      <c r="AH828" s="51">
        <v>2.1340282102816542E-5</v>
      </c>
      <c r="AI828" s="51">
        <v>7.1514509632492507E-2</v>
      </c>
      <c r="AJ828" s="51">
        <v>0.12457321655316522</v>
      </c>
      <c r="AK828" s="51">
        <v>4.4065310643008999</v>
      </c>
      <c r="AL828" s="51">
        <v>3.1464848801979897</v>
      </c>
      <c r="AM828" s="51">
        <v>5.6665772484038097</v>
      </c>
    </row>
    <row r="829" spans="1:39">
      <c r="A829" t="s">
        <v>1794</v>
      </c>
      <c r="B829">
        <v>5</v>
      </c>
      <c r="C829" t="s">
        <v>1795</v>
      </c>
      <c r="D829" t="s">
        <v>136</v>
      </c>
      <c r="E829" t="s">
        <v>137</v>
      </c>
      <c r="F829" t="s">
        <v>138</v>
      </c>
      <c r="G829" t="s">
        <v>139</v>
      </c>
      <c r="H829" t="s">
        <v>140</v>
      </c>
      <c r="I829" t="s">
        <v>10</v>
      </c>
      <c r="J829" t="s">
        <v>45</v>
      </c>
      <c r="K829">
        <v>52</v>
      </c>
      <c r="L829">
        <v>10841.3</v>
      </c>
      <c r="M829" t="s">
        <v>30</v>
      </c>
      <c r="N829">
        <v>828</v>
      </c>
      <c r="O829">
        <v>379.32040807692306</v>
      </c>
      <c r="P829" s="49" t="s">
        <v>33</v>
      </c>
      <c r="Q829" s="49">
        <v>7360445</v>
      </c>
      <c r="R829" s="49">
        <v>32.510452999999998</v>
      </c>
      <c r="S829" s="49">
        <v>52.540310169999998</v>
      </c>
      <c r="T829" s="49">
        <v>7.6758653781217774</v>
      </c>
      <c r="U829" s="49" t="s">
        <v>141</v>
      </c>
      <c r="V829" s="49">
        <v>0.28594968825048261</v>
      </c>
      <c r="W829" s="49">
        <v>1.93521838171215</v>
      </c>
      <c r="X829" s="49">
        <v>4</v>
      </c>
      <c r="Y829" s="49">
        <v>90</v>
      </c>
      <c r="Z829" s="49">
        <v>0.89753000000000005</v>
      </c>
      <c r="AA829" s="49">
        <v>401.28340079999998</v>
      </c>
      <c r="AB829" s="49">
        <v>2.1221608550000002</v>
      </c>
      <c r="AC829" s="51">
        <v>0.6989506263185653</v>
      </c>
      <c r="AD829" s="53">
        <v>1</v>
      </c>
      <c r="AE829" s="51">
        <v>379.32040807692306</v>
      </c>
      <c r="AF829" s="51">
        <v>1259.9940117407898</v>
      </c>
      <c r="AG829" s="51">
        <v>89.998928013145189</v>
      </c>
      <c r="AH829" s="51">
        <v>2.0757343000578313E-5</v>
      </c>
      <c r="AI829" s="51">
        <v>7.1428060113400027E-2</v>
      </c>
      <c r="AJ829" s="51">
        <v>0.12457321655316522</v>
      </c>
      <c r="AK829" s="51">
        <v>4.4012042782635969</v>
      </c>
      <c r="AL829" s="51">
        <v>3.1426812869674312</v>
      </c>
      <c r="AM829" s="51">
        <v>5.659727269559764</v>
      </c>
    </row>
    <row r="830" spans="1:39">
      <c r="A830" t="s">
        <v>1796</v>
      </c>
      <c r="B830">
        <v>5</v>
      </c>
      <c r="C830" t="s">
        <v>1797</v>
      </c>
      <c r="D830" t="s">
        <v>136</v>
      </c>
      <c r="E830" t="s">
        <v>137</v>
      </c>
      <c r="F830" t="s">
        <v>138</v>
      </c>
      <c r="G830" t="s">
        <v>139</v>
      </c>
      <c r="H830" t="s">
        <v>140</v>
      </c>
      <c r="I830" t="s">
        <v>10</v>
      </c>
      <c r="J830" t="s">
        <v>45</v>
      </c>
      <c r="K830">
        <v>52</v>
      </c>
      <c r="L830">
        <v>10841.3</v>
      </c>
      <c r="M830" t="s">
        <v>30</v>
      </c>
      <c r="N830">
        <v>829</v>
      </c>
      <c r="O830">
        <v>379.77907846153846</v>
      </c>
      <c r="P830" s="49" t="s">
        <v>33</v>
      </c>
      <c r="Q830" s="49">
        <v>7360445</v>
      </c>
      <c r="R830" s="49">
        <v>32.510452999999998</v>
      </c>
      <c r="S830" s="49">
        <v>52.540310169999998</v>
      </c>
      <c r="T830" s="49">
        <v>7.6758653781217774</v>
      </c>
      <c r="U830" s="49" t="s">
        <v>141</v>
      </c>
      <c r="V830" s="49">
        <v>0.28594968825048261</v>
      </c>
      <c r="W830" s="49">
        <v>1.93521838171215</v>
      </c>
      <c r="X830" s="49">
        <v>4</v>
      </c>
      <c r="Y830" s="49">
        <v>90</v>
      </c>
      <c r="Z830" s="49">
        <v>0.89753000000000005</v>
      </c>
      <c r="AA830" s="49">
        <v>401.28340079999998</v>
      </c>
      <c r="AB830" s="49">
        <v>2.1221608550000002</v>
      </c>
      <c r="AC830" s="51">
        <v>0.6989506263185653</v>
      </c>
      <c r="AD830" s="53">
        <v>1</v>
      </c>
      <c r="AE830" s="51">
        <v>379.77907846153846</v>
      </c>
      <c r="AF830" s="51">
        <v>1261.5175837017823</v>
      </c>
      <c r="AG830" s="51">
        <v>89.998958773297502</v>
      </c>
      <c r="AH830" s="51">
        <v>2.0189497510346226E-5</v>
      </c>
      <c r="AI830" s="51">
        <v>7.1341818723767311E-2</v>
      </c>
      <c r="AJ830" s="51">
        <v>0.12457321655316522</v>
      </c>
      <c r="AK830" s="51">
        <v>4.3958903166018599</v>
      </c>
      <c r="AL830" s="51">
        <v>3.1388868509862422</v>
      </c>
      <c r="AM830" s="51">
        <v>5.6528937822174772</v>
      </c>
    </row>
    <row r="831" spans="1:39">
      <c r="A831" t="s">
        <v>1798</v>
      </c>
      <c r="B831">
        <v>5</v>
      </c>
      <c r="C831" t="s">
        <v>1799</v>
      </c>
      <c r="D831" t="s">
        <v>136</v>
      </c>
      <c r="E831" t="s">
        <v>137</v>
      </c>
      <c r="F831" t="s">
        <v>138</v>
      </c>
      <c r="G831" t="s">
        <v>139</v>
      </c>
      <c r="H831" t="s">
        <v>140</v>
      </c>
      <c r="I831" t="s">
        <v>10</v>
      </c>
      <c r="J831" t="s">
        <v>45</v>
      </c>
      <c r="K831">
        <v>52</v>
      </c>
      <c r="L831">
        <v>10841.3</v>
      </c>
      <c r="M831" t="s">
        <v>30</v>
      </c>
      <c r="N831">
        <v>830</v>
      </c>
      <c r="O831">
        <v>380.23774884615386</v>
      </c>
      <c r="P831" s="49" t="s">
        <v>33</v>
      </c>
      <c r="Q831" s="49">
        <v>7360445</v>
      </c>
      <c r="R831" s="49">
        <v>32.510452999999998</v>
      </c>
      <c r="S831" s="49">
        <v>52.540310169999998</v>
      </c>
      <c r="T831" s="49">
        <v>7.6758653781217774</v>
      </c>
      <c r="U831" s="49" t="s">
        <v>141</v>
      </c>
      <c r="V831" s="49">
        <v>0.28594968825048261</v>
      </c>
      <c r="W831" s="49">
        <v>1.93521838171215</v>
      </c>
      <c r="X831" s="49">
        <v>4</v>
      </c>
      <c r="Y831" s="49">
        <v>90</v>
      </c>
      <c r="Z831" s="49">
        <v>0.89753000000000005</v>
      </c>
      <c r="AA831" s="49">
        <v>401.28340079999998</v>
      </c>
      <c r="AB831" s="49">
        <v>2.1221608550000002</v>
      </c>
      <c r="AC831" s="51">
        <v>0.6989506263185653</v>
      </c>
      <c r="AD831" s="53">
        <v>1</v>
      </c>
      <c r="AE831" s="51">
        <v>380.23774884615386</v>
      </c>
      <c r="AF831" s="51">
        <v>1263.0411556627751</v>
      </c>
      <c r="AG831" s="51">
        <v>89.998988690733555</v>
      </c>
      <c r="AH831" s="51">
        <v>1.9636378732370433E-5</v>
      </c>
      <c r="AI831" s="51">
        <v>7.1255784728176175E-2</v>
      </c>
      <c r="AJ831" s="51">
        <v>0.12457321655316522</v>
      </c>
      <c r="AK831" s="51">
        <v>4.3905891340012024</v>
      </c>
      <c r="AL831" s="51">
        <v>3.1351015398976023</v>
      </c>
      <c r="AM831" s="51">
        <v>5.6460767281048039</v>
      </c>
    </row>
    <row r="832" spans="1:39">
      <c r="A832" t="s">
        <v>1800</v>
      </c>
      <c r="B832">
        <v>5</v>
      </c>
      <c r="C832" t="s">
        <v>1801</v>
      </c>
      <c r="D832" t="s">
        <v>136</v>
      </c>
      <c r="E832" t="s">
        <v>137</v>
      </c>
      <c r="F832" t="s">
        <v>138</v>
      </c>
      <c r="G832" t="s">
        <v>139</v>
      </c>
      <c r="H832" t="s">
        <v>140</v>
      </c>
      <c r="I832" t="s">
        <v>10</v>
      </c>
      <c r="J832" t="s">
        <v>45</v>
      </c>
      <c r="K832">
        <v>52</v>
      </c>
      <c r="L832">
        <v>10841.3</v>
      </c>
      <c r="M832" t="s">
        <v>30</v>
      </c>
      <c r="N832">
        <v>831</v>
      </c>
      <c r="O832">
        <v>380.69641923076921</v>
      </c>
      <c r="P832" s="49" t="s">
        <v>33</v>
      </c>
      <c r="Q832" s="49">
        <v>7360445</v>
      </c>
      <c r="R832" s="49">
        <v>32.510452999999998</v>
      </c>
      <c r="S832" s="49">
        <v>52.540310169999998</v>
      </c>
      <c r="T832" s="49">
        <v>7.6758653781217774</v>
      </c>
      <c r="U832" s="49" t="s">
        <v>141</v>
      </c>
      <c r="V832" s="49">
        <v>0.28594968825048261</v>
      </c>
      <c r="W832" s="49">
        <v>1.93521838171215</v>
      </c>
      <c r="X832" s="49">
        <v>4</v>
      </c>
      <c r="Y832" s="49">
        <v>90</v>
      </c>
      <c r="Z832" s="49">
        <v>0.89753000000000005</v>
      </c>
      <c r="AA832" s="49">
        <v>401.28340079999998</v>
      </c>
      <c r="AB832" s="49">
        <v>2.1221608550000002</v>
      </c>
      <c r="AC832" s="51">
        <v>0.6989506263185653</v>
      </c>
      <c r="AD832" s="53">
        <v>1</v>
      </c>
      <c r="AE832" s="51">
        <v>380.69641923076921</v>
      </c>
      <c r="AF832" s="51">
        <v>1264.5647276237673</v>
      </c>
      <c r="AG832" s="51">
        <v>89.999017787344187</v>
      </c>
      <c r="AH832" s="51">
        <v>1.9097628058897428E-5</v>
      </c>
      <c r="AI832" s="51">
        <v>7.1169957394320624E-2</v>
      </c>
      <c r="AJ832" s="51">
        <v>0.12457321655316522</v>
      </c>
      <c r="AK832" s="51">
        <v>4.3853006853389083</v>
      </c>
      <c r="AL832" s="51">
        <v>3.1313253214816195</v>
      </c>
      <c r="AM832" s="51">
        <v>5.639276049196198</v>
      </c>
    </row>
    <row r="833" spans="1:39">
      <c r="A833" t="s">
        <v>1802</v>
      </c>
      <c r="B833">
        <v>5</v>
      </c>
      <c r="C833" t="s">
        <v>1803</v>
      </c>
      <c r="D833" t="s">
        <v>136</v>
      </c>
      <c r="E833" t="s">
        <v>137</v>
      </c>
      <c r="F833" t="s">
        <v>138</v>
      </c>
      <c r="G833" t="s">
        <v>139</v>
      </c>
      <c r="H833" t="s">
        <v>140</v>
      </c>
      <c r="I833" t="s">
        <v>10</v>
      </c>
      <c r="J833" t="s">
        <v>45</v>
      </c>
      <c r="K833">
        <v>52</v>
      </c>
      <c r="L833">
        <v>10841.3</v>
      </c>
      <c r="M833" t="s">
        <v>30</v>
      </c>
      <c r="N833">
        <v>832</v>
      </c>
      <c r="O833">
        <v>381.15508961538461</v>
      </c>
      <c r="P833" s="49" t="s">
        <v>33</v>
      </c>
      <c r="Q833" s="49">
        <v>7360445</v>
      </c>
      <c r="R833" s="49">
        <v>32.510452999999998</v>
      </c>
      <c r="S833" s="49">
        <v>52.540310169999998</v>
      </c>
      <c r="T833" s="49">
        <v>7.6758653781217774</v>
      </c>
      <c r="U833" s="49" t="s">
        <v>141</v>
      </c>
      <c r="V833" s="49">
        <v>0.28594968825048261</v>
      </c>
      <c r="W833" s="49">
        <v>1.93521838171215</v>
      </c>
      <c r="X833" s="49">
        <v>4</v>
      </c>
      <c r="Y833" s="49">
        <v>90</v>
      </c>
      <c r="Z833" s="49">
        <v>0.89753000000000005</v>
      </c>
      <c r="AA833" s="49">
        <v>401.28340079999998</v>
      </c>
      <c r="AB833" s="49">
        <v>2.1221608550000002</v>
      </c>
      <c r="AC833" s="51">
        <v>0.6989506263185653</v>
      </c>
      <c r="AD833" s="53">
        <v>1</v>
      </c>
      <c r="AE833" s="51">
        <v>381.15508961538461</v>
      </c>
      <c r="AF833" s="51">
        <v>1266.0882995847599</v>
      </c>
      <c r="AG833" s="51">
        <v>89.999046084486139</v>
      </c>
      <c r="AH833" s="51">
        <v>1.8572894931631508E-5</v>
      </c>
      <c r="AI833" s="51">
        <v>7.1084335992997655E-2</v>
      </c>
      <c r="AJ833" s="51">
        <v>0.12457321655316522</v>
      </c>
      <c r="AK833" s="51">
        <v>4.3800249256834549</v>
      </c>
      <c r="AL833" s="51">
        <v>3.1275581636549274</v>
      </c>
      <c r="AM833" s="51">
        <v>5.6324916877119824</v>
      </c>
    </row>
    <row r="834" spans="1:39">
      <c r="A834" t="s">
        <v>1804</v>
      </c>
      <c r="B834">
        <v>5</v>
      </c>
      <c r="C834" t="s">
        <v>1805</v>
      </c>
      <c r="D834" t="s">
        <v>136</v>
      </c>
      <c r="E834" t="s">
        <v>137</v>
      </c>
      <c r="F834" t="s">
        <v>138</v>
      </c>
      <c r="G834" t="s">
        <v>139</v>
      </c>
      <c r="H834" t="s">
        <v>140</v>
      </c>
      <c r="I834" t="s">
        <v>10</v>
      </c>
      <c r="J834" t="s">
        <v>45</v>
      </c>
      <c r="K834">
        <v>52</v>
      </c>
      <c r="L834">
        <v>10841.3</v>
      </c>
      <c r="M834" t="s">
        <v>30</v>
      </c>
      <c r="N834">
        <v>833</v>
      </c>
      <c r="O834">
        <v>381.61376000000001</v>
      </c>
      <c r="P834" s="49" t="s">
        <v>33</v>
      </c>
      <c r="Q834" s="49">
        <v>7360445</v>
      </c>
      <c r="R834" s="49">
        <v>32.510452999999998</v>
      </c>
      <c r="S834" s="49">
        <v>52.540310169999998</v>
      </c>
      <c r="T834" s="49">
        <v>7.6758653781217774</v>
      </c>
      <c r="U834" s="49" t="s">
        <v>141</v>
      </c>
      <c r="V834" s="49">
        <v>0.28594968825048261</v>
      </c>
      <c r="W834" s="49">
        <v>1.93521838171215</v>
      </c>
      <c r="X834" s="49">
        <v>4</v>
      </c>
      <c r="Y834" s="49">
        <v>90</v>
      </c>
      <c r="Z834" s="49">
        <v>0.89753000000000005</v>
      </c>
      <c r="AA834" s="49">
        <v>401.28340079999998</v>
      </c>
      <c r="AB834" s="49">
        <v>2.1221608550000002</v>
      </c>
      <c r="AC834" s="51">
        <v>0.6989506263185653</v>
      </c>
      <c r="AD834" s="53">
        <v>1</v>
      </c>
      <c r="AE834" s="51">
        <v>381.61376000000001</v>
      </c>
      <c r="AF834" s="51">
        <v>1267.6118715457524</v>
      </c>
      <c r="AG834" s="51">
        <v>89.999073602994159</v>
      </c>
      <c r="AH834" s="51">
        <v>1.8061836739188847E-5</v>
      </c>
      <c r="AI834" s="51">
        <v>7.0998919798098303E-2</v>
      </c>
      <c r="AJ834" s="51">
        <v>0.12457321655316522</v>
      </c>
      <c r="AK834" s="51">
        <v>4.3747618102939683</v>
      </c>
      <c r="AL834" s="51">
        <v>3.1238000344702908</v>
      </c>
      <c r="AM834" s="51">
        <v>5.6257235861176458</v>
      </c>
    </row>
    <row r="835" spans="1:39">
      <c r="A835" t="s">
        <v>1806</v>
      </c>
      <c r="B835">
        <v>5</v>
      </c>
      <c r="C835" t="s">
        <v>1807</v>
      </c>
      <c r="D835" t="s">
        <v>136</v>
      </c>
      <c r="E835" t="s">
        <v>137</v>
      </c>
      <c r="F835" t="s">
        <v>138</v>
      </c>
      <c r="G835" t="s">
        <v>139</v>
      </c>
      <c r="H835" t="s">
        <v>140</v>
      </c>
      <c r="I835" t="s">
        <v>10</v>
      </c>
      <c r="J835" t="s">
        <v>45</v>
      </c>
      <c r="K835">
        <v>52</v>
      </c>
      <c r="L835">
        <v>10841.3</v>
      </c>
      <c r="M835" t="s">
        <v>30</v>
      </c>
      <c r="N835">
        <v>834</v>
      </c>
      <c r="O835">
        <v>382.07243038461542</v>
      </c>
      <c r="P835" s="49" t="s">
        <v>33</v>
      </c>
      <c r="Q835" s="49">
        <v>7360445</v>
      </c>
      <c r="R835" s="49">
        <v>32.510452999999998</v>
      </c>
      <c r="S835" s="49">
        <v>52.540310169999998</v>
      </c>
      <c r="T835" s="49">
        <v>7.6758653781217774</v>
      </c>
      <c r="U835" s="49" t="s">
        <v>141</v>
      </c>
      <c r="V835" s="49">
        <v>0.28594968825048261</v>
      </c>
      <c r="W835" s="49">
        <v>1.93521838171215</v>
      </c>
      <c r="X835" s="49">
        <v>4</v>
      </c>
      <c r="Y835" s="49">
        <v>90</v>
      </c>
      <c r="Z835" s="49">
        <v>0.89753000000000005</v>
      </c>
      <c r="AA835" s="49">
        <v>401.28340079999998</v>
      </c>
      <c r="AB835" s="49">
        <v>2.1221608550000002</v>
      </c>
      <c r="AC835" s="51">
        <v>0.6989506263185653</v>
      </c>
      <c r="AD835" s="53">
        <v>1</v>
      </c>
      <c r="AE835" s="51">
        <v>382.07243038461542</v>
      </c>
      <c r="AF835" s="51">
        <v>1269.1354435067449</v>
      </c>
      <c r="AG835" s="51">
        <v>89.999100363192781</v>
      </c>
      <c r="AH835" s="51">
        <v>1.7564118602525827E-5</v>
      </c>
      <c r="AI835" s="51">
        <v>7.0913708086598304E-2</v>
      </c>
      <c r="AJ835" s="51">
        <v>0.12457321655316522</v>
      </c>
      <c r="AK835" s="51">
        <v>4.3695112946196444</v>
      </c>
      <c r="AL835" s="51">
        <v>3.1200509021161937</v>
      </c>
      <c r="AM835" s="51">
        <v>5.6189716871230946</v>
      </c>
    </row>
    <row r="836" spans="1:39">
      <c r="A836" t="s">
        <v>1808</v>
      </c>
      <c r="B836">
        <v>5</v>
      </c>
      <c r="C836" t="s">
        <v>1809</v>
      </c>
      <c r="D836" t="s">
        <v>136</v>
      </c>
      <c r="E836" t="s">
        <v>137</v>
      </c>
      <c r="F836" t="s">
        <v>138</v>
      </c>
      <c r="G836" t="s">
        <v>139</v>
      </c>
      <c r="H836" t="s">
        <v>140</v>
      </c>
      <c r="I836" t="s">
        <v>10</v>
      </c>
      <c r="J836" t="s">
        <v>45</v>
      </c>
      <c r="K836">
        <v>52</v>
      </c>
      <c r="L836">
        <v>10841.3</v>
      </c>
      <c r="M836" t="s">
        <v>30</v>
      </c>
      <c r="N836">
        <v>835</v>
      </c>
      <c r="O836">
        <v>382.53110076923076</v>
      </c>
      <c r="P836" s="49" t="s">
        <v>33</v>
      </c>
      <c r="Q836" s="49">
        <v>7360445</v>
      </c>
      <c r="R836" s="49">
        <v>32.510452999999998</v>
      </c>
      <c r="S836" s="49">
        <v>52.540310169999998</v>
      </c>
      <c r="T836" s="49">
        <v>7.6758653781217774</v>
      </c>
      <c r="U836" s="49" t="s">
        <v>141</v>
      </c>
      <c r="V836" s="49">
        <v>0.28594968825048261</v>
      </c>
      <c r="W836" s="49">
        <v>1.93521838171215</v>
      </c>
      <c r="X836" s="49">
        <v>4</v>
      </c>
      <c r="Y836" s="49">
        <v>90</v>
      </c>
      <c r="Z836" s="49">
        <v>0.89753000000000005</v>
      </c>
      <c r="AA836" s="49">
        <v>401.28340079999998</v>
      </c>
      <c r="AB836" s="49">
        <v>2.1221608550000002</v>
      </c>
      <c r="AC836" s="51">
        <v>0.6989506263185653</v>
      </c>
      <c r="AD836" s="53">
        <v>1</v>
      </c>
      <c r="AE836" s="51">
        <v>382.53110076923076</v>
      </c>
      <c r="AF836" s="51">
        <v>1270.6590154677374</v>
      </c>
      <c r="AG836" s="51">
        <v>89.999126384907981</v>
      </c>
      <c r="AH836" s="51">
        <v>1.7079413291010268E-5</v>
      </c>
      <c r="AI836" s="51">
        <v>7.0828700138548778E-2</v>
      </c>
      <c r="AJ836" s="51">
        <v>0.12457321655316522</v>
      </c>
      <c r="AK836" s="51">
        <v>4.3642733342991766</v>
      </c>
      <c r="AL836" s="51">
        <v>3.1163107349164321</v>
      </c>
      <c r="AM836" s="51">
        <v>5.6122359336819203</v>
      </c>
    </row>
    <row r="837" spans="1:39">
      <c r="A837" t="s">
        <v>1810</v>
      </c>
      <c r="B837">
        <v>5</v>
      </c>
      <c r="C837" t="s">
        <v>1811</v>
      </c>
      <c r="D837" t="s">
        <v>136</v>
      </c>
      <c r="E837" t="s">
        <v>137</v>
      </c>
      <c r="F837" t="s">
        <v>138</v>
      </c>
      <c r="G837" t="s">
        <v>139</v>
      </c>
      <c r="H837" t="s">
        <v>140</v>
      </c>
      <c r="I837" t="s">
        <v>10</v>
      </c>
      <c r="J837" t="s">
        <v>45</v>
      </c>
      <c r="K837">
        <v>52</v>
      </c>
      <c r="L837">
        <v>10841.3</v>
      </c>
      <c r="M837" t="s">
        <v>30</v>
      </c>
      <c r="N837">
        <v>836</v>
      </c>
      <c r="O837">
        <v>382.98977115384616</v>
      </c>
      <c r="P837" s="49" t="s">
        <v>33</v>
      </c>
      <c r="Q837" s="49">
        <v>7360445</v>
      </c>
      <c r="R837" s="49">
        <v>32.510452999999998</v>
      </c>
      <c r="S837" s="49">
        <v>52.540310169999998</v>
      </c>
      <c r="T837" s="49">
        <v>7.6758653781217774</v>
      </c>
      <c r="U837" s="49" t="s">
        <v>141</v>
      </c>
      <c r="V837" s="49">
        <v>0.28594968825048261</v>
      </c>
      <c r="W837" s="49">
        <v>1.93521838171215</v>
      </c>
      <c r="X837" s="49">
        <v>4</v>
      </c>
      <c r="Y837" s="49">
        <v>90</v>
      </c>
      <c r="Z837" s="49">
        <v>0.89753000000000005</v>
      </c>
      <c r="AA837" s="49">
        <v>401.28340079999998</v>
      </c>
      <c r="AB837" s="49">
        <v>2.1221608550000002</v>
      </c>
      <c r="AC837" s="51">
        <v>0.6989506263185653</v>
      </c>
      <c r="AD837" s="53">
        <v>1</v>
      </c>
      <c r="AE837" s="51">
        <v>382.98977115384616</v>
      </c>
      <c r="AF837" s="51">
        <v>1272.1825874287299</v>
      </c>
      <c r="AG837" s="51">
        <v>89.999151687478431</v>
      </c>
      <c r="AH837" s="51">
        <v>1.6607400961253395E-5</v>
      </c>
      <c r="AI837" s="51">
        <v>7.0743895237066631E-2</v>
      </c>
      <c r="AJ837" s="51">
        <v>0.12457321655316522</v>
      </c>
      <c r="AK837" s="51">
        <v>4.3590478851601633</v>
      </c>
      <c r="AL837" s="51">
        <v>3.1125795013296886</v>
      </c>
      <c r="AM837" s="51">
        <v>5.6055162689906384</v>
      </c>
    </row>
    <row r="838" spans="1:39">
      <c r="A838" t="s">
        <v>1812</v>
      </c>
      <c r="B838">
        <v>5</v>
      </c>
      <c r="C838" t="s">
        <v>1813</v>
      </c>
      <c r="D838" t="s">
        <v>136</v>
      </c>
      <c r="E838" t="s">
        <v>137</v>
      </c>
      <c r="F838" t="s">
        <v>138</v>
      </c>
      <c r="G838" t="s">
        <v>139</v>
      </c>
      <c r="H838" t="s">
        <v>140</v>
      </c>
      <c r="I838" t="s">
        <v>10</v>
      </c>
      <c r="J838" t="s">
        <v>45</v>
      </c>
      <c r="K838">
        <v>52</v>
      </c>
      <c r="L838">
        <v>10841.3</v>
      </c>
      <c r="M838" t="s">
        <v>30</v>
      </c>
      <c r="N838">
        <v>837</v>
      </c>
      <c r="O838">
        <v>383.44844153846157</v>
      </c>
      <c r="P838" s="49" t="s">
        <v>33</v>
      </c>
      <c r="Q838" s="49">
        <v>7360445</v>
      </c>
      <c r="R838" s="49">
        <v>32.510452999999998</v>
      </c>
      <c r="S838" s="49">
        <v>52.540310169999998</v>
      </c>
      <c r="T838" s="49">
        <v>7.6758653781217774</v>
      </c>
      <c r="U838" s="49" t="s">
        <v>141</v>
      </c>
      <c r="V838" s="49">
        <v>0.28594968825048261</v>
      </c>
      <c r="W838" s="49">
        <v>1.93521838171215</v>
      </c>
      <c r="X838" s="49">
        <v>4</v>
      </c>
      <c r="Y838" s="49">
        <v>90</v>
      </c>
      <c r="Z838" s="49">
        <v>0.89753000000000005</v>
      </c>
      <c r="AA838" s="49">
        <v>401.28340079999998</v>
      </c>
      <c r="AB838" s="49">
        <v>2.1221608550000002</v>
      </c>
      <c r="AC838" s="51">
        <v>0.6989506263185653</v>
      </c>
      <c r="AD838" s="53">
        <v>1</v>
      </c>
      <c r="AE838" s="51">
        <v>383.44844153846157</v>
      </c>
      <c r="AF838" s="51">
        <v>1273.7061593897224</v>
      </c>
      <c r="AG838" s="51">
        <v>89.999176289766666</v>
      </c>
      <c r="AH838" s="51">
        <v>1.6147769101145888E-5</v>
      </c>
      <c r="AI838" s="51">
        <v>7.0659292668325047E-2</v>
      </c>
      <c r="AJ838" s="51">
        <v>0.12457321655316522</v>
      </c>
      <c r="AK838" s="51">
        <v>4.3538349032185231</v>
      </c>
      <c r="AL838" s="51">
        <v>3.1088571699491157</v>
      </c>
      <c r="AM838" s="51">
        <v>5.5988126364879305</v>
      </c>
    </row>
    <row r="839" spans="1:39">
      <c r="A839" t="s">
        <v>1814</v>
      </c>
      <c r="B839">
        <v>5</v>
      </c>
      <c r="C839" t="s">
        <v>1815</v>
      </c>
      <c r="D839" t="s">
        <v>136</v>
      </c>
      <c r="E839" t="s">
        <v>137</v>
      </c>
      <c r="F839" t="s">
        <v>138</v>
      </c>
      <c r="G839" t="s">
        <v>139</v>
      </c>
      <c r="H839" t="s">
        <v>140</v>
      </c>
      <c r="I839" t="s">
        <v>10</v>
      </c>
      <c r="J839" t="s">
        <v>45</v>
      </c>
      <c r="K839">
        <v>52</v>
      </c>
      <c r="L839">
        <v>10841.3</v>
      </c>
      <c r="M839" t="s">
        <v>30</v>
      </c>
      <c r="N839">
        <v>838</v>
      </c>
      <c r="O839">
        <v>383.90711192307691</v>
      </c>
      <c r="P839" s="49" t="s">
        <v>33</v>
      </c>
      <c r="Q839" s="49">
        <v>7360445</v>
      </c>
      <c r="R839" s="49">
        <v>32.510452999999998</v>
      </c>
      <c r="S839" s="49">
        <v>52.540310169999998</v>
      </c>
      <c r="T839" s="49">
        <v>7.6758653781217774</v>
      </c>
      <c r="U839" s="49" t="s">
        <v>141</v>
      </c>
      <c r="V839" s="49">
        <v>0.28594968825048261</v>
      </c>
      <c r="W839" s="49">
        <v>1.93521838171215</v>
      </c>
      <c r="X839" s="49">
        <v>4</v>
      </c>
      <c r="Y839" s="49">
        <v>90</v>
      </c>
      <c r="Z839" s="49">
        <v>0.89753000000000005</v>
      </c>
      <c r="AA839" s="49">
        <v>401.28340079999998</v>
      </c>
      <c r="AB839" s="49">
        <v>2.1221608550000002</v>
      </c>
      <c r="AC839" s="51">
        <v>0.6989506263185653</v>
      </c>
      <c r="AD839" s="53">
        <v>1</v>
      </c>
      <c r="AE839" s="51">
        <v>383.90711192307691</v>
      </c>
      <c r="AF839" s="51">
        <v>1275.2297313507147</v>
      </c>
      <c r="AG839" s="51">
        <v>89.999200210169931</v>
      </c>
      <c r="AH839" s="51">
        <v>1.5700212315331683E-5</v>
      </c>
      <c r="AI839" s="51">
        <v>7.0574891721543687E-2</v>
      </c>
      <c r="AJ839" s="51">
        <v>0.12457321655316522</v>
      </c>
      <c r="AK839" s="51">
        <v>4.3486343446778895</v>
      </c>
      <c r="AL839" s="51">
        <v>3.1051437095019048</v>
      </c>
      <c r="AM839" s="51">
        <v>5.5921249798538746</v>
      </c>
    </row>
    <row r="840" spans="1:39">
      <c r="A840" t="s">
        <v>1816</v>
      </c>
      <c r="B840">
        <v>5</v>
      </c>
      <c r="C840" t="s">
        <v>1817</v>
      </c>
      <c r="D840" t="s">
        <v>136</v>
      </c>
      <c r="E840" t="s">
        <v>137</v>
      </c>
      <c r="F840" t="s">
        <v>138</v>
      </c>
      <c r="G840" t="s">
        <v>139</v>
      </c>
      <c r="H840" t="s">
        <v>140</v>
      </c>
      <c r="I840" t="s">
        <v>10</v>
      </c>
      <c r="J840" t="s">
        <v>45</v>
      </c>
      <c r="K840">
        <v>52</v>
      </c>
      <c r="L840">
        <v>10841.3</v>
      </c>
      <c r="M840" t="s">
        <v>30</v>
      </c>
      <c r="N840">
        <v>839</v>
      </c>
      <c r="O840">
        <v>384.36578230769231</v>
      </c>
      <c r="P840" s="49" t="s">
        <v>33</v>
      </c>
      <c r="Q840" s="49">
        <v>7360445</v>
      </c>
      <c r="R840" s="49">
        <v>32.510452999999998</v>
      </c>
      <c r="S840" s="49">
        <v>52.540310169999998</v>
      </c>
      <c r="T840" s="49">
        <v>7.6758653781217774</v>
      </c>
      <c r="U840" s="49" t="s">
        <v>141</v>
      </c>
      <c r="V840" s="49">
        <v>0.28594968825048261</v>
      </c>
      <c r="W840" s="49">
        <v>1.93521838171215</v>
      </c>
      <c r="X840" s="49">
        <v>4</v>
      </c>
      <c r="Y840" s="49">
        <v>90</v>
      </c>
      <c r="Z840" s="49">
        <v>0.89753000000000005</v>
      </c>
      <c r="AA840" s="49">
        <v>401.28340079999998</v>
      </c>
      <c r="AB840" s="49">
        <v>2.1221608550000002</v>
      </c>
      <c r="AC840" s="51">
        <v>0.6989506263185653</v>
      </c>
      <c r="AD840" s="53">
        <v>1</v>
      </c>
      <c r="AE840" s="51">
        <v>384.36578230769231</v>
      </c>
      <c r="AF840" s="51">
        <v>1276.7533033117074</v>
      </c>
      <c r="AG840" s="51">
        <v>89.999223466630838</v>
      </c>
      <c r="AH840" s="51">
        <v>1.5264432203938727E-5</v>
      </c>
      <c r="AI840" s="51">
        <v>7.0490691688978827E-2</v>
      </c>
      <c r="AJ840" s="51">
        <v>0.12457321655316522</v>
      </c>
      <c r="AK840" s="51">
        <v>4.3434461659290049</v>
      </c>
      <c r="AL840" s="51">
        <v>3.1014390888488514</v>
      </c>
      <c r="AM840" s="51">
        <v>5.5854532430091588</v>
      </c>
    </row>
    <row r="841" spans="1:39">
      <c r="A841" t="s">
        <v>1818</v>
      </c>
      <c r="B841">
        <v>5</v>
      </c>
      <c r="C841" t="s">
        <v>1819</v>
      </c>
      <c r="D841" t="s">
        <v>136</v>
      </c>
      <c r="E841" t="s">
        <v>137</v>
      </c>
      <c r="F841" t="s">
        <v>138</v>
      </c>
      <c r="G841" t="s">
        <v>139</v>
      </c>
      <c r="H841" t="s">
        <v>140</v>
      </c>
      <c r="I841" t="s">
        <v>10</v>
      </c>
      <c r="J841" t="s">
        <v>45</v>
      </c>
      <c r="K841">
        <v>52</v>
      </c>
      <c r="L841">
        <v>10841.3</v>
      </c>
      <c r="M841" t="s">
        <v>30</v>
      </c>
      <c r="N841">
        <v>840</v>
      </c>
      <c r="O841">
        <v>384.82445269230772</v>
      </c>
      <c r="P841" s="49" t="s">
        <v>33</v>
      </c>
      <c r="Q841" s="49">
        <v>7360445</v>
      </c>
      <c r="R841" s="49">
        <v>32.510452999999998</v>
      </c>
      <c r="S841" s="49">
        <v>52.540310169999998</v>
      </c>
      <c r="T841" s="49">
        <v>7.6758653781217774</v>
      </c>
      <c r="U841" s="49" t="s">
        <v>141</v>
      </c>
      <c r="V841" s="49">
        <v>0.28594968825048261</v>
      </c>
      <c r="W841" s="49">
        <v>1.93521838171215</v>
      </c>
      <c r="X841" s="49">
        <v>4</v>
      </c>
      <c r="Y841" s="49">
        <v>90</v>
      </c>
      <c r="Z841" s="49">
        <v>0.89753000000000005</v>
      </c>
      <c r="AA841" s="49">
        <v>401.28340079999998</v>
      </c>
      <c r="AB841" s="49">
        <v>2.1221608550000002</v>
      </c>
      <c r="AC841" s="51">
        <v>0.6989506263185653</v>
      </c>
      <c r="AD841" s="53">
        <v>1</v>
      </c>
      <c r="AE841" s="51">
        <v>384.82445269230772</v>
      </c>
      <c r="AF841" s="51">
        <v>1278.2768752727</v>
      </c>
      <c r="AG841" s="51">
        <v>89.999246076647808</v>
      </c>
      <c r="AH841" s="51">
        <v>1.4840137222703874E-5</v>
      </c>
      <c r="AI841" s="51">
        <v>7.0406691865913557E-2</v>
      </c>
      <c r="AJ841" s="51">
        <v>0.12457321655316522</v>
      </c>
      <c r="AK841" s="51">
        <v>4.3382703235491151</v>
      </c>
      <c r="AL841" s="51">
        <v>3.097743276983925</v>
      </c>
      <c r="AM841" s="51">
        <v>5.5787973701143052</v>
      </c>
    </row>
    <row r="842" spans="1:39">
      <c r="A842" t="s">
        <v>1820</v>
      </c>
      <c r="B842">
        <v>5</v>
      </c>
      <c r="C842" t="s">
        <v>1821</v>
      </c>
      <c r="D842" t="s">
        <v>136</v>
      </c>
      <c r="E842" t="s">
        <v>137</v>
      </c>
      <c r="F842" t="s">
        <v>138</v>
      </c>
      <c r="G842" t="s">
        <v>139</v>
      </c>
      <c r="H842" t="s">
        <v>140</v>
      </c>
      <c r="I842" t="s">
        <v>10</v>
      </c>
      <c r="J842" t="s">
        <v>45</v>
      </c>
      <c r="K842">
        <v>52</v>
      </c>
      <c r="L842">
        <v>10841.3</v>
      </c>
      <c r="M842" t="s">
        <v>30</v>
      </c>
      <c r="N842">
        <v>841</v>
      </c>
      <c r="O842">
        <v>385.28312307692306</v>
      </c>
      <c r="P842" s="49" t="s">
        <v>33</v>
      </c>
      <c r="Q842" s="49">
        <v>7360445</v>
      </c>
      <c r="R842" s="49">
        <v>32.510452999999998</v>
      </c>
      <c r="S842" s="49">
        <v>52.540310169999998</v>
      </c>
      <c r="T842" s="49">
        <v>7.6758653781217774</v>
      </c>
      <c r="U842" s="49" t="s">
        <v>141</v>
      </c>
      <c r="V842" s="49">
        <v>0.28594968825048261</v>
      </c>
      <c r="W842" s="49">
        <v>1.93521838171215</v>
      </c>
      <c r="X842" s="49">
        <v>4</v>
      </c>
      <c r="Y842" s="49">
        <v>90</v>
      </c>
      <c r="Z842" s="49">
        <v>0.89753000000000005</v>
      </c>
      <c r="AA842" s="49">
        <v>401.28340079999998</v>
      </c>
      <c r="AB842" s="49">
        <v>2.1221608550000002</v>
      </c>
      <c r="AC842" s="51">
        <v>0.6989506263185653</v>
      </c>
      <c r="AD842" s="53">
        <v>1</v>
      </c>
      <c r="AE842" s="51">
        <v>385.28312307692306</v>
      </c>
      <c r="AF842" s="51">
        <v>1279.8004472336922</v>
      </c>
      <c r="AG842" s="51">
        <v>89.999268057285278</v>
      </c>
      <c r="AH842" s="51">
        <v>1.4427042524364273E-5</v>
      </c>
      <c r="AI842" s="51">
        <v>7.0322891550647637E-2</v>
      </c>
      <c r="AJ842" s="51">
        <v>0.12457321655316522</v>
      </c>
      <c r="AK842" s="51">
        <v>4.3331067743013447</v>
      </c>
      <c r="AL842" s="51">
        <v>3.0940562430338208</v>
      </c>
      <c r="AM842" s="51">
        <v>5.5721573055688696</v>
      </c>
    </row>
    <row r="843" spans="1:39">
      <c r="A843" t="s">
        <v>1822</v>
      </c>
      <c r="B843">
        <v>5</v>
      </c>
      <c r="C843" t="s">
        <v>1823</v>
      </c>
      <c r="D843" t="s">
        <v>136</v>
      </c>
      <c r="E843" t="s">
        <v>137</v>
      </c>
      <c r="F843" t="s">
        <v>138</v>
      </c>
      <c r="G843" t="s">
        <v>139</v>
      </c>
      <c r="H843" t="s">
        <v>140</v>
      </c>
      <c r="I843" t="s">
        <v>10</v>
      </c>
      <c r="J843" t="s">
        <v>45</v>
      </c>
      <c r="K843">
        <v>52</v>
      </c>
      <c r="L843">
        <v>10841.3</v>
      </c>
      <c r="M843" t="s">
        <v>30</v>
      </c>
      <c r="N843">
        <v>842</v>
      </c>
      <c r="O843">
        <v>385.74179346153846</v>
      </c>
      <c r="P843" s="49" t="s">
        <v>33</v>
      </c>
      <c r="Q843" s="49">
        <v>7360445</v>
      </c>
      <c r="R843" s="49">
        <v>32.510452999999998</v>
      </c>
      <c r="S843" s="49">
        <v>52.540310169999998</v>
      </c>
      <c r="T843" s="49">
        <v>7.6758653781217774</v>
      </c>
      <c r="U843" s="49" t="s">
        <v>141</v>
      </c>
      <c r="V843" s="49">
        <v>0.28594968825048261</v>
      </c>
      <c r="W843" s="49">
        <v>1.93521838171215</v>
      </c>
      <c r="X843" s="49">
        <v>4</v>
      </c>
      <c r="Y843" s="49">
        <v>90</v>
      </c>
      <c r="Z843" s="49">
        <v>0.89753000000000005</v>
      </c>
      <c r="AA843" s="49">
        <v>401.28340079999998</v>
      </c>
      <c r="AB843" s="49">
        <v>2.1221608550000002</v>
      </c>
      <c r="AC843" s="51">
        <v>0.6989506263185653</v>
      </c>
      <c r="AD843" s="53">
        <v>1</v>
      </c>
      <c r="AE843" s="51">
        <v>385.74179346153846</v>
      </c>
      <c r="AF843" s="51">
        <v>1281.3240191946848</v>
      </c>
      <c r="AG843" s="51">
        <v>89.999289425183704</v>
      </c>
      <c r="AH843" s="51">
        <v>1.4024869828098502E-5</v>
      </c>
      <c r="AI843" s="51">
        <v>7.0239290044487326E-2</v>
      </c>
      <c r="AJ843" s="51">
        <v>0.12457321655316522</v>
      </c>
      <c r="AK843" s="51">
        <v>4.3279554751340727</v>
      </c>
      <c r="AL843" s="51">
        <v>3.0903779562575151</v>
      </c>
      <c r="AM843" s="51">
        <v>5.5655329940106313</v>
      </c>
    </row>
    <row r="844" spans="1:39">
      <c r="A844" t="s">
        <v>1824</v>
      </c>
      <c r="B844">
        <v>5</v>
      </c>
      <c r="C844" t="s">
        <v>1825</v>
      </c>
      <c r="D844" t="s">
        <v>136</v>
      </c>
      <c r="E844" t="s">
        <v>137</v>
      </c>
      <c r="F844" t="s">
        <v>138</v>
      </c>
      <c r="G844" t="s">
        <v>139</v>
      </c>
      <c r="H844" t="s">
        <v>140</v>
      </c>
      <c r="I844" t="s">
        <v>10</v>
      </c>
      <c r="J844" t="s">
        <v>45</v>
      </c>
      <c r="K844">
        <v>52</v>
      </c>
      <c r="L844">
        <v>10841.3</v>
      </c>
      <c r="M844" t="s">
        <v>30</v>
      </c>
      <c r="N844">
        <v>843</v>
      </c>
      <c r="O844">
        <v>386.20046384615387</v>
      </c>
      <c r="P844" s="49" t="s">
        <v>33</v>
      </c>
      <c r="Q844" s="49">
        <v>7360445</v>
      </c>
      <c r="R844" s="49">
        <v>32.510452999999998</v>
      </c>
      <c r="S844" s="49">
        <v>52.540310169999998</v>
      </c>
      <c r="T844" s="49">
        <v>7.6758653781217774</v>
      </c>
      <c r="U844" s="49" t="s">
        <v>141</v>
      </c>
      <c r="V844" s="49">
        <v>0.28594968825048261</v>
      </c>
      <c r="W844" s="49">
        <v>1.93521838171215</v>
      </c>
      <c r="X844" s="49">
        <v>4</v>
      </c>
      <c r="Y844" s="49">
        <v>90</v>
      </c>
      <c r="Z844" s="49">
        <v>0.89753000000000005</v>
      </c>
      <c r="AA844" s="49">
        <v>401.28340079999998</v>
      </c>
      <c r="AB844" s="49">
        <v>2.1221608550000002</v>
      </c>
      <c r="AC844" s="51">
        <v>0.6989506263185653</v>
      </c>
      <c r="AD844" s="53">
        <v>1</v>
      </c>
      <c r="AE844" s="51">
        <v>386.20046384615387</v>
      </c>
      <c r="AF844" s="51">
        <v>1282.8475911556773</v>
      </c>
      <c r="AG844" s="51">
        <v>89.999310196569326</v>
      </c>
      <c r="AH844" s="51">
        <v>1.3633347260969803E-5</v>
      </c>
      <c r="AI844" s="51">
        <v>7.0155886651735277E-2</v>
      </c>
      <c r="AJ844" s="51">
        <v>0.12457321655316522</v>
      </c>
      <c r="AK844" s="51">
        <v>4.3228163831803048</v>
      </c>
      <c r="AL844" s="51">
        <v>3.0867083860458178</v>
      </c>
      <c r="AM844" s="51">
        <v>5.5589243803147923</v>
      </c>
    </row>
    <row r="845" spans="1:39">
      <c r="A845" t="s">
        <v>1826</v>
      </c>
      <c r="B845">
        <v>5</v>
      </c>
      <c r="C845" t="s">
        <v>1827</v>
      </c>
      <c r="D845" t="s">
        <v>136</v>
      </c>
      <c r="E845" t="s">
        <v>137</v>
      </c>
      <c r="F845" t="s">
        <v>138</v>
      </c>
      <c r="G845" t="s">
        <v>139</v>
      </c>
      <c r="H845" t="s">
        <v>140</v>
      </c>
      <c r="I845" t="s">
        <v>10</v>
      </c>
      <c r="J845" t="s">
        <v>45</v>
      </c>
      <c r="K845">
        <v>52</v>
      </c>
      <c r="L845">
        <v>10841.3</v>
      </c>
      <c r="M845" t="s">
        <v>30</v>
      </c>
      <c r="N845">
        <v>844</v>
      </c>
      <c r="O845">
        <v>386.65913423076921</v>
      </c>
      <c r="P845" s="49" t="s">
        <v>33</v>
      </c>
      <c r="Q845" s="49">
        <v>7360445</v>
      </c>
      <c r="R845" s="49">
        <v>32.510452999999998</v>
      </c>
      <c r="S845" s="49">
        <v>52.540310169999998</v>
      </c>
      <c r="T845" s="49">
        <v>7.6758653781217774</v>
      </c>
      <c r="U845" s="49" t="s">
        <v>141</v>
      </c>
      <c r="V845" s="49">
        <v>0.28594968825048261</v>
      </c>
      <c r="W845" s="49">
        <v>1.93521838171215</v>
      </c>
      <c r="X845" s="49">
        <v>4</v>
      </c>
      <c r="Y845" s="49">
        <v>90</v>
      </c>
      <c r="Z845" s="49">
        <v>0.89753000000000005</v>
      </c>
      <c r="AA845" s="49">
        <v>401.28340079999998</v>
      </c>
      <c r="AB845" s="49">
        <v>2.1221608550000002</v>
      </c>
      <c r="AC845" s="51">
        <v>0.6989506263185653</v>
      </c>
      <c r="AD845" s="53">
        <v>1</v>
      </c>
      <c r="AE845" s="51">
        <v>386.65913423076921</v>
      </c>
      <c r="AF845" s="51">
        <v>1284.3711631166698</v>
      </c>
      <c r="AG845" s="51">
        <v>89.999330387263754</v>
      </c>
      <c r="AH845" s="51">
        <v>1.3252209245978896E-5</v>
      </c>
      <c r="AI845" s="51">
        <v>7.0072680679680116E-2</v>
      </c>
      <c r="AJ845" s="51">
        <v>0.12457321655316522</v>
      </c>
      <c r="AK845" s="51">
        <v>4.3176894557570362</v>
      </c>
      <c r="AL845" s="51">
        <v>3.0830475019209156</v>
      </c>
      <c r="AM845" s="51">
        <v>5.5523314095931582</v>
      </c>
    </row>
    <row r="846" spans="1:39">
      <c r="A846" t="s">
        <v>1828</v>
      </c>
      <c r="B846">
        <v>5</v>
      </c>
      <c r="C846" t="s">
        <v>1829</v>
      </c>
      <c r="D846" t="s">
        <v>136</v>
      </c>
      <c r="E846" t="s">
        <v>137</v>
      </c>
      <c r="F846" t="s">
        <v>138</v>
      </c>
      <c r="G846" t="s">
        <v>139</v>
      </c>
      <c r="H846" t="s">
        <v>140</v>
      </c>
      <c r="I846" t="s">
        <v>10</v>
      </c>
      <c r="J846" t="s">
        <v>45</v>
      </c>
      <c r="K846">
        <v>52</v>
      </c>
      <c r="L846">
        <v>10841.3</v>
      </c>
      <c r="M846" t="s">
        <v>30</v>
      </c>
      <c r="N846">
        <v>845</v>
      </c>
      <c r="O846">
        <v>387.11780461538461</v>
      </c>
      <c r="P846" s="49" t="s">
        <v>33</v>
      </c>
      <c r="Q846" s="49">
        <v>7360445</v>
      </c>
      <c r="R846" s="49">
        <v>32.510452999999998</v>
      </c>
      <c r="S846" s="49">
        <v>52.540310169999998</v>
      </c>
      <c r="T846" s="49">
        <v>7.6758653781217774</v>
      </c>
      <c r="U846" s="49" t="s">
        <v>141</v>
      </c>
      <c r="V846" s="49">
        <v>0.28594968825048261</v>
      </c>
      <c r="W846" s="49">
        <v>1.93521838171215</v>
      </c>
      <c r="X846" s="49">
        <v>4</v>
      </c>
      <c r="Y846" s="49">
        <v>90</v>
      </c>
      <c r="Z846" s="49">
        <v>0.89753000000000005</v>
      </c>
      <c r="AA846" s="49">
        <v>401.28340079999998</v>
      </c>
      <c r="AB846" s="49">
        <v>2.1221608550000002</v>
      </c>
      <c r="AC846" s="51">
        <v>0.6989506263185653</v>
      </c>
      <c r="AD846" s="53">
        <v>1</v>
      </c>
      <c r="AE846" s="51">
        <v>387.11780461538461</v>
      </c>
      <c r="AF846" s="51">
        <v>1285.8947350776623</v>
      </c>
      <c r="AG846" s="51">
        <v>89.999350012693426</v>
      </c>
      <c r="AH846" s="51">
        <v>1.2881196408801472E-5</v>
      </c>
      <c r="AI846" s="51">
        <v>6.9989671438586198E-2</v>
      </c>
      <c r="AJ846" s="51">
        <v>0.12457321655316522</v>
      </c>
      <c r="AK846" s="51">
        <v>4.3125746503646187</v>
      </c>
      <c r="AL846" s="51">
        <v>3.0793952735359218</v>
      </c>
      <c r="AM846" s="51">
        <v>5.5457540271933166</v>
      </c>
    </row>
    <row r="847" spans="1:39">
      <c r="A847" t="s">
        <v>1830</v>
      </c>
      <c r="B847">
        <v>5</v>
      </c>
      <c r="C847" t="s">
        <v>1831</v>
      </c>
      <c r="D847" t="s">
        <v>136</v>
      </c>
      <c r="E847" t="s">
        <v>137</v>
      </c>
      <c r="F847" t="s">
        <v>138</v>
      </c>
      <c r="G847" t="s">
        <v>139</v>
      </c>
      <c r="H847" t="s">
        <v>140</v>
      </c>
      <c r="I847" t="s">
        <v>10</v>
      </c>
      <c r="J847" t="s">
        <v>45</v>
      </c>
      <c r="K847">
        <v>52</v>
      </c>
      <c r="L847">
        <v>10841.3</v>
      </c>
      <c r="M847" t="s">
        <v>30</v>
      </c>
      <c r="N847">
        <v>846</v>
      </c>
      <c r="O847">
        <v>387.57647500000002</v>
      </c>
      <c r="P847" s="49" t="s">
        <v>33</v>
      </c>
      <c r="Q847" s="49">
        <v>7360445</v>
      </c>
      <c r="R847" s="49">
        <v>32.510452999999998</v>
      </c>
      <c r="S847" s="49">
        <v>52.540310169999998</v>
      </c>
      <c r="T847" s="49">
        <v>7.6758653781217774</v>
      </c>
      <c r="U847" s="49" t="s">
        <v>141</v>
      </c>
      <c r="V847" s="49">
        <v>0.28594968825048261</v>
      </c>
      <c r="W847" s="49">
        <v>1.93521838171215</v>
      </c>
      <c r="X847" s="49">
        <v>4</v>
      </c>
      <c r="Y847" s="49">
        <v>90</v>
      </c>
      <c r="Z847" s="49">
        <v>0.89753000000000005</v>
      </c>
      <c r="AA847" s="49">
        <v>401.28340079999998</v>
      </c>
      <c r="AB847" s="49">
        <v>2.1221608550000002</v>
      </c>
      <c r="AC847" s="51">
        <v>0.6989506263185653</v>
      </c>
      <c r="AD847" s="53">
        <v>1</v>
      </c>
      <c r="AE847" s="51">
        <v>387.57647500000002</v>
      </c>
      <c r="AF847" s="51">
        <v>1287.4183070386548</v>
      </c>
      <c r="AG847" s="51">
        <v>89.999369087898657</v>
      </c>
      <c r="AH847" s="51">
        <v>1.2520055316620866E-5</v>
      </c>
      <c r="AI847" s="51">
        <v>6.9906858241682926E-2</v>
      </c>
      <c r="AJ847" s="51">
        <v>0.12457321655316522</v>
      </c>
      <c r="AK847" s="51">
        <v>4.3074719246861006</v>
      </c>
      <c r="AL847" s="51">
        <v>3.0757516706744035</v>
      </c>
      <c r="AM847" s="51">
        <v>5.5391921786977987</v>
      </c>
    </row>
    <row r="848" spans="1:39">
      <c r="A848" t="s">
        <v>1832</v>
      </c>
      <c r="B848">
        <v>5</v>
      </c>
      <c r="C848" t="s">
        <v>1833</v>
      </c>
      <c r="D848" t="s">
        <v>136</v>
      </c>
      <c r="E848" t="s">
        <v>137</v>
      </c>
      <c r="F848" t="s">
        <v>138</v>
      </c>
      <c r="G848" t="s">
        <v>139</v>
      </c>
      <c r="H848" t="s">
        <v>140</v>
      </c>
      <c r="I848" t="s">
        <v>10</v>
      </c>
      <c r="J848" t="s">
        <v>45</v>
      </c>
      <c r="K848">
        <v>52</v>
      </c>
      <c r="L848">
        <v>10841.3</v>
      </c>
      <c r="M848" t="s">
        <v>30</v>
      </c>
      <c r="N848">
        <v>847</v>
      </c>
      <c r="O848">
        <v>388.03514538461536</v>
      </c>
      <c r="P848" s="49" t="s">
        <v>33</v>
      </c>
      <c r="Q848" s="49">
        <v>7360445</v>
      </c>
      <c r="R848" s="49">
        <v>32.510452999999998</v>
      </c>
      <c r="S848" s="49">
        <v>52.540310169999998</v>
      </c>
      <c r="T848" s="49">
        <v>7.6758653781217774</v>
      </c>
      <c r="U848" s="49" t="s">
        <v>141</v>
      </c>
      <c r="V848" s="49">
        <v>0.28594968825048261</v>
      </c>
      <c r="W848" s="49">
        <v>1.93521838171215</v>
      </c>
      <c r="X848" s="49">
        <v>4</v>
      </c>
      <c r="Y848" s="49">
        <v>90</v>
      </c>
      <c r="Z848" s="49">
        <v>0.89753000000000005</v>
      </c>
      <c r="AA848" s="49">
        <v>401.28340079999998</v>
      </c>
      <c r="AB848" s="49">
        <v>2.1221608550000002</v>
      </c>
      <c r="AC848" s="51">
        <v>0.6989506263185653</v>
      </c>
      <c r="AD848" s="53">
        <v>1</v>
      </c>
      <c r="AE848" s="51">
        <v>388.03514538461536</v>
      </c>
      <c r="AF848" s="51">
        <v>1288.9418789996471</v>
      </c>
      <c r="AG848" s="51">
        <v>89.999387627542731</v>
      </c>
      <c r="AH848" s="51">
        <v>1.2168538506111855E-5</v>
      </c>
      <c r="AI848" s="51">
        <v>6.982424040515435E-2</v>
      </c>
      <c r="AJ848" s="51">
        <v>0.12457321655316522</v>
      </c>
      <c r="AK848" s="51">
        <v>4.3023812365865899</v>
      </c>
      <c r="AL848" s="51">
        <v>3.0721166632499282</v>
      </c>
      <c r="AM848" s="51">
        <v>5.5326458099232516</v>
      </c>
    </row>
    <row r="849" spans="1:39">
      <c r="A849" t="s">
        <v>1834</v>
      </c>
      <c r="B849">
        <v>5</v>
      </c>
      <c r="C849" t="s">
        <v>1835</v>
      </c>
      <c r="D849" t="s">
        <v>136</v>
      </c>
      <c r="E849" t="s">
        <v>137</v>
      </c>
      <c r="F849" t="s">
        <v>138</v>
      </c>
      <c r="G849" t="s">
        <v>139</v>
      </c>
      <c r="H849" t="s">
        <v>140</v>
      </c>
      <c r="I849" t="s">
        <v>10</v>
      </c>
      <c r="J849" t="s">
        <v>45</v>
      </c>
      <c r="K849">
        <v>52</v>
      </c>
      <c r="L849">
        <v>10841.3</v>
      </c>
      <c r="M849" t="s">
        <v>30</v>
      </c>
      <c r="N849">
        <v>848</v>
      </c>
      <c r="O849">
        <v>388.49381576923076</v>
      </c>
      <c r="P849" s="49" t="s">
        <v>33</v>
      </c>
      <c r="Q849" s="49">
        <v>7360445</v>
      </c>
      <c r="R849" s="49">
        <v>32.510452999999998</v>
      </c>
      <c r="S849" s="49">
        <v>52.540310169999998</v>
      </c>
      <c r="T849" s="49">
        <v>7.6758653781217774</v>
      </c>
      <c r="U849" s="49" t="s">
        <v>141</v>
      </c>
      <c r="V849" s="49">
        <v>0.28594968825048261</v>
      </c>
      <c r="W849" s="49">
        <v>1.93521838171215</v>
      </c>
      <c r="X849" s="49">
        <v>4</v>
      </c>
      <c r="Y849" s="49">
        <v>90</v>
      </c>
      <c r="Z849" s="49">
        <v>0.89753000000000005</v>
      </c>
      <c r="AA849" s="49">
        <v>401.28340079999998</v>
      </c>
      <c r="AB849" s="49">
        <v>2.1221608550000002</v>
      </c>
      <c r="AC849" s="51">
        <v>0.6989506263185653</v>
      </c>
      <c r="AD849" s="53">
        <v>1</v>
      </c>
      <c r="AE849" s="51">
        <v>388.49381576923076</v>
      </c>
      <c r="AF849" s="51">
        <v>1290.4654509606396</v>
      </c>
      <c r="AG849" s="51">
        <v>89.99940564592066</v>
      </c>
      <c r="AH849" s="51">
        <v>1.1826404259575718E-5</v>
      </c>
      <c r="AI849" s="51">
        <v>6.9741817248128501E-2</v>
      </c>
      <c r="AJ849" s="51">
        <v>0.12457321655316522</v>
      </c>
      <c r="AK849" s="51">
        <v>4.2973025441125925</v>
      </c>
      <c r="AL849" s="51">
        <v>3.0684902213055905</v>
      </c>
      <c r="AM849" s="51">
        <v>5.5261148669195945</v>
      </c>
    </row>
    <row r="850" spans="1:39">
      <c r="A850" t="s">
        <v>1836</v>
      </c>
      <c r="B850">
        <v>5</v>
      </c>
      <c r="C850" t="s">
        <v>1837</v>
      </c>
      <c r="D850" t="s">
        <v>136</v>
      </c>
      <c r="E850" t="s">
        <v>137</v>
      </c>
      <c r="F850" t="s">
        <v>138</v>
      </c>
      <c r="G850" t="s">
        <v>139</v>
      </c>
      <c r="H850" t="s">
        <v>140</v>
      </c>
      <c r="I850" t="s">
        <v>10</v>
      </c>
      <c r="J850" t="s">
        <v>45</v>
      </c>
      <c r="K850">
        <v>52</v>
      </c>
      <c r="L850">
        <v>10841.3</v>
      </c>
      <c r="M850" t="s">
        <v>30</v>
      </c>
      <c r="N850">
        <v>849</v>
      </c>
      <c r="O850">
        <v>388.95248615384617</v>
      </c>
      <c r="P850" s="49" t="s">
        <v>33</v>
      </c>
      <c r="Q850" s="49">
        <v>7360445</v>
      </c>
      <c r="R850" s="49">
        <v>32.510452999999998</v>
      </c>
      <c r="S850" s="49">
        <v>52.540310169999998</v>
      </c>
      <c r="T850" s="49">
        <v>7.6758653781217774</v>
      </c>
      <c r="U850" s="49" t="s">
        <v>141</v>
      </c>
      <c r="V850" s="49">
        <v>0.28594968825048261</v>
      </c>
      <c r="W850" s="49">
        <v>1.93521838171215</v>
      </c>
      <c r="X850" s="49">
        <v>4</v>
      </c>
      <c r="Y850" s="49">
        <v>90</v>
      </c>
      <c r="Z850" s="49">
        <v>0.89753000000000005</v>
      </c>
      <c r="AA850" s="49">
        <v>401.28340079999998</v>
      </c>
      <c r="AB850" s="49">
        <v>2.1221608550000002</v>
      </c>
      <c r="AC850" s="51">
        <v>0.6989506263185653</v>
      </c>
      <c r="AD850" s="53">
        <v>1</v>
      </c>
      <c r="AE850" s="51">
        <v>388.95248615384617</v>
      </c>
      <c r="AF850" s="51">
        <v>1291.9890229216323</v>
      </c>
      <c r="AG850" s="51">
        <v>89.999423156967822</v>
      </c>
      <c r="AH850" s="51">
        <v>1.1493416530338066E-5</v>
      </c>
      <c r="AI850" s="51">
        <v>6.9659588092666702E-2</v>
      </c>
      <c r="AJ850" s="51">
        <v>0.12457321655316522</v>
      </c>
      <c r="AK850" s="51">
        <v>4.292235805491357</v>
      </c>
      <c r="AL850" s="51">
        <v>3.064872315013544</v>
      </c>
      <c r="AM850" s="51">
        <v>5.5195992959691704</v>
      </c>
    </row>
    <row r="851" spans="1:39">
      <c r="A851" t="s">
        <v>1838</v>
      </c>
      <c r="B851">
        <v>5</v>
      </c>
      <c r="C851" t="s">
        <v>1839</v>
      </c>
      <c r="D851" t="s">
        <v>136</v>
      </c>
      <c r="E851" t="s">
        <v>137</v>
      </c>
      <c r="F851" t="s">
        <v>138</v>
      </c>
      <c r="G851" t="s">
        <v>139</v>
      </c>
      <c r="H851" t="s">
        <v>140</v>
      </c>
      <c r="I851" t="s">
        <v>10</v>
      </c>
      <c r="J851" t="s">
        <v>45</v>
      </c>
      <c r="K851">
        <v>52</v>
      </c>
      <c r="L851">
        <v>10841.3</v>
      </c>
      <c r="M851" t="s">
        <v>30</v>
      </c>
      <c r="N851">
        <v>850</v>
      </c>
      <c r="O851">
        <v>389.41115653846157</v>
      </c>
      <c r="P851" s="49" t="s">
        <v>33</v>
      </c>
      <c r="Q851" s="49">
        <v>7360445</v>
      </c>
      <c r="R851" s="49">
        <v>32.510452999999998</v>
      </c>
      <c r="S851" s="49">
        <v>52.540310169999998</v>
      </c>
      <c r="T851" s="49">
        <v>7.6758653781217774</v>
      </c>
      <c r="U851" s="49" t="s">
        <v>141</v>
      </c>
      <c r="V851" s="49">
        <v>0.28594968825048261</v>
      </c>
      <c r="W851" s="49">
        <v>1.93521838171215</v>
      </c>
      <c r="X851" s="49">
        <v>4</v>
      </c>
      <c r="Y851" s="49">
        <v>90</v>
      </c>
      <c r="Z851" s="49">
        <v>0.89753000000000005</v>
      </c>
      <c r="AA851" s="49">
        <v>401.28340079999998</v>
      </c>
      <c r="AB851" s="49">
        <v>2.1221608550000002</v>
      </c>
      <c r="AC851" s="51">
        <v>0.6989506263185653</v>
      </c>
      <c r="AD851" s="53">
        <v>1</v>
      </c>
      <c r="AE851" s="51">
        <v>389.41115653846157</v>
      </c>
      <c r="AF851" s="51">
        <v>1293.5125948826249</v>
      </c>
      <c r="AG851" s="51">
        <v>89.999440174268315</v>
      </c>
      <c r="AH851" s="51">
        <v>1.1169344756192696E-5</v>
      </c>
      <c r="AI851" s="51">
        <v>6.9577552263752784E-2</v>
      </c>
      <c r="AJ851" s="51">
        <v>0.12457321655316522</v>
      </c>
      <c r="AK851" s="51">
        <v>4.28718097913021</v>
      </c>
      <c r="AL851" s="51">
        <v>3.0612629146745269</v>
      </c>
      <c r="AM851" s="51">
        <v>5.5130990435858926</v>
      </c>
    </row>
    <row r="852" spans="1:39">
      <c r="A852" t="s">
        <v>1840</v>
      </c>
      <c r="B852">
        <v>5</v>
      </c>
      <c r="C852" t="s">
        <v>1841</v>
      </c>
      <c r="D852" t="s">
        <v>136</v>
      </c>
      <c r="E852" t="s">
        <v>137</v>
      </c>
      <c r="F852" t="s">
        <v>138</v>
      </c>
      <c r="G852" t="s">
        <v>139</v>
      </c>
      <c r="H852" t="s">
        <v>140</v>
      </c>
      <c r="I852" t="s">
        <v>10</v>
      </c>
      <c r="J852" t="s">
        <v>45</v>
      </c>
      <c r="K852">
        <v>52</v>
      </c>
      <c r="L852">
        <v>10841.3</v>
      </c>
      <c r="M852" t="s">
        <v>30</v>
      </c>
      <c r="N852">
        <v>851</v>
      </c>
      <c r="O852">
        <v>389.86982692307691</v>
      </c>
      <c r="P852" s="49" t="s">
        <v>33</v>
      </c>
      <c r="Q852" s="49">
        <v>7360445</v>
      </c>
      <c r="R852" s="49">
        <v>32.510452999999998</v>
      </c>
      <c r="S852" s="49">
        <v>52.540310169999998</v>
      </c>
      <c r="T852" s="49">
        <v>7.6758653781217774</v>
      </c>
      <c r="U852" s="49" t="s">
        <v>141</v>
      </c>
      <c r="V852" s="49">
        <v>0.28594968825048261</v>
      </c>
      <c r="W852" s="49">
        <v>1.93521838171215</v>
      </c>
      <c r="X852" s="49">
        <v>4</v>
      </c>
      <c r="Y852" s="49">
        <v>90</v>
      </c>
      <c r="Z852" s="49">
        <v>0.89753000000000005</v>
      </c>
      <c r="AA852" s="49">
        <v>401.28340079999998</v>
      </c>
      <c r="AB852" s="49">
        <v>2.1221608550000002</v>
      </c>
      <c r="AC852" s="51">
        <v>0.6989506263185653</v>
      </c>
      <c r="AD852" s="53">
        <v>1</v>
      </c>
      <c r="AE852" s="51">
        <v>389.86982692307691</v>
      </c>
      <c r="AF852" s="51">
        <v>1295.0361668436171</v>
      </c>
      <c r="AG852" s="51">
        <v>89.999456711063317</v>
      </c>
      <c r="AH852" s="51">
        <v>1.0853963859395146E-5</v>
      </c>
      <c r="AI852" s="51">
        <v>6.9495709089282334E-2</v>
      </c>
      <c r="AJ852" s="51">
        <v>0.12457321655316522</v>
      </c>
      <c r="AK852" s="51">
        <v>4.2821380236158904</v>
      </c>
      <c r="AL852" s="51">
        <v>3.0576619907173881</v>
      </c>
      <c r="AM852" s="51">
        <v>5.5066140565143922</v>
      </c>
    </row>
    <row r="853" spans="1:39">
      <c r="A853" t="s">
        <v>1842</v>
      </c>
      <c r="B853">
        <v>5</v>
      </c>
      <c r="C853" t="s">
        <v>1843</v>
      </c>
      <c r="D853" t="s">
        <v>136</v>
      </c>
      <c r="E853" t="s">
        <v>137</v>
      </c>
      <c r="F853" t="s">
        <v>138</v>
      </c>
      <c r="G853" t="s">
        <v>139</v>
      </c>
      <c r="H853" t="s">
        <v>140</v>
      </c>
      <c r="I853" t="s">
        <v>10</v>
      </c>
      <c r="J853" t="s">
        <v>45</v>
      </c>
      <c r="K853">
        <v>52</v>
      </c>
      <c r="L853">
        <v>10841.3</v>
      </c>
      <c r="M853" t="s">
        <v>30</v>
      </c>
      <c r="N853">
        <v>852</v>
      </c>
      <c r="O853">
        <v>390.32849730769232</v>
      </c>
      <c r="P853" s="49" t="s">
        <v>33</v>
      </c>
      <c r="Q853" s="49">
        <v>7360445</v>
      </c>
      <c r="R853" s="49">
        <v>32.510452999999998</v>
      </c>
      <c r="S853" s="49">
        <v>52.540310169999998</v>
      </c>
      <c r="T853" s="49">
        <v>7.6758653781217774</v>
      </c>
      <c r="U853" s="49" t="s">
        <v>141</v>
      </c>
      <c r="V853" s="49">
        <v>0.28594968825048261</v>
      </c>
      <c r="W853" s="49">
        <v>1.93521838171215</v>
      </c>
      <c r="X853" s="49">
        <v>4</v>
      </c>
      <c r="Y853" s="49">
        <v>90</v>
      </c>
      <c r="Z853" s="49">
        <v>0.89753000000000005</v>
      </c>
      <c r="AA853" s="49">
        <v>401.28340079999998</v>
      </c>
      <c r="AB853" s="49">
        <v>2.1221608550000002</v>
      </c>
      <c r="AC853" s="51">
        <v>0.6989506263185653</v>
      </c>
      <c r="AD853" s="53">
        <v>1</v>
      </c>
      <c r="AE853" s="51">
        <v>390.32849730769232</v>
      </c>
      <c r="AF853" s="51">
        <v>1296.5597388046097</v>
      </c>
      <c r="AG853" s="51">
        <v>89.999472780259012</v>
      </c>
      <c r="AH853" s="51">
        <v>1.0547053966850105E-5</v>
      </c>
      <c r="AI853" s="51">
        <v>6.9414057900051646E-2</v>
      </c>
      <c r="AJ853" s="51">
        <v>0.12457321655316522</v>
      </c>
      <c r="AK853" s="51">
        <v>4.277106897713872</v>
      </c>
      <c r="AL853" s="51">
        <v>3.0540695136986016</v>
      </c>
      <c r="AM853" s="51">
        <v>5.5001442817291437</v>
      </c>
    </row>
    <row r="854" spans="1:39">
      <c r="A854" t="s">
        <v>1844</v>
      </c>
      <c r="B854">
        <v>5</v>
      </c>
      <c r="C854" t="s">
        <v>1845</v>
      </c>
      <c r="D854" t="s">
        <v>136</v>
      </c>
      <c r="E854" t="s">
        <v>137</v>
      </c>
      <c r="F854" t="s">
        <v>138</v>
      </c>
      <c r="G854" t="s">
        <v>139</v>
      </c>
      <c r="H854" t="s">
        <v>140</v>
      </c>
      <c r="I854" t="s">
        <v>10</v>
      </c>
      <c r="J854" t="s">
        <v>45</v>
      </c>
      <c r="K854">
        <v>52</v>
      </c>
      <c r="L854">
        <v>10841.3</v>
      </c>
      <c r="M854" t="s">
        <v>30</v>
      </c>
      <c r="N854">
        <v>853</v>
      </c>
      <c r="O854">
        <v>390.78716769230772</v>
      </c>
      <c r="P854" s="49" t="s">
        <v>33</v>
      </c>
      <c r="Q854" s="49">
        <v>7360445</v>
      </c>
      <c r="R854" s="49">
        <v>32.510452999999998</v>
      </c>
      <c r="S854" s="49">
        <v>52.540310169999998</v>
      </c>
      <c r="T854" s="49">
        <v>7.6758653781217774</v>
      </c>
      <c r="U854" s="49" t="s">
        <v>141</v>
      </c>
      <c r="V854" s="49">
        <v>0.28594968825048261</v>
      </c>
      <c r="W854" s="49">
        <v>1.93521838171215</v>
      </c>
      <c r="X854" s="49">
        <v>4</v>
      </c>
      <c r="Y854" s="49">
        <v>90</v>
      </c>
      <c r="Z854" s="49">
        <v>0.89753000000000005</v>
      </c>
      <c r="AA854" s="49">
        <v>401.28340079999998</v>
      </c>
      <c r="AB854" s="49">
        <v>2.1221608550000002</v>
      </c>
      <c r="AC854" s="51">
        <v>0.6989506263185653</v>
      </c>
      <c r="AD854" s="53">
        <v>1</v>
      </c>
      <c r="AE854" s="51">
        <v>390.78716769230772</v>
      </c>
      <c r="AF854" s="51">
        <v>1298.0833107656022</v>
      </c>
      <c r="AG854" s="51">
        <v>89.999488394434621</v>
      </c>
      <c r="AH854" s="51">
        <v>1.024840047541033E-5</v>
      </c>
      <c r="AI854" s="51">
        <v>6.9332598029746978E-2</v>
      </c>
      <c r="AJ854" s="51">
        <v>0.12457321655316522</v>
      </c>
      <c r="AK854" s="51">
        <v>4.2720875603677015</v>
      </c>
      <c r="AL854" s="51">
        <v>3.0504854543017923</v>
      </c>
      <c r="AM854" s="51">
        <v>5.4936896664336112</v>
      </c>
    </row>
    <row r="855" spans="1:39">
      <c r="A855" t="s">
        <v>1846</v>
      </c>
      <c r="B855">
        <v>5</v>
      </c>
      <c r="C855" t="s">
        <v>1847</v>
      </c>
      <c r="D855" t="s">
        <v>136</v>
      </c>
      <c r="E855" t="s">
        <v>137</v>
      </c>
      <c r="F855" t="s">
        <v>138</v>
      </c>
      <c r="G855" t="s">
        <v>139</v>
      </c>
      <c r="H855" t="s">
        <v>140</v>
      </c>
      <c r="I855" t="s">
        <v>10</v>
      </c>
      <c r="J855" t="s">
        <v>45</v>
      </c>
      <c r="K855">
        <v>52</v>
      </c>
      <c r="L855">
        <v>10841.3</v>
      </c>
      <c r="M855" t="s">
        <v>30</v>
      </c>
      <c r="N855">
        <v>854</v>
      </c>
      <c r="O855">
        <v>391.24583807692306</v>
      </c>
      <c r="P855" s="49" t="s">
        <v>33</v>
      </c>
      <c r="Q855" s="49">
        <v>7360445</v>
      </c>
      <c r="R855" s="49">
        <v>32.510452999999998</v>
      </c>
      <c r="S855" s="49">
        <v>52.540310169999998</v>
      </c>
      <c r="T855" s="49">
        <v>7.6758653781217774</v>
      </c>
      <c r="U855" s="49" t="s">
        <v>141</v>
      </c>
      <c r="V855" s="49">
        <v>0.28594968825048261</v>
      </c>
      <c r="W855" s="49">
        <v>1.93521838171215</v>
      </c>
      <c r="X855" s="49">
        <v>4</v>
      </c>
      <c r="Y855" s="49">
        <v>90</v>
      </c>
      <c r="Z855" s="49">
        <v>0.89753000000000005</v>
      </c>
      <c r="AA855" s="49">
        <v>401.28340079999998</v>
      </c>
      <c r="AB855" s="49">
        <v>2.1221608550000002</v>
      </c>
      <c r="AC855" s="51">
        <v>0.6989506263185653</v>
      </c>
      <c r="AD855" s="53">
        <v>1</v>
      </c>
      <c r="AE855" s="51">
        <v>391.24583807692306</v>
      </c>
      <c r="AF855" s="51">
        <v>1299.6068827265947</v>
      </c>
      <c r="AG855" s="51">
        <v>89.999503565850048</v>
      </c>
      <c r="AH855" s="51">
        <v>9.9577938000243151E-6</v>
      </c>
      <c r="AI855" s="51">
        <v>6.9251328814933441E-2</v>
      </c>
      <c r="AJ855" s="51">
        <v>0.12457321655316522</v>
      </c>
      <c r="AK855" s="51">
        <v>4.2670799706983109</v>
      </c>
      <c r="AL855" s="51">
        <v>3.0469097833372505</v>
      </c>
      <c r="AM855" s="51">
        <v>5.4872501580593722</v>
      </c>
    </row>
    <row r="856" spans="1:39">
      <c r="A856" t="s">
        <v>1848</v>
      </c>
      <c r="B856">
        <v>5</v>
      </c>
      <c r="C856" t="s">
        <v>1849</v>
      </c>
      <c r="D856" t="s">
        <v>136</v>
      </c>
      <c r="E856" t="s">
        <v>137</v>
      </c>
      <c r="F856" t="s">
        <v>138</v>
      </c>
      <c r="G856" t="s">
        <v>139</v>
      </c>
      <c r="H856" t="s">
        <v>140</v>
      </c>
      <c r="I856" t="s">
        <v>10</v>
      </c>
      <c r="J856" t="s">
        <v>45</v>
      </c>
      <c r="K856">
        <v>52</v>
      </c>
      <c r="L856">
        <v>10841.3</v>
      </c>
      <c r="M856" t="s">
        <v>30</v>
      </c>
      <c r="N856">
        <v>855</v>
      </c>
      <c r="O856">
        <v>391.70450846153847</v>
      </c>
      <c r="P856" s="49" t="s">
        <v>33</v>
      </c>
      <c r="Q856" s="49">
        <v>7360445</v>
      </c>
      <c r="R856" s="49">
        <v>32.510452999999998</v>
      </c>
      <c r="S856" s="49">
        <v>52.540310169999998</v>
      </c>
      <c r="T856" s="49">
        <v>7.6758653781217774</v>
      </c>
      <c r="U856" s="49" t="s">
        <v>141</v>
      </c>
      <c r="V856" s="49">
        <v>0.28594968825048261</v>
      </c>
      <c r="W856" s="49">
        <v>1.93521838171215</v>
      </c>
      <c r="X856" s="49">
        <v>4</v>
      </c>
      <c r="Y856" s="49">
        <v>90</v>
      </c>
      <c r="Z856" s="49">
        <v>0.89753000000000005</v>
      </c>
      <c r="AA856" s="49">
        <v>401.28340079999998</v>
      </c>
      <c r="AB856" s="49">
        <v>2.1221608550000002</v>
      </c>
      <c r="AC856" s="51">
        <v>0.6989506263185653</v>
      </c>
      <c r="AD856" s="53">
        <v>1</v>
      </c>
      <c r="AE856" s="51">
        <v>391.70450846153847</v>
      </c>
      <c r="AF856" s="51">
        <v>1301.1304546875872</v>
      </c>
      <c r="AG856" s="51">
        <v>89.999518306453467</v>
      </c>
      <c r="AH856" s="51">
        <v>9.675029336435077E-6</v>
      </c>
      <c r="AI856" s="51">
        <v>6.9170249595043976E-2</v>
      </c>
      <c r="AJ856" s="51">
        <v>0.12457321655316522</v>
      </c>
      <c r="AK856" s="51">
        <v>4.2620840880033413</v>
      </c>
      <c r="AL856" s="51">
        <v>3.0433424717414432</v>
      </c>
      <c r="AM856" s="51">
        <v>5.4808257042652402</v>
      </c>
    </row>
    <row r="857" spans="1:39">
      <c r="A857" t="s">
        <v>1850</v>
      </c>
      <c r="B857">
        <v>5</v>
      </c>
      <c r="C857" t="s">
        <v>1851</v>
      </c>
      <c r="D857" t="s">
        <v>136</v>
      </c>
      <c r="E857" t="s">
        <v>137</v>
      </c>
      <c r="F857" t="s">
        <v>138</v>
      </c>
      <c r="G857" t="s">
        <v>139</v>
      </c>
      <c r="H857" t="s">
        <v>140</v>
      </c>
      <c r="I857" t="s">
        <v>10</v>
      </c>
      <c r="J857" t="s">
        <v>45</v>
      </c>
      <c r="K857">
        <v>52</v>
      </c>
      <c r="L857">
        <v>10841.3</v>
      </c>
      <c r="M857" t="s">
        <v>30</v>
      </c>
      <c r="N857">
        <v>856</v>
      </c>
      <c r="O857">
        <v>392.16317884615387</v>
      </c>
      <c r="P857" s="49" t="s">
        <v>33</v>
      </c>
      <c r="Q857" s="49">
        <v>7360445</v>
      </c>
      <c r="R857" s="49">
        <v>32.510452999999998</v>
      </c>
      <c r="S857" s="49">
        <v>52.540310169999998</v>
      </c>
      <c r="T857" s="49">
        <v>7.6758653781217774</v>
      </c>
      <c r="U857" s="49" t="s">
        <v>141</v>
      </c>
      <c r="V857" s="49">
        <v>0.28594968825048261</v>
      </c>
      <c r="W857" s="49">
        <v>1.93521838171215</v>
      </c>
      <c r="X857" s="49">
        <v>4</v>
      </c>
      <c r="Y857" s="49">
        <v>90</v>
      </c>
      <c r="Z857" s="49">
        <v>0.89753000000000005</v>
      </c>
      <c r="AA857" s="49">
        <v>401.28340079999998</v>
      </c>
      <c r="AB857" s="49">
        <v>2.1221608550000002</v>
      </c>
      <c r="AC857" s="51">
        <v>0.6989506263185653</v>
      </c>
      <c r="AD857" s="53">
        <v>1</v>
      </c>
      <c r="AE857" s="51">
        <v>392.16317884615387</v>
      </c>
      <c r="AF857" s="51">
        <v>1302.6540266485797</v>
      </c>
      <c r="AG857" s="51">
        <v>89.999532627888698</v>
      </c>
      <c r="AH857" s="51">
        <v>9.3999073212686367E-6</v>
      </c>
      <c r="AI857" s="51">
        <v>6.9089359712368278E-2</v>
      </c>
      <c r="AJ857" s="51">
        <v>0.12457321655316522</v>
      </c>
      <c r="AK857" s="51">
        <v>4.2570998717564592</v>
      </c>
      <c r="AL857" s="51">
        <v>3.0397834905765295</v>
      </c>
      <c r="AM857" s="51">
        <v>5.4744162529363889</v>
      </c>
    </row>
    <row r="858" spans="1:39">
      <c r="A858" t="s">
        <v>1852</v>
      </c>
      <c r="B858">
        <v>5</v>
      </c>
      <c r="C858" t="s">
        <v>1853</v>
      </c>
      <c r="D858" t="s">
        <v>136</v>
      </c>
      <c r="E858" t="s">
        <v>137</v>
      </c>
      <c r="F858" t="s">
        <v>138</v>
      </c>
      <c r="G858" t="s">
        <v>139</v>
      </c>
      <c r="H858" t="s">
        <v>140</v>
      </c>
      <c r="I858" t="s">
        <v>10</v>
      </c>
      <c r="J858" t="s">
        <v>45</v>
      </c>
      <c r="K858">
        <v>52</v>
      </c>
      <c r="L858">
        <v>10841.3</v>
      </c>
      <c r="M858" t="s">
        <v>30</v>
      </c>
      <c r="N858">
        <v>857</v>
      </c>
      <c r="O858">
        <v>392.62184923076921</v>
      </c>
      <c r="P858" s="49" t="s">
        <v>33</v>
      </c>
      <c r="Q858" s="49">
        <v>7360445</v>
      </c>
      <c r="R858" s="49">
        <v>32.510452999999998</v>
      </c>
      <c r="S858" s="49">
        <v>52.540310169999998</v>
      </c>
      <c r="T858" s="49">
        <v>7.6758653781217774</v>
      </c>
      <c r="U858" s="49" t="s">
        <v>141</v>
      </c>
      <c r="V858" s="49">
        <v>0.28594968825048261</v>
      </c>
      <c r="W858" s="49">
        <v>1.93521838171215</v>
      </c>
      <c r="X858" s="49">
        <v>4</v>
      </c>
      <c r="Y858" s="49">
        <v>90</v>
      </c>
      <c r="Z858" s="49">
        <v>0.89753000000000005</v>
      </c>
      <c r="AA858" s="49">
        <v>401.28340079999998</v>
      </c>
      <c r="AB858" s="49">
        <v>2.1221608550000002</v>
      </c>
      <c r="AC858" s="51">
        <v>0.6989506263185653</v>
      </c>
      <c r="AD858" s="53">
        <v>1</v>
      </c>
      <c r="AE858" s="51">
        <v>392.62184923076921</v>
      </c>
      <c r="AF858" s="51">
        <v>1304.177598609572</v>
      </c>
      <c r="AG858" s="51">
        <v>89.999546541502454</v>
      </c>
      <c r="AH858" s="51">
        <v>9.1322327480894155E-6</v>
      </c>
      <c r="AI858" s="51">
        <v>6.9008658512041632E-2</v>
      </c>
      <c r="AJ858" s="51">
        <v>0.12457321655316522</v>
      </c>
      <c r="AK858" s="51">
        <v>4.2521272816066666</v>
      </c>
      <c r="AL858" s="51">
        <v>3.0362328110298682</v>
      </c>
      <c r="AM858" s="51">
        <v>5.468021752183466</v>
      </c>
    </row>
    <row r="859" spans="1:39">
      <c r="A859" t="s">
        <v>1854</v>
      </c>
      <c r="B859">
        <v>5</v>
      </c>
      <c r="C859" t="s">
        <v>1855</v>
      </c>
      <c r="D859" t="s">
        <v>136</v>
      </c>
      <c r="E859" t="s">
        <v>137</v>
      </c>
      <c r="F859" t="s">
        <v>138</v>
      </c>
      <c r="G859" t="s">
        <v>139</v>
      </c>
      <c r="H859" t="s">
        <v>140</v>
      </c>
      <c r="I859" t="s">
        <v>10</v>
      </c>
      <c r="J859" t="s">
        <v>45</v>
      </c>
      <c r="K859">
        <v>52</v>
      </c>
      <c r="L859">
        <v>10841.3</v>
      </c>
      <c r="M859" t="s">
        <v>30</v>
      </c>
      <c r="N859">
        <v>858</v>
      </c>
      <c r="O859">
        <v>393.08051961538462</v>
      </c>
      <c r="P859" s="49" t="s">
        <v>33</v>
      </c>
      <c r="Q859" s="49">
        <v>7360445</v>
      </c>
      <c r="R859" s="49">
        <v>32.510452999999998</v>
      </c>
      <c r="S859" s="49">
        <v>52.540310169999998</v>
      </c>
      <c r="T859" s="49">
        <v>7.6758653781217774</v>
      </c>
      <c r="U859" s="49" t="s">
        <v>141</v>
      </c>
      <c r="V859" s="49">
        <v>0.28594968825048261</v>
      </c>
      <c r="W859" s="49">
        <v>1.93521838171215</v>
      </c>
      <c r="X859" s="49">
        <v>4</v>
      </c>
      <c r="Y859" s="49">
        <v>90</v>
      </c>
      <c r="Z859" s="49">
        <v>0.89753000000000005</v>
      </c>
      <c r="AA859" s="49">
        <v>401.28340079999998</v>
      </c>
      <c r="AB859" s="49">
        <v>2.1221608550000002</v>
      </c>
      <c r="AC859" s="51">
        <v>0.6989506263185653</v>
      </c>
      <c r="AD859" s="53">
        <v>1</v>
      </c>
      <c r="AE859" s="51">
        <v>393.08051961538462</v>
      </c>
      <c r="AF859" s="51">
        <v>1305.7011705705647</v>
      </c>
      <c r="AG859" s="51">
        <v>89.999560058351392</v>
      </c>
      <c r="AH859" s="51">
        <v>8.871815236809529E-6</v>
      </c>
      <c r="AI859" s="51">
        <v>6.8928145342033675E-2</v>
      </c>
      <c r="AJ859" s="51">
        <v>0.12457321655316522</v>
      </c>
      <c r="AK859" s="51">
        <v>4.2471662773776142</v>
      </c>
      <c r="AL859" s="51">
        <v>3.0326904044135228</v>
      </c>
      <c r="AM859" s="51">
        <v>5.4616421503417065</v>
      </c>
    </row>
    <row r="860" spans="1:39">
      <c r="A860" t="s">
        <v>1856</v>
      </c>
      <c r="B860">
        <v>5</v>
      </c>
      <c r="C860" t="s">
        <v>1857</v>
      </c>
      <c r="D860" t="s">
        <v>136</v>
      </c>
      <c r="E860" t="s">
        <v>137</v>
      </c>
      <c r="F860" t="s">
        <v>138</v>
      </c>
      <c r="G860" t="s">
        <v>139</v>
      </c>
      <c r="H860" t="s">
        <v>140</v>
      </c>
      <c r="I860" t="s">
        <v>10</v>
      </c>
      <c r="J860" t="s">
        <v>45</v>
      </c>
      <c r="K860">
        <v>52</v>
      </c>
      <c r="L860">
        <v>10841.3</v>
      </c>
      <c r="M860" t="s">
        <v>30</v>
      </c>
      <c r="N860">
        <v>859</v>
      </c>
      <c r="O860">
        <v>393.53919000000002</v>
      </c>
      <c r="P860" s="49" t="s">
        <v>33</v>
      </c>
      <c r="Q860" s="49">
        <v>7360445</v>
      </c>
      <c r="R860" s="49">
        <v>32.510452999999998</v>
      </c>
      <c r="S860" s="49">
        <v>52.540310169999998</v>
      </c>
      <c r="T860" s="49">
        <v>7.6758653781217774</v>
      </c>
      <c r="U860" s="49" t="s">
        <v>141</v>
      </c>
      <c r="V860" s="49">
        <v>0.28594968825048261</v>
      </c>
      <c r="W860" s="49">
        <v>1.93521838171215</v>
      </c>
      <c r="X860" s="49">
        <v>4</v>
      </c>
      <c r="Y860" s="49">
        <v>90</v>
      </c>
      <c r="Z860" s="49">
        <v>0.89753000000000005</v>
      </c>
      <c r="AA860" s="49">
        <v>401.28340079999998</v>
      </c>
      <c r="AB860" s="49">
        <v>2.1221608550000002</v>
      </c>
      <c r="AC860" s="51">
        <v>0.6989506263185653</v>
      </c>
      <c r="AD860" s="53">
        <v>1</v>
      </c>
      <c r="AE860" s="51">
        <v>393.53919000000002</v>
      </c>
      <c r="AF860" s="51">
        <v>1307.2247425315572</v>
      </c>
      <c r="AG860" s="51">
        <v>89.999573189209102</v>
      </c>
      <c r="AH860" s="51">
        <v>8.6184689963997076E-6</v>
      </c>
      <c r="AI860" s="51">
        <v>6.884781955313736E-2</v>
      </c>
      <c r="AJ860" s="51">
        <v>0.12457321655316522</v>
      </c>
      <c r="AK860" s="51">
        <v>4.2422168190669156</v>
      </c>
      <c r="AL860" s="51">
        <v>3.029156242163777</v>
      </c>
      <c r="AM860" s="51">
        <v>5.4552773959700547</v>
      </c>
    </row>
    <row r="861" spans="1:39">
      <c r="A861" t="s">
        <v>1858</v>
      </c>
      <c r="B861">
        <v>5</v>
      </c>
      <c r="C861" t="s">
        <v>1859</v>
      </c>
      <c r="D861" t="s">
        <v>136</v>
      </c>
      <c r="E861" t="s">
        <v>137</v>
      </c>
      <c r="F861" t="s">
        <v>138</v>
      </c>
      <c r="G861" t="s">
        <v>139</v>
      </c>
      <c r="H861" t="s">
        <v>140</v>
      </c>
      <c r="I861" t="s">
        <v>10</v>
      </c>
      <c r="J861" t="s">
        <v>45</v>
      </c>
      <c r="K861">
        <v>52</v>
      </c>
      <c r="L861">
        <v>10841.3</v>
      </c>
      <c r="M861" t="s">
        <v>30</v>
      </c>
      <c r="N861">
        <v>860</v>
      </c>
      <c r="O861">
        <v>393.99786038461536</v>
      </c>
      <c r="P861" s="49" t="s">
        <v>33</v>
      </c>
      <c r="Q861" s="49">
        <v>7360445</v>
      </c>
      <c r="R861" s="49">
        <v>32.510452999999998</v>
      </c>
      <c r="S861" s="49">
        <v>52.540310169999998</v>
      </c>
      <c r="T861" s="49">
        <v>7.6758653781217774</v>
      </c>
      <c r="U861" s="49" t="s">
        <v>141</v>
      </c>
      <c r="V861" s="49">
        <v>0.28594968825048261</v>
      </c>
      <c r="W861" s="49">
        <v>1.93521838171215</v>
      </c>
      <c r="X861" s="49">
        <v>4</v>
      </c>
      <c r="Y861" s="49">
        <v>90</v>
      </c>
      <c r="Z861" s="49">
        <v>0.89753000000000005</v>
      </c>
      <c r="AA861" s="49">
        <v>401.28340079999998</v>
      </c>
      <c r="AB861" s="49">
        <v>2.1221608550000002</v>
      </c>
      <c r="AC861" s="51">
        <v>0.6989506263185653</v>
      </c>
      <c r="AD861" s="53">
        <v>1</v>
      </c>
      <c r="AE861" s="51">
        <v>393.99786038461536</v>
      </c>
      <c r="AF861" s="51">
        <v>1308.7483144925495</v>
      </c>
      <c r="AG861" s="51">
        <v>89.999585944572772</v>
      </c>
      <c r="AH861" s="51">
        <v>8.3720126103351636E-6</v>
      </c>
      <c r="AI861" s="51">
        <v>6.8767680498957484E-2</v>
      </c>
      <c r="AJ861" s="51">
        <v>0.12457321655316522</v>
      </c>
      <c r="AK861" s="51">
        <v>4.2372788668454424</v>
      </c>
      <c r="AL861" s="51">
        <v>3.0256302958406298</v>
      </c>
      <c r="AM861" s="51">
        <v>5.4489274378502559</v>
      </c>
    </row>
    <row r="862" spans="1:39">
      <c r="A862" t="s">
        <v>1860</v>
      </c>
      <c r="B862">
        <v>5</v>
      </c>
      <c r="C862" t="s">
        <v>1861</v>
      </c>
      <c r="D862" t="s">
        <v>136</v>
      </c>
      <c r="E862" t="s">
        <v>137</v>
      </c>
      <c r="F862" t="s">
        <v>138</v>
      </c>
      <c r="G862" t="s">
        <v>139</v>
      </c>
      <c r="H862" t="s">
        <v>140</v>
      </c>
      <c r="I862" t="s">
        <v>10</v>
      </c>
      <c r="J862" t="s">
        <v>45</v>
      </c>
      <c r="K862">
        <v>52</v>
      </c>
      <c r="L862">
        <v>10841.3</v>
      </c>
      <c r="M862" t="s">
        <v>30</v>
      </c>
      <c r="N862">
        <v>861</v>
      </c>
      <c r="O862">
        <v>394.45653076923077</v>
      </c>
      <c r="P862" s="49" t="s">
        <v>33</v>
      </c>
      <c r="Q862" s="49">
        <v>7360445</v>
      </c>
      <c r="R862" s="49">
        <v>32.510452999999998</v>
      </c>
      <c r="S862" s="49">
        <v>52.540310169999998</v>
      </c>
      <c r="T862" s="49">
        <v>7.6758653781217774</v>
      </c>
      <c r="U862" s="49" t="s">
        <v>141</v>
      </c>
      <c r="V862" s="49">
        <v>0.28594968825048261</v>
      </c>
      <c r="W862" s="49">
        <v>1.93521838171215</v>
      </c>
      <c r="X862" s="49">
        <v>4</v>
      </c>
      <c r="Y862" s="49">
        <v>90</v>
      </c>
      <c r="Z862" s="49">
        <v>0.89753000000000005</v>
      </c>
      <c r="AA862" s="49">
        <v>401.28340079999998</v>
      </c>
      <c r="AB862" s="49">
        <v>2.1221608550000002</v>
      </c>
      <c r="AC862" s="51">
        <v>0.6989506263185653</v>
      </c>
      <c r="AD862" s="53">
        <v>1</v>
      </c>
      <c r="AE862" s="51">
        <v>394.45653076923077</v>
      </c>
      <c r="AF862" s="51">
        <v>1310.271886453542</v>
      </c>
      <c r="AG862" s="51">
        <v>89.999598334669884</v>
      </c>
      <c r="AH862" s="51">
        <v>8.1322690552640347E-6</v>
      </c>
      <c r="AI862" s="51">
        <v>6.8687727535899454E-2</v>
      </c>
      <c r="AJ862" s="51">
        <v>0.12457321655316522</v>
      </c>
      <c r="AK862" s="51">
        <v>4.2323523810566339</v>
      </c>
      <c r="AL862" s="51">
        <v>3.0221125371273012</v>
      </c>
      <c r="AM862" s="51">
        <v>5.4425922249859671</v>
      </c>
    </row>
    <row r="863" spans="1:39">
      <c r="A863" t="s">
        <v>1862</v>
      </c>
      <c r="B863">
        <v>5</v>
      </c>
      <c r="C863" t="s">
        <v>1863</v>
      </c>
      <c r="D863" t="s">
        <v>136</v>
      </c>
      <c r="E863" t="s">
        <v>137</v>
      </c>
      <c r="F863" t="s">
        <v>138</v>
      </c>
      <c r="G863" t="s">
        <v>139</v>
      </c>
      <c r="H863" t="s">
        <v>140</v>
      </c>
      <c r="I863" t="s">
        <v>10</v>
      </c>
      <c r="J863" t="s">
        <v>45</v>
      </c>
      <c r="K863">
        <v>52</v>
      </c>
      <c r="L863">
        <v>10841.3</v>
      </c>
      <c r="M863" t="s">
        <v>30</v>
      </c>
      <c r="N863">
        <v>862</v>
      </c>
      <c r="O863">
        <v>394.91520115384617</v>
      </c>
      <c r="P863" s="49" t="s">
        <v>33</v>
      </c>
      <c r="Q863" s="49">
        <v>7360445</v>
      </c>
      <c r="R863" s="49">
        <v>32.510452999999998</v>
      </c>
      <c r="S863" s="49">
        <v>52.540310169999998</v>
      </c>
      <c r="T863" s="49">
        <v>7.6758653781217774</v>
      </c>
      <c r="U863" s="49" t="s">
        <v>141</v>
      </c>
      <c r="V863" s="49">
        <v>0.28594968825048261</v>
      </c>
      <c r="W863" s="49">
        <v>1.93521838171215</v>
      </c>
      <c r="X863" s="49">
        <v>4</v>
      </c>
      <c r="Y863" s="49">
        <v>90</v>
      </c>
      <c r="Z863" s="49">
        <v>0.89753000000000005</v>
      </c>
      <c r="AA863" s="49">
        <v>401.28340079999998</v>
      </c>
      <c r="AB863" s="49">
        <v>2.1221608550000002</v>
      </c>
      <c r="AC863" s="51">
        <v>0.6989506263185653</v>
      </c>
      <c r="AD863" s="53">
        <v>1</v>
      </c>
      <c r="AE863" s="51">
        <v>394.91520115384617</v>
      </c>
      <c r="AF863" s="51">
        <v>1311.7954584145346</v>
      </c>
      <c r="AG863" s="51">
        <v>89.999610369464705</v>
      </c>
      <c r="AH863" s="51">
        <v>7.8990655704293218E-6</v>
      </c>
      <c r="AI863" s="51">
        <v>6.8607960023158068E-2</v>
      </c>
      <c r="AJ863" s="51">
        <v>0.12457321655316522</v>
      </c>
      <c r="AK863" s="51">
        <v>4.2274373222158017</v>
      </c>
      <c r="AL863" s="51">
        <v>3.0186029378297383</v>
      </c>
      <c r="AM863" s="51">
        <v>5.4362717066018664</v>
      </c>
    </row>
    <row r="864" spans="1:39">
      <c r="A864" t="s">
        <v>1864</v>
      </c>
      <c r="B864">
        <v>5</v>
      </c>
      <c r="C864" t="s">
        <v>1865</v>
      </c>
      <c r="D864" t="s">
        <v>136</v>
      </c>
      <c r="E864" t="s">
        <v>137</v>
      </c>
      <c r="F864" t="s">
        <v>138</v>
      </c>
      <c r="G864" t="s">
        <v>139</v>
      </c>
      <c r="H864" t="s">
        <v>140</v>
      </c>
      <c r="I864" t="s">
        <v>10</v>
      </c>
      <c r="J864" t="s">
        <v>45</v>
      </c>
      <c r="K864">
        <v>52</v>
      </c>
      <c r="L864">
        <v>10841.3</v>
      </c>
      <c r="M864" t="s">
        <v>30</v>
      </c>
      <c r="N864">
        <v>863</v>
      </c>
      <c r="O864">
        <v>395.37387153846151</v>
      </c>
      <c r="P864" s="49" t="s">
        <v>33</v>
      </c>
      <c r="Q864" s="49">
        <v>7360445</v>
      </c>
      <c r="R864" s="49">
        <v>32.510452999999998</v>
      </c>
      <c r="S864" s="49">
        <v>52.540310169999998</v>
      </c>
      <c r="T864" s="49">
        <v>7.6758653781217774</v>
      </c>
      <c r="U864" s="49" t="s">
        <v>141</v>
      </c>
      <c r="V864" s="49">
        <v>0.28594968825048261</v>
      </c>
      <c r="W864" s="49">
        <v>1.93521838171215</v>
      </c>
      <c r="X864" s="49">
        <v>4</v>
      </c>
      <c r="Y864" s="49">
        <v>90</v>
      </c>
      <c r="Z864" s="49">
        <v>0.89753000000000005</v>
      </c>
      <c r="AA864" s="49">
        <v>401.28340079999998</v>
      </c>
      <c r="AB864" s="49">
        <v>2.1221608550000002</v>
      </c>
      <c r="AC864" s="51">
        <v>0.6989506263185653</v>
      </c>
      <c r="AD864" s="53">
        <v>1</v>
      </c>
      <c r="AE864" s="51">
        <v>395.37387153846151</v>
      </c>
      <c r="AF864" s="51">
        <v>1313.3190303755271</v>
      </c>
      <c r="AG864" s="51">
        <v>89.999622058664528</v>
      </c>
      <c r="AH864" s="51">
        <v>7.6722334897658201E-6</v>
      </c>
      <c r="AI864" s="51">
        <v>6.8528377322706016E-2</v>
      </c>
      <c r="AJ864" s="51">
        <v>0.12457321655316522</v>
      </c>
      <c r="AK864" s="51">
        <v>4.2225336510094262</v>
      </c>
      <c r="AL864" s="51">
        <v>3.0151014698761087</v>
      </c>
      <c r="AM864" s="51">
        <v>5.4299658321427451</v>
      </c>
    </row>
    <row r="865" spans="1:39">
      <c r="A865" t="s">
        <v>1866</v>
      </c>
      <c r="B865">
        <v>5</v>
      </c>
      <c r="C865" t="s">
        <v>1867</v>
      </c>
      <c r="D865" t="s">
        <v>136</v>
      </c>
      <c r="E865" t="s">
        <v>137</v>
      </c>
      <c r="F865" t="s">
        <v>138</v>
      </c>
      <c r="G865" t="s">
        <v>139</v>
      </c>
      <c r="H865" t="s">
        <v>140</v>
      </c>
      <c r="I865" t="s">
        <v>10</v>
      </c>
      <c r="J865" t="s">
        <v>45</v>
      </c>
      <c r="K865">
        <v>52</v>
      </c>
      <c r="L865">
        <v>10841.3</v>
      </c>
      <c r="M865" t="s">
        <v>30</v>
      </c>
      <c r="N865">
        <v>864</v>
      </c>
      <c r="O865">
        <v>395.83254192307692</v>
      </c>
      <c r="P865" s="49" t="s">
        <v>33</v>
      </c>
      <c r="Q865" s="49">
        <v>7360445</v>
      </c>
      <c r="R865" s="49">
        <v>32.510452999999998</v>
      </c>
      <c r="S865" s="49">
        <v>52.540310169999998</v>
      </c>
      <c r="T865" s="49">
        <v>7.6758653781217774</v>
      </c>
      <c r="U865" s="49" t="s">
        <v>141</v>
      </c>
      <c r="V865" s="49">
        <v>0.28594968825048261</v>
      </c>
      <c r="W865" s="49">
        <v>1.93521838171215</v>
      </c>
      <c r="X865" s="49">
        <v>4</v>
      </c>
      <c r="Y865" s="49">
        <v>90</v>
      </c>
      <c r="Z865" s="49">
        <v>0.89753000000000005</v>
      </c>
      <c r="AA865" s="49">
        <v>401.28340079999998</v>
      </c>
      <c r="AB865" s="49">
        <v>2.1221608550000002</v>
      </c>
      <c r="AC865" s="51">
        <v>0.6989506263185653</v>
      </c>
      <c r="AD865" s="53">
        <v>1</v>
      </c>
      <c r="AE865" s="51">
        <v>395.83254192307692</v>
      </c>
      <c r="AF865" s="51">
        <v>1314.8426023365196</v>
      </c>
      <c r="AG865" s="51">
        <v>89.999633411725966</v>
      </c>
      <c r="AH865" s="51">
        <v>7.4516082792156749E-6</v>
      </c>
      <c r="AI865" s="51">
        <v>6.8448978799282578E-2</v>
      </c>
      <c r="AJ865" s="51">
        <v>0.12457321655316522</v>
      </c>
      <c r="AK865" s="51">
        <v>4.217641328294456</v>
      </c>
      <c r="AL865" s="51">
        <v>3.0116081053163049</v>
      </c>
      <c r="AM865" s="51">
        <v>5.4236745512726081</v>
      </c>
    </row>
    <row r="866" spans="1:39">
      <c r="A866" t="s">
        <v>1868</v>
      </c>
      <c r="B866">
        <v>5</v>
      </c>
      <c r="C866" t="s">
        <v>1869</v>
      </c>
      <c r="D866" t="s">
        <v>136</v>
      </c>
      <c r="E866" t="s">
        <v>137</v>
      </c>
      <c r="F866" t="s">
        <v>138</v>
      </c>
      <c r="G866" t="s">
        <v>139</v>
      </c>
      <c r="H866" t="s">
        <v>140</v>
      </c>
      <c r="I866" t="s">
        <v>10</v>
      </c>
      <c r="J866" t="s">
        <v>45</v>
      </c>
      <c r="K866">
        <v>52</v>
      </c>
      <c r="L866">
        <v>10841.3</v>
      </c>
      <c r="M866" t="s">
        <v>30</v>
      </c>
      <c r="N866">
        <v>865</v>
      </c>
      <c r="O866">
        <v>396.29121230769232</v>
      </c>
      <c r="P866" s="49" t="s">
        <v>33</v>
      </c>
      <c r="Q866" s="49">
        <v>7360445</v>
      </c>
      <c r="R866" s="49">
        <v>32.510452999999998</v>
      </c>
      <c r="S866" s="49">
        <v>52.540310169999998</v>
      </c>
      <c r="T866" s="49">
        <v>7.6758653781217774</v>
      </c>
      <c r="U866" s="49" t="s">
        <v>141</v>
      </c>
      <c r="V866" s="49">
        <v>0.28594968825048261</v>
      </c>
      <c r="W866" s="49">
        <v>1.93521838171215</v>
      </c>
      <c r="X866" s="49">
        <v>4</v>
      </c>
      <c r="Y866" s="49">
        <v>90</v>
      </c>
      <c r="Z866" s="49">
        <v>0.89753000000000005</v>
      </c>
      <c r="AA866" s="49">
        <v>401.28340079999998</v>
      </c>
      <c r="AB866" s="49">
        <v>2.1221608550000002</v>
      </c>
      <c r="AC866" s="51">
        <v>0.6989506263185653</v>
      </c>
      <c r="AD866" s="53">
        <v>1</v>
      </c>
      <c r="AE866" s="51">
        <v>396.29121230769232</v>
      </c>
      <c r="AF866" s="51">
        <v>1316.3661742975121</v>
      </c>
      <c r="AG866" s="51">
        <v>89.999644437860937</v>
      </c>
      <c r="AH866" s="51">
        <v>7.2370293315259246E-6</v>
      </c>
      <c r="AI866" s="51">
        <v>6.8369763820382179E-2</v>
      </c>
      <c r="AJ866" s="51">
        <v>0.12457321655316522</v>
      </c>
      <c r="AK866" s="51">
        <v>4.2127603150976052</v>
      </c>
      <c r="AL866" s="51">
        <v>3.0081228163214395</v>
      </c>
      <c r="AM866" s="51">
        <v>5.4173978138737704</v>
      </c>
    </row>
    <row r="867" spans="1:39">
      <c r="A867" t="s">
        <v>1870</v>
      </c>
      <c r="B867">
        <v>5</v>
      </c>
      <c r="C867" t="s">
        <v>1871</v>
      </c>
      <c r="D867" t="s">
        <v>136</v>
      </c>
      <c r="E867" t="s">
        <v>137</v>
      </c>
      <c r="F867" t="s">
        <v>138</v>
      </c>
      <c r="G867" t="s">
        <v>139</v>
      </c>
      <c r="H867" t="s">
        <v>140</v>
      </c>
      <c r="I867" t="s">
        <v>10</v>
      </c>
      <c r="J867" t="s">
        <v>45</v>
      </c>
      <c r="K867">
        <v>52</v>
      </c>
      <c r="L867">
        <v>10841.3</v>
      </c>
      <c r="M867" t="s">
        <v>30</v>
      </c>
      <c r="N867">
        <v>866</v>
      </c>
      <c r="O867">
        <v>396.74988269230772</v>
      </c>
      <c r="P867" s="49" t="s">
        <v>33</v>
      </c>
      <c r="Q867" s="49">
        <v>7360445</v>
      </c>
      <c r="R867" s="49">
        <v>32.510452999999998</v>
      </c>
      <c r="S867" s="49">
        <v>52.540310169999998</v>
      </c>
      <c r="T867" s="49">
        <v>7.6758653781217774</v>
      </c>
      <c r="U867" s="49" t="s">
        <v>141</v>
      </c>
      <c r="V867" s="49">
        <v>0.28594968825048261</v>
      </c>
      <c r="W867" s="49">
        <v>1.93521838171215</v>
      </c>
      <c r="X867" s="49">
        <v>4</v>
      </c>
      <c r="Y867" s="49">
        <v>90</v>
      </c>
      <c r="Z867" s="49">
        <v>0.89753000000000005</v>
      </c>
      <c r="AA867" s="49">
        <v>401.28340079999998</v>
      </c>
      <c r="AB867" s="49">
        <v>2.1221608550000002</v>
      </c>
      <c r="AC867" s="51">
        <v>0.6989506263185653</v>
      </c>
      <c r="AD867" s="53">
        <v>1</v>
      </c>
      <c r="AE867" s="51">
        <v>396.74988269230772</v>
      </c>
      <c r="AF867" s="51">
        <v>1317.8897462585046</v>
      </c>
      <c r="AG867" s="51">
        <v>89.999655146042628</v>
      </c>
      <c r="AH867" s="51">
        <v>7.0283399569211803E-6</v>
      </c>
      <c r="AI867" s="51">
        <v>6.8290731756242951E-2</v>
      </c>
      <c r="AJ867" s="51">
        <v>0.12457321655316522</v>
      </c>
      <c r="AK867" s="51">
        <v>4.2078905726146463</v>
      </c>
      <c r="AL867" s="51">
        <v>3.0046455751833427</v>
      </c>
      <c r="AM867" s="51">
        <v>5.4111355700459489</v>
      </c>
    </row>
    <row r="868" spans="1:39">
      <c r="A868" t="s">
        <v>1872</v>
      </c>
      <c r="B868">
        <v>5</v>
      </c>
      <c r="C868" t="s">
        <v>1873</v>
      </c>
      <c r="D868" t="s">
        <v>136</v>
      </c>
      <c r="E868" t="s">
        <v>137</v>
      </c>
      <c r="F868" t="s">
        <v>138</v>
      </c>
      <c r="G868" t="s">
        <v>139</v>
      </c>
      <c r="H868" t="s">
        <v>140</v>
      </c>
      <c r="I868" t="s">
        <v>10</v>
      </c>
      <c r="J868" t="s">
        <v>45</v>
      </c>
      <c r="K868">
        <v>52</v>
      </c>
      <c r="L868">
        <v>10841.3</v>
      </c>
      <c r="M868" t="s">
        <v>30</v>
      </c>
      <c r="N868">
        <v>867</v>
      </c>
      <c r="O868">
        <v>397.20855307692307</v>
      </c>
      <c r="P868" s="49" t="s">
        <v>33</v>
      </c>
      <c r="Q868" s="49">
        <v>7360445</v>
      </c>
      <c r="R868" s="49">
        <v>32.510452999999998</v>
      </c>
      <c r="S868" s="49">
        <v>52.540310169999998</v>
      </c>
      <c r="T868" s="49">
        <v>7.6758653781217774</v>
      </c>
      <c r="U868" s="49" t="s">
        <v>141</v>
      </c>
      <c r="V868" s="49">
        <v>0.28594968825048261</v>
      </c>
      <c r="W868" s="49">
        <v>1.93521838171215</v>
      </c>
      <c r="X868" s="49">
        <v>4</v>
      </c>
      <c r="Y868" s="49">
        <v>90</v>
      </c>
      <c r="Z868" s="49">
        <v>0.89753000000000005</v>
      </c>
      <c r="AA868" s="49">
        <v>401.28340079999998</v>
      </c>
      <c r="AB868" s="49">
        <v>2.1221608550000002</v>
      </c>
      <c r="AC868" s="51">
        <v>0.6989506263185653</v>
      </c>
      <c r="AD868" s="53">
        <v>1</v>
      </c>
      <c r="AE868" s="51">
        <v>397.20855307692307</v>
      </c>
      <c r="AF868" s="51">
        <v>1319.4133182194971</v>
      </c>
      <c r="AG868" s="51">
        <v>89.999665545011254</v>
      </c>
      <c r="AH868" s="51">
        <v>6.8253872431937032E-6</v>
      </c>
      <c r="AI868" s="51">
        <v>6.8211881979835326E-2</v>
      </c>
      <c r="AJ868" s="51">
        <v>0.12457321655316522</v>
      </c>
      <c r="AK868" s="51">
        <v>4.2030320622097097</v>
      </c>
      <c r="AL868" s="51">
        <v>3.0011763543140599</v>
      </c>
      <c r="AM868" s="51">
        <v>5.4048877701053595</v>
      </c>
    </row>
    <row r="869" spans="1:39">
      <c r="A869" t="s">
        <v>1874</v>
      </c>
      <c r="B869">
        <v>5</v>
      </c>
      <c r="C869" t="s">
        <v>1875</v>
      </c>
      <c r="D869" t="s">
        <v>136</v>
      </c>
      <c r="E869" t="s">
        <v>137</v>
      </c>
      <c r="F869" t="s">
        <v>138</v>
      </c>
      <c r="G869" t="s">
        <v>139</v>
      </c>
      <c r="H869" t="s">
        <v>140</v>
      </c>
      <c r="I869" t="s">
        <v>10</v>
      </c>
      <c r="J869" t="s">
        <v>45</v>
      </c>
      <c r="K869">
        <v>52</v>
      </c>
      <c r="L869">
        <v>10841.3</v>
      </c>
      <c r="M869" t="s">
        <v>30</v>
      </c>
      <c r="N869">
        <v>868</v>
      </c>
      <c r="O869">
        <v>397.66722346153847</v>
      </c>
      <c r="P869" s="49" t="s">
        <v>33</v>
      </c>
      <c r="Q869" s="49">
        <v>7360445</v>
      </c>
      <c r="R869" s="49">
        <v>32.510452999999998</v>
      </c>
      <c r="S869" s="49">
        <v>52.540310169999998</v>
      </c>
      <c r="T869" s="49">
        <v>7.6758653781217774</v>
      </c>
      <c r="U869" s="49" t="s">
        <v>141</v>
      </c>
      <c r="V869" s="49">
        <v>0.28594968825048261</v>
      </c>
      <c r="W869" s="49">
        <v>1.93521838171215</v>
      </c>
      <c r="X869" s="49">
        <v>4</v>
      </c>
      <c r="Y869" s="49">
        <v>90</v>
      </c>
      <c r="Z869" s="49">
        <v>0.89753000000000005</v>
      </c>
      <c r="AA869" s="49">
        <v>401.28340079999998</v>
      </c>
      <c r="AB869" s="49">
        <v>2.1221608550000002</v>
      </c>
      <c r="AC869" s="51">
        <v>0.6989506263185653</v>
      </c>
      <c r="AD869" s="53">
        <v>1</v>
      </c>
      <c r="AE869" s="51">
        <v>397.66722346153847</v>
      </c>
      <c r="AF869" s="51">
        <v>1320.9368901804896</v>
      </c>
      <c r="AG869" s="51">
        <v>89.99967564327973</v>
      </c>
      <c r="AH869" s="51">
        <v>6.6280219997394477E-6</v>
      </c>
      <c r="AI869" s="51">
        <v>6.813321386685052E-2</v>
      </c>
      <c r="AJ869" s="51">
        <v>0.12457321655316522</v>
      </c>
      <c r="AK869" s="51">
        <v>4.198184745414574</v>
      </c>
      <c r="AL869" s="51">
        <v>2.9977151262453443</v>
      </c>
      <c r="AM869" s="51">
        <v>5.3986543645838037</v>
      </c>
    </row>
    <row r="870" spans="1:39">
      <c r="A870" t="s">
        <v>1876</v>
      </c>
      <c r="B870">
        <v>5</v>
      </c>
      <c r="C870" t="s">
        <v>1877</v>
      </c>
      <c r="D870" t="s">
        <v>136</v>
      </c>
      <c r="E870" t="s">
        <v>137</v>
      </c>
      <c r="F870" t="s">
        <v>138</v>
      </c>
      <c r="G870" t="s">
        <v>139</v>
      </c>
      <c r="H870" t="s">
        <v>140</v>
      </c>
      <c r="I870" t="s">
        <v>10</v>
      </c>
      <c r="J870" t="s">
        <v>45</v>
      </c>
      <c r="K870">
        <v>52</v>
      </c>
      <c r="L870">
        <v>10841.3</v>
      </c>
      <c r="M870" t="s">
        <v>30</v>
      </c>
      <c r="N870">
        <v>869</v>
      </c>
      <c r="O870">
        <v>398.12589384615387</v>
      </c>
      <c r="P870" s="49" t="s">
        <v>33</v>
      </c>
      <c r="Q870" s="49">
        <v>7360445</v>
      </c>
      <c r="R870" s="49">
        <v>32.510452999999998</v>
      </c>
      <c r="S870" s="49">
        <v>52.540310169999998</v>
      </c>
      <c r="T870" s="49">
        <v>7.6758653781217774</v>
      </c>
      <c r="U870" s="49" t="s">
        <v>141</v>
      </c>
      <c r="V870" s="49">
        <v>0.28594968825048261</v>
      </c>
      <c r="W870" s="49">
        <v>1.93521838171215</v>
      </c>
      <c r="X870" s="49">
        <v>4</v>
      </c>
      <c r="Y870" s="49">
        <v>90</v>
      </c>
      <c r="Z870" s="49">
        <v>0.89753000000000005</v>
      </c>
      <c r="AA870" s="49">
        <v>401.28340079999998</v>
      </c>
      <c r="AB870" s="49">
        <v>2.1221608550000002</v>
      </c>
      <c r="AC870" s="51">
        <v>0.6989506263185653</v>
      </c>
      <c r="AD870" s="53">
        <v>1</v>
      </c>
      <c r="AE870" s="51">
        <v>398.12589384615387</v>
      </c>
      <c r="AF870" s="51">
        <v>1322.4604621414821</v>
      </c>
      <c r="AG870" s="51">
        <v>89.999685449139207</v>
      </c>
      <c r="AH870" s="51">
        <v>6.4360986736121073E-6</v>
      </c>
      <c r="AI870" s="51">
        <v>6.8054726795689024E-2</v>
      </c>
      <c r="AJ870" s="51">
        <v>0.12457321655316522</v>
      </c>
      <c r="AK870" s="51">
        <v>4.1933485839279543</v>
      </c>
      <c r="AL870" s="51">
        <v>2.9942618636281528</v>
      </c>
      <c r="AM870" s="51">
        <v>5.3924353042277566</v>
      </c>
    </row>
    <row r="871" spans="1:39">
      <c r="A871" t="s">
        <v>1878</v>
      </c>
      <c r="B871">
        <v>5</v>
      </c>
      <c r="C871" t="s">
        <v>1879</v>
      </c>
      <c r="D871" t="s">
        <v>136</v>
      </c>
      <c r="E871" t="s">
        <v>137</v>
      </c>
      <c r="F871" t="s">
        <v>138</v>
      </c>
      <c r="G871" t="s">
        <v>139</v>
      </c>
      <c r="H871" t="s">
        <v>140</v>
      </c>
      <c r="I871" t="s">
        <v>10</v>
      </c>
      <c r="J871" t="s">
        <v>45</v>
      </c>
      <c r="K871">
        <v>52</v>
      </c>
      <c r="L871">
        <v>10841.3</v>
      </c>
      <c r="M871" t="s">
        <v>30</v>
      </c>
      <c r="N871">
        <v>870</v>
      </c>
      <c r="O871">
        <v>398.58456423076922</v>
      </c>
      <c r="P871" s="49" t="s">
        <v>33</v>
      </c>
      <c r="Q871" s="49">
        <v>7360445</v>
      </c>
      <c r="R871" s="49">
        <v>32.510452999999998</v>
      </c>
      <c r="S871" s="49">
        <v>52.540310169999998</v>
      </c>
      <c r="T871" s="49">
        <v>7.6758653781217774</v>
      </c>
      <c r="U871" s="49" t="s">
        <v>141</v>
      </c>
      <c r="V871" s="49">
        <v>0.28594968825048261</v>
      </c>
      <c r="W871" s="49">
        <v>1.93521838171215</v>
      </c>
      <c r="X871" s="49">
        <v>4</v>
      </c>
      <c r="Y871" s="49">
        <v>90</v>
      </c>
      <c r="Z871" s="49">
        <v>0.89753000000000005</v>
      </c>
      <c r="AA871" s="49">
        <v>401.28340079999998</v>
      </c>
      <c r="AB871" s="49">
        <v>2.1221608550000002</v>
      </c>
      <c r="AC871" s="51">
        <v>0.6989506263185653</v>
      </c>
      <c r="AD871" s="53">
        <v>1</v>
      </c>
      <c r="AE871" s="51">
        <v>398.58456423076922</v>
      </c>
      <c r="AF871" s="51">
        <v>1323.9840341024744</v>
      </c>
      <c r="AG871" s="51">
        <v>89.999694970664507</v>
      </c>
      <c r="AH871" s="51">
        <v>6.2494752749054316E-6</v>
      </c>
      <c r="AI871" s="51">
        <v>6.7976420147449201E-2</v>
      </c>
      <c r="AJ871" s="51">
        <v>0.12457321655316522</v>
      </c>
      <c r="AK871" s="51">
        <v>4.1885235396148035</v>
      </c>
      <c r="AL871" s="51">
        <v>2.9908165392321422</v>
      </c>
      <c r="AM871" s="51">
        <v>5.3862305399974648</v>
      </c>
    </row>
    <row r="872" spans="1:39">
      <c r="A872" t="s">
        <v>1880</v>
      </c>
      <c r="B872">
        <v>5</v>
      </c>
      <c r="C872" t="s">
        <v>1881</v>
      </c>
      <c r="D872" t="s">
        <v>136</v>
      </c>
      <c r="E872" t="s">
        <v>137</v>
      </c>
      <c r="F872" t="s">
        <v>138</v>
      </c>
      <c r="G872" t="s">
        <v>139</v>
      </c>
      <c r="H872" t="s">
        <v>140</v>
      </c>
      <c r="I872" t="s">
        <v>10</v>
      </c>
      <c r="J872" t="s">
        <v>45</v>
      </c>
      <c r="K872">
        <v>52</v>
      </c>
      <c r="L872">
        <v>10841.3</v>
      </c>
      <c r="M872" t="s">
        <v>30</v>
      </c>
      <c r="N872">
        <v>871</v>
      </c>
      <c r="O872">
        <v>399.04323461538462</v>
      </c>
      <c r="P872" s="49" t="s">
        <v>33</v>
      </c>
      <c r="Q872" s="49">
        <v>7360445</v>
      </c>
      <c r="R872" s="49">
        <v>32.510452999999998</v>
      </c>
      <c r="S872" s="49">
        <v>52.540310169999998</v>
      </c>
      <c r="T872" s="49">
        <v>7.6758653781217774</v>
      </c>
      <c r="U872" s="49" t="s">
        <v>141</v>
      </c>
      <c r="V872" s="49">
        <v>0.28594968825048261</v>
      </c>
      <c r="W872" s="49">
        <v>1.93521838171215</v>
      </c>
      <c r="X872" s="49">
        <v>4</v>
      </c>
      <c r="Y872" s="49">
        <v>90</v>
      </c>
      <c r="Z872" s="49">
        <v>0.89753000000000005</v>
      </c>
      <c r="AA872" s="49">
        <v>401.28340079999998</v>
      </c>
      <c r="AB872" s="49">
        <v>2.1221608550000002</v>
      </c>
      <c r="AC872" s="51">
        <v>0.6989506263185653</v>
      </c>
      <c r="AD872" s="53">
        <v>1</v>
      </c>
      <c r="AE872" s="51">
        <v>399.04323461538462</v>
      </c>
      <c r="AF872" s="51">
        <v>1325.5076060634669</v>
      </c>
      <c r="AG872" s="51">
        <v>89.999704215719305</v>
      </c>
      <c r="AH872" s="51">
        <v>6.0680132181839913E-6</v>
      </c>
      <c r="AI872" s="51">
        <v>6.7898293305915597E-2</v>
      </c>
      <c r="AJ872" s="51">
        <v>0.12457321655316522</v>
      </c>
      <c r="AK872" s="51">
        <v>4.1837095745055866</v>
      </c>
      <c r="AL872" s="51">
        <v>2.9873791259451545</v>
      </c>
      <c r="AM872" s="51">
        <v>5.3800400230660195</v>
      </c>
    </row>
    <row r="873" spans="1:39">
      <c r="A873" t="s">
        <v>1882</v>
      </c>
      <c r="B873">
        <v>5</v>
      </c>
      <c r="C873" t="s">
        <v>1883</v>
      </c>
      <c r="D873" t="s">
        <v>136</v>
      </c>
      <c r="E873" t="s">
        <v>137</v>
      </c>
      <c r="F873" t="s">
        <v>138</v>
      </c>
      <c r="G873" t="s">
        <v>139</v>
      </c>
      <c r="H873" t="s">
        <v>140</v>
      </c>
      <c r="I873" t="s">
        <v>10</v>
      </c>
      <c r="J873" t="s">
        <v>45</v>
      </c>
      <c r="K873">
        <v>52</v>
      </c>
      <c r="L873">
        <v>10841.3</v>
      </c>
      <c r="M873" t="s">
        <v>30</v>
      </c>
      <c r="N873">
        <v>872</v>
      </c>
      <c r="O873">
        <v>399.50190500000002</v>
      </c>
      <c r="P873" s="49" t="s">
        <v>33</v>
      </c>
      <c r="Q873" s="49">
        <v>7360445</v>
      </c>
      <c r="R873" s="49">
        <v>32.510452999999998</v>
      </c>
      <c r="S873" s="49">
        <v>52.540310169999998</v>
      </c>
      <c r="T873" s="49">
        <v>7.6758653781217774</v>
      </c>
      <c r="U873" s="49" t="s">
        <v>141</v>
      </c>
      <c r="V873" s="49">
        <v>0.28594968825048261</v>
      </c>
      <c r="W873" s="49">
        <v>1.93521838171215</v>
      </c>
      <c r="X873" s="49">
        <v>4</v>
      </c>
      <c r="Y873" s="49">
        <v>90</v>
      </c>
      <c r="Z873" s="49">
        <v>0.89753000000000005</v>
      </c>
      <c r="AA873" s="49">
        <v>401.28340079999998</v>
      </c>
      <c r="AB873" s="49">
        <v>2.1221608550000002</v>
      </c>
      <c r="AC873" s="51">
        <v>0.6989506263185653</v>
      </c>
      <c r="AD873" s="53">
        <v>1</v>
      </c>
      <c r="AE873" s="51">
        <v>399.50190500000002</v>
      </c>
      <c r="AF873" s="51">
        <v>1327.0311780244597</v>
      </c>
      <c r="AG873" s="51">
        <v>89.999713191961476</v>
      </c>
      <c r="AH873" s="51">
        <v>5.8915774250922294E-6</v>
      </c>
      <c r="AI873" s="51">
        <v>6.7820345657547632E-2</v>
      </c>
      <c r="AJ873" s="51">
        <v>0.12457321655316522</v>
      </c>
      <c r="AK873" s="51">
        <v>4.1789066507955903</v>
      </c>
      <c r="AL873" s="51">
        <v>2.9839495967727228</v>
      </c>
      <c r="AM873" s="51">
        <v>5.3738637048184588</v>
      </c>
    </row>
    <row r="874" spans="1:39">
      <c r="A874" t="s">
        <v>1884</v>
      </c>
      <c r="B874">
        <v>5</v>
      </c>
      <c r="C874" t="s">
        <v>1885</v>
      </c>
      <c r="D874" t="s">
        <v>136</v>
      </c>
      <c r="E874" t="s">
        <v>137</v>
      </c>
      <c r="F874" t="s">
        <v>138</v>
      </c>
      <c r="G874" t="s">
        <v>139</v>
      </c>
      <c r="H874" t="s">
        <v>140</v>
      </c>
      <c r="I874" t="s">
        <v>10</v>
      </c>
      <c r="J874" t="s">
        <v>45</v>
      </c>
      <c r="K874">
        <v>52</v>
      </c>
      <c r="L874">
        <v>10841.3</v>
      </c>
      <c r="M874" t="s">
        <v>30</v>
      </c>
      <c r="N874">
        <v>873</v>
      </c>
      <c r="O874">
        <v>399.96057538461537</v>
      </c>
      <c r="P874" s="49" t="s">
        <v>33</v>
      </c>
      <c r="Q874" s="49">
        <v>7360445</v>
      </c>
      <c r="R874" s="49">
        <v>32.510452999999998</v>
      </c>
      <c r="S874" s="49">
        <v>52.540310169999998</v>
      </c>
      <c r="T874" s="49">
        <v>7.6758653781217774</v>
      </c>
      <c r="U874" s="49" t="s">
        <v>141</v>
      </c>
      <c r="V874" s="49">
        <v>0.28594968825048261</v>
      </c>
      <c r="W874" s="49">
        <v>1.93521838171215</v>
      </c>
      <c r="X874" s="49">
        <v>4</v>
      </c>
      <c r="Y874" s="49">
        <v>90</v>
      </c>
      <c r="Z874" s="49">
        <v>0.89753000000000005</v>
      </c>
      <c r="AA874" s="49">
        <v>401.28340079999998</v>
      </c>
      <c r="AB874" s="49">
        <v>2.1221608550000002</v>
      </c>
      <c r="AC874" s="51">
        <v>0.6989506263185653</v>
      </c>
      <c r="AD874" s="53">
        <v>1</v>
      </c>
      <c r="AE874" s="51">
        <v>399.96057538461537</v>
      </c>
      <c r="AF874" s="51">
        <v>1328.554749985452</v>
      </c>
      <c r="AG874" s="51">
        <v>89.999721906847952</v>
      </c>
      <c r="AH874" s="51">
        <v>5.7200360072212519E-6</v>
      </c>
      <c r="AI874" s="51">
        <v>6.7742576591467887E-2</v>
      </c>
      <c r="AJ874" s="51">
        <v>0.12457321655316522</v>
      </c>
      <c r="AK874" s="51">
        <v>4.174114730844197</v>
      </c>
      <c r="AL874" s="51">
        <v>2.9805279248375518</v>
      </c>
      <c r="AM874" s="51">
        <v>5.3677015368508432</v>
      </c>
    </row>
    <row r="875" spans="1:39">
      <c r="A875" t="s">
        <v>1886</v>
      </c>
      <c r="B875">
        <v>5</v>
      </c>
      <c r="C875" t="s">
        <v>1887</v>
      </c>
      <c r="D875" t="s">
        <v>136</v>
      </c>
      <c r="E875" t="s">
        <v>137</v>
      </c>
      <c r="F875" t="s">
        <v>138</v>
      </c>
      <c r="G875" t="s">
        <v>139</v>
      </c>
      <c r="H875" t="s">
        <v>140</v>
      </c>
      <c r="I875" t="s">
        <v>10</v>
      </c>
      <c r="J875" t="s">
        <v>45</v>
      </c>
      <c r="K875">
        <v>52</v>
      </c>
      <c r="L875">
        <v>10841.3</v>
      </c>
      <c r="M875" t="s">
        <v>30</v>
      </c>
      <c r="N875">
        <v>874</v>
      </c>
      <c r="O875">
        <v>400.41924576923077</v>
      </c>
      <c r="P875" s="49" t="s">
        <v>33</v>
      </c>
      <c r="Q875" s="49">
        <v>7360445</v>
      </c>
      <c r="R875" s="49">
        <v>32.510452999999998</v>
      </c>
      <c r="S875" s="49">
        <v>52.540310169999998</v>
      </c>
      <c r="T875" s="49">
        <v>7.6758653781217774</v>
      </c>
      <c r="U875" s="49" t="s">
        <v>141</v>
      </c>
      <c r="V875" s="49">
        <v>0.28594968825048261</v>
      </c>
      <c r="W875" s="49">
        <v>1.93521838171215</v>
      </c>
      <c r="X875" s="49">
        <v>4</v>
      </c>
      <c r="Y875" s="49">
        <v>90</v>
      </c>
      <c r="Z875" s="49">
        <v>0.89753000000000005</v>
      </c>
      <c r="AA875" s="49">
        <v>401.28340079999998</v>
      </c>
      <c r="AB875" s="49">
        <v>2.1221608550000002</v>
      </c>
      <c r="AC875" s="51">
        <v>0.6989506263185653</v>
      </c>
      <c r="AD875" s="53">
        <v>1</v>
      </c>
      <c r="AE875" s="51">
        <v>400.41924576923077</v>
      </c>
      <c r="AF875" s="51">
        <v>1330.0783219464445</v>
      </c>
      <c r="AG875" s="51">
        <v>89.999730367639827</v>
      </c>
      <c r="AH875" s="51">
        <v>5.5532604246649897E-6</v>
      </c>
      <c r="AI875" s="51">
        <v>6.7664985499450658E-2</v>
      </c>
      <c r="AJ875" s="51">
        <v>0.12457321655316522</v>
      </c>
      <c r="AK875" s="51">
        <v>4.1693337771741801</v>
      </c>
      <c r="AL875" s="51">
        <v>2.977114083379016</v>
      </c>
      <c r="AM875" s="51">
        <v>5.3615534709693442</v>
      </c>
    </row>
    <row r="876" spans="1:39">
      <c r="A876" t="s">
        <v>1888</v>
      </c>
      <c r="B876">
        <v>5</v>
      </c>
      <c r="C876" t="s">
        <v>1889</v>
      </c>
      <c r="D876" t="s">
        <v>136</v>
      </c>
      <c r="E876" t="s">
        <v>137</v>
      </c>
      <c r="F876" t="s">
        <v>138</v>
      </c>
      <c r="G876" t="s">
        <v>139</v>
      </c>
      <c r="H876" t="s">
        <v>140</v>
      </c>
      <c r="I876" t="s">
        <v>10</v>
      </c>
      <c r="J876" t="s">
        <v>45</v>
      </c>
      <c r="K876">
        <v>52</v>
      </c>
      <c r="L876">
        <v>10841.3</v>
      </c>
      <c r="M876" t="s">
        <v>30</v>
      </c>
      <c r="N876">
        <v>875</v>
      </c>
      <c r="O876">
        <v>400.87791615384617</v>
      </c>
      <c r="P876" s="49" t="s">
        <v>33</v>
      </c>
      <c r="Q876" s="49">
        <v>7360445</v>
      </c>
      <c r="R876" s="49">
        <v>32.510452999999998</v>
      </c>
      <c r="S876" s="49">
        <v>52.540310169999998</v>
      </c>
      <c r="T876" s="49">
        <v>7.6758653781217774</v>
      </c>
      <c r="U876" s="49" t="s">
        <v>141</v>
      </c>
      <c r="V876" s="49">
        <v>0.28594968825048261</v>
      </c>
      <c r="W876" s="49">
        <v>1.93521838171215</v>
      </c>
      <c r="X876" s="49">
        <v>4</v>
      </c>
      <c r="Y876" s="49">
        <v>90</v>
      </c>
      <c r="Z876" s="49">
        <v>0.89753000000000005</v>
      </c>
      <c r="AA876" s="49">
        <v>401.28340079999998</v>
      </c>
      <c r="AB876" s="49">
        <v>2.1221608550000002</v>
      </c>
      <c r="AC876" s="51">
        <v>0.6989506263185653</v>
      </c>
      <c r="AD876" s="53">
        <v>1</v>
      </c>
      <c r="AE876" s="51">
        <v>400.87791615384617</v>
      </c>
      <c r="AF876" s="51">
        <v>1331.601893907437</v>
      </c>
      <c r="AG876" s="51">
        <v>89.999738581407044</v>
      </c>
      <c r="AH876" s="51">
        <v>5.3911252155441073E-6</v>
      </c>
      <c r="AI876" s="51">
        <v>6.7587571775910335E-2</v>
      </c>
      <c r="AJ876" s="51">
        <v>0.12457321655316522</v>
      </c>
      <c r="AK876" s="51">
        <v>4.164563752470988</v>
      </c>
      <c r="AL876" s="51">
        <v>2.9737080457526486</v>
      </c>
      <c r="AM876" s="51">
        <v>5.3554194591893278</v>
      </c>
    </row>
    <row r="877" spans="1:39">
      <c r="A877" t="s">
        <v>1890</v>
      </c>
      <c r="B877">
        <v>5</v>
      </c>
      <c r="C877" t="s">
        <v>1891</v>
      </c>
      <c r="D877" t="s">
        <v>136</v>
      </c>
      <c r="E877" t="s">
        <v>137</v>
      </c>
      <c r="F877" t="s">
        <v>138</v>
      </c>
      <c r="G877" t="s">
        <v>139</v>
      </c>
      <c r="H877" t="s">
        <v>140</v>
      </c>
      <c r="I877" t="s">
        <v>10</v>
      </c>
      <c r="J877" t="s">
        <v>45</v>
      </c>
      <c r="K877">
        <v>52</v>
      </c>
      <c r="L877">
        <v>10841.3</v>
      </c>
      <c r="M877" t="s">
        <v>30</v>
      </c>
      <c r="N877">
        <v>876</v>
      </c>
      <c r="O877">
        <v>401.33658653846152</v>
      </c>
      <c r="P877" s="49" t="s">
        <v>33</v>
      </c>
      <c r="Q877" s="49">
        <v>7360445</v>
      </c>
      <c r="R877" s="49">
        <v>32.510452999999998</v>
      </c>
      <c r="S877" s="49">
        <v>52.540310169999998</v>
      </c>
      <c r="T877" s="49">
        <v>7.6758653781217774</v>
      </c>
      <c r="U877" s="49" t="s">
        <v>141</v>
      </c>
      <c r="V877" s="49">
        <v>0.28594968825048261</v>
      </c>
      <c r="W877" s="49">
        <v>1.93521838171215</v>
      </c>
      <c r="X877" s="49">
        <v>4</v>
      </c>
      <c r="Y877" s="49">
        <v>90</v>
      </c>
      <c r="Z877" s="49">
        <v>0.89753000000000005</v>
      </c>
      <c r="AA877" s="49">
        <v>401.28340079999998</v>
      </c>
      <c r="AB877" s="49">
        <v>2.1221608550000002</v>
      </c>
      <c r="AC877" s="51">
        <v>0.6989506263185653</v>
      </c>
      <c r="AD877" s="53">
        <v>1</v>
      </c>
      <c r="AE877" s="51">
        <v>401.33658653846152</v>
      </c>
      <c r="AF877" s="51">
        <v>1333.1254658684295</v>
      </c>
      <c r="AG877" s="51">
        <v>89.999746555033212</v>
      </c>
      <c r="AH877" s="51">
        <v>5.233508079939009E-6</v>
      </c>
      <c r="AI877" s="51">
        <v>6.7510334817889955E-2</v>
      </c>
      <c r="AJ877" s="51">
        <v>0.12457321655316522</v>
      </c>
      <c r="AK877" s="51">
        <v>4.1598046195820411</v>
      </c>
      <c r="AL877" s="51">
        <v>2.970309785429639</v>
      </c>
      <c r="AM877" s="51">
        <v>5.349299453734444</v>
      </c>
    </row>
    <row r="878" spans="1:39">
      <c r="A878" t="s">
        <v>1892</v>
      </c>
      <c r="B878">
        <v>5</v>
      </c>
      <c r="C878" t="s">
        <v>1893</v>
      </c>
      <c r="D878" t="s">
        <v>136</v>
      </c>
      <c r="E878" t="s">
        <v>137</v>
      </c>
      <c r="F878" t="s">
        <v>138</v>
      </c>
      <c r="G878" t="s">
        <v>139</v>
      </c>
      <c r="H878" t="s">
        <v>140</v>
      </c>
      <c r="I878" t="s">
        <v>10</v>
      </c>
      <c r="J878" t="s">
        <v>45</v>
      </c>
      <c r="K878">
        <v>52</v>
      </c>
      <c r="L878">
        <v>10841.3</v>
      </c>
      <c r="M878" t="s">
        <v>30</v>
      </c>
      <c r="N878">
        <v>877</v>
      </c>
      <c r="O878">
        <v>401.79525692307692</v>
      </c>
      <c r="P878" s="49" t="s">
        <v>33</v>
      </c>
      <c r="Q878" s="49">
        <v>7360445</v>
      </c>
      <c r="R878" s="49">
        <v>32.510452999999998</v>
      </c>
      <c r="S878" s="49">
        <v>52.540310169999998</v>
      </c>
      <c r="T878" s="49">
        <v>7.6758653781217774</v>
      </c>
      <c r="U878" s="49" t="s">
        <v>141</v>
      </c>
      <c r="V878" s="49">
        <v>0.28594968825048261</v>
      </c>
      <c r="W878" s="49">
        <v>1.93521838171215</v>
      </c>
      <c r="X878" s="49">
        <v>4</v>
      </c>
      <c r="Y878" s="49">
        <v>90</v>
      </c>
      <c r="Z878" s="49">
        <v>0.89753000000000005</v>
      </c>
      <c r="AA878" s="49">
        <v>401.28340079999998</v>
      </c>
      <c r="AB878" s="49">
        <v>2.1221608550000002</v>
      </c>
      <c r="AC878" s="51">
        <v>0.6989506263185653</v>
      </c>
      <c r="AD878" s="53">
        <v>1</v>
      </c>
      <c r="AE878" s="51">
        <v>401.79525692307692</v>
      </c>
      <c r="AF878" s="51">
        <v>1334.649037829422</v>
      </c>
      <c r="AG878" s="51">
        <v>89.999754295220171</v>
      </c>
      <c r="AH878" s="51">
        <v>5.0802897120030945E-6</v>
      </c>
      <c r="AI878" s="51">
        <v>6.7433274025049575E-2</v>
      </c>
      <c r="AJ878" s="51">
        <v>0.12457321655316522</v>
      </c>
      <c r="AK878" s="51">
        <v>4.155056341516012</v>
      </c>
      <c r="AL878" s="51">
        <v>2.9669192759963172</v>
      </c>
      <c r="AM878" s="51">
        <v>5.3431934070357077</v>
      </c>
    </row>
    <row r="879" spans="1:39">
      <c r="A879" t="s">
        <v>1894</v>
      </c>
      <c r="B879">
        <v>5</v>
      </c>
      <c r="C879" t="s">
        <v>1895</v>
      </c>
      <c r="D879" t="s">
        <v>136</v>
      </c>
      <c r="E879" t="s">
        <v>137</v>
      </c>
      <c r="F879" t="s">
        <v>138</v>
      </c>
      <c r="G879" t="s">
        <v>139</v>
      </c>
      <c r="H879" t="s">
        <v>140</v>
      </c>
      <c r="I879" t="s">
        <v>10</v>
      </c>
      <c r="J879" t="s">
        <v>45</v>
      </c>
      <c r="K879">
        <v>52</v>
      </c>
      <c r="L879">
        <v>10841.3</v>
      </c>
      <c r="M879" t="s">
        <v>30</v>
      </c>
      <c r="N879">
        <v>878</v>
      </c>
      <c r="O879">
        <v>402.25392730769232</v>
      </c>
      <c r="P879" s="49" t="s">
        <v>33</v>
      </c>
      <c r="Q879" s="49">
        <v>7360445</v>
      </c>
      <c r="R879" s="49">
        <v>32.510452999999998</v>
      </c>
      <c r="S879" s="49">
        <v>52.540310169999998</v>
      </c>
      <c r="T879" s="49">
        <v>7.6758653781217774</v>
      </c>
      <c r="U879" s="49" t="s">
        <v>141</v>
      </c>
      <c r="V879" s="49">
        <v>0.28594968825048261</v>
      </c>
      <c r="W879" s="49">
        <v>1.93521838171215</v>
      </c>
      <c r="X879" s="49">
        <v>4</v>
      </c>
      <c r="Y879" s="49">
        <v>90</v>
      </c>
      <c r="Z879" s="49">
        <v>0.89753000000000005</v>
      </c>
      <c r="AA879" s="49">
        <v>401.28340079999998</v>
      </c>
      <c r="AB879" s="49">
        <v>2.1221608550000002</v>
      </c>
      <c r="AC879" s="51">
        <v>0.6989506263185653</v>
      </c>
      <c r="AD879" s="53">
        <v>1</v>
      </c>
      <c r="AE879" s="51">
        <v>402.25392730769232</v>
      </c>
      <c r="AF879" s="51">
        <v>1336.1726097904145</v>
      </c>
      <c r="AG879" s="51">
        <v>89.99976180849248</v>
      </c>
      <c r="AH879" s="51">
        <v>4.9313537533252676E-6</v>
      </c>
      <c r="AI879" s="51">
        <v>6.7356388799654707E-2</v>
      </c>
      <c r="AJ879" s="51">
        <v>0.12457321655316522</v>
      </c>
      <c r="AK879" s="51">
        <v>4.1503188814421152</v>
      </c>
      <c r="AL879" s="51">
        <v>2.9635364911536501</v>
      </c>
      <c r="AM879" s="51">
        <v>5.3371012717305799</v>
      </c>
    </row>
    <row r="880" spans="1:39">
      <c r="A880" t="s">
        <v>1896</v>
      </c>
      <c r="B880">
        <v>5</v>
      </c>
      <c r="C880" t="s">
        <v>1897</v>
      </c>
      <c r="D880" t="s">
        <v>136</v>
      </c>
      <c r="E880" t="s">
        <v>137</v>
      </c>
      <c r="F880" t="s">
        <v>138</v>
      </c>
      <c r="G880" t="s">
        <v>139</v>
      </c>
      <c r="H880" t="s">
        <v>140</v>
      </c>
      <c r="I880" t="s">
        <v>10</v>
      </c>
      <c r="J880" t="s">
        <v>45</v>
      </c>
      <c r="K880">
        <v>52</v>
      </c>
      <c r="L880">
        <v>10841.3</v>
      </c>
      <c r="M880" t="s">
        <v>30</v>
      </c>
      <c r="N880">
        <v>879</v>
      </c>
      <c r="O880">
        <v>402.71259769230767</v>
      </c>
      <c r="P880" s="49" t="s">
        <v>33</v>
      </c>
      <c r="Q880" s="49">
        <v>7360445</v>
      </c>
      <c r="R880" s="49">
        <v>32.510452999999998</v>
      </c>
      <c r="S880" s="49">
        <v>52.540310169999998</v>
      </c>
      <c r="T880" s="49">
        <v>7.6758653781217774</v>
      </c>
      <c r="U880" s="49" t="s">
        <v>141</v>
      </c>
      <c r="V880" s="49">
        <v>0.28594968825048261</v>
      </c>
      <c r="W880" s="49">
        <v>1.93521838171215</v>
      </c>
      <c r="X880" s="49">
        <v>4</v>
      </c>
      <c r="Y880" s="49">
        <v>90</v>
      </c>
      <c r="Z880" s="49">
        <v>0.89753000000000005</v>
      </c>
      <c r="AA880" s="49">
        <v>401.28340079999998</v>
      </c>
      <c r="AB880" s="49">
        <v>2.1221608550000002</v>
      </c>
      <c r="AC880" s="51">
        <v>0.6989506263185653</v>
      </c>
      <c r="AD880" s="53">
        <v>1</v>
      </c>
      <c r="AE880" s="51">
        <v>402.71259769230767</v>
      </c>
      <c r="AF880" s="51">
        <v>1337.6961817514068</v>
      </c>
      <c r="AG880" s="51">
        <v>89.999769101201892</v>
      </c>
      <c r="AH880" s="51">
        <v>4.786586783603323E-6</v>
      </c>
      <c r="AI880" s="51">
        <v>6.7279678546564886E-2</v>
      </c>
      <c r="AJ880" s="51">
        <v>0.12457321655316522</v>
      </c>
      <c r="AK880" s="51">
        <v>4.145592202689401</v>
      </c>
      <c r="AL880" s="51">
        <v>2.9601614047167351</v>
      </c>
      <c r="AM880" s="51">
        <v>5.3310230006620669</v>
      </c>
    </row>
    <row r="881" spans="1:39">
      <c r="A881" t="s">
        <v>1898</v>
      </c>
      <c r="B881">
        <v>5</v>
      </c>
      <c r="C881" t="s">
        <v>1899</v>
      </c>
      <c r="D881" t="s">
        <v>136</v>
      </c>
      <c r="E881" t="s">
        <v>137</v>
      </c>
      <c r="F881" t="s">
        <v>138</v>
      </c>
      <c r="G881" t="s">
        <v>139</v>
      </c>
      <c r="H881" t="s">
        <v>140</v>
      </c>
      <c r="I881" t="s">
        <v>10</v>
      </c>
      <c r="J881" t="s">
        <v>45</v>
      </c>
      <c r="K881">
        <v>52</v>
      </c>
      <c r="L881">
        <v>10841.3</v>
      </c>
      <c r="M881" t="s">
        <v>30</v>
      </c>
      <c r="N881">
        <v>880</v>
      </c>
      <c r="O881">
        <v>403.17126807692307</v>
      </c>
      <c r="P881" s="49" t="s">
        <v>33</v>
      </c>
      <c r="Q881" s="49">
        <v>7360445</v>
      </c>
      <c r="R881" s="49">
        <v>32.510452999999998</v>
      </c>
      <c r="S881" s="49">
        <v>52.540310169999998</v>
      </c>
      <c r="T881" s="49">
        <v>7.6758653781217774</v>
      </c>
      <c r="U881" s="49" t="s">
        <v>141</v>
      </c>
      <c r="V881" s="49">
        <v>0.28594968825048261</v>
      </c>
      <c r="W881" s="49">
        <v>1.93521838171215</v>
      </c>
      <c r="X881" s="49">
        <v>4</v>
      </c>
      <c r="Y881" s="49">
        <v>90</v>
      </c>
      <c r="Z881" s="49">
        <v>0.89753000000000005</v>
      </c>
      <c r="AA881" s="49">
        <v>401.28340079999998</v>
      </c>
      <c r="AB881" s="49">
        <v>2.1221608550000002</v>
      </c>
      <c r="AC881" s="51">
        <v>0.6989506263185653</v>
      </c>
      <c r="AD881" s="53">
        <v>1</v>
      </c>
      <c r="AE881" s="51">
        <v>403.17126807692307</v>
      </c>
      <c r="AF881" s="51">
        <v>1339.2197537123993</v>
      </c>
      <c r="AG881" s="51">
        <v>89.999776179531509</v>
      </c>
      <c r="AH881" s="51">
        <v>4.6458781061118387E-6</v>
      </c>
      <c r="AI881" s="51">
        <v>6.720314267322193E-2</v>
      </c>
      <c r="AJ881" s="51">
        <v>0.12457321655316522</v>
      </c>
      <c r="AK881" s="51">
        <v>4.1408762687460339</v>
      </c>
      <c r="AL881" s="51">
        <v>2.9567939906142833</v>
      </c>
      <c r="AM881" s="51">
        <v>5.3249585468777845</v>
      </c>
    </row>
    <row r="882" spans="1:39">
      <c r="A882" t="s">
        <v>1900</v>
      </c>
      <c r="B882">
        <v>5</v>
      </c>
      <c r="C882" t="s">
        <v>1901</v>
      </c>
      <c r="D882" t="s">
        <v>136</v>
      </c>
      <c r="E882" t="s">
        <v>137</v>
      </c>
      <c r="F882" t="s">
        <v>138</v>
      </c>
      <c r="G882" t="s">
        <v>139</v>
      </c>
      <c r="H882" t="s">
        <v>140</v>
      </c>
      <c r="I882" t="s">
        <v>10</v>
      </c>
      <c r="J882" t="s">
        <v>45</v>
      </c>
      <c r="K882">
        <v>52</v>
      </c>
      <c r="L882">
        <v>10841.3</v>
      </c>
      <c r="M882" t="s">
        <v>30</v>
      </c>
      <c r="N882">
        <v>881</v>
      </c>
      <c r="O882">
        <v>403.62993846153847</v>
      </c>
      <c r="P882" s="49" t="s">
        <v>33</v>
      </c>
      <c r="Q882" s="49">
        <v>7360445</v>
      </c>
      <c r="R882" s="49">
        <v>32.510452999999998</v>
      </c>
      <c r="S882" s="49">
        <v>52.540310169999998</v>
      </c>
      <c r="T882" s="49">
        <v>7.6758653781217774</v>
      </c>
      <c r="U882" s="49" t="s">
        <v>141</v>
      </c>
      <c r="V882" s="49">
        <v>0.28594968825048261</v>
      </c>
      <c r="W882" s="49">
        <v>1.93521838171215</v>
      </c>
      <c r="X882" s="49">
        <v>4</v>
      </c>
      <c r="Y882" s="49">
        <v>90</v>
      </c>
      <c r="Z882" s="49">
        <v>0.89753000000000005</v>
      </c>
      <c r="AA882" s="49">
        <v>401.28340079999998</v>
      </c>
      <c r="AB882" s="49">
        <v>2.1221608550000002</v>
      </c>
      <c r="AC882" s="51">
        <v>0.6989506263185653</v>
      </c>
      <c r="AD882" s="53">
        <v>1</v>
      </c>
      <c r="AE882" s="51">
        <v>403.62993846153847</v>
      </c>
      <c r="AF882" s="51">
        <v>1340.7433256733921</v>
      </c>
      <c r="AG882" s="51">
        <v>89.999783049500138</v>
      </c>
      <c r="AH882" s="51">
        <v>4.5091198876185623E-6</v>
      </c>
      <c r="AI882" s="51">
        <v>6.7126780589638585E-2</v>
      </c>
      <c r="AJ882" s="51">
        <v>0.12457321655316522</v>
      </c>
      <c r="AK882" s="51">
        <v>4.1361710432585914</v>
      </c>
      <c r="AL882" s="51">
        <v>2.9534342228881232</v>
      </c>
      <c r="AM882" s="51">
        <v>5.3189078636290592</v>
      </c>
    </row>
    <row r="883" spans="1:39">
      <c r="A883" t="s">
        <v>1902</v>
      </c>
      <c r="B883">
        <v>5</v>
      </c>
      <c r="C883" t="s">
        <v>1903</v>
      </c>
      <c r="D883" t="s">
        <v>136</v>
      </c>
      <c r="E883" t="s">
        <v>137</v>
      </c>
      <c r="F883" t="s">
        <v>138</v>
      </c>
      <c r="G883" t="s">
        <v>139</v>
      </c>
      <c r="H883" t="s">
        <v>140</v>
      </c>
      <c r="I883" t="s">
        <v>10</v>
      </c>
      <c r="J883" t="s">
        <v>45</v>
      </c>
      <c r="K883">
        <v>52</v>
      </c>
      <c r="L883">
        <v>10841.3</v>
      </c>
      <c r="M883" t="s">
        <v>30</v>
      </c>
      <c r="N883">
        <v>882</v>
      </c>
      <c r="O883">
        <v>404.08860884615387</v>
      </c>
      <c r="P883" s="49" t="s">
        <v>33</v>
      </c>
      <c r="Q883" s="49">
        <v>7360445</v>
      </c>
      <c r="R883" s="49">
        <v>32.510452999999998</v>
      </c>
      <c r="S883" s="49">
        <v>52.540310169999998</v>
      </c>
      <c r="T883" s="49">
        <v>7.6758653781217774</v>
      </c>
      <c r="U883" s="49" t="s">
        <v>141</v>
      </c>
      <c r="V883" s="49">
        <v>0.28594968825048261</v>
      </c>
      <c r="W883" s="49">
        <v>1.93521838171215</v>
      </c>
      <c r="X883" s="49">
        <v>4</v>
      </c>
      <c r="Y883" s="49">
        <v>90</v>
      </c>
      <c r="Z883" s="49">
        <v>0.89753000000000005</v>
      </c>
      <c r="AA883" s="49">
        <v>401.28340079999998</v>
      </c>
      <c r="AB883" s="49">
        <v>2.1221608550000002</v>
      </c>
      <c r="AC883" s="51">
        <v>0.6989506263185653</v>
      </c>
      <c r="AD883" s="53">
        <v>1</v>
      </c>
      <c r="AE883" s="51">
        <v>404.08860884615387</v>
      </c>
      <c r="AF883" s="51">
        <v>1342.2668976343846</v>
      </c>
      <c r="AG883" s="51">
        <v>89.999789716966305</v>
      </c>
      <c r="AH883" s="51">
        <v>4.3762069251974435E-6</v>
      </c>
      <c r="AI883" s="51">
        <v>6.7050591708386925E-2</v>
      </c>
      <c r="AJ883" s="51">
        <v>0.12457321655316522</v>
      </c>
      <c r="AK883" s="51">
        <v>4.1314764900313499</v>
      </c>
      <c r="AL883" s="51">
        <v>2.9500820756926873</v>
      </c>
      <c r="AM883" s="51">
        <v>5.3128709043700137</v>
      </c>
    </row>
    <row r="884" spans="1:39">
      <c r="A884" t="s">
        <v>1904</v>
      </c>
      <c r="B884">
        <v>5</v>
      </c>
      <c r="C884" t="s">
        <v>1905</v>
      </c>
      <c r="D884" t="s">
        <v>136</v>
      </c>
      <c r="E884" t="s">
        <v>137</v>
      </c>
      <c r="F884" t="s">
        <v>138</v>
      </c>
      <c r="G884" t="s">
        <v>139</v>
      </c>
      <c r="H884" t="s">
        <v>140</v>
      </c>
      <c r="I884" t="s">
        <v>10</v>
      </c>
      <c r="J884" t="s">
        <v>45</v>
      </c>
      <c r="K884">
        <v>52</v>
      </c>
      <c r="L884">
        <v>10841.3</v>
      </c>
      <c r="M884" t="s">
        <v>30</v>
      </c>
      <c r="N884">
        <v>883</v>
      </c>
      <c r="O884">
        <v>404.54727923076922</v>
      </c>
      <c r="P884" s="49" t="s">
        <v>33</v>
      </c>
      <c r="Q884" s="49">
        <v>7360445</v>
      </c>
      <c r="R884" s="49">
        <v>32.510452999999998</v>
      </c>
      <c r="S884" s="49">
        <v>52.540310169999998</v>
      </c>
      <c r="T884" s="49">
        <v>7.6758653781217774</v>
      </c>
      <c r="U884" s="49" t="s">
        <v>141</v>
      </c>
      <c r="V884" s="49">
        <v>0.28594968825048261</v>
      </c>
      <c r="W884" s="49">
        <v>1.93521838171215</v>
      </c>
      <c r="X884" s="49">
        <v>4</v>
      </c>
      <c r="Y884" s="49">
        <v>90</v>
      </c>
      <c r="Z884" s="49">
        <v>0.89753000000000005</v>
      </c>
      <c r="AA884" s="49">
        <v>401.28340079999998</v>
      </c>
      <c r="AB884" s="49">
        <v>2.1221608550000002</v>
      </c>
      <c r="AC884" s="51">
        <v>0.6989506263185653</v>
      </c>
      <c r="AD884" s="53">
        <v>1</v>
      </c>
      <c r="AE884" s="51">
        <v>404.54727923076922</v>
      </c>
      <c r="AF884" s="51">
        <v>1343.7904695953769</v>
      </c>
      <c r="AG884" s="51">
        <v>89.999796187632271</v>
      </c>
      <c r="AH884" s="51">
        <v>4.2470366555534368E-6</v>
      </c>
      <c r="AI884" s="51">
        <v>6.6974575444586779E-2</v>
      </c>
      <c r="AJ884" s="51">
        <v>0.12457321655316522</v>
      </c>
      <c r="AK884" s="51">
        <v>4.1267925730255728</v>
      </c>
      <c r="AL884" s="51">
        <v>2.946737523294503</v>
      </c>
      <c r="AM884" s="51">
        <v>5.306847622756643</v>
      </c>
    </row>
    <row r="885" spans="1:39">
      <c r="A885" t="s">
        <v>1906</v>
      </c>
      <c r="B885">
        <v>5</v>
      </c>
      <c r="C885" t="s">
        <v>1907</v>
      </c>
      <c r="D885" t="s">
        <v>136</v>
      </c>
      <c r="E885" t="s">
        <v>137</v>
      </c>
      <c r="F885" t="s">
        <v>138</v>
      </c>
      <c r="G885" t="s">
        <v>139</v>
      </c>
      <c r="H885" t="s">
        <v>140</v>
      </c>
      <c r="I885" t="s">
        <v>10</v>
      </c>
      <c r="J885" t="s">
        <v>45</v>
      </c>
      <c r="K885">
        <v>52</v>
      </c>
      <c r="L885">
        <v>10841.3</v>
      </c>
      <c r="M885" t="s">
        <v>30</v>
      </c>
      <c r="N885">
        <v>884</v>
      </c>
      <c r="O885">
        <v>405.00594961538462</v>
      </c>
      <c r="P885" s="49" t="s">
        <v>33</v>
      </c>
      <c r="Q885" s="49">
        <v>7360445</v>
      </c>
      <c r="R885" s="49">
        <v>32.510452999999998</v>
      </c>
      <c r="S885" s="49">
        <v>52.540310169999998</v>
      </c>
      <c r="T885" s="49">
        <v>7.6758653781217774</v>
      </c>
      <c r="U885" s="49" t="s">
        <v>141</v>
      </c>
      <c r="V885" s="49">
        <v>0.28594968825048261</v>
      </c>
      <c r="W885" s="49">
        <v>1.93521838171215</v>
      </c>
      <c r="X885" s="49">
        <v>4</v>
      </c>
      <c r="Y885" s="49">
        <v>90</v>
      </c>
      <c r="Z885" s="49">
        <v>0.89753000000000005</v>
      </c>
      <c r="AA885" s="49">
        <v>401.28340079999998</v>
      </c>
      <c r="AB885" s="49">
        <v>2.1221608550000002</v>
      </c>
      <c r="AC885" s="51">
        <v>0.6989506263185653</v>
      </c>
      <c r="AD885" s="53">
        <v>1</v>
      </c>
      <c r="AE885" s="51">
        <v>405.00594961538462</v>
      </c>
      <c r="AF885" s="51">
        <v>1345.3140415563694</v>
      </c>
      <c r="AG885" s="51">
        <v>89.999802467047999</v>
      </c>
      <c r="AH885" s="51">
        <v>4.1215091177160378E-6</v>
      </c>
      <c r="AI885" s="51">
        <v>6.6898731215894292E-2</v>
      </c>
      <c r="AJ885" s="51">
        <v>0.12457321655316522</v>
      </c>
      <c r="AK885" s="51">
        <v>4.1221192563588032</v>
      </c>
      <c r="AL885" s="51">
        <v>2.9434005400716923</v>
      </c>
      <c r="AM885" s="51">
        <v>5.3008379726459154</v>
      </c>
    </row>
    <row r="886" spans="1:39">
      <c r="A886" t="s">
        <v>1908</v>
      </c>
      <c r="B886">
        <v>5</v>
      </c>
      <c r="C886" t="s">
        <v>1909</v>
      </c>
      <c r="D886" t="s">
        <v>136</v>
      </c>
      <c r="E886" t="s">
        <v>137</v>
      </c>
      <c r="F886" t="s">
        <v>138</v>
      </c>
      <c r="G886" t="s">
        <v>139</v>
      </c>
      <c r="H886" t="s">
        <v>140</v>
      </c>
      <c r="I886" t="s">
        <v>10</v>
      </c>
      <c r="J886" t="s">
        <v>45</v>
      </c>
      <c r="K886">
        <v>52</v>
      </c>
      <c r="L886">
        <v>10841.3</v>
      </c>
      <c r="M886" t="s">
        <v>30</v>
      </c>
      <c r="N886">
        <v>885</v>
      </c>
      <c r="O886">
        <v>405.46462000000002</v>
      </c>
      <c r="P886" s="49" t="s">
        <v>33</v>
      </c>
      <c r="Q886" s="49">
        <v>7360445</v>
      </c>
      <c r="R886" s="49">
        <v>32.510452999999998</v>
      </c>
      <c r="S886" s="49">
        <v>52.540310169999998</v>
      </c>
      <c r="T886" s="49">
        <v>7.6758653781217774</v>
      </c>
      <c r="U886" s="49" t="s">
        <v>141</v>
      </c>
      <c r="V886" s="49">
        <v>0.28594968825048261</v>
      </c>
      <c r="W886" s="49">
        <v>1.93521838171215</v>
      </c>
      <c r="X886" s="49">
        <v>4</v>
      </c>
      <c r="Y886" s="49">
        <v>90</v>
      </c>
      <c r="Z886" s="49">
        <v>0.89753000000000005</v>
      </c>
      <c r="AA886" s="49">
        <v>401.28340079999998</v>
      </c>
      <c r="AB886" s="49">
        <v>2.1221608550000002</v>
      </c>
      <c r="AC886" s="51">
        <v>0.6989506263185653</v>
      </c>
      <c r="AD886" s="53">
        <v>1</v>
      </c>
      <c r="AE886" s="51">
        <v>405.46462000000002</v>
      </c>
      <c r="AF886" s="51">
        <v>1346.8376135173619</v>
      </c>
      <c r="AG886" s="51">
        <v>89.999808560614881</v>
      </c>
      <c r="AH886" s="51">
        <v>3.9995267944776876E-6</v>
      </c>
      <c r="AI886" s="51">
        <v>6.6823058442490327E-2</v>
      </c>
      <c r="AJ886" s="51">
        <v>0.12457321655316522</v>
      </c>
      <c r="AK886" s="51">
        <v>4.1174565043041511</v>
      </c>
      <c r="AL886" s="51">
        <v>2.9400711005134568</v>
      </c>
      <c r="AM886" s="51">
        <v>5.2948419080948455</v>
      </c>
    </row>
    <row r="887" spans="1:39">
      <c r="A887" t="s">
        <v>1910</v>
      </c>
      <c r="B887">
        <v>5</v>
      </c>
      <c r="C887" t="s">
        <v>1911</v>
      </c>
      <c r="D887" t="s">
        <v>136</v>
      </c>
      <c r="E887" t="s">
        <v>137</v>
      </c>
      <c r="F887" t="s">
        <v>138</v>
      </c>
      <c r="G887" t="s">
        <v>139</v>
      </c>
      <c r="H887" t="s">
        <v>140</v>
      </c>
      <c r="I887" t="s">
        <v>10</v>
      </c>
      <c r="J887" t="s">
        <v>45</v>
      </c>
      <c r="K887">
        <v>52</v>
      </c>
      <c r="L887">
        <v>10841.3</v>
      </c>
      <c r="M887" t="s">
        <v>30</v>
      </c>
      <c r="N887">
        <v>886</v>
      </c>
      <c r="O887">
        <v>405.92329038461537</v>
      </c>
      <c r="P887" s="49" t="s">
        <v>33</v>
      </c>
      <c r="Q887" s="49">
        <v>7360445</v>
      </c>
      <c r="R887" s="49">
        <v>32.510452999999998</v>
      </c>
      <c r="S887" s="49">
        <v>52.540310169999998</v>
      </c>
      <c r="T887" s="49">
        <v>7.6758653781217774</v>
      </c>
      <c r="U887" s="49" t="s">
        <v>141</v>
      </c>
      <c r="V887" s="49">
        <v>0.28594968825048261</v>
      </c>
      <c r="W887" s="49">
        <v>1.93521838171215</v>
      </c>
      <c r="X887" s="49">
        <v>4</v>
      </c>
      <c r="Y887" s="49">
        <v>90</v>
      </c>
      <c r="Z887" s="49">
        <v>0.89753000000000005</v>
      </c>
      <c r="AA887" s="49">
        <v>401.28340079999998</v>
      </c>
      <c r="AB887" s="49">
        <v>2.1221608550000002</v>
      </c>
      <c r="AC887" s="51">
        <v>0.6989506263185653</v>
      </c>
      <c r="AD887" s="53">
        <v>1</v>
      </c>
      <c r="AE887" s="51">
        <v>405.92329038461537</v>
      </c>
      <c r="AF887" s="51">
        <v>1348.3611854783544</v>
      </c>
      <c r="AG887" s="51">
        <v>89.999814473589581</v>
      </c>
      <c r="AH887" s="51">
        <v>3.8809946963340563E-6</v>
      </c>
      <c r="AI887" s="51">
        <v>6.6747556547069098E-2</v>
      </c>
      <c r="AJ887" s="51">
        <v>0.12457321655316522</v>
      </c>
      <c r="AK887" s="51">
        <v>4.1128042812895913</v>
      </c>
      <c r="AL887" s="51">
        <v>2.9367491792195821</v>
      </c>
      <c r="AM887" s="51">
        <v>5.2888593833596005</v>
      </c>
    </row>
    <row r="888" spans="1:39">
      <c r="A888" t="s">
        <v>1912</v>
      </c>
      <c r="B888">
        <v>5</v>
      </c>
      <c r="C888" t="s">
        <v>1913</v>
      </c>
      <c r="D888" t="s">
        <v>136</v>
      </c>
      <c r="E888" t="s">
        <v>137</v>
      </c>
      <c r="F888" t="s">
        <v>138</v>
      </c>
      <c r="G888" t="s">
        <v>139</v>
      </c>
      <c r="H888" t="s">
        <v>140</v>
      </c>
      <c r="I888" t="s">
        <v>10</v>
      </c>
      <c r="J888" t="s">
        <v>45</v>
      </c>
      <c r="K888">
        <v>52</v>
      </c>
      <c r="L888">
        <v>10841.3</v>
      </c>
      <c r="M888" t="s">
        <v>30</v>
      </c>
      <c r="N888">
        <v>887</v>
      </c>
      <c r="O888">
        <v>406.38196076923077</v>
      </c>
      <c r="P888" s="49" t="s">
        <v>33</v>
      </c>
      <c r="Q888" s="49">
        <v>7360445</v>
      </c>
      <c r="R888" s="49">
        <v>32.510452999999998</v>
      </c>
      <c r="S888" s="49">
        <v>52.540310169999998</v>
      </c>
      <c r="T888" s="49">
        <v>7.6758653781217774</v>
      </c>
      <c r="U888" s="49" t="s">
        <v>141</v>
      </c>
      <c r="V888" s="49">
        <v>0.28594968825048261</v>
      </c>
      <c r="W888" s="49">
        <v>1.93521838171215</v>
      </c>
      <c r="X888" s="49">
        <v>4</v>
      </c>
      <c r="Y888" s="49">
        <v>90</v>
      </c>
      <c r="Z888" s="49">
        <v>0.89753000000000005</v>
      </c>
      <c r="AA888" s="49">
        <v>401.28340079999998</v>
      </c>
      <c r="AB888" s="49">
        <v>2.1221608550000002</v>
      </c>
      <c r="AC888" s="51">
        <v>0.6989506263185653</v>
      </c>
      <c r="AD888" s="53">
        <v>1</v>
      </c>
      <c r="AE888" s="51">
        <v>406.38196076923077</v>
      </c>
      <c r="AF888" s="51">
        <v>1349.8847574393469</v>
      </c>
      <c r="AG888" s="51">
        <v>89.999820211087595</v>
      </c>
      <c r="AH888" s="51">
        <v>3.7658201656133338E-6</v>
      </c>
      <c r="AI888" s="51">
        <v>6.6672224954826539E-2</v>
      </c>
      <c r="AJ888" s="51">
        <v>0.12457321655316522</v>
      </c>
      <c r="AK888" s="51">
        <v>4.1081625518972489</v>
      </c>
      <c r="AL888" s="51">
        <v>2.9334347508999232</v>
      </c>
      <c r="AM888" s="51">
        <v>5.282890352894575</v>
      </c>
    </row>
    <row r="889" spans="1:39">
      <c r="A889" t="s">
        <v>1914</v>
      </c>
      <c r="B889">
        <v>5</v>
      </c>
      <c r="C889" t="s">
        <v>1915</v>
      </c>
      <c r="D889" t="s">
        <v>136</v>
      </c>
      <c r="E889" t="s">
        <v>137</v>
      </c>
      <c r="F889" t="s">
        <v>138</v>
      </c>
      <c r="G889" t="s">
        <v>139</v>
      </c>
      <c r="H889" t="s">
        <v>140</v>
      </c>
      <c r="I889" t="s">
        <v>10</v>
      </c>
      <c r="J889" t="s">
        <v>45</v>
      </c>
      <c r="K889">
        <v>52</v>
      </c>
      <c r="L889">
        <v>10841.3</v>
      </c>
      <c r="M889" t="s">
        <v>30</v>
      </c>
      <c r="N889">
        <v>888</v>
      </c>
      <c r="O889">
        <v>406.84063115384618</v>
      </c>
      <c r="P889" s="49" t="s">
        <v>33</v>
      </c>
      <c r="Q889" s="49">
        <v>7360445</v>
      </c>
      <c r="R889" s="49">
        <v>32.510452999999998</v>
      </c>
      <c r="S889" s="49">
        <v>52.540310169999998</v>
      </c>
      <c r="T889" s="49">
        <v>7.6758653781217774</v>
      </c>
      <c r="U889" s="49" t="s">
        <v>141</v>
      </c>
      <c r="V889" s="49">
        <v>0.28594968825048261</v>
      </c>
      <c r="W889" s="49">
        <v>1.93521838171215</v>
      </c>
      <c r="X889" s="49">
        <v>4</v>
      </c>
      <c r="Y889" s="49">
        <v>90</v>
      </c>
      <c r="Z889" s="49">
        <v>0.89753000000000005</v>
      </c>
      <c r="AA889" s="49">
        <v>401.28340079999998</v>
      </c>
      <c r="AB889" s="49">
        <v>2.1221608550000002</v>
      </c>
      <c r="AC889" s="51">
        <v>0.6989506263185653</v>
      </c>
      <c r="AD889" s="53">
        <v>1</v>
      </c>
      <c r="AE889" s="51">
        <v>406.84063115384618</v>
      </c>
      <c r="AF889" s="51">
        <v>1351.4083294003394</v>
      </c>
      <c r="AG889" s="51">
        <v>89.999825778086901</v>
      </c>
      <c r="AH889" s="51">
        <v>3.6539129417668889E-6</v>
      </c>
      <c r="AI889" s="51">
        <v>6.6597063093448997E-2</v>
      </c>
      <c r="AJ889" s="51">
        <v>0.12457321655316522</v>
      </c>
      <c r="AK889" s="51">
        <v>4.1035312808627014</v>
      </c>
      <c r="AL889" s="51">
        <v>2.9301277903739082</v>
      </c>
      <c r="AM889" s="51">
        <v>5.2769347713514954</v>
      </c>
    </row>
    <row r="890" spans="1:39">
      <c r="A890" t="s">
        <v>1916</v>
      </c>
      <c r="B890">
        <v>5</v>
      </c>
      <c r="C890" t="s">
        <v>1917</v>
      </c>
      <c r="D890" t="s">
        <v>136</v>
      </c>
      <c r="E890" t="s">
        <v>137</v>
      </c>
      <c r="F890" t="s">
        <v>138</v>
      </c>
      <c r="G890" t="s">
        <v>139</v>
      </c>
      <c r="H890" t="s">
        <v>140</v>
      </c>
      <c r="I890" t="s">
        <v>10</v>
      </c>
      <c r="J890" t="s">
        <v>45</v>
      </c>
      <c r="K890">
        <v>52</v>
      </c>
      <c r="L890">
        <v>10841.3</v>
      </c>
      <c r="M890" t="s">
        <v>30</v>
      </c>
      <c r="N890">
        <v>889</v>
      </c>
      <c r="O890">
        <v>407.29930153846152</v>
      </c>
      <c r="P890" s="49" t="s">
        <v>33</v>
      </c>
      <c r="Q890" s="49">
        <v>7360445</v>
      </c>
      <c r="R890" s="49">
        <v>32.510452999999998</v>
      </c>
      <c r="S890" s="49">
        <v>52.540310169999998</v>
      </c>
      <c r="T890" s="49">
        <v>7.6758653781217774</v>
      </c>
      <c r="U890" s="49" t="s">
        <v>141</v>
      </c>
      <c r="V890" s="49">
        <v>0.28594968825048261</v>
      </c>
      <c r="W890" s="49">
        <v>1.93521838171215</v>
      </c>
      <c r="X890" s="49">
        <v>4</v>
      </c>
      <c r="Y890" s="49">
        <v>90</v>
      </c>
      <c r="Z890" s="49">
        <v>0.89753000000000005</v>
      </c>
      <c r="AA890" s="49">
        <v>401.28340079999998</v>
      </c>
      <c r="AB890" s="49">
        <v>2.1221608550000002</v>
      </c>
      <c r="AC890" s="51">
        <v>0.6989506263185653</v>
      </c>
      <c r="AD890" s="53">
        <v>1</v>
      </c>
      <c r="AE890" s="51">
        <v>407.29930153846152</v>
      </c>
      <c r="AF890" s="51">
        <v>1352.9319013613317</v>
      </c>
      <c r="AG890" s="51">
        <v>89.999831179431339</v>
      </c>
      <c r="AH890" s="51">
        <v>3.5451849841505738E-6</v>
      </c>
      <c r="AI890" s="51">
        <v>6.6522070393101637E-2</v>
      </c>
      <c r="AJ890" s="51">
        <v>0.12457321655316522</v>
      </c>
      <c r="AK890" s="51">
        <v>4.0989104330742645</v>
      </c>
      <c r="AL890" s="51">
        <v>2.9268282725700279</v>
      </c>
      <c r="AM890" s="51">
        <v>5.2709925935785016</v>
      </c>
    </row>
    <row r="891" spans="1:39">
      <c r="A891" t="s">
        <v>1918</v>
      </c>
      <c r="B891">
        <v>5</v>
      </c>
      <c r="C891" t="s">
        <v>1919</v>
      </c>
      <c r="D891" t="s">
        <v>136</v>
      </c>
      <c r="E891" t="s">
        <v>137</v>
      </c>
      <c r="F891" t="s">
        <v>138</v>
      </c>
      <c r="G891" t="s">
        <v>139</v>
      </c>
      <c r="H891" t="s">
        <v>140</v>
      </c>
      <c r="I891" t="s">
        <v>10</v>
      </c>
      <c r="J891" t="s">
        <v>45</v>
      </c>
      <c r="K891">
        <v>52</v>
      </c>
      <c r="L891">
        <v>10841.3</v>
      </c>
      <c r="M891" t="s">
        <v>30</v>
      </c>
      <c r="N891">
        <v>890</v>
      </c>
      <c r="O891">
        <v>407.75797192307692</v>
      </c>
      <c r="P891" s="49" t="s">
        <v>33</v>
      </c>
      <c r="Q891" s="49">
        <v>7360445</v>
      </c>
      <c r="R891" s="49">
        <v>32.510452999999998</v>
      </c>
      <c r="S891" s="49">
        <v>52.540310169999998</v>
      </c>
      <c r="T891" s="49">
        <v>7.6758653781217774</v>
      </c>
      <c r="U891" s="49" t="s">
        <v>141</v>
      </c>
      <c r="V891" s="49">
        <v>0.28594968825048261</v>
      </c>
      <c r="W891" s="49">
        <v>1.93521838171215</v>
      </c>
      <c r="X891" s="49">
        <v>4</v>
      </c>
      <c r="Y891" s="49">
        <v>90</v>
      </c>
      <c r="Z891" s="49">
        <v>0.89753000000000005</v>
      </c>
      <c r="AA891" s="49">
        <v>401.28340079999998</v>
      </c>
      <c r="AB891" s="49">
        <v>2.1221608550000002</v>
      </c>
      <c r="AC891" s="51">
        <v>0.6989506263185653</v>
      </c>
      <c r="AD891" s="53">
        <v>1</v>
      </c>
      <c r="AE891" s="51">
        <v>407.75797192307692</v>
      </c>
      <c r="AF891" s="51">
        <v>1354.4554733223245</v>
      </c>
      <c r="AG891" s="51">
        <v>89.999836419834111</v>
      </c>
      <c r="AH891" s="51">
        <v>3.4395505466401871E-6</v>
      </c>
      <c r="AI891" s="51">
        <v>6.6447246286417086E-2</v>
      </c>
      <c r="AJ891" s="51">
        <v>0.12457321655316522</v>
      </c>
      <c r="AK891" s="51">
        <v>4.0942999735722916</v>
      </c>
      <c r="AL891" s="51">
        <v>2.9235361725253357</v>
      </c>
      <c r="AM891" s="51">
        <v>5.2650637746192483</v>
      </c>
    </row>
    <row r="892" spans="1:39">
      <c r="A892" t="s">
        <v>1920</v>
      </c>
      <c r="B892">
        <v>5</v>
      </c>
      <c r="C892" t="s">
        <v>1921</v>
      </c>
      <c r="D892" t="s">
        <v>136</v>
      </c>
      <c r="E892" t="s">
        <v>137</v>
      </c>
      <c r="F892" t="s">
        <v>138</v>
      </c>
      <c r="G892" t="s">
        <v>139</v>
      </c>
      <c r="H892" t="s">
        <v>140</v>
      </c>
      <c r="I892" t="s">
        <v>10</v>
      </c>
      <c r="J892" t="s">
        <v>45</v>
      </c>
      <c r="K892">
        <v>52</v>
      </c>
      <c r="L892">
        <v>10841.3</v>
      </c>
      <c r="M892" t="s">
        <v>30</v>
      </c>
      <c r="N892">
        <v>891</v>
      </c>
      <c r="O892">
        <v>408.21664230769233</v>
      </c>
      <c r="P892" s="49" t="s">
        <v>33</v>
      </c>
      <c r="Q892" s="49">
        <v>7360445</v>
      </c>
      <c r="R892" s="49">
        <v>32.510452999999998</v>
      </c>
      <c r="S892" s="49">
        <v>52.540310169999998</v>
      </c>
      <c r="T892" s="49">
        <v>7.6758653781217774</v>
      </c>
      <c r="U892" s="49" t="s">
        <v>141</v>
      </c>
      <c r="V892" s="49">
        <v>0.28594968825048261</v>
      </c>
      <c r="W892" s="49">
        <v>1.93521838171215</v>
      </c>
      <c r="X892" s="49">
        <v>4</v>
      </c>
      <c r="Y892" s="49">
        <v>90</v>
      </c>
      <c r="Z892" s="49">
        <v>0.89753000000000005</v>
      </c>
      <c r="AA892" s="49">
        <v>401.28340079999998</v>
      </c>
      <c r="AB892" s="49">
        <v>2.1221608550000002</v>
      </c>
      <c r="AC892" s="51">
        <v>0.6989506263185653</v>
      </c>
      <c r="AD892" s="53">
        <v>1</v>
      </c>
      <c r="AE892" s="51">
        <v>408.21664230769233</v>
      </c>
      <c r="AF892" s="51">
        <v>1355.979045283317</v>
      </c>
      <c r="AG892" s="51">
        <v>89.999841503881015</v>
      </c>
      <c r="AH892" s="51">
        <v>3.3369260097474346E-6</v>
      </c>
      <c r="AI892" s="51">
        <v>6.6372590208484031E-2</v>
      </c>
      <c r="AJ892" s="51">
        <v>0.12457321655316522</v>
      </c>
      <c r="AK892" s="51">
        <v>4.0896998675484735</v>
      </c>
      <c r="AL892" s="51">
        <v>2.920251465384947</v>
      </c>
      <c r="AM892" s="51">
        <v>5.259148269712</v>
      </c>
    </row>
    <row r="893" spans="1:39">
      <c r="A893" t="s">
        <v>1922</v>
      </c>
      <c r="B893">
        <v>5</v>
      </c>
      <c r="C893" t="s">
        <v>1923</v>
      </c>
      <c r="D893" t="s">
        <v>136</v>
      </c>
      <c r="E893" t="s">
        <v>137</v>
      </c>
      <c r="F893" t="s">
        <v>138</v>
      </c>
      <c r="G893" t="s">
        <v>139</v>
      </c>
      <c r="H893" t="s">
        <v>140</v>
      </c>
      <c r="I893" t="s">
        <v>10</v>
      </c>
      <c r="J893" t="s">
        <v>45</v>
      </c>
      <c r="K893">
        <v>52</v>
      </c>
      <c r="L893">
        <v>10841.3</v>
      </c>
      <c r="M893" t="s">
        <v>30</v>
      </c>
      <c r="N893">
        <v>892</v>
      </c>
      <c r="O893">
        <v>408.67531269230767</v>
      </c>
      <c r="P893" s="49" t="s">
        <v>33</v>
      </c>
      <c r="Q893" s="49">
        <v>7360445</v>
      </c>
      <c r="R893" s="49">
        <v>32.510452999999998</v>
      </c>
      <c r="S893" s="49">
        <v>52.540310169999998</v>
      </c>
      <c r="T893" s="49">
        <v>7.6758653781217774</v>
      </c>
      <c r="U893" s="49" t="s">
        <v>141</v>
      </c>
      <c r="V893" s="49">
        <v>0.28594968825048261</v>
      </c>
      <c r="W893" s="49">
        <v>1.93521838171215</v>
      </c>
      <c r="X893" s="49">
        <v>4</v>
      </c>
      <c r="Y893" s="49">
        <v>90</v>
      </c>
      <c r="Z893" s="49">
        <v>0.89753000000000005</v>
      </c>
      <c r="AA893" s="49">
        <v>401.28340079999998</v>
      </c>
      <c r="AB893" s="49">
        <v>2.1221608550000002</v>
      </c>
      <c r="AC893" s="51">
        <v>0.6989506263185653</v>
      </c>
      <c r="AD893" s="53">
        <v>1</v>
      </c>
      <c r="AE893" s="51">
        <v>408.67531269230767</v>
      </c>
      <c r="AF893" s="51">
        <v>1357.5026172443092</v>
      </c>
      <c r="AG893" s="51">
        <v>89.999846436033721</v>
      </c>
      <c r="AH893" s="51">
        <v>3.2372298992646443E-6</v>
      </c>
      <c r="AI893" s="51">
        <v>6.6298101596835801E-2</v>
      </c>
      <c r="AJ893" s="51">
        <v>0.12457321655316522</v>
      </c>
      <c r="AK893" s="51">
        <v>4.0851100803451299</v>
      </c>
      <c r="AL893" s="51">
        <v>2.9169741264015361</v>
      </c>
      <c r="AM893" s="51">
        <v>5.2532460342887246</v>
      </c>
    </row>
    <row r="894" spans="1:39">
      <c r="A894" t="s">
        <v>1924</v>
      </c>
      <c r="B894">
        <v>5</v>
      </c>
      <c r="C894" t="s">
        <v>1925</v>
      </c>
      <c r="D894" t="s">
        <v>136</v>
      </c>
      <c r="E894" t="s">
        <v>137</v>
      </c>
      <c r="F894" t="s">
        <v>138</v>
      </c>
      <c r="G894" t="s">
        <v>139</v>
      </c>
      <c r="H894" t="s">
        <v>140</v>
      </c>
      <c r="I894" t="s">
        <v>10</v>
      </c>
      <c r="J894" t="s">
        <v>45</v>
      </c>
      <c r="K894">
        <v>52</v>
      </c>
      <c r="L894">
        <v>10841.3</v>
      </c>
      <c r="M894" t="s">
        <v>30</v>
      </c>
      <c r="N894">
        <v>893</v>
      </c>
      <c r="O894">
        <v>409.13398307692307</v>
      </c>
      <c r="P894" s="49" t="s">
        <v>33</v>
      </c>
      <c r="Q894" s="49">
        <v>7360445</v>
      </c>
      <c r="R894" s="49">
        <v>32.510452999999998</v>
      </c>
      <c r="S894" s="49">
        <v>52.540310169999998</v>
      </c>
      <c r="T894" s="49">
        <v>7.6758653781217774</v>
      </c>
      <c r="U894" s="49" t="s">
        <v>141</v>
      </c>
      <c r="V894" s="49">
        <v>0.28594968825048261</v>
      </c>
      <c r="W894" s="49">
        <v>1.93521838171215</v>
      </c>
      <c r="X894" s="49">
        <v>4</v>
      </c>
      <c r="Y894" s="49">
        <v>90</v>
      </c>
      <c r="Z894" s="49">
        <v>0.89753000000000005</v>
      </c>
      <c r="AA894" s="49">
        <v>401.28340079999998</v>
      </c>
      <c r="AB894" s="49">
        <v>2.1221608550000002</v>
      </c>
      <c r="AC894" s="51">
        <v>0.6989506263185653</v>
      </c>
      <c r="AD894" s="53">
        <v>1</v>
      </c>
      <c r="AE894" s="51">
        <v>409.13398307692307</v>
      </c>
      <c r="AF894" s="51">
        <v>1359.0261892053018</v>
      </c>
      <c r="AG894" s="51">
        <v>89.999851220632948</v>
      </c>
      <c r="AH894" s="51">
        <v>3.1403828303061637E-6</v>
      </c>
      <c r="AI894" s="51">
        <v>6.6223779891438933E-2</v>
      </c>
      <c r="AJ894" s="51">
        <v>0.12457321655316522</v>
      </c>
      <c r="AK894" s="51">
        <v>4.0805305774545122</v>
      </c>
      <c r="AL894" s="51">
        <v>2.9137041309348324</v>
      </c>
      <c r="AM894" s="51">
        <v>5.2473570239741925</v>
      </c>
    </row>
    <row r="895" spans="1:39">
      <c r="A895" t="s">
        <v>1926</v>
      </c>
      <c r="B895">
        <v>5</v>
      </c>
      <c r="C895" t="s">
        <v>1927</v>
      </c>
      <c r="D895" t="s">
        <v>136</v>
      </c>
      <c r="E895" t="s">
        <v>137</v>
      </c>
      <c r="F895" t="s">
        <v>138</v>
      </c>
      <c r="G895" t="s">
        <v>139</v>
      </c>
      <c r="H895" t="s">
        <v>140</v>
      </c>
      <c r="I895" t="s">
        <v>10</v>
      </c>
      <c r="J895" t="s">
        <v>45</v>
      </c>
      <c r="K895">
        <v>52</v>
      </c>
      <c r="L895">
        <v>10841.3</v>
      </c>
      <c r="M895" t="s">
        <v>30</v>
      </c>
      <c r="N895">
        <v>894</v>
      </c>
      <c r="O895">
        <v>409.59265346153848</v>
      </c>
      <c r="P895" s="49" t="s">
        <v>33</v>
      </c>
      <c r="Q895" s="49">
        <v>7360445</v>
      </c>
      <c r="R895" s="49">
        <v>32.510452999999998</v>
      </c>
      <c r="S895" s="49">
        <v>52.540310169999998</v>
      </c>
      <c r="T895" s="49">
        <v>7.6758653781217774</v>
      </c>
      <c r="U895" s="49" t="s">
        <v>141</v>
      </c>
      <c r="V895" s="49">
        <v>0.28594968825048261</v>
      </c>
      <c r="W895" s="49">
        <v>1.93521838171215</v>
      </c>
      <c r="X895" s="49">
        <v>4</v>
      </c>
      <c r="Y895" s="49">
        <v>90</v>
      </c>
      <c r="Z895" s="49">
        <v>0.89753000000000005</v>
      </c>
      <c r="AA895" s="49">
        <v>401.28340079999998</v>
      </c>
      <c r="AB895" s="49">
        <v>2.1221608550000002</v>
      </c>
      <c r="AC895" s="51">
        <v>0.6989506263185653</v>
      </c>
      <c r="AD895" s="53">
        <v>1</v>
      </c>
      <c r="AE895" s="51">
        <v>409.59265346153848</v>
      </c>
      <c r="AF895" s="51">
        <v>1360.5497611662943</v>
      </c>
      <c r="AG895" s="51">
        <v>89.999855861901509</v>
      </c>
      <c r="AH895" s="51">
        <v>3.0463074140368188E-6</v>
      </c>
      <c r="AI895" s="51">
        <v>6.61496245346819E-2</v>
      </c>
      <c r="AJ895" s="51">
        <v>0.12457321655316522</v>
      </c>
      <c r="AK895" s="51">
        <v>4.0759613245181026</v>
      </c>
      <c r="AL895" s="51">
        <v>2.9104414544511266</v>
      </c>
      <c r="AM895" s="51">
        <v>5.2414811945850781</v>
      </c>
    </row>
    <row r="896" spans="1:39">
      <c r="A896" t="s">
        <v>1928</v>
      </c>
      <c r="B896">
        <v>5</v>
      </c>
      <c r="C896" t="s">
        <v>1929</v>
      </c>
      <c r="D896" t="s">
        <v>136</v>
      </c>
      <c r="E896" t="s">
        <v>137</v>
      </c>
      <c r="F896" t="s">
        <v>138</v>
      </c>
      <c r="G896" t="s">
        <v>139</v>
      </c>
      <c r="H896" t="s">
        <v>140</v>
      </c>
      <c r="I896" t="s">
        <v>10</v>
      </c>
      <c r="J896" t="s">
        <v>45</v>
      </c>
      <c r="K896">
        <v>52</v>
      </c>
      <c r="L896">
        <v>10841.3</v>
      </c>
      <c r="M896" t="s">
        <v>30</v>
      </c>
      <c r="N896">
        <v>895</v>
      </c>
      <c r="O896">
        <v>410.05132384615382</v>
      </c>
      <c r="P896" s="49" t="s">
        <v>33</v>
      </c>
      <c r="Q896" s="49">
        <v>7360445</v>
      </c>
      <c r="R896" s="49">
        <v>32.510452999999998</v>
      </c>
      <c r="S896" s="49">
        <v>52.540310169999998</v>
      </c>
      <c r="T896" s="49">
        <v>7.6758653781217774</v>
      </c>
      <c r="U896" s="49" t="s">
        <v>141</v>
      </c>
      <c r="V896" s="49">
        <v>0.28594968825048261</v>
      </c>
      <c r="W896" s="49">
        <v>1.93521838171215</v>
      </c>
      <c r="X896" s="49">
        <v>4</v>
      </c>
      <c r="Y896" s="49">
        <v>90</v>
      </c>
      <c r="Z896" s="49">
        <v>0.89753000000000005</v>
      </c>
      <c r="AA896" s="49">
        <v>401.28340079999998</v>
      </c>
      <c r="AB896" s="49">
        <v>2.1221608550000002</v>
      </c>
      <c r="AC896" s="51">
        <v>0.6989506263185653</v>
      </c>
      <c r="AD896" s="53">
        <v>1</v>
      </c>
      <c r="AE896" s="51">
        <v>410.05132384615382</v>
      </c>
      <c r="AF896" s="51">
        <v>1362.0733331272868</v>
      </c>
      <c r="AG896" s="51">
        <v>89.999860363947363</v>
      </c>
      <c r="AH896" s="51">
        <v>2.9549282669949259E-6</v>
      </c>
      <c r="AI896" s="51">
        <v>6.6075634971363775E-2</v>
      </c>
      <c r="AJ896" s="51">
        <v>0.12457321655316522</v>
      </c>
      <c r="AK896" s="51">
        <v>4.0714022873259177</v>
      </c>
      <c r="AL896" s="51">
        <v>2.9071860725227694</v>
      </c>
      <c r="AM896" s="51">
        <v>5.235618502129066</v>
      </c>
    </row>
    <row r="897" spans="1:39">
      <c r="A897" t="s">
        <v>1930</v>
      </c>
      <c r="B897">
        <v>5</v>
      </c>
      <c r="C897" t="s">
        <v>1931</v>
      </c>
      <c r="D897" t="s">
        <v>136</v>
      </c>
      <c r="E897" t="s">
        <v>137</v>
      </c>
      <c r="F897" t="s">
        <v>138</v>
      </c>
      <c r="G897" t="s">
        <v>139</v>
      </c>
      <c r="H897" t="s">
        <v>140</v>
      </c>
      <c r="I897" t="s">
        <v>10</v>
      </c>
      <c r="J897" t="s">
        <v>45</v>
      </c>
      <c r="K897">
        <v>52</v>
      </c>
      <c r="L897">
        <v>10841.3</v>
      </c>
      <c r="M897" t="s">
        <v>30</v>
      </c>
      <c r="N897">
        <v>896</v>
      </c>
      <c r="O897">
        <v>410.50999423076922</v>
      </c>
      <c r="P897" s="49" t="s">
        <v>33</v>
      </c>
      <c r="Q897" s="49">
        <v>7360445</v>
      </c>
      <c r="R897" s="49">
        <v>32.510452999999998</v>
      </c>
      <c r="S897" s="49">
        <v>52.540310169999998</v>
      </c>
      <c r="T897" s="49">
        <v>7.6758653781217774</v>
      </c>
      <c r="U897" s="49" t="s">
        <v>141</v>
      </c>
      <c r="V897" s="49">
        <v>0.28594968825048261</v>
      </c>
      <c r="W897" s="49">
        <v>1.93521838171215</v>
      </c>
      <c r="X897" s="49">
        <v>4</v>
      </c>
      <c r="Y897" s="49">
        <v>90</v>
      </c>
      <c r="Z897" s="49">
        <v>0.89753000000000005</v>
      </c>
      <c r="AA897" s="49">
        <v>401.28340079999998</v>
      </c>
      <c r="AB897" s="49">
        <v>2.1221608550000002</v>
      </c>
      <c r="AC897" s="51">
        <v>0.6989506263185653</v>
      </c>
      <c r="AD897" s="53">
        <v>1</v>
      </c>
      <c r="AE897" s="51">
        <v>410.50999423076922</v>
      </c>
      <c r="AF897" s="51">
        <v>1363.5969050882793</v>
      </c>
      <c r="AG897" s="51">
        <v>89.999864730766603</v>
      </c>
      <c r="AH897" s="51">
        <v>2.8661719644580679E-6</v>
      </c>
      <c r="AI897" s="51">
        <v>6.6001810648682879E-2</v>
      </c>
      <c r="AJ897" s="51">
        <v>0.12457321655316522</v>
      </c>
      <c r="AK897" s="51">
        <v>4.0668534318158107</v>
      </c>
      <c r="AL897" s="51">
        <v>2.9039379608276743</v>
      </c>
      <c r="AM897" s="51">
        <v>5.229768902803948</v>
      </c>
    </row>
    <row r="898" spans="1:39">
      <c r="A898" t="s">
        <v>1932</v>
      </c>
      <c r="B898">
        <v>5</v>
      </c>
      <c r="C898" t="s">
        <v>1933</v>
      </c>
      <c r="D898" t="s">
        <v>136</v>
      </c>
      <c r="E898" t="s">
        <v>137</v>
      </c>
      <c r="F898" t="s">
        <v>138</v>
      </c>
      <c r="G898" t="s">
        <v>139</v>
      </c>
      <c r="H898" t="s">
        <v>140</v>
      </c>
      <c r="I898" t="s">
        <v>10</v>
      </c>
      <c r="J898" t="s">
        <v>45</v>
      </c>
      <c r="K898">
        <v>52</v>
      </c>
      <c r="L898">
        <v>10841.3</v>
      </c>
      <c r="M898" t="s">
        <v>30</v>
      </c>
      <c r="N898">
        <v>897</v>
      </c>
      <c r="O898">
        <v>410.96866461538463</v>
      </c>
      <c r="P898" s="49" t="s">
        <v>33</v>
      </c>
      <c r="Q898" s="49">
        <v>7360445</v>
      </c>
      <c r="R898" s="49">
        <v>32.510452999999998</v>
      </c>
      <c r="S898" s="49">
        <v>52.540310169999998</v>
      </c>
      <c r="T898" s="49">
        <v>7.6758653781217774</v>
      </c>
      <c r="U898" s="49" t="s">
        <v>141</v>
      </c>
      <c r="V898" s="49">
        <v>0.28594968825048261</v>
      </c>
      <c r="W898" s="49">
        <v>1.93521838171215</v>
      </c>
      <c r="X898" s="49">
        <v>4</v>
      </c>
      <c r="Y898" s="49">
        <v>90</v>
      </c>
      <c r="Z898" s="49">
        <v>0.89753000000000005</v>
      </c>
      <c r="AA898" s="49">
        <v>401.28340079999998</v>
      </c>
      <c r="AB898" s="49">
        <v>2.1221608550000002</v>
      </c>
      <c r="AC898" s="51">
        <v>0.6989506263185653</v>
      </c>
      <c r="AD898" s="53">
        <v>1</v>
      </c>
      <c r="AE898" s="51">
        <v>410.96866461538463</v>
      </c>
      <c r="AF898" s="51">
        <v>1365.1204770492718</v>
      </c>
      <c r="AG898" s="51">
        <v>89.999868966246197</v>
      </c>
      <c r="AH898" s="51">
        <v>2.7799668818780442E-6</v>
      </c>
      <c r="AI898" s="51">
        <v>6.5928151016225511E-2</v>
      </c>
      <c r="AJ898" s="51">
        <v>0.12457321655316522</v>
      </c>
      <c r="AK898" s="51">
        <v>4.0623147240727757</v>
      </c>
      <c r="AL898" s="51">
        <v>2.90069709514882</v>
      </c>
      <c r="AM898" s="51">
        <v>5.2239323529967319</v>
      </c>
    </row>
    <row r="899" spans="1:39">
      <c r="A899" t="s">
        <v>1934</v>
      </c>
      <c r="B899">
        <v>5</v>
      </c>
      <c r="C899" t="s">
        <v>1935</v>
      </c>
      <c r="D899" t="s">
        <v>136</v>
      </c>
      <c r="E899" t="s">
        <v>137</v>
      </c>
      <c r="F899" t="s">
        <v>138</v>
      </c>
      <c r="G899" t="s">
        <v>139</v>
      </c>
      <c r="H899" t="s">
        <v>140</v>
      </c>
      <c r="I899" t="s">
        <v>10</v>
      </c>
      <c r="J899" t="s">
        <v>45</v>
      </c>
      <c r="K899">
        <v>52</v>
      </c>
      <c r="L899">
        <v>10841.3</v>
      </c>
      <c r="M899" t="s">
        <v>30</v>
      </c>
      <c r="N899">
        <v>898</v>
      </c>
      <c r="O899">
        <v>411.42733500000003</v>
      </c>
      <c r="P899" s="49" t="s">
        <v>33</v>
      </c>
      <c r="Q899" s="49">
        <v>7360445</v>
      </c>
      <c r="R899" s="49">
        <v>32.510452999999998</v>
      </c>
      <c r="S899" s="49">
        <v>52.540310169999998</v>
      </c>
      <c r="T899" s="49">
        <v>7.6758653781217774</v>
      </c>
      <c r="U899" s="49" t="s">
        <v>141</v>
      </c>
      <c r="V899" s="49">
        <v>0.28594968825048261</v>
      </c>
      <c r="W899" s="49">
        <v>1.93521838171215</v>
      </c>
      <c r="X899" s="49">
        <v>4</v>
      </c>
      <c r="Y899" s="49">
        <v>90</v>
      </c>
      <c r="Z899" s="49">
        <v>0.89753000000000005</v>
      </c>
      <c r="AA899" s="49">
        <v>401.28340079999998</v>
      </c>
      <c r="AB899" s="49">
        <v>2.1221608550000002</v>
      </c>
      <c r="AC899" s="51">
        <v>0.6989506263185653</v>
      </c>
      <c r="AD899" s="53">
        <v>1</v>
      </c>
      <c r="AE899" s="51">
        <v>411.42733500000003</v>
      </c>
      <c r="AF899" s="51">
        <v>1366.6440490102643</v>
      </c>
      <c r="AG899" s="51">
        <v>89.999873074166899</v>
      </c>
      <c r="AH899" s="51">
        <v>2.6962433068087999E-6</v>
      </c>
      <c r="AI899" s="51">
        <v>6.5854655525954695E-2</v>
      </c>
      <c r="AJ899" s="51">
        <v>0.12457321655316522</v>
      </c>
      <c r="AK899" s="51">
        <v>4.0577861303282523</v>
      </c>
      <c r="AL899" s="51">
        <v>2.8974634513737558</v>
      </c>
      <c r="AM899" s="51">
        <v>5.2181088092827483</v>
      </c>
    </row>
    <row r="900" spans="1:39">
      <c r="A900" t="s">
        <v>1936</v>
      </c>
      <c r="B900">
        <v>5</v>
      </c>
      <c r="C900" t="s">
        <v>1937</v>
      </c>
      <c r="D900" t="s">
        <v>136</v>
      </c>
      <c r="E900" t="s">
        <v>137</v>
      </c>
      <c r="F900" t="s">
        <v>138</v>
      </c>
      <c r="G900" t="s">
        <v>139</v>
      </c>
      <c r="H900" t="s">
        <v>140</v>
      </c>
      <c r="I900" t="s">
        <v>10</v>
      </c>
      <c r="J900" t="s">
        <v>45</v>
      </c>
      <c r="K900">
        <v>52</v>
      </c>
      <c r="L900">
        <v>10841.3</v>
      </c>
      <c r="M900" t="s">
        <v>30</v>
      </c>
      <c r="N900">
        <v>899</v>
      </c>
      <c r="O900">
        <v>411.88600538461537</v>
      </c>
      <c r="P900" s="49" t="s">
        <v>33</v>
      </c>
      <c r="Q900" s="49">
        <v>7360445</v>
      </c>
      <c r="R900" s="49">
        <v>32.510452999999998</v>
      </c>
      <c r="S900" s="49">
        <v>52.540310169999998</v>
      </c>
      <c r="T900" s="49">
        <v>7.6758653781217774</v>
      </c>
      <c r="U900" s="49" t="s">
        <v>141</v>
      </c>
      <c r="V900" s="49">
        <v>0.28594968825048261</v>
      </c>
      <c r="W900" s="49">
        <v>1.93521838171215</v>
      </c>
      <c r="X900" s="49">
        <v>4</v>
      </c>
      <c r="Y900" s="49">
        <v>90</v>
      </c>
      <c r="Z900" s="49">
        <v>0.89753000000000005</v>
      </c>
      <c r="AA900" s="49">
        <v>401.28340079999998</v>
      </c>
      <c r="AB900" s="49">
        <v>2.1221608550000002</v>
      </c>
      <c r="AC900" s="51">
        <v>0.6989506263185653</v>
      </c>
      <c r="AD900" s="53">
        <v>1</v>
      </c>
      <c r="AE900" s="51">
        <v>411.88600538461537</v>
      </c>
      <c r="AF900" s="51">
        <v>1368.1676209712566</v>
      </c>
      <c r="AG900" s="51">
        <v>89.999877058205954</v>
      </c>
      <c r="AH900" s="51">
        <v>2.6149332989969028E-6</v>
      </c>
      <c r="AI900" s="51">
        <v>6.5781323632198963E-2</v>
      </c>
      <c r="AJ900" s="51">
        <v>0.12457321655316522</v>
      </c>
      <c r="AK900" s="51">
        <v>4.0532676169594373</v>
      </c>
      <c r="AL900" s="51">
        <v>2.8942370054941096</v>
      </c>
      <c r="AM900" s="51">
        <v>5.2122982284247659</v>
      </c>
    </row>
    <row r="901" spans="1:39">
      <c r="A901" t="s">
        <v>1938</v>
      </c>
      <c r="B901">
        <v>5</v>
      </c>
      <c r="C901" t="s">
        <v>1939</v>
      </c>
      <c r="D901" t="s">
        <v>136</v>
      </c>
      <c r="E901" t="s">
        <v>137</v>
      </c>
      <c r="F901" t="s">
        <v>138</v>
      </c>
      <c r="G901" t="s">
        <v>139</v>
      </c>
      <c r="H901" t="s">
        <v>140</v>
      </c>
      <c r="I901" t="s">
        <v>10</v>
      </c>
      <c r="J901" t="s">
        <v>45</v>
      </c>
      <c r="K901">
        <v>52</v>
      </c>
      <c r="L901">
        <v>10841.3</v>
      </c>
      <c r="M901" t="s">
        <v>30</v>
      </c>
      <c r="N901">
        <v>900</v>
      </c>
      <c r="O901">
        <v>412.34467576923078</v>
      </c>
      <c r="P901" s="49" t="s">
        <v>33</v>
      </c>
      <c r="Q901" s="49">
        <v>7360445</v>
      </c>
      <c r="R901" s="49">
        <v>32.510452999999998</v>
      </c>
      <c r="S901" s="49">
        <v>52.540310169999998</v>
      </c>
      <c r="T901" s="49">
        <v>7.6758653781217774</v>
      </c>
      <c r="U901" s="49" t="s">
        <v>141</v>
      </c>
      <c r="V901" s="49">
        <v>0.28594968825048261</v>
      </c>
      <c r="W901" s="49">
        <v>1.93521838171215</v>
      </c>
      <c r="X901" s="49">
        <v>4</v>
      </c>
      <c r="Y901" s="49">
        <v>90</v>
      </c>
      <c r="Z901" s="49">
        <v>0.89753000000000005</v>
      </c>
      <c r="AA901" s="49">
        <v>401.28340079999998</v>
      </c>
      <c r="AB901" s="49">
        <v>2.1221608550000002</v>
      </c>
      <c r="AC901" s="51">
        <v>0.6989506263185653</v>
      </c>
      <c r="AD901" s="53">
        <v>1</v>
      </c>
      <c r="AE901" s="51">
        <v>412.34467576923078</v>
      </c>
      <c r="AF901" s="51">
        <v>1369.6911929322494</v>
      </c>
      <c r="AG901" s="51">
        <v>89.999880921939805</v>
      </c>
      <c r="AH901" s="51">
        <v>2.5359706997065429E-6</v>
      </c>
      <c r="AI901" s="51">
        <v>6.5708154791641105E-2</v>
      </c>
      <c r="AJ901" s="51">
        <v>0.12457321655316522</v>
      </c>
      <c r="AK901" s="51">
        <v>4.0487591504885909</v>
      </c>
      <c r="AL901" s="51">
        <v>2.8910177336050897</v>
      </c>
      <c r="AM901" s="51">
        <v>5.2065005673720934</v>
      </c>
    </row>
    <row r="902" spans="1:39">
      <c r="A902" t="s">
        <v>1940</v>
      </c>
      <c r="B902">
        <v>5</v>
      </c>
      <c r="C902" t="s">
        <v>1941</v>
      </c>
      <c r="D902" t="s">
        <v>136</v>
      </c>
      <c r="E902" t="s">
        <v>137</v>
      </c>
      <c r="F902" t="s">
        <v>138</v>
      </c>
      <c r="G902" t="s">
        <v>139</v>
      </c>
      <c r="H902" t="s">
        <v>140</v>
      </c>
      <c r="I902" t="s">
        <v>10</v>
      </c>
      <c r="J902" t="s">
        <v>45</v>
      </c>
      <c r="K902">
        <v>52</v>
      </c>
      <c r="L902">
        <v>10841.3</v>
      </c>
      <c r="M902" t="s">
        <v>30</v>
      </c>
      <c r="N902">
        <v>901</v>
      </c>
      <c r="O902">
        <v>412.80334615384618</v>
      </c>
      <c r="P902" s="49" t="s">
        <v>33</v>
      </c>
      <c r="Q902" s="49">
        <v>7360445</v>
      </c>
      <c r="R902" s="49">
        <v>32.510452999999998</v>
      </c>
      <c r="S902" s="49">
        <v>52.540310169999998</v>
      </c>
      <c r="T902" s="49">
        <v>7.6758653781217774</v>
      </c>
      <c r="U902" s="49" t="s">
        <v>141</v>
      </c>
      <c r="V902" s="49">
        <v>0.28594968825048261</v>
      </c>
      <c r="W902" s="49">
        <v>1.93521838171215</v>
      </c>
      <c r="X902" s="49">
        <v>4</v>
      </c>
      <c r="Y902" s="49">
        <v>90</v>
      </c>
      <c r="Z902" s="49">
        <v>0.89753000000000005</v>
      </c>
      <c r="AA902" s="49">
        <v>401.28340079999998</v>
      </c>
      <c r="AB902" s="49">
        <v>2.1221608550000002</v>
      </c>
      <c r="AC902" s="51">
        <v>0.6989506263185653</v>
      </c>
      <c r="AD902" s="53">
        <v>1</v>
      </c>
      <c r="AE902" s="51">
        <v>412.80334615384618</v>
      </c>
      <c r="AF902" s="51">
        <v>1371.2147648932419</v>
      </c>
      <c r="AG902" s="51">
        <v>89.999884668846633</v>
      </c>
      <c r="AH902" s="51">
        <v>2.4592910104700682E-6</v>
      </c>
      <c r="AI902" s="51">
        <v>6.5635148463307078E-2</v>
      </c>
      <c r="AJ902" s="51">
        <v>0.12457321655316522</v>
      </c>
      <c r="AK902" s="51">
        <v>4.0442606975823541</v>
      </c>
      <c r="AL902" s="51">
        <v>2.8878056119050002</v>
      </c>
      <c r="AM902" s="51">
        <v>5.2007157832597075</v>
      </c>
    </row>
    <row r="903" spans="1:39">
      <c r="A903" t="s">
        <v>1942</v>
      </c>
      <c r="B903">
        <v>5</v>
      </c>
      <c r="C903" t="s">
        <v>1943</v>
      </c>
      <c r="D903" t="s">
        <v>136</v>
      </c>
      <c r="E903" t="s">
        <v>137</v>
      </c>
      <c r="F903" t="s">
        <v>138</v>
      </c>
      <c r="G903" t="s">
        <v>139</v>
      </c>
      <c r="H903" t="s">
        <v>140</v>
      </c>
      <c r="I903" t="s">
        <v>10</v>
      </c>
      <c r="J903" t="s">
        <v>45</v>
      </c>
      <c r="K903">
        <v>52</v>
      </c>
      <c r="L903">
        <v>10841.3</v>
      </c>
      <c r="M903" t="s">
        <v>30</v>
      </c>
      <c r="N903">
        <v>902</v>
      </c>
      <c r="O903">
        <v>413.26201653846152</v>
      </c>
      <c r="P903" s="49" t="s">
        <v>33</v>
      </c>
      <c r="Q903" s="49">
        <v>7360445</v>
      </c>
      <c r="R903" s="49">
        <v>32.510452999999998</v>
      </c>
      <c r="S903" s="49">
        <v>52.540310169999998</v>
      </c>
      <c r="T903" s="49">
        <v>7.6758653781217774</v>
      </c>
      <c r="U903" s="49" t="s">
        <v>141</v>
      </c>
      <c r="V903" s="49">
        <v>0.28594968825048261</v>
      </c>
      <c r="W903" s="49">
        <v>1.93521838171215</v>
      </c>
      <c r="X903" s="49">
        <v>4</v>
      </c>
      <c r="Y903" s="49">
        <v>90</v>
      </c>
      <c r="Z903" s="49">
        <v>0.89753000000000005</v>
      </c>
      <c r="AA903" s="49">
        <v>401.28340079999998</v>
      </c>
      <c r="AB903" s="49">
        <v>2.1221608550000002</v>
      </c>
      <c r="AC903" s="51">
        <v>0.6989506263185653</v>
      </c>
      <c r="AD903" s="53">
        <v>1</v>
      </c>
      <c r="AE903" s="51">
        <v>413.26201653846152</v>
      </c>
      <c r="AF903" s="51">
        <v>1372.7383368542341</v>
      </c>
      <c r="AG903" s="51">
        <v>89.99988830230896</v>
      </c>
      <c r="AH903" s="51">
        <v>2.384831449044618E-6</v>
      </c>
      <c r="AI903" s="51">
        <v>6.5562304108554736E-2</v>
      </c>
      <c r="AJ903" s="51">
        <v>0.12457321655316522</v>
      </c>
      <c r="AK903" s="51">
        <v>4.039772225051049</v>
      </c>
      <c r="AL903" s="51">
        <v>2.8846006166947431</v>
      </c>
      <c r="AM903" s="51">
        <v>5.1949438334073559</v>
      </c>
    </row>
    <row r="904" spans="1:39">
      <c r="A904" t="s">
        <v>1944</v>
      </c>
      <c r="B904">
        <v>5</v>
      </c>
      <c r="C904" t="s">
        <v>1945</v>
      </c>
      <c r="D904" t="s">
        <v>136</v>
      </c>
      <c r="E904" t="s">
        <v>137</v>
      </c>
      <c r="F904" t="s">
        <v>138</v>
      </c>
      <c r="G904" t="s">
        <v>139</v>
      </c>
      <c r="H904" t="s">
        <v>140</v>
      </c>
      <c r="I904" t="s">
        <v>10</v>
      </c>
      <c r="J904" t="s">
        <v>45</v>
      </c>
      <c r="K904">
        <v>52</v>
      </c>
      <c r="L904">
        <v>10841.3</v>
      </c>
      <c r="M904" t="s">
        <v>30</v>
      </c>
      <c r="N904">
        <v>903</v>
      </c>
      <c r="O904">
        <v>413.72068692307693</v>
      </c>
      <c r="P904" s="49" t="s">
        <v>33</v>
      </c>
      <c r="Q904" s="49">
        <v>7360445</v>
      </c>
      <c r="R904" s="49">
        <v>32.510452999999998</v>
      </c>
      <c r="S904" s="49">
        <v>52.540310169999998</v>
      </c>
      <c r="T904" s="49">
        <v>7.6758653781217774</v>
      </c>
      <c r="U904" s="49" t="s">
        <v>141</v>
      </c>
      <c r="V904" s="49">
        <v>0.28594968825048261</v>
      </c>
      <c r="W904" s="49">
        <v>1.93521838171215</v>
      </c>
      <c r="X904" s="49">
        <v>4</v>
      </c>
      <c r="Y904" s="49">
        <v>90</v>
      </c>
      <c r="Z904" s="49">
        <v>0.89753000000000005</v>
      </c>
      <c r="AA904" s="49">
        <v>401.28340079999998</v>
      </c>
      <c r="AB904" s="49">
        <v>2.1221608550000002</v>
      </c>
      <c r="AC904" s="51">
        <v>0.6989506263185653</v>
      </c>
      <c r="AD904" s="53">
        <v>1</v>
      </c>
      <c r="AE904" s="51">
        <v>413.72068692307693</v>
      </c>
      <c r="AF904" s="51">
        <v>1374.2619088152267</v>
      </c>
      <c r="AG904" s="51">
        <v>89.999891825616075</v>
      </c>
      <c r="AH904" s="51">
        <v>2.3125308188334953E-6</v>
      </c>
      <c r="AI904" s="51">
        <v>6.5489621191062788E-2</v>
      </c>
      <c r="AJ904" s="51">
        <v>0.12457321655316522</v>
      </c>
      <c r="AK904" s="51">
        <v>4.0352936998480073</v>
      </c>
      <c r="AL904" s="51">
        <v>2.8814027243773332</v>
      </c>
      <c r="AM904" s="51">
        <v>5.1891846753186828</v>
      </c>
    </row>
    <row r="905" spans="1:39">
      <c r="A905" t="s">
        <v>1946</v>
      </c>
      <c r="B905">
        <v>5</v>
      </c>
      <c r="C905" t="s">
        <v>1947</v>
      </c>
      <c r="D905" t="s">
        <v>136</v>
      </c>
      <c r="E905" t="s">
        <v>137</v>
      </c>
      <c r="F905" t="s">
        <v>138</v>
      </c>
      <c r="G905" t="s">
        <v>139</v>
      </c>
      <c r="H905" t="s">
        <v>140</v>
      </c>
      <c r="I905" t="s">
        <v>10</v>
      </c>
      <c r="J905" t="s">
        <v>45</v>
      </c>
      <c r="K905">
        <v>52</v>
      </c>
      <c r="L905">
        <v>10841.3</v>
      </c>
      <c r="M905" t="s">
        <v>30</v>
      </c>
      <c r="N905">
        <v>904</v>
      </c>
      <c r="O905">
        <v>414.17935730769233</v>
      </c>
      <c r="P905" s="49" t="s">
        <v>33</v>
      </c>
      <c r="Q905" s="49">
        <v>7360445</v>
      </c>
      <c r="R905" s="49">
        <v>32.510452999999998</v>
      </c>
      <c r="S905" s="49">
        <v>52.540310169999998</v>
      </c>
      <c r="T905" s="49">
        <v>7.6758653781217774</v>
      </c>
      <c r="U905" s="49" t="s">
        <v>141</v>
      </c>
      <c r="V905" s="49">
        <v>0.28594968825048261</v>
      </c>
      <c r="W905" s="49">
        <v>1.93521838171215</v>
      </c>
      <c r="X905" s="49">
        <v>4</v>
      </c>
      <c r="Y905" s="49">
        <v>90</v>
      </c>
      <c r="Z905" s="49">
        <v>0.89753000000000005</v>
      </c>
      <c r="AA905" s="49">
        <v>401.28340079999998</v>
      </c>
      <c r="AB905" s="49">
        <v>2.1221608550000002</v>
      </c>
      <c r="AC905" s="51">
        <v>0.6989506263185653</v>
      </c>
      <c r="AD905" s="53">
        <v>1</v>
      </c>
      <c r="AE905" s="51">
        <v>414.17935730769233</v>
      </c>
      <c r="AF905" s="51">
        <v>1375.7854807762192</v>
      </c>
      <c r="AG905" s="51">
        <v>89.999895241966527</v>
      </c>
      <c r="AH905" s="51">
        <v>2.2423295648514064E-6</v>
      </c>
      <c r="AI905" s="51">
        <v>6.5417099176819718E-2</v>
      </c>
      <c r="AJ905" s="51">
        <v>0.12457321655316522</v>
      </c>
      <c r="AK905" s="51">
        <v>4.0308250890688804</v>
      </c>
      <c r="AL905" s="51">
        <v>2.8782119114574098</v>
      </c>
      <c r="AM905" s="51">
        <v>5.1834382666803513</v>
      </c>
    </row>
    <row r="906" spans="1:39">
      <c r="A906" t="s">
        <v>1948</v>
      </c>
      <c r="B906">
        <v>5</v>
      </c>
      <c r="C906" t="s">
        <v>1949</v>
      </c>
      <c r="D906" t="s">
        <v>136</v>
      </c>
      <c r="E906" t="s">
        <v>137</v>
      </c>
      <c r="F906" t="s">
        <v>138</v>
      </c>
      <c r="G906" t="s">
        <v>139</v>
      </c>
      <c r="H906" t="s">
        <v>140</v>
      </c>
      <c r="I906" t="s">
        <v>10</v>
      </c>
      <c r="J906" t="s">
        <v>45</v>
      </c>
      <c r="K906">
        <v>52</v>
      </c>
      <c r="L906">
        <v>10841.3</v>
      </c>
      <c r="M906" t="s">
        <v>30</v>
      </c>
      <c r="N906">
        <v>905</v>
      </c>
      <c r="O906">
        <v>414.63802769230767</v>
      </c>
      <c r="P906" s="49" t="s">
        <v>33</v>
      </c>
      <c r="Q906" s="49">
        <v>7360445</v>
      </c>
      <c r="R906" s="49">
        <v>32.510452999999998</v>
      </c>
      <c r="S906" s="49">
        <v>52.540310169999998</v>
      </c>
      <c r="T906" s="49">
        <v>7.6758653781217774</v>
      </c>
      <c r="U906" s="49" t="s">
        <v>141</v>
      </c>
      <c r="V906" s="49">
        <v>0.28594968825048261</v>
      </c>
      <c r="W906" s="49">
        <v>1.93521838171215</v>
      </c>
      <c r="X906" s="49">
        <v>4</v>
      </c>
      <c r="Y906" s="49">
        <v>90</v>
      </c>
      <c r="Z906" s="49">
        <v>0.89753000000000005</v>
      </c>
      <c r="AA906" s="49">
        <v>401.28340079999998</v>
      </c>
      <c r="AB906" s="49">
        <v>2.1221608550000002</v>
      </c>
      <c r="AC906" s="51">
        <v>0.6989506263185653</v>
      </c>
      <c r="AD906" s="53">
        <v>1</v>
      </c>
      <c r="AE906" s="51">
        <v>414.63802769230767</v>
      </c>
      <c r="AF906" s="51">
        <v>1377.3090527372117</v>
      </c>
      <c r="AG906" s="51">
        <v>89.999898554470477</v>
      </c>
      <c r="AH906" s="51">
        <v>2.1741696711206794E-6</v>
      </c>
      <c r="AI906" s="51">
        <v>6.5344737534112698E-2</v>
      </c>
      <c r="AJ906" s="51">
        <v>0.12457321655316522</v>
      </c>
      <c r="AK906" s="51">
        <v>4.0263663599509583</v>
      </c>
      <c r="AL906" s="51">
        <v>2.8750281545407508</v>
      </c>
      <c r="AM906" s="51">
        <v>5.1777045653611653</v>
      </c>
    </row>
    <row r="907" spans="1:39">
      <c r="A907" t="s">
        <v>1950</v>
      </c>
      <c r="B907">
        <v>5</v>
      </c>
      <c r="C907" t="s">
        <v>1951</v>
      </c>
      <c r="D907" t="s">
        <v>136</v>
      </c>
      <c r="E907" t="s">
        <v>137</v>
      </c>
      <c r="F907" t="s">
        <v>138</v>
      </c>
      <c r="G907" t="s">
        <v>139</v>
      </c>
      <c r="H907" t="s">
        <v>140</v>
      </c>
      <c r="I907" t="s">
        <v>10</v>
      </c>
      <c r="J907" t="s">
        <v>45</v>
      </c>
      <c r="K907">
        <v>52</v>
      </c>
      <c r="L907">
        <v>10841.3</v>
      </c>
      <c r="M907" t="s">
        <v>30</v>
      </c>
      <c r="N907">
        <v>906</v>
      </c>
      <c r="O907">
        <v>415.09669807692308</v>
      </c>
      <c r="P907" s="49" t="s">
        <v>33</v>
      </c>
      <c r="Q907" s="49">
        <v>7360445</v>
      </c>
      <c r="R907" s="49">
        <v>32.510452999999998</v>
      </c>
      <c r="S907" s="49">
        <v>52.540310169999998</v>
      </c>
      <c r="T907" s="49">
        <v>7.6758653781217774</v>
      </c>
      <c r="U907" s="49" t="s">
        <v>141</v>
      </c>
      <c r="V907" s="49">
        <v>0.28594968825048261</v>
      </c>
      <c r="W907" s="49">
        <v>1.93521838171215</v>
      </c>
      <c r="X907" s="49">
        <v>4</v>
      </c>
      <c r="Y907" s="49">
        <v>90</v>
      </c>
      <c r="Z907" s="49">
        <v>0.89753000000000005</v>
      </c>
      <c r="AA907" s="49">
        <v>401.28340079999998</v>
      </c>
      <c r="AB907" s="49">
        <v>2.1221608550000002</v>
      </c>
      <c r="AC907" s="51">
        <v>0.6989506263185653</v>
      </c>
      <c r="AD907" s="53">
        <v>1</v>
      </c>
      <c r="AE907" s="51">
        <v>415.09669807692308</v>
      </c>
      <c r="AF907" s="51">
        <v>1378.8326246982042</v>
      </c>
      <c r="AG907" s="51">
        <v>89.999901766151908</v>
      </c>
      <c r="AH907" s="51">
        <v>2.1079945767270946E-6</v>
      </c>
      <c r="AI907" s="51">
        <v>6.5272535733516518E-2</v>
      </c>
      <c r="AJ907" s="51">
        <v>0.12457321655316522</v>
      </c>
      <c r="AK907" s="51">
        <v>4.0219174798724886</v>
      </c>
      <c r="AL907" s="51">
        <v>2.8718514303337832</v>
      </c>
      <c r="AM907" s="51">
        <v>5.171983529411194</v>
      </c>
    </row>
    <row r="908" spans="1:39">
      <c r="A908" t="s">
        <v>1952</v>
      </c>
      <c r="B908">
        <v>5</v>
      </c>
      <c r="C908" t="s">
        <v>1953</v>
      </c>
      <c r="D908" t="s">
        <v>136</v>
      </c>
      <c r="E908" t="s">
        <v>137</v>
      </c>
      <c r="F908" t="s">
        <v>138</v>
      </c>
      <c r="G908" t="s">
        <v>139</v>
      </c>
      <c r="H908" t="s">
        <v>140</v>
      </c>
      <c r="I908" t="s">
        <v>10</v>
      </c>
      <c r="J908" t="s">
        <v>45</v>
      </c>
      <c r="K908">
        <v>52</v>
      </c>
      <c r="L908">
        <v>10841.3</v>
      </c>
      <c r="M908" t="s">
        <v>30</v>
      </c>
      <c r="N908">
        <v>907</v>
      </c>
      <c r="O908">
        <v>415.55536846153848</v>
      </c>
      <c r="P908" s="49" t="s">
        <v>33</v>
      </c>
      <c r="Q908" s="49">
        <v>7360445</v>
      </c>
      <c r="R908" s="49">
        <v>32.510452999999998</v>
      </c>
      <c r="S908" s="49">
        <v>52.540310169999998</v>
      </c>
      <c r="T908" s="49">
        <v>7.6758653781217774</v>
      </c>
      <c r="U908" s="49" t="s">
        <v>141</v>
      </c>
      <c r="V908" s="49">
        <v>0.28594968825048261</v>
      </c>
      <c r="W908" s="49">
        <v>1.93521838171215</v>
      </c>
      <c r="X908" s="49">
        <v>4</v>
      </c>
      <c r="Y908" s="49">
        <v>90</v>
      </c>
      <c r="Z908" s="49">
        <v>0.89753000000000005</v>
      </c>
      <c r="AA908" s="49">
        <v>401.28340079999998</v>
      </c>
      <c r="AB908" s="49">
        <v>2.1221608550000002</v>
      </c>
      <c r="AC908" s="51">
        <v>0.6989506263185653</v>
      </c>
      <c r="AD908" s="53">
        <v>1</v>
      </c>
      <c r="AE908" s="51">
        <v>415.55536846153848</v>
      </c>
      <c r="AF908" s="51">
        <v>1380.3561966591967</v>
      </c>
      <c r="AG908" s="51">
        <v>89.999904879951018</v>
      </c>
      <c r="AH908" s="51">
        <v>2.0437492877474602E-6</v>
      </c>
      <c r="AI908" s="51">
        <v>6.5200493247882713E-2</v>
      </c>
      <c r="AJ908" s="51">
        <v>0.12457321655316522</v>
      </c>
      <c r="AK908" s="51">
        <v>4.0174784163520059</v>
      </c>
      <c r="AL908" s="51">
        <v>2.8686817156431066</v>
      </c>
      <c r="AM908" s="51">
        <v>5.1662751170609047</v>
      </c>
    </row>
    <row r="909" spans="1:39">
      <c r="A909" t="s">
        <v>1954</v>
      </c>
      <c r="B909">
        <v>5</v>
      </c>
      <c r="C909" t="s">
        <v>1955</v>
      </c>
      <c r="D909" t="s">
        <v>136</v>
      </c>
      <c r="E909" t="s">
        <v>137</v>
      </c>
      <c r="F909" t="s">
        <v>138</v>
      </c>
      <c r="G909" t="s">
        <v>139</v>
      </c>
      <c r="H909" t="s">
        <v>140</v>
      </c>
      <c r="I909" t="s">
        <v>10</v>
      </c>
      <c r="J909" t="s">
        <v>45</v>
      </c>
      <c r="K909">
        <v>52</v>
      </c>
      <c r="L909">
        <v>10841.3</v>
      </c>
      <c r="M909" t="s">
        <v>30</v>
      </c>
      <c r="N909">
        <v>908</v>
      </c>
      <c r="O909">
        <v>416.01403884615382</v>
      </c>
      <c r="P909" s="49" t="s">
        <v>33</v>
      </c>
      <c r="Q909" s="49">
        <v>7360445</v>
      </c>
      <c r="R909" s="49">
        <v>32.510452999999998</v>
      </c>
      <c r="S909" s="49">
        <v>52.540310169999998</v>
      </c>
      <c r="T909" s="49">
        <v>7.6758653781217774</v>
      </c>
      <c r="U909" s="49" t="s">
        <v>141</v>
      </c>
      <c r="V909" s="49">
        <v>0.28594968825048261</v>
      </c>
      <c r="W909" s="49">
        <v>1.93521838171215</v>
      </c>
      <c r="X909" s="49">
        <v>4</v>
      </c>
      <c r="Y909" s="49">
        <v>90</v>
      </c>
      <c r="Z909" s="49">
        <v>0.89753000000000005</v>
      </c>
      <c r="AA909" s="49">
        <v>401.28340079999998</v>
      </c>
      <c r="AB909" s="49">
        <v>2.1221608550000002</v>
      </c>
      <c r="AC909" s="51">
        <v>0.6989506263185653</v>
      </c>
      <c r="AD909" s="53">
        <v>1</v>
      </c>
      <c r="AE909" s="51">
        <v>416.01403884615382</v>
      </c>
      <c r="AF909" s="51">
        <v>1381.879768620189</v>
      </c>
      <c r="AG909" s="51">
        <v>89.99990789872632</v>
      </c>
      <c r="AH909" s="51">
        <v>1.9813801907033555E-6</v>
      </c>
      <c r="AI909" s="51">
        <v>6.5128609552328492E-2</v>
      </c>
      <c r="AJ909" s="51">
        <v>0.12457321655316522</v>
      </c>
      <c r="AK909" s="51">
        <v>4.0130491370476484</v>
      </c>
      <c r="AL909" s="51">
        <v>2.8655189873750051</v>
      </c>
      <c r="AM909" s="51">
        <v>5.1605792867202931</v>
      </c>
    </row>
    <row r="910" spans="1:39">
      <c r="A910" t="s">
        <v>1956</v>
      </c>
      <c r="B910">
        <v>5</v>
      </c>
      <c r="C910" t="s">
        <v>1957</v>
      </c>
      <c r="D910" t="s">
        <v>136</v>
      </c>
      <c r="E910" t="s">
        <v>137</v>
      </c>
      <c r="F910" t="s">
        <v>138</v>
      </c>
      <c r="G910" t="s">
        <v>139</v>
      </c>
      <c r="H910" t="s">
        <v>140</v>
      </c>
      <c r="I910" t="s">
        <v>10</v>
      </c>
      <c r="J910" t="s">
        <v>45</v>
      </c>
      <c r="K910">
        <v>52</v>
      </c>
      <c r="L910">
        <v>10841.3</v>
      </c>
      <c r="M910" t="s">
        <v>30</v>
      </c>
      <c r="N910">
        <v>909</v>
      </c>
      <c r="O910">
        <v>416.47270923076923</v>
      </c>
      <c r="P910" s="49" t="s">
        <v>33</v>
      </c>
      <c r="Q910" s="49">
        <v>7360445</v>
      </c>
      <c r="R910" s="49">
        <v>32.510452999999998</v>
      </c>
      <c r="S910" s="49">
        <v>52.540310169999998</v>
      </c>
      <c r="T910" s="49">
        <v>7.6758653781217774</v>
      </c>
      <c r="U910" s="49" t="s">
        <v>141</v>
      </c>
      <c r="V910" s="49">
        <v>0.28594968825048261</v>
      </c>
      <c r="W910" s="49">
        <v>1.93521838171215</v>
      </c>
      <c r="X910" s="49">
        <v>4</v>
      </c>
      <c r="Y910" s="49">
        <v>90</v>
      </c>
      <c r="Z910" s="49">
        <v>0.89753000000000005</v>
      </c>
      <c r="AA910" s="49">
        <v>401.28340079999998</v>
      </c>
      <c r="AB910" s="49">
        <v>2.1221608550000002</v>
      </c>
      <c r="AC910" s="51">
        <v>0.6989506263185653</v>
      </c>
      <c r="AD910" s="53">
        <v>1</v>
      </c>
      <c r="AE910" s="51">
        <v>416.47270923076923</v>
      </c>
      <c r="AF910" s="51">
        <v>1383.4033405811817</v>
      </c>
      <c r="AG910" s="51">
        <v>89.999910825256819</v>
      </c>
      <c r="AH910" s="51">
        <v>1.9208350991960045E-6</v>
      </c>
      <c r="AI910" s="51">
        <v>6.5056884124225806E-2</v>
      </c>
      <c r="AJ910" s="51">
        <v>0.12457321655316522</v>
      </c>
      <c r="AK910" s="51">
        <v>4.008629609756488</v>
      </c>
      <c r="AL910" s="51">
        <v>2.8623632225349662</v>
      </c>
      <c r="AM910" s="51">
        <v>5.1548959969780102</v>
      </c>
    </row>
    <row r="911" spans="1:39">
      <c r="A911" t="s">
        <v>1958</v>
      </c>
      <c r="B911">
        <v>5</v>
      </c>
      <c r="C911" t="s">
        <v>1959</v>
      </c>
      <c r="D911" t="s">
        <v>136</v>
      </c>
      <c r="E911" t="s">
        <v>137</v>
      </c>
      <c r="F911" t="s">
        <v>138</v>
      </c>
      <c r="G911" t="s">
        <v>139</v>
      </c>
      <c r="H911" t="s">
        <v>140</v>
      </c>
      <c r="I911" t="s">
        <v>10</v>
      </c>
      <c r="J911" t="s">
        <v>45</v>
      </c>
      <c r="K911">
        <v>52</v>
      </c>
      <c r="L911">
        <v>10841.3</v>
      </c>
      <c r="M911" t="s">
        <v>30</v>
      </c>
      <c r="N911">
        <v>910</v>
      </c>
      <c r="O911">
        <v>416.93137961538463</v>
      </c>
      <c r="P911" s="49" t="s">
        <v>33</v>
      </c>
      <c r="Q911" s="49">
        <v>7360445</v>
      </c>
      <c r="R911" s="49">
        <v>32.510452999999998</v>
      </c>
      <c r="S911" s="49">
        <v>52.540310169999998</v>
      </c>
      <c r="T911" s="49">
        <v>7.6758653781217774</v>
      </c>
      <c r="U911" s="49" t="s">
        <v>141</v>
      </c>
      <c r="V911" s="49">
        <v>0.28594968825048261</v>
      </c>
      <c r="W911" s="49">
        <v>1.93521838171215</v>
      </c>
      <c r="X911" s="49">
        <v>4</v>
      </c>
      <c r="Y911" s="49">
        <v>90</v>
      </c>
      <c r="Z911" s="49">
        <v>0.89753000000000005</v>
      </c>
      <c r="AA911" s="49">
        <v>401.28340079999998</v>
      </c>
      <c r="AB911" s="49">
        <v>2.1221608550000002</v>
      </c>
      <c r="AC911" s="51">
        <v>0.6989506263185653</v>
      </c>
      <c r="AD911" s="53">
        <v>1</v>
      </c>
      <c r="AE911" s="51">
        <v>416.93137961538463</v>
      </c>
      <c r="AF911" s="51">
        <v>1384.9269125421743</v>
      </c>
      <c r="AG911" s="51">
        <v>89.999913662244111</v>
      </c>
      <c r="AH911" s="51">
        <v>1.8620632072740295E-6</v>
      </c>
      <c r="AI911" s="51">
        <v>6.4985316443190569E-2</v>
      </c>
      <c r="AJ911" s="51">
        <v>0.12457321655316522</v>
      </c>
      <c r="AK911" s="51">
        <v>4.0042198024138607</v>
      </c>
      <c r="AL911" s="51">
        <v>2.8592143982272082</v>
      </c>
      <c r="AM911" s="51">
        <v>5.149225206600514</v>
      </c>
    </row>
    <row r="912" spans="1:39">
      <c r="A912" t="s">
        <v>1960</v>
      </c>
      <c r="B912">
        <v>5</v>
      </c>
      <c r="C912" t="s">
        <v>1961</v>
      </c>
      <c r="D912" t="s">
        <v>136</v>
      </c>
      <c r="E912" t="s">
        <v>137</v>
      </c>
      <c r="F912" t="s">
        <v>138</v>
      </c>
      <c r="G912" t="s">
        <v>139</v>
      </c>
      <c r="H912" t="s">
        <v>140</v>
      </c>
      <c r="I912" t="s">
        <v>10</v>
      </c>
      <c r="J912" t="s">
        <v>45</v>
      </c>
      <c r="K912">
        <v>52</v>
      </c>
      <c r="L912">
        <v>10841.3</v>
      </c>
      <c r="M912" t="s">
        <v>30</v>
      </c>
      <c r="N912">
        <v>911</v>
      </c>
      <c r="O912">
        <v>417.39005000000003</v>
      </c>
      <c r="P912" s="49" t="s">
        <v>33</v>
      </c>
      <c r="Q912" s="49">
        <v>7360445</v>
      </c>
      <c r="R912" s="49">
        <v>32.510452999999998</v>
      </c>
      <c r="S912" s="49">
        <v>52.540310169999998</v>
      </c>
      <c r="T912" s="49">
        <v>7.6758653781217774</v>
      </c>
      <c r="U912" s="49" t="s">
        <v>141</v>
      </c>
      <c r="V912" s="49">
        <v>0.28594968825048261</v>
      </c>
      <c r="W912" s="49">
        <v>1.93521838171215</v>
      </c>
      <c r="X912" s="49">
        <v>4</v>
      </c>
      <c r="Y912" s="49">
        <v>90</v>
      </c>
      <c r="Z912" s="49">
        <v>0.89753000000000005</v>
      </c>
      <c r="AA912" s="49">
        <v>401.28340079999998</v>
      </c>
      <c r="AB912" s="49">
        <v>2.1221608550000002</v>
      </c>
      <c r="AC912" s="51">
        <v>0.6989506263185653</v>
      </c>
      <c r="AD912" s="53">
        <v>1</v>
      </c>
      <c r="AE912" s="51">
        <v>417.39005000000003</v>
      </c>
      <c r="AF912" s="51">
        <v>1386.4504845031668</v>
      </c>
      <c r="AG912" s="51">
        <v>89.999916412314363</v>
      </c>
      <c r="AH912" s="51">
        <v>1.8050150054816769E-6</v>
      </c>
      <c r="AI912" s="51">
        <v>6.4913905991071691E-2</v>
      </c>
      <c r="AJ912" s="51">
        <v>0.12457321655316522</v>
      </c>
      <c r="AK912" s="51">
        <v>3.9998196830926953</v>
      </c>
      <c r="AL912" s="51">
        <v>2.8560724916541949</v>
      </c>
      <c r="AM912" s="51">
        <v>5.1435668745311967</v>
      </c>
    </row>
    <row r="913" spans="1:39">
      <c r="A913" t="s">
        <v>1962</v>
      </c>
      <c r="B913">
        <v>5</v>
      </c>
      <c r="C913" t="s">
        <v>1963</v>
      </c>
      <c r="D913" t="s">
        <v>136</v>
      </c>
      <c r="E913" t="s">
        <v>137</v>
      </c>
      <c r="F913" t="s">
        <v>138</v>
      </c>
      <c r="G913" t="s">
        <v>139</v>
      </c>
      <c r="H913" t="s">
        <v>140</v>
      </c>
      <c r="I913" t="s">
        <v>10</v>
      </c>
      <c r="J913" t="s">
        <v>45</v>
      </c>
      <c r="K913">
        <v>52</v>
      </c>
      <c r="L913">
        <v>10841.3</v>
      </c>
      <c r="M913" t="s">
        <v>30</v>
      </c>
      <c r="N913">
        <v>912</v>
      </c>
      <c r="O913">
        <v>417.84872038461538</v>
      </c>
      <c r="P913" s="49" t="s">
        <v>33</v>
      </c>
      <c r="Q913" s="49">
        <v>7360445</v>
      </c>
      <c r="R913" s="49">
        <v>32.510452999999998</v>
      </c>
      <c r="S913" s="49">
        <v>52.540310169999998</v>
      </c>
      <c r="T913" s="49">
        <v>7.6758653781217774</v>
      </c>
      <c r="U913" s="49" t="s">
        <v>141</v>
      </c>
      <c r="V913" s="49">
        <v>0.28594968825048261</v>
      </c>
      <c r="W913" s="49">
        <v>1.93521838171215</v>
      </c>
      <c r="X913" s="49">
        <v>4</v>
      </c>
      <c r="Y913" s="49">
        <v>90</v>
      </c>
      <c r="Z913" s="49">
        <v>0.89753000000000005</v>
      </c>
      <c r="AA913" s="49">
        <v>401.28340079999998</v>
      </c>
      <c r="AB913" s="49">
        <v>2.1221608550000002</v>
      </c>
      <c r="AC913" s="51">
        <v>0.6989506263185653</v>
      </c>
      <c r="AD913" s="53">
        <v>1</v>
      </c>
      <c r="AE913" s="51">
        <v>417.84872038461538</v>
      </c>
      <c r="AF913" s="51">
        <v>1387.974056464159</v>
      </c>
      <c r="AG913" s="51">
        <v>89.999919078020397</v>
      </c>
      <c r="AH913" s="51">
        <v>1.7496423554820462E-6</v>
      </c>
      <c r="AI913" s="51">
        <v>6.4842652251940289E-2</v>
      </c>
      <c r="AJ913" s="51">
        <v>0.12457321655316522</v>
      </c>
      <c r="AK913" s="51">
        <v>3.9954292200028463</v>
      </c>
      <c r="AL913" s="51">
        <v>2.8529374801161631</v>
      </c>
      <c r="AM913" s="51">
        <v>5.1379209598895299</v>
      </c>
    </row>
    <row r="914" spans="1:39">
      <c r="A914" t="s">
        <v>1964</v>
      </c>
      <c r="B914">
        <v>5</v>
      </c>
      <c r="C914" t="s">
        <v>1965</v>
      </c>
      <c r="D914" t="s">
        <v>136</v>
      </c>
      <c r="E914" t="s">
        <v>137</v>
      </c>
      <c r="F914" t="s">
        <v>138</v>
      </c>
      <c r="G914" t="s">
        <v>139</v>
      </c>
      <c r="H914" t="s">
        <v>140</v>
      </c>
      <c r="I914" t="s">
        <v>10</v>
      </c>
      <c r="J914" t="s">
        <v>45</v>
      </c>
      <c r="K914">
        <v>52</v>
      </c>
      <c r="L914">
        <v>10841.3</v>
      </c>
      <c r="M914" t="s">
        <v>30</v>
      </c>
      <c r="N914">
        <v>913</v>
      </c>
      <c r="O914">
        <v>418.30739076923078</v>
      </c>
      <c r="P914" s="49" t="s">
        <v>33</v>
      </c>
      <c r="Q914" s="49">
        <v>7360445</v>
      </c>
      <c r="R914" s="49">
        <v>32.510452999999998</v>
      </c>
      <c r="S914" s="49">
        <v>52.540310169999998</v>
      </c>
      <c r="T914" s="49">
        <v>7.6758653781217774</v>
      </c>
      <c r="U914" s="49" t="s">
        <v>141</v>
      </c>
      <c r="V914" s="49">
        <v>0.28594968825048261</v>
      </c>
      <c r="W914" s="49">
        <v>1.93521838171215</v>
      </c>
      <c r="X914" s="49">
        <v>4</v>
      </c>
      <c r="Y914" s="49">
        <v>90</v>
      </c>
      <c r="Z914" s="49">
        <v>0.89753000000000005</v>
      </c>
      <c r="AA914" s="49">
        <v>401.28340079999998</v>
      </c>
      <c r="AB914" s="49">
        <v>2.1221608550000002</v>
      </c>
      <c r="AC914" s="51">
        <v>0.6989506263185653</v>
      </c>
      <c r="AD914" s="53">
        <v>1</v>
      </c>
      <c r="AE914" s="51">
        <v>418.30739076923078</v>
      </c>
      <c r="AF914" s="51">
        <v>1389.4976284251516</v>
      </c>
      <c r="AG914" s="51">
        <v>89.999921661843544</v>
      </c>
      <c r="AH914" s="51">
        <v>1.6958983314894865E-6</v>
      </c>
      <c r="AI914" s="51">
        <v>6.4771554712078877E-2</v>
      </c>
      <c r="AJ914" s="51">
        <v>0.12457321655316522</v>
      </c>
      <c r="AK914" s="51">
        <v>3.9910483814904287</v>
      </c>
      <c r="AL914" s="51">
        <v>2.8498093410106473</v>
      </c>
      <c r="AM914" s="51">
        <v>5.1322874219702106</v>
      </c>
    </row>
    <row r="915" spans="1:39">
      <c r="A915" t="s">
        <v>1966</v>
      </c>
      <c r="B915">
        <v>5</v>
      </c>
      <c r="C915" t="s">
        <v>1967</v>
      </c>
      <c r="D915" t="s">
        <v>136</v>
      </c>
      <c r="E915" t="s">
        <v>137</v>
      </c>
      <c r="F915" t="s">
        <v>138</v>
      </c>
      <c r="G915" t="s">
        <v>139</v>
      </c>
      <c r="H915" t="s">
        <v>140</v>
      </c>
      <c r="I915" t="s">
        <v>10</v>
      </c>
      <c r="J915" t="s">
        <v>45</v>
      </c>
      <c r="K915">
        <v>52</v>
      </c>
      <c r="L915">
        <v>10841.3</v>
      </c>
      <c r="M915" t="s">
        <v>30</v>
      </c>
      <c r="N915">
        <v>914</v>
      </c>
      <c r="O915">
        <v>418.76606115384618</v>
      </c>
      <c r="P915" s="49" t="s">
        <v>33</v>
      </c>
      <c r="Q915" s="49">
        <v>7360445</v>
      </c>
      <c r="R915" s="49">
        <v>32.510452999999998</v>
      </c>
      <c r="S915" s="49">
        <v>52.540310169999998</v>
      </c>
      <c r="T915" s="49">
        <v>7.6758653781217774</v>
      </c>
      <c r="U915" s="49" t="s">
        <v>141</v>
      </c>
      <c r="V915" s="49">
        <v>0.28594968825048261</v>
      </c>
      <c r="W915" s="49">
        <v>1.93521838171215</v>
      </c>
      <c r="X915" s="49">
        <v>4</v>
      </c>
      <c r="Y915" s="49">
        <v>90</v>
      </c>
      <c r="Z915" s="49">
        <v>0.89753000000000005</v>
      </c>
      <c r="AA915" s="49">
        <v>401.28340079999998</v>
      </c>
      <c r="AB915" s="49">
        <v>2.1221608550000002</v>
      </c>
      <c r="AC915" s="51">
        <v>0.6989506263185653</v>
      </c>
      <c r="AD915" s="53">
        <v>1</v>
      </c>
      <c r="AE915" s="51">
        <v>418.76606115384618</v>
      </c>
      <c r="AF915" s="51">
        <v>1391.0212003861443</v>
      </c>
      <c r="AG915" s="51">
        <v>89.999924166195569</v>
      </c>
      <c r="AH915" s="51">
        <v>1.6437372762362137E-6</v>
      </c>
      <c r="AI915" s="51">
        <v>6.4700612859970641E-2</v>
      </c>
      <c r="AJ915" s="51">
        <v>0.12457321655316522</v>
      </c>
      <c r="AK915" s="51">
        <v>3.9866771360371569</v>
      </c>
      <c r="AL915" s="51">
        <v>2.8466880518320048</v>
      </c>
      <c r="AM915" s="51">
        <v>5.1266662202423099</v>
      </c>
    </row>
    <row r="916" spans="1:39">
      <c r="A916" t="s">
        <v>1968</v>
      </c>
      <c r="B916">
        <v>5</v>
      </c>
      <c r="C916" t="s">
        <v>1969</v>
      </c>
      <c r="D916" t="s">
        <v>136</v>
      </c>
      <c r="E916" t="s">
        <v>137</v>
      </c>
      <c r="F916" t="s">
        <v>138</v>
      </c>
      <c r="G916" t="s">
        <v>139</v>
      </c>
      <c r="H916" t="s">
        <v>140</v>
      </c>
      <c r="I916" t="s">
        <v>10</v>
      </c>
      <c r="J916" t="s">
        <v>45</v>
      </c>
      <c r="K916">
        <v>52</v>
      </c>
      <c r="L916">
        <v>10841.3</v>
      </c>
      <c r="M916" t="s">
        <v>30</v>
      </c>
      <c r="N916">
        <v>915</v>
      </c>
      <c r="O916">
        <v>419.22473153846153</v>
      </c>
      <c r="P916" s="49" t="s">
        <v>33</v>
      </c>
      <c r="Q916" s="49">
        <v>7360445</v>
      </c>
      <c r="R916" s="49">
        <v>32.510452999999998</v>
      </c>
      <c r="S916" s="49">
        <v>52.540310169999998</v>
      </c>
      <c r="T916" s="49">
        <v>7.6758653781217774</v>
      </c>
      <c r="U916" s="49" t="s">
        <v>141</v>
      </c>
      <c r="V916" s="49">
        <v>0.28594968825048261</v>
      </c>
      <c r="W916" s="49">
        <v>1.93521838171215</v>
      </c>
      <c r="X916" s="49">
        <v>4</v>
      </c>
      <c r="Y916" s="49">
        <v>90</v>
      </c>
      <c r="Z916" s="49">
        <v>0.89753000000000005</v>
      </c>
      <c r="AA916" s="49">
        <v>401.28340079999998</v>
      </c>
      <c r="AB916" s="49">
        <v>2.1221608550000002</v>
      </c>
      <c r="AC916" s="51">
        <v>0.6989506263185653</v>
      </c>
      <c r="AD916" s="53">
        <v>1</v>
      </c>
      <c r="AE916" s="51">
        <v>419.22473153846153</v>
      </c>
      <c r="AF916" s="51">
        <v>1392.5447723471366</v>
      </c>
      <c r="AG916" s="51">
        <v>89.999926593420554</v>
      </c>
      <c r="AH916" s="51">
        <v>1.5931147636618539E-6</v>
      </c>
      <c r="AI916" s="51">
        <v>6.4629826186288805E-2</v>
      </c>
      <c r="AJ916" s="51">
        <v>0.12457321655316522</v>
      </c>
      <c r="AK916" s="51">
        <v>3.9823154522596904</v>
      </c>
      <c r="AL916" s="51">
        <v>2.8435735901709518</v>
      </c>
      <c r="AM916" s="51">
        <v>5.1210573143484286</v>
      </c>
    </row>
    <row r="917" spans="1:39">
      <c r="A917" t="s">
        <v>1970</v>
      </c>
      <c r="B917">
        <v>5</v>
      </c>
      <c r="C917" t="s">
        <v>1971</v>
      </c>
      <c r="D917" t="s">
        <v>136</v>
      </c>
      <c r="E917" t="s">
        <v>137</v>
      </c>
      <c r="F917" t="s">
        <v>138</v>
      </c>
      <c r="G917" t="s">
        <v>139</v>
      </c>
      <c r="H917" t="s">
        <v>140</v>
      </c>
      <c r="I917" t="s">
        <v>10</v>
      </c>
      <c r="J917" t="s">
        <v>45</v>
      </c>
      <c r="K917">
        <v>52</v>
      </c>
      <c r="L917">
        <v>10841.3</v>
      </c>
      <c r="M917" t="s">
        <v>30</v>
      </c>
      <c r="N917">
        <v>916</v>
      </c>
      <c r="O917">
        <v>419.68340192307693</v>
      </c>
      <c r="P917" s="49" t="s">
        <v>33</v>
      </c>
      <c r="Q917" s="49">
        <v>7360445</v>
      </c>
      <c r="R917" s="49">
        <v>32.510452999999998</v>
      </c>
      <c r="S917" s="49">
        <v>52.540310169999998</v>
      </c>
      <c r="T917" s="49">
        <v>7.6758653781217774</v>
      </c>
      <c r="U917" s="49" t="s">
        <v>141</v>
      </c>
      <c r="V917" s="49">
        <v>0.28594968825048261</v>
      </c>
      <c r="W917" s="49">
        <v>1.93521838171215</v>
      </c>
      <c r="X917" s="49">
        <v>4</v>
      </c>
      <c r="Y917" s="49">
        <v>90</v>
      </c>
      <c r="Z917" s="49">
        <v>0.89753000000000005</v>
      </c>
      <c r="AA917" s="49">
        <v>401.28340079999998</v>
      </c>
      <c r="AB917" s="49">
        <v>2.1221608550000002</v>
      </c>
      <c r="AC917" s="51">
        <v>0.6989506263185653</v>
      </c>
      <c r="AD917" s="53">
        <v>1</v>
      </c>
      <c r="AE917" s="51">
        <v>419.68340192307693</v>
      </c>
      <c r="AF917" s="51">
        <v>1394.0683443081291</v>
      </c>
      <c r="AG917" s="51">
        <v>89.999928945796597</v>
      </c>
      <c r="AH917" s="51">
        <v>1.5439874869831766E-6</v>
      </c>
      <c r="AI917" s="51">
        <v>6.455919418388574E-2</v>
      </c>
      <c r="AJ917" s="51">
        <v>0.12457321655316522</v>
      </c>
      <c r="AK917" s="51">
        <v>3.9779632989089602</v>
      </c>
      <c r="AL917" s="51">
        <v>2.8404659337140812</v>
      </c>
      <c r="AM917" s="51">
        <v>5.1154606641038392</v>
      </c>
    </row>
    <row r="918" spans="1:39">
      <c r="A918" t="s">
        <v>1972</v>
      </c>
      <c r="B918">
        <v>5</v>
      </c>
      <c r="C918" t="s">
        <v>1973</v>
      </c>
      <c r="D918" t="s">
        <v>136</v>
      </c>
      <c r="E918" t="s">
        <v>137</v>
      </c>
      <c r="F918" t="s">
        <v>138</v>
      </c>
      <c r="G918" t="s">
        <v>139</v>
      </c>
      <c r="H918" t="s">
        <v>140</v>
      </c>
      <c r="I918" t="s">
        <v>10</v>
      </c>
      <c r="J918" t="s">
        <v>45</v>
      </c>
      <c r="K918">
        <v>52</v>
      </c>
      <c r="L918">
        <v>10841.3</v>
      </c>
      <c r="M918" t="s">
        <v>30</v>
      </c>
      <c r="N918">
        <v>917</v>
      </c>
      <c r="O918">
        <v>420.14207230769233</v>
      </c>
      <c r="P918" s="49" t="s">
        <v>33</v>
      </c>
      <c r="Q918" s="49">
        <v>7360445</v>
      </c>
      <c r="R918" s="49">
        <v>32.510452999999998</v>
      </c>
      <c r="S918" s="49">
        <v>52.540310169999998</v>
      </c>
      <c r="T918" s="49">
        <v>7.6758653781217774</v>
      </c>
      <c r="U918" s="49" t="s">
        <v>141</v>
      </c>
      <c r="V918" s="49">
        <v>0.28594968825048261</v>
      </c>
      <c r="W918" s="49">
        <v>1.93521838171215</v>
      </c>
      <c r="X918" s="49">
        <v>4</v>
      </c>
      <c r="Y918" s="49">
        <v>90</v>
      </c>
      <c r="Z918" s="49">
        <v>0.89753000000000005</v>
      </c>
      <c r="AA918" s="49">
        <v>401.28340079999998</v>
      </c>
      <c r="AB918" s="49">
        <v>2.1221608550000002</v>
      </c>
      <c r="AC918" s="51">
        <v>0.6989506263185653</v>
      </c>
      <c r="AD918" s="53">
        <v>1</v>
      </c>
      <c r="AE918" s="51">
        <v>420.14207230769233</v>
      </c>
      <c r="AF918" s="51">
        <v>1395.5919162691216</v>
      </c>
      <c r="AG918" s="51">
        <v>89.999931225537679</v>
      </c>
      <c r="AH918" s="51">
        <v>1.4963133612992678E-6</v>
      </c>
      <c r="AI918" s="51">
        <v>6.4488716347782554E-2</v>
      </c>
      <c r="AJ918" s="51">
        <v>0.12457321655316522</v>
      </c>
      <c r="AK918" s="51">
        <v>3.9736206448695301</v>
      </c>
      <c r="AL918" s="51">
        <v>2.837365060243406</v>
      </c>
      <c r="AM918" s="51">
        <v>5.1098762294956543</v>
      </c>
    </row>
    <row r="919" spans="1:39">
      <c r="A919" t="s">
        <v>1974</v>
      </c>
      <c r="B919">
        <v>5</v>
      </c>
      <c r="C919" t="s">
        <v>1975</v>
      </c>
      <c r="D919" t="s">
        <v>136</v>
      </c>
      <c r="E919" t="s">
        <v>137</v>
      </c>
      <c r="F919" t="s">
        <v>138</v>
      </c>
      <c r="G919" t="s">
        <v>139</v>
      </c>
      <c r="H919" t="s">
        <v>140</v>
      </c>
      <c r="I919" t="s">
        <v>10</v>
      </c>
      <c r="J919" t="s">
        <v>45</v>
      </c>
      <c r="K919">
        <v>52</v>
      </c>
      <c r="L919">
        <v>10841.3</v>
      </c>
      <c r="M919" t="s">
        <v>30</v>
      </c>
      <c r="N919">
        <v>918</v>
      </c>
      <c r="O919">
        <v>420.60074269230768</v>
      </c>
      <c r="P919" s="49" t="s">
        <v>33</v>
      </c>
      <c r="Q919" s="49">
        <v>7360445</v>
      </c>
      <c r="R919" s="49">
        <v>32.510452999999998</v>
      </c>
      <c r="S919" s="49">
        <v>52.540310169999998</v>
      </c>
      <c r="T919" s="49">
        <v>7.6758653781217774</v>
      </c>
      <c r="U919" s="49" t="s">
        <v>141</v>
      </c>
      <c r="V919" s="49">
        <v>0.28594968825048261</v>
      </c>
      <c r="W919" s="49">
        <v>1.93521838171215</v>
      </c>
      <c r="X919" s="49">
        <v>4</v>
      </c>
      <c r="Y919" s="49">
        <v>90</v>
      </c>
      <c r="Z919" s="49">
        <v>0.89753000000000005</v>
      </c>
      <c r="AA919" s="49">
        <v>401.28340079999998</v>
      </c>
      <c r="AB919" s="49">
        <v>2.1221608550000002</v>
      </c>
      <c r="AC919" s="51">
        <v>0.6989506263185653</v>
      </c>
      <c r="AD919" s="53">
        <v>1</v>
      </c>
      <c r="AE919" s="51">
        <v>420.60074269230768</v>
      </c>
      <c r="AF919" s="51">
        <v>1397.1154882301141</v>
      </c>
      <c r="AG919" s="51">
        <v>89.999933434795295</v>
      </c>
      <c r="AH919" s="51">
        <v>1.4500513743506836E-6</v>
      </c>
      <c r="AI919" s="51">
        <v>6.4418392175158337E-2</v>
      </c>
      <c r="AJ919" s="51">
        <v>0.12457321655316522</v>
      </c>
      <c r="AK919" s="51">
        <v>3.9692874591589331</v>
      </c>
      <c r="AL919" s="51">
        <v>2.8342709476358858</v>
      </c>
      <c r="AM919" s="51">
        <v>5.1043039706819808</v>
      </c>
    </row>
    <row r="920" spans="1:39">
      <c r="A920" t="s">
        <v>1976</v>
      </c>
      <c r="B920">
        <v>5</v>
      </c>
      <c r="C920" t="s">
        <v>1977</v>
      </c>
      <c r="D920" t="s">
        <v>136</v>
      </c>
      <c r="E920" t="s">
        <v>137</v>
      </c>
      <c r="F920" t="s">
        <v>138</v>
      </c>
      <c r="G920" t="s">
        <v>139</v>
      </c>
      <c r="H920" t="s">
        <v>140</v>
      </c>
      <c r="I920" t="s">
        <v>10</v>
      </c>
      <c r="J920" t="s">
        <v>45</v>
      </c>
      <c r="K920">
        <v>52</v>
      </c>
      <c r="L920">
        <v>10841.3</v>
      </c>
      <c r="M920" t="s">
        <v>30</v>
      </c>
      <c r="N920">
        <v>919</v>
      </c>
      <c r="O920">
        <v>421.05941307692308</v>
      </c>
      <c r="P920" s="49" t="s">
        <v>33</v>
      </c>
      <c r="Q920" s="49">
        <v>7360445</v>
      </c>
      <c r="R920" s="49">
        <v>32.510452999999998</v>
      </c>
      <c r="S920" s="49">
        <v>52.540310169999998</v>
      </c>
      <c r="T920" s="49">
        <v>7.6758653781217774</v>
      </c>
      <c r="U920" s="49" t="s">
        <v>141</v>
      </c>
      <c r="V920" s="49">
        <v>0.28594968825048261</v>
      </c>
      <c r="W920" s="49">
        <v>1.93521838171215</v>
      </c>
      <c r="X920" s="49">
        <v>4</v>
      </c>
      <c r="Y920" s="49">
        <v>90</v>
      </c>
      <c r="Z920" s="49">
        <v>0.89753000000000005</v>
      </c>
      <c r="AA920" s="49">
        <v>401.28340079999998</v>
      </c>
      <c r="AB920" s="49">
        <v>2.1221608550000002</v>
      </c>
      <c r="AC920" s="51">
        <v>0.6989506263185653</v>
      </c>
      <c r="AD920" s="53">
        <v>1</v>
      </c>
      <c r="AE920" s="51">
        <v>421.05941307692308</v>
      </c>
      <c r="AF920" s="51">
        <v>1398.6390601911066</v>
      </c>
      <c r="AG920" s="51">
        <v>89.99993557566016</v>
      </c>
      <c r="AH920" s="51">
        <v>1.4051616331575235E-6</v>
      </c>
      <c r="AI920" s="51">
        <v>6.434822116533967E-2</v>
      </c>
      <c r="AJ920" s="51">
        <v>0.12457321655316522</v>
      </c>
      <c r="AK920" s="51">
        <v>3.9649637109270239</v>
      </c>
      <c r="AL920" s="51">
        <v>2.8311835738629645</v>
      </c>
      <c r="AM920" s="51">
        <v>5.0987438479910843</v>
      </c>
    </row>
    <row r="921" spans="1:39">
      <c r="A921" t="s">
        <v>1978</v>
      </c>
      <c r="B921">
        <v>5</v>
      </c>
      <c r="C921" t="s">
        <v>1979</v>
      </c>
      <c r="D921" t="s">
        <v>136</v>
      </c>
      <c r="E921" t="s">
        <v>137</v>
      </c>
      <c r="F921" t="s">
        <v>138</v>
      </c>
      <c r="G921" t="s">
        <v>139</v>
      </c>
      <c r="H921" t="s">
        <v>140</v>
      </c>
      <c r="I921" t="s">
        <v>10</v>
      </c>
      <c r="J921" t="s">
        <v>45</v>
      </c>
      <c r="K921">
        <v>52</v>
      </c>
      <c r="L921">
        <v>10841.3</v>
      </c>
      <c r="M921" t="s">
        <v>30</v>
      </c>
      <c r="N921">
        <v>920</v>
      </c>
      <c r="O921">
        <v>421.51808346153848</v>
      </c>
      <c r="P921" s="49" t="s">
        <v>33</v>
      </c>
      <c r="Q921" s="49">
        <v>7360445</v>
      </c>
      <c r="R921" s="49">
        <v>32.510452999999998</v>
      </c>
      <c r="S921" s="49">
        <v>52.540310169999998</v>
      </c>
      <c r="T921" s="49">
        <v>7.6758653781217774</v>
      </c>
      <c r="U921" s="49" t="s">
        <v>141</v>
      </c>
      <c r="V921" s="49">
        <v>0.28594968825048261</v>
      </c>
      <c r="W921" s="49">
        <v>1.93521838171215</v>
      </c>
      <c r="X921" s="49">
        <v>4</v>
      </c>
      <c r="Y921" s="49">
        <v>90</v>
      </c>
      <c r="Z921" s="49">
        <v>0.89753000000000005</v>
      </c>
      <c r="AA921" s="49">
        <v>401.28340079999998</v>
      </c>
      <c r="AB921" s="49">
        <v>2.1221608550000002</v>
      </c>
      <c r="AC921" s="51">
        <v>0.6989506263185653</v>
      </c>
      <c r="AD921" s="53">
        <v>1</v>
      </c>
      <c r="AE921" s="51">
        <v>421.51808346153848</v>
      </c>
      <c r="AF921" s="51">
        <v>1400.1626321520991</v>
      </c>
      <c r="AG921" s="51">
        <v>89.999937650163801</v>
      </c>
      <c r="AH921" s="51">
        <v>1.3616052894005719E-6</v>
      </c>
      <c r="AI921" s="51">
        <v>6.4278202819790103E-2</v>
      </c>
      <c r="AJ921" s="51">
        <v>0.12457321655316522</v>
      </c>
      <c r="AK921" s="51">
        <v>3.9606493694553331</v>
      </c>
      <c r="AL921" s="51">
        <v>2.8281029169901095</v>
      </c>
      <c r="AM921" s="51">
        <v>5.0931958219205562</v>
      </c>
    </row>
    <row r="922" spans="1:39">
      <c r="A922" t="s">
        <v>1980</v>
      </c>
      <c r="B922">
        <v>5</v>
      </c>
      <c r="C922" t="s">
        <v>1981</v>
      </c>
      <c r="D922" t="s">
        <v>136</v>
      </c>
      <c r="E922" t="s">
        <v>137</v>
      </c>
      <c r="F922" t="s">
        <v>138</v>
      </c>
      <c r="G922" t="s">
        <v>139</v>
      </c>
      <c r="H922" t="s">
        <v>140</v>
      </c>
      <c r="I922" t="s">
        <v>10</v>
      </c>
      <c r="J922" t="s">
        <v>45</v>
      </c>
      <c r="K922">
        <v>52</v>
      </c>
      <c r="L922">
        <v>10841.3</v>
      </c>
      <c r="M922" t="s">
        <v>30</v>
      </c>
      <c r="N922">
        <v>921</v>
      </c>
      <c r="O922">
        <v>421.97675384615383</v>
      </c>
      <c r="P922" s="49" t="s">
        <v>33</v>
      </c>
      <c r="Q922" s="49">
        <v>7360445</v>
      </c>
      <c r="R922" s="49">
        <v>32.510452999999998</v>
      </c>
      <c r="S922" s="49">
        <v>52.540310169999998</v>
      </c>
      <c r="T922" s="49">
        <v>7.6758653781217774</v>
      </c>
      <c r="U922" s="49" t="s">
        <v>141</v>
      </c>
      <c r="V922" s="49">
        <v>0.28594968825048261</v>
      </c>
      <c r="W922" s="49">
        <v>1.93521838171215</v>
      </c>
      <c r="X922" s="49">
        <v>4</v>
      </c>
      <c r="Y922" s="49">
        <v>90</v>
      </c>
      <c r="Z922" s="49">
        <v>0.89753000000000005</v>
      </c>
      <c r="AA922" s="49">
        <v>401.28340079999998</v>
      </c>
      <c r="AB922" s="49">
        <v>2.1221608550000002</v>
      </c>
      <c r="AC922" s="51">
        <v>0.6989506263185653</v>
      </c>
      <c r="AD922" s="53">
        <v>1</v>
      </c>
      <c r="AE922" s="51">
        <v>421.97675384615383</v>
      </c>
      <c r="AF922" s="51">
        <v>1401.6862041130914</v>
      </c>
      <c r="AG922" s="51">
        <v>89.999939660280234</v>
      </c>
      <c r="AH922" s="51">
        <v>1.3193445953854598E-6</v>
      </c>
      <c r="AI922" s="51">
        <v>6.4208336642099684E-2</v>
      </c>
      <c r="AJ922" s="51">
        <v>0.12457321655316522</v>
      </c>
      <c r="AK922" s="51">
        <v>3.9563444041564177</v>
      </c>
      <c r="AL922" s="51">
        <v>2.8250289551763488</v>
      </c>
      <c r="AM922" s="51">
        <v>5.0876598531364881</v>
      </c>
    </row>
    <row r="923" spans="1:39">
      <c r="A923" t="s">
        <v>1982</v>
      </c>
      <c r="B923">
        <v>5</v>
      </c>
      <c r="C923" t="s">
        <v>1983</v>
      </c>
      <c r="D923" t="s">
        <v>136</v>
      </c>
      <c r="E923" t="s">
        <v>137</v>
      </c>
      <c r="F923" t="s">
        <v>138</v>
      </c>
      <c r="G923" t="s">
        <v>139</v>
      </c>
      <c r="H923" t="s">
        <v>140</v>
      </c>
      <c r="I923" t="s">
        <v>10</v>
      </c>
      <c r="J923" t="s">
        <v>45</v>
      </c>
      <c r="K923">
        <v>52</v>
      </c>
      <c r="L923">
        <v>10841.3</v>
      </c>
      <c r="M923" t="s">
        <v>30</v>
      </c>
      <c r="N923">
        <v>922</v>
      </c>
      <c r="O923">
        <v>422.43542423076923</v>
      </c>
      <c r="P923" s="49" t="s">
        <v>33</v>
      </c>
      <c r="Q923" s="49">
        <v>7360445</v>
      </c>
      <c r="R923" s="49">
        <v>32.510452999999998</v>
      </c>
      <c r="S923" s="49">
        <v>52.540310169999998</v>
      </c>
      <c r="T923" s="49">
        <v>7.6758653781217774</v>
      </c>
      <c r="U923" s="49" t="s">
        <v>141</v>
      </c>
      <c r="V923" s="49">
        <v>0.28594968825048261</v>
      </c>
      <c r="W923" s="49">
        <v>1.93521838171215</v>
      </c>
      <c r="X923" s="49">
        <v>4</v>
      </c>
      <c r="Y923" s="49">
        <v>90</v>
      </c>
      <c r="Z923" s="49">
        <v>0.89753000000000005</v>
      </c>
      <c r="AA923" s="49">
        <v>401.28340079999998</v>
      </c>
      <c r="AB923" s="49">
        <v>2.1221608550000002</v>
      </c>
      <c r="AC923" s="51">
        <v>0.6989506263185653</v>
      </c>
      <c r="AD923" s="53">
        <v>1</v>
      </c>
      <c r="AE923" s="51">
        <v>422.43542423076923</v>
      </c>
      <c r="AF923" s="51">
        <v>1403.2097760740839</v>
      </c>
      <c r="AG923" s="51">
        <v>89.999941607927326</v>
      </c>
      <c r="AH923" s="51">
        <v>1.278342698840475E-6</v>
      </c>
      <c r="AI923" s="51">
        <v>6.4138622137974388E-2</v>
      </c>
      <c r="AJ923" s="51">
        <v>0.12457321655316522</v>
      </c>
      <c r="AK923" s="51">
        <v>3.9520487845732157</v>
      </c>
      <c r="AL923" s="51">
        <v>2.8219616666738054</v>
      </c>
      <c r="AM923" s="51">
        <v>5.0821359024726256</v>
      </c>
    </row>
    <row r="924" spans="1:39">
      <c r="A924" t="s">
        <v>1984</v>
      </c>
      <c r="B924">
        <v>5</v>
      </c>
      <c r="C924" t="s">
        <v>1985</v>
      </c>
      <c r="D924" t="s">
        <v>136</v>
      </c>
      <c r="E924" t="s">
        <v>137</v>
      </c>
      <c r="F924" t="s">
        <v>138</v>
      </c>
      <c r="G924" t="s">
        <v>139</v>
      </c>
      <c r="H924" t="s">
        <v>140</v>
      </c>
      <c r="I924" t="s">
        <v>10</v>
      </c>
      <c r="J924" t="s">
        <v>45</v>
      </c>
      <c r="K924">
        <v>52</v>
      </c>
      <c r="L924">
        <v>10841.3</v>
      </c>
      <c r="M924" t="s">
        <v>30</v>
      </c>
      <c r="N924">
        <v>923</v>
      </c>
      <c r="O924">
        <v>422.89409461538463</v>
      </c>
      <c r="P924" s="49" t="s">
        <v>33</v>
      </c>
      <c r="Q924" s="49">
        <v>7360445</v>
      </c>
      <c r="R924" s="49">
        <v>32.510452999999998</v>
      </c>
      <c r="S924" s="49">
        <v>52.540310169999998</v>
      </c>
      <c r="T924" s="49">
        <v>7.6758653781217774</v>
      </c>
      <c r="U924" s="49" t="s">
        <v>141</v>
      </c>
      <c r="V924" s="49">
        <v>0.28594968825048261</v>
      </c>
      <c r="W924" s="49">
        <v>1.93521838171215</v>
      </c>
      <c r="X924" s="49">
        <v>4</v>
      </c>
      <c r="Y924" s="49">
        <v>90</v>
      </c>
      <c r="Z924" s="49">
        <v>0.89753000000000005</v>
      </c>
      <c r="AA924" s="49">
        <v>401.28340079999998</v>
      </c>
      <c r="AB924" s="49">
        <v>2.1221608550000002</v>
      </c>
      <c r="AC924" s="51">
        <v>0.6989506263185653</v>
      </c>
      <c r="AD924" s="53">
        <v>1</v>
      </c>
      <c r="AE924" s="51">
        <v>422.89409461538463</v>
      </c>
      <c r="AF924" s="51">
        <v>1404.7333480350767</v>
      </c>
      <c r="AG924" s="51">
        <v>89.999943494968562</v>
      </c>
      <c r="AH924" s="51">
        <v>1.238563904083517E-6</v>
      </c>
      <c r="AI924" s="51">
        <v>6.4069058815225927E-2</v>
      </c>
      <c r="AJ924" s="51">
        <v>0.12457321655316522</v>
      </c>
      <c r="AK924" s="51">
        <v>3.9477624803784117</v>
      </c>
      <c r="AL924" s="51">
        <v>2.8189010298272525</v>
      </c>
      <c r="AM924" s="51">
        <v>5.0766239309295713</v>
      </c>
    </row>
    <row r="925" spans="1:39">
      <c r="A925" t="s">
        <v>1986</v>
      </c>
      <c r="B925">
        <v>5</v>
      </c>
      <c r="C925" t="s">
        <v>1987</v>
      </c>
      <c r="D925" t="s">
        <v>136</v>
      </c>
      <c r="E925" t="s">
        <v>137</v>
      </c>
      <c r="F925" t="s">
        <v>138</v>
      </c>
      <c r="G925" t="s">
        <v>139</v>
      </c>
      <c r="H925" t="s">
        <v>140</v>
      </c>
      <c r="I925" t="s">
        <v>10</v>
      </c>
      <c r="J925" t="s">
        <v>45</v>
      </c>
      <c r="K925">
        <v>52</v>
      </c>
      <c r="L925">
        <v>10841.3</v>
      </c>
      <c r="M925" t="s">
        <v>30</v>
      </c>
      <c r="N925">
        <v>924</v>
      </c>
      <c r="O925">
        <v>423.35276499999998</v>
      </c>
      <c r="P925" s="49" t="s">
        <v>33</v>
      </c>
      <c r="Q925" s="49">
        <v>7360445</v>
      </c>
      <c r="R925" s="49">
        <v>32.510452999999998</v>
      </c>
      <c r="S925" s="49">
        <v>52.540310169999998</v>
      </c>
      <c r="T925" s="49">
        <v>7.6758653781217774</v>
      </c>
      <c r="U925" s="49" t="s">
        <v>141</v>
      </c>
      <c r="V925" s="49">
        <v>0.28594968825048261</v>
      </c>
      <c r="W925" s="49">
        <v>1.93521838171215</v>
      </c>
      <c r="X925" s="49">
        <v>4</v>
      </c>
      <c r="Y925" s="49">
        <v>90</v>
      </c>
      <c r="Z925" s="49">
        <v>0.89753000000000005</v>
      </c>
      <c r="AA925" s="49">
        <v>401.28340079999998</v>
      </c>
      <c r="AB925" s="49">
        <v>2.1221608550000002</v>
      </c>
      <c r="AC925" s="51">
        <v>0.6989506263185653</v>
      </c>
      <c r="AD925" s="53">
        <v>1</v>
      </c>
      <c r="AE925" s="51">
        <v>423.35276499999998</v>
      </c>
      <c r="AF925" s="51">
        <v>1406.256919996069</v>
      </c>
      <c r="AG925" s="51">
        <v>89.99994532321422</v>
      </c>
      <c r="AH925" s="51">
        <v>1.1999732896008023E-6</v>
      </c>
      <c r="AI925" s="51">
        <v>6.3999646183761222E-2</v>
      </c>
      <c r="AJ925" s="51">
        <v>0.12457321655316522</v>
      </c>
      <c r="AK925" s="51">
        <v>3.9434854613737942</v>
      </c>
      <c r="AL925" s="51">
        <v>2.8158470230736468</v>
      </c>
      <c r="AM925" s="51">
        <v>5.0711238996739416</v>
      </c>
    </row>
    <row r="926" spans="1:39">
      <c r="A926" t="s">
        <v>1988</v>
      </c>
      <c r="B926">
        <v>5</v>
      </c>
      <c r="C926" t="s">
        <v>1989</v>
      </c>
      <c r="D926" t="s">
        <v>136</v>
      </c>
      <c r="E926" t="s">
        <v>137</v>
      </c>
      <c r="F926" t="s">
        <v>138</v>
      </c>
      <c r="G926" t="s">
        <v>139</v>
      </c>
      <c r="H926" t="s">
        <v>140</v>
      </c>
      <c r="I926" t="s">
        <v>10</v>
      </c>
      <c r="J926" t="s">
        <v>45</v>
      </c>
      <c r="K926">
        <v>52</v>
      </c>
      <c r="L926">
        <v>10841.3</v>
      </c>
      <c r="M926" t="s">
        <v>30</v>
      </c>
      <c r="N926">
        <v>925</v>
      </c>
      <c r="O926">
        <v>423.81143538461538</v>
      </c>
      <c r="P926" s="49" t="s">
        <v>33</v>
      </c>
      <c r="Q926" s="49">
        <v>7360445</v>
      </c>
      <c r="R926" s="49">
        <v>32.510452999999998</v>
      </c>
      <c r="S926" s="49">
        <v>52.540310169999998</v>
      </c>
      <c r="T926" s="49">
        <v>7.6758653781217774</v>
      </c>
      <c r="U926" s="49" t="s">
        <v>141</v>
      </c>
      <c r="V926" s="49">
        <v>0.28594968825048261</v>
      </c>
      <c r="W926" s="49">
        <v>1.93521838171215</v>
      </c>
      <c r="X926" s="49">
        <v>4</v>
      </c>
      <c r="Y926" s="49">
        <v>90</v>
      </c>
      <c r="Z926" s="49">
        <v>0.89753000000000005</v>
      </c>
      <c r="AA926" s="49">
        <v>401.28340079999998</v>
      </c>
      <c r="AB926" s="49">
        <v>2.1221608550000002</v>
      </c>
      <c r="AC926" s="51">
        <v>0.6989506263185653</v>
      </c>
      <c r="AD926" s="53">
        <v>1</v>
      </c>
      <c r="AE926" s="51">
        <v>423.81143538461538</v>
      </c>
      <c r="AF926" s="51">
        <v>1407.7804919570615</v>
      </c>
      <c r="AG926" s="51">
        <v>89.999947094423064</v>
      </c>
      <c r="AH926" s="51">
        <v>1.1625370438288968E-6</v>
      </c>
      <c r="AI926" s="51">
        <v>6.3930383755572126E-2</v>
      </c>
      <c r="AJ926" s="51">
        <v>0.12457321655316522</v>
      </c>
      <c r="AK926" s="51">
        <v>3.9392176974896174</v>
      </c>
      <c r="AL926" s="51">
        <v>2.8127996249416771</v>
      </c>
      <c r="AM926" s="51">
        <v>5.0656357700375576</v>
      </c>
    </row>
    <row r="927" spans="1:39">
      <c r="A927" t="s">
        <v>1990</v>
      </c>
      <c r="B927">
        <v>5</v>
      </c>
      <c r="C927" t="s">
        <v>1991</v>
      </c>
      <c r="D927" t="s">
        <v>136</v>
      </c>
      <c r="E927" t="s">
        <v>137</v>
      </c>
      <c r="F927" t="s">
        <v>138</v>
      </c>
      <c r="G927" t="s">
        <v>139</v>
      </c>
      <c r="H927" t="s">
        <v>140</v>
      </c>
      <c r="I927" t="s">
        <v>10</v>
      </c>
      <c r="J927" t="s">
        <v>45</v>
      </c>
      <c r="K927">
        <v>52</v>
      </c>
      <c r="L927">
        <v>10841.3</v>
      </c>
      <c r="M927" t="s">
        <v>30</v>
      </c>
      <c r="N927">
        <v>926</v>
      </c>
      <c r="O927">
        <v>424.27010576923078</v>
      </c>
      <c r="P927" s="49" t="s">
        <v>33</v>
      </c>
      <c r="Q927" s="49">
        <v>7360445</v>
      </c>
      <c r="R927" s="49">
        <v>32.510452999999998</v>
      </c>
      <c r="S927" s="49">
        <v>52.540310169999998</v>
      </c>
      <c r="T927" s="49">
        <v>7.6758653781217774</v>
      </c>
      <c r="U927" s="49" t="s">
        <v>141</v>
      </c>
      <c r="V927" s="49">
        <v>0.28594968825048261</v>
      </c>
      <c r="W927" s="49">
        <v>1.93521838171215</v>
      </c>
      <c r="X927" s="49">
        <v>4</v>
      </c>
      <c r="Y927" s="49">
        <v>90</v>
      </c>
      <c r="Z927" s="49">
        <v>0.89753000000000005</v>
      </c>
      <c r="AA927" s="49">
        <v>401.28340079999998</v>
      </c>
      <c r="AB927" s="49">
        <v>2.1221608550000002</v>
      </c>
      <c r="AC927" s="51">
        <v>0.6989506263185653</v>
      </c>
      <c r="AD927" s="53">
        <v>1</v>
      </c>
      <c r="AE927" s="51">
        <v>424.27010576923078</v>
      </c>
      <c r="AF927" s="51">
        <v>1409.304063918054</v>
      </c>
      <c r="AG927" s="51">
        <v>89.999948810303593</v>
      </c>
      <c r="AH927" s="51">
        <v>1.1262221760110031E-6</v>
      </c>
      <c r="AI927" s="51">
        <v>6.3861271044725207E-2</v>
      </c>
      <c r="AJ927" s="51">
        <v>0.12457321655316522</v>
      </c>
      <c r="AK927" s="51">
        <v>3.934959158783975</v>
      </c>
      <c r="AL927" s="51">
        <v>2.8097588140513157</v>
      </c>
      <c r="AM927" s="51">
        <v>5.0601595035166351</v>
      </c>
    </row>
    <row r="928" spans="1:39">
      <c r="A928" t="s">
        <v>1992</v>
      </c>
      <c r="B928">
        <v>5</v>
      </c>
      <c r="C928" t="s">
        <v>1993</v>
      </c>
      <c r="D928" t="s">
        <v>136</v>
      </c>
      <c r="E928" t="s">
        <v>137</v>
      </c>
      <c r="F928" t="s">
        <v>138</v>
      </c>
      <c r="G928" t="s">
        <v>139</v>
      </c>
      <c r="H928" t="s">
        <v>140</v>
      </c>
      <c r="I928" t="s">
        <v>10</v>
      </c>
      <c r="J928" t="s">
        <v>45</v>
      </c>
      <c r="K928">
        <v>52</v>
      </c>
      <c r="L928">
        <v>10841.3</v>
      </c>
      <c r="M928" t="s">
        <v>30</v>
      </c>
      <c r="N928">
        <v>927</v>
      </c>
      <c r="O928">
        <v>424.72877615384618</v>
      </c>
      <c r="P928" s="49" t="s">
        <v>33</v>
      </c>
      <c r="Q928" s="49">
        <v>7360445</v>
      </c>
      <c r="R928" s="49">
        <v>32.510452999999998</v>
      </c>
      <c r="S928" s="49">
        <v>52.540310169999998</v>
      </c>
      <c r="T928" s="49">
        <v>7.6758653781217774</v>
      </c>
      <c r="U928" s="49" t="s">
        <v>141</v>
      </c>
      <c r="V928" s="49">
        <v>0.28594968825048261</v>
      </c>
      <c r="W928" s="49">
        <v>1.93521838171215</v>
      </c>
      <c r="X928" s="49">
        <v>4</v>
      </c>
      <c r="Y928" s="49">
        <v>90</v>
      </c>
      <c r="Z928" s="49">
        <v>0.89753000000000005</v>
      </c>
      <c r="AA928" s="49">
        <v>401.28340079999998</v>
      </c>
      <c r="AB928" s="49">
        <v>2.1221608550000002</v>
      </c>
      <c r="AC928" s="51">
        <v>0.6989506263185653</v>
      </c>
      <c r="AD928" s="53">
        <v>1</v>
      </c>
      <c r="AE928" s="51">
        <v>424.72877615384618</v>
      </c>
      <c r="AF928" s="51">
        <v>1410.8276358790465</v>
      </c>
      <c r="AG928" s="51">
        <v>89.99995047251538</v>
      </c>
      <c r="AH928" s="51">
        <v>1.0909965721582127E-6</v>
      </c>
      <c r="AI928" s="51">
        <v>6.3792307567351395E-2</v>
      </c>
      <c r="AJ928" s="51">
        <v>0.12457321655316522</v>
      </c>
      <c r="AK928" s="51">
        <v>3.9307098154421611</v>
      </c>
      <c r="AL928" s="51">
        <v>2.8067245691133631</v>
      </c>
      <c r="AM928" s="51">
        <v>5.0546950617709596</v>
      </c>
    </row>
    <row r="929" spans="1:39">
      <c r="A929" t="s">
        <v>1994</v>
      </c>
      <c r="B929">
        <v>5</v>
      </c>
      <c r="C929" t="s">
        <v>1995</v>
      </c>
      <c r="D929" t="s">
        <v>136</v>
      </c>
      <c r="E929" t="s">
        <v>137</v>
      </c>
      <c r="F929" t="s">
        <v>138</v>
      </c>
      <c r="G929" t="s">
        <v>139</v>
      </c>
      <c r="H929" t="s">
        <v>140</v>
      </c>
      <c r="I929" t="s">
        <v>10</v>
      </c>
      <c r="J929" t="s">
        <v>45</v>
      </c>
      <c r="K929">
        <v>52</v>
      </c>
      <c r="L929">
        <v>10841.3</v>
      </c>
      <c r="M929" t="s">
        <v>30</v>
      </c>
      <c r="N929">
        <v>928</v>
      </c>
      <c r="O929">
        <v>425.18744653846153</v>
      </c>
      <c r="P929" s="49" t="s">
        <v>33</v>
      </c>
      <c r="Q929" s="49">
        <v>7360445</v>
      </c>
      <c r="R929" s="49">
        <v>32.510452999999998</v>
      </c>
      <c r="S929" s="49">
        <v>52.540310169999998</v>
      </c>
      <c r="T929" s="49">
        <v>7.6758653781217774</v>
      </c>
      <c r="U929" s="49" t="s">
        <v>141</v>
      </c>
      <c r="V929" s="49">
        <v>0.28594968825048261</v>
      </c>
      <c r="W929" s="49">
        <v>1.93521838171215</v>
      </c>
      <c r="X929" s="49">
        <v>4</v>
      </c>
      <c r="Y929" s="49">
        <v>90</v>
      </c>
      <c r="Z929" s="49">
        <v>0.89753000000000005</v>
      </c>
      <c r="AA929" s="49">
        <v>401.28340079999998</v>
      </c>
      <c r="AB929" s="49">
        <v>2.1221608550000002</v>
      </c>
      <c r="AC929" s="51">
        <v>0.6989506263185653</v>
      </c>
      <c r="AD929" s="53">
        <v>1</v>
      </c>
      <c r="AE929" s="51">
        <v>425.18744653846153</v>
      </c>
      <c r="AF929" s="51">
        <v>1412.351207840039</v>
      </c>
      <c r="AG929" s="51">
        <v>89.999952082670561</v>
      </c>
      <c r="AH929" s="51">
        <v>1.0568290976511875E-6</v>
      </c>
      <c r="AI929" s="51">
        <v>6.3723492841635906E-2</v>
      </c>
      <c r="AJ929" s="51">
        <v>0.12457321655316522</v>
      </c>
      <c r="AK929" s="51">
        <v>3.9264696377760493</v>
      </c>
      <c r="AL929" s="51">
        <v>2.8036968689290025</v>
      </c>
      <c r="AM929" s="51">
        <v>5.0492424066230965</v>
      </c>
    </row>
    <row r="930" spans="1:39">
      <c r="A930" t="s">
        <v>1996</v>
      </c>
      <c r="B930">
        <v>5</v>
      </c>
      <c r="C930" t="s">
        <v>1997</v>
      </c>
      <c r="D930" t="s">
        <v>136</v>
      </c>
      <c r="E930" t="s">
        <v>137</v>
      </c>
      <c r="F930" t="s">
        <v>138</v>
      </c>
      <c r="G930" t="s">
        <v>139</v>
      </c>
      <c r="H930" t="s">
        <v>140</v>
      </c>
      <c r="I930" t="s">
        <v>10</v>
      </c>
      <c r="J930" t="s">
        <v>45</v>
      </c>
      <c r="K930">
        <v>52</v>
      </c>
      <c r="L930">
        <v>10841.3</v>
      </c>
      <c r="M930" t="s">
        <v>30</v>
      </c>
      <c r="N930">
        <v>929</v>
      </c>
      <c r="O930">
        <v>425.64611692307693</v>
      </c>
      <c r="P930" s="49" t="s">
        <v>33</v>
      </c>
      <c r="Q930" s="49">
        <v>7360445</v>
      </c>
      <c r="R930" s="49">
        <v>32.510452999999998</v>
      </c>
      <c r="S930" s="49">
        <v>52.540310169999998</v>
      </c>
      <c r="T930" s="49">
        <v>7.6758653781217774</v>
      </c>
      <c r="U930" s="49" t="s">
        <v>141</v>
      </c>
      <c r="V930" s="49">
        <v>0.28594968825048261</v>
      </c>
      <c r="W930" s="49">
        <v>1.93521838171215</v>
      </c>
      <c r="X930" s="49">
        <v>4</v>
      </c>
      <c r="Y930" s="49">
        <v>90</v>
      </c>
      <c r="Z930" s="49">
        <v>0.89753000000000005</v>
      </c>
      <c r="AA930" s="49">
        <v>401.28340079999998</v>
      </c>
      <c r="AB930" s="49">
        <v>2.1221608550000002</v>
      </c>
      <c r="AC930" s="51">
        <v>0.6989506263185653</v>
      </c>
      <c r="AD930" s="53">
        <v>1</v>
      </c>
      <c r="AE930" s="51">
        <v>425.64611692307693</v>
      </c>
      <c r="AF930" s="51">
        <v>1413.8747798010315</v>
      </c>
      <c r="AG930" s="51">
        <v>89.999953642334901</v>
      </c>
      <c r="AH930" s="51">
        <v>1.0236893174201556E-6</v>
      </c>
      <c r="AI930" s="51">
        <v>6.3654826387807978E-2</v>
      </c>
      <c r="AJ930" s="51">
        <v>0.12457321655316522</v>
      </c>
      <c r="AK930" s="51">
        <v>3.9222385962234596</v>
      </c>
      <c r="AL930" s="51">
        <v>2.8006756923893503</v>
      </c>
      <c r="AM930" s="51">
        <v>5.0438015000575689</v>
      </c>
    </row>
    <row r="931" spans="1:39">
      <c r="A931" t="s">
        <v>1998</v>
      </c>
      <c r="B931">
        <v>5</v>
      </c>
      <c r="C931" t="s">
        <v>1999</v>
      </c>
      <c r="D931" t="s">
        <v>136</v>
      </c>
      <c r="E931" t="s">
        <v>137</v>
      </c>
      <c r="F931" t="s">
        <v>138</v>
      </c>
      <c r="G931" t="s">
        <v>139</v>
      </c>
      <c r="H931" t="s">
        <v>140</v>
      </c>
      <c r="I931" t="s">
        <v>10</v>
      </c>
      <c r="J931" t="s">
        <v>45</v>
      </c>
      <c r="K931">
        <v>52</v>
      </c>
      <c r="L931">
        <v>10841.3</v>
      </c>
      <c r="M931" t="s">
        <v>30</v>
      </c>
      <c r="N931">
        <v>930</v>
      </c>
      <c r="O931">
        <v>426.10478730769233</v>
      </c>
      <c r="P931" s="49" t="s">
        <v>33</v>
      </c>
      <c r="Q931" s="49">
        <v>7360445</v>
      </c>
      <c r="R931" s="49">
        <v>32.510452999999998</v>
      </c>
      <c r="S931" s="49">
        <v>52.540310169999998</v>
      </c>
      <c r="T931" s="49">
        <v>7.6758653781217774</v>
      </c>
      <c r="U931" s="49" t="s">
        <v>141</v>
      </c>
      <c r="V931" s="49">
        <v>0.28594968825048261</v>
      </c>
      <c r="W931" s="49">
        <v>1.93521838171215</v>
      </c>
      <c r="X931" s="49">
        <v>4</v>
      </c>
      <c r="Y931" s="49">
        <v>90</v>
      </c>
      <c r="Z931" s="49">
        <v>0.89753000000000005</v>
      </c>
      <c r="AA931" s="49">
        <v>401.28340079999998</v>
      </c>
      <c r="AB931" s="49">
        <v>2.1221608550000002</v>
      </c>
      <c r="AC931" s="51">
        <v>0.6989506263185653</v>
      </c>
      <c r="AD931" s="53">
        <v>1</v>
      </c>
      <c r="AE931" s="51">
        <v>426.10478730769233</v>
      </c>
      <c r="AF931" s="51">
        <v>1415.398351762024</v>
      </c>
      <c r="AG931" s="51">
        <v>89.999955153029262</v>
      </c>
      <c r="AH931" s="51">
        <v>9.9154775711008154E-7</v>
      </c>
      <c r="AI931" s="51">
        <v>6.3586307728130856E-2</v>
      </c>
      <c r="AJ931" s="51">
        <v>0.12457321655316522</v>
      </c>
      <c r="AK931" s="51">
        <v>3.9180166613475427</v>
      </c>
      <c r="AL931" s="51">
        <v>2.7976610184750159</v>
      </c>
      <c r="AM931" s="51">
        <v>5.0383723042200703</v>
      </c>
    </row>
    <row r="932" spans="1:39">
      <c r="A932" t="s">
        <v>2000</v>
      </c>
      <c r="B932">
        <v>5</v>
      </c>
      <c r="C932" t="s">
        <v>2001</v>
      </c>
      <c r="D932" t="s">
        <v>136</v>
      </c>
      <c r="E932" t="s">
        <v>137</v>
      </c>
      <c r="F932" t="s">
        <v>138</v>
      </c>
      <c r="G932" t="s">
        <v>139</v>
      </c>
      <c r="H932" t="s">
        <v>140</v>
      </c>
      <c r="I932" t="s">
        <v>10</v>
      </c>
      <c r="J932" t="s">
        <v>45</v>
      </c>
      <c r="K932">
        <v>52</v>
      </c>
      <c r="L932">
        <v>10841.3</v>
      </c>
      <c r="M932" t="s">
        <v>30</v>
      </c>
      <c r="N932">
        <v>931</v>
      </c>
      <c r="O932">
        <v>426.56345769230768</v>
      </c>
      <c r="P932" s="49" t="s">
        <v>33</v>
      </c>
      <c r="Q932" s="49">
        <v>7360445</v>
      </c>
      <c r="R932" s="49">
        <v>32.510452999999998</v>
      </c>
      <c r="S932" s="49">
        <v>52.540310169999998</v>
      </c>
      <c r="T932" s="49">
        <v>7.6758653781217774</v>
      </c>
      <c r="U932" s="49" t="s">
        <v>141</v>
      </c>
      <c r="V932" s="49">
        <v>0.28594968825048261</v>
      </c>
      <c r="W932" s="49">
        <v>1.93521838171215</v>
      </c>
      <c r="X932" s="49">
        <v>4</v>
      </c>
      <c r="Y932" s="49">
        <v>90</v>
      </c>
      <c r="Z932" s="49">
        <v>0.89753000000000005</v>
      </c>
      <c r="AA932" s="49">
        <v>401.28340079999998</v>
      </c>
      <c r="AB932" s="49">
        <v>2.1221608550000002</v>
      </c>
      <c r="AC932" s="51">
        <v>0.6989506263185653</v>
      </c>
      <c r="AD932" s="53">
        <v>1</v>
      </c>
      <c r="AE932" s="51">
        <v>426.56345769230768</v>
      </c>
      <c r="AF932" s="51">
        <v>1416.9219237230163</v>
      </c>
      <c r="AG932" s="51">
        <v>89.999956616230676</v>
      </c>
      <c r="AH932" s="51">
        <v>9.6037565124296677E-7</v>
      </c>
      <c r="AI932" s="51">
        <v>6.3517936386891641E-2</v>
      </c>
      <c r="AJ932" s="51">
        <v>0.12457321655316522</v>
      </c>
      <c r="AK932" s="51">
        <v>3.9138038038361542</v>
      </c>
      <c r="AL932" s="51">
        <v>2.7946528262556529</v>
      </c>
      <c r="AM932" s="51">
        <v>5.032954781416656</v>
      </c>
    </row>
    <row r="933" spans="1:39">
      <c r="A933" t="s">
        <v>2002</v>
      </c>
      <c r="B933">
        <v>5</v>
      </c>
      <c r="C933" t="s">
        <v>2003</v>
      </c>
      <c r="D933" t="s">
        <v>136</v>
      </c>
      <c r="E933" t="s">
        <v>137</v>
      </c>
      <c r="F933" t="s">
        <v>138</v>
      </c>
      <c r="G933" t="s">
        <v>139</v>
      </c>
      <c r="H933" t="s">
        <v>140</v>
      </c>
      <c r="I933" t="s">
        <v>10</v>
      </c>
      <c r="J933" t="s">
        <v>45</v>
      </c>
      <c r="K933">
        <v>52</v>
      </c>
      <c r="L933">
        <v>10841.3</v>
      </c>
      <c r="M933" t="s">
        <v>30</v>
      </c>
      <c r="N933">
        <v>932</v>
      </c>
      <c r="O933">
        <v>427.02212807692308</v>
      </c>
      <c r="P933" s="49" t="s">
        <v>33</v>
      </c>
      <c r="Q933" s="49">
        <v>7360445</v>
      </c>
      <c r="R933" s="49">
        <v>32.510452999999998</v>
      </c>
      <c r="S933" s="49">
        <v>52.540310169999998</v>
      </c>
      <c r="T933" s="49">
        <v>7.6758653781217774</v>
      </c>
      <c r="U933" s="49" t="s">
        <v>141</v>
      </c>
      <c r="V933" s="49">
        <v>0.28594968825048261</v>
      </c>
      <c r="W933" s="49">
        <v>1.93521838171215</v>
      </c>
      <c r="X933" s="49">
        <v>4</v>
      </c>
      <c r="Y933" s="49">
        <v>90</v>
      </c>
      <c r="Z933" s="49">
        <v>0.89753000000000005</v>
      </c>
      <c r="AA933" s="49">
        <v>401.28340079999998</v>
      </c>
      <c r="AB933" s="49">
        <v>2.1221608550000002</v>
      </c>
      <c r="AC933" s="51">
        <v>0.6989506263185653</v>
      </c>
      <c r="AD933" s="53">
        <v>1</v>
      </c>
      <c r="AE933" s="51">
        <v>427.02212807692308</v>
      </c>
      <c r="AF933" s="51">
        <v>1418.4454956840091</v>
      </c>
      <c r="AG933" s="51">
        <v>89.999958033373645</v>
      </c>
      <c r="AH933" s="51">
        <v>9.3014508312690677E-7</v>
      </c>
      <c r="AI933" s="51">
        <v>6.3449711890391294E-2</v>
      </c>
      <c r="AJ933" s="51">
        <v>0.12457321655316522</v>
      </c>
      <c r="AK933" s="51">
        <v>3.9095999945012374</v>
      </c>
      <c r="AL933" s="51">
        <v>2.7916510948895197</v>
      </c>
      <c r="AM933" s="51">
        <v>5.0275488941129556</v>
      </c>
    </row>
    <row r="934" spans="1:39">
      <c r="A934" t="s">
        <v>2004</v>
      </c>
      <c r="B934">
        <v>5</v>
      </c>
      <c r="C934" t="s">
        <v>2005</v>
      </c>
      <c r="D934" t="s">
        <v>136</v>
      </c>
      <c r="E934" t="s">
        <v>137</v>
      </c>
      <c r="F934" t="s">
        <v>138</v>
      </c>
      <c r="G934" t="s">
        <v>139</v>
      </c>
      <c r="H934" t="s">
        <v>140</v>
      </c>
      <c r="I934" t="s">
        <v>10</v>
      </c>
      <c r="J934" t="s">
        <v>45</v>
      </c>
      <c r="K934">
        <v>52</v>
      </c>
      <c r="L934">
        <v>10841.3</v>
      </c>
      <c r="M934" t="s">
        <v>30</v>
      </c>
      <c r="N934">
        <v>933</v>
      </c>
      <c r="O934">
        <v>427.48079846153848</v>
      </c>
      <c r="P934" s="49" t="s">
        <v>33</v>
      </c>
      <c r="Q934" s="49">
        <v>7360445</v>
      </c>
      <c r="R934" s="49">
        <v>32.510452999999998</v>
      </c>
      <c r="S934" s="49">
        <v>52.540310169999998</v>
      </c>
      <c r="T934" s="49">
        <v>7.6758653781217774</v>
      </c>
      <c r="U934" s="49" t="s">
        <v>141</v>
      </c>
      <c r="V934" s="49">
        <v>0.28594968825048261</v>
      </c>
      <c r="W934" s="49">
        <v>1.93521838171215</v>
      </c>
      <c r="X934" s="49">
        <v>4</v>
      </c>
      <c r="Y934" s="49">
        <v>90</v>
      </c>
      <c r="Z934" s="49">
        <v>0.89753000000000005</v>
      </c>
      <c r="AA934" s="49">
        <v>401.28340079999998</v>
      </c>
      <c r="AB934" s="49">
        <v>2.1221608550000002</v>
      </c>
      <c r="AC934" s="51">
        <v>0.6989506263185653</v>
      </c>
      <c r="AD934" s="53">
        <v>1</v>
      </c>
      <c r="AE934" s="51">
        <v>427.48079846153848</v>
      </c>
      <c r="AF934" s="51">
        <v>1419.9690676450016</v>
      </c>
      <c r="AG934" s="51">
        <v>89.999959405851214</v>
      </c>
      <c r="AH934" s="51">
        <v>9.0082884494830573E-7</v>
      </c>
      <c r="AI934" s="51">
        <v>6.3381633766934703E-2</v>
      </c>
      <c r="AJ934" s="51">
        <v>0.12457321655316522</v>
      </c>
      <c r="AK934" s="51">
        <v>3.905405204278213</v>
      </c>
      <c r="AL934" s="51">
        <v>2.7886558036230453</v>
      </c>
      <c r="AM934" s="51">
        <v>5.0221546049333812</v>
      </c>
    </row>
    <row r="935" spans="1:39">
      <c r="A935" t="s">
        <v>2006</v>
      </c>
      <c r="B935">
        <v>5</v>
      </c>
      <c r="C935" t="s">
        <v>2007</v>
      </c>
      <c r="D935" t="s">
        <v>136</v>
      </c>
      <c r="E935" t="s">
        <v>137</v>
      </c>
      <c r="F935" t="s">
        <v>138</v>
      </c>
      <c r="G935" t="s">
        <v>139</v>
      </c>
      <c r="H935" t="s">
        <v>140</v>
      </c>
      <c r="I935" t="s">
        <v>10</v>
      </c>
      <c r="J935" t="s">
        <v>45</v>
      </c>
      <c r="K935">
        <v>52</v>
      </c>
      <c r="L935">
        <v>10841.3</v>
      </c>
      <c r="M935" t="s">
        <v>30</v>
      </c>
      <c r="N935">
        <v>934</v>
      </c>
      <c r="O935">
        <v>427.93946884615383</v>
      </c>
      <c r="P935" s="49" t="s">
        <v>33</v>
      </c>
      <c r="Q935" s="49">
        <v>7360445</v>
      </c>
      <c r="R935" s="49">
        <v>32.510452999999998</v>
      </c>
      <c r="S935" s="49">
        <v>52.540310169999998</v>
      </c>
      <c r="T935" s="49">
        <v>7.6758653781217774</v>
      </c>
      <c r="U935" s="49" t="s">
        <v>141</v>
      </c>
      <c r="V935" s="49">
        <v>0.28594968825048261</v>
      </c>
      <c r="W935" s="49">
        <v>1.93521838171215</v>
      </c>
      <c r="X935" s="49">
        <v>4</v>
      </c>
      <c r="Y935" s="49">
        <v>90</v>
      </c>
      <c r="Z935" s="49">
        <v>0.89753000000000005</v>
      </c>
      <c r="AA935" s="49">
        <v>401.28340079999998</v>
      </c>
      <c r="AB935" s="49">
        <v>2.1221608550000002</v>
      </c>
      <c r="AC935" s="51">
        <v>0.6989506263185653</v>
      </c>
      <c r="AD935" s="53">
        <v>1</v>
      </c>
      <c r="AE935" s="51">
        <v>427.93946884615383</v>
      </c>
      <c r="AF935" s="51">
        <v>1421.4926396059939</v>
      </c>
      <c r="AG935" s="51">
        <v>89.999960735016217</v>
      </c>
      <c r="AH935" s="51">
        <v>8.7240054036978796E-7</v>
      </c>
      <c r="AI935" s="51">
        <v>6.3313701546820672E-2</v>
      </c>
      <c r="AJ935" s="51">
        <v>0.12457321655316522</v>
      </c>
      <c r="AK935" s="51">
        <v>3.9012194042253605</v>
      </c>
      <c r="AL935" s="51">
        <v>2.7856669317903848</v>
      </c>
      <c r="AM935" s="51">
        <v>5.0167718766603366</v>
      </c>
    </row>
    <row r="936" spans="1:39">
      <c r="A936" t="s">
        <v>2008</v>
      </c>
      <c r="B936">
        <v>5</v>
      </c>
      <c r="C936" t="s">
        <v>2009</v>
      </c>
      <c r="D936" t="s">
        <v>136</v>
      </c>
      <c r="E936" t="s">
        <v>137</v>
      </c>
      <c r="F936" t="s">
        <v>138</v>
      </c>
      <c r="G936" t="s">
        <v>139</v>
      </c>
      <c r="H936" t="s">
        <v>140</v>
      </c>
      <c r="I936" t="s">
        <v>10</v>
      </c>
      <c r="J936" t="s">
        <v>45</v>
      </c>
      <c r="K936">
        <v>52</v>
      </c>
      <c r="L936">
        <v>10841.3</v>
      </c>
      <c r="M936" t="s">
        <v>30</v>
      </c>
      <c r="N936">
        <v>935</v>
      </c>
      <c r="O936">
        <v>428.39813923076923</v>
      </c>
      <c r="P936" s="49" t="s">
        <v>33</v>
      </c>
      <c r="Q936" s="49">
        <v>7360445</v>
      </c>
      <c r="R936" s="49">
        <v>32.510452999999998</v>
      </c>
      <c r="S936" s="49">
        <v>52.540310169999998</v>
      </c>
      <c r="T936" s="49">
        <v>7.6758653781217774</v>
      </c>
      <c r="U936" s="49" t="s">
        <v>141</v>
      </c>
      <c r="V936" s="49">
        <v>0.28594968825048261</v>
      </c>
      <c r="W936" s="49">
        <v>1.93521838171215</v>
      </c>
      <c r="X936" s="49">
        <v>4</v>
      </c>
      <c r="Y936" s="49">
        <v>90</v>
      </c>
      <c r="Z936" s="49">
        <v>0.89753000000000005</v>
      </c>
      <c r="AA936" s="49">
        <v>401.28340079999998</v>
      </c>
      <c r="AB936" s="49">
        <v>2.1221608550000002</v>
      </c>
      <c r="AC936" s="51">
        <v>0.6989506263185653</v>
      </c>
      <c r="AD936" s="53">
        <v>1</v>
      </c>
      <c r="AE936" s="51">
        <v>428.39813923076923</v>
      </c>
      <c r="AF936" s="51">
        <v>1423.0162115669864</v>
      </c>
      <c r="AG936" s="51">
        <v>89.999962022182245</v>
      </c>
      <c r="AH936" s="51">
        <v>8.44834416639756E-7</v>
      </c>
      <c r="AI936" s="51">
        <v>6.3245914762332017E-2</v>
      </c>
      <c r="AJ936" s="51">
        <v>0.12457321655316522</v>
      </c>
      <c r="AK936" s="51">
        <v>3.8970425655232095</v>
      </c>
      <c r="AL936" s="51">
        <v>2.7826844588129869</v>
      </c>
      <c r="AM936" s="51">
        <v>5.0114006722334334</v>
      </c>
    </row>
    <row r="937" spans="1:39">
      <c r="A937" t="s">
        <v>2010</v>
      </c>
      <c r="B937">
        <v>5</v>
      </c>
      <c r="C937" t="s">
        <v>2011</v>
      </c>
      <c r="D937" t="s">
        <v>136</v>
      </c>
      <c r="E937" t="s">
        <v>137</v>
      </c>
      <c r="F937" t="s">
        <v>138</v>
      </c>
      <c r="G937" t="s">
        <v>139</v>
      </c>
      <c r="H937" t="s">
        <v>140</v>
      </c>
      <c r="I937" t="s">
        <v>10</v>
      </c>
      <c r="J937" t="s">
        <v>45</v>
      </c>
      <c r="K937">
        <v>52</v>
      </c>
      <c r="L937">
        <v>10841.3</v>
      </c>
      <c r="M937" t="s">
        <v>30</v>
      </c>
      <c r="N937">
        <v>936</v>
      </c>
      <c r="O937">
        <v>428.85680961538463</v>
      </c>
      <c r="P937" s="49" t="s">
        <v>33</v>
      </c>
      <c r="Q937" s="49">
        <v>7360445</v>
      </c>
      <c r="R937" s="49">
        <v>32.510452999999998</v>
      </c>
      <c r="S937" s="49">
        <v>52.540310169999998</v>
      </c>
      <c r="T937" s="49">
        <v>7.6758653781217774</v>
      </c>
      <c r="U937" s="49" t="s">
        <v>141</v>
      </c>
      <c r="V937" s="49">
        <v>0.28594968825048261</v>
      </c>
      <c r="W937" s="49">
        <v>1.93521838171215</v>
      </c>
      <c r="X937" s="49">
        <v>4</v>
      </c>
      <c r="Y937" s="49">
        <v>90</v>
      </c>
      <c r="Z937" s="49">
        <v>0.89753000000000005</v>
      </c>
      <c r="AA937" s="49">
        <v>401.28340079999998</v>
      </c>
      <c r="AB937" s="49">
        <v>2.1221608550000002</v>
      </c>
      <c r="AC937" s="51">
        <v>0.6989506263185653</v>
      </c>
      <c r="AD937" s="53">
        <v>1</v>
      </c>
      <c r="AE937" s="51">
        <v>428.85680961538463</v>
      </c>
      <c r="AF937" s="51">
        <v>1424.5397835279789</v>
      </c>
      <c r="AG937" s="51">
        <v>89.999963268624867</v>
      </c>
      <c r="AH937" s="51">
        <v>8.1810551383009582E-7</v>
      </c>
      <c r="AI937" s="51">
        <v>6.3178272947725794E-2</v>
      </c>
      <c r="AJ937" s="51">
        <v>0.12457321655316522</v>
      </c>
      <c r="AK937" s="51">
        <v>3.8928746594739376</v>
      </c>
      <c r="AL937" s="51">
        <v>2.7797083641991613</v>
      </c>
      <c r="AM937" s="51">
        <v>5.0060409547487144</v>
      </c>
    </row>
    <row r="938" spans="1:39">
      <c r="A938" t="s">
        <v>2012</v>
      </c>
      <c r="B938">
        <v>5</v>
      </c>
      <c r="C938" t="s">
        <v>2013</v>
      </c>
      <c r="D938" t="s">
        <v>136</v>
      </c>
      <c r="E938" t="s">
        <v>137</v>
      </c>
      <c r="F938" t="s">
        <v>138</v>
      </c>
      <c r="G938" t="s">
        <v>139</v>
      </c>
      <c r="H938" t="s">
        <v>140</v>
      </c>
      <c r="I938" t="s">
        <v>10</v>
      </c>
      <c r="J938" t="s">
        <v>45</v>
      </c>
      <c r="K938">
        <v>52</v>
      </c>
      <c r="L938">
        <v>10841.3</v>
      </c>
      <c r="M938" t="s">
        <v>30</v>
      </c>
      <c r="N938">
        <v>937</v>
      </c>
      <c r="O938">
        <v>429.31547999999998</v>
      </c>
      <c r="P938" s="49" t="s">
        <v>33</v>
      </c>
      <c r="Q938" s="49">
        <v>7360445</v>
      </c>
      <c r="R938" s="49">
        <v>32.510452999999998</v>
      </c>
      <c r="S938" s="49">
        <v>52.540310169999998</v>
      </c>
      <c r="T938" s="49">
        <v>7.6758653781217774</v>
      </c>
      <c r="U938" s="49" t="s">
        <v>141</v>
      </c>
      <c r="V938" s="49">
        <v>0.28594968825048261</v>
      </c>
      <c r="W938" s="49">
        <v>1.93521838171215</v>
      </c>
      <c r="X938" s="49">
        <v>4</v>
      </c>
      <c r="Y938" s="49">
        <v>90</v>
      </c>
      <c r="Z938" s="49">
        <v>0.89753000000000005</v>
      </c>
      <c r="AA938" s="49">
        <v>401.28340079999998</v>
      </c>
      <c r="AB938" s="49">
        <v>2.1221608550000002</v>
      </c>
      <c r="AC938" s="51">
        <v>0.6989506263185653</v>
      </c>
      <c r="AD938" s="53">
        <v>1</v>
      </c>
      <c r="AE938" s="51">
        <v>429.31547999999998</v>
      </c>
      <c r="AF938" s="51">
        <v>1426.0633554889714</v>
      </c>
      <c r="AG938" s="51">
        <v>89.999964475582559</v>
      </c>
      <c r="AH938" s="51">
        <v>7.9218948761579062E-7</v>
      </c>
      <c r="AI938" s="51">
        <v>6.3110775639223404E-2</v>
      </c>
      <c r="AJ938" s="51">
        <v>0.12457321655316522</v>
      </c>
      <c r="AK938" s="51">
        <v>3.8887156575007582</v>
      </c>
      <c r="AL938" s="51">
        <v>2.7767386275436454</v>
      </c>
      <c r="AM938" s="51">
        <v>5.000692687457871</v>
      </c>
    </row>
    <row r="939" spans="1:39">
      <c r="A939" t="s">
        <v>2014</v>
      </c>
      <c r="B939">
        <v>5</v>
      </c>
      <c r="C939" t="s">
        <v>2015</v>
      </c>
      <c r="D939" t="s">
        <v>136</v>
      </c>
      <c r="E939" t="s">
        <v>137</v>
      </c>
      <c r="F939" t="s">
        <v>138</v>
      </c>
      <c r="G939" t="s">
        <v>139</v>
      </c>
      <c r="H939" t="s">
        <v>140</v>
      </c>
      <c r="I939" t="s">
        <v>10</v>
      </c>
      <c r="J939" t="s">
        <v>45</v>
      </c>
      <c r="K939">
        <v>52</v>
      </c>
      <c r="L939">
        <v>10841.3</v>
      </c>
      <c r="M939" t="s">
        <v>30</v>
      </c>
      <c r="N939">
        <v>938</v>
      </c>
      <c r="O939">
        <v>429.77415038461538</v>
      </c>
      <c r="P939" s="49" t="s">
        <v>33</v>
      </c>
      <c r="Q939" s="49">
        <v>7360445</v>
      </c>
      <c r="R939" s="49">
        <v>32.510452999999998</v>
      </c>
      <c r="S939" s="49">
        <v>52.540310169999998</v>
      </c>
      <c r="T939" s="49">
        <v>7.6758653781217774</v>
      </c>
      <c r="U939" s="49" t="s">
        <v>141</v>
      </c>
      <c r="V939" s="49">
        <v>0.28594968825048261</v>
      </c>
      <c r="W939" s="49">
        <v>1.93521838171215</v>
      </c>
      <c r="X939" s="49">
        <v>4</v>
      </c>
      <c r="Y939" s="49">
        <v>90</v>
      </c>
      <c r="Z939" s="49">
        <v>0.89753000000000005</v>
      </c>
      <c r="AA939" s="49">
        <v>401.28340079999998</v>
      </c>
      <c r="AB939" s="49">
        <v>2.1221608550000002</v>
      </c>
      <c r="AC939" s="51">
        <v>0.6989506263185653</v>
      </c>
      <c r="AD939" s="53">
        <v>1</v>
      </c>
      <c r="AE939" s="51">
        <v>429.77415038461538</v>
      </c>
      <c r="AF939" s="51">
        <v>1427.5869274499639</v>
      </c>
      <c r="AG939" s="51">
        <v>89.999965644257784</v>
      </c>
      <c r="AH939" s="51">
        <v>7.6706270254884691E-7</v>
      </c>
      <c r="AI939" s="51">
        <v>6.3043422375000865E-2</v>
      </c>
      <c r="AJ939" s="51">
        <v>0.12457321655316522</v>
      </c>
      <c r="AK939" s="51">
        <v>3.8845655311473246</v>
      </c>
      <c r="AL939" s="51">
        <v>2.7737752285271764</v>
      </c>
      <c r="AM939" s="51">
        <v>4.9953558337674728</v>
      </c>
    </row>
    <row r="940" spans="1:39">
      <c r="A940" t="s">
        <v>2016</v>
      </c>
      <c r="B940">
        <v>5</v>
      </c>
      <c r="C940" t="s">
        <v>2017</v>
      </c>
      <c r="D940" t="s">
        <v>136</v>
      </c>
      <c r="E940" t="s">
        <v>137</v>
      </c>
      <c r="F940" t="s">
        <v>138</v>
      </c>
      <c r="G940" t="s">
        <v>139</v>
      </c>
      <c r="H940" t="s">
        <v>140</v>
      </c>
      <c r="I940" t="s">
        <v>10</v>
      </c>
      <c r="J940" t="s">
        <v>45</v>
      </c>
      <c r="K940">
        <v>52</v>
      </c>
      <c r="L940">
        <v>10841.3</v>
      </c>
      <c r="M940" t="s">
        <v>30</v>
      </c>
      <c r="N940">
        <v>939</v>
      </c>
      <c r="O940">
        <v>430.23282076923078</v>
      </c>
      <c r="P940" s="49" t="s">
        <v>33</v>
      </c>
      <c r="Q940" s="49">
        <v>7360445</v>
      </c>
      <c r="R940" s="49">
        <v>32.510452999999998</v>
      </c>
      <c r="S940" s="49">
        <v>52.540310169999998</v>
      </c>
      <c r="T940" s="49">
        <v>7.6758653781217774</v>
      </c>
      <c r="U940" s="49" t="s">
        <v>141</v>
      </c>
      <c r="V940" s="49">
        <v>0.28594968825048261</v>
      </c>
      <c r="W940" s="49">
        <v>1.93521838171215</v>
      </c>
      <c r="X940" s="49">
        <v>4</v>
      </c>
      <c r="Y940" s="49">
        <v>90</v>
      </c>
      <c r="Z940" s="49">
        <v>0.89753000000000005</v>
      </c>
      <c r="AA940" s="49">
        <v>401.28340079999998</v>
      </c>
      <c r="AB940" s="49">
        <v>2.1221608550000002</v>
      </c>
      <c r="AC940" s="51">
        <v>0.6989506263185653</v>
      </c>
      <c r="AD940" s="53">
        <v>1</v>
      </c>
      <c r="AE940" s="51">
        <v>430.23282076923078</v>
      </c>
      <c r="AF940" s="51">
        <v>1429.1104994109564</v>
      </c>
      <c r="AG940" s="51">
        <v>89.99996677581801</v>
      </c>
      <c r="AH940" s="51">
        <v>7.4270218542152678E-7</v>
      </c>
      <c r="AI940" s="51">
        <v>6.2976212695179098E-2</v>
      </c>
      <c r="AJ940" s="51">
        <v>0.12457321655316522</v>
      </c>
      <c r="AK940" s="51">
        <v>3.880424252077129</v>
      </c>
      <c r="AL940" s="51">
        <v>2.7708181469160618</v>
      </c>
      <c r="AM940" s="51">
        <v>4.9900303572381972</v>
      </c>
    </row>
    <row r="941" spans="1:39">
      <c r="A941" t="s">
        <v>2018</v>
      </c>
      <c r="B941">
        <v>5</v>
      </c>
      <c r="C941" t="s">
        <v>2019</v>
      </c>
      <c r="D941" t="s">
        <v>136</v>
      </c>
      <c r="E941" t="s">
        <v>137</v>
      </c>
      <c r="F941" t="s">
        <v>138</v>
      </c>
      <c r="G941" t="s">
        <v>139</v>
      </c>
      <c r="H941" t="s">
        <v>140</v>
      </c>
      <c r="I941" t="s">
        <v>10</v>
      </c>
      <c r="J941" t="s">
        <v>45</v>
      </c>
      <c r="K941">
        <v>52</v>
      </c>
      <c r="L941">
        <v>10841.3</v>
      </c>
      <c r="M941" t="s">
        <v>30</v>
      </c>
      <c r="N941">
        <v>940</v>
      </c>
      <c r="O941">
        <v>430.69149115384613</v>
      </c>
      <c r="P941" s="49" t="s">
        <v>33</v>
      </c>
      <c r="Q941" s="49">
        <v>7360445</v>
      </c>
      <c r="R941" s="49">
        <v>32.510452999999998</v>
      </c>
      <c r="S941" s="49">
        <v>52.540310169999998</v>
      </c>
      <c r="T941" s="49">
        <v>7.6758653781217774</v>
      </c>
      <c r="U941" s="49" t="s">
        <v>141</v>
      </c>
      <c r="V941" s="49">
        <v>0.28594968825048261</v>
      </c>
      <c r="W941" s="49">
        <v>1.93521838171215</v>
      </c>
      <c r="X941" s="49">
        <v>4</v>
      </c>
      <c r="Y941" s="49">
        <v>90</v>
      </c>
      <c r="Z941" s="49">
        <v>0.89753000000000005</v>
      </c>
      <c r="AA941" s="49">
        <v>401.28340079999998</v>
      </c>
      <c r="AB941" s="49">
        <v>2.1221608550000002</v>
      </c>
      <c r="AC941" s="51">
        <v>0.6989506263185653</v>
      </c>
      <c r="AD941" s="53">
        <v>1</v>
      </c>
      <c r="AE941" s="51">
        <v>430.69149115384613</v>
      </c>
      <c r="AF941" s="51">
        <v>1430.6340713719487</v>
      </c>
      <c r="AG941" s="51">
        <v>89.999967871396578</v>
      </c>
      <c r="AH941" s="51">
        <v>7.190855413205073E-7</v>
      </c>
      <c r="AI941" s="51">
        <v>6.2909146141814212E-2</v>
      </c>
      <c r="AJ941" s="51">
        <v>0.12457321655316522</v>
      </c>
      <c r="AK941" s="51">
        <v>3.8762917920729052</v>
      </c>
      <c r="AL941" s="51">
        <v>2.7678673625617534</v>
      </c>
      <c r="AM941" s="51">
        <v>4.9847162215840575</v>
      </c>
    </row>
    <row r="942" spans="1:39">
      <c r="A942" t="s">
        <v>2020</v>
      </c>
      <c r="B942">
        <v>5</v>
      </c>
      <c r="C942" t="s">
        <v>2021</v>
      </c>
      <c r="D942" t="s">
        <v>136</v>
      </c>
      <c r="E942" t="s">
        <v>137</v>
      </c>
      <c r="F942" t="s">
        <v>138</v>
      </c>
      <c r="G942" t="s">
        <v>139</v>
      </c>
      <c r="H942" t="s">
        <v>140</v>
      </c>
      <c r="I942" t="s">
        <v>10</v>
      </c>
      <c r="J942" t="s">
        <v>45</v>
      </c>
      <c r="K942">
        <v>52</v>
      </c>
      <c r="L942">
        <v>10841.3</v>
      </c>
      <c r="M942" t="s">
        <v>30</v>
      </c>
      <c r="N942">
        <v>941</v>
      </c>
      <c r="O942">
        <v>431.15016153846153</v>
      </c>
      <c r="P942" s="49" t="s">
        <v>33</v>
      </c>
      <c r="Q942" s="49">
        <v>7360445</v>
      </c>
      <c r="R942" s="49">
        <v>32.510452999999998</v>
      </c>
      <c r="S942" s="49">
        <v>52.540310169999998</v>
      </c>
      <c r="T942" s="49">
        <v>7.6758653781217774</v>
      </c>
      <c r="U942" s="49" t="s">
        <v>141</v>
      </c>
      <c r="V942" s="49">
        <v>0.28594968825048261</v>
      </c>
      <c r="W942" s="49">
        <v>1.93521838171215</v>
      </c>
      <c r="X942" s="49">
        <v>4</v>
      </c>
      <c r="Y942" s="49">
        <v>90</v>
      </c>
      <c r="Z942" s="49">
        <v>0.89753000000000005</v>
      </c>
      <c r="AA942" s="49">
        <v>401.28340079999998</v>
      </c>
      <c r="AB942" s="49">
        <v>2.1221608550000002</v>
      </c>
      <c r="AC942" s="51">
        <v>0.6989506263185653</v>
      </c>
      <c r="AD942" s="53">
        <v>1</v>
      </c>
      <c r="AE942" s="51">
        <v>431.15016153846153</v>
      </c>
      <c r="AF942" s="51">
        <v>1432.1576433329415</v>
      </c>
      <c r="AG942" s="51">
        <v>89.999968932093822</v>
      </c>
      <c r="AH942" s="51">
        <v>6.9619110286348065E-7</v>
      </c>
      <c r="AI942" s="51">
        <v>6.28422222588879E-2</v>
      </c>
      <c r="AJ942" s="51">
        <v>0.12457321655316522</v>
      </c>
      <c r="AK942" s="51">
        <v>3.8721681230360354</v>
      </c>
      <c r="AL942" s="51">
        <v>2.7649228554004246</v>
      </c>
      <c r="AM942" s="51">
        <v>4.9794133906716471</v>
      </c>
    </row>
    <row r="943" spans="1:39">
      <c r="A943" t="s">
        <v>2022</v>
      </c>
      <c r="B943">
        <v>5</v>
      </c>
      <c r="C943" t="s">
        <v>2023</v>
      </c>
      <c r="D943" t="s">
        <v>136</v>
      </c>
      <c r="E943" t="s">
        <v>137</v>
      </c>
      <c r="F943" t="s">
        <v>138</v>
      </c>
      <c r="G943" t="s">
        <v>139</v>
      </c>
      <c r="H943" t="s">
        <v>140</v>
      </c>
      <c r="I943" t="s">
        <v>10</v>
      </c>
      <c r="J943" t="s">
        <v>45</v>
      </c>
      <c r="K943">
        <v>52</v>
      </c>
      <c r="L943">
        <v>10841.3</v>
      </c>
      <c r="M943" t="s">
        <v>30</v>
      </c>
      <c r="N943">
        <v>942</v>
      </c>
      <c r="O943">
        <v>431.60883192307693</v>
      </c>
      <c r="P943" s="49" t="s">
        <v>33</v>
      </c>
      <c r="Q943" s="49">
        <v>7360445</v>
      </c>
      <c r="R943" s="49">
        <v>32.510452999999998</v>
      </c>
      <c r="S943" s="49">
        <v>52.540310169999998</v>
      </c>
      <c r="T943" s="49">
        <v>7.6758653781217774</v>
      </c>
      <c r="U943" s="49" t="s">
        <v>141</v>
      </c>
      <c r="V943" s="49">
        <v>0.28594968825048261</v>
      </c>
      <c r="W943" s="49">
        <v>1.93521838171215</v>
      </c>
      <c r="X943" s="49">
        <v>4</v>
      </c>
      <c r="Y943" s="49">
        <v>90</v>
      </c>
      <c r="Z943" s="49">
        <v>0.89753000000000005</v>
      </c>
      <c r="AA943" s="49">
        <v>401.28340079999998</v>
      </c>
      <c r="AB943" s="49">
        <v>2.1221608550000002</v>
      </c>
      <c r="AC943" s="51">
        <v>0.6989506263185653</v>
      </c>
      <c r="AD943" s="53">
        <v>1</v>
      </c>
      <c r="AE943" s="51">
        <v>431.60883192307693</v>
      </c>
      <c r="AF943" s="51">
        <v>1433.681215293934</v>
      </c>
      <c r="AG943" s="51">
        <v>89.999969958977786</v>
      </c>
      <c r="AH943" s="51">
        <v>6.7399767836290329E-7</v>
      </c>
      <c r="AI943" s="51">
        <v>6.2775440592297879E-2</v>
      </c>
      <c r="AJ943" s="51">
        <v>0.12457321655316522</v>
      </c>
      <c r="AK943" s="51">
        <v>3.8680532169859632</v>
      </c>
      <c r="AL943" s="51">
        <v>2.7619846054525503</v>
      </c>
      <c r="AM943" s="51">
        <v>4.974121828519376</v>
      </c>
    </row>
    <row r="944" spans="1:39">
      <c r="A944" t="s">
        <v>2024</v>
      </c>
      <c r="B944">
        <v>5</v>
      </c>
      <c r="C944" t="s">
        <v>2025</v>
      </c>
      <c r="D944" t="s">
        <v>136</v>
      </c>
      <c r="E944" t="s">
        <v>137</v>
      </c>
      <c r="F944" t="s">
        <v>138</v>
      </c>
      <c r="G944" t="s">
        <v>139</v>
      </c>
      <c r="H944" t="s">
        <v>140</v>
      </c>
      <c r="I944" t="s">
        <v>10</v>
      </c>
      <c r="J944" t="s">
        <v>45</v>
      </c>
      <c r="K944">
        <v>52</v>
      </c>
      <c r="L944">
        <v>10841.3</v>
      </c>
      <c r="M944" t="s">
        <v>30</v>
      </c>
      <c r="N944">
        <v>943</v>
      </c>
      <c r="O944">
        <v>432.06750230769234</v>
      </c>
      <c r="P944" s="49" t="s">
        <v>33</v>
      </c>
      <c r="Q944" s="49">
        <v>7360445</v>
      </c>
      <c r="R944" s="49">
        <v>32.510452999999998</v>
      </c>
      <c r="S944" s="49">
        <v>52.540310169999998</v>
      </c>
      <c r="T944" s="49">
        <v>7.6758653781217774</v>
      </c>
      <c r="U944" s="49" t="s">
        <v>141</v>
      </c>
      <c r="V944" s="49">
        <v>0.28594968825048261</v>
      </c>
      <c r="W944" s="49">
        <v>1.93521838171215</v>
      </c>
      <c r="X944" s="49">
        <v>4</v>
      </c>
      <c r="Y944" s="49">
        <v>90</v>
      </c>
      <c r="Z944" s="49">
        <v>0.89753000000000005</v>
      </c>
      <c r="AA944" s="49">
        <v>401.28340079999998</v>
      </c>
      <c r="AB944" s="49">
        <v>2.1221608550000002</v>
      </c>
      <c r="AC944" s="51">
        <v>0.6989506263185653</v>
      </c>
      <c r="AD944" s="53">
        <v>1</v>
      </c>
      <c r="AE944" s="51">
        <v>432.06750230769234</v>
      </c>
      <c r="AF944" s="51">
        <v>1435.2047872549265</v>
      </c>
      <c r="AG944" s="51">
        <v>89.999970953085253</v>
      </c>
      <c r="AH944" s="51">
        <v>6.5248474769776207E-7</v>
      </c>
      <c r="AI944" s="51">
        <v>6.2708800689848257E-2</v>
      </c>
      <c r="AJ944" s="51">
        <v>0.12457321655316522</v>
      </c>
      <c r="AK944" s="51">
        <v>3.863947046059597</v>
      </c>
      <c r="AL944" s="51">
        <v>2.7590525928224818</v>
      </c>
      <c r="AM944" s="51">
        <v>4.9688414992967127</v>
      </c>
    </row>
    <row r="945" spans="1:39">
      <c r="A945" t="s">
        <v>2026</v>
      </c>
      <c r="B945">
        <v>5</v>
      </c>
      <c r="C945" t="s">
        <v>2027</v>
      </c>
      <c r="D945" t="s">
        <v>136</v>
      </c>
      <c r="E945" t="s">
        <v>137</v>
      </c>
      <c r="F945" t="s">
        <v>138</v>
      </c>
      <c r="G945" t="s">
        <v>139</v>
      </c>
      <c r="H945" t="s">
        <v>140</v>
      </c>
      <c r="I945" t="s">
        <v>10</v>
      </c>
      <c r="J945" t="s">
        <v>45</v>
      </c>
      <c r="K945">
        <v>52</v>
      </c>
      <c r="L945">
        <v>10841.3</v>
      </c>
      <c r="M945" t="s">
        <v>30</v>
      </c>
      <c r="N945">
        <v>944</v>
      </c>
      <c r="O945">
        <v>432.52617269230768</v>
      </c>
      <c r="P945" s="49" t="s">
        <v>33</v>
      </c>
      <c r="Q945" s="49">
        <v>7360445</v>
      </c>
      <c r="R945" s="49">
        <v>32.510452999999998</v>
      </c>
      <c r="S945" s="49">
        <v>52.540310169999998</v>
      </c>
      <c r="T945" s="49">
        <v>7.6758653781217774</v>
      </c>
      <c r="U945" s="49" t="s">
        <v>141</v>
      </c>
      <c r="V945" s="49">
        <v>0.28594968825048261</v>
      </c>
      <c r="W945" s="49">
        <v>1.93521838171215</v>
      </c>
      <c r="X945" s="49">
        <v>4</v>
      </c>
      <c r="Y945" s="49">
        <v>90</v>
      </c>
      <c r="Z945" s="49">
        <v>0.89753000000000005</v>
      </c>
      <c r="AA945" s="49">
        <v>401.28340079999998</v>
      </c>
      <c r="AB945" s="49">
        <v>2.1221608550000002</v>
      </c>
      <c r="AC945" s="51">
        <v>0.6989506263185653</v>
      </c>
      <c r="AD945" s="53">
        <v>1</v>
      </c>
      <c r="AE945" s="51">
        <v>432.52617269230768</v>
      </c>
      <c r="AF945" s="51">
        <v>1436.7283592159188</v>
      </c>
      <c r="AG945" s="51">
        <v>89.999971915422577</v>
      </c>
      <c r="AH945" s="51">
        <v>6.3163234105998594E-7</v>
      </c>
      <c r="AI945" s="51">
        <v>6.2642302101240097E-2</v>
      </c>
      <c r="AJ945" s="51">
        <v>0.12457321655316522</v>
      </c>
      <c r="AK945" s="51">
        <v>3.8598495825107331</v>
      </c>
      <c r="AL945" s="51">
        <v>2.7561267976980335</v>
      </c>
      <c r="AM945" s="51">
        <v>4.9635723673234331</v>
      </c>
    </row>
    <row r="946" spans="1:39">
      <c r="A946" t="s">
        <v>2028</v>
      </c>
      <c r="B946">
        <v>5</v>
      </c>
      <c r="C946" t="s">
        <v>2029</v>
      </c>
      <c r="D946" t="s">
        <v>136</v>
      </c>
      <c r="E946" t="s">
        <v>137</v>
      </c>
      <c r="F946" t="s">
        <v>138</v>
      </c>
      <c r="G946" t="s">
        <v>139</v>
      </c>
      <c r="H946" t="s">
        <v>140</v>
      </c>
      <c r="I946" t="s">
        <v>10</v>
      </c>
      <c r="J946" t="s">
        <v>45</v>
      </c>
      <c r="K946">
        <v>52</v>
      </c>
      <c r="L946">
        <v>10841.3</v>
      </c>
      <c r="M946" t="s">
        <v>30</v>
      </c>
      <c r="N946">
        <v>945</v>
      </c>
      <c r="O946">
        <v>432.98484307692308</v>
      </c>
      <c r="P946" s="49" t="s">
        <v>33</v>
      </c>
      <c r="Q946" s="49">
        <v>7360445</v>
      </c>
      <c r="R946" s="49">
        <v>32.510452999999998</v>
      </c>
      <c r="S946" s="49">
        <v>52.540310169999998</v>
      </c>
      <c r="T946" s="49">
        <v>7.6758653781217774</v>
      </c>
      <c r="U946" s="49" t="s">
        <v>141</v>
      </c>
      <c r="V946" s="49">
        <v>0.28594968825048261</v>
      </c>
      <c r="W946" s="49">
        <v>1.93521838171215</v>
      </c>
      <c r="X946" s="49">
        <v>4</v>
      </c>
      <c r="Y946" s="49">
        <v>90</v>
      </c>
      <c r="Z946" s="49">
        <v>0.89753000000000005</v>
      </c>
      <c r="AA946" s="49">
        <v>401.28340079999998</v>
      </c>
      <c r="AB946" s="49">
        <v>2.1221608550000002</v>
      </c>
      <c r="AC946" s="51">
        <v>0.6989506263185653</v>
      </c>
      <c r="AD946" s="53">
        <v>1</v>
      </c>
      <c r="AE946" s="51">
        <v>432.98484307692308</v>
      </c>
      <c r="AF946" s="51">
        <v>1438.2519311769113</v>
      </c>
      <c r="AG946" s="51">
        <v>89.999972846966543</v>
      </c>
      <c r="AH946" s="51">
        <v>6.1142104828067559E-7</v>
      </c>
      <c r="AI946" s="51">
        <v>6.2575944378061923E-2</v>
      </c>
      <c r="AJ946" s="51">
        <v>0.12457321655316522</v>
      </c>
      <c r="AK946" s="51">
        <v>3.8557607987094662</v>
      </c>
      <c r="AL946" s="51">
        <v>2.7532072003500621</v>
      </c>
      <c r="AM946" s="51">
        <v>4.9583143970688708</v>
      </c>
    </row>
    <row r="947" spans="1:39">
      <c r="A947" t="s">
        <v>2030</v>
      </c>
      <c r="B947">
        <v>5</v>
      </c>
      <c r="C947" t="s">
        <v>2031</v>
      </c>
      <c r="D947" t="s">
        <v>136</v>
      </c>
      <c r="E947" t="s">
        <v>137</v>
      </c>
      <c r="F947" t="s">
        <v>138</v>
      </c>
      <c r="G947" t="s">
        <v>139</v>
      </c>
      <c r="H947" t="s">
        <v>140</v>
      </c>
      <c r="I947" t="s">
        <v>10</v>
      </c>
      <c r="J947" t="s">
        <v>45</v>
      </c>
      <c r="K947">
        <v>52</v>
      </c>
      <c r="L947">
        <v>10841.3</v>
      </c>
      <c r="M947" t="s">
        <v>30</v>
      </c>
      <c r="N947">
        <v>946</v>
      </c>
      <c r="O947">
        <v>433.44351346153849</v>
      </c>
      <c r="P947" s="49" t="s">
        <v>33</v>
      </c>
      <c r="Q947" s="49">
        <v>7360445</v>
      </c>
      <c r="R947" s="49">
        <v>32.510452999999998</v>
      </c>
      <c r="S947" s="49">
        <v>52.540310169999998</v>
      </c>
      <c r="T947" s="49">
        <v>7.6758653781217774</v>
      </c>
      <c r="U947" s="49" t="s">
        <v>141</v>
      </c>
      <c r="V947" s="49">
        <v>0.28594968825048261</v>
      </c>
      <c r="W947" s="49">
        <v>1.93521838171215</v>
      </c>
      <c r="X947" s="49">
        <v>4</v>
      </c>
      <c r="Y947" s="49">
        <v>90</v>
      </c>
      <c r="Z947" s="49">
        <v>0.89753000000000005</v>
      </c>
      <c r="AA947" s="49">
        <v>401.28340079999998</v>
      </c>
      <c r="AB947" s="49">
        <v>2.1221608550000002</v>
      </c>
      <c r="AC947" s="51">
        <v>0.6989506263185653</v>
      </c>
      <c r="AD947" s="53">
        <v>1</v>
      </c>
      <c r="AE947" s="51">
        <v>433.44351346153849</v>
      </c>
      <c r="AF947" s="51">
        <v>1439.775503137904</v>
      </c>
      <c r="AG947" s="51">
        <v>89.999973748665184</v>
      </c>
      <c r="AH947" s="51">
        <v>5.9183200017640639E-7</v>
      </c>
      <c r="AI947" s="51">
        <v>6.2509727073780358E-2</v>
      </c>
      <c r="AJ947" s="51">
        <v>0.12457321655316522</v>
      </c>
      <c r="AK947" s="51">
        <v>3.8516806671416139</v>
      </c>
      <c r="AL947" s="51">
        <v>2.7502937811320582</v>
      </c>
      <c r="AM947" s="51">
        <v>4.9530675531511701</v>
      </c>
    </row>
    <row r="948" spans="1:39">
      <c r="A948" t="s">
        <v>2032</v>
      </c>
      <c r="B948">
        <v>5</v>
      </c>
      <c r="C948" t="s">
        <v>2033</v>
      </c>
      <c r="D948" t="s">
        <v>136</v>
      </c>
      <c r="E948" t="s">
        <v>137</v>
      </c>
      <c r="F948" t="s">
        <v>138</v>
      </c>
      <c r="G948" t="s">
        <v>139</v>
      </c>
      <c r="H948" t="s">
        <v>140</v>
      </c>
      <c r="I948" t="s">
        <v>10</v>
      </c>
      <c r="J948" t="s">
        <v>45</v>
      </c>
      <c r="K948">
        <v>52</v>
      </c>
      <c r="L948">
        <v>10841.3</v>
      </c>
      <c r="M948" t="s">
        <v>30</v>
      </c>
      <c r="N948">
        <v>947</v>
      </c>
      <c r="O948">
        <v>433.90218384615383</v>
      </c>
      <c r="P948" s="49" t="s">
        <v>33</v>
      </c>
      <c r="Q948" s="49">
        <v>7360445</v>
      </c>
      <c r="R948" s="49">
        <v>32.510452999999998</v>
      </c>
      <c r="S948" s="49">
        <v>52.540310169999998</v>
      </c>
      <c r="T948" s="49">
        <v>7.6758653781217774</v>
      </c>
      <c r="U948" s="49" t="s">
        <v>141</v>
      </c>
      <c r="V948" s="49">
        <v>0.28594968825048261</v>
      </c>
      <c r="W948" s="49">
        <v>1.93521838171215</v>
      </c>
      <c r="X948" s="49">
        <v>4</v>
      </c>
      <c r="Y948" s="49">
        <v>90</v>
      </c>
      <c r="Z948" s="49">
        <v>0.89753000000000005</v>
      </c>
      <c r="AA948" s="49">
        <v>401.28340079999998</v>
      </c>
      <c r="AB948" s="49">
        <v>2.1221608550000002</v>
      </c>
      <c r="AC948" s="51">
        <v>0.6989506263185653</v>
      </c>
      <c r="AD948" s="53">
        <v>1</v>
      </c>
      <c r="AE948" s="51">
        <v>433.90218384615383</v>
      </c>
      <c r="AF948" s="51">
        <v>1441.2990750988963</v>
      </c>
      <c r="AG948" s="51">
        <v>89.999974621438582</v>
      </c>
      <c r="AH948" s="51">
        <v>5.7284684989415789E-7</v>
      </c>
      <c r="AI948" s="51">
        <v>6.2443649743730761E-2</v>
      </c>
      <c r="AJ948" s="51">
        <v>0.12457321655316522</v>
      </c>
      <c r="AK948" s="51">
        <v>3.8476091604081426</v>
      </c>
      <c r="AL948" s="51">
        <v>2.7473865204797328</v>
      </c>
      <c r="AM948" s="51">
        <v>4.9478318003365525</v>
      </c>
    </row>
    <row r="949" spans="1:39">
      <c r="A949" t="s">
        <v>2034</v>
      </c>
      <c r="B949">
        <v>5</v>
      </c>
      <c r="C949" t="s">
        <v>2035</v>
      </c>
      <c r="D949" t="s">
        <v>136</v>
      </c>
      <c r="E949" t="s">
        <v>137</v>
      </c>
      <c r="F949" t="s">
        <v>138</v>
      </c>
      <c r="G949" t="s">
        <v>139</v>
      </c>
      <c r="H949" t="s">
        <v>140</v>
      </c>
      <c r="I949" t="s">
        <v>10</v>
      </c>
      <c r="J949" t="s">
        <v>45</v>
      </c>
      <c r="K949">
        <v>52</v>
      </c>
      <c r="L949">
        <v>10841.3</v>
      </c>
      <c r="M949" t="s">
        <v>30</v>
      </c>
      <c r="N949">
        <v>948</v>
      </c>
      <c r="O949">
        <v>434.36085423076923</v>
      </c>
      <c r="P949" s="49" t="s">
        <v>33</v>
      </c>
      <c r="Q949" s="49">
        <v>7360445</v>
      </c>
      <c r="R949" s="49">
        <v>32.510452999999998</v>
      </c>
      <c r="S949" s="49">
        <v>52.540310169999998</v>
      </c>
      <c r="T949" s="49">
        <v>7.6758653781217774</v>
      </c>
      <c r="U949" s="49" t="s">
        <v>141</v>
      </c>
      <c r="V949" s="49">
        <v>0.28594968825048261</v>
      </c>
      <c r="W949" s="49">
        <v>1.93521838171215</v>
      </c>
      <c r="X949" s="49">
        <v>4</v>
      </c>
      <c r="Y949" s="49">
        <v>90</v>
      </c>
      <c r="Z949" s="49">
        <v>0.89753000000000005</v>
      </c>
      <c r="AA949" s="49">
        <v>401.28340079999998</v>
      </c>
      <c r="AB949" s="49">
        <v>2.1221608550000002</v>
      </c>
      <c r="AC949" s="51">
        <v>0.6989506263185653</v>
      </c>
      <c r="AD949" s="53">
        <v>1</v>
      </c>
      <c r="AE949" s="51">
        <v>434.36085423076923</v>
      </c>
      <c r="AF949" s="51">
        <v>1442.8226470598888</v>
      </c>
      <c r="AG949" s="51">
        <v>89.999975466179663</v>
      </c>
      <c r="AH949" s="51">
        <v>5.5444777291047424E-7</v>
      </c>
      <c r="AI949" s="51">
        <v>6.2377711945107786E-2</v>
      </c>
      <c r="AJ949" s="51">
        <v>0.12457321655316522</v>
      </c>
      <c r="AK949" s="51">
        <v>3.843546251224581</v>
      </c>
      <c r="AL949" s="51">
        <v>2.7444853989106006</v>
      </c>
      <c r="AM949" s="51">
        <v>4.9426071035385615</v>
      </c>
    </row>
    <row r="950" spans="1:39">
      <c r="A950" t="s">
        <v>2036</v>
      </c>
      <c r="B950">
        <v>5</v>
      </c>
      <c r="C950" t="s">
        <v>2037</v>
      </c>
      <c r="D950" t="s">
        <v>136</v>
      </c>
      <c r="E950" t="s">
        <v>137</v>
      </c>
      <c r="F950" t="s">
        <v>138</v>
      </c>
      <c r="G950" t="s">
        <v>139</v>
      </c>
      <c r="H950" t="s">
        <v>140</v>
      </c>
      <c r="I950" t="s">
        <v>10</v>
      </c>
      <c r="J950" t="s">
        <v>45</v>
      </c>
      <c r="K950">
        <v>52</v>
      </c>
      <c r="L950">
        <v>10841.3</v>
      </c>
      <c r="M950" t="s">
        <v>30</v>
      </c>
      <c r="N950">
        <v>949</v>
      </c>
      <c r="O950">
        <v>434.81952461538464</v>
      </c>
      <c r="P950" s="49" t="s">
        <v>33</v>
      </c>
      <c r="Q950" s="49">
        <v>7360445</v>
      </c>
      <c r="R950" s="49">
        <v>32.510452999999998</v>
      </c>
      <c r="S950" s="49">
        <v>52.540310169999998</v>
      </c>
      <c r="T950" s="49">
        <v>7.6758653781217774</v>
      </c>
      <c r="U950" s="49" t="s">
        <v>141</v>
      </c>
      <c r="V950" s="49">
        <v>0.28594968825048261</v>
      </c>
      <c r="W950" s="49">
        <v>1.93521838171215</v>
      </c>
      <c r="X950" s="49">
        <v>4</v>
      </c>
      <c r="Y950" s="49">
        <v>90</v>
      </c>
      <c r="Z950" s="49">
        <v>0.89753000000000005</v>
      </c>
      <c r="AA950" s="49">
        <v>401.28340079999998</v>
      </c>
      <c r="AB950" s="49">
        <v>2.1221608550000002</v>
      </c>
      <c r="AC950" s="51">
        <v>0.6989506263185653</v>
      </c>
      <c r="AD950" s="53">
        <v>1</v>
      </c>
      <c r="AE950" s="51">
        <v>434.81952461538464</v>
      </c>
      <c r="AF950" s="51">
        <v>1444.3462190208813</v>
      </c>
      <c r="AG950" s="51">
        <v>89.999976283754947</v>
      </c>
      <c r="AH950" s="51">
        <v>5.3661743905112587E-7</v>
      </c>
      <c r="AI950" s="51">
        <v>6.2311913236956236E-2</v>
      </c>
      <c r="AJ950" s="51">
        <v>0.12457321655316522</v>
      </c>
      <c r="AK950" s="51">
        <v>3.8394919124204603</v>
      </c>
      <c r="AL950" s="51">
        <v>2.7415903970235802</v>
      </c>
      <c r="AM950" s="51">
        <v>4.9373934278173408</v>
      </c>
    </row>
    <row r="951" spans="1:39">
      <c r="A951" t="s">
        <v>2038</v>
      </c>
      <c r="B951">
        <v>5</v>
      </c>
      <c r="C951" t="s">
        <v>2039</v>
      </c>
      <c r="D951" t="s">
        <v>136</v>
      </c>
      <c r="E951" t="s">
        <v>137</v>
      </c>
      <c r="F951" t="s">
        <v>138</v>
      </c>
      <c r="G951" t="s">
        <v>139</v>
      </c>
      <c r="H951" t="s">
        <v>140</v>
      </c>
      <c r="I951" t="s">
        <v>10</v>
      </c>
      <c r="J951" t="s">
        <v>45</v>
      </c>
      <c r="K951">
        <v>52</v>
      </c>
      <c r="L951">
        <v>10841.3</v>
      </c>
      <c r="M951" t="s">
        <v>30</v>
      </c>
      <c r="N951">
        <v>950</v>
      </c>
      <c r="O951">
        <v>435.27819499999998</v>
      </c>
      <c r="P951" s="49" t="s">
        <v>33</v>
      </c>
      <c r="Q951" s="49">
        <v>7360445</v>
      </c>
      <c r="R951" s="49">
        <v>32.510452999999998</v>
      </c>
      <c r="S951" s="49">
        <v>52.540310169999998</v>
      </c>
      <c r="T951" s="49">
        <v>7.6758653781217774</v>
      </c>
      <c r="U951" s="49" t="s">
        <v>141</v>
      </c>
      <c r="V951" s="49">
        <v>0.28594968825048261</v>
      </c>
      <c r="W951" s="49">
        <v>1.93521838171215</v>
      </c>
      <c r="X951" s="49">
        <v>4</v>
      </c>
      <c r="Y951" s="49">
        <v>90</v>
      </c>
      <c r="Z951" s="49">
        <v>0.89753000000000005</v>
      </c>
      <c r="AA951" s="49">
        <v>401.28340079999998</v>
      </c>
      <c r="AB951" s="49">
        <v>2.1221608550000002</v>
      </c>
      <c r="AC951" s="51">
        <v>0.6989506263185653</v>
      </c>
      <c r="AD951" s="53">
        <v>1</v>
      </c>
      <c r="AE951" s="51">
        <v>435.27819499999998</v>
      </c>
      <c r="AF951" s="51">
        <v>1445.8697909818736</v>
      </c>
      <c r="AG951" s="51">
        <v>89.999977075005276</v>
      </c>
      <c r="AH951" s="51">
        <v>5.1933899383523488E-7</v>
      </c>
      <c r="AI951" s="51">
        <v>6.2246253180161762E-2</v>
      </c>
      <c r="AJ951" s="51">
        <v>0.12457321655316522</v>
      </c>
      <c r="AK951" s="51">
        <v>3.8354461169387397</v>
      </c>
      <c r="AL951" s="51">
        <v>2.7387014954985829</v>
      </c>
      <c r="AM951" s="51">
        <v>4.932190738378897</v>
      </c>
    </row>
    <row r="952" spans="1:39">
      <c r="A952" t="s">
        <v>2040</v>
      </c>
      <c r="B952">
        <v>5</v>
      </c>
      <c r="C952" t="s">
        <v>2041</v>
      </c>
      <c r="D952" t="s">
        <v>136</v>
      </c>
      <c r="E952" t="s">
        <v>137</v>
      </c>
      <c r="F952" t="s">
        <v>138</v>
      </c>
      <c r="G952" t="s">
        <v>139</v>
      </c>
      <c r="H952" t="s">
        <v>140</v>
      </c>
      <c r="I952" t="s">
        <v>10</v>
      </c>
      <c r="J952" t="s">
        <v>45</v>
      </c>
      <c r="K952">
        <v>52</v>
      </c>
      <c r="L952">
        <v>10841.3</v>
      </c>
      <c r="M952" t="s">
        <v>30</v>
      </c>
      <c r="N952">
        <v>951</v>
      </c>
      <c r="O952">
        <v>435.73686538461538</v>
      </c>
      <c r="P952" s="49" t="s">
        <v>33</v>
      </c>
      <c r="Q952" s="49">
        <v>7360445</v>
      </c>
      <c r="R952" s="49">
        <v>32.510452999999998</v>
      </c>
      <c r="S952" s="49">
        <v>52.540310169999998</v>
      </c>
      <c r="T952" s="49">
        <v>7.6758653781217774</v>
      </c>
      <c r="U952" s="49" t="s">
        <v>141</v>
      </c>
      <c r="V952" s="49">
        <v>0.28594968825048261</v>
      </c>
      <c r="W952" s="49">
        <v>1.93521838171215</v>
      </c>
      <c r="X952" s="49">
        <v>4</v>
      </c>
      <c r="Y952" s="49">
        <v>90</v>
      </c>
      <c r="Z952" s="49">
        <v>0.89753000000000005</v>
      </c>
      <c r="AA952" s="49">
        <v>401.28340079999998</v>
      </c>
      <c r="AB952" s="49">
        <v>2.1221608550000002</v>
      </c>
      <c r="AC952" s="51">
        <v>0.6989506263185653</v>
      </c>
      <c r="AD952" s="53">
        <v>1</v>
      </c>
      <c r="AE952" s="51">
        <v>435.73686538461538</v>
      </c>
      <c r="AF952" s="51">
        <v>1447.3933629428664</v>
      </c>
      <c r="AG952" s="51">
        <v>89.999977840746624</v>
      </c>
      <c r="AH952" s="51">
        <v>5.0259611443929389E-7</v>
      </c>
      <c r="AI952" s="51">
        <v>6.2180731337441703E-2</v>
      </c>
      <c r="AJ952" s="51">
        <v>0.12457321655316522</v>
      </c>
      <c r="AK952" s="51">
        <v>3.8314088378352413</v>
      </c>
      <c r="AL952" s="51">
        <v>2.7358186750961102</v>
      </c>
      <c r="AM952" s="51">
        <v>4.9269990005743729</v>
      </c>
    </row>
    <row r="953" spans="1:39">
      <c r="A953" t="s">
        <v>2042</v>
      </c>
      <c r="B953">
        <v>5</v>
      </c>
      <c r="C953" t="s">
        <v>2043</v>
      </c>
      <c r="D953" t="s">
        <v>136</v>
      </c>
      <c r="E953" t="s">
        <v>137</v>
      </c>
      <c r="F953" t="s">
        <v>138</v>
      </c>
      <c r="G953" t="s">
        <v>139</v>
      </c>
      <c r="H953" t="s">
        <v>140</v>
      </c>
      <c r="I953" t="s">
        <v>10</v>
      </c>
      <c r="J953" t="s">
        <v>45</v>
      </c>
      <c r="K953">
        <v>52</v>
      </c>
      <c r="L953">
        <v>10841.3</v>
      </c>
      <c r="M953" t="s">
        <v>30</v>
      </c>
      <c r="N953">
        <v>952</v>
      </c>
      <c r="O953">
        <v>436.19553576923079</v>
      </c>
      <c r="P953" s="49" t="s">
        <v>33</v>
      </c>
      <c r="Q953" s="49">
        <v>7360445</v>
      </c>
      <c r="R953" s="49">
        <v>32.510452999999998</v>
      </c>
      <c r="S953" s="49">
        <v>52.540310169999998</v>
      </c>
      <c r="T953" s="49">
        <v>7.6758653781217774</v>
      </c>
      <c r="U953" s="49" t="s">
        <v>141</v>
      </c>
      <c r="V953" s="49">
        <v>0.28594968825048261</v>
      </c>
      <c r="W953" s="49">
        <v>1.93521838171215</v>
      </c>
      <c r="X953" s="49">
        <v>4</v>
      </c>
      <c r="Y953" s="49">
        <v>90</v>
      </c>
      <c r="Z953" s="49">
        <v>0.89753000000000005</v>
      </c>
      <c r="AA953" s="49">
        <v>401.28340079999998</v>
      </c>
      <c r="AB953" s="49">
        <v>2.1221608550000002</v>
      </c>
      <c r="AC953" s="51">
        <v>0.6989506263185653</v>
      </c>
      <c r="AD953" s="53">
        <v>1</v>
      </c>
      <c r="AE953" s="51">
        <v>436.19553576923079</v>
      </c>
      <c r="AF953" s="51">
        <v>1448.9169349038589</v>
      </c>
      <c r="AG953" s="51">
        <v>89.999978581770677</v>
      </c>
      <c r="AH953" s="51">
        <v>4.8637286046098977E-7</v>
      </c>
      <c r="AI953" s="51">
        <v>6.2115347273335939E-2</v>
      </c>
      <c r="AJ953" s="51">
        <v>0.12457321655316522</v>
      </c>
      <c r="AK953" s="51">
        <v>3.8273800482780884</v>
      </c>
      <c r="AL953" s="51">
        <v>2.732941916656852</v>
      </c>
      <c r="AM953" s="51">
        <v>4.9218181798993257</v>
      </c>
    </row>
    <row r="954" spans="1:39">
      <c r="A954" t="s">
        <v>2044</v>
      </c>
      <c r="B954">
        <v>5</v>
      </c>
      <c r="C954" t="s">
        <v>2045</v>
      </c>
      <c r="D954" t="s">
        <v>136</v>
      </c>
      <c r="E954" t="s">
        <v>137</v>
      </c>
      <c r="F954" t="s">
        <v>138</v>
      </c>
      <c r="G954" t="s">
        <v>139</v>
      </c>
      <c r="H954" t="s">
        <v>140</v>
      </c>
      <c r="I954" t="s">
        <v>10</v>
      </c>
      <c r="J954" t="s">
        <v>45</v>
      </c>
      <c r="K954">
        <v>52</v>
      </c>
      <c r="L954">
        <v>10841.3</v>
      </c>
      <c r="M954" t="s">
        <v>30</v>
      </c>
      <c r="N954">
        <v>953</v>
      </c>
      <c r="O954">
        <v>436.65420615384613</v>
      </c>
      <c r="P954" s="49" t="s">
        <v>33</v>
      </c>
      <c r="Q954" s="49">
        <v>7360445</v>
      </c>
      <c r="R954" s="49">
        <v>32.510452999999998</v>
      </c>
      <c r="S954" s="49">
        <v>52.540310169999998</v>
      </c>
      <c r="T954" s="49">
        <v>7.6758653781217774</v>
      </c>
      <c r="U954" s="49" t="s">
        <v>141</v>
      </c>
      <c r="V954" s="49">
        <v>0.28594968825048261</v>
      </c>
      <c r="W954" s="49">
        <v>1.93521838171215</v>
      </c>
      <c r="X954" s="49">
        <v>4</v>
      </c>
      <c r="Y954" s="49">
        <v>90</v>
      </c>
      <c r="Z954" s="49">
        <v>0.89753000000000005</v>
      </c>
      <c r="AA954" s="49">
        <v>401.28340079999998</v>
      </c>
      <c r="AB954" s="49">
        <v>2.1221608550000002</v>
      </c>
      <c r="AC954" s="51">
        <v>0.6989506263185653</v>
      </c>
      <c r="AD954" s="53">
        <v>1</v>
      </c>
      <c r="AE954" s="51">
        <v>436.65420615384613</v>
      </c>
      <c r="AF954" s="51">
        <v>1450.4405068648512</v>
      </c>
      <c r="AG954" s="51">
        <v>89.999979298845602</v>
      </c>
      <c r="AH954" s="51">
        <v>4.7065379517300679E-7</v>
      </c>
      <c r="AI954" s="51">
        <v>6.2050100554197775E-2</v>
      </c>
      <c r="AJ954" s="51">
        <v>0.12457321655316522</v>
      </c>
      <c r="AK954" s="51">
        <v>3.823359721547142</v>
      </c>
      <c r="AL954" s="51">
        <v>2.7300712011012847</v>
      </c>
      <c r="AM954" s="51">
        <v>4.9166482419930002</v>
      </c>
    </row>
    <row r="955" spans="1:39">
      <c r="A955" t="s">
        <v>2046</v>
      </c>
      <c r="B955">
        <v>5</v>
      </c>
      <c r="C955" t="s">
        <v>2047</v>
      </c>
      <c r="D955" t="s">
        <v>136</v>
      </c>
      <c r="E955" t="s">
        <v>137</v>
      </c>
      <c r="F955" t="s">
        <v>138</v>
      </c>
      <c r="G955" t="s">
        <v>139</v>
      </c>
      <c r="H955" t="s">
        <v>140</v>
      </c>
      <c r="I955" t="s">
        <v>10</v>
      </c>
      <c r="J955" t="s">
        <v>45</v>
      </c>
      <c r="K955">
        <v>52</v>
      </c>
      <c r="L955">
        <v>10841.3</v>
      </c>
      <c r="M955" t="s">
        <v>30</v>
      </c>
      <c r="N955">
        <v>954</v>
      </c>
      <c r="O955">
        <v>437.11287653846153</v>
      </c>
      <c r="P955" s="49" t="s">
        <v>33</v>
      </c>
      <c r="Q955" s="49">
        <v>7360445</v>
      </c>
      <c r="R955" s="49">
        <v>32.510452999999998</v>
      </c>
      <c r="S955" s="49">
        <v>52.540310169999998</v>
      </c>
      <c r="T955" s="49">
        <v>7.6758653781217774</v>
      </c>
      <c r="U955" s="49" t="s">
        <v>141</v>
      </c>
      <c r="V955" s="49">
        <v>0.28594968825048261</v>
      </c>
      <c r="W955" s="49">
        <v>1.93521838171215</v>
      </c>
      <c r="X955" s="49">
        <v>4</v>
      </c>
      <c r="Y955" s="49">
        <v>90</v>
      </c>
      <c r="Z955" s="49">
        <v>0.89753000000000005</v>
      </c>
      <c r="AA955" s="49">
        <v>401.28340079999998</v>
      </c>
      <c r="AB955" s="49">
        <v>2.1221608550000002</v>
      </c>
      <c r="AC955" s="51">
        <v>0.6989506263185653</v>
      </c>
      <c r="AD955" s="53">
        <v>1</v>
      </c>
      <c r="AE955" s="51">
        <v>437.11287653846153</v>
      </c>
      <c r="AF955" s="51">
        <v>1451.9640788258437</v>
      </c>
      <c r="AG955" s="51">
        <v>89.999979992716675</v>
      </c>
      <c r="AH955" s="51">
        <v>4.5542389225053797E-7</v>
      </c>
      <c r="AI955" s="51">
        <v>6.1984990748184858E-2</v>
      </c>
      <c r="AJ955" s="51">
        <v>0.12457321655316522</v>
      </c>
      <c r="AK955" s="51">
        <v>3.8193478310334421</v>
      </c>
      <c r="AL955" s="51">
        <v>2.7272065094292719</v>
      </c>
      <c r="AM955" s="51">
        <v>4.9114891526376123</v>
      </c>
    </row>
    <row r="956" spans="1:39">
      <c r="A956" t="s">
        <v>2048</v>
      </c>
      <c r="B956">
        <v>5</v>
      </c>
      <c r="C956" t="s">
        <v>2049</v>
      </c>
      <c r="D956" t="s">
        <v>136</v>
      </c>
      <c r="E956" t="s">
        <v>137</v>
      </c>
      <c r="F956" t="s">
        <v>138</v>
      </c>
      <c r="G956" t="s">
        <v>139</v>
      </c>
      <c r="H956" t="s">
        <v>140</v>
      </c>
      <c r="I956" t="s">
        <v>10</v>
      </c>
      <c r="J956" t="s">
        <v>45</v>
      </c>
      <c r="K956">
        <v>52</v>
      </c>
      <c r="L956">
        <v>10841.3</v>
      </c>
      <c r="M956" t="s">
        <v>30</v>
      </c>
      <c r="N956">
        <v>955</v>
      </c>
      <c r="O956">
        <v>437.57154692307694</v>
      </c>
      <c r="P956" s="49" t="s">
        <v>33</v>
      </c>
      <c r="Q956" s="49">
        <v>7360445</v>
      </c>
      <c r="R956" s="49">
        <v>32.510452999999998</v>
      </c>
      <c r="S956" s="49">
        <v>52.540310169999998</v>
      </c>
      <c r="T956" s="49">
        <v>7.6758653781217774</v>
      </c>
      <c r="U956" s="49" t="s">
        <v>141</v>
      </c>
      <c r="V956" s="49">
        <v>0.28594968825048261</v>
      </c>
      <c r="W956" s="49">
        <v>1.93521838171215</v>
      </c>
      <c r="X956" s="49">
        <v>4</v>
      </c>
      <c r="Y956" s="49">
        <v>90</v>
      </c>
      <c r="Z956" s="49">
        <v>0.89753000000000005</v>
      </c>
      <c r="AA956" s="49">
        <v>401.28340079999998</v>
      </c>
      <c r="AB956" s="49">
        <v>2.1221608550000002</v>
      </c>
      <c r="AC956" s="51">
        <v>0.6989506263185653</v>
      </c>
      <c r="AD956" s="53">
        <v>1</v>
      </c>
      <c r="AE956" s="51">
        <v>437.57154692307694</v>
      </c>
      <c r="AF956" s="51">
        <v>1453.4876507868362</v>
      </c>
      <c r="AG956" s="51">
        <v>89.999980664106943</v>
      </c>
      <c r="AH956" s="51">
        <v>4.4066856375351698E-7</v>
      </c>
      <c r="AI956" s="51">
        <v>6.1920017425250246E-2</v>
      </c>
      <c r="AJ956" s="51">
        <v>0.12457321655316522</v>
      </c>
      <c r="AK956" s="51">
        <v>3.8153443502386559</v>
      </c>
      <c r="AL956" s="51">
        <v>2.7243478227196718</v>
      </c>
      <c r="AM956" s="51">
        <v>4.9063408777576401</v>
      </c>
    </row>
    <row r="957" spans="1:39">
      <c r="A957" t="s">
        <v>2050</v>
      </c>
      <c r="B957">
        <v>5</v>
      </c>
      <c r="C957" t="s">
        <v>2051</v>
      </c>
      <c r="D957" t="s">
        <v>136</v>
      </c>
      <c r="E957" t="s">
        <v>137</v>
      </c>
      <c r="F957" t="s">
        <v>138</v>
      </c>
      <c r="G957" t="s">
        <v>139</v>
      </c>
      <c r="H957" t="s">
        <v>140</v>
      </c>
      <c r="I957" t="s">
        <v>10</v>
      </c>
      <c r="J957" t="s">
        <v>45</v>
      </c>
      <c r="K957">
        <v>52</v>
      </c>
      <c r="L957">
        <v>10841.3</v>
      </c>
      <c r="M957" t="s">
        <v>30</v>
      </c>
      <c r="N957">
        <v>956</v>
      </c>
      <c r="O957">
        <v>438.03021730769228</v>
      </c>
      <c r="P957" s="49" t="s">
        <v>33</v>
      </c>
      <c r="Q957" s="49">
        <v>7360445</v>
      </c>
      <c r="R957" s="49">
        <v>32.510452999999998</v>
      </c>
      <c r="S957" s="49">
        <v>52.540310169999998</v>
      </c>
      <c r="T957" s="49">
        <v>7.6758653781217774</v>
      </c>
      <c r="U957" s="49" t="s">
        <v>141</v>
      </c>
      <c r="V957" s="49">
        <v>0.28594968825048261</v>
      </c>
      <c r="W957" s="49">
        <v>1.93521838171215</v>
      </c>
      <c r="X957" s="49">
        <v>4</v>
      </c>
      <c r="Y957" s="49">
        <v>90</v>
      </c>
      <c r="Z957" s="49">
        <v>0.89753000000000005</v>
      </c>
      <c r="AA957" s="49">
        <v>401.28340079999998</v>
      </c>
      <c r="AB957" s="49">
        <v>2.1221608550000002</v>
      </c>
      <c r="AC957" s="51">
        <v>0.6989506263185653</v>
      </c>
      <c r="AD957" s="53">
        <v>1</v>
      </c>
      <c r="AE957" s="51">
        <v>438.03021730769228</v>
      </c>
      <c r="AF957" s="51">
        <v>1455.0112227478287</v>
      </c>
      <c r="AG957" s="51">
        <v>89.999981313717896</v>
      </c>
      <c r="AH957" s="51">
        <v>4.2637366012599124E-7</v>
      </c>
      <c r="AI957" s="51">
        <v>6.1855180157133399E-2</v>
      </c>
      <c r="AJ957" s="51">
        <v>0.12457321655316522</v>
      </c>
      <c r="AK957" s="51">
        <v>3.8113492527745256</v>
      </c>
      <c r="AL957" s="51">
        <v>2.7214951221299399</v>
      </c>
      <c r="AM957" s="51">
        <v>4.9012033834191113</v>
      </c>
    </row>
    <row r="958" spans="1:39">
      <c r="A958" t="s">
        <v>2052</v>
      </c>
      <c r="B958">
        <v>5</v>
      </c>
      <c r="C958" t="s">
        <v>2053</v>
      </c>
      <c r="D958" t="s">
        <v>136</v>
      </c>
      <c r="E958" t="s">
        <v>137</v>
      </c>
      <c r="F958" t="s">
        <v>138</v>
      </c>
      <c r="G958" t="s">
        <v>139</v>
      </c>
      <c r="H958" t="s">
        <v>140</v>
      </c>
      <c r="I958" t="s">
        <v>10</v>
      </c>
      <c r="J958" t="s">
        <v>45</v>
      </c>
      <c r="K958">
        <v>52</v>
      </c>
      <c r="L958">
        <v>10841.3</v>
      </c>
      <c r="M958" t="s">
        <v>30</v>
      </c>
      <c r="N958">
        <v>957</v>
      </c>
      <c r="O958">
        <v>438.48888769230769</v>
      </c>
      <c r="P958" s="49" t="s">
        <v>33</v>
      </c>
      <c r="Q958" s="49">
        <v>7360445</v>
      </c>
      <c r="R958" s="49">
        <v>32.510452999999998</v>
      </c>
      <c r="S958" s="49">
        <v>52.540310169999998</v>
      </c>
      <c r="T958" s="49">
        <v>7.6758653781217774</v>
      </c>
      <c r="U958" s="49" t="s">
        <v>141</v>
      </c>
      <c r="V958" s="49">
        <v>0.28594968825048261</v>
      </c>
      <c r="W958" s="49">
        <v>1.93521838171215</v>
      </c>
      <c r="X958" s="49">
        <v>4</v>
      </c>
      <c r="Y958" s="49">
        <v>90</v>
      </c>
      <c r="Z958" s="49">
        <v>0.89753000000000005</v>
      </c>
      <c r="AA958" s="49">
        <v>401.28340079999998</v>
      </c>
      <c r="AB958" s="49">
        <v>2.1221608550000002</v>
      </c>
      <c r="AC958" s="51">
        <v>0.6989506263185653</v>
      </c>
      <c r="AD958" s="53">
        <v>1</v>
      </c>
      <c r="AE958" s="51">
        <v>438.48888769230769</v>
      </c>
      <c r="AF958" s="51">
        <v>1456.5347947088212</v>
      </c>
      <c r="AG958" s="51">
        <v>89.999981942229994</v>
      </c>
      <c r="AH958" s="51">
        <v>4.1252537692319731E-7</v>
      </c>
      <c r="AI958" s="51">
        <v>6.1790478517351227E-2</v>
      </c>
      <c r="AJ958" s="51">
        <v>0.12457321655316522</v>
      </c>
      <c r="AK958" s="51">
        <v>3.8073625123623143</v>
      </c>
      <c r="AL958" s="51">
        <v>2.718648388895736</v>
      </c>
      <c r="AM958" s="51">
        <v>4.8960766358288925</v>
      </c>
    </row>
    <row r="959" spans="1:39">
      <c r="A959" t="s">
        <v>2054</v>
      </c>
      <c r="B959">
        <v>5</v>
      </c>
      <c r="C959" t="s">
        <v>2055</v>
      </c>
      <c r="D959" t="s">
        <v>136</v>
      </c>
      <c r="E959" t="s">
        <v>137</v>
      </c>
      <c r="F959" t="s">
        <v>138</v>
      </c>
      <c r="G959" t="s">
        <v>139</v>
      </c>
      <c r="H959" t="s">
        <v>140</v>
      </c>
      <c r="I959" t="s">
        <v>10</v>
      </c>
      <c r="J959" t="s">
        <v>45</v>
      </c>
      <c r="K959">
        <v>52</v>
      </c>
      <c r="L959">
        <v>10841.3</v>
      </c>
      <c r="M959" t="s">
        <v>30</v>
      </c>
      <c r="N959">
        <v>958</v>
      </c>
      <c r="O959">
        <v>438.94755807692309</v>
      </c>
      <c r="P959" s="49" t="s">
        <v>33</v>
      </c>
      <c r="Q959" s="49">
        <v>7360445</v>
      </c>
      <c r="R959" s="49">
        <v>32.510452999999998</v>
      </c>
      <c r="S959" s="49">
        <v>52.540310169999998</v>
      </c>
      <c r="T959" s="49">
        <v>7.6758653781217774</v>
      </c>
      <c r="U959" s="49" t="s">
        <v>141</v>
      </c>
      <c r="V959" s="49">
        <v>0.28594968825048261</v>
      </c>
      <c r="W959" s="49">
        <v>1.93521838171215</v>
      </c>
      <c r="X959" s="49">
        <v>4</v>
      </c>
      <c r="Y959" s="49">
        <v>90</v>
      </c>
      <c r="Z959" s="49">
        <v>0.89753000000000005</v>
      </c>
      <c r="AA959" s="49">
        <v>401.28340079999998</v>
      </c>
      <c r="AB959" s="49">
        <v>2.1221608550000002</v>
      </c>
      <c r="AC959" s="51">
        <v>0.6989506263185653</v>
      </c>
      <c r="AD959" s="53">
        <v>1</v>
      </c>
      <c r="AE959" s="51">
        <v>438.94755807692309</v>
      </c>
      <c r="AF959" s="51">
        <v>1458.0583666698137</v>
      </c>
      <c r="AG959" s="51">
        <v>89.999982550303329</v>
      </c>
      <c r="AH959" s="51">
        <v>3.9911034808476637E-7</v>
      </c>
      <c r="AI959" s="51">
        <v>6.1725912081189258E-2</v>
      </c>
      <c r="AJ959" s="51">
        <v>0.12457321655316522</v>
      </c>
      <c r="AK959" s="51">
        <v>3.8033841028322617</v>
      </c>
      <c r="AL959" s="51">
        <v>2.7158076043305348</v>
      </c>
      <c r="AM959" s="51">
        <v>4.8909606013339895</v>
      </c>
    </row>
    <row r="960" spans="1:39">
      <c r="A960" t="s">
        <v>2056</v>
      </c>
      <c r="B960">
        <v>5</v>
      </c>
      <c r="C960" t="s">
        <v>2057</v>
      </c>
      <c r="D960" t="s">
        <v>136</v>
      </c>
      <c r="E960" t="s">
        <v>137</v>
      </c>
      <c r="F960" t="s">
        <v>138</v>
      </c>
      <c r="G960" t="s">
        <v>139</v>
      </c>
      <c r="H960" t="s">
        <v>140</v>
      </c>
      <c r="I960" t="s">
        <v>10</v>
      </c>
      <c r="J960" t="s">
        <v>45</v>
      </c>
      <c r="K960">
        <v>52</v>
      </c>
      <c r="L960">
        <v>10841.3</v>
      </c>
      <c r="M960" t="s">
        <v>30</v>
      </c>
      <c r="N960">
        <v>959</v>
      </c>
      <c r="O960">
        <v>439.40622846153849</v>
      </c>
      <c r="P960" s="49" t="s">
        <v>33</v>
      </c>
      <c r="Q960" s="49">
        <v>7360445</v>
      </c>
      <c r="R960" s="49">
        <v>32.510452999999998</v>
      </c>
      <c r="S960" s="49">
        <v>52.540310169999998</v>
      </c>
      <c r="T960" s="49">
        <v>7.6758653781217774</v>
      </c>
      <c r="U960" s="49" t="s">
        <v>141</v>
      </c>
      <c r="V960" s="49">
        <v>0.28594968825048261</v>
      </c>
      <c r="W960" s="49">
        <v>1.93521838171215</v>
      </c>
      <c r="X960" s="49">
        <v>4</v>
      </c>
      <c r="Y960" s="49">
        <v>90</v>
      </c>
      <c r="Z960" s="49">
        <v>0.89753000000000005</v>
      </c>
      <c r="AA960" s="49">
        <v>401.28340079999998</v>
      </c>
      <c r="AB960" s="49">
        <v>2.1221608550000002</v>
      </c>
      <c r="AC960" s="51">
        <v>0.6989506263185653</v>
      </c>
      <c r="AD960" s="53">
        <v>1</v>
      </c>
      <c r="AE960" s="51">
        <v>439.40622846153849</v>
      </c>
      <c r="AF960" s="51">
        <v>1459.5819386308062</v>
      </c>
      <c r="AG960" s="51">
        <v>89.999983138578187</v>
      </c>
      <c r="AH960" s="51">
        <v>3.8611557131610385E-7</v>
      </c>
      <c r="AI960" s="51">
        <v>6.1661480425692784E-2</v>
      </c>
      <c r="AJ960" s="51">
        <v>0.12457321655316522</v>
      </c>
      <c r="AK960" s="51">
        <v>3.7994139981230415</v>
      </c>
      <c r="AL960" s="51">
        <v>2.7129727498252381</v>
      </c>
      <c r="AM960" s="51">
        <v>4.8858552464208458</v>
      </c>
    </row>
    <row r="961" spans="1:39">
      <c r="A961" t="s">
        <v>2058</v>
      </c>
      <c r="B961">
        <v>5</v>
      </c>
      <c r="C961" t="s">
        <v>2059</v>
      </c>
      <c r="D961" t="s">
        <v>136</v>
      </c>
      <c r="E961" t="s">
        <v>137</v>
      </c>
      <c r="F961" t="s">
        <v>138</v>
      </c>
      <c r="G961" t="s">
        <v>139</v>
      </c>
      <c r="H961" t="s">
        <v>140</v>
      </c>
      <c r="I961" t="s">
        <v>10</v>
      </c>
      <c r="J961" t="s">
        <v>45</v>
      </c>
      <c r="K961">
        <v>52</v>
      </c>
      <c r="L961">
        <v>10841.3</v>
      </c>
      <c r="M961" t="s">
        <v>30</v>
      </c>
      <c r="N961">
        <v>960</v>
      </c>
      <c r="O961">
        <v>439.86489884615384</v>
      </c>
      <c r="P961" s="49" t="s">
        <v>33</v>
      </c>
      <c r="Q961" s="49">
        <v>7360445</v>
      </c>
      <c r="R961" s="49">
        <v>32.510452999999998</v>
      </c>
      <c r="S961" s="49">
        <v>52.540310169999998</v>
      </c>
      <c r="T961" s="49">
        <v>7.6758653781217774</v>
      </c>
      <c r="U961" s="49" t="s">
        <v>141</v>
      </c>
      <c r="V961" s="49">
        <v>0.28594968825048261</v>
      </c>
      <c r="W961" s="49">
        <v>1.93521838171215</v>
      </c>
      <c r="X961" s="49">
        <v>4</v>
      </c>
      <c r="Y961" s="49">
        <v>90</v>
      </c>
      <c r="Z961" s="49">
        <v>0.89753000000000005</v>
      </c>
      <c r="AA961" s="49">
        <v>401.28340079999998</v>
      </c>
      <c r="AB961" s="49">
        <v>2.1221608550000002</v>
      </c>
      <c r="AC961" s="51">
        <v>0.6989506263185653</v>
      </c>
      <c r="AD961" s="53">
        <v>1</v>
      </c>
      <c r="AE961" s="51">
        <v>439.86489884615384</v>
      </c>
      <c r="AF961" s="51">
        <v>1461.1055105917987</v>
      </c>
      <c r="AG961" s="51">
        <v>89.999983707675639</v>
      </c>
      <c r="AH961" s="51">
        <v>3.7352843607037179E-7</v>
      </c>
      <c r="AI961" s="51">
        <v>6.1597183129658103E-2</v>
      </c>
      <c r="AJ961" s="51">
        <v>0.12457321655316522</v>
      </c>
      <c r="AK961" s="51">
        <v>3.7954521722812178</v>
      </c>
      <c r="AL961" s="51">
        <v>2.7101438068477863</v>
      </c>
      <c r="AM961" s="51">
        <v>4.8807605377146492</v>
      </c>
    </row>
    <row r="962" spans="1:39">
      <c r="A962" t="s">
        <v>2060</v>
      </c>
      <c r="B962">
        <v>5</v>
      </c>
      <c r="C962" t="s">
        <v>2061</v>
      </c>
      <c r="D962" t="s">
        <v>136</v>
      </c>
      <c r="E962" t="s">
        <v>137</v>
      </c>
      <c r="F962" t="s">
        <v>138</v>
      </c>
      <c r="G962" t="s">
        <v>139</v>
      </c>
      <c r="H962" t="s">
        <v>140</v>
      </c>
      <c r="I962" t="s">
        <v>10</v>
      </c>
      <c r="J962" t="s">
        <v>45</v>
      </c>
      <c r="K962">
        <v>52</v>
      </c>
      <c r="L962">
        <v>10841.3</v>
      </c>
      <c r="M962" t="s">
        <v>30</v>
      </c>
      <c r="N962">
        <v>961</v>
      </c>
      <c r="O962">
        <v>440.32356923076924</v>
      </c>
      <c r="P962" s="49" t="s">
        <v>33</v>
      </c>
      <c r="Q962" s="49">
        <v>7360445</v>
      </c>
      <c r="R962" s="49">
        <v>32.510452999999998</v>
      </c>
      <c r="S962" s="49">
        <v>52.540310169999998</v>
      </c>
      <c r="T962" s="49">
        <v>7.6758653781217774</v>
      </c>
      <c r="U962" s="49" t="s">
        <v>141</v>
      </c>
      <c r="V962" s="49">
        <v>0.28594968825048261</v>
      </c>
      <c r="W962" s="49">
        <v>1.93521838171215</v>
      </c>
      <c r="X962" s="49">
        <v>4</v>
      </c>
      <c r="Y962" s="49">
        <v>90</v>
      </c>
      <c r="Z962" s="49">
        <v>0.89753000000000005</v>
      </c>
      <c r="AA962" s="49">
        <v>401.28340079999998</v>
      </c>
      <c r="AB962" s="49">
        <v>2.1221608550000002</v>
      </c>
      <c r="AC962" s="51">
        <v>0.6989506263185653</v>
      </c>
      <c r="AD962" s="53">
        <v>1</v>
      </c>
      <c r="AE962" s="51">
        <v>440.32356923076924</v>
      </c>
      <c r="AF962" s="51">
        <v>1462.6290825527913</v>
      </c>
      <c r="AG962" s="51">
        <v>89.99998425819804</v>
      </c>
      <c r="AH962" s="51">
        <v>3.613366582571964E-7</v>
      </c>
      <c r="AI962" s="51">
        <v>6.1533019773623729E-2</v>
      </c>
      <c r="AJ962" s="51">
        <v>0.12457321655316522</v>
      </c>
      <c r="AK962" s="51">
        <v>3.7914985994607058</v>
      </c>
      <c r="AL962" s="51">
        <v>2.7073207569427753</v>
      </c>
      <c r="AM962" s="51">
        <v>4.8756764419786363</v>
      </c>
    </row>
    <row r="963" spans="1:39">
      <c r="A963" t="s">
        <v>2062</v>
      </c>
      <c r="B963">
        <v>5</v>
      </c>
      <c r="C963" t="s">
        <v>2063</v>
      </c>
      <c r="D963" t="s">
        <v>136</v>
      </c>
      <c r="E963" t="s">
        <v>137</v>
      </c>
      <c r="F963" t="s">
        <v>138</v>
      </c>
      <c r="G963" t="s">
        <v>139</v>
      </c>
      <c r="H963" t="s">
        <v>140</v>
      </c>
      <c r="I963" t="s">
        <v>10</v>
      </c>
      <c r="J963" t="s">
        <v>45</v>
      </c>
      <c r="K963">
        <v>52</v>
      </c>
      <c r="L963">
        <v>10841.3</v>
      </c>
      <c r="M963" t="s">
        <v>30</v>
      </c>
      <c r="N963">
        <v>962</v>
      </c>
      <c r="O963">
        <v>440.78223961538464</v>
      </c>
      <c r="P963" s="49" t="s">
        <v>33</v>
      </c>
      <c r="Q963" s="49">
        <v>7360445</v>
      </c>
      <c r="R963" s="49">
        <v>32.510452999999998</v>
      </c>
      <c r="S963" s="49">
        <v>52.540310169999998</v>
      </c>
      <c r="T963" s="49">
        <v>7.6758653781217774</v>
      </c>
      <c r="U963" s="49" t="s">
        <v>141</v>
      </c>
      <c r="V963" s="49">
        <v>0.28594968825048261</v>
      </c>
      <c r="W963" s="49">
        <v>1.93521838171215</v>
      </c>
      <c r="X963" s="49">
        <v>4</v>
      </c>
      <c r="Y963" s="49">
        <v>90</v>
      </c>
      <c r="Z963" s="49">
        <v>0.89753000000000005</v>
      </c>
      <c r="AA963" s="49">
        <v>401.28340079999998</v>
      </c>
      <c r="AB963" s="49">
        <v>2.1221608550000002</v>
      </c>
      <c r="AC963" s="51">
        <v>0.6989506263185653</v>
      </c>
      <c r="AD963" s="53">
        <v>1</v>
      </c>
      <c r="AE963" s="51">
        <v>440.78223961538464</v>
      </c>
      <c r="AF963" s="51">
        <v>1464.1526545137838</v>
      </c>
      <c r="AG963" s="51">
        <v>89.999984790729627</v>
      </c>
      <c r="AH963" s="51">
        <v>3.4952834553396053E-7</v>
      </c>
      <c r="AI963" s="51">
        <v>6.1468989939861732E-2</v>
      </c>
      <c r="AJ963" s="51">
        <v>0.12457321655316522</v>
      </c>
      <c r="AK963" s="51">
        <v>3.7875532539222379</v>
      </c>
      <c r="AL963" s="51">
        <v>2.7045035817310725</v>
      </c>
      <c r="AM963" s="51">
        <v>4.8706029261134036</v>
      </c>
    </row>
    <row r="964" spans="1:39">
      <c r="A964" t="s">
        <v>2064</v>
      </c>
      <c r="B964">
        <v>5</v>
      </c>
      <c r="C964" t="s">
        <v>2065</v>
      </c>
      <c r="D964" t="s">
        <v>136</v>
      </c>
      <c r="E964" t="s">
        <v>137</v>
      </c>
      <c r="F964" t="s">
        <v>138</v>
      </c>
      <c r="G964" t="s">
        <v>139</v>
      </c>
      <c r="H964" t="s">
        <v>140</v>
      </c>
      <c r="I964" t="s">
        <v>10</v>
      </c>
      <c r="J964" t="s">
        <v>45</v>
      </c>
      <c r="K964">
        <v>52</v>
      </c>
      <c r="L964">
        <v>10841.3</v>
      </c>
      <c r="M964" t="s">
        <v>30</v>
      </c>
      <c r="N964">
        <v>963</v>
      </c>
      <c r="O964">
        <v>441.24090999999999</v>
      </c>
      <c r="P964" s="49" t="s">
        <v>33</v>
      </c>
      <c r="Q964" s="49">
        <v>7360445</v>
      </c>
      <c r="R964" s="49">
        <v>32.510452999999998</v>
      </c>
      <c r="S964" s="49">
        <v>52.540310169999998</v>
      </c>
      <c r="T964" s="49">
        <v>7.6758653781217774</v>
      </c>
      <c r="U964" s="49" t="s">
        <v>141</v>
      </c>
      <c r="V964" s="49">
        <v>0.28594968825048261</v>
      </c>
      <c r="W964" s="49">
        <v>1.93521838171215</v>
      </c>
      <c r="X964" s="49">
        <v>4</v>
      </c>
      <c r="Y964" s="49">
        <v>90</v>
      </c>
      <c r="Z964" s="49">
        <v>0.89753000000000005</v>
      </c>
      <c r="AA964" s="49">
        <v>401.28340079999998</v>
      </c>
      <c r="AB964" s="49">
        <v>2.1221608550000002</v>
      </c>
      <c r="AC964" s="51">
        <v>0.6989506263185653</v>
      </c>
      <c r="AD964" s="53">
        <v>1</v>
      </c>
      <c r="AE964" s="51">
        <v>441.24090999999999</v>
      </c>
      <c r="AF964" s="51">
        <v>1465.6762264747761</v>
      </c>
      <c r="AG964" s="51">
        <v>89.999985305836972</v>
      </c>
      <c r="AH964" s="51">
        <v>3.3809190403257896E-7</v>
      </c>
      <c r="AI964" s="51">
        <v>6.1405093212369061E-2</v>
      </c>
      <c r="AJ964" s="51">
        <v>0.12457321655316522</v>
      </c>
      <c r="AK964" s="51">
        <v>3.7836161100328294</v>
      </c>
      <c r="AL964" s="51">
        <v>2.7016922629094378</v>
      </c>
      <c r="AM964" s="51">
        <v>4.865539957156221</v>
      </c>
    </row>
    <row r="965" spans="1:39">
      <c r="A965" t="s">
        <v>2066</v>
      </c>
      <c r="B965">
        <v>5</v>
      </c>
      <c r="C965" t="s">
        <v>2067</v>
      </c>
      <c r="D965" t="s">
        <v>136</v>
      </c>
      <c r="E965" t="s">
        <v>137</v>
      </c>
      <c r="F965" t="s">
        <v>138</v>
      </c>
      <c r="G965" t="s">
        <v>139</v>
      </c>
      <c r="H965" t="s">
        <v>140</v>
      </c>
      <c r="I965" t="s">
        <v>10</v>
      </c>
      <c r="J965" t="s">
        <v>45</v>
      </c>
      <c r="K965">
        <v>52</v>
      </c>
      <c r="L965">
        <v>10841.3</v>
      </c>
      <c r="M965" t="s">
        <v>30</v>
      </c>
      <c r="N965">
        <v>964</v>
      </c>
      <c r="O965">
        <v>441.69958038461539</v>
      </c>
      <c r="P965" s="49" t="s">
        <v>33</v>
      </c>
      <c r="Q965" s="49">
        <v>7360445</v>
      </c>
      <c r="R965" s="49">
        <v>32.510452999999998</v>
      </c>
      <c r="S965" s="49">
        <v>52.540310169999998</v>
      </c>
      <c r="T965" s="49">
        <v>7.6758653781217774</v>
      </c>
      <c r="U965" s="49" t="s">
        <v>141</v>
      </c>
      <c r="V965" s="49">
        <v>0.28594968825048261</v>
      </c>
      <c r="W965" s="49">
        <v>1.93521838171215</v>
      </c>
      <c r="X965" s="49">
        <v>4</v>
      </c>
      <c r="Y965" s="49">
        <v>90</v>
      </c>
      <c r="Z965" s="49">
        <v>0.89753000000000005</v>
      </c>
      <c r="AA965" s="49">
        <v>401.28340079999998</v>
      </c>
      <c r="AB965" s="49">
        <v>2.1221608550000002</v>
      </c>
      <c r="AC965" s="51">
        <v>0.6989506263185653</v>
      </c>
      <c r="AD965" s="53">
        <v>1</v>
      </c>
      <c r="AE965" s="51">
        <v>441.69958038461539</v>
      </c>
      <c r="AF965" s="51">
        <v>1467.1997984357686</v>
      </c>
      <c r="AG965" s="51">
        <v>89.999985804069581</v>
      </c>
      <c r="AH965" s="51">
        <v>3.2701613163252145E-7</v>
      </c>
      <c r="AI965" s="51">
        <v>6.1341329176858951E-2</v>
      </c>
      <c r="AJ965" s="51">
        <v>0.12457321655316522</v>
      </c>
      <c r="AK965" s="51">
        <v>3.7796871422652472</v>
      </c>
      <c r="AL965" s="51">
        <v>2.6988867822501423</v>
      </c>
      <c r="AM965" s="51">
        <v>4.8604875022803533</v>
      </c>
    </row>
    <row r="966" spans="1:39">
      <c r="A966" t="s">
        <v>2068</v>
      </c>
      <c r="B966">
        <v>5</v>
      </c>
      <c r="C966" t="s">
        <v>2069</v>
      </c>
      <c r="D966" t="s">
        <v>136</v>
      </c>
      <c r="E966" t="s">
        <v>137</v>
      </c>
      <c r="F966" t="s">
        <v>138</v>
      </c>
      <c r="G966" t="s">
        <v>139</v>
      </c>
      <c r="H966" t="s">
        <v>140</v>
      </c>
      <c r="I966" t="s">
        <v>10</v>
      </c>
      <c r="J966" t="s">
        <v>45</v>
      </c>
      <c r="K966">
        <v>52</v>
      </c>
      <c r="L966">
        <v>10841.3</v>
      </c>
      <c r="M966" t="s">
        <v>30</v>
      </c>
      <c r="N966">
        <v>965</v>
      </c>
      <c r="O966">
        <v>442.15825076923079</v>
      </c>
      <c r="P966" s="49" t="s">
        <v>33</v>
      </c>
      <c r="Q966" s="49">
        <v>7360445</v>
      </c>
      <c r="R966" s="49">
        <v>32.510452999999998</v>
      </c>
      <c r="S966" s="49">
        <v>52.540310169999998</v>
      </c>
      <c r="T966" s="49">
        <v>7.6758653781217774</v>
      </c>
      <c r="U966" s="49" t="s">
        <v>141</v>
      </c>
      <c r="V966" s="49">
        <v>0.28594968825048261</v>
      </c>
      <c r="W966" s="49">
        <v>1.93521838171215</v>
      </c>
      <c r="X966" s="49">
        <v>4</v>
      </c>
      <c r="Y966" s="49">
        <v>90</v>
      </c>
      <c r="Z966" s="49">
        <v>0.89753000000000005</v>
      </c>
      <c r="AA966" s="49">
        <v>401.28340079999998</v>
      </c>
      <c r="AB966" s="49">
        <v>2.1221608550000002</v>
      </c>
      <c r="AC966" s="51">
        <v>0.6989506263185653</v>
      </c>
      <c r="AD966" s="53">
        <v>1</v>
      </c>
      <c r="AE966" s="51">
        <v>442.15825076923079</v>
      </c>
      <c r="AF966" s="51">
        <v>1468.7233703967613</v>
      </c>
      <c r="AG966" s="51">
        <v>89.999986285960262</v>
      </c>
      <c r="AH966" s="51">
        <v>3.1629006872402938E-7</v>
      </c>
      <c r="AI966" s="51">
        <v>6.1277697420752314E-2</v>
      </c>
      <c r="AJ966" s="51">
        <v>0.12457321655316522</v>
      </c>
      <c r="AK966" s="51">
        <v>3.7757663251974822</v>
      </c>
      <c r="AL966" s="51">
        <v>2.6960871216005917</v>
      </c>
      <c r="AM966" s="51">
        <v>4.8554455287943732</v>
      </c>
    </row>
    <row r="967" spans="1:39">
      <c r="A967" t="s">
        <v>2070</v>
      </c>
      <c r="B967">
        <v>5</v>
      </c>
      <c r="C967" t="s">
        <v>2071</v>
      </c>
      <c r="D967" t="s">
        <v>136</v>
      </c>
      <c r="E967" t="s">
        <v>137</v>
      </c>
      <c r="F967" t="s">
        <v>138</v>
      </c>
      <c r="G967" t="s">
        <v>139</v>
      </c>
      <c r="H967" t="s">
        <v>140</v>
      </c>
      <c r="I967" t="s">
        <v>10</v>
      </c>
      <c r="J967" t="s">
        <v>45</v>
      </c>
      <c r="K967">
        <v>52</v>
      </c>
      <c r="L967">
        <v>10841.3</v>
      </c>
      <c r="M967" t="s">
        <v>30</v>
      </c>
      <c r="N967">
        <v>966</v>
      </c>
      <c r="O967">
        <v>442.61692115384614</v>
      </c>
      <c r="P967" s="49" t="s">
        <v>33</v>
      </c>
      <c r="Q967" s="49">
        <v>7360445</v>
      </c>
      <c r="R967" s="49">
        <v>32.510452999999998</v>
      </c>
      <c r="S967" s="49">
        <v>52.540310169999998</v>
      </c>
      <c r="T967" s="49">
        <v>7.6758653781217774</v>
      </c>
      <c r="U967" s="49" t="s">
        <v>141</v>
      </c>
      <c r="V967" s="49">
        <v>0.28594968825048261</v>
      </c>
      <c r="W967" s="49">
        <v>1.93521838171215</v>
      </c>
      <c r="X967" s="49">
        <v>4</v>
      </c>
      <c r="Y967" s="49">
        <v>90</v>
      </c>
      <c r="Z967" s="49">
        <v>0.89753000000000005</v>
      </c>
      <c r="AA967" s="49">
        <v>401.28340079999998</v>
      </c>
      <c r="AB967" s="49">
        <v>2.1221608550000002</v>
      </c>
      <c r="AC967" s="51">
        <v>0.6989506263185653</v>
      </c>
      <c r="AD967" s="53">
        <v>1</v>
      </c>
      <c r="AE967" s="51">
        <v>442.61692115384614</v>
      </c>
      <c r="AF967" s="51">
        <v>1470.2469423577536</v>
      </c>
      <c r="AG967" s="51">
        <v>89.999986752025748</v>
      </c>
      <c r="AH967" s="51">
        <v>3.0590316609978864E-7</v>
      </c>
      <c r="AI967" s="51">
        <v>6.1214197533169326E-2</v>
      </c>
      <c r="AJ967" s="51">
        <v>0.12457321655316522</v>
      </c>
      <c r="AK967" s="51">
        <v>3.7718536335122286</v>
      </c>
      <c r="AL967" s="51">
        <v>2.6932932628829565</v>
      </c>
      <c r="AM967" s="51">
        <v>4.8504140041415011</v>
      </c>
    </row>
    <row r="968" spans="1:39">
      <c r="A968" t="s">
        <v>2072</v>
      </c>
      <c r="B968">
        <v>5</v>
      </c>
      <c r="C968" t="s">
        <v>2073</v>
      </c>
      <c r="D968" t="s">
        <v>136</v>
      </c>
      <c r="E968" t="s">
        <v>137</v>
      </c>
      <c r="F968" t="s">
        <v>138</v>
      </c>
      <c r="G968" t="s">
        <v>139</v>
      </c>
      <c r="H968" t="s">
        <v>140</v>
      </c>
      <c r="I968" t="s">
        <v>10</v>
      </c>
      <c r="J968" t="s">
        <v>45</v>
      </c>
      <c r="K968">
        <v>52</v>
      </c>
      <c r="L968">
        <v>10841.3</v>
      </c>
      <c r="M968" t="s">
        <v>30</v>
      </c>
      <c r="N968">
        <v>967</v>
      </c>
      <c r="O968">
        <v>443.07559153846154</v>
      </c>
      <c r="P968" s="49" t="s">
        <v>33</v>
      </c>
      <c r="Q968" s="49">
        <v>7360445</v>
      </c>
      <c r="R968" s="49">
        <v>32.510452999999998</v>
      </c>
      <c r="S968" s="49">
        <v>52.540310169999998</v>
      </c>
      <c r="T968" s="49">
        <v>7.6758653781217774</v>
      </c>
      <c r="U968" s="49" t="s">
        <v>141</v>
      </c>
      <c r="V968" s="49">
        <v>0.28594968825048261</v>
      </c>
      <c r="W968" s="49">
        <v>1.93521838171215</v>
      </c>
      <c r="X968" s="49">
        <v>4</v>
      </c>
      <c r="Y968" s="49">
        <v>90</v>
      </c>
      <c r="Z968" s="49">
        <v>0.89753000000000005</v>
      </c>
      <c r="AA968" s="49">
        <v>401.28340079999998</v>
      </c>
      <c r="AB968" s="49">
        <v>2.1221608550000002</v>
      </c>
      <c r="AC968" s="51">
        <v>0.6989506263185653</v>
      </c>
      <c r="AD968" s="53">
        <v>1</v>
      </c>
      <c r="AE968" s="51">
        <v>443.07559153846154</v>
      </c>
      <c r="AF968" s="51">
        <v>1471.7705143187461</v>
      </c>
      <c r="AG968" s="51">
        <v>89.999987202767059</v>
      </c>
      <c r="AH968" s="51">
        <v>2.958451077352583E-7</v>
      </c>
      <c r="AI968" s="51">
        <v>6.1150829104920819E-2</v>
      </c>
      <c r="AJ968" s="51">
        <v>0.12457321655316522</v>
      </c>
      <c r="AK968" s="51">
        <v>3.7679490419963542</v>
      </c>
      <c r="AL968" s="51">
        <v>2.6905051880937916</v>
      </c>
      <c r="AM968" s="51">
        <v>4.8453928958989163</v>
      </c>
    </row>
    <row r="969" spans="1:39">
      <c r="A969" t="s">
        <v>2074</v>
      </c>
      <c r="B969">
        <v>5</v>
      </c>
      <c r="C969" t="s">
        <v>2075</v>
      </c>
      <c r="D969" t="s">
        <v>136</v>
      </c>
      <c r="E969" t="s">
        <v>137</v>
      </c>
      <c r="F969" t="s">
        <v>138</v>
      </c>
      <c r="G969" t="s">
        <v>139</v>
      </c>
      <c r="H969" t="s">
        <v>140</v>
      </c>
      <c r="I969" t="s">
        <v>10</v>
      </c>
      <c r="J969" t="s">
        <v>45</v>
      </c>
      <c r="K969">
        <v>52</v>
      </c>
      <c r="L969">
        <v>10841.3</v>
      </c>
      <c r="M969" t="s">
        <v>30</v>
      </c>
      <c r="N969">
        <v>968</v>
      </c>
      <c r="O969">
        <v>443.53426192307694</v>
      </c>
      <c r="P969" s="49" t="s">
        <v>33</v>
      </c>
      <c r="Q969" s="49">
        <v>7360445</v>
      </c>
      <c r="R969" s="49">
        <v>32.510452999999998</v>
      </c>
      <c r="S969" s="49">
        <v>52.540310169999998</v>
      </c>
      <c r="T969" s="49">
        <v>7.6758653781217774</v>
      </c>
      <c r="U969" s="49" t="s">
        <v>141</v>
      </c>
      <c r="V969" s="49">
        <v>0.28594968825048261</v>
      </c>
      <c r="W969" s="49">
        <v>1.93521838171215</v>
      </c>
      <c r="X969" s="49">
        <v>4</v>
      </c>
      <c r="Y969" s="49">
        <v>90</v>
      </c>
      <c r="Z969" s="49">
        <v>0.89753000000000005</v>
      </c>
      <c r="AA969" s="49">
        <v>401.28340079999998</v>
      </c>
      <c r="AB969" s="49">
        <v>2.1221608550000002</v>
      </c>
      <c r="AC969" s="51">
        <v>0.6989506263185653</v>
      </c>
      <c r="AD969" s="53">
        <v>1</v>
      </c>
      <c r="AE969" s="51">
        <v>443.53426192307694</v>
      </c>
      <c r="AF969" s="51">
        <v>1473.2940862797386</v>
      </c>
      <c r="AG969" s="51">
        <v>89.999987638669964</v>
      </c>
      <c r="AH969" s="51">
        <v>2.861058854081691E-7</v>
      </c>
      <c r="AI969" s="51">
        <v>6.1087591728499889E-2</v>
      </c>
      <c r="AJ969" s="51">
        <v>0.12457321655316522</v>
      </c>
      <c r="AK969" s="51">
        <v>3.7640525255403827</v>
      </c>
      <c r="AL969" s="51">
        <v>2.6877228793036685</v>
      </c>
      <c r="AM969" s="51">
        <v>4.8403821717770974</v>
      </c>
    </row>
    <row r="970" spans="1:39">
      <c r="A970" t="s">
        <v>2076</v>
      </c>
      <c r="B970">
        <v>5</v>
      </c>
      <c r="C970" t="s">
        <v>2077</v>
      </c>
      <c r="D970" t="s">
        <v>136</v>
      </c>
      <c r="E970" t="s">
        <v>137</v>
      </c>
      <c r="F970" t="s">
        <v>138</v>
      </c>
      <c r="G970" t="s">
        <v>139</v>
      </c>
      <c r="H970" t="s">
        <v>140</v>
      </c>
      <c r="I970" t="s">
        <v>10</v>
      </c>
      <c r="J970" t="s">
        <v>45</v>
      </c>
      <c r="K970">
        <v>52</v>
      </c>
      <c r="L970">
        <v>10841.3</v>
      </c>
      <c r="M970" t="s">
        <v>30</v>
      </c>
      <c r="N970">
        <v>969</v>
      </c>
      <c r="O970">
        <v>443.99293230769229</v>
      </c>
      <c r="P970" s="49" t="s">
        <v>33</v>
      </c>
      <c r="Q970" s="49">
        <v>7360445</v>
      </c>
      <c r="R970" s="49">
        <v>32.510452999999998</v>
      </c>
      <c r="S970" s="49">
        <v>52.540310169999998</v>
      </c>
      <c r="T970" s="49">
        <v>7.6758653781217774</v>
      </c>
      <c r="U970" s="49" t="s">
        <v>141</v>
      </c>
      <c r="V970" s="49">
        <v>0.28594968825048261</v>
      </c>
      <c r="W970" s="49">
        <v>1.93521838171215</v>
      </c>
      <c r="X970" s="49">
        <v>4</v>
      </c>
      <c r="Y970" s="49">
        <v>90</v>
      </c>
      <c r="Z970" s="49">
        <v>0.89753000000000005</v>
      </c>
      <c r="AA970" s="49">
        <v>401.28340079999998</v>
      </c>
      <c r="AB970" s="49">
        <v>2.1221608550000002</v>
      </c>
      <c r="AC970" s="51">
        <v>0.6989506263185653</v>
      </c>
      <c r="AD970" s="53">
        <v>1</v>
      </c>
      <c r="AE970" s="51">
        <v>443.99293230769229</v>
      </c>
      <c r="AF970" s="51">
        <v>1474.8176582407311</v>
      </c>
      <c r="AG970" s="51">
        <v>89.999988060205496</v>
      </c>
      <c r="AH970" s="51">
        <v>2.7667582667981357E-7</v>
      </c>
      <c r="AI970" s="51">
        <v>6.1024484998073572E-2</v>
      </c>
      <c r="AJ970" s="51">
        <v>0.12457321655316522</v>
      </c>
      <c r="AK970" s="51">
        <v>3.7601640591379835</v>
      </c>
      <c r="AL970" s="51">
        <v>2.6849463186568077</v>
      </c>
      <c r="AM970" s="51">
        <v>4.8353817996191593</v>
      </c>
    </row>
    <row r="971" spans="1:39">
      <c r="A971" t="s">
        <v>2078</v>
      </c>
      <c r="B971">
        <v>5</v>
      </c>
      <c r="C971" t="s">
        <v>2079</v>
      </c>
      <c r="D971" t="s">
        <v>136</v>
      </c>
      <c r="E971" t="s">
        <v>137</v>
      </c>
      <c r="F971" t="s">
        <v>138</v>
      </c>
      <c r="G971" t="s">
        <v>139</v>
      </c>
      <c r="H971" t="s">
        <v>140</v>
      </c>
      <c r="I971" t="s">
        <v>10</v>
      </c>
      <c r="J971" t="s">
        <v>45</v>
      </c>
      <c r="K971">
        <v>52</v>
      </c>
      <c r="L971">
        <v>10841.3</v>
      </c>
      <c r="M971" t="s">
        <v>30</v>
      </c>
      <c r="N971">
        <v>970</v>
      </c>
      <c r="O971">
        <v>444.45160269230769</v>
      </c>
      <c r="P971" s="49" t="s">
        <v>33</v>
      </c>
      <c r="Q971" s="49">
        <v>7360445</v>
      </c>
      <c r="R971" s="49">
        <v>32.510452999999998</v>
      </c>
      <c r="S971" s="49">
        <v>52.540310169999998</v>
      </c>
      <c r="T971" s="49">
        <v>7.6758653781217774</v>
      </c>
      <c r="U971" s="49" t="s">
        <v>141</v>
      </c>
      <c r="V971" s="49">
        <v>0.28594968825048261</v>
      </c>
      <c r="W971" s="49">
        <v>1.93521838171215</v>
      </c>
      <c r="X971" s="49">
        <v>4</v>
      </c>
      <c r="Y971" s="49">
        <v>90</v>
      </c>
      <c r="Z971" s="49">
        <v>0.89753000000000005</v>
      </c>
      <c r="AA971" s="49">
        <v>401.28340079999998</v>
      </c>
      <c r="AB971" s="49">
        <v>2.1221608550000002</v>
      </c>
      <c r="AC971" s="51">
        <v>0.6989506263185653</v>
      </c>
      <c r="AD971" s="53">
        <v>1</v>
      </c>
      <c r="AE971" s="51">
        <v>444.45160269230769</v>
      </c>
      <c r="AF971" s="51">
        <v>1476.3412302017236</v>
      </c>
      <c r="AG971" s="51">
        <v>89.999988467830306</v>
      </c>
      <c r="AH971" s="51">
        <v>2.6754549229471833E-7</v>
      </c>
      <c r="AI971" s="51">
        <v>6.0961508509474419E-2</v>
      </c>
      <c r="AJ971" s="51">
        <v>0.12457321655316522</v>
      </c>
      <c r="AK971" s="51">
        <v>3.756283617885448</v>
      </c>
      <c r="AL971" s="51">
        <v>2.6821754883707087</v>
      </c>
      <c r="AM971" s="51">
        <v>4.8303917474001876</v>
      </c>
    </row>
    <row r="972" spans="1:39">
      <c r="A972" t="s">
        <v>2080</v>
      </c>
      <c r="B972">
        <v>5</v>
      </c>
      <c r="C972" t="s">
        <v>2081</v>
      </c>
      <c r="D972" t="s">
        <v>136</v>
      </c>
      <c r="E972" t="s">
        <v>137</v>
      </c>
      <c r="F972" t="s">
        <v>138</v>
      </c>
      <c r="G972" t="s">
        <v>139</v>
      </c>
      <c r="H972" t="s">
        <v>140</v>
      </c>
      <c r="I972" t="s">
        <v>10</v>
      </c>
      <c r="J972" t="s">
        <v>45</v>
      </c>
      <c r="K972">
        <v>52</v>
      </c>
      <c r="L972">
        <v>10841.3</v>
      </c>
      <c r="M972" t="s">
        <v>30</v>
      </c>
      <c r="N972">
        <v>971</v>
      </c>
      <c r="O972">
        <v>444.91027307692309</v>
      </c>
      <c r="P972" s="49" t="s">
        <v>33</v>
      </c>
      <c r="Q972" s="49">
        <v>7360445</v>
      </c>
      <c r="R972" s="49">
        <v>32.510452999999998</v>
      </c>
      <c r="S972" s="49">
        <v>52.540310169999998</v>
      </c>
      <c r="T972" s="49">
        <v>7.6758653781217774</v>
      </c>
      <c r="U972" s="49" t="s">
        <v>141</v>
      </c>
      <c r="V972" s="49">
        <v>0.28594968825048261</v>
      </c>
      <c r="W972" s="49">
        <v>1.93521838171215</v>
      </c>
      <c r="X972" s="49">
        <v>4</v>
      </c>
      <c r="Y972" s="49">
        <v>90</v>
      </c>
      <c r="Z972" s="49">
        <v>0.89753000000000005</v>
      </c>
      <c r="AA972" s="49">
        <v>401.28340079999998</v>
      </c>
      <c r="AB972" s="49">
        <v>2.1221608550000002</v>
      </c>
      <c r="AC972" s="51">
        <v>0.6989506263185653</v>
      </c>
      <c r="AD972" s="53">
        <v>1</v>
      </c>
      <c r="AE972" s="51">
        <v>444.91027307692309</v>
      </c>
      <c r="AF972" s="51">
        <v>1477.8648021627162</v>
      </c>
      <c r="AG972" s="51">
        <v>89.99998886198712</v>
      </c>
      <c r="AH972" s="51">
        <v>2.5870574147189145E-7</v>
      </c>
      <c r="AI972" s="51">
        <v>6.0898661860192216E-2</v>
      </c>
      <c r="AJ972" s="51">
        <v>0.12457321655316522</v>
      </c>
      <c r="AK972" s="51">
        <v>3.7524111769811839</v>
      </c>
      <c r="AL972" s="51">
        <v>2.6794103707357877</v>
      </c>
      <c r="AM972" s="51">
        <v>4.8254119832265809</v>
      </c>
    </row>
    <row r="973" spans="1:39">
      <c r="A973" t="s">
        <v>2082</v>
      </c>
      <c r="B973">
        <v>5</v>
      </c>
      <c r="C973" t="s">
        <v>2083</v>
      </c>
      <c r="D973" t="s">
        <v>136</v>
      </c>
      <c r="E973" t="s">
        <v>137</v>
      </c>
      <c r="F973" t="s">
        <v>138</v>
      </c>
      <c r="G973" t="s">
        <v>139</v>
      </c>
      <c r="H973" t="s">
        <v>140</v>
      </c>
      <c r="I973" t="s">
        <v>10</v>
      </c>
      <c r="J973" t="s">
        <v>45</v>
      </c>
      <c r="K973">
        <v>52</v>
      </c>
      <c r="L973">
        <v>10841.3</v>
      </c>
      <c r="M973" t="s">
        <v>30</v>
      </c>
      <c r="N973">
        <v>972</v>
      </c>
      <c r="O973">
        <v>445.36894346153849</v>
      </c>
      <c r="P973" s="49" t="s">
        <v>33</v>
      </c>
      <c r="Q973" s="49">
        <v>7360445</v>
      </c>
      <c r="R973" s="49">
        <v>32.510452999999998</v>
      </c>
      <c r="S973" s="49">
        <v>52.540310169999998</v>
      </c>
      <c r="T973" s="49">
        <v>7.6758653781217774</v>
      </c>
      <c r="U973" s="49" t="s">
        <v>141</v>
      </c>
      <c r="V973" s="49">
        <v>0.28594968825048261</v>
      </c>
      <c r="W973" s="49">
        <v>1.93521838171215</v>
      </c>
      <c r="X973" s="49">
        <v>4</v>
      </c>
      <c r="Y973" s="49">
        <v>90</v>
      </c>
      <c r="Z973" s="49">
        <v>0.89753000000000005</v>
      </c>
      <c r="AA973" s="49">
        <v>401.28340079999998</v>
      </c>
      <c r="AB973" s="49">
        <v>2.1221608550000002</v>
      </c>
      <c r="AC973" s="51">
        <v>0.6989506263185653</v>
      </c>
      <c r="AD973" s="53">
        <v>1</v>
      </c>
      <c r="AE973" s="51">
        <v>445.36894346153849</v>
      </c>
      <c r="AF973" s="51">
        <v>1479.3883741237087</v>
      </c>
      <c r="AG973" s="51">
        <v>89.999989243105105</v>
      </c>
      <c r="AH973" s="51">
        <v>2.5014767594085708E-7</v>
      </c>
      <c r="AI973" s="51">
        <v>6.0835944649365731E-2</v>
      </c>
      <c r="AJ973" s="51">
        <v>0.12457321655316522</v>
      </c>
      <c r="AK973" s="51">
        <v>3.7485467117252038</v>
      </c>
      <c r="AL973" s="51">
        <v>2.67665094811501</v>
      </c>
      <c r="AM973" s="51">
        <v>4.8204424753353985</v>
      </c>
    </row>
    <row r="974" spans="1:39">
      <c r="A974" t="s">
        <v>2084</v>
      </c>
      <c r="B974">
        <v>5</v>
      </c>
      <c r="C974" t="s">
        <v>2085</v>
      </c>
      <c r="D974" t="s">
        <v>136</v>
      </c>
      <c r="E974" t="s">
        <v>137</v>
      </c>
      <c r="F974" t="s">
        <v>138</v>
      </c>
      <c r="G974" t="s">
        <v>139</v>
      </c>
      <c r="H974" t="s">
        <v>140</v>
      </c>
      <c r="I974" t="s">
        <v>10</v>
      </c>
      <c r="J974" t="s">
        <v>45</v>
      </c>
      <c r="K974">
        <v>52</v>
      </c>
      <c r="L974">
        <v>10841.3</v>
      </c>
      <c r="M974" t="s">
        <v>30</v>
      </c>
      <c r="N974">
        <v>973</v>
      </c>
      <c r="O974">
        <v>445.82761384615384</v>
      </c>
      <c r="P974" s="49" t="s">
        <v>33</v>
      </c>
      <c r="Q974" s="49">
        <v>7360445</v>
      </c>
      <c r="R974" s="49">
        <v>32.510452999999998</v>
      </c>
      <c r="S974" s="49">
        <v>52.540310169999998</v>
      </c>
      <c r="T974" s="49">
        <v>7.6758653781217774</v>
      </c>
      <c r="U974" s="49" t="s">
        <v>141</v>
      </c>
      <c r="V974" s="49">
        <v>0.28594968825048261</v>
      </c>
      <c r="W974" s="49">
        <v>1.93521838171215</v>
      </c>
      <c r="X974" s="49">
        <v>4</v>
      </c>
      <c r="Y974" s="49">
        <v>90</v>
      </c>
      <c r="Z974" s="49">
        <v>0.89753000000000005</v>
      </c>
      <c r="AA974" s="49">
        <v>401.28340079999998</v>
      </c>
      <c r="AB974" s="49">
        <v>2.1221608550000002</v>
      </c>
      <c r="AC974" s="51">
        <v>0.6989506263185653</v>
      </c>
      <c r="AD974" s="53">
        <v>1</v>
      </c>
      <c r="AE974" s="51">
        <v>445.82761384615384</v>
      </c>
      <c r="AF974" s="51">
        <v>1480.911946084701</v>
      </c>
      <c r="AG974" s="51">
        <v>89.999989611600341</v>
      </c>
      <c r="AH974" s="51">
        <v>2.4186270523298445E-7</v>
      </c>
      <c r="AI974" s="51">
        <v>6.0773356477774529E-2</v>
      </c>
      <c r="AJ974" s="51">
        <v>0.12457321655316522</v>
      </c>
      <c r="AK974" s="51">
        <v>3.7446901975186222</v>
      </c>
      <c r="AL974" s="51">
        <v>2.6738972029435337</v>
      </c>
      <c r="AM974" s="51">
        <v>4.8154831920937111</v>
      </c>
    </row>
    <row r="975" spans="1:39">
      <c r="A975" t="s">
        <v>2086</v>
      </c>
      <c r="B975">
        <v>5</v>
      </c>
      <c r="C975" t="s">
        <v>2087</v>
      </c>
      <c r="D975" t="s">
        <v>136</v>
      </c>
      <c r="E975" t="s">
        <v>137</v>
      </c>
      <c r="F975" t="s">
        <v>138</v>
      </c>
      <c r="G975" t="s">
        <v>139</v>
      </c>
      <c r="H975" t="s">
        <v>140</v>
      </c>
      <c r="I975" t="s">
        <v>10</v>
      </c>
      <c r="J975" t="s">
        <v>45</v>
      </c>
      <c r="K975">
        <v>52</v>
      </c>
      <c r="L975">
        <v>10841.3</v>
      </c>
      <c r="M975" t="s">
        <v>30</v>
      </c>
      <c r="N975">
        <v>974</v>
      </c>
      <c r="O975">
        <v>446.28628423076924</v>
      </c>
      <c r="P975" s="49" t="s">
        <v>33</v>
      </c>
      <c r="Q975" s="49">
        <v>7360445</v>
      </c>
      <c r="R975" s="49">
        <v>32.510452999999998</v>
      </c>
      <c r="S975" s="49">
        <v>52.540310169999998</v>
      </c>
      <c r="T975" s="49">
        <v>7.6758653781217774</v>
      </c>
      <c r="U975" s="49" t="s">
        <v>141</v>
      </c>
      <c r="V975" s="49">
        <v>0.28594968825048261</v>
      </c>
      <c r="W975" s="49">
        <v>1.93521838171215</v>
      </c>
      <c r="X975" s="49">
        <v>4</v>
      </c>
      <c r="Y975" s="49">
        <v>90</v>
      </c>
      <c r="Z975" s="49">
        <v>0.89753000000000005</v>
      </c>
      <c r="AA975" s="49">
        <v>401.28340079999998</v>
      </c>
      <c r="AB975" s="49">
        <v>2.1221608550000002</v>
      </c>
      <c r="AC975" s="51">
        <v>0.6989506263185653</v>
      </c>
      <c r="AD975" s="53">
        <v>1</v>
      </c>
      <c r="AE975" s="51">
        <v>446.28628423076924</v>
      </c>
      <c r="AF975" s="51">
        <v>1482.4355180456937</v>
      </c>
      <c r="AG975" s="51">
        <v>89.999989967876104</v>
      </c>
      <c r="AH975" s="51">
        <v>2.3384242542601426E-7</v>
      </c>
      <c r="AI975" s="51">
        <v>6.0710896947830682E-2</v>
      </c>
      <c r="AJ975" s="51">
        <v>0.12457321655316522</v>
      </c>
      <c r="AK975" s="51">
        <v>3.7408416098631441</v>
      </c>
      <c r="AL975" s="51">
        <v>2.6711491177283442</v>
      </c>
      <c r="AM975" s="51">
        <v>4.810534101997944</v>
      </c>
    </row>
    <row r="976" spans="1:39">
      <c r="A976" t="s">
        <v>2088</v>
      </c>
      <c r="B976">
        <v>5</v>
      </c>
      <c r="C976" t="s">
        <v>2089</v>
      </c>
      <c r="D976" t="s">
        <v>136</v>
      </c>
      <c r="E976" t="s">
        <v>137</v>
      </c>
      <c r="F976" t="s">
        <v>138</v>
      </c>
      <c r="G976" t="s">
        <v>139</v>
      </c>
      <c r="H976" t="s">
        <v>140</v>
      </c>
      <c r="I976" t="s">
        <v>10</v>
      </c>
      <c r="J976" t="s">
        <v>45</v>
      </c>
      <c r="K976">
        <v>52</v>
      </c>
      <c r="L976">
        <v>10841.3</v>
      </c>
      <c r="M976" t="s">
        <v>30</v>
      </c>
      <c r="N976">
        <v>975</v>
      </c>
      <c r="O976">
        <v>446.74495461538464</v>
      </c>
      <c r="P976" s="49" t="s">
        <v>33</v>
      </c>
      <c r="Q976" s="49">
        <v>7360445</v>
      </c>
      <c r="R976" s="49">
        <v>32.510452999999998</v>
      </c>
      <c r="S976" s="49">
        <v>52.540310169999998</v>
      </c>
      <c r="T976" s="49">
        <v>7.6758653781217774</v>
      </c>
      <c r="U976" s="49" t="s">
        <v>141</v>
      </c>
      <c r="V976" s="49">
        <v>0.28594968825048261</v>
      </c>
      <c r="W976" s="49">
        <v>1.93521838171215</v>
      </c>
      <c r="X976" s="49">
        <v>4</v>
      </c>
      <c r="Y976" s="49">
        <v>90</v>
      </c>
      <c r="Z976" s="49">
        <v>0.89753000000000005</v>
      </c>
      <c r="AA976" s="49">
        <v>401.28340079999998</v>
      </c>
      <c r="AB976" s="49">
        <v>2.1221608550000002</v>
      </c>
      <c r="AC976" s="51">
        <v>0.6989506263185653</v>
      </c>
      <c r="AD976" s="53">
        <v>1</v>
      </c>
      <c r="AE976" s="51">
        <v>446.74495461538464</v>
      </c>
      <c r="AF976" s="51">
        <v>1483.9590900066862</v>
      </c>
      <c r="AG976" s="51">
        <v>89.999990312323348</v>
      </c>
      <c r="AH976" s="51">
        <v>2.2607874972717994E-7</v>
      </c>
      <c r="AI976" s="51">
        <v>6.0648565663570846E-2</v>
      </c>
      <c r="AJ976" s="51">
        <v>0.12457321655316522</v>
      </c>
      <c r="AK976" s="51">
        <v>3.7370009243605762</v>
      </c>
      <c r="AL976" s="51">
        <v>2.6684066750479039</v>
      </c>
      <c r="AM976" s="51">
        <v>4.8055951736732494</v>
      </c>
    </row>
    <row r="977" spans="1:39">
      <c r="A977" t="s">
        <v>2090</v>
      </c>
      <c r="B977">
        <v>5</v>
      </c>
      <c r="C977" t="s">
        <v>2091</v>
      </c>
      <c r="D977" t="s">
        <v>136</v>
      </c>
      <c r="E977" t="s">
        <v>137</v>
      </c>
      <c r="F977" t="s">
        <v>138</v>
      </c>
      <c r="G977" t="s">
        <v>139</v>
      </c>
      <c r="H977" t="s">
        <v>140</v>
      </c>
      <c r="I977" t="s">
        <v>10</v>
      </c>
      <c r="J977" t="s">
        <v>45</v>
      </c>
      <c r="K977">
        <v>52</v>
      </c>
      <c r="L977">
        <v>10841.3</v>
      </c>
      <c r="M977" t="s">
        <v>30</v>
      </c>
      <c r="N977">
        <v>976</v>
      </c>
      <c r="O977">
        <v>447.20362499999999</v>
      </c>
      <c r="P977" s="49" t="s">
        <v>33</v>
      </c>
      <c r="Q977" s="49">
        <v>7360445</v>
      </c>
      <c r="R977" s="49">
        <v>32.510452999999998</v>
      </c>
      <c r="S977" s="49">
        <v>52.540310169999998</v>
      </c>
      <c r="T977" s="49">
        <v>7.6758653781217774</v>
      </c>
      <c r="U977" s="49" t="s">
        <v>141</v>
      </c>
      <c r="V977" s="49">
        <v>0.28594968825048261</v>
      </c>
      <c r="W977" s="49">
        <v>1.93521838171215</v>
      </c>
      <c r="X977" s="49">
        <v>4</v>
      </c>
      <c r="Y977" s="49">
        <v>90</v>
      </c>
      <c r="Z977" s="49">
        <v>0.89753000000000005</v>
      </c>
      <c r="AA977" s="49">
        <v>401.28340079999998</v>
      </c>
      <c r="AB977" s="49">
        <v>2.1221608550000002</v>
      </c>
      <c r="AC977" s="51">
        <v>0.6989506263185653</v>
      </c>
      <c r="AD977" s="53">
        <v>1</v>
      </c>
      <c r="AE977" s="51">
        <v>447.20362499999999</v>
      </c>
      <c r="AF977" s="51">
        <v>1485.4826619676785</v>
      </c>
      <c r="AG977" s="51">
        <v>89.999990645320963</v>
      </c>
      <c r="AH977" s="51">
        <v>2.1856375923528944E-7</v>
      </c>
      <c r="AI977" s="51">
        <v>6.0586362230647971E-2</v>
      </c>
      <c r="AJ977" s="51">
        <v>0.12457321655316522</v>
      </c>
      <c r="AK977" s="51">
        <v>3.733168116712319</v>
      </c>
      <c r="AL977" s="51">
        <v>2.6656698575517899</v>
      </c>
      <c r="AM977" s="51">
        <v>4.8006663758728481</v>
      </c>
    </row>
    <row r="978" spans="1:39">
      <c r="A978" t="s">
        <v>2092</v>
      </c>
      <c r="B978">
        <v>5</v>
      </c>
      <c r="C978" t="s">
        <v>2093</v>
      </c>
      <c r="D978" t="s">
        <v>136</v>
      </c>
      <c r="E978" t="s">
        <v>137</v>
      </c>
      <c r="F978" t="s">
        <v>138</v>
      </c>
      <c r="G978" t="s">
        <v>139</v>
      </c>
      <c r="H978" t="s">
        <v>140</v>
      </c>
      <c r="I978" t="s">
        <v>10</v>
      </c>
      <c r="J978" t="s">
        <v>45</v>
      </c>
      <c r="K978">
        <v>52</v>
      </c>
      <c r="L978">
        <v>10841.3</v>
      </c>
      <c r="M978" t="s">
        <v>30</v>
      </c>
      <c r="N978">
        <v>977</v>
      </c>
      <c r="O978">
        <v>447.66229538461539</v>
      </c>
      <c r="P978" s="49" t="s">
        <v>33</v>
      </c>
      <c r="Q978" s="49">
        <v>7360445</v>
      </c>
      <c r="R978" s="49">
        <v>32.510452999999998</v>
      </c>
      <c r="S978" s="49">
        <v>52.540310169999998</v>
      </c>
      <c r="T978" s="49">
        <v>7.6758653781217774</v>
      </c>
      <c r="U978" s="49" t="s">
        <v>141</v>
      </c>
      <c r="V978" s="49">
        <v>0.28594968825048261</v>
      </c>
      <c r="W978" s="49">
        <v>1.93521838171215</v>
      </c>
      <c r="X978" s="49">
        <v>4</v>
      </c>
      <c r="Y978" s="49">
        <v>90</v>
      </c>
      <c r="Z978" s="49">
        <v>0.89753000000000005</v>
      </c>
      <c r="AA978" s="49">
        <v>401.28340079999998</v>
      </c>
      <c r="AB978" s="49">
        <v>2.1221608550000002</v>
      </c>
      <c r="AC978" s="51">
        <v>0.6989506263185653</v>
      </c>
      <c r="AD978" s="53">
        <v>1</v>
      </c>
      <c r="AE978" s="51">
        <v>447.66229538461539</v>
      </c>
      <c r="AF978" s="51">
        <v>1487.006233928671</v>
      </c>
      <c r="AG978" s="51">
        <v>89.999990967236187</v>
      </c>
      <c r="AH978" s="51">
        <v>2.1128980554169471E-7</v>
      </c>
      <c r="AI978" s="51">
        <v>6.0524286256323334E-2</v>
      </c>
      <c r="AJ978" s="51">
        <v>0.12457321655316522</v>
      </c>
      <c r="AK978" s="51">
        <v>3.7293431627188713</v>
      </c>
      <c r="AL978" s="51">
        <v>2.662938647960341</v>
      </c>
      <c r="AM978" s="51">
        <v>4.7957476774774017</v>
      </c>
    </row>
    <row r="979" spans="1:39">
      <c r="A979" t="s">
        <v>2094</v>
      </c>
      <c r="B979">
        <v>5</v>
      </c>
      <c r="C979" t="s">
        <v>2095</v>
      </c>
      <c r="D979" t="s">
        <v>136</v>
      </c>
      <c r="E979" t="s">
        <v>137</v>
      </c>
      <c r="F979" t="s">
        <v>138</v>
      </c>
      <c r="G979" t="s">
        <v>139</v>
      </c>
      <c r="H979" t="s">
        <v>140</v>
      </c>
      <c r="I979" t="s">
        <v>10</v>
      </c>
      <c r="J979" t="s">
        <v>45</v>
      </c>
      <c r="K979">
        <v>52</v>
      </c>
      <c r="L979">
        <v>10841.3</v>
      </c>
      <c r="M979" t="s">
        <v>30</v>
      </c>
      <c r="N979">
        <v>978</v>
      </c>
      <c r="O979">
        <v>448.12096576923079</v>
      </c>
      <c r="P979" s="49" t="s">
        <v>33</v>
      </c>
      <c r="Q979" s="49">
        <v>7360445</v>
      </c>
      <c r="R979" s="49">
        <v>32.510452999999998</v>
      </c>
      <c r="S979" s="49">
        <v>52.540310169999998</v>
      </c>
      <c r="T979" s="49">
        <v>7.6758653781217774</v>
      </c>
      <c r="U979" s="49" t="s">
        <v>141</v>
      </c>
      <c r="V979" s="49">
        <v>0.28594968825048261</v>
      </c>
      <c r="W979" s="49">
        <v>1.93521838171215</v>
      </c>
      <c r="X979" s="49">
        <v>4</v>
      </c>
      <c r="Y979" s="49">
        <v>90</v>
      </c>
      <c r="Z979" s="49">
        <v>0.89753000000000005</v>
      </c>
      <c r="AA979" s="49">
        <v>401.28340079999998</v>
      </c>
      <c r="AB979" s="49">
        <v>2.1221608550000002</v>
      </c>
      <c r="AC979" s="51">
        <v>0.6989506263185653</v>
      </c>
      <c r="AD979" s="53">
        <v>1</v>
      </c>
      <c r="AE979" s="51">
        <v>448.12096576923079</v>
      </c>
      <c r="AF979" s="51">
        <v>1488.5298058896635</v>
      </c>
      <c r="AG979" s="51">
        <v>89.999991278424972</v>
      </c>
      <c r="AH979" s="51">
        <v>2.0424948274842465E-7</v>
      </c>
      <c r="AI979" s="51">
        <v>6.0462337349458606E-2</v>
      </c>
      <c r="AJ979" s="51">
        <v>0.12457321655316522</v>
      </c>
      <c r="AK979" s="51">
        <v>3.7255260382793449</v>
      </c>
      <c r="AL979" s="51">
        <v>2.6602130290643107</v>
      </c>
      <c r="AM979" s="51">
        <v>4.7908390474943801</v>
      </c>
    </row>
    <row r="980" spans="1:39">
      <c r="A980" t="s">
        <v>2096</v>
      </c>
      <c r="B980">
        <v>5</v>
      </c>
      <c r="C980" t="s">
        <v>2097</v>
      </c>
      <c r="D980" t="s">
        <v>136</v>
      </c>
      <c r="E980" t="s">
        <v>137</v>
      </c>
      <c r="F980" t="s">
        <v>138</v>
      </c>
      <c r="G980" t="s">
        <v>139</v>
      </c>
      <c r="H980" t="s">
        <v>140</v>
      </c>
      <c r="I980" t="s">
        <v>10</v>
      </c>
      <c r="J980" t="s">
        <v>45</v>
      </c>
      <c r="K980">
        <v>52</v>
      </c>
      <c r="L980">
        <v>10841.3</v>
      </c>
      <c r="M980" t="s">
        <v>30</v>
      </c>
      <c r="N980">
        <v>979</v>
      </c>
      <c r="O980">
        <v>448.57963615384614</v>
      </c>
      <c r="P980" s="49" t="s">
        <v>33</v>
      </c>
      <c r="Q980" s="49">
        <v>7360445</v>
      </c>
      <c r="R980" s="49">
        <v>32.510452999999998</v>
      </c>
      <c r="S980" s="49">
        <v>52.540310169999998</v>
      </c>
      <c r="T980" s="49">
        <v>7.6758653781217774</v>
      </c>
      <c r="U980" s="49" t="s">
        <v>141</v>
      </c>
      <c r="V980" s="49">
        <v>0.28594968825048261</v>
      </c>
      <c r="W980" s="49">
        <v>1.93521838171215</v>
      </c>
      <c r="X980" s="49">
        <v>4</v>
      </c>
      <c r="Y980" s="49">
        <v>90</v>
      </c>
      <c r="Z980" s="49">
        <v>0.89753000000000005</v>
      </c>
      <c r="AA980" s="49">
        <v>401.28340079999998</v>
      </c>
      <c r="AB980" s="49">
        <v>2.1221608550000002</v>
      </c>
      <c r="AC980" s="51">
        <v>0.6989506263185653</v>
      </c>
      <c r="AD980" s="53">
        <v>1</v>
      </c>
      <c r="AE980" s="51">
        <v>448.57963615384614</v>
      </c>
      <c r="AF980" s="51">
        <v>1490.053377850656</v>
      </c>
      <c r="AG980" s="51">
        <v>89.99999157923223</v>
      </c>
      <c r="AH980" s="51">
        <v>1.9743554352194586E-7</v>
      </c>
      <c r="AI980" s="51">
        <v>6.0400515120507772E-2</v>
      </c>
      <c r="AJ980" s="51">
        <v>0.12457321655316522</v>
      </c>
      <c r="AK980" s="51">
        <v>3.7217167193909666</v>
      </c>
      <c r="AL980" s="51">
        <v>2.6574929837245107</v>
      </c>
      <c r="AM980" s="51">
        <v>4.7859404550574229</v>
      </c>
    </row>
    <row r="981" spans="1:39">
      <c r="A981" t="s">
        <v>2098</v>
      </c>
      <c r="B981">
        <v>5</v>
      </c>
      <c r="C981" t="s">
        <v>2099</v>
      </c>
      <c r="D981" t="s">
        <v>136</v>
      </c>
      <c r="E981" t="s">
        <v>137</v>
      </c>
      <c r="F981" t="s">
        <v>138</v>
      </c>
      <c r="G981" t="s">
        <v>139</v>
      </c>
      <c r="H981" t="s">
        <v>140</v>
      </c>
      <c r="I981" t="s">
        <v>10</v>
      </c>
      <c r="J981" t="s">
        <v>45</v>
      </c>
      <c r="K981">
        <v>52</v>
      </c>
      <c r="L981">
        <v>10841.3</v>
      </c>
      <c r="M981" t="s">
        <v>30</v>
      </c>
      <c r="N981">
        <v>980</v>
      </c>
      <c r="O981">
        <v>449.03830653846154</v>
      </c>
      <c r="P981" s="49" t="s">
        <v>33</v>
      </c>
      <c r="Q981" s="49">
        <v>7360445</v>
      </c>
      <c r="R981" s="49">
        <v>32.510452999999998</v>
      </c>
      <c r="S981" s="49">
        <v>52.540310169999998</v>
      </c>
      <c r="T981" s="49">
        <v>7.6758653781217774</v>
      </c>
      <c r="U981" s="49" t="s">
        <v>141</v>
      </c>
      <c r="V981" s="49">
        <v>0.28594968825048261</v>
      </c>
      <c r="W981" s="49">
        <v>1.93521838171215</v>
      </c>
      <c r="X981" s="49">
        <v>4</v>
      </c>
      <c r="Y981" s="49">
        <v>90</v>
      </c>
      <c r="Z981" s="49">
        <v>0.89753000000000005</v>
      </c>
      <c r="AA981" s="49">
        <v>401.28340079999998</v>
      </c>
      <c r="AB981" s="49">
        <v>2.1221608550000002</v>
      </c>
      <c r="AC981" s="51">
        <v>0.6989506263185653</v>
      </c>
      <c r="AD981" s="53">
        <v>1</v>
      </c>
      <c r="AE981" s="51">
        <v>449.03830653846154</v>
      </c>
      <c r="AF981" s="51">
        <v>1491.5769498116485</v>
      </c>
      <c r="AG981" s="51">
        <v>89.999991869992243</v>
      </c>
      <c r="AH981" s="51">
        <v>1.9084101102125634E-7</v>
      </c>
      <c r="AI981" s="51">
        <v>6.0338819181509309E-2</v>
      </c>
      <c r="AJ981" s="51">
        <v>0.12457321655316522</v>
      </c>
      <c r="AK981" s="51">
        <v>3.7179151821485941</v>
      </c>
      <c r="AL981" s="51">
        <v>2.6547784948714672</v>
      </c>
      <c r="AM981" s="51">
        <v>4.7810518694257214</v>
      </c>
    </row>
    <row r="982" spans="1:39">
      <c r="A982" t="s">
        <v>2100</v>
      </c>
      <c r="B982">
        <v>5</v>
      </c>
      <c r="C982" t="s">
        <v>2101</v>
      </c>
      <c r="D982" t="s">
        <v>136</v>
      </c>
      <c r="E982" t="s">
        <v>137</v>
      </c>
      <c r="F982" t="s">
        <v>138</v>
      </c>
      <c r="G982" t="s">
        <v>139</v>
      </c>
      <c r="H982" t="s">
        <v>140</v>
      </c>
      <c r="I982" t="s">
        <v>10</v>
      </c>
      <c r="J982" t="s">
        <v>45</v>
      </c>
      <c r="K982">
        <v>52</v>
      </c>
      <c r="L982">
        <v>10841.3</v>
      </c>
      <c r="M982" t="s">
        <v>30</v>
      </c>
      <c r="N982">
        <v>981</v>
      </c>
      <c r="O982">
        <v>449.49697692307694</v>
      </c>
      <c r="P982" s="49" t="s">
        <v>33</v>
      </c>
      <c r="Q982" s="49">
        <v>7360445</v>
      </c>
      <c r="R982" s="49">
        <v>32.510452999999998</v>
      </c>
      <c r="S982" s="49">
        <v>52.540310169999998</v>
      </c>
      <c r="T982" s="49">
        <v>7.6758653781217774</v>
      </c>
      <c r="U982" s="49" t="s">
        <v>141</v>
      </c>
      <c r="V982" s="49">
        <v>0.28594968825048261</v>
      </c>
      <c r="W982" s="49">
        <v>1.93521838171215</v>
      </c>
      <c r="X982" s="49">
        <v>4</v>
      </c>
      <c r="Y982" s="49">
        <v>90</v>
      </c>
      <c r="Z982" s="49">
        <v>0.89753000000000005</v>
      </c>
      <c r="AA982" s="49">
        <v>401.28340079999998</v>
      </c>
      <c r="AB982" s="49">
        <v>2.1221608550000002</v>
      </c>
      <c r="AC982" s="51">
        <v>0.6989506263185653</v>
      </c>
      <c r="AD982" s="53">
        <v>1</v>
      </c>
      <c r="AE982" s="51">
        <v>449.49697692307694</v>
      </c>
      <c r="AF982" s="51">
        <v>1493.1005217726411</v>
      </c>
      <c r="AG982" s="51">
        <v>89.999992151028962</v>
      </c>
      <c r="AH982" s="51">
        <v>1.8445910427923246E-7</v>
      </c>
      <c r="AI982" s="51">
        <v>6.0277249146078279E-2</v>
      </c>
      <c r="AJ982" s="51">
        <v>0.12457321655316522</v>
      </c>
      <c r="AK982" s="51">
        <v>3.71412140274423</v>
      </c>
      <c r="AL982" s="51">
        <v>2.6520695455050722</v>
      </c>
      <c r="AM982" s="51">
        <v>4.7761732599833886</v>
      </c>
    </row>
    <row r="983" spans="1:39">
      <c r="A983" t="s">
        <v>2102</v>
      </c>
      <c r="B983">
        <v>5</v>
      </c>
      <c r="C983" t="s">
        <v>2103</v>
      </c>
      <c r="D983" t="s">
        <v>136</v>
      </c>
      <c r="E983" t="s">
        <v>137</v>
      </c>
      <c r="F983" t="s">
        <v>138</v>
      </c>
      <c r="G983" t="s">
        <v>139</v>
      </c>
      <c r="H983" t="s">
        <v>140</v>
      </c>
      <c r="I983" t="s">
        <v>10</v>
      </c>
      <c r="J983" t="s">
        <v>45</v>
      </c>
      <c r="K983">
        <v>52</v>
      </c>
      <c r="L983">
        <v>10841.3</v>
      </c>
      <c r="M983" t="s">
        <v>30</v>
      </c>
      <c r="N983">
        <v>982</v>
      </c>
      <c r="O983">
        <v>449.95564730769229</v>
      </c>
      <c r="P983" s="49" t="s">
        <v>33</v>
      </c>
      <c r="Q983" s="49">
        <v>7360445</v>
      </c>
      <c r="R983" s="49">
        <v>32.510452999999998</v>
      </c>
      <c r="S983" s="49">
        <v>52.540310169999998</v>
      </c>
      <c r="T983" s="49">
        <v>7.6758653781217774</v>
      </c>
      <c r="U983" s="49" t="s">
        <v>141</v>
      </c>
      <c r="V983" s="49">
        <v>0.28594968825048261</v>
      </c>
      <c r="W983" s="49">
        <v>1.93521838171215</v>
      </c>
      <c r="X983" s="49">
        <v>4</v>
      </c>
      <c r="Y983" s="49">
        <v>90</v>
      </c>
      <c r="Z983" s="49">
        <v>0.89753000000000005</v>
      </c>
      <c r="AA983" s="49">
        <v>401.28340079999998</v>
      </c>
      <c r="AB983" s="49">
        <v>2.1221608550000002</v>
      </c>
      <c r="AC983" s="51">
        <v>0.6989506263185653</v>
      </c>
      <c r="AD983" s="53">
        <v>1</v>
      </c>
      <c r="AE983" s="51">
        <v>449.95564730769229</v>
      </c>
      <c r="AF983" s="51">
        <v>1494.6240937336333</v>
      </c>
      <c r="AG983" s="51">
        <v>89.999992422656263</v>
      </c>
      <c r="AH983" s="51">
        <v>1.78283210220673E-7</v>
      </c>
      <c r="AI983" s="51">
        <v>6.0215804629398503E-2</v>
      </c>
      <c r="AJ983" s="51">
        <v>0.12457321655316522</v>
      </c>
      <c r="AK983" s="51">
        <v>3.7103353574665405</v>
      </c>
      <c r="AL983" s="51">
        <v>2.6493661186942399</v>
      </c>
      <c r="AM983" s="51">
        <v>4.7713045962388412</v>
      </c>
    </row>
    <row r="984" spans="1:39">
      <c r="A984" t="s">
        <v>2104</v>
      </c>
      <c r="B984">
        <v>5</v>
      </c>
      <c r="C984" t="s">
        <v>2105</v>
      </c>
      <c r="D984" t="s">
        <v>136</v>
      </c>
      <c r="E984" t="s">
        <v>137</v>
      </c>
      <c r="F984" t="s">
        <v>138</v>
      </c>
      <c r="G984" t="s">
        <v>139</v>
      </c>
      <c r="H984" t="s">
        <v>140</v>
      </c>
      <c r="I984" t="s">
        <v>10</v>
      </c>
      <c r="J984" t="s">
        <v>45</v>
      </c>
      <c r="K984">
        <v>52</v>
      </c>
      <c r="L984">
        <v>10841.3</v>
      </c>
      <c r="M984" t="s">
        <v>30</v>
      </c>
      <c r="N984">
        <v>983</v>
      </c>
      <c r="O984">
        <v>450.41431769230769</v>
      </c>
      <c r="P984" s="49" t="s">
        <v>33</v>
      </c>
      <c r="Q984" s="49">
        <v>7360445</v>
      </c>
      <c r="R984" s="49">
        <v>32.510452999999998</v>
      </c>
      <c r="S984" s="49">
        <v>52.540310169999998</v>
      </c>
      <c r="T984" s="49">
        <v>7.6758653781217774</v>
      </c>
      <c r="U984" s="49" t="s">
        <v>141</v>
      </c>
      <c r="V984" s="49">
        <v>0.28594968825048261</v>
      </c>
      <c r="W984" s="49">
        <v>1.93521838171215</v>
      </c>
      <c r="X984" s="49">
        <v>4</v>
      </c>
      <c r="Y984" s="49">
        <v>90</v>
      </c>
      <c r="Z984" s="49">
        <v>0.89753000000000005</v>
      </c>
      <c r="AA984" s="49">
        <v>401.28340079999998</v>
      </c>
      <c r="AB984" s="49">
        <v>2.1221608550000002</v>
      </c>
      <c r="AC984" s="51">
        <v>0.6989506263185653</v>
      </c>
      <c r="AD984" s="53">
        <v>1</v>
      </c>
      <c r="AE984" s="51">
        <v>450.41431769230769</v>
      </c>
      <c r="AF984" s="51">
        <v>1496.1476656946261</v>
      </c>
      <c r="AG984" s="51">
        <v>89.999992685178313</v>
      </c>
      <c r="AH984" s="51">
        <v>1.7230695828076068E-7</v>
      </c>
      <c r="AI984" s="51">
        <v>6.0154485248214748E-2</v>
      </c>
      <c r="AJ984" s="51">
        <v>0.12457321655316522</v>
      </c>
      <c r="AK984" s="51">
        <v>3.7065570227003719</v>
      </c>
      <c r="AL984" s="51">
        <v>2.6466681975765636</v>
      </c>
      <c r="AM984" s="51">
        <v>4.7664458478241807</v>
      </c>
    </row>
    <row r="985" spans="1:39">
      <c r="A985" t="s">
        <v>2106</v>
      </c>
      <c r="B985">
        <v>5</v>
      </c>
      <c r="C985" t="s">
        <v>2107</v>
      </c>
      <c r="D985" t="s">
        <v>136</v>
      </c>
      <c r="E985" t="s">
        <v>137</v>
      </c>
      <c r="F985" t="s">
        <v>138</v>
      </c>
      <c r="G985" t="s">
        <v>139</v>
      </c>
      <c r="H985" t="s">
        <v>140</v>
      </c>
      <c r="I985" t="s">
        <v>10</v>
      </c>
      <c r="J985" t="s">
        <v>45</v>
      </c>
      <c r="K985">
        <v>52</v>
      </c>
      <c r="L985">
        <v>10841.3</v>
      </c>
      <c r="M985" t="s">
        <v>30</v>
      </c>
      <c r="N985">
        <v>984</v>
      </c>
      <c r="O985">
        <v>450.87298807692309</v>
      </c>
      <c r="P985" s="49" t="s">
        <v>33</v>
      </c>
      <c r="Q985" s="49">
        <v>7360445</v>
      </c>
      <c r="R985" s="49">
        <v>32.510452999999998</v>
      </c>
      <c r="S985" s="49">
        <v>52.540310169999998</v>
      </c>
      <c r="T985" s="49">
        <v>7.6758653781217774</v>
      </c>
      <c r="U985" s="49" t="s">
        <v>141</v>
      </c>
      <c r="V985" s="49">
        <v>0.28594968825048261</v>
      </c>
      <c r="W985" s="49">
        <v>1.93521838171215</v>
      </c>
      <c r="X985" s="49">
        <v>4</v>
      </c>
      <c r="Y985" s="49">
        <v>90</v>
      </c>
      <c r="Z985" s="49">
        <v>0.89753000000000005</v>
      </c>
      <c r="AA985" s="49">
        <v>401.28340079999998</v>
      </c>
      <c r="AB985" s="49">
        <v>2.1221608550000002</v>
      </c>
      <c r="AC985" s="51">
        <v>0.6989506263185653</v>
      </c>
      <c r="AD985" s="53">
        <v>1</v>
      </c>
      <c r="AE985" s="51">
        <v>450.87298807692309</v>
      </c>
      <c r="AF985" s="51">
        <v>1497.6712376556186</v>
      </c>
      <c r="AG985" s="51">
        <v>89.99999293888979</v>
      </c>
      <c r="AH985" s="51">
        <v>1.6652411780485387E-7</v>
      </c>
      <c r="AI985" s="51">
        <v>6.0093290620825024E-2</v>
      </c>
      <c r="AJ985" s="51">
        <v>0.12457321655316522</v>
      </c>
      <c r="AK985" s="51">
        <v>3.7027863749262786</v>
      </c>
      <c r="AL985" s="51">
        <v>2.6439757653579745</v>
      </c>
      <c r="AM985" s="51">
        <v>4.7615969844945836</v>
      </c>
    </row>
    <row r="986" spans="1:39">
      <c r="A986" t="s">
        <v>2108</v>
      </c>
      <c r="B986">
        <v>5</v>
      </c>
      <c r="C986" t="s">
        <v>2109</v>
      </c>
      <c r="D986" t="s">
        <v>136</v>
      </c>
      <c r="E986" t="s">
        <v>137</v>
      </c>
      <c r="F986" t="s">
        <v>138</v>
      </c>
      <c r="G986" t="s">
        <v>139</v>
      </c>
      <c r="H986" t="s">
        <v>140</v>
      </c>
      <c r="I986" t="s">
        <v>10</v>
      </c>
      <c r="J986" t="s">
        <v>45</v>
      </c>
      <c r="K986">
        <v>52</v>
      </c>
      <c r="L986">
        <v>10841.3</v>
      </c>
      <c r="M986" t="s">
        <v>30</v>
      </c>
      <c r="N986">
        <v>985</v>
      </c>
      <c r="O986">
        <v>451.33165846153844</v>
      </c>
      <c r="P986" s="49" t="s">
        <v>33</v>
      </c>
      <c r="Q986" s="49">
        <v>7360445</v>
      </c>
      <c r="R986" s="49">
        <v>32.510452999999998</v>
      </c>
      <c r="S986" s="49">
        <v>52.540310169999998</v>
      </c>
      <c r="T986" s="49">
        <v>7.6758653781217774</v>
      </c>
      <c r="U986" s="49" t="s">
        <v>141</v>
      </c>
      <c r="V986" s="49">
        <v>0.28594968825048261</v>
      </c>
      <c r="W986" s="49">
        <v>1.93521838171215</v>
      </c>
      <c r="X986" s="49">
        <v>4</v>
      </c>
      <c r="Y986" s="49">
        <v>90</v>
      </c>
      <c r="Z986" s="49">
        <v>0.89753000000000005</v>
      </c>
      <c r="AA986" s="49">
        <v>401.28340079999998</v>
      </c>
      <c r="AB986" s="49">
        <v>2.1221608550000002</v>
      </c>
      <c r="AC986" s="51">
        <v>0.6989506263185653</v>
      </c>
      <c r="AD986" s="53">
        <v>1</v>
      </c>
      <c r="AE986" s="51">
        <v>451.33165846153844</v>
      </c>
      <c r="AF986" s="51">
        <v>1499.1948096166109</v>
      </c>
      <c r="AG986" s="51">
        <v>89.999993184076217</v>
      </c>
      <c r="AH986" s="51">
        <v>1.6092868199393531E-7</v>
      </c>
      <c r="AI986" s="51">
        <v>6.0032220367072855E-2</v>
      </c>
      <c r="AJ986" s="51">
        <v>0.12457321655316522</v>
      </c>
      <c r="AK986" s="51">
        <v>3.6990233907200443</v>
      </c>
      <c r="AL986" s="51">
        <v>2.6412888053124042</v>
      </c>
      <c r="AM986" s="51">
        <v>4.7567579761276848</v>
      </c>
    </row>
    <row r="987" spans="1:39">
      <c r="A987" t="s">
        <v>2110</v>
      </c>
      <c r="B987">
        <v>5</v>
      </c>
      <c r="C987" t="s">
        <v>2111</v>
      </c>
      <c r="D987" t="s">
        <v>136</v>
      </c>
      <c r="E987" t="s">
        <v>137</v>
      </c>
      <c r="F987" t="s">
        <v>138</v>
      </c>
      <c r="G987" t="s">
        <v>139</v>
      </c>
      <c r="H987" t="s">
        <v>140</v>
      </c>
      <c r="I987" t="s">
        <v>10</v>
      </c>
      <c r="J987" t="s">
        <v>45</v>
      </c>
      <c r="K987">
        <v>52</v>
      </c>
      <c r="L987">
        <v>10841.3</v>
      </c>
      <c r="M987" t="s">
        <v>30</v>
      </c>
      <c r="N987">
        <v>986</v>
      </c>
      <c r="O987">
        <v>451.79032884615384</v>
      </c>
      <c r="P987" s="49" t="s">
        <v>33</v>
      </c>
      <c r="Q987" s="49">
        <v>7360445</v>
      </c>
      <c r="R987" s="49">
        <v>32.510452999999998</v>
      </c>
      <c r="S987" s="49">
        <v>52.540310169999998</v>
      </c>
      <c r="T987" s="49">
        <v>7.6758653781217774</v>
      </c>
      <c r="U987" s="49" t="s">
        <v>141</v>
      </c>
      <c r="V987" s="49">
        <v>0.28594968825048261</v>
      </c>
      <c r="W987" s="49">
        <v>1.93521838171215</v>
      </c>
      <c r="X987" s="49">
        <v>4</v>
      </c>
      <c r="Y987" s="49">
        <v>90</v>
      </c>
      <c r="Z987" s="49">
        <v>0.89753000000000005</v>
      </c>
      <c r="AA987" s="49">
        <v>401.28340079999998</v>
      </c>
      <c r="AB987" s="49">
        <v>2.1221608550000002</v>
      </c>
      <c r="AC987" s="51">
        <v>0.6989506263185653</v>
      </c>
      <c r="AD987" s="53">
        <v>1</v>
      </c>
      <c r="AE987" s="51">
        <v>451.79032884615384</v>
      </c>
      <c r="AF987" s="51">
        <v>1500.7183815776034</v>
      </c>
      <c r="AG987" s="51">
        <v>89.99999342101421</v>
      </c>
      <c r="AH987" s="51">
        <v>1.5551480261358929E-7</v>
      </c>
      <c r="AI987" s="51">
        <v>5.9971274108339585E-2</v>
      </c>
      <c r="AJ987" s="51">
        <v>0.12457321655316522</v>
      </c>
      <c r="AK987" s="51">
        <v>3.6952680467522092</v>
      </c>
      <c r="AL987" s="51">
        <v>2.638607300781445</v>
      </c>
      <c r="AM987" s="51">
        <v>4.7519287927229739</v>
      </c>
    </row>
    <row r="988" spans="1:39">
      <c r="A988" t="s">
        <v>2112</v>
      </c>
      <c r="B988">
        <v>5</v>
      </c>
      <c r="C988" t="s">
        <v>2113</v>
      </c>
      <c r="D988" t="s">
        <v>136</v>
      </c>
      <c r="E988" t="s">
        <v>137</v>
      </c>
      <c r="F988" t="s">
        <v>138</v>
      </c>
      <c r="G988" t="s">
        <v>139</v>
      </c>
      <c r="H988" t="s">
        <v>140</v>
      </c>
      <c r="I988" t="s">
        <v>10</v>
      </c>
      <c r="J988" t="s">
        <v>45</v>
      </c>
      <c r="K988">
        <v>52</v>
      </c>
      <c r="L988">
        <v>10841.3</v>
      </c>
      <c r="M988" t="s">
        <v>30</v>
      </c>
      <c r="N988">
        <v>987</v>
      </c>
      <c r="O988">
        <v>452.24899923076924</v>
      </c>
      <c r="P988" s="49" t="s">
        <v>33</v>
      </c>
      <c r="Q988" s="49">
        <v>7360445</v>
      </c>
      <c r="R988" s="49">
        <v>32.510452999999998</v>
      </c>
      <c r="S988" s="49">
        <v>52.540310169999998</v>
      </c>
      <c r="T988" s="49">
        <v>7.6758653781217774</v>
      </c>
      <c r="U988" s="49" t="s">
        <v>141</v>
      </c>
      <c r="V988" s="49">
        <v>0.28594968825048261</v>
      </c>
      <c r="W988" s="49">
        <v>1.93521838171215</v>
      </c>
      <c r="X988" s="49">
        <v>4</v>
      </c>
      <c r="Y988" s="49">
        <v>90</v>
      </c>
      <c r="Z988" s="49">
        <v>0.89753000000000005</v>
      </c>
      <c r="AA988" s="49">
        <v>401.28340079999998</v>
      </c>
      <c r="AB988" s="49">
        <v>2.1221608550000002</v>
      </c>
      <c r="AC988" s="51">
        <v>0.6989506263185653</v>
      </c>
      <c r="AD988" s="53">
        <v>1</v>
      </c>
      <c r="AE988" s="51">
        <v>452.24899923076924</v>
      </c>
      <c r="AF988" s="51">
        <v>1502.2419535385959</v>
      </c>
      <c r="AG988" s="51">
        <v>89.999993649971785</v>
      </c>
      <c r="AH988" s="51">
        <v>1.5027683663072445E-7</v>
      </c>
      <c r="AI988" s="51">
        <v>5.9910451467536839E-2</v>
      </c>
      <c r="AJ988" s="51">
        <v>0.12457321655316522</v>
      </c>
      <c r="AK988" s="51">
        <v>3.691520319787605</v>
      </c>
      <c r="AL988" s="51">
        <v>2.6359312351740174</v>
      </c>
      <c r="AM988" s="51">
        <v>4.7471094044011934</v>
      </c>
    </row>
    <row r="989" spans="1:39">
      <c r="A989" t="s">
        <v>2114</v>
      </c>
      <c r="B989">
        <v>5</v>
      </c>
      <c r="C989" t="s">
        <v>2115</v>
      </c>
      <c r="D989" t="s">
        <v>136</v>
      </c>
      <c r="E989" t="s">
        <v>137</v>
      </c>
      <c r="F989" t="s">
        <v>138</v>
      </c>
      <c r="G989" t="s">
        <v>139</v>
      </c>
      <c r="H989" t="s">
        <v>140</v>
      </c>
      <c r="I989" t="s">
        <v>10</v>
      </c>
      <c r="J989" t="s">
        <v>45</v>
      </c>
      <c r="K989">
        <v>52</v>
      </c>
      <c r="L989">
        <v>10841.3</v>
      </c>
      <c r="M989" t="s">
        <v>30</v>
      </c>
      <c r="N989">
        <v>988</v>
      </c>
      <c r="O989">
        <v>452.70766961538465</v>
      </c>
      <c r="P989" s="49" t="s">
        <v>33</v>
      </c>
      <c r="Q989" s="49">
        <v>7360445</v>
      </c>
      <c r="R989" s="49">
        <v>32.510452999999998</v>
      </c>
      <c r="S989" s="49">
        <v>52.540310169999998</v>
      </c>
      <c r="T989" s="49">
        <v>7.6758653781217774</v>
      </c>
      <c r="U989" s="49" t="s">
        <v>141</v>
      </c>
      <c r="V989" s="49">
        <v>0.28594968825048261</v>
      </c>
      <c r="W989" s="49">
        <v>1.93521838171215</v>
      </c>
      <c r="X989" s="49">
        <v>4</v>
      </c>
      <c r="Y989" s="49">
        <v>90</v>
      </c>
      <c r="Z989" s="49">
        <v>0.89753000000000005</v>
      </c>
      <c r="AA989" s="49">
        <v>401.28340079999998</v>
      </c>
      <c r="AB989" s="49">
        <v>2.1221608550000002</v>
      </c>
      <c r="AC989" s="51">
        <v>0.6989506263185653</v>
      </c>
      <c r="AD989" s="53">
        <v>1</v>
      </c>
      <c r="AE989" s="51">
        <v>452.70766961538465</v>
      </c>
      <c r="AF989" s="51">
        <v>1503.7655254995886</v>
      </c>
      <c r="AG989" s="51">
        <v>89.999993871208545</v>
      </c>
      <c r="AH989" s="51">
        <v>1.4520926226738984E-7</v>
      </c>
      <c r="AI989" s="51">
        <v>5.9849752069098865E-2</v>
      </c>
      <c r="AJ989" s="51">
        <v>0.12457321655316522</v>
      </c>
      <c r="AK989" s="51">
        <v>3.6877801866848845</v>
      </c>
      <c r="AL989" s="51">
        <v>2.6332605919660352</v>
      </c>
      <c r="AM989" s="51">
        <v>4.7422997814037346</v>
      </c>
    </row>
    <row r="990" spans="1:39">
      <c r="A990" t="s">
        <v>2116</v>
      </c>
      <c r="B990">
        <v>5</v>
      </c>
      <c r="C990" t="s">
        <v>2117</v>
      </c>
      <c r="D990" t="s">
        <v>136</v>
      </c>
      <c r="E990" t="s">
        <v>137</v>
      </c>
      <c r="F990" t="s">
        <v>138</v>
      </c>
      <c r="G990" t="s">
        <v>139</v>
      </c>
      <c r="H990" t="s">
        <v>140</v>
      </c>
      <c r="I990" t="s">
        <v>10</v>
      </c>
      <c r="J990" t="s">
        <v>45</v>
      </c>
      <c r="K990">
        <v>52</v>
      </c>
      <c r="L990">
        <v>10841.3</v>
      </c>
      <c r="M990" t="s">
        <v>30</v>
      </c>
      <c r="N990">
        <v>989</v>
      </c>
      <c r="O990">
        <v>453.16633999999999</v>
      </c>
      <c r="P990" s="49" t="s">
        <v>33</v>
      </c>
      <c r="Q990" s="49">
        <v>7360445</v>
      </c>
      <c r="R990" s="49">
        <v>32.510452999999998</v>
      </c>
      <c r="S990" s="49">
        <v>52.540310169999998</v>
      </c>
      <c r="T990" s="49">
        <v>7.6758653781217774</v>
      </c>
      <c r="U990" s="49" t="s">
        <v>141</v>
      </c>
      <c r="V990" s="49">
        <v>0.28594968825048261</v>
      </c>
      <c r="W990" s="49">
        <v>1.93521838171215</v>
      </c>
      <c r="X990" s="49">
        <v>4</v>
      </c>
      <c r="Y990" s="49">
        <v>90</v>
      </c>
      <c r="Z990" s="49">
        <v>0.89753000000000005</v>
      </c>
      <c r="AA990" s="49">
        <v>401.28340079999998</v>
      </c>
      <c r="AB990" s="49">
        <v>2.1221608550000002</v>
      </c>
      <c r="AC990" s="51">
        <v>0.6989506263185653</v>
      </c>
      <c r="AD990" s="53">
        <v>1</v>
      </c>
      <c r="AE990" s="51">
        <v>453.16633999999999</v>
      </c>
      <c r="AF990" s="51">
        <v>1505.2890974605809</v>
      </c>
      <c r="AG990" s="51">
        <v>89.999994084975967</v>
      </c>
      <c r="AH990" s="51">
        <v>1.4030674429231685E-7</v>
      </c>
      <c r="AI990" s="51">
        <v>5.9789175538975031E-2</v>
      </c>
      <c r="AJ990" s="51">
        <v>0.12457321655316522</v>
      </c>
      <c r="AK990" s="51">
        <v>3.6840476243960572</v>
      </c>
      <c r="AL990" s="51">
        <v>2.6305953547000733</v>
      </c>
      <c r="AM990" s="51">
        <v>4.737499894092041</v>
      </c>
    </row>
    <row r="991" spans="1:39">
      <c r="A991" t="s">
        <v>2118</v>
      </c>
      <c r="B991">
        <v>5</v>
      </c>
      <c r="C991" t="s">
        <v>2119</v>
      </c>
      <c r="D991" t="s">
        <v>136</v>
      </c>
      <c r="E991" t="s">
        <v>137</v>
      </c>
      <c r="F991" t="s">
        <v>138</v>
      </c>
      <c r="G991" t="s">
        <v>139</v>
      </c>
      <c r="H991" t="s">
        <v>140</v>
      </c>
      <c r="I991" t="s">
        <v>10</v>
      </c>
      <c r="J991" t="s">
        <v>45</v>
      </c>
      <c r="K991">
        <v>52</v>
      </c>
      <c r="L991">
        <v>10841.3</v>
      </c>
      <c r="M991" t="s">
        <v>30</v>
      </c>
      <c r="N991">
        <v>990</v>
      </c>
      <c r="O991">
        <v>453.62501038461539</v>
      </c>
      <c r="P991" s="49" t="s">
        <v>33</v>
      </c>
      <c r="Q991" s="49">
        <v>7360445</v>
      </c>
      <c r="R991" s="49">
        <v>32.510452999999998</v>
      </c>
      <c r="S991" s="49">
        <v>52.540310169999998</v>
      </c>
      <c r="T991" s="49">
        <v>7.6758653781217774</v>
      </c>
      <c r="U991" s="49" t="s">
        <v>141</v>
      </c>
      <c r="V991" s="49">
        <v>0.28594968825048261</v>
      </c>
      <c r="W991" s="49">
        <v>1.93521838171215</v>
      </c>
      <c r="X991" s="49">
        <v>4</v>
      </c>
      <c r="Y991" s="49">
        <v>90</v>
      </c>
      <c r="Z991" s="49">
        <v>0.89753000000000005</v>
      </c>
      <c r="AA991" s="49">
        <v>401.28340079999998</v>
      </c>
      <c r="AB991" s="49">
        <v>2.1221608550000002</v>
      </c>
      <c r="AC991" s="51">
        <v>0.6989506263185653</v>
      </c>
      <c r="AD991" s="53">
        <v>1</v>
      </c>
      <c r="AE991" s="51">
        <v>453.62501038461539</v>
      </c>
      <c r="AF991" s="51">
        <v>1506.8126694215734</v>
      </c>
      <c r="AG991" s="51">
        <v>89.99999429151768</v>
      </c>
      <c r="AH991" s="51">
        <v>1.3556413402057408E-7</v>
      </c>
      <c r="AI991" s="51">
        <v>5.9728721504622308E-2</v>
      </c>
      <c r="AJ991" s="51">
        <v>0.12457321655316522</v>
      </c>
      <c r="AK991" s="51">
        <v>3.6803226099660264</v>
      </c>
      <c r="AL991" s="51">
        <v>2.6279355069850387</v>
      </c>
      <c r="AM991" s="51">
        <v>4.732709712947015</v>
      </c>
    </row>
    <row r="992" spans="1:39">
      <c r="A992" t="s">
        <v>2120</v>
      </c>
      <c r="B992">
        <v>5</v>
      </c>
      <c r="C992" t="s">
        <v>2121</v>
      </c>
      <c r="D992" t="s">
        <v>136</v>
      </c>
      <c r="E992" t="s">
        <v>137</v>
      </c>
      <c r="F992" t="s">
        <v>138</v>
      </c>
      <c r="G992" t="s">
        <v>139</v>
      </c>
      <c r="H992" t="s">
        <v>140</v>
      </c>
      <c r="I992" t="s">
        <v>10</v>
      </c>
      <c r="J992" t="s">
        <v>45</v>
      </c>
      <c r="K992">
        <v>52</v>
      </c>
      <c r="L992">
        <v>10841.3</v>
      </c>
      <c r="M992" t="s">
        <v>30</v>
      </c>
      <c r="N992">
        <v>991</v>
      </c>
      <c r="O992">
        <v>454.0836807692308</v>
      </c>
      <c r="P992" s="49" t="s">
        <v>33</v>
      </c>
      <c r="Q992" s="49">
        <v>7360445</v>
      </c>
      <c r="R992" s="49">
        <v>32.510452999999998</v>
      </c>
      <c r="S992" s="49">
        <v>52.540310169999998</v>
      </c>
      <c r="T992" s="49">
        <v>7.6758653781217774</v>
      </c>
      <c r="U992" s="49" t="s">
        <v>141</v>
      </c>
      <c r="V992" s="49">
        <v>0.28594968825048261</v>
      </c>
      <c r="W992" s="49">
        <v>1.93521838171215</v>
      </c>
      <c r="X992" s="49">
        <v>4</v>
      </c>
      <c r="Y992" s="49">
        <v>90</v>
      </c>
      <c r="Z992" s="49">
        <v>0.89753000000000005</v>
      </c>
      <c r="AA992" s="49">
        <v>401.28340079999998</v>
      </c>
      <c r="AB992" s="49">
        <v>2.1221608550000002</v>
      </c>
      <c r="AC992" s="51">
        <v>0.6989506263185653</v>
      </c>
      <c r="AD992" s="53">
        <v>1</v>
      </c>
      <c r="AE992" s="51">
        <v>454.0836807692308</v>
      </c>
      <c r="AF992" s="51">
        <v>1508.336241382566</v>
      </c>
      <c r="AG992" s="51">
        <v>89.999994491069614</v>
      </c>
      <c r="AH992" s="51">
        <v>1.3097637604071778E-7</v>
      </c>
      <c r="AI992" s="51">
        <v>5.9668389594997817E-2</v>
      </c>
      <c r="AJ992" s="51">
        <v>0.12457321655316522</v>
      </c>
      <c r="AK992" s="51">
        <v>3.6766051205321326</v>
      </c>
      <c r="AL992" s="51">
        <v>2.6252810324958409</v>
      </c>
      <c r="AM992" s="51">
        <v>4.7279292085684244</v>
      </c>
    </row>
    <row r="993" spans="1:39">
      <c r="A993" t="s">
        <v>2122</v>
      </c>
      <c r="B993">
        <v>5</v>
      </c>
      <c r="C993" t="s">
        <v>2123</v>
      </c>
      <c r="D993" t="s">
        <v>136</v>
      </c>
      <c r="E993" t="s">
        <v>137</v>
      </c>
      <c r="F993" t="s">
        <v>138</v>
      </c>
      <c r="G993" t="s">
        <v>139</v>
      </c>
      <c r="H993" t="s">
        <v>140</v>
      </c>
      <c r="I993" t="s">
        <v>10</v>
      </c>
      <c r="J993" t="s">
        <v>45</v>
      </c>
      <c r="K993">
        <v>52</v>
      </c>
      <c r="L993">
        <v>10841.3</v>
      </c>
      <c r="M993" t="s">
        <v>30</v>
      </c>
      <c r="N993">
        <v>992</v>
      </c>
      <c r="O993">
        <v>454.54235115384614</v>
      </c>
      <c r="P993" s="49" t="s">
        <v>33</v>
      </c>
      <c r="Q993" s="49">
        <v>7360445</v>
      </c>
      <c r="R993" s="49">
        <v>32.510452999999998</v>
      </c>
      <c r="S993" s="49">
        <v>52.540310169999998</v>
      </c>
      <c r="T993" s="49">
        <v>7.6758653781217774</v>
      </c>
      <c r="U993" s="49" t="s">
        <v>141</v>
      </c>
      <c r="V993" s="49">
        <v>0.28594968825048261</v>
      </c>
      <c r="W993" s="49">
        <v>1.93521838171215</v>
      </c>
      <c r="X993" s="49">
        <v>4</v>
      </c>
      <c r="Y993" s="49">
        <v>90</v>
      </c>
      <c r="Z993" s="49">
        <v>0.89753000000000005</v>
      </c>
      <c r="AA993" s="49">
        <v>401.28340079999998</v>
      </c>
      <c r="AB993" s="49">
        <v>2.1221608550000002</v>
      </c>
      <c r="AC993" s="51">
        <v>0.6989506263185653</v>
      </c>
      <c r="AD993" s="53">
        <v>1</v>
      </c>
      <c r="AE993" s="51">
        <v>454.54235115384614</v>
      </c>
      <c r="AF993" s="51">
        <v>1509.8598133435585</v>
      </c>
      <c r="AG993" s="51">
        <v>89.999994683860351</v>
      </c>
      <c r="AH993" s="51">
        <v>1.2653864812438744E-7</v>
      </c>
      <c r="AI993" s="51">
        <v>5.9608179440551447E-2</v>
      </c>
      <c r="AJ993" s="51">
        <v>0.12457321655316522</v>
      </c>
      <c r="AK993" s="51">
        <v>3.6728951333236943</v>
      </c>
      <c r="AL993" s="51">
        <v>2.622631914973069</v>
      </c>
      <c r="AM993" s="51">
        <v>4.7231583516743196</v>
      </c>
    </row>
    <row r="994" spans="1:39">
      <c r="A994" t="s">
        <v>2124</v>
      </c>
      <c r="B994">
        <v>5</v>
      </c>
      <c r="C994" t="s">
        <v>2125</v>
      </c>
      <c r="D994" t="s">
        <v>136</v>
      </c>
      <c r="E994" t="s">
        <v>137</v>
      </c>
      <c r="F994" t="s">
        <v>138</v>
      </c>
      <c r="G994" t="s">
        <v>139</v>
      </c>
      <c r="H994" t="s">
        <v>140</v>
      </c>
      <c r="I994" t="s">
        <v>10</v>
      </c>
      <c r="J994" t="s">
        <v>45</v>
      </c>
      <c r="K994">
        <v>52</v>
      </c>
      <c r="L994">
        <v>10841.3</v>
      </c>
      <c r="M994" t="s">
        <v>30</v>
      </c>
      <c r="N994">
        <v>993</v>
      </c>
      <c r="O994">
        <v>455.00102153846154</v>
      </c>
      <c r="P994" s="49" t="s">
        <v>33</v>
      </c>
      <c r="Q994" s="49">
        <v>7360445</v>
      </c>
      <c r="R994" s="49">
        <v>32.510452999999998</v>
      </c>
      <c r="S994" s="49">
        <v>52.540310169999998</v>
      </c>
      <c r="T994" s="49">
        <v>7.6758653781217774</v>
      </c>
      <c r="U994" s="49" t="s">
        <v>141</v>
      </c>
      <c r="V994" s="49">
        <v>0.28594968825048261</v>
      </c>
      <c r="W994" s="49">
        <v>1.93521838171215</v>
      </c>
      <c r="X994" s="49">
        <v>4</v>
      </c>
      <c r="Y994" s="49">
        <v>90</v>
      </c>
      <c r="Z994" s="49">
        <v>0.89753000000000005</v>
      </c>
      <c r="AA994" s="49">
        <v>401.28340079999998</v>
      </c>
      <c r="AB994" s="49">
        <v>2.1221608550000002</v>
      </c>
      <c r="AC994" s="51">
        <v>0.6989506263185653</v>
      </c>
      <c r="AD994" s="53">
        <v>1</v>
      </c>
      <c r="AE994" s="51">
        <v>455.00102153846154</v>
      </c>
      <c r="AF994" s="51">
        <v>1511.383385304551</v>
      </c>
      <c r="AG994" s="51">
        <v>89.999994870111223</v>
      </c>
      <c r="AH994" s="51">
        <v>1.2224619333453617E-7</v>
      </c>
      <c r="AI994" s="51">
        <v>5.9548090673218423E-2</v>
      </c>
      <c r="AJ994" s="51">
        <v>0.12457321655316522</v>
      </c>
      <c r="AK994" s="51">
        <v>3.6691926256615539</v>
      </c>
      <c r="AL994" s="51">
        <v>2.6199881382226624</v>
      </c>
      <c r="AM994" s="51">
        <v>4.7183971131004458</v>
      </c>
    </row>
    <row r="995" spans="1:39">
      <c r="A995" t="s">
        <v>2126</v>
      </c>
      <c r="B995">
        <v>5</v>
      </c>
      <c r="C995" t="s">
        <v>2127</v>
      </c>
      <c r="D995" t="s">
        <v>136</v>
      </c>
      <c r="E995" t="s">
        <v>137</v>
      </c>
      <c r="F995" t="s">
        <v>138</v>
      </c>
      <c r="G995" t="s">
        <v>139</v>
      </c>
      <c r="H995" t="s">
        <v>140</v>
      </c>
      <c r="I995" t="s">
        <v>10</v>
      </c>
      <c r="J995" t="s">
        <v>45</v>
      </c>
      <c r="K995">
        <v>52</v>
      </c>
      <c r="L995">
        <v>10841.3</v>
      </c>
      <c r="M995" t="s">
        <v>30</v>
      </c>
      <c r="N995">
        <v>994</v>
      </c>
      <c r="O995">
        <v>455.45969192307695</v>
      </c>
      <c r="P995" s="49" t="s">
        <v>33</v>
      </c>
      <c r="Q995" s="49">
        <v>7360445</v>
      </c>
      <c r="R995" s="49">
        <v>32.510452999999998</v>
      </c>
      <c r="S995" s="49">
        <v>52.540310169999998</v>
      </c>
      <c r="T995" s="49">
        <v>7.6758653781217774</v>
      </c>
      <c r="U995" s="49" t="s">
        <v>141</v>
      </c>
      <c r="V995" s="49">
        <v>0.28594968825048261</v>
      </c>
      <c r="W995" s="49">
        <v>1.93521838171215</v>
      </c>
      <c r="X995" s="49">
        <v>4</v>
      </c>
      <c r="Y995" s="49">
        <v>90</v>
      </c>
      <c r="Z995" s="49">
        <v>0.89753000000000005</v>
      </c>
      <c r="AA995" s="49">
        <v>401.28340079999998</v>
      </c>
      <c r="AB995" s="49">
        <v>2.1221608550000002</v>
      </c>
      <c r="AC995" s="51">
        <v>0.6989506263185653</v>
      </c>
      <c r="AD995" s="53">
        <v>1</v>
      </c>
      <c r="AE995" s="51">
        <v>455.45969192307695</v>
      </c>
      <c r="AF995" s="51">
        <v>1512.9069572655435</v>
      </c>
      <c r="AG995" s="51">
        <v>89.999995050036603</v>
      </c>
      <c r="AH995" s="51">
        <v>1.1809444128066803E-7</v>
      </c>
      <c r="AI995" s="51">
        <v>5.9488122926412E-2</v>
      </c>
      <c r="AJ995" s="51">
        <v>0.12457321655316522</v>
      </c>
      <c r="AK995" s="51">
        <v>3.6654975749576253</v>
      </c>
      <c r="AL995" s="51">
        <v>2.6173496861155923</v>
      </c>
      <c r="AM995" s="51">
        <v>4.7136454637996588</v>
      </c>
    </row>
    <row r="996" spans="1:39">
      <c r="A996" t="s">
        <v>2128</v>
      </c>
      <c r="B996">
        <v>5</v>
      </c>
      <c r="C996" t="s">
        <v>2129</v>
      </c>
      <c r="D996" t="s">
        <v>136</v>
      </c>
      <c r="E996" t="s">
        <v>137</v>
      </c>
      <c r="F996" t="s">
        <v>138</v>
      </c>
      <c r="G996" t="s">
        <v>139</v>
      </c>
      <c r="H996" t="s">
        <v>140</v>
      </c>
      <c r="I996" t="s">
        <v>10</v>
      </c>
      <c r="J996" t="s">
        <v>45</v>
      </c>
      <c r="K996">
        <v>52</v>
      </c>
      <c r="L996">
        <v>10841.3</v>
      </c>
      <c r="M996" t="s">
        <v>30</v>
      </c>
      <c r="N996">
        <v>995</v>
      </c>
      <c r="O996">
        <v>455.91836230769229</v>
      </c>
      <c r="P996" s="49" t="s">
        <v>33</v>
      </c>
      <c r="Q996" s="49">
        <v>7360445</v>
      </c>
      <c r="R996" s="49">
        <v>32.510452999999998</v>
      </c>
      <c r="S996" s="49">
        <v>52.540310169999998</v>
      </c>
      <c r="T996" s="49">
        <v>7.6758653781217774</v>
      </c>
      <c r="U996" s="49" t="s">
        <v>141</v>
      </c>
      <c r="V996" s="49">
        <v>0.28594968825048261</v>
      </c>
      <c r="W996" s="49">
        <v>1.93521838171215</v>
      </c>
      <c r="X996" s="49">
        <v>4</v>
      </c>
      <c r="Y996" s="49">
        <v>90</v>
      </c>
      <c r="Z996" s="49">
        <v>0.89753000000000005</v>
      </c>
      <c r="AA996" s="49">
        <v>401.28340079999998</v>
      </c>
      <c r="AB996" s="49">
        <v>2.1221608550000002</v>
      </c>
      <c r="AC996" s="51">
        <v>0.6989506263185653</v>
      </c>
      <c r="AD996" s="53">
        <v>1</v>
      </c>
      <c r="AE996" s="51">
        <v>455.91836230769229</v>
      </c>
      <c r="AF996" s="51">
        <v>1514.4305292265358</v>
      </c>
      <c r="AG996" s="51">
        <v>89.999995223844124</v>
      </c>
      <c r="AH996" s="51">
        <v>1.1407897080954476E-7</v>
      </c>
      <c r="AI996" s="51">
        <v>5.9428275835016198E-2</v>
      </c>
      <c r="AJ996" s="51">
        <v>0.12457321655316522</v>
      </c>
      <c r="AK996" s="51">
        <v>3.6618099587144477</v>
      </c>
      <c r="AL996" s="51">
        <v>2.6147165425875385</v>
      </c>
      <c r="AM996" s="51">
        <v>4.7089033748413573</v>
      </c>
    </row>
    <row r="997" spans="1:39">
      <c r="A997" t="s">
        <v>2130</v>
      </c>
      <c r="B997">
        <v>5</v>
      </c>
      <c r="C997" t="s">
        <v>2131</v>
      </c>
      <c r="D997" t="s">
        <v>136</v>
      </c>
      <c r="E997" t="s">
        <v>137</v>
      </c>
      <c r="F997" t="s">
        <v>138</v>
      </c>
      <c r="G997" t="s">
        <v>139</v>
      </c>
      <c r="H997" t="s">
        <v>140</v>
      </c>
      <c r="I997" t="s">
        <v>10</v>
      </c>
      <c r="J997" t="s">
        <v>45</v>
      </c>
      <c r="K997">
        <v>52</v>
      </c>
      <c r="L997">
        <v>10841.3</v>
      </c>
      <c r="M997" t="s">
        <v>30</v>
      </c>
      <c r="N997">
        <v>996</v>
      </c>
      <c r="O997">
        <v>456.37703269230769</v>
      </c>
      <c r="P997" s="49" t="s">
        <v>33</v>
      </c>
      <c r="Q997" s="49">
        <v>7360445</v>
      </c>
      <c r="R997" s="49">
        <v>32.510452999999998</v>
      </c>
      <c r="S997" s="49">
        <v>52.540310169999998</v>
      </c>
      <c r="T997" s="49">
        <v>7.6758653781217774</v>
      </c>
      <c r="U997" s="49" t="s">
        <v>141</v>
      </c>
      <c r="V997" s="49">
        <v>0.28594968825048261</v>
      </c>
      <c r="W997" s="49">
        <v>1.93521838171215</v>
      </c>
      <c r="X997" s="49">
        <v>4</v>
      </c>
      <c r="Y997" s="49">
        <v>90</v>
      </c>
      <c r="Z997" s="49">
        <v>0.89753000000000005</v>
      </c>
      <c r="AA997" s="49">
        <v>401.28340079999998</v>
      </c>
      <c r="AB997" s="49">
        <v>2.1221608550000002</v>
      </c>
      <c r="AC997" s="51">
        <v>0.6989506263185653</v>
      </c>
      <c r="AD997" s="53">
        <v>1</v>
      </c>
      <c r="AE997" s="51">
        <v>456.37703269230769</v>
      </c>
      <c r="AF997" s="51">
        <v>1515.9541011875283</v>
      </c>
      <c r="AG997" s="51">
        <v>89.999995391734814</v>
      </c>
      <c r="AH997" s="51">
        <v>1.1019544471380787E-7</v>
      </c>
      <c r="AI997" s="51">
        <v>5.9368549035378436E-2</v>
      </c>
      <c r="AJ997" s="51">
        <v>0.12457321655316522</v>
      </c>
      <c r="AK997" s="51">
        <v>3.6581297545247304</v>
      </c>
      <c r="AL997" s="51">
        <v>2.612088691638569</v>
      </c>
      <c r="AM997" s="51">
        <v>4.7041708174108923</v>
      </c>
    </row>
    <row r="998" spans="1:39">
      <c r="A998" t="s">
        <v>2132</v>
      </c>
      <c r="B998">
        <v>5</v>
      </c>
      <c r="C998" t="s">
        <v>2133</v>
      </c>
      <c r="D998" t="s">
        <v>136</v>
      </c>
      <c r="E998" t="s">
        <v>137</v>
      </c>
      <c r="F998" t="s">
        <v>138</v>
      </c>
      <c r="G998" t="s">
        <v>139</v>
      </c>
      <c r="H998" t="s">
        <v>140</v>
      </c>
      <c r="I998" t="s">
        <v>10</v>
      </c>
      <c r="J998" t="s">
        <v>45</v>
      </c>
      <c r="K998">
        <v>52</v>
      </c>
      <c r="L998">
        <v>10841.3</v>
      </c>
      <c r="M998" t="s">
        <v>30</v>
      </c>
      <c r="N998">
        <v>997</v>
      </c>
      <c r="O998">
        <v>456.8357030769231</v>
      </c>
      <c r="P998" s="49" t="s">
        <v>33</v>
      </c>
      <c r="Q998" s="49">
        <v>7360445</v>
      </c>
      <c r="R998" s="49">
        <v>32.510452999999998</v>
      </c>
      <c r="S998" s="49">
        <v>52.540310169999998</v>
      </c>
      <c r="T998" s="49">
        <v>7.6758653781217774</v>
      </c>
      <c r="U998" s="49" t="s">
        <v>141</v>
      </c>
      <c r="V998" s="49">
        <v>0.28594968825048261</v>
      </c>
      <c r="W998" s="49">
        <v>1.93521838171215</v>
      </c>
      <c r="X998" s="49">
        <v>4</v>
      </c>
      <c r="Y998" s="49">
        <v>90</v>
      </c>
      <c r="Z998" s="49">
        <v>0.89753000000000005</v>
      </c>
      <c r="AA998" s="49">
        <v>401.28340079999998</v>
      </c>
      <c r="AB998" s="49">
        <v>2.1221608550000002</v>
      </c>
      <c r="AC998" s="51">
        <v>0.6989506263185653</v>
      </c>
      <c r="AD998" s="53">
        <v>1</v>
      </c>
      <c r="AE998" s="51">
        <v>456.8357030769231</v>
      </c>
      <c r="AF998" s="51">
        <v>1517.477673148521</v>
      </c>
      <c r="AG998" s="51">
        <v>89.999995553903375</v>
      </c>
      <c r="AH998" s="51">
        <v>1.0643971233273602E-7</v>
      </c>
      <c r="AI998" s="51">
        <v>5.9308942165302456E-2</v>
      </c>
      <c r="AJ998" s="51">
        <v>0.12457321655316522</v>
      </c>
      <c r="AK998" s="51">
        <v>3.6544569400709177</v>
      </c>
      <c r="AL998" s="51">
        <v>2.609466117332826</v>
      </c>
      <c r="AM998" s="51">
        <v>4.6994477628090099</v>
      </c>
    </row>
    <row r="999" spans="1:39">
      <c r="A999" t="s">
        <v>2134</v>
      </c>
      <c r="B999">
        <v>5</v>
      </c>
      <c r="C999" t="s">
        <v>2135</v>
      </c>
      <c r="D999" t="s">
        <v>136</v>
      </c>
      <c r="E999" t="s">
        <v>137</v>
      </c>
      <c r="F999" t="s">
        <v>138</v>
      </c>
      <c r="G999" t="s">
        <v>139</v>
      </c>
      <c r="H999" t="s">
        <v>140</v>
      </c>
      <c r="I999" t="s">
        <v>10</v>
      </c>
      <c r="J999" t="s">
        <v>45</v>
      </c>
      <c r="K999">
        <v>52</v>
      </c>
      <c r="L999">
        <v>10841.3</v>
      </c>
      <c r="M999" t="s">
        <v>30</v>
      </c>
      <c r="N999">
        <v>998</v>
      </c>
      <c r="O999">
        <v>457.29437346153844</v>
      </c>
      <c r="P999" s="49" t="s">
        <v>33</v>
      </c>
      <c r="Q999" s="49">
        <v>7360445</v>
      </c>
      <c r="R999" s="49">
        <v>32.510452999999998</v>
      </c>
      <c r="S999" s="49">
        <v>52.540310169999998</v>
      </c>
      <c r="T999" s="49">
        <v>7.6758653781217774</v>
      </c>
      <c r="U999" s="49" t="s">
        <v>141</v>
      </c>
      <c r="V999" s="49">
        <v>0.28594968825048261</v>
      </c>
      <c r="W999" s="49">
        <v>1.93521838171215</v>
      </c>
      <c r="X999" s="49">
        <v>4</v>
      </c>
      <c r="Y999" s="49">
        <v>90</v>
      </c>
      <c r="Z999" s="49">
        <v>0.89753000000000005</v>
      </c>
      <c r="AA999" s="49">
        <v>401.28340079999998</v>
      </c>
      <c r="AB999" s="49">
        <v>2.1221608550000002</v>
      </c>
      <c r="AC999" s="51">
        <v>0.6989506263185653</v>
      </c>
      <c r="AD999" s="53">
        <v>1</v>
      </c>
      <c r="AE999" s="51">
        <v>457.29437346153844</v>
      </c>
      <c r="AF999" s="51">
        <v>1519.0012451095133</v>
      </c>
      <c r="AG999" s="51">
        <v>89.999995710538343</v>
      </c>
      <c r="AH999" s="51">
        <v>1.028077256062216E-7</v>
      </c>
      <c r="AI999" s="51">
        <v>5.9249454864041103E-2</v>
      </c>
      <c r="AJ999" s="51">
        <v>0.12457321655316522</v>
      </c>
      <c r="AK999" s="51">
        <v>3.6507914931247432</v>
      </c>
      <c r="AL999" s="51">
        <v>2.6068488037982087</v>
      </c>
      <c r="AM999" s="51">
        <v>4.6947341824512785</v>
      </c>
    </row>
    <row r="1000" spans="1:39">
      <c r="A1000" t="s">
        <v>2136</v>
      </c>
      <c r="B1000">
        <v>5</v>
      </c>
      <c r="C1000" t="s">
        <v>2137</v>
      </c>
      <c r="D1000" t="s">
        <v>136</v>
      </c>
      <c r="E1000" t="s">
        <v>137</v>
      </c>
      <c r="F1000" t="s">
        <v>138</v>
      </c>
      <c r="G1000" t="s">
        <v>139</v>
      </c>
      <c r="H1000" t="s">
        <v>140</v>
      </c>
      <c r="I1000" t="s">
        <v>10</v>
      </c>
      <c r="J1000" t="s">
        <v>45</v>
      </c>
      <c r="K1000">
        <v>52</v>
      </c>
      <c r="L1000">
        <v>10841.3</v>
      </c>
      <c r="M1000" t="s">
        <v>30</v>
      </c>
      <c r="N1000">
        <v>999</v>
      </c>
      <c r="O1000">
        <v>457.75304384615384</v>
      </c>
      <c r="P1000" s="49" t="s">
        <v>33</v>
      </c>
      <c r="Q1000" s="49">
        <v>7360445</v>
      </c>
      <c r="R1000" s="49">
        <v>32.510452999999998</v>
      </c>
      <c r="S1000" s="49">
        <v>52.540310169999998</v>
      </c>
      <c r="T1000" s="49">
        <v>7.6758653781217774</v>
      </c>
      <c r="U1000" s="49" t="s">
        <v>141</v>
      </c>
      <c r="V1000" s="49">
        <v>0.28594968825048261</v>
      </c>
      <c r="W1000" s="49">
        <v>1.93521838171215</v>
      </c>
      <c r="X1000" s="49">
        <v>4</v>
      </c>
      <c r="Y1000" s="49">
        <v>90</v>
      </c>
      <c r="Z1000" s="49">
        <v>0.89753000000000005</v>
      </c>
      <c r="AA1000" s="49">
        <v>401.28340079999998</v>
      </c>
      <c r="AB1000" s="49">
        <v>2.1221608550000002</v>
      </c>
      <c r="AC1000" s="51">
        <v>0.6989506263185653</v>
      </c>
      <c r="AD1000" s="53">
        <v>1</v>
      </c>
      <c r="AE1000" s="51">
        <v>457.75304384615384</v>
      </c>
      <c r="AF1000" s="51">
        <v>1520.5248170705058</v>
      </c>
      <c r="AG1000" s="51">
        <v>89.999995861822242</v>
      </c>
      <c r="AH1000" s="51">
        <v>9.9295539074620307E-8</v>
      </c>
      <c r="AI1000" s="51">
        <v>5.9190086772289097E-2</v>
      </c>
      <c r="AJ1000" s="51">
        <v>0.12457321655316522</v>
      </c>
      <c r="AK1000" s="51">
        <v>3.6471333915467858</v>
      </c>
      <c r="AL1000" s="51">
        <v>2.6042367352260567</v>
      </c>
      <c r="AM1000" s="51">
        <v>4.6900300478675154</v>
      </c>
    </row>
    <row r="1001" spans="1:39">
      <c r="A1001" t="s">
        <v>2138</v>
      </c>
      <c r="B1001">
        <v>5</v>
      </c>
      <c r="C1001" t="s">
        <v>2139</v>
      </c>
      <c r="D1001" t="s">
        <v>136</v>
      </c>
      <c r="E1001" t="s">
        <v>137</v>
      </c>
      <c r="F1001" t="s">
        <v>138</v>
      </c>
      <c r="G1001" t="s">
        <v>139</v>
      </c>
      <c r="H1001" t="s">
        <v>140</v>
      </c>
      <c r="I1001" t="s">
        <v>10</v>
      </c>
      <c r="J1001" t="s">
        <v>45</v>
      </c>
      <c r="K1001">
        <v>52</v>
      </c>
      <c r="L1001">
        <v>10841.3</v>
      </c>
      <c r="M1001" t="s">
        <v>30</v>
      </c>
      <c r="N1001">
        <v>1000</v>
      </c>
      <c r="O1001">
        <v>458.21171423076925</v>
      </c>
      <c r="P1001" s="49" t="s">
        <v>33</v>
      </c>
      <c r="Q1001" s="49">
        <v>7360445</v>
      </c>
      <c r="R1001" s="49">
        <v>32.510452999999998</v>
      </c>
      <c r="S1001" s="49">
        <v>52.540310169999998</v>
      </c>
      <c r="T1001" s="49">
        <v>7.6758653781217774</v>
      </c>
      <c r="U1001" s="49" t="s">
        <v>141</v>
      </c>
      <c r="V1001" s="49">
        <v>0.28594968825048261</v>
      </c>
      <c r="W1001" s="49">
        <v>1.93521838171215</v>
      </c>
      <c r="X1001" s="49">
        <v>4</v>
      </c>
      <c r="Y1001" s="49">
        <v>90</v>
      </c>
      <c r="Z1001" s="49">
        <v>0.89753000000000005</v>
      </c>
      <c r="AA1001" s="49">
        <v>401.28340079999998</v>
      </c>
      <c r="AB1001" s="49">
        <v>2.1221608550000002</v>
      </c>
      <c r="AC1001" s="51">
        <v>0.6989506263185653</v>
      </c>
      <c r="AD1001" s="53">
        <v>1</v>
      </c>
      <c r="AE1001" s="51">
        <v>458.21171423076925</v>
      </c>
      <c r="AF1001" s="51">
        <v>1522.0483890314983</v>
      </c>
      <c r="AG1001" s="51">
        <v>89.999996007931799</v>
      </c>
      <c r="AH1001" s="51">
        <v>9.5899347188356614E-8</v>
      </c>
      <c r="AI1001" s="51">
        <v>5.9130837532176038E-2</v>
      </c>
      <c r="AJ1001" s="51">
        <v>0.12457321655316522</v>
      </c>
      <c r="AK1001" s="51">
        <v>3.6434826132860372</v>
      </c>
      <c r="AL1001" s="51">
        <v>2.6016298958708406</v>
      </c>
      <c r="AM1001" s="51">
        <v>4.6853353307012338</v>
      </c>
    </row>
    <row r="1002" spans="1:39">
      <c r="A1002" t="s">
        <v>2140</v>
      </c>
      <c r="B1002">
        <v>5</v>
      </c>
      <c r="C1002" t="s">
        <v>2141</v>
      </c>
      <c r="D1002" t="s">
        <v>136</v>
      </c>
      <c r="E1002" t="s">
        <v>137</v>
      </c>
      <c r="F1002" t="s">
        <v>138</v>
      </c>
      <c r="G1002" t="s">
        <v>139</v>
      </c>
      <c r="H1002" t="s">
        <v>140</v>
      </c>
      <c r="I1002" t="s">
        <v>10</v>
      </c>
      <c r="J1002" t="s">
        <v>45</v>
      </c>
      <c r="K1002">
        <v>52</v>
      </c>
      <c r="L1002">
        <v>10841.3</v>
      </c>
      <c r="M1002" t="s">
        <v>30</v>
      </c>
      <c r="N1002">
        <v>1001</v>
      </c>
      <c r="O1002">
        <v>458.67038461538459</v>
      </c>
      <c r="P1002" s="49" t="s">
        <v>33</v>
      </c>
      <c r="Q1002" s="49">
        <v>7360445</v>
      </c>
      <c r="R1002" s="49">
        <v>32.510452999999998</v>
      </c>
      <c r="S1002" s="49">
        <v>52.540310169999998</v>
      </c>
      <c r="T1002" s="49">
        <v>7.6758653781217774</v>
      </c>
      <c r="U1002" s="49" t="s">
        <v>141</v>
      </c>
      <c r="V1002" s="49">
        <v>0.28594968825048261</v>
      </c>
      <c r="W1002" s="49">
        <v>1.93521838171215</v>
      </c>
      <c r="X1002" s="49">
        <v>4</v>
      </c>
      <c r="Y1002" s="49">
        <v>90</v>
      </c>
      <c r="Z1002" s="49">
        <v>0.89753000000000005</v>
      </c>
      <c r="AA1002" s="49">
        <v>401.28340079999998</v>
      </c>
      <c r="AB1002" s="49">
        <v>2.1221608550000002</v>
      </c>
      <c r="AC1002" s="51">
        <v>0.6989506263185653</v>
      </c>
      <c r="AD1002" s="53">
        <v>1</v>
      </c>
      <c r="AE1002" s="51">
        <v>458.67038461538459</v>
      </c>
      <c r="AF1002" s="51">
        <v>1523.5719609924909</v>
      </c>
      <c r="AG1002" s="51">
        <v>89.999996149038154</v>
      </c>
      <c r="AH1002" s="51">
        <v>9.2615484307690854E-8</v>
      </c>
      <c r="AI1002" s="51">
        <v>5.9071706787259343E-2</v>
      </c>
      <c r="AJ1002" s="51">
        <v>0.12457321655316522</v>
      </c>
      <c r="AK1002" s="51">
        <v>3.6398391363794671</v>
      </c>
      <c r="AL1002" s="51">
        <v>2.5990282700498524</v>
      </c>
      <c r="AM1002" s="51">
        <v>4.6806500027090818</v>
      </c>
    </row>
    <row r="1003" spans="1:39">
      <c r="A1003" t="s">
        <v>2142</v>
      </c>
      <c r="B1003">
        <v>6</v>
      </c>
      <c r="C1003" t="s">
        <v>2143</v>
      </c>
      <c r="D1003" t="s">
        <v>2144</v>
      </c>
      <c r="E1003" t="s">
        <v>137</v>
      </c>
      <c r="F1003" t="s">
        <v>138</v>
      </c>
      <c r="G1003" t="s">
        <v>139</v>
      </c>
      <c r="H1003" t="s">
        <v>140</v>
      </c>
      <c r="I1003" t="s">
        <v>10</v>
      </c>
      <c r="J1003" t="s">
        <v>20</v>
      </c>
      <c r="K1003">
        <v>52</v>
      </c>
      <c r="L1003">
        <v>150486475</v>
      </c>
      <c r="M1003" t="s">
        <v>2145</v>
      </c>
      <c r="N1003">
        <v>1</v>
      </c>
      <c r="O1003">
        <v>0</v>
      </c>
      <c r="P1003" s="49" t="s">
        <v>33</v>
      </c>
      <c r="Q1003" s="49">
        <v>9800000</v>
      </c>
      <c r="R1003" s="49">
        <v>32.510452999999998</v>
      </c>
      <c r="S1003" s="49">
        <v>52.540310169999998</v>
      </c>
      <c r="T1003" s="49">
        <v>102.35469113918218</v>
      </c>
      <c r="U1003" s="49" t="s">
        <v>2146</v>
      </c>
      <c r="V1003" s="49">
        <v>0.29728859379567718</v>
      </c>
      <c r="W1003" s="49">
        <v>1.1827248672603601</v>
      </c>
      <c r="X1003" s="49">
        <v>2.8362873714296502</v>
      </c>
      <c r="Y1003" s="49">
        <v>44.303867318364098</v>
      </c>
      <c r="Z1003" s="49">
        <v>0.43808999999999998</v>
      </c>
      <c r="AA1003" s="49">
        <v>148.6976837</v>
      </c>
      <c r="AB1003" s="49">
        <v>1.7852155009999999</v>
      </c>
      <c r="AC1003" s="51">
        <v>0.55651590368719528</v>
      </c>
      <c r="AD1003" s="53">
        <v>98000</v>
      </c>
      <c r="AE1003" s="51">
        <v>0</v>
      </c>
      <c r="AF1003" s="51">
        <v>0</v>
      </c>
      <c r="AG1003" s="51">
        <v>0</v>
      </c>
      <c r="AH1003" s="51">
        <v>0</v>
      </c>
      <c r="AI1003" s="51">
        <v>0</v>
      </c>
      <c r="AJ1003" s="51">
        <v>0.14107393531585311</v>
      </c>
      <c r="AK1003" s="51">
        <v>0</v>
      </c>
      <c r="AL1003" s="51">
        <v>0</v>
      </c>
      <c r="AM1003" s="51">
        <v>0</v>
      </c>
    </row>
    <row r="1004" spans="1:39">
      <c r="A1004" t="s">
        <v>2147</v>
      </c>
      <c r="B1004">
        <v>6</v>
      </c>
      <c r="C1004" t="s">
        <v>2148</v>
      </c>
      <c r="D1004" t="s">
        <v>2144</v>
      </c>
      <c r="E1004" t="s">
        <v>137</v>
      </c>
      <c r="F1004" t="s">
        <v>138</v>
      </c>
      <c r="G1004" t="s">
        <v>139</v>
      </c>
      <c r="H1004" t="s">
        <v>140</v>
      </c>
      <c r="I1004" t="s">
        <v>10</v>
      </c>
      <c r="J1004" t="s">
        <v>20</v>
      </c>
      <c r="K1004">
        <v>52</v>
      </c>
      <c r="L1004">
        <v>150486475</v>
      </c>
      <c r="M1004" t="s">
        <v>2145</v>
      </c>
      <c r="N1004">
        <v>2</v>
      </c>
      <c r="O1004">
        <v>12733.47096153846</v>
      </c>
      <c r="P1004" s="49" t="s">
        <v>33</v>
      </c>
      <c r="Q1004" s="49">
        <v>9800000</v>
      </c>
      <c r="R1004" s="49">
        <v>32.510452999999998</v>
      </c>
      <c r="S1004" s="49">
        <v>52.540310169999998</v>
      </c>
      <c r="T1004" s="49">
        <v>102.35469113918218</v>
      </c>
      <c r="U1004" s="49" t="s">
        <v>2146</v>
      </c>
      <c r="V1004" s="49">
        <v>0.29728859379567718</v>
      </c>
      <c r="W1004" s="49">
        <v>1.1827248672603601</v>
      </c>
      <c r="X1004" s="49">
        <v>2.8362873714296502</v>
      </c>
      <c r="Y1004" s="49">
        <v>44.303867318364098</v>
      </c>
      <c r="Z1004" s="49">
        <v>0.43808999999999998</v>
      </c>
      <c r="AA1004" s="49">
        <v>148.6976837</v>
      </c>
      <c r="AB1004" s="49">
        <v>1.7852155009999999</v>
      </c>
      <c r="AC1004" s="51">
        <v>0.55651590368719528</v>
      </c>
      <c r="AD1004" s="53">
        <v>98000</v>
      </c>
      <c r="AE1004" s="51">
        <v>0.12993337715855571</v>
      </c>
      <c r="AF1004" s="51">
        <v>0.29298317175033306</v>
      </c>
      <c r="AG1004" s="51">
        <v>6.5555112787772023E-4</v>
      </c>
      <c r="AH1004" s="51">
        <v>2.2375043725594967E-3</v>
      </c>
      <c r="AI1004" s="51">
        <v>2.2375043725594967E-3</v>
      </c>
      <c r="AJ1004" s="51">
        <v>0.14107393531585311</v>
      </c>
      <c r="AK1004" s="51">
        <v>1.6233974650465499</v>
      </c>
      <c r="AL1004" s="51">
        <v>1.140779915491394</v>
      </c>
      <c r="AM1004" s="51">
        <v>2.1060150146017058</v>
      </c>
    </row>
    <row r="1005" spans="1:39">
      <c r="A1005" t="s">
        <v>2149</v>
      </c>
      <c r="B1005">
        <v>6</v>
      </c>
      <c r="C1005" t="s">
        <v>2150</v>
      </c>
      <c r="D1005" t="s">
        <v>2144</v>
      </c>
      <c r="E1005" t="s">
        <v>137</v>
      </c>
      <c r="F1005" t="s">
        <v>138</v>
      </c>
      <c r="G1005" t="s">
        <v>139</v>
      </c>
      <c r="H1005" t="s">
        <v>140</v>
      </c>
      <c r="I1005" t="s">
        <v>10</v>
      </c>
      <c r="J1005" t="s">
        <v>20</v>
      </c>
      <c r="K1005">
        <v>52</v>
      </c>
      <c r="L1005">
        <v>150486475</v>
      </c>
      <c r="M1005" t="s">
        <v>2145</v>
      </c>
      <c r="N1005">
        <v>3</v>
      </c>
      <c r="O1005">
        <v>25466.94192307692</v>
      </c>
      <c r="P1005" s="49" t="s">
        <v>33</v>
      </c>
      <c r="Q1005" s="49">
        <v>9800000</v>
      </c>
      <c r="R1005" s="49">
        <v>32.510452999999998</v>
      </c>
      <c r="S1005" s="49">
        <v>52.540310169999998</v>
      </c>
      <c r="T1005" s="49">
        <v>102.35469113918218</v>
      </c>
      <c r="U1005" s="49" t="s">
        <v>2146</v>
      </c>
      <c r="V1005" s="49">
        <v>0.29728859379567718</v>
      </c>
      <c r="W1005" s="49">
        <v>1.1827248672603601</v>
      </c>
      <c r="X1005" s="49">
        <v>2.8362873714296502</v>
      </c>
      <c r="Y1005" s="49">
        <v>44.303867318364098</v>
      </c>
      <c r="Z1005" s="49">
        <v>0.43808999999999998</v>
      </c>
      <c r="AA1005" s="49">
        <v>148.6976837</v>
      </c>
      <c r="AB1005" s="49">
        <v>1.7852155009999999</v>
      </c>
      <c r="AC1005" s="51">
        <v>0.55651590368719528</v>
      </c>
      <c r="AD1005" s="53">
        <v>98000</v>
      </c>
      <c r="AE1005" s="51">
        <v>0.25986675431711143</v>
      </c>
      <c r="AF1005" s="51">
        <v>0.58596634350066612</v>
      </c>
      <c r="AG1005" s="51">
        <v>2.2594468102559609E-3</v>
      </c>
      <c r="AH1005" s="51">
        <v>5.4743611136308119E-3</v>
      </c>
      <c r="AI1005" s="51">
        <v>3.8559327430951543E-3</v>
      </c>
      <c r="AJ1005" s="51">
        <v>0.14107393531585311</v>
      </c>
      <c r="AK1005" s="51">
        <v>2.7976309308259077</v>
      </c>
      <c r="AL1005" s="51">
        <v>1.9659271654413821</v>
      </c>
      <c r="AM1005" s="51">
        <v>3.6293346962104334</v>
      </c>
    </row>
    <row r="1006" spans="1:39">
      <c r="A1006" t="s">
        <v>2151</v>
      </c>
      <c r="B1006">
        <v>6</v>
      </c>
      <c r="C1006" t="s">
        <v>2152</v>
      </c>
      <c r="D1006" t="s">
        <v>2144</v>
      </c>
      <c r="E1006" t="s">
        <v>137</v>
      </c>
      <c r="F1006" t="s">
        <v>138</v>
      </c>
      <c r="G1006" t="s">
        <v>139</v>
      </c>
      <c r="H1006" t="s">
        <v>140</v>
      </c>
      <c r="I1006" t="s">
        <v>10</v>
      </c>
      <c r="J1006" t="s">
        <v>20</v>
      </c>
      <c r="K1006">
        <v>52</v>
      </c>
      <c r="L1006">
        <v>150486475</v>
      </c>
      <c r="M1006" t="s">
        <v>2145</v>
      </c>
      <c r="N1006">
        <v>4</v>
      </c>
      <c r="O1006">
        <v>38200.412884615376</v>
      </c>
      <c r="P1006" s="49" t="s">
        <v>33</v>
      </c>
      <c r="Q1006" s="49">
        <v>9800000</v>
      </c>
      <c r="R1006" s="49">
        <v>32.510452999999998</v>
      </c>
      <c r="S1006" s="49">
        <v>52.540310169999998</v>
      </c>
      <c r="T1006" s="49">
        <v>102.35469113918218</v>
      </c>
      <c r="U1006" s="49" t="s">
        <v>2146</v>
      </c>
      <c r="V1006" s="49">
        <v>0.29728859379567718</v>
      </c>
      <c r="W1006" s="49">
        <v>1.1827248672603601</v>
      </c>
      <c r="X1006" s="49">
        <v>2.8362873714296502</v>
      </c>
      <c r="Y1006" s="49">
        <v>44.303867318364098</v>
      </c>
      <c r="Z1006" s="49">
        <v>0.43808999999999998</v>
      </c>
      <c r="AA1006" s="49">
        <v>148.6976837</v>
      </c>
      <c r="AB1006" s="49">
        <v>1.7852155009999999</v>
      </c>
      <c r="AC1006" s="51">
        <v>0.55651590368719528</v>
      </c>
      <c r="AD1006" s="53">
        <v>98000</v>
      </c>
      <c r="AE1006" s="51">
        <v>0.38980013147566711</v>
      </c>
      <c r="AF1006" s="51">
        <v>0.87894951525099907</v>
      </c>
      <c r="AG1006" s="51">
        <v>4.6596275298831863E-3</v>
      </c>
      <c r="AH1006" s="51">
        <v>8.1922135844462469E-3</v>
      </c>
      <c r="AI1006" s="51">
        <v>5.3013596902121846E-3</v>
      </c>
      <c r="AJ1006" s="51">
        <v>0.14107393531585311</v>
      </c>
      <c r="AK1006" s="51">
        <v>3.8463450565442767</v>
      </c>
      <c r="AL1006" s="51">
        <v>2.7028705434312741</v>
      </c>
      <c r="AM1006" s="51">
        <v>4.9898195696572794</v>
      </c>
    </row>
    <row r="1007" spans="1:39">
      <c r="A1007" t="s">
        <v>2153</v>
      </c>
      <c r="B1007">
        <v>6</v>
      </c>
      <c r="C1007" t="s">
        <v>2154</v>
      </c>
      <c r="D1007" t="s">
        <v>2144</v>
      </c>
      <c r="E1007" t="s">
        <v>137</v>
      </c>
      <c r="F1007" t="s">
        <v>138</v>
      </c>
      <c r="G1007" t="s">
        <v>139</v>
      </c>
      <c r="H1007" t="s">
        <v>140</v>
      </c>
      <c r="I1007" t="s">
        <v>10</v>
      </c>
      <c r="J1007" t="s">
        <v>20</v>
      </c>
      <c r="K1007">
        <v>52</v>
      </c>
      <c r="L1007">
        <v>150486475</v>
      </c>
      <c r="M1007" t="s">
        <v>2145</v>
      </c>
      <c r="N1007">
        <v>5</v>
      </c>
      <c r="O1007">
        <v>50933.88384615384</v>
      </c>
      <c r="P1007" s="49" t="s">
        <v>33</v>
      </c>
      <c r="Q1007" s="49">
        <v>9800000</v>
      </c>
      <c r="R1007" s="49">
        <v>32.510452999999998</v>
      </c>
      <c r="S1007" s="49">
        <v>52.540310169999998</v>
      </c>
      <c r="T1007" s="49">
        <v>102.35469113918218</v>
      </c>
      <c r="U1007" s="49" t="s">
        <v>2146</v>
      </c>
      <c r="V1007" s="49">
        <v>0.29728859379567718</v>
      </c>
      <c r="W1007" s="49">
        <v>1.1827248672603601</v>
      </c>
      <c r="X1007" s="49">
        <v>2.8362873714296502</v>
      </c>
      <c r="Y1007" s="49">
        <v>44.303867318364098</v>
      </c>
      <c r="Z1007" s="49">
        <v>0.43808999999999998</v>
      </c>
      <c r="AA1007" s="49">
        <v>148.6976837</v>
      </c>
      <c r="AB1007" s="49">
        <v>1.7852155009999999</v>
      </c>
      <c r="AC1007" s="51">
        <v>0.55651590368719528</v>
      </c>
      <c r="AD1007" s="53">
        <v>98000</v>
      </c>
      <c r="AE1007" s="51">
        <v>0.51973350863422285</v>
      </c>
      <c r="AF1007" s="51">
        <v>1.1719326870013322</v>
      </c>
      <c r="AG1007" s="51">
        <v>7.7871482180655082E-3</v>
      </c>
      <c r="AH1007" s="51">
        <v>1.067474513808408E-2</v>
      </c>
      <c r="AI1007" s="51">
        <v>6.6447060521801589E-3</v>
      </c>
      <c r="AJ1007" s="51">
        <v>0.14107393531585311</v>
      </c>
      <c r="AK1007" s="51">
        <v>4.820995701004783</v>
      </c>
      <c r="AL1007" s="51">
        <v>3.3877686683580661</v>
      </c>
      <c r="AM1007" s="51">
        <v>6.2542227336515008</v>
      </c>
    </row>
    <row r="1008" spans="1:39">
      <c r="A1008" t="s">
        <v>2155</v>
      </c>
      <c r="B1008">
        <v>6</v>
      </c>
      <c r="C1008" t="s">
        <v>2156</v>
      </c>
      <c r="D1008" t="s">
        <v>2144</v>
      </c>
      <c r="E1008" t="s">
        <v>137</v>
      </c>
      <c r="F1008" t="s">
        <v>138</v>
      </c>
      <c r="G1008" t="s">
        <v>139</v>
      </c>
      <c r="H1008" t="s">
        <v>140</v>
      </c>
      <c r="I1008" t="s">
        <v>10</v>
      </c>
      <c r="J1008" t="s">
        <v>20</v>
      </c>
      <c r="K1008">
        <v>52</v>
      </c>
      <c r="L1008">
        <v>150486475</v>
      </c>
      <c r="M1008" t="s">
        <v>2145</v>
      </c>
      <c r="N1008">
        <v>6</v>
      </c>
      <c r="O1008">
        <v>63667.354807692303</v>
      </c>
      <c r="P1008" s="49" t="s">
        <v>33</v>
      </c>
      <c r="Q1008" s="49">
        <v>9800000</v>
      </c>
      <c r="R1008" s="49">
        <v>32.510452999999998</v>
      </c>
      <c r="S1008" s="49">
        <v>52.540310169999998</v>
      </c>
      <c r="T1008" s="49">
        <v>102.35469113918218</v>
      </c>
      <c r="U1008" s="49" t="s">
        <v>2146</v>
      </c>
      <c r="V1008" s="49">
        <v>0.29728859379567718</v>
      </c>
      <c r="W1008" s="49">
        <v>1.1827248672603601</v>
      </c>
      <c r="X1008" s="49">
        <v>2.8362873714296502</v>
      </c>
      <c r="Y1008" s="49">
        <v>44.303867318364098</v>
      </c>
      <c r="Z1008" s="49">
        <v>0.43808999999999998</v>
      </c>
      <c r="AA1008" s="49">
        <v>148.6976837</v>
      </c>
      <c r="AB1008" s="49">
        <v>1.7852155009999999</v>
      </c>
      <c r="AC1008" s="51">
        <v>0.55651590368719528</v>
      </c>
      <c r="AD1008" s="53">
        <v>98000</v>
      </c>
      <c r="AE1008" s="51">
        <v>0.64966688579277865</v>
      </c>
      <c r="AF1008" s="51">
        <v>1.4649158587516655</v>
      </c>
      <c r="AG1008" s="51">
        <v>1.1597517037396005E-2</v>
      </c>
      <c r="AH1008" s="51">
        <v>1.3005418695437964E-2</v>
      </c>
      <c r="AI1008" s="51">
        <v>7.9168485808317202E-3</v>
      </c>
      <c r="AJ1008" s="51">
        <v>0.14107393531585311</v>
      </c>
      <c r="AK1008" s="51">
        <v>5.7439851626202101</v>
      </c>
      <c r="AL1008" s="51">
        <v>4.0363638908416135</v>
      </c>
      <c r="AM1008" s="51">
        <v>7.4516064343988067</v>
      </c>
    </row>
    <row r="1009" spans="1:39">
      <c r="A1009" t="s">
        <v>2157</v>
      </c>
      <c r="B1009">
        <v>6</v>
      </c>
      <c r="C1009" t="s">
        <v>2158</v>
      </c>
      <c r="D1009" t="s">
        <v>2144</v>
      </c>
      <c r="E1009" t="s">
        <v>137</v>
      </c>
      <c r="F1009" t="s">
        <v>138</v>
      </c>
      <c r="G1009" t="s">
        <v>139</v>
      </c>
      <c r="H1009" t="s">
        <v>140</v>
      </c>
      <c r="I1009" t="s">
        <v>10</v>
      </c>
      <c r="J1009" t="s">
        <v>20</v>
      </c>
      <c r="K1009">
        <v>52</v>
      </c>
      <c r="L1009">
        <v>150486475</v>
      </c>
      <c r="M1009" t="s">
        <v>2145</v>
      </c>
      <c r="N1009">
        <v>7</v>
      </c>
      <c r="O1009">
        <v>76400.825769230767</v>
      </c>
      <c r="P1009" s="49" t="s">
        <v>33</v>
      </c>
      <c r="Q1009" s="49">
        <v>9800000</v>
      </c>
      <c r="R1009" s="49">
        <v>32.510452999999998</v>
      </c>
      <c r="S1009" s="49">
        <v>52.540310169999998</v>
      </c>
      <c r="T1009" s="49">
        <v>102.35469113918218</v>
      </c>
      <c r="U1009" s="49" t="s">
        <v>2146</v>
      </c>
      <c r="V1009" s="49">
        <v>0.29728859379567718</v>
      </c>
      <c r="W1009" s="49">
        <v>1.1827248672603601</v>
      </c>
      <c r="X1009" s="49">
        <v>2.8362873714296502</v>
      </c>
      <c r="Y1009" s="49">
        <v>44.303867318364098</v>
      </c>
      <c r="Z1009" s="49">
        <v>0.43808999999999998</v>
      </c>
      <c r="AA1009" s="49">
        <v>148.6976837</v>
      </c>
      <c r="AB1009" s="49">
        <v>1.7852155009999999</v>
      </c>
      <c r="AC1009" s="51">
        <v>0.55651590368719528</v>
      </c>
      <c r="AD1009" s="53">
        <v>98000</v>
      </c>
      <c r="AE1009" s="51">
        <v>0.77960026295133433</v>
      </c>
      <c r="AF1009" s="51">
        <v>1.7578990305019984</v>
      </c>
      <c r="AG1009" s="51">
        <v>1.6058269335038688E-2</v>
      </c>
      <c r="AH1009" s="51">
        <v>1.5225285025734983E-2</v>
      </c>
      <c r="AI1009" s="51">
        <v>9.1349213216489304E-3</v>
      </c>
      <c r="AJ1009" s="51">
        <v>0.14107393531585311</v>
      </c>
      <c r="AK1009" s="51">
        <v>6.6277448655891842</v>
      </c>
      <c r="AL1009" s="51">
        <v>4.6573919144616562</v>
      </c>
      <c r="AM1009" s="51">
        <v>8.598097816716713</v>
      </c>
    </row>
    <row r="1010" spans="1:39">
      <c r="A1010" t="s">
        <v>2159</v>
      </c>
      <c r="B1010">
        <v>6</v>
      </c>
      <c r="C1010" t="s">
        <v>2160</v>
      </c>
      <c r="D1010" t="s">
        <v>2144</v>
      </c>
      <c r="E1010" t="s">
        <v>137</v>
      </c>
      <c r="F1010" t="s">
        <v>138</v>
      </c>
      <c r="G1010" t="s">
        <v>139</v>
      </c>
      <c r="H1010" t="s">
        <v>140</v>
      </c>
      <c r="I1010" t="s">
        <v>10</v>
      </c>
      <c r="J1010" t="s">
        <v>20</v>
      </c>
      <c r="K1010">
        <v>52</v>
      </c>
      <c r="L1010">
        <v>150486475</v>
      </c>
      <c r="M1010" t="s">
        <v>2145</v>
      </c>
      <c r="N1010">
        <v>8</v>
      </c>
      <c r="O1010">
        <v>89134.296730769231</v>
      </c>
      <c r="P1010" s="49" t="s">
        <v>33</v>
      </c>
      <c r="Q1010" s="49">
        <v>9800000</v>
      </c>
      <c r="R1010" s="49">
        <v>32.510452999999998</v>
      </c>
      <c r="S1010" s="49">
        <v>52.540310169999998</v>
      </c>
      <c r="T1010" s="49">
        <v>102.35469113918218</v>
      </c>
      <c r="U1010" s="49" t="s">
        <v>2146</v>
      </c>
      <c r="V1010" s="49">
        <v>0.29728859379567718</v>
      </c>
      <c r="W1010" s="49">
        <v>1.1827248672603601</v>
      </c>
      <c r="X1010" s="49">
        <v>2.8362873714296502</v>
      </c>
      <c r="Y1010" s="49">
        <v>44.303867318364098</v>
      </c>
      <c r="Z1010" s="49">
        <v>0.43808999999999998</v>
      </c>
      <c r="AA1010" s="49">
        <v>148.6976837</v>
      </c>
      <c r="AB1010" s="49">
        <v>1.7852155009999999</v>
      </c>
      <c r="AC1010" s="51">
        <v>0.55651590368719528</v>
      </c>
      <c r="AD1010" s="53">
        <v>98000</v>
      </c>
      <c r="AE1010" s="51">
        <v>0.90953364010989013</v>
      </c>
      <c r="AF1010" s="51">
        <v>2.0508822022523319</v>
      </c>
      <c r="AG1010" s="51">
        <v>2.1144053481077004E-2</v>
      </c>
      <c r="AH1010" s="51">
        <v>1.7358622052095821E-2</v>
      </c>
      <c r="AI1010" s="51">
        <v>1.0309735711712772E-2</v>
      </c>
      <c r="AJ1010" s="51">
        <v>0.14107393531585311</v>
      </c>
      <c r="AK1010" s="51">
        <v>7.4801189329293081</v>
      </c>
      <c r="AL1010" s="51">
        <v>5.2563648939343324</v>
      </c>
      <c r="AM1010" s="51">
        <v>9.7038729719242838</v>
      </c>
    </row>
    <row r="1011" spans="1:39">
      <c r="A1011" t="s">
        <v>2161</v>
      </c>
      <c r="B1011">
        <v>6</v>
      </c>
      <c r="C1011" t="s">
        <v>2162</v>
      </c>
      <c r="D1011" t="s">
        <v>2144</v>
      </c>
      <c r="E1011" t="s">
        <v>137</v>
      </c>
      <c r="F1011" t="s">
        <v>138</v>
      </c>
      <c r="G1011" t="s">
        <v>139</v>
      </c>
      <c r="H1011" t="s">
        <v>140</v>
      </c>
      <c r="I1011" t="s">
        <v>10</v>
      </c>
      <c r="J1011" t="s">
        <v>20</v>
      </c>
      <c r="K1011">
        <v>52</v>
      </c>
      <c r="L1011">
        <v>150486475</v>
      </c>
      <c r="M1011" t="s">
        <v>2145</v>
      </c>
      <c r="N1011">
        <v>9</v>
      </c>
      <c r="O1011">
        <v>101867.76769230769</v>
      </c>
      <c r="P1011" s="49" t="s">
        <v>33</v>
      </c>
      <c r="Q1011" s="49">
        <v>9800000</v>
      </c>
      <c r="R1011" s="49">
        <v>32.510452999999998</v>
      </c>
      <c r="S1011" s="49">
        <v>52.540310169999998</v>
      </c>
      <c r="T1011" s="49">
        <v>102.35469113918218</v>
      </c>
      <c r="U1011" s="49" t="s">
        <v>2146</v>
      </c>
      <c r="V1011" s="49">
        <v>0.29728859379567718</v>
      </c>
      <c r="W1011" s="49">
        <v>1.1827248672603601</v>
      </c>
      <c r="X1011" s="49">
        <v>2.8362873714296502</v>
      </c>
      <c r="Y1011" s="49">
        <v>44.303867318364098</v>
      </c>
      <c r="Z1011" s="49">
        <v>0.43808999999999998</v>
      </c>
      <c r="AA1011" s="49">
        <v>148.6976837</v>
      </c>
      <c r="AB1011" s="49">
        <v>1.7852155009999999</v>
      </c>
      <c r="AC1011" s="51">
        <v>0.55651590368719528</v>
      </c>
      <c r="AD1011" s="53">
        <v>98000</v>
      </c>
      <c r="AE1011" s="51">
        <v>1.0394670172684459</v>
      </c>
      <c r="AF1011" s="51">
        <v>2.3438653740026649</v>
      </c>
      <c r="AG1011" s="51">
        <v>2.6834188706959576E-2</v>
      </c>
      <c r="AH1011" s="51">
        <v>1.9421372196528223E-2</v>
      </c>
      <c r="AI1011" s="51">
        <v>1.1448690272314705E-2</v>
      </c>
      <c r="AJ1011" s="51">
        <v>0.14107393531585311</v>
      </c>
      <c r="AK1011" s="51">
        <v>8.3064752829592869</v>
      </c>
      <c r="AL1011" s="51">
        <v>5.8370549266897704</v>
      </c>
      <c r="AM1011" s="51">
        <v>10.775895639228803</v>
      </c>
    </row>
    <row r="1012" spans="1:39">
      <c r="A1012" t="s">
        <v>2163</v>
      </c>
      <c r="B1012">
        <v>6</v>
      </c>
      <c r="C1012" t="s">
        <v>2164</v>
      </c>
      <c r="D1012" t="s">
        <v>2144</v>
      </c>
      <c r="E1012" t="s">
        <v>137</v>
      </c>
      <c r="F1012" t="s">
        <v>138</v>
      </c>
      <c r="G1012" t="s">
        <v>139</v>
      </c>
      <c r="H1012" t="s">
        <v>140</v>
      </c>
      <c r="I1012" t="s">
        <v>10</v>
      </c>
      <c r="J1012" t="s">
        <v>20</v>
      </c>
      <c r="K1012">
        <v>52</v>
      </c>
      <c r="L1012">
        <v>150486475</v>
      </c>
      <c r="M1012" t="s">
        <v>2145</v>
      </c>
      <c r="N1012">
        <v>10</v>
      </c>
      <c r="O1012">
        <v>114601.23865384616</v>
      </c>
      <c r="P1012" s="49" t="s">
        <v>33</v>
      </c>
      <c r="Q1012" s="49">
        <v>9800000</v>
      </c>
      <c r="R1012" s="49">
        <v>32.510452999999998</v>
      </c>
      <c r="S1012" s="49">
        <v>52.540310169999998</v>
      </c>
      <c r="T1012" s="49">
        <v>102.35469113918218</v>
      </c>
      <c r="U1012" s="49" t="s">
        <v>2146</v>
      </c>
      <c r="V1012" s="49">
        <v>0.29728859379567718</v>
      </c>
      <c r="W1012" s="49">
        <v>1.1827248672603601</v>
      </c>
      <c r="X1012" s="49">
        <v>2.8362873714296502</v>
      </c>
      <c r="Y1012" s="49">
        <v>44.303867318364098</v>
      </c>
      <c r="Z1012" s="49">
        <v>0.43808999999999998</v>
      </c>
      <c r="AA1012" s="49">
        <v>148.6976837</v>
      </c>
      <c r="AB1012" s="49">
        <v>1.7852155009999999</v>
      </c>
      <c r="AC1012" s="51">
        <v>0.55651590368719528</v>
      </c>
      <c r="AD1012" s="53">
        <v>98000</v>
      </c>
      <c r="AE1012" s="51">
        <v>1.1694003944270017</v>
      </c>
      <c r="AF1012" s="51">
        <v>2.636848545752998</v>
      </c>
      <c r="AG1012" s="51">
        <v>3.3111279417382435E-2</v>
      </c>
      <c r="AH1012" s="51">
        <v>2.1424748298417323E-2</v>
      </c>
      <c r="AI1012" s="51">
        <v>1.2557141164103884E-2</v>
      </c>
      <c r="AJ1012" s="51">
        <v>0.14107393531585311</v>
      </c>
      <c r="AK1012" s="51">
        <v>9.1107000209877231</v>
      </c>
      <c r="AL1012" s="51">
        <v>6.4021928232540359</v>
      </c>
      <c r="AM1012" s="51">
        <v>11.819207218721411</v>
      </c>
    </row>
    <row r="1013" spans="1:39">
      <c r="A1013" t="s">
        <v>2165</v>
      </c>
      <c r="B1013">
        <v>6</v>
      </c>
      <c r="C1013" t="s">
        <v>2166</v>
      </c>
      <c r="D1013" t="s">
        <v>2144</v>
      </c>
      <c r="E1013" t="s">
        <v>137</v>
      </c>
      <c r="F1013" t="s">
        <v>138</v>
      </c>
      <c r="G1013" t="s">
        <v>139</v>
      </c>
      <c r="H1013" t="s">
        <v>140</v>
      </c>
      <c r="I1013" t="s">
        <v>10</v>
      </c>
      <c r="J1013" t="s">
        <v>20</v>
      </c>
      <c r="K1013">
        <v>52</v>
      </c>
      <c r="L1013">
        <v>150486475</v>
      </c>
      <c r="M1013" t="s">
        <v>2145</v>
      </c>
      <c r="N1013">
        <v>11</v>
      </c>
      <c r="O1013">
        <v>127334.70961538462</v>
      </c>
      <c r="P1013" s="49" t="s">
        <v>33</v>
      </c>
      <c r="Q1013" s="49">
        <v>9800000</v>
      </c>
      <c r="R1013" s="49">
        <v>32.510452999999998</v>
      </c>
      <c r="S1013" s="49">
        <v>52.540310169999998</v>
      </c>
      <c r="T1013" s="49">
        <v>102.35469113918218</v>
      </c>
      <c r="U1013" s="49" t="s">
        <v>2146</v>
      </c>
      <c r="V1013" s="49">
        <v>0.29728859379567718</v>
      </c>
      <c r="W1013" s="49">
        <v>1.1827248672603601</v>
      </c>
      <c r="X1013" s="49">
        <v>2.8362873714296502</v>
      </c>
      <c r="Y1013" s="49">
        <v>44.303867318364098</v>
      </c>
      <c r="Z1013" s="49">
        <v>0.43808999999999998</v>
      </c>
      <c r="AA1013" s="49">
        <v>148.6976837</v>
      </c>
      <c r="AB1013" s="49">
        <v>1.7852155009999999</v>
      </c>
      <c r="AC1013" s="51">
        <v>0.55651590368719528</v>
      </c>
      <c r="AD1013" s="53">
        <v>98000</v>
      </c>
      <c r="AE1013" s="51">
        <v>1.2993337715855573</v>
      </c>
      <c r="AF1013" s="51">
        <v>2.929831717503331</v>
      </c>
      <c r="AG1013" s="51">
        <v>3.996035622242923E-2</v>
      </c>
      <c r="AH1013" s="51">
        <v>2.3377031397841742E-2</v>
      </c>
      <c r="AI1013" s="51">
        <v>1.363913018747767E-2</v>
      </c>
      <c r="AJ1013" s="51">
        <v>0.14107393531585311</v>
      </c>
      <c r="AK1013" s="51">
        <v>9.8957256322422502</v>
      </c>
      <c r="AL1013" s="51">
        <v>6.9538392744451132</v>
      </c>
      <c r="AM1013" s="51">
        <v>12.837611990039388</v>
      </c>
    </row>
    <row r="1014" spans="1:39">
      <c r="A1014" t="s">
        <v>2167</v>
      </c>
      <c r="B1014">
        <v>6</v>
      </c>
      <c r="C1014" t="s">
        <v>2168</v>
      </c>
      <c r="D1014" t="s">
        <v>2144</v>
      </c>
      <c r="E1014" t="s">
        <v>137</v>
      </c>
      <c r="F1014" t="s">
        <v>138</v>
      </c>
      <c r="G1014" t="s">
        <v>139</v>
      </c>
      <c r="H1014" t="s">
        <v>140</v>
      </c>
      <c r="I1014" t="s">
        <v>10</v>
      </c>
      <c r="J1014" t="s">
        <v>20</v>
      </c>
      <c r="K1014">
        <v>52</v>
      </c>
      <c r="L1014">
        <v>150486475</v>
      </c>
      <c r="M1014" t="s">
        <v>2145</v>
      </c>
      <c r="N1014">
        <v>12</v>
      </c>
      <c r="O1014">
        <v>140068.18057692307</v>
      </c>
      <c r="P1014" s="49" t="s">
        <v>33</v>
      </c>
      <c r="Q1014" s="49">
        <v>9800000</v>
      </c>
      <c r="R1014" s="49">
        <v>32.510452999999998</v>
      </c>
      <c r="S1014" s="49">
        <v>52.540310169999998</v>
      </c>
      <c r="T1014" s="49">
        <v>102.35469113918218</v>
      </c>
      <c r="U1014" s="49" t="s">
        <v>2146</v>
      </c>
      <c r="V1014" s="49">
        <v>0.29728859379567718</v>
      </c>
      <c r="W1014" s="49">
        <v>1.1827248672603601</v>
      </c>
      <c r="X1014" s="49">
        <v>2.8362873714296502</v>
      </c>
      <c r="Y1014" s="49">
        <v>44.303867318364098</v>
      </c>
      <c r="Z1014" s="49">
        <v>0.43808999999999998</v>
      </c>
      <c r="AA1014" s="49">
        <v>148.6976837</v>
      </c>
      <c r="AB1014" s="49">
        <v>1.7852155009999999</v>
      </c>
      <c r="AC1014" s="51">
        <v>0.55651590368719528</v>
      </c>
      <c r="AD1014" s="53">
        <v>98000</v>
      </c>
      <c r="AE1014" s="51">
        <v>1.4292671487441129</v>
      </c>
      <c r="AF1014" s="51">
        <v>3.2228148892536637</v>
      </c>
      <c r="AG1014" s="51">
        <v>4.7368308402249142E-2</v>
      </c>
      <c r="AH1014" s="51">
        <v>2.5284565443003133E-2</v>
      </c>
      <c r="AI1014" s="51">
        <v>1.4697806119798165E-2</v>
      </c>
      <c r="AJ1014" s="51">
        <v>0.14107393531585311</v>
      </c>
      <c r="AK1014" s="51">
        <v>10.663836678599182</v>
      </c>
      <c r="AL1014" s="51">
        <v>7.4935996679516661</v>
      </c>
      <c r="AM1014" s="51">
        <v>13.834073689246699</v>
      </c>
    </row>
    <row r="1015" spans="1:39">
      <c r="A1015" t="s">
        <v>2169</v>
      </c>
      <c r="B1015">
        <v>6</v>
      </c>
      <c r="C1015" t="s">
        <v>2170</v>
      </c>
      <c r="D1015" t="s">
        <v>2144</v>
      </c>
      <c r="E1015" t="s">
        <v>137</v>
      </c>
      <c r="F1015" t="s">
        <v>138</v>
      </c>
      <c r="G1015" t="s">
        <v>139</v>
      </c>
      <c r="H1015" t="s">
        <v>140</v>
      </c>
      <c r="I1015" t="s">
        <v>10</v>
      </c>
      <c r="J1015" t="s">
        <v>20</v>
      </c>
      <c r="K1015">
        <v>52</v>
      </c>
      <c r="L1015">
        <v>150486475</v>
      </c>
      <c r="M1015" t="s">
        <v>2145</v>
      </c>
      <c r="N1015">
        <v>13</v>
      </c>
      <c r="O1015">
        <v>152801.65153846153</v>
      </c>
      <c r="P1015" s="49" t="s">
        <v>33</v>
      </c>
      <c r="Q1015" s="49">
        <v>9800000</v>
      </c>
      <c r="R1015" s="49">
        <v>32.510452999999998</v>
      </c>
      <c r="S1015" s="49">
        <v>52.540310169999998</v>
      </c>
      <c r="T1015" s="49">
        <v>102.35469113918218</v>
      </c>
      <c r="U1015" s="49" t="s">
        <v>2146</v>
      </c>
      <c r="V1015" s="49">
        <v>0.29728859379567718</v>
      </c>
      <c r="W1015" s="49">
        <v>1.1827248672603601</v>
      </c>
      <c r="X1015" s="49">
        <v>2.8362873714296502</v>
      </c>
      <c r="Y1015" s="49">
        <v>44.303867318364098</v>
      </c>
      <c r="Z1015" s="49">
        <v>0.43808999999999998</v>
      </c>
      <c r="AA1015" s="49">
        <v>148.6976837</v>
      </c>
      <c r="AB1015" s="49">
        <v>1.7852155009999999</v>
      </c>
      <c r="AC1015" s="51">
        <v>0.55651590368719528</v>
      </c>
      <c r="AD1015" s="53">
        <v>98000</v>
      </c>
      <c r="AE1015" s="51">
        <v>1.5592005259026687</v>
      </c>
      <c r="AF1015" s="51">
        <v>3.5157980610039967</v>
      </c>
      <c r="AG1015" s="51">
        <v>5.5323490336364564E-2</v>
      </c>
      <c r="AH1015" s="51">
        <v>2.7152351060266585E-2</v>
      </c>
      <c r="AI1015" s="51">
        <v>1.5735684864837198E-2</v>
      </c>
      <c r="AJ1015" s="51">
        <v>0.14107393531585311</v>
      </c>
      <c r="AK1015" s="51">
        <v>11.416858547242372</v>
      </c>
      <c r="AL1015" s="51">
        <v>8.0227567241685289</v>
      </c>
      <c r="AM1015" s="51">
        <v>14.810960370316216</v>
      </c>
    </row>
    <row r="1016" spans="1:39">
      <c r="A1016" t="s">
        <v>2171</v>
      </c>
      <c r="B1016">
        <v>6</v>
      </c>
      <c r="C1016" t="s">
        <v>2172</v>
      </c>
      <c r="D1016" t="s">
        <v>2144</v>
      </c>
      <c r="E1016" t="s">
        <v>137</v>
      </c>
      <c r="F1016" t="s">
        <v>138</v>
      </c>
      <c r="G1016" t="s">
        <v>139</v>
      </c>
      <c r="H1016" t="s">
        <v>140</v>
      </c>
      <c r="I1016" t="s">
        <v>10</v>
      </c>
      <c r="J1016" t="s">
        <v>20</v>
      </c>
      <c r="K1016">
        <v>52</v>
      </c>
      <c r="L1016">
        <v>150486475</v>
      </c>
      <c r="M1016" t="s">
        <v>2145</v>
      </c>
      <c r="N1016">
        <v>14</v>
      </c>
      <c r="O1016">
        <v>165535.1225</v>
      </c>
      <c r="P1016" s="49" t="s">
        <v>33</v>
      </c>
      <c r="Q1016" s="49">
        <v>9800000</v>
      </c>
      <c r="R1016" s="49">
        <v>32.510452999999998</v>
      </c>
      <c r="S1016" s="49">
        <v>52.540310169999998</v>
      </c>
      <c r="T1016" s="49">
        <v>102.35469113918218</v>
      </c>
      <c r="U1016" s="49" t="s">
        <v>2146</v>
      </c>
      <c r="V1016" s="49">
        <v>0.29728859379567718</v>
      </c>
      <c r="W1016" s="49">
        <v>1.1827248672603601</v>
      </c>
      <c r="X1016" s="49">
        <v>2.8362873714296502</v>
      </c>
      <c r="Y1016" s="49">
        <v>44.303867318364098</v>
      </c>
      <c r="Z1016" s="49">
        <v>0.43808999999999998</v>
      </c>
      <c r="AA1016" s="49">
        <v>148.6976837</v>
      </c>
      <c r="AB1016" s="49">
        <v>1.7852155009999999</v>
      </c>
      <c r="AC1016" s="51">
        <v>0.55651590368719528</v>
      </c>
      <c r="AD1016" s="53">
        <v>98000</v>
      </c>
      <c r="AE1016" s="51">
        <v>1.6891339030612245</v>
      </c>
      <c r="AF1016" s="51">
        <v>3.8087812327543302</v>
      </c>
      <c r="AG1016" s="51">
        <v>6.3815437987223791E-2</v>
      </c>
      <c r="AH1016" s="51">
        <v>2.8984421187492865E-2</v>
      </c>
      <c r="AI1016" s="51">
        <v>1.6754818428118406E-2</v>
      </c>
      <c r="AJ1016" s="51">
        <v>0.14107393531585311</v>
      </c>
      <c r="AK1016" s="51">
        <v>12.156280048922847</v>
      </c>
      <c r="AL1016" s="51">
        <v>8.5423566473921273</v>
      </c>
      <c r="AM1016" s="51">
        <v>15.770203450453566</v>
      </c>
    </row>
    <row r="1017" spans="1:39">
      <c r="A1017" t="s">
        <v>2173</v>
      </c>
      <c r="B1017">
        <v>6</v>
      </c>
      <c r="C1017" t="s">
        <v>2174</v>
      </c>
      <c r="D1017" t="s">
        <v>2144</v>
      </c>
      <c r="E1017" t="s">
        <v>137</v>
      </c>
      <c r="F1017" t="s">
        <v>138</v>
      </c>
      <c r="G1017" t="s">
        <v>139</v>
      </c>
      <c r="H1017" t="s">
        <v>140</v>
      </c>
      <c r="I1017" t="s">
        <v>10</v>
      </c>
      <c r="J1017" t="s">
        <v>20</v>
      </c>
      <c r="K1017">
        <v>52</v>
      </c>
      <c r="L1017">
        <v>150486475</v>
      </c>
      <c r="M1017" t="s">
        <v>2145</v>
      </c>
      <c r="N1017">
        <v>15</v>
      </c>
      <c r="O1017">
        <v>178268.59346153846</v>
      </c>
      <c r="P1017" s="49" t="s">
        <v>33</v>
      </c>
      <c r="Q1017" s="49">
        <v>9800000</v>
      </c>
      <c r="R1017" s="49">
        <v>32.510452999999998</v>
      </c>
      <c r="S1017" s="49">
        <v>52.540310169999998</v>
      </c>
      <c r="T1017" s="49">
        <v>102.35469113918218</v>
      </c>
      <c r="U1017" s="49" t="s">
        <v>2146</v>
      </c>
      <c r="V1017" s="49">
        <v>0.29728859379567718</v>
      </c>
      <c r="W1017" s="49">
        <v>1.1827248672603601</v>
      </c>
      <c r="X1017" s="49">
        <v>2.8362873714296502</v>
      </c>
      <c r="Y1017" s="49">
        <v>44.303867318364098</v>
      </c>
      <c r="Z1017" s="49">
        <v>0.43808999999999998</v>
      </c>
      <c r="AA1017" s="49">
        <v>148.6976837</v>
      </c>
      <c r="AB1017" s="49">
        <v>1.7852155009999999</v>
      </c>
      <c r="AC1017" s="51">
        <v>0.55651590368719528</v>
      </c>
      <c r="AD1017" s="53">
        <v>98000</v>
      </c>
      <c r="AE1017" s="51">
        <v>1.8190672802197803</v>
      </c>
      <c r="AF1017" s="51">
        <v>4.1017644045046637</v>
      </c>
      <c r="AG1017" s="51">
        <v>7.2834658285022613E-2</v>
      </c>
      <c r="AH1017" s="51">
        <v>3.0784089898120762E-2</v>
      </c>
      <c r="AI1017" s="51">
        <v>1.7756909247404289E-2</v>
      </c>
      <c r="AJ1017" s="51">
        <v>0.14107393531585311</v>
      </c>
      <c r="AK1017" s="51">
        <v>12.88333636922591</v>
      </c>
      <c r="AL1017" s="51">
        <v>9.0532674166220346</v>
      </c>
      <c r="AM1017" s="51">
        <v>16.713405321829786</v>
      </c>
    </row>
    <row r="1018" spans="1:39">
      <c r="A1018" t="s">
        <v>2175</v>
      </c>
      <c r="B1018">
        <v>6</v>
      </c>
      <c r="C1018" t="s">
        <v>2176</v>
      </c>
      <c r="D1018" t="s">
        <v>2144</v>
      </c>
      <c r="E1018" t="s">
        <v>137</v>
      </c>
      <c r="F1018" t="s">
        <v>138</v>
      </c>
      <c r="G1018" t="s">
        <v>139</v>
      </c>
      <c r="H1018" t="s">
        <v>140</v>
      </c>
      <c r="I1018" t="s">
        <v>10</v>
      </c>
      <c r="J1018" t="s">
        <v>20</v>
      </c>
      <c r="K1018">
        <v>52</v>
      </c>
      <c r="L1018">
        <v>150486475</v>
      </c>
      <c r="M1018" t="s">
        <v>2145</v>
      </c>
      <c r="N1018">
        <v>16</v>
      </c>
      <c r="O1018">
        <v>191002.06442307692</v>
      </c>
      <c r="P1018" s="49" t="s">
        <v>33</v>
      </c>
      <c r="Q1018" s="49">
        <v>9800000</v>
      </c>
      <c r="R1018" s="49">
        <v>32.510452999999998</v>
      </c>
      <c r="S1018" s="49">
        <v>52.540310169999998</v>
      </c>
      <c r="T1018" s="49">
        <v>102.35469113918218</v>
      </c>
      <c r="U1018" s="49" t="s">
        <v>2146</v>
      </c>
      <c r="V1018" s="49">
        <v>0.29728859379567718</v>
      </c>
      <c r="W1018" s="49">
        <v>1.1827248672603601</v>
      </c>
      <c r="X1018" s="49">
        <v>2.8362873714296502</v>
      </c>
      <c r="Y1018" s="49">
        <v>44.303867318364098</v>
      </c>
      <c r="Z1018" s="49">
        <v>0.43808999999999998</v>
      </c>
      <c r="AA1018" s="49">
        <v>148.6976837</v>
      </c>
      <c r="AB1018" s="49">
        <v>1.7852155009999999</v>
      </c>
      <c r="AC1018" s="51">
        <v>0.55651590368719528</v>
      </c>
      <c r="AD1018" s="53">
        <v>98000</v>
      </c>
      <c r="AE1018" s="51">
        <v>1.9490006573783361</v>
      </c>
      <c r="AF1018" s="51">
        <v>4.3947475762549963</v>
      </c>
      <c r="AG1018" s="51">
        <v>8.2372468644422978E-2</v>
      </c>
      <c r="AH1018" s="51">
        <v>3.2554123509619406E-2</v>
      </c>
      <c r="AI1018" s="51">
        <v>1.8743390198218631E-2</v>
      </c>
      <c r="AJ1018" s="51">
        <v>0.14107393531585311</v>
      </c>
      <c r="AK1018" s="51">
        <v>13.599067115725772</v>
      </c>
      <c r="AL1018" s="51">
        <v>9.5562195759586217</v>
      </c>
      <c r="AM1018" s="51">
        <v>17.641914655492922</v>
      </c>
    </row>
    <row r="1019" spans="1:39">
      <c r="A1019" t="s">
        <v>2177</v>
      </c>
      <c r="B1019">
        <v>6</v>
      </c>
      <c r="C1019" t="s">
        <v>2178</v>
      </c>
      <c r="D1019" t="s">
        <v>2144</v>
      </c>
      <c r="E1019" t="s">
        <v>137</v>
      </c>
      <c r="F1019" t="s">
        <v>138</v>
      </c>
      <c r="G1019" t="s">
        <v>139</v>
      </c>
      <c r="H1019" t="s">
        <v>140</v>
      </c>
      <c r="I1019" t="s">
        <v>10</v>
      </c>
      <c r="J1019" t="s">
        <v>20</v>
      </c>
      <c r="K1019">
        <v>52</v>
      </c>
      <c r="L1019">
        <v>150486475</v>
      </c>
      <c r="M1019" t="s">
        <v>2145</v>
      </c>
      <c r="N1019">
        <v>17</v>
      </c>
      <c r="O1019">
        <v>203735.53538461539</v>
      </c>
      <c r="P1019" s="49" t="s">
        <v>33</v>
      </c>
      <c r="Q1019" s="49">
        <v>9800000</v>
      </c>
      <c r="R1019" s="49">
        <v>32.510452999999998</v>
      </c>
      <c r="S1019" s="49">
        <v>52.540310169999998</v>
      </c>
      <c r="T1019" s="49">
        <v>102.35469113918218</v>
      </c>
      <c r="U1019" s="49" t="s">
        <v>2146</v>
      </c>
      <c r="V1019" s="49">
        <v>0.29728859379567718</v>
      </c>
      <c r="W1019" s="49">
        <v>1.1827248672603601</v>
      </c>
      <c r="X1019" s="49">
        <v>2.8362873714296502</v>
      </c>
      <c r="Y1019" s="49">
        <v>44.303867318364098</v>
      </c>
      <c r="Z1019" s="49">
        <v>0.43808999999999998</v>
      </c>
      <c r="AA1019" s="49">
        <v>148.6976837</v>
      </c>
      <c r="AB1019" s="49">
        <v>1.7852155009999999</v>
      </c>
      <c r="AC1019" s="51">
        <v>0.55651590368719528</v>
      </c>
      <c r="AD1019" s="53">
        <v>98000</v>
      </c>
      <c r="AE1019" s="51">
        <v>2.0789340345368919</v>
      </c>
      <c r="AF1019" s="51">
        <v>4.6877307480053299</v>
      </c>
      <c r="AG1019" s="51">
        <v>9.2420872043352073E-2</v>
      </c>
      <c r="AH1019" s="51">
        <v>3.429686196274738E-2</v>
      </c>
      <c r="AI1019" s="51">
        <v>1.9715482183501679E-2</v>
      </c>
      <c r="AJ1019" s="51">
        <v>0.14107393531585311</v>
      </c>
      <c r="AK1019" s="51">
        <v>14.304358101546452</v>
      </c>
      <c r="AL1019" s="51">
        <v>10.051835596387903</v>
      </c>
      <c r="AM1019" s="51">
        <v>18.556880606705001</v>
      </c>
    </row>
    <row r="1020" spans="1:39">
      <c r="A1020" t="s">
        <v>2179</v>
      </c>
      <c r="B1020">
        <v>6</v>
      </c>
      <c r="C1020" t="s">
        <v>2180</v>
      </c>
      <c r="D1020" t="s">
        <v>2144</v>
      </c>
      <c r="E1020" t="s">
        <v>137</v>
      </c>
      <c r="F1020" t="s">
        <v>138</v>
      </c>
      <c r="G1020" t="s">
        <v>139</v>
      </c>
      <c r="H1020" t="s">
        <v>140</v>
      </c>
      <c r="I1020" t="s">
        <v>10</v>
      </c>
      <c r="J1020" t="s">
        <v>20</v>
      </c>
      <c r="K1020">
        <v>52</v>
      </c>
      <c r="L1020">
        <v>150486475</v>
      </c>
      <c r="M1020" t="s">
        <v>2145</v>
      </c>
      <c r="N1020">
        <v>18</v>
      </c>
      <c r="O1020">
        <v>216469.00634615385</v>
      </c>
      <c r="P1020" s="49" t="s">
        <v>33</v>
      </c>
      <c r="Q1020" s="49">
        <v>9800000</v>
      </c>
      <c r="R1020" s="49">
        <v>32.510452999999998</v>
      </c>
      <c r="S1020" s="49">
        <v>52.540310169999998</v>
      </c>
      <c r="T1020" s="49">
        <v>102.35469113918218</v>
      </c>
      <c r="U1020" s="49" t="s">
        <v>2146</v>
      </c>
      <c r="V1020" s="49">
        <v>0.29728859379567718</v>
      </c>
      <c r="W1020" s="49">
        <v>1.1827248672603601</v>
      </c>
      <c r="X1020" s="49">
        <v>2.8362873714296502</v>
      </c>
      <c r="Y1020" s="49">
        <v>44.303867318364098</v>
      </c>
      <c r="Z1020" s="49">
        <v>0.43808999999999998</v>
      </c>
      <c r="AA1020" s="49">
        <v>148.6976837</v>
      </c>
      <c r="AB1020" s="49">
        <v>1.7852155009999999</v>
      </c>
      <c r="AC1020" s="51">
        <v>0.55651590368719528</v>
      </c>
      <c r="AD1020" s="53">
        <v>98000</v>
      </c>
      <c r="AE1020" s="51">
        <v>2.2088674116954476</v>
      </c>
      <c r="AF1020" s="51">
        <v>4.9807139197556634</v>
      </c>
      <c r="AG1020" s="51">
        <v>0.10297245799880898</v>
      </c>
      <c r="AH1020" s="51">
        <v>3.6014307212321656E-2</v>
      </c>
      <c r="AI1020" s="51">
        <v>2.0674236596961677E-2</v>
      </c>
      <c r="AJ1020" s="51">
        <v>0.14107393531585311</v>
      </c>
      <c r="AK1020" s="51">
        <v>14.999972154194193</v>
      </c>
      <c r="AL1020" s="51">
        <v>10.540651525499486</v>
      </c>
      <c r="AM1020" s="51">
        <v>19.459292782888898</v>
      </c>
    </row>
    <row r="1021" spans="1:39">
      <c r="A1021" t="s">
        <v>2181</v>
      </c>
      <c r="B1021">
        <v>6</v>
      </c>
      <c r="C1021" t="s">
        <v>2182</v>
      </c>
      <c r="D1021" t="s">
        <v>2144</v>
      </c>
      <c r="E1021" t="s">
        <v>137</v>
      </c>
      <c r="F1021" t="s">
        <v>138</v>
      </c>
      <c r="G1021" t="s">
        <v>139</v>
      </c>
      <c r="H1021" t="s">
        <v>140</v>
      </c>
      <c r="I1021" t="s">
        <v>10</v>
      </c>
      <c r="J1021" t="s">
        <v>20</v>
      </c>
      <c r="K1021">
        <v>52</v>
      </c>
      <c r="L1021">
        <v>150486475</v>
      </c>
      <c r="M1021" t="s">
        <v>2145</v>
      </c>
      <c r="N1021">
        <v>19</v>
      </c>
      <c r="O1021">
        <v>229202.47730769232</v>
      </c>
      <c r="P1021" s="49" t="s">
        <v>33</v>
      </c>
      <c r="Q1021" s="49">
        <v>9800000</v>
      </c>
      <c r="R1021" s="49">
        <v>32.510452999999998</v>
      </c>
      <c r="S1021" s="49">
        <v>52.540310169999998</v>
      </c>
      <c r="T1021" s="49">
        <v>102.35469113918218</v>
      </c>
      <c r="U1021" s="49" t="s">
        <v>2146</v>
      </c>
      <c r="V1021" s="49">
        <v>0.29728859379567718</v>
      </c>
      <c r="W1021" s="49">
        <v>1.1827248672603601</v>
      </c>
      <c r="X1021" s="49">
        <v>2.8362873714296502</v>
      </c>
      <c r="Y1021" s="49">
        <v>44.303867318364098</v>
      </c>
      <c r="Z1021" s="49">
        <v>0.43808999999999998</v>
      </c>
      <c r="AA1021" s="49">
        <v>148.6976837</v>
      </c>
      <c r="AB1021" s="49">
        <v>1.7852155009999999</v>
      </c>
      <c r="AC1021" s="51">
        <v>0.55651590368719528</v>
      </c>
      <c r="AD1021" s="53">
        <v>98000</v>
      </c>
      <c r="AE1021" s="51">
        <v>2.3388007888540034</v>
      </c>
      <c r="AF1021" s="51">
        <v>5.273697091505996</v>
      </c>
      <c r="AG1021" s="51">
        <v>0.11402032282970977</v>
      </c>
      <c r="AH1021" s="51">
        <v>3.7708189057067375E-2</v>
      </c>
      <c r="AI1021" s="51">
        <v>2.162056728918977E-2</v>
      </c>
      <c r="AJ1021" s="51">
        <v>0.14107393531585311</v>
      </c>
      <c r="AK1021" s="51">
        <v>15.686572308231648</v>
      </c>
      <c r="AL1021" s="51">
        <v>11.023133285243251</v>
      </c>
      <c r="AM1021" s="51">
        <v>20.350011331220045</v>
      </c>
    </row>
    <row r="1022" spans="1:39">
      <c r="A1022" t="s">
        <v>2183</v>
      </c>
      <c r="B1022">
        <v>6</v>
      </c>
      <c r="C1022" t="s">
        <v>2184</v>
      </c>
      <c r="D1022" t="s">
        <v>2144</v>
      </c>
      <c r="E1022" t="s">
        <v>137</v>
      </c>
      <c r="F1022" t="s">
        <v>138</v>
      </c>
      <c r="G1022" t="s">
        <v>139</v>
      </c>
      <c r="H1022" t="s">
        <v>140</v>
      </c>
      <c r="I1022" t="s">
        <v>10</v>
      </c>
      <c r="J1022" t="s">
        <v>20</v>
      </c>
      <c r="K1022">
        <v>52</v>
      </c>
      <c r="L1022">
        <v>150486475</v>
      </c>
      <c r="M1022" t="s">
        <v>2145</v>
      </c>
      <c r="N1022">
        <v>20</v>
      </c>
      <c r="O1022">
        <v>241935.94826923078</v>
      </c>
      <c r="P1022" s="49" t="s">
        <v>33</v>
      </c>
      <c r="Q1022" s="49">
        <v>9800000</v>
      </c>
      <c r="R1022" s="49">
        <v>32.510452999999998</v>
      </c>
      <c r="S1022" s="49">
        <v>52.540310169999998</v>
      </c>
      <c r="T1022" s="49">
        <v>102.35469113918218</v>
      </c>
      <c r="U1022" s="49" t="s">
        <v>2146</v>
      </c>
      <c r="V1022" s="49">
        <v>0.29728859379567718</v>
      </c>
      <c r="W1022" s="49">
        <v>1.1827248672603601</v>
      </c>
      <c r="X1022" s="49">
        <v>2.8362873714296502</v>
      </c>
      <c r="Y1022" s="49">
        <v>44.303867318364098</v>
      </c>
      <c r="Z1022" s="49">
        <v>0.43808999999999998</v>
      </c>
      <c r="AA1022" s="49">
        <v>148.6976837</v>
      </c>
      <c r="AB1022" s="49">
        <v>1.7852155009999999</v>
      </c>
      <c r="AC1022" s="51">
        <v>0.55651590368719528</v>
      </c>
      <c r="AD1022" s="53">
        <v>98000</v>
      </c>
      <c r="AE1022" s="51">
        <v>2.4687341660125588</v>
      </c>
      <c r="AF1022" s="51">
        <v>5.5666802632563286</v>
      </c>
      <c r="AG1022" s="51">
        <v>0.12555800456587751</v>
      </c>
      <c r="AH1022" s="51">
        <v>3.9380015129331904E-2</v>
      </c>
      <c r="AI1022" s="51">
        <v>2.2555275070249882E-2</v>
      </c>
      <c r="AJ1022" s="51">
        <v>0.14107393531585311</v>
      </c>
      <c r="AK1022" s="51">
        <v>16.364739582870985</v>
      </c>
      <c r="AL1022" s="51">
        <v>11.499689164446812</v>
      </c>
      <c r="AM1022" s="51">
        <v>21.229790001295157</v>
      </c>
    </row>
    <row r="1023" spans="1:39">
      <c r="A1023" t="s">
        <v>2185</v>
      </c>
      <c r="B1023">
        <v>6</v>
      </c>
      <c r="C1023" t="s">
        <v>2186</v>
      </c>
      <c r="D1023" t="s">
        <v>2144</v>
      </c>
      <c r="E1023" t="s">
        <v>137</v>
      </c>
      <c r="F1023" t="s">
        <v>138</v>
      </c>
      <c r="G1023" t="s">
        <v>139</v>
      </c>
      <c r="H1023" t="s">
        <v>140</v>
      </c>
      <c r="I1023" t="s">
        <v>10</v>
      </c>
      <c r="J1023" t="s">
        <v>20</v>
      </c>
      <c r="K1023">
        <v>52</v>
      </c>
      <c r="L1023">
        <v>150486475</v>
      </c>
      <c r="M1023" t="s">
        <v>2145</v>
      </c>
      <c r="N1023">
        <v>21</v>
      </c>
      <c r="O1023">
        <v>254669.41923076924</v>
      </c>
      <c r="P1023" s="49" t="s">
        <v>33</v>
      </c>
      <c r="Q1023" s="49">
        <v>9800000</v>
      </c>
      <c r="R1023" s="49">
        <v>32.510452999999998</v>
      </c>
      <c r="S1023" s="49">
        <v>52.540310169999998</v>
      </c>
      <c r="T1023" s="49">
        <v>102.35469113918218</v>
      </c>
      <c r="U1023" s="49" t="s">
        <v>2146</v>
      </c>
      <c r="V1023" s="49">
        <v>0.29728859379567718</v>
      </c>
      <c r="W1023" s="49">
        <v>1.1827248672603601</v>
      </c>
      <c r="X1023" s="49">
        <v>2.8362873714296502</v>
      </c>
      <c r="Y1023" s="49">
        <v>44.303867318364098</v>
      </c>
      <c r="Z1023" s="49">
        <v>0.43808999999999998</v>
      </c>
      <c r="AA1023" s="49">
        <v>148.6976837</v>
      </c>
      <c r="AB1023" s="49">
        <v>1.7852155009999999</v>
      </c>
      <c r="AC1023" s="51">
        <v>0.55651590368719528</v>
      </c>
      <c r="AD1023" s="53">
        <v>98000</v>
      </c>
      <c r="AE1023" s="51">
        <v>2.5986675431711146</v>
      </c>
      <c r="AF1023" s="51">
        <v>5.8596634350066621</v>
      </c>
      <c r="AG1023" s="51">
        <v>0.13757942916987076</v>
      </c>
      <c r="AH1023" s="51">
        <v>4.1031109507672817E-2</v>
      </c>
      <c r="AI1023" s="51">
        <v>2.3479066792121028E-2</v>
      </c>
      <c r="AJ1023" s="51">
        <v>0.14107393531585311</v>
      </c>
      <c r="AK1023" s="51">
        <v>17.03498682703664</v>
      </c>
      <c r="AL1023" s="51">
        <v>11.970679547899033</v>
      </c>
      <c r="AM1023" s="51">
        <v>22.099294106174248</v>
      </c>
    </row>
    <row r="1024" spans="1:39">
      <c r="A1024" t="s">
        <v>2187</v>
      </c>
      <c r="B1024">
        <v>6</v>
      </c>
      <c r="C1024" t="s">
        <v>2188</v>
      </c>
      <c r="D1024" t="s">
        <v>2144</v>
      </c>
      <c r="E1024" t="s">
        <v>137</v>
      </c>
      <c r="F1024" t="s">
        <v>138</v>
      </c>
      <c r="G1024" t="s">
        <v>139</v>
      </c>
      <c r="H1024" t="s">
        <v>140</v>
      </c>
      <c r="I1024" t="s">
        <v>10</v>
      </c>
      <c r="J1024" t="s">
        <v>20</v>
      </c>
      <c r="K1024">
        <v>52</v>
      </c>
      <c r="L1024">
        <v>150486475</v>
      </c>
      <c r="M1024" t="s">
        <v>2145</v>
      </c>
      <c r="N1024">
        <v>22</v>
      </c>
      <c r="O1024">
        <v>267402.89019230771</v>
      </c>
      <c r="P1024" s="49" t="s">
        <v>33</v>
      </c>
      <c r="Q1024" s="49">
        <v>9800000</v>
      </c>
      <c r="R1024" s="49">
        <v>32.510452999999998</v>
      </c>
      <c r="S1024" s="49">
        <v>52.540310169999998</v>
      </c>
      <c r="T1024" s="49">
        <v>102.35469113918218</v>
      </c>
      <c r="U1024" s="49" t="s">
        <v>2146</v>
      </c>
      <c r="V1024" s="49">
        <v>0.29728859379567718</v>
      </c>
      <c r="W1024" s="49">
        <v>1.1827248672603601</v>
      </c>
      <c r="X1024" s="49">
        <v>2.8362873714296502</v>
      </c>
      <c r="Y1024" s="49">
        <v>44.303867318364098</v>
      </c>
      <c r="Z1024" s="49">
        <v>0.43808999999999998</v>
      </c>
      <c r="AA1024" s="49">
        <v>148.6976837</v>
      </c>
      <c r="AB1024" s="49">
        <v>1.7852155009999999</v>
      </c>
      <c r="AC1024" s="51">
        <v>0.55651590368719528</v>
      </c>
      <c r="AD1024" s="53">
        <v>98000</v>
      </c>
      <c r="AE1024" s="51">
        <v>2.7286009203296704</v>
      </c>
      <c r="AF1024" s="51">
        <v>6.1526466067569947</v>
      </c>
      <c r="AG1024" s="51">
        <v>0.15007886562903497</v>
      </c>
      <c r="AH1024" s="51">
        <v>4.2662642992395756E-2</v>
      </c>
      <c r="AI1024" s="51">
        <v>2.4392570420705539E-2</v>
      </c>
      <c r="AJ1024" s="51">
        <v>0.14107393531585311</v>
      </c>
      <c r="AK1024" s="51">
        <v>17.697769654700359</v>
      </c>
      <c r="AL1024" s="51">
        <v>12.436424600734682</v>
      </c>
      <c r="AM1024" s="51">
        <v>22.959114708666039</v>
      </c>
    </row>
    <row r="1025" spans="1:39">
      <c r="A1025" t="s">
        <v>2189</v>
      </c>
      <c r="B1025">
        <v>6</v>
      </c>
      <c r="C1025" t="s">
        <v>2190</v>
      </c>
      <c r="D1025" t="s">
        <v>2144</v>
      </c>
      <c r="E1025" t="s">
        <v>137</v>
      </c>
      <c r="F1025" t="s">
        <v>138</v>
      </c>
      <c r="G1025" t="s">
        <v>139</v>
      </c>
      <c r="H1025" t="s">
        <v>140</v>
      </c>
      <c r="I1025" t="s">
        <v>10</v>
      </c>
      <c r="J1025" t="s">
        <v>20</v>
      </c>
      <c r="K1025">
        <v>52</v>
      </c>
      <c r="L1025">
        <v>150486475</v>
      </c>
      <c r="M1025" t="s">
        <v>2145</v>
      </c>
      <c r="N1025">
        <v>23</v>
      </c>
      <c r="O1025">
        <v>280136.36115384614</v>
      </c>
      <c r="P1025" s="49" t="s">
        <v>33</v>
      </c>
      <c r="Q1025" s="49">
        <v>9800000</v>
      </c>
      <c r="R1025" s="49">
        <v>32.510452999999998</v>
      </c>
      <c r="S1025" s="49">
        <v>52.540310169999998</v>
      </c>
      <c r="T1025" s="49">
        <v>102.35469113918218</v>
      </c>
      <c r="U1025" s="49" t="s">
        <v>2146</v>
      </c>
      <c r="V1025" s="49">
        <v>0.29728859379567718</v>
      </c>
      <c r="W1025" s="49">
        <v>1.1827248672603601</v>
      </c>
      <c r="X1025" s="49">
        <v>2.8362873714296502</v>
      </c>
      <c r="Y1025" s="49">
        <v>44.303867318364098</v>
      </c>
      <c r="Z1025" s="49">
        <v>0.43808999999999998</v>
      </c>
      <c r="AA1025" s="49">
        <v>148.6976837</v>
      </c>
      <c r="AB1025" s="49">
        <v>1.7852155009999999</v>
      </c>
      <c r="AC1025" s="51">
        <v>0.55651590368719528</v>
      </c>
      <c r="AD1025" s="53">
        <v>98000</v>
      </c>
      <c r="AE1025" s="51">
        <v>2.8585342974882257</v>
      </c>
      <c r="AF1025" s="51">
        <v>6.4456297785073273</v>
      </c>
      <c r="AG1025" s="51">
        <v>0.16305088809598756</v>
      </c>
      <c r="AH1025" s="51">
        <v>4.4275657163022231E-2</v>
      </c>
      <c r="AI1025" s="51">
        <v>2.5296347090810842E-2</v>
      </c>
      <c r="AJ1025" s="51">
        <v>0.14107393531585311</v>
      </c>
      <c r="AK1025" s="51">
        <v>18.353495191244825</v>
      </c>
      <c r="AL1025" s="51">
        <v>12.897210414603926</v>
      </c>
      <c r="AM1025" s="51">
        <v>23.809779967885721</v>
      </c>
    </row>
    <row r="1026" spans="1:39">
      <c r="A1026" t="s">
        <v>2191</v>
      </c>
      <c r="B1026">
        <v>6</v>
      </c>
      <c r="C1026" t="s">
        <v>2192</v>
      </c>
      <c r="D1026" t="s">
        <v>2144</v>
      </c>
      <c r="E1026" t="s">
        <v>137</v>
      </c>
      <c r="F1026" t="s">
        <v>138</v>
      </c>
      <c r="G1026" t="s">
        <v>139</v>
      </c>
      <c r="H1026" t="s">
        <v>140</v>
      </c>
      <c r="I1026" t="s">
        <v>10</v>
      </c>
      <c r="J1026" t="s">
        <v>20</v>
      </c>
      <c r="K1026">
        <v>52</v>
      </c>
      <c r="L1026">
        <v>150486475</v>
      </c>
      <c r="M1026" t="s">
        <v>2145</v>
      </c>
      <c r="N1026">
        <v>24</v>
      </c>
      <c r="O1026">
        <v>292869.83211538458</v>
      </c>
      <c r="P1026" s="49" t="s">
        <v>33</v>
      </c>
      <c r="Q1026" s="49">
        <v>9800000</v>
      </c>
      <c r="R1026" s="49">
        <v>32.510452999999998</v>
      </c>
      <c r="S1026" s="49">
        <v>52.540310169999998</v>
      </c>
      <c r="T1026" s="49">
        <v>102.35469113918218</v>
      </c>
      <c r="U1026" s="49" t="s">
        <v>2146</v>
      </c>
      <c r="V1026" s="49">
        <v>0.29728859379567718</v>
      </c>
      <c r="W1026" s="49">
        <v>1.1827248672603601</v>
      </c>
      <c r="X1026" s="49">
        <v>2.8362873714296502</v>
      </c>
      <c r="Y1026" s="49">
        <v>44.303867318364098</v>
      </c>
      <c r="Z1026" s="49">
        <v>0.43808999999999998</v>
      </c>
      <c r="AA1026" s="49">
        <v>148.6976837</v>
      </c>
      <c r="AB1026" s="49">
        <v>1.7852155009999999</v>
      </c>
      <c r="AC1026" s="51">
        <v>0.55651590368719528</v>
      </c>
      <c r="AD1026" s="53">
        <v>98000</v>
      </c>
      <c r="AE1026" s="51">
        <v>2.9884676746467815</v>
      </c>
      <c r="AF1026" s="51">
        <v>6.7386129502576608</v>
      </c>
      <c r="AG1026" s="51">
        <v>0.17649034369725555</v>
      </c>
      <c r="AH1026" s="51">
        <v>4.5871083724632722E-2</v>
      </c>
      <c r="AI1026" s="51">
        <v>2.6190900857498749E-2</v>
      </c>
      <c r="AJ1026" s="51">
        <v>0.14107393531585311</v>
      </c>
      <c r="AK1026" s="51">
        <v>19.002529148451259</v>
      </c>
      <c r="AL1026" s="51">
        <v>13.353293979346816</v>
      </c>
      <c r="AM1026" s="51">
        <v>24.651764317555703</v>
      </c>
    </row>
    <row r="1027" spans="1:39">
      <c r="A1027" t="s">
        <v>2193</v>
      </c>
      <c r="B1027">
        <v>6</v>
      </c>
      <c r="C1027" t="s">
        <v>2194</v>
      </c>
      <c r="D1027" t="s">
        <v>2144</v>
      </c>
      <c r="E1027" t="s">
        <v>137</v>
      </c>
      <c r="F1027" t="s">
        <v>138</v>
      </c>
      <c r="G1027" t="s">
        <v>139</v>
      </c>
      <c r="H1027" t="s">
        <v>140</v>
      </c>
      <c r="I1027" t="s">
        <v>10</v>
      </c>
      <c r="J1027" t="s">
        <v>20</v>
      </c>
      <c r="K1027">
        <v>52</v>
      </c>
      <c r="L1027">
        <v>150486475</v>
      </c>
      <c r="M1027" t="s">
        <v>2145</v>
      </c>
      <c r="N1027">
        <v>25</v>
      </c>
      <c r="O1027">
        <v>305603.30307692301</v>
      </c>
      <c r="P1027" s="49" t="s">
        <v>33</v>
      </c>
      <c r="Q1027" s="49">
        <v>9800000</v>
      </c>
      <c r="R1027" s="49">
        <v>32.510452999999998</v>
      </c>
      <c r="S1027" s="49">
        <v>52.540310169999998</v>
      </c>
      <c r="T1027" s="49">
        <v>102.35469113918218</v>
      </c>
      <c r="U1027" s="49" t="s">
        <v>2146</v>
      </c>
      <c r="V1027" s="49">
        <v>0.29728859379567718</v>
      </c>
      <c r="W1027" s="49">
        <v>1.1827248672603601</v>
      </c>
      <c r="X1027" s="49">
        <v>2.8362873714296502</v>
      </c>
      <c r="Y1027" s="49">
        <v>44.303867318364098</v>
      </c>
      <c r="Z1027" s="49">
        <v>0.43808999999999998</v>
      </c>
      <c r="AA1027" s="49">
        <v>148.6976837</v>
      </c>
      <c r="AB1027" s="49">
        <v>1.7852155009999999</v>
      </c>
      <c r="AC1027" s="51">
        <v>0.55651590368719528</v>
      </c>
      <c r="AD1027" s="53">
        <v>98000</v>
      </c>
      <c r="AE1027" s="51">
        <v>3.1184010518053369</v>
      </c>
      <c r="AF1027" s="51">
        <v>7.0315961220079926</v>
      </c>
      <c r="AG1027" s="51">
        <v>0.19039232494928077</v>
      </c>
      <c r="AH1027" s="51">
        <v>4.74497602335738E-2</v>
      </c>
      <c r="AI1027" s="51">
        <v>2.7076686664835207E-2</v>
      </c>
      <c r="AJ1027" s="51">
        <v>0.14107393531585311</v>
      </c>
      <c r="AK1027" s="51">
        <v>19.64520160614094</v>
      </c>
      <c r="AL1027" s="51">
        <v>13.80490724581872</v>
      </c>
      <c r="AM1027" s="51">
        <v>25.485495966463159</v>
      </c>
    </row>
    <row r="1028" spans="1:39">
      <c r="A1028" t="s">
        <v>2195</v>
      </c>
      <c r="B1028">
        <v>6</v>
      </c>
      <c r="C1028" t="s">
        <v>2196</v>
      </c>
      <c r="D1028" t="s">
        <v>2144</v>
      </c>
      <c r="E1028" t="s">
        <v>137</v>
      </c>
      <c r="F1028" t="s">
        <v>138</v>
      </c>
      <c r="G1028" t="s">
        <v>139</v>
      </c>
      <c r="H1028" t="s">
        <v>140</v>
      </c>
      <c r="I1028" t="s">
        <v>10</v>
      </c>
      <c r="J1028" t="s">
        <v>20</v>
      </c>
      <c r="K1028">
        <v>52</v>
      </c>
      <c r="L1028">
        <v>150486475</v>
      </c>
      <c r="M1028" t="s">
        <v>2145</v>
      </c>
      <c r="N1028">
        <v>26</v>
      </c>
      <c r="O1028">
        <v>318336.77403846144</v>
      </c>
      <c r="P1028" s="49" t="s">
        <v>33</v>
      </c>
      <c r="Q1028" s="49">
        <v>9800000</v>
      </c>
      <c r="R1028" s="49">
        <v>32.510452999999998</v>
      </c>
      <c r="S1028" s="49">
        <v>52.540310169999998</v>
      </c>
      <c r="T1028" s="49">
        <v>102.35469113918218</v>
      </c>
      <c r="U1028" s="49" t="s">
        <v>2146</v>
      </c>
      <c r="V1028" s="49">
        <v>0.29728859379567718</v>
      </c>
      <c r="W1028" s="49">
        <v>1.1827248672603601</v>
      </c>
      <c r="X1028" s="49">
        <v>2.8362873714296502</v>
      </c>
      <c r="Y1028" s="49">
        <v>44.303867318364098</v>
      </c>
      <c r="Z1028" s="49">
        <v>0.43808999999999998</v>
      </c>
      <c r="AA1028" s="49">
        <v>148.6976837</v>
      </c>
      <c r="AB1028" s="49">
        <v>1.7852155009999999</v>
      </c>
      <c r="AC1028" s="51">
        <v>0.55651590368719528</v>
      </c>
      <c r="AD1028" s="53">
        <v>98000</v>
      </c>
      <c r="AE1028" s="51">
        <v>3.2483344289638922</v>
      </c>
      <c r="AF1028" s="51">
        <v>7.3245792937583252</v>
      </c>
      <c r="AG1028" s="51">
        <v>0.20475214595620564</v>
      </c>
      <c r="AH1028" s="51">
        <v>4.9012443005298889E-2</v>
      </c>
      <c r="AI1028" s="51">
        <v>2.7954116918453752E-2</v>
      </c>
      <c r="AJ1028" s="51">
        <v>0.14107393531585311</v>
      </c>
      <c r="AK1028" s="51">
        <v>20.281811780828598</v>
      </c>
      <c r="AL1028" s="51">
        <v>14.252260476877463</v>
      </c>
      <c r="AM1028" s="51">
        <v>26.311363084779728</v>
      </c>
    </row>
    <row r="1029" spans="1:39">
      <c r="A1029" t="s">
        <v>2197</v>
      </c>
      <c r="B1029">
        <v>6</v>
      </c>
      <c r="C1029" t="s">
        <v>2198</v>
      </c>
      <c r="D1029" t="s">
        <v>2144</v>
      </c>
      <c r="E1029" t="s">
        <v>137</v>
      </c>
      <c r="F1029" t="s">
        <v>138</v>
      </c>
      <c r="G1029" t="s">
        <v>139</v>
      </c>
      <c r="H1029" t="s">
        <v>140</v>
      </c>
      <c r="I1029" t="s">
        <v>10</v>
      </c>
      <c r="J1029" t="s">
        <v>20</v>
      </c>
      <c r="K1029">
        <v>52</v>
      </c>
      <c r="L1029">
        <v>150486475</v>
      </c>
      <c r="M1029" t="s">
        <v>2145</v>
      </c>
      <c r="N1029">
        <v>27</v>
      </c>
      <c r="O1029">
        <v>331070.24499999988</v>
      </c>
      <c r="P1029" s="49" t="s">
        <v>33</v>
      </c>
      <c r="Q1029" s="49">
        <v>9800000</v>
      </c>
      <c r="R1029" s="49">
        <v>32.510452999999998</v>
      </c>
      <c r="S1029" s="49">
        <v>52.540310169999998</v>
      </c>
      <c r="T1029" s="49">
        <v>102.35469113918218</v>
      </c>
      <c r="U1029" s="49" t="s">
        <v>2146</v>
      </c>
      <c r="V1029" s="49">
        <v>0.29728859379567718</v>
      </c>
      <c r="W1029" s="49">
        <v>1.1827248672603601</v>
      </c>
      <c r="X1029" s="49">
        <v>2.8362873714296502</v>
      </c>
      <c r="Y1029" s="49">
        <v>44.303867318364098</v>
      </c>
      <c r="Z1029" s="49">
        <v>0.43808999999999998</v>
      </c>
      <c r="AA1029" s="49">
        <v>148.6976837</v>
      </c>
      <c r="AB1029" s="49">
        <v>1.7852155009999999</v>
      </c>
      <c r="AC1029" s="51">
        <v>0.55651590368719528</v>
      </c>
      <c r="AD1029" s="53">
        <v>98000</v>
      </c>
      <c r="AE1029" s="51">
        <v>3.3782678061224476</v>
      </c>
      <c r="AF1029" s="51">
        <v>7.6175624655086578</v>
      </c>
      <c r="AG1029" s="51">
        <v>0.21956532173937646</v>
      </c>
      <c r="AH1029" s="51">
        <v>5.0559817803440106E-2</v>
      </c>
      <c r="AI1029" s="51">
        <v>2.8823566952491688E-2</v>
      </c>
      <c r="AJ1029" s="51">
        <v>0.14107393531585311</v>
      </c>
      <c r="AK1029" s="51">
        <v>20.912631992199731</v>
      </c>
      <c r="AL1029" s="51">
        <v>14.695545034672183</v>
      </c>
      <c r="AM1029" s="51">
        <v>27.129718949727284</v>
      </c>
    </row>
    <row r="1030" spans="1:39">
      <c r="A1030" t="s">
        <v>2199</v>
      </c>
      <c r="B1030">
        <v>6</v>
      </c>
      <c r="C1030" t="s">
        <v>2200</v>
      </c>
      <c r="D1030" t="s">
        <v>2144</v>
      </c>
      <c r="E1030" t="s">
        <v>137</v>
      </c>
      <c r="F1030" t="s">
        <v>138</v>
      </c>
      <c r="G1030" t="s">
        <v>139</v>
      </c>
      <c r="H1030" t="s">
        <v>140</v>
      </c>
      <c r="I1030" t="s">
        <v>10</v>
      </c>
      <c r="J1030" t="s">
        <v>20</v>
      </c>
      <c r="K1030">
        <v>52</v>
      </c>
      <c r="L1030">
        <v>150486475</v>
      </c>
      <c r="M1030" t="s">
        <v>2145</v>
      </c>
      <c r="N1030">
        <v>28</v>
      </c>
      <c r="O1030">
        <v>343803.71596153831</v>
      </c>
      <c r="P1030" s="49" t="s">
        <v>33</v>
      </c>
      <c r="Q1030" s="49">
        <v>9800000</v>
      </c>
      <c r="R1030" s="49">
        <v>32.510452999999998</v>
      </c>
      <c r="S1030" s="49">
        <v>52.540310169999998</v>
      </c>
      <c r="T1030" s="49">
        <v>102.35469113918218</v>
      </c>
      <c r="U1030" s="49" t="s">
        <v>2146</v>
      </c>
      <c r="V1030" s="49">
        <v>0.29728859379567718</v>
      </c>
      <c r="W1030" s="49">
        <v>1.1827248672603601</v>
      </c>
      <c r="X1030" s="49">
        <v>2.8362873714296502</v>
      </c>
      <c r="Y1030" s="49">
        <v>44.303867318364098</v>
      </c>
      <c r="Z1030" s="49">
        <v>0.43808999999999998</v>
      </c>
      <c r="AA1030" s="49">
        <v>148.6976837</v>
      </c>
      <c r="AB1030" s="49">
        <v>1.7852155009999999</v>
      </c>
      <c r="AC1030" s="51">
        <v>0.55651590368719528</v>
      </c>
      <c r="AD1030" s="53">
        <v>98000</v>
      </c>
      <c r="AE1030" s="51">
        <v>3.5082011832810034</v>
      </c>
      <c r="AF1030" s="51">
        <v>7.9105456372589904</v>
      </c>
      <c r="AG1030" s="51">
        <v>0.2348275501812486</v>
      </c>
      <c r="AH1030" s="51">
        <v>5.2092508763192512E-2</v>
      </c>
      <c r="AI1030" s="51">
        <v>2.9685379612147275E-2</v>
      </c>
      <c r="AJ1030" s="51">
        <v>0.14107393531585311</v>
      </c>
      <c r="AK1030" s="51">
        <v>21.537910987936176</v>
      </c>
      <c r="AL1030" s="51">
        <v>15.134935717036166</v>
      </c>
      <c r="AM1030" s="51">
        <v>27.940886258836187</v>
      </c>
    </row>
    <row r="1031" spans="1:39">
      <c r="A1031" t="s">
        <v>2201</v>
      </c>
      <c r="B1031">
        <v>6</v>
      </c>
      <c r="C1031" t="s">
        <v>2202</v>
      </c>
      <c r="D1031" t="s">
        <v>2144</v>
      </c>
      <c r="E1031" t="s">
        <v>137</v>
      </c>
      <c r="F1031" t="s">
        <v>138</v>
      </c>
      <c r="G1031" t="s">
        <v>139</v>
      </c>
      <c r="H1031" t="s">
        <v>140</v>
      </c>
      <c r="I1031" t="s">
        <v>10</v>
      </c>
      <c r="J1031" t="s">
        <v>20</v>
      </c>
      <c r="K1031">
        <v>52</v>
      </c>
      <c r="L1031">
        <v>150486475</v>
      </c>
      <c r="M1031" t="s">
        <v>2145</v>
      </c>
      <c r="N1031">
        <v>29</v>
      </c>
      <c r="O1031">
        <v>356537.18692307675</v>
      </c>
      <c r="P1031" s="49" t="s">
        <v>33</v>
      </c>
      <c r="Q1031" s="49">
        <v>9800000</v>
      </c>
      <c r="R1031" s="49">
        <v>32.510452999999998</v>
      </c>
      <c r="S1031" s="49">
        <v>52.540310169999998</v>
      </c>
      <c r="T1031" s="49">
        <v>102.35469113918218</v>
      </c>
      <c r="U1031" s="49" t="s">
        <v>2146</v>
      </c>
      <c r="V1031" s="49">
        <v>0.29728859379567718</v>
      </c>
      <c r="W1031" s="49">
        <v>1.1827248672603601</v>
      </c>
      <c r="X1031" s="49">
        <v>2.8362873714296502</v>
      </c>
      <c r="Y1031" s="49">
        <v>44.303867318364098</v>
      </c>
      <c r="Z1031" s="49">
        <v>0.43808999999999998</v>
      </c>
      <c r="AA1031" s="49">
        <v>148.6976837</v>
      </c>
      <c r="AB1031" s="49">
        <v>1.7852155009999999</v>
      </c>
      <c r="AC1031" s="51">
        <v>0.55651590368719528</v>
      </c>
      <c r="AD1031" s="53">
        <v>98000</v>
      </c>
      <c r="AE1031" s="51">
        <v>3.6381345604395587</v>
      </c>
      <c r="AF1031" s="51">
        <v>8.2035288090093221</v>
      </c>
      <c r="AG1031" s="51">
        <v>0.25053469616821883</v>
      </c>
      <c r="AH1031" s="51">
        <v>5.3611085896616686E-2</v>
      </c>
      <c r="AI1031" s="51">
        <v>3.0539869122306891E-2</v>
      </c>
      <c r="AJ1031" s="51">
        <v>0.14107393531585311</v>
      </c>
      <c r="AK1031" s="51">
        <v>22.157876750557318</v>
      </c>
      <c r="AL1031" s="51">
        <v>15.570592729886204</v>
      </c>
      <c r="AM1031" s="51">
        <v>28.745160771228434</v>
      </c>
    </row>
    <row r="1032" spans="1:39">
      <c r="A1032" t="s">
        <v>2203</v>
      </c>
      <c r="B1032">
        <v>6</v>
      </c>
      <c r="C1032" t="s">
        <v>2204</v>
      </c>
      <c r="D1032" t="s">
        <v>2144</v>
      </c>
      <c r="E1032" t="s">
        <v>137</v>
      </c>
      <c r="F1032" t="s">
        <v>138</v>
      </c>
      <c r="G1032" t="s">
        <v>139</v>
      </c>
      <c r="H1032" t="s">
        <v>140</v>
      </c>
      <c r="I1032" t="s">
        <v>10</v>
      </c>
      <c r="J1032" t="s">
        <v>20</v>
      </c>
      <c r="K1032">
        <v>52</v>
      </c>
      <c r="L1032">
        <v>150486475</v>
      </c>
      <c r="M1032" t="s">
        <v>2145</v>
      </c>
      <c r="N1032">
        <v>30</v>
      </c>
      <c r="O1032">
        <v>369270.65788461518</v>
      </c>
      <c r="P1032" s="49" t="s">
        <v>33</v>
      </c>
      <c r="Q1032" s="49">
        <v>9800000</v>
      </c>
      <c r="R1032" s="49">
        <v>32.510452999999998</v>
      </c>
      <c r="S1032" s="49">
        <v>52.540310169999998</v>
      </c>
      <c r="T1032" s="49">
        <v>102.35469113918218</v>
      </c>
      <c r="U1032" s="49" t="s">
        <v>2146</v>
      </c>
      <c r="V1032" s="49">
        <v>0.29728859379567718</v>
      </c>
      <c r="W1032" s="49">
        <v>1.1827248672603601</v>
      </c>
      <c r="X1032" s="49">
        <v>2.8362873714296502</v>
      </c>
      <c r="Y1032" s="49">
        <v>44.303867318364098</v>
      </c>
      <c r="Z1032" s="49">
        <v>0.43808999999999998</v>
      </c>
      <c r="AA1032" s="49">
        <v>148.6976837</v>
      </c>
      <c r="AB1032" s="49">
        <v>1.7852155009999999</v>
      </c>
      <c r="AC1032" s="51">
        <v>0.55651590368719528</v>
      </c>
      <c r="AD1032" s="53">
        <v>98000</v>
      </c>
      <c r="AE1032" s="51">
        <v>3.7680679375981141</v>
      </c>
      <c r="AF1032" s="51">
        <v>8.4965119807596547</v>
      </c>
      <c r="AG1032" s="51">
        <v>0.2666827775953694</v>
      </c>
      <c r="AH1032" s="51">
        <v>5.511607144765044E-2</v>
      </c>
      <c r="AI1032" s="51">
        <v>3.1387324374904942E-2</v>
      </c>
      <c r="AJ1032" s="51">
        <v>0.14107393531585311</v>
      </c>
      <c r="AK1032" s="51">
        <v>22.772738882529076</v>
      </c>
      <c r="AL1032" s="51">
        <v>16.002663363265864</v>
      </c>
      <c r="AM1032" s="51">
        <v>29.542814401792285</v>
      </c>
    </row>
    <row r="1033" spans="1:39">
      <c r="A1033" t="s">
        <v>2205</v>
      </c>
      <c r="B1033">
        <v>6</v>
      </c>
      <c r="C1033" t="s">
        <v>2206</v>
      </c>
      <c r="D1033" t="s">
        <v>2144</v>
      </c>
      <c r="E1033" t="s">
        <v>137</v>
      </c>
      <c r="F1033" t="s">
        <v>138</v>
      </c>
      <c r="G1033" t="s">
        <v>139</v>
      </c>
      <c r="H1033" t="s">
        <v>140</v>
      </c>
      <c r="I1033" t="s">
        <v>10</v>
      </c>
      <c r="J1033" t="s">
        <v>20</v>
      </c>
      <c r="K1033">
        <v>52</v>
      </c>
      <c r="L1033">
        <v>150486475</v>
      </c>
      <c r="M1033" t="s">
        <v>2145</v>
      </c>
      <c r="N1033">
        <v>31</v>
      </c>
      <c r="O1033">
        <v>382004.12884615362</v>
      </c>
      <c r="P1033" s="49" t="s">
        <v>33</v>
      </c>
      <c r="Q1033" s="49">
        <v>9800000</v>
      </c>
      <c r="R1033" s="49">
        <v>32.510452999999998</v>
      </c>
      <c r="S1033" s="49">
        <v>52.540310169999998</v>
      </c>
      <c r="T1033" s="49">
        <v>102.35469113918218</v>
      </c>
      <c r="U1033" s="49" t="s">
        <v>2146</v>
      </c>
      <c r="V1033" s="49">
        <v>0.29728859379567718</v>
      </c>
      <c r="W1033" s="49">
        <v>1.1827248672603601</v>
      </c>
      <c r="X1033" s="49">
        <v>2.8362873714296502</v>
      </c>
      <c r="Y1033" s="49">
        <v>44.303867318364098</v>
      </c>
      <c r="Z1033" s="49">
        <v>0.43808999999999998</v>
      </c>
      <c r="AA1033" s="49">
        <v>148.6976837</v>
      </c>
      <c r="AB1033" s="49">
        <v>1.7852155009999999</v>
      </c>
      <c r="AC1033" s="51">
        <v>0.55651590368719528</v>
      </c>
      <c r="AD1033" s="53">
        <v>98000</v>
      </c>
      <c r="AE1033" s="51">
        <v>3.8980013147566694</v>
      </c>
      <c r="AF1033" s="51">
        <v>8.7894951525099874</v>
      </c>
      <c r="AG1033" s="51">
        <v>0.28326795295803925</v>
      </c>
      <c r="AH1033" s="51">
        <v>5.6607945308213822E-2</v>
      </c>
      <c r="AI1033" s="51">
        <v>3.2228011739348576E-2</v>
      </c>
      <c r="AJ1033" s="51">
        <v>0.14107393531585311</v>
      </c>
      <c r="AK1033" s="51">
        <v>23.382690645337608</v>
      </c>
      <c r="AL1033" s="51">
        <v>16.431283424225853</v>
      </c>
      <c r="AM1033" s="51">
        <v>30.334097866449358</v>
      </c>
    </row>
    <row r="1034" spans="1:39">
      <c r="A1034" t="s">
        <v>2207</v>
      </c>
      <c r="B1034">
        <v>6</v>
      </c>
      <c r="C1034" t="s">
        <v>2208</v>
      </c>
      <c r="D1034" t="s">
        <v>2144</v>
      </c>
      <c r="E1034" t="s">
        <v>137</v>
      </c>
      <c r="F1034" t="s">
        <v>138</v>
      </c>
      <c r="G1034" t="s">
        <v>139</v>
      </c>
      <c r="H1034" t="s">
        <v>140</v>
      </c>
      <c r="I1034" t="s">
        <v>10</v>
      </c>
      <c r="J1034" t="s">
        <v>20</v>
      </c>
      <c r="K1034">
        <v>52</v>
      </c>
      <c r="L1034">
        <v>150486475</v>
      </c>
      <c r="M1034" t="s">
        <v>2145</v>
      </c>
      <c r="N1034">
        <v>32</v>
      </c>
      <c r="O1034">
        <v>394737.59980769205</v>
      </c>
      <c r="P1034" s="49" t="s">
        <v>33</v>
      </c>
      <c r="Q1034" s="49">
        <v>9800000</v>
      </c>
      <c r="R1034" s="49">
        <v>32.510452999999998</v>
      </c>
      <c r="S1034" s="49">
        <v>52.540310169999998</v>
      </c>
      <c r="T1034" s="49">
        <v>102.35469113918218</v>
      </c>
      <c r="U1034" s="49" t="s">
        <v>2146</v>
      </c>
      <c r="V1034" s="49">
        <v>0.29728859379567718</v>
      </c>
      <c r="W1034" s="49">
        <v>1.1827248672603601</v>
      </c>
      <c r="X1034" s="49">
        <v>2.8362873714296502</v>
      </c>
      <c r="Y1034" s="49">
        <v>44.303867318364098</v>
      </c>
      <c r="Z1034" s="49">
        <v>0.43808999999999998</v>
      </c>
      <c r="AA1034" s="49">
        <v>148.6976837</v>
      </c>
      <c r="AB1034" s="49">
        <v>1.7852155009999999</v>
      </c>
      <c r="AC1034" s="51">
        <v>0.55651590368719528</v>
      </c>
      <c r="AD1034" s="53">
        <v>98000</v>
      </c>
      <c r="AE1034" s="51">
        <v>4.0279346919152248</v>
      </c>
      <c r="AF1034" s="51">
        <v>9.08247832426032</v>
      </c>
      <c r="AG1034" s="51">
        <v>0.30028651030333231</v>
      </c>
      <c r="AH1034" s="51">
        <v>5.8087149659897627E-2</v>
      </c>
      <c r="AI1034" s="51">
        <v>3.3062177478721123E-2</v>
      </c>
      <c r="AJ1034" s="51">
        <v>0.14107393531585311</v>
      </c>
      <c r="AK1034" s="51">
        <v>23.987910712539986</v>
      </c>
      <c r="AL1034" s="51">
        <v>16.856578468712712</v>
      </c>
      <c r="AM1034" s="51">
        <v>31.119242956367259</v>
      </c>
    </row>
    <row r="1035" spans="1:39">
      <c r="A1035" t="s">
        <v>2209</v>
      </c>
      <c r="B1035">
        <v>6</v>
      </c>
      <c r="C1035" t="s">
        <v>2210</v>
      </c>
      <c r="D1035" t="s">
        <v>2144</v>
      </c>
      <c r="E1035" t="s">
        <v>137</v>
      </c>
      <c r="F1035" t="s">
        <v>138</v>
      </c>
      <c r="G1035" t="s">
        <v>139</v>
      </c>
      <c r="H1035" t="s">
        <v>140</v>
      </c>
      <c r="I1035" t="s">
        <v>10</v>
      </c>
      <c r="J1035" t="s">
        <v>20</v>
      </c>
      <c r="K1035">
        <v>52</v>
      </c>
      <c r="L1035">
        <v>150486475</v>
      </c>
      <c r="M1035" t="s">
        <v>2145</v>
      </c>
      <c r="N1035">
        <v>33</v>
      </c>
      <c r="O1035">
        <v>407471.07076923049</v>
      </c>
      <c r="P1035" s="49" t="s">
        <v>33</v>
      </c>
      <c r="Q1035" s="49">
        <v>9800000</v>
      </c>
      <c r="R1035" s="49">
        <v>32.510452999999998</v>
      </c>
      <c r="S1035" s="49">
        <v>52.540310169999998</v>
      </c>
      <c r="T1035" s="49">
        <v>102.35469113918218</v>
      </c>
      <c r="U1035" s="49" t="s">
        <v>2146</v>
      </c>
      <c r="V1035" s="49">
        <v>0.29728859379567718</v>
      </c>
      <c r="W1035" s="49">
        <v>1.1827248672603601</v>
      </c>
      <c r="X1035" s="49">
        <v>2.8362873714296502</v>
      </c>
      <c r="Y1035" s="49">
        <v>44.303867318364098</v>
      </c>
      <c r="Z1035" s="49">
        <v>0.43808999999999998</v>
      </c>
      <c r="AA1035" s="49">
        <v>148.6976837</v>
      </c>
      <c r="AB1035" s="49">
        <v>1.7852155009999999</v>
      </c>
      <c r="AC1035" s="51">
        <v>0.55651590368719528</v>
      </c>
      <c r="AD1035" s="53">
        <v>98000</v>
      </c>
      <c r="AE1035" s="51">
        <v>4.1578680690737801</v>
      </c>
      <c r="AF1035" s="51">
        <v>9.3754614960106526</v>
      </c>
      <c r="AG1035" s="51">
        <v>0.31773485735384976</v>
      </c>
      <c r="AH1035" s="51">
        <v>5.9554092974958193E-2</v>
      </c>
      <c r="AI1035" s="51">
        <v>3.3890049837978532E-2</v>
      </c>
      <c r="AJ1035" s="51">
        <v>0.14107393531585311</v>
      </c>
      <c r="AK1035" s="51">
        <v>24.588564684832882</v>
      </c>
      <c r="AL1035" s="51">
        <v>17.278664866224865</v>
      </c>
      <c r="AM1035" s="51">
        <v>31.898464503440895</v>
      </c>
    </row>
    <row r="1036" spans="1:39">
      <c r="A1036" t="s">
        <v>2211</v>
      </c>
      <c r="B1036">
        <v>6</v>
      </c>
      <c r="C1036" t="s">
        <v>2212</v>
      </c>
      <c r="D1036" t="s">
        <v>2144</v>
      </c>
      <c r="E1036" t="s">
        <v>137</v>
      </c>
      <c r="F1036" t="s">
        <v>138</v>
      </c>
      <c r="G1036" t="s">
        <v>139</v>
      </c>
      <c r="H1036" t="s">
        <v>140</v>
      </c>
      <c r="I1036" t="s">
        <v>10</v>
      </c>
      <c r="J1036" t="s">
        <v>20</v>
      </c>
      <c r="K1036">
        <v>52</v>
      </c>
      <c r="L1036">
        <v>150486475</v>
      </c>
      <c r="M1036" t="s">
        <v>2145</v>
      </c>
      <c r="N1036">
        <v>34</v>
      </c>
      <c r="O1036">
        <v>420204.54173076892</v>
      </c>
      <c r="P1036" s="49" t="s">
        <v>33</v>
      </c>
      <c r="Q1036" s="49">
        <v>9800000</v>
      </c>
      <c r="R1036" s="49">
        <v>32.510452999999998</v>
      </c>
      <c r="S1036" s="49">
        <v>52.540310169999998</v>
      </c>
      <c r="T1036" s="49">
        <v>102.35469113918218</v>
      </c>
      <c r="U1036" s="49" t="s">
        <v>2146</v>
      </c>
      <c r="V1036" s="49">
        <v>0.29728859379567718</v>
      </c>
      <c r="W1036" s="49">
        <v>1.1827248672603601</v>
      </c>
      <c r="X1036" s="49">
        <v>2.8362873714296502</v>
      </c>
      <c r="Y1036" s="49">
        <v>44.303867318364098</v>
      </c>
      <c r="Z1036" s="49">
        <v>0.43808999999999998</v>
      </c>
      <c r="AA1036" s="49">
        <v>148.6976837</v>
      </c>
      <c r="AB1036" s="49">
        <v>1.7852155009999999</v>
      </c>
      <c r="AC1036" s="51">
        <v>0.55651590368719528</v>
      </c>
      <c r="AD1036" s="53">
        <v>98000</v>
      </c>
      <c r="AE1036" s="51">
        <v>4.2878014462323355</v>
      </c>
      <c r="AF1036" s="51">
        <v>9.6684446677609834</v>
      </c>
      <c r="AG1036" s="51">
        <v>0.33560951264661032</v>
      </c>
      <c r="AH1036" s="51">
        <v>6.1009153481322333E-2</v>
      </c>
      <c r="AI1036" s="51">
        <v>3.4711840857473794E-2</v>
      </c>
      <c r="AJ1036" s="51">
        <v>0.14107393531585311</v>
      </c>
      <c r="AK1036" s="51">
        <v>25.184806405835886</v>
      </c>
      <c r="AL1036" s="51">
        <v>17.697650724428573</v>
      </c>
      <c r="AM1036" s="51">
        <v>32.671962087243202</v>
      </c>
    </row>
    <row r="1037" spans="1:39">
      <c r="A1037" t="s">
        <v>2213</v>
      </c>
      <c r="B1037">
        <v>6</v>
      </c>
      <c r="C1037" t="s">
        <v>2214</v>
      </c>
      <c r="D1037" t="s">
        <v>2144</v>
      </c>
      <c r="E1037" t="s">
        <v>137</v>
      </c>
      <c r="F1037" t="s">
        <v>138</v>
      </c>
      <c r="G1037" t="s">
        <v>139</v>
      </c>
      <c r="H1037" t="s">
        <v>140</v>
      </c>
      <c r="I1037" t="s">
        <v>10</v>
      </c>
      <c r="J1037" t="s">
        <v>20</v>
      </c>
      <c r="K1037">
        <v>52</v>
      </c>
      <c r="L1037">
        <v>150486475</v>
      </c>
      <c r="M1037" t="s">
        <v>2145</v>
      </c>
      <c r="N1037">
        <v>35</v>
      </c>
      <c r="O1037">
        <v>432938.01269230735</v>
      </c>
      <c r="P1037" s="49" t="s">
        <v>33</v>
      </c>
      <c r="Q1037" s="49">
        <v>9800000</v>
      </c>
      <c r="R1037" s="49">
        <v>32.510452999999998</v>
      </c>
      <c r="S1037" s="49">
        <v>52.540310169999998</v>
      </c>
      <c r="T1037" s="49">
        <v>102.35469113918218</v>
      </c>
      <c r="U1037" s="49" t="s">
        <v>2146</v>
      </c>
      <c r="V1037" s="49">
        <v>0.29728859379567718</v>
      </c>
      <c r="W1037" s="49">
        <v>1.1827248672603601</v>
      </c>
      <c r="X1037" s="49">
        <v>2.8362873714296502</v>
      </c>
      <c r="Y1037" s="49">
        <v>44.303867318364098</v>
      </c>
      <c r="Z1037" s="49">
        <v>0.43808999999999998</v>
      </c>
      <c r="AA1037" s="49">
        <v>148.6976837</v>
      </c>
      <c r="AB1037" s="49">
        <v>1.7852155009999999</v>
      </c>
      <c r="AC1037" s="51">
        <v>0.55651590368719528</v>
      </c>
      <c r="AD1037" s="53">
        <v>98000</v>
      </c>
      <c r="AE1037" s="51">
        <v>4.4177348233908917</v>
      </c>
      <c r="AF1037" s="51">
        <v>9.9614278395113178</v>
      </c>
      <c r="AG1037" s="51">
        <v>0.3539070975555455</v>
      </c>
      <c r="AH1037" s="51">
        <v>6.2452682178372583E-2</v>
      </c>
      <c r="AI1037" s="51">
        <v>3.5527747955147286E-2</v>
      </c>
      <c r="AJ1037" s="51">
        <v>0.14107393531585311</v>
      </c>
      <c r="AK1037" s="51">
        <v>25.776779110032876</v>
      </c>
      <c r="AL1037" s="51">
        <v>18.113636695829417</v>
      </c>
      <c r="AM1037" s="51">
        <v>33.43992152423634</v>
      </c>
    </row>
    <row r="1038" spans="1:39">
      <c r="A1038" t="s">
        <v>2215</v>
      </c>
      <c r="B1038">
        <v>6</v>
      </c>
      <c r="C1038" t="s">
        <v>2216</v>
      </c>
      <c r="D1038" t="s">
        <v>2144</v>
      </c>
      <c r="E1038" t="s">
        <v>137</v>
      </c>
      <c r="F1038" t="s">
        <v>138</v>
      </c>
      <c r="G1038" t="s">
        <v>139</v>
      </c>
      <c r="H1038" t="s">
        <v>140</v>
      </c>
      <c r="I1038" t="s">
        <v>10</v>
      </c>
      <c r="J1038" t="s">
        <v>20</v>
      </c>
      <c r="K1038">
        <v>52</v>
      </c>
      <c r="L1038">
        <v>150486475</v>
      </c>
      <c r="M1038" t="s">
        <v>2145</v>
      </c>
      <c r="N1038">
        <v>36</v>
      </c>
      <c r="O1038">
        <v>445671.48365384579</v>
      </c>
      <c r="P1038" s="49" t="s">
        <v>33</v>
      </c>
      <c r="Q1038" s="49">
        <v>9800000</v>
      </c>
      <c r="R1038" s="49">
        <v>32.510452999999998</v>
      </c>
      <c r="S1038" s="49">
        <v>52.540310169999998</v>
      </c>
      <c r="T1038" s="49">
        <v>102.35469113918218</v>
      </c>
      <c r="U1038" s="49" t="s">
        <v>2146</v>
      </c>
      <c r="V1038" s="49">
        <v>0.29728859379567718</v>
      </c>
      <c r="W1038" s="49">
        <v>1.1827248672603601</v>
      </c>
      <c r="X1038" s="49">
        <v>2.8362873714296502</v>
      </c>
      <c r="Y1038" s="49">
        <v>44.303867318364098</v>
      </c>
      <c r="Z1038" s="49">
        <v>0.43808999999999998</v>
      </c>
      <c r="AA1038" s="49">
        <v>148.6976837</v>
      </c>
      <c r="AB1038" s="49">
        <v>1.7852155009999999</v>
      </c>
      <c r="AC1038" s="51">
        <v>0.55651590368719528</v>
      </c>
      <c r="AD1038" s="53">
        <v>98000</v>
      </c>
      <c r="AE1038" s="51">
        <v>4.5476682005494471</v>
      </c>
      <c r="AF1038" s="51">
        <v>10.25441101126165</v>
      </c>
      <c r="AG1038" s="51">
        <v>0.37262432908637017</v>
      </c>
      <c r="AH1038" s="51">
        <v>6.3885005473197157E-2</v>
      </c>
      <c r="AI1038" s="51">
        <v>3.6337955312805856E-2</v>
      </c>
      <c r="AJ1038" s="51">
        <v>0.14107393531585311</v>
      </c>
      <c r="AK1038" s="51">
        <v>26.36461642857202</v>
      </c>
      <c r="AL1038" s="51">
        <v>18.526716684559435</v>
      </c>
      <c r="AM1038" s="51">
        <v>34.202516172584609</v>
      </c>
    </row>
    <row r="1039" spans="1:39">
      <c r="A1039" t="s">
        <v>2217</v>
      </c>
      <c r="B1039">
        <v>6</v>
      </c>
      <c r="C1039" t="s">
        <v>2218</v>
      </c>
      <c r="D1039" t="s">
        <v>2144</v>
      </c>
      <c r="E1039" t="s">
        <v>137</v>
      </c>
      <c r="F1039" t="s">
        <v>138</v>
      </c>
      <c r="G1039" t="s">
        <v>139</v>
      </c>
      <c r="H1039" t="s">
        <v>140</v>
      </c>
      <c r="I1039" t="s">
        <v>10</v>
      </c>
      <c r="J1039" t="s">
        <v>20</v>
      </c>
      <c r="K1039">
        <v>52</v>
      </c>
      <c r="L1039">
        <v>150486475</v>
      </c>
      <c r="M1039" t="s">
        <v>2145</v>
      </c>
      <c r="N1039">
        <v>37</v>
      </c>
      <c r="O1039">
        <v>458404.95461538422</v>
      </c>
      <c r="P1039" s="49" t="s">
        <v>33</v>
      </c>
      <c r="Q1039" s="49">
        <v>9800000</v>
      </c>
      <c r="R1039" s="49">
        <v>32.510452999999998</v>
      </c>
      <c r="S1039" s="49">
        <v>52.540310169999998</v>
      </c>
      <c r="T1039" s="49">
        <v>102.35469113918218</v>
      </c>
      <c r="U1039" s="49" t="s">
        <v>2146</v>
      </c>
      <c r="V1039" s="49">
        <v>0.29728859379567718</v>
      </c>
      <c r="W1039" s="49">
        <v>1.1827248672603601</v>
      </c>
      <c r="X1039" s="49">
        <v>2.8362873714296502</v>
      </c>
      <c r="Y1039" s="49">
        <v>44.303867318364098</v>
      </c>
      <c r="Z1039" s="49">
        <v>0.43808999999999998</v>
      </c>
      <c r="AA1039" s="49">
        <v>148.6976837</v>
      </c>
      <c r="AB1039" s="49">
        <v>1.7852155009999999</v>
      </c>
      <c r="AC1039" s="51">
        <v>0.55651590368719528</v>
      </c>
      <c r="AD1039" s="53">
        <v>98000</v>
      </c>
      <c r="AE1039" s="51">
        <v>4.6776015777080024</v>
      </c>
      <c r="AF1039" s="51">
        <v>10.547394183011983</v>
      </c>
      <c r="AG1039" s="51">
        <v>0.39175801334933152</v>
      </c>
      <c r="AH1039" s="51">
        <v>6.5306427494293912E-2</v>
      </c>
      <c r="AI1039" s="51">
        <v>3.7142635095624967E-2</v>
      </c>
      <c r="AJ1039" s="51">
        <v>0.14107393531585311</v>
      </c>
      <c r="AK1039" s="51">
        <v>26.948443274062587</v>
      </c>
      <c r="AL1039" s="51">
        <v>18.936978468133944</v>
      </c>
      <c r="AM1039" s="51">
        <v>34.95990807999123</v>
      </c>
    </row>
    <row r="1040" spans="1:39">
      <c r="A1040" t="s">
        <v>2219</v>
      </c>
      <c r="B1040">
        <v>6</v>
      </c>
      <c r="C1040" t="s">
        <v>2220</v>
      </c>
      <c r="D1040" t="s">
        <v>2144</v>
      </c>
      <c r="E1040" t="s">
        <v>137</v>
      </c>
      <c r="F1040" t="s">
        <v>138</v>
      </c>
      <c r="G1040" t="s">
        <v>139</v>
      </c>
      <c r="H1040" t="s">
        <v>140</v>
      </c>
      <c r="I1040" t="s">
        <v>10</v>
      </c>
      <c r="J1040" t="s">
        <v>20</v>
      </c>
      <c r="K1040">
        <v>52</v>
      </c>
      <c r="L1040">
        <v>150486475</v>
      </c>
      <c r="M1040" t="s">
        <v>2145</v>
      </c>
      <c r="N1040">
        <v>38</v>
      </c>
      <c r="O1040">
        <v>471138.42557692266</v>
      </c>
      <c r="P1040" s="49" t="s">
        <v>33</v>
      </c>
      <c r="Q1040" s="49">
        <v>9800000</v>
      </c>
      <c r="R1040" s="49">
        <v>32.510452999999998</v>
      </c>
      <c r="S1040" s="49">
        <v>52.540310169999998</v>
      </c>
      <c r="T1040" s="49">
        <v>102.35469113918218</v>
      </c>
      <c r="U1040" s="49" t="s">
        <v>2146</v>
      </c>
      <c r="V1040" s="49">
        <v>0.29728859379567718</v>
      </c>
      <c r="W1040" s="49">
        <v>1.1827248672603601</v>
      </c>
      <c r="X1040" s="49">
        <v>2.8362873714296502</v>
      </c>
      <c r="Y1040" s="49">
        <v>44.303867318364098</v>
      </c>
      <c r="Z1040" s="49">
        <v>0.43808999999999998</v>
      </c>
      <c r="AA1040" s="49">
        <v>148.6976837</v>
      </c>
      <c r="AB1040" s="49">
        <v>1.7852155009999999</v>
      </c>
      <c r="AC1040" s="51">
        <v>0.55651590368719528</v>
      </c>
      <c r="AD1040" s="53">
        <v>98000</v>
      </c>
      <c r="AE1040" s="51">
        <v>4.8075349548665578</v>
      </c>
      <c r="AF1040" s="51">
        <v>10.840377354762316</v>
      </c>
      <c r="AG1040" s="51">
        <v>0.4113050396293661</v>
      </c>
      <c r="AH1040" s="51">
        <v>6.671723213062794E-2</v>
      </c>
      <c r="AI1040" s="51">
        <v>3.7941948529003428E-2</v>
      </c>
      <c r="AJ1040" s="51">
        <v>0.14107393531585311</v>
      </c>
      <c r="AK1040" s="51">
        <v>27.528376621875402</v>
      </c>
      <c r="AL1040" s="51">
        <v>19.34450424648027</v>
      </c>
      <c r="AM1040" s="51">
        <v>35.712248997270535</v>
      </c>
    </row>
    <row r="1041" spans="1:39">
      <c r="A1041" t="s">
        <v>2221</v>
      </c>
      <c r="B1041">
        <v>6</v>
      </c>
      <c r="C1041" t="s">
        <v>2222</v>
      </c>
      <c r="D1041" t="s">
        <v>2144</v>
      </c>
      <c r="E1041" t="s">
        <v>137</v>
      </c>
      <c r="F1041" t="s">
        <v>138</v>
      </c>
      <c r="G1041" t="s">
        <v>139</v>
      </c>
      <c r="H1041" t="s">
        <v>140</v>
      </c>
      <c r="I1041" t="s">
        <v>10</v>
      </c>
      <c r="J1041" t="s">
        <v>20</v>
      </c>
      <c r="K1041">
        <v>52</v>
      </c>
      <c r="L1041">
        <v>150486475</v>
      </c>
      <c r="M1041" t="s">
        <v>2145</v>
      </c>
      <c r="N1041">
        <v>39</v>
      </c>
      <c r="O1041">
        <v>483871.89653846109</v>
      </c>
      <c r="P1041" s="49" t="s">
        <v>33</v>
      </c>
      <c r="Q1041" s="49">
        <v>9800000</v>
      </c>
      <c r="R1041" s="49">
        <v>32.510452999999998</v>
      </c>
      <c r="S1041" s="49">
        <v>52.540310169999998</v>
      </c>
      <c r="T1041" s="49">
        <v>102.35469113918218</v>
      </c>
      <c r="U1041" s="49" t="s">
        <v>2146</v>
      </c>
      <c r="V1041" s="49">
        <v>0.29728859379567718</v>
      </c>
      <c r="W1041" s="49">
        <v>1.1827248672603601</v>
      </c>
      <c r="X1041" s="49">
        <v>2.8362873714296502</v>
      </c>
      <c r="Y1041" s="49">
        <v>44.303867318364098</v>
      </c>
      <c r="Z1041" s="49">
        <v>0.43808999999999998</v>
      </c>
      <c r="AA1041" s="49">
        <v>148.6976837</v>
      </c>
      <c r="AB1041" s="49">
        <v>1.7852155009999999</v>
      </c>
      <c r="AC1041" s="51">
        <v>0.55651590368719528</v>
      </c>
      <c r="AD1041" s="53">
        <v>98000</v>
      </c>
      <c r="AE1041" s="51">
        <v>4.9374683320251131</v>
      </c>
      <c r="AF1041" s="51">
        <v>11.133360526512647</v>
      </c>
      <c r="AG1041" s="51">
        <v>0.43126237498457043</v>
      </c>
      <c r="AH1041" s="51">
        <v>6.8117684834851935E-2</v>
      </c>
      <c r="AI1041" s="51">
        <v>3.8736046852841537E-2</v>
      </c>
      <c r="AJ1041" s="51">
        <v>0.14107393531585311</v>
      </c>
      <c r="AK1041" s="51">
        <v>28.104526202509227</v>
      </c>
      <c r="AL1041" s="51">
        <v>19.749371128471495</v>
      </c>
      <c r="AM1041" s="51">
        <v>36.459681276546959</v>
      </c>
    </row>
    <row r="1042" spans="1:39">
      <c r="A1042" t="s">
        <v>2223</v>
      </c>
      <c r="B1042">
        <v>6</v>
      </c>
      <c r="C1042" t="s">
        <v>2224</v>
      </c>
      <c r="D1042" t="s">
        <v>2144</v>
      </c>
      <c r="E1042" t="s">
        <v>137</v>
      </c>
      <c r="F1042" t="s">
        <v>138</v>
      </c>
      <c r="G1042" t="s">
        <v>139</v>
      </c>
      <c r="H1042" t="s">
        <v>140</v>
      </c>
      <c r="I1042" t="s">
        <v>10</v>
      </c>
      <c r="J1042" t="s">
        <v>20</v>
      </c>
      <c r="K1042">
        <v>52</v>
      </c>
      <c r="L1042">
        <v>150486475</v>
      </c>
      <c r="M1042" t="s">
        <v>2145</v>
      </c>
      <c r="N1042">
        <v>40</v>
      </c>
      <c r="O1042">
        <v>496605.36749999953</v>
      </c>
      <c r="P1042" s="49" t="s">
        <v>33</v>
      </c>
      <c r="Q1042" s="49">
        <v>9800000</v>
      </c>
      <c r="R1042" s="49">
        <v>32.510452999999998</v>
      </c>
      <c r="S1042" s="49">
        <v>52.540310169999998</v>
      </c>
      <c r="T1042" s="49">
        <v>102.35469113918218</v>
      </c>
      <c r="U1042" s="49" t="s">
        <v>2146</v>
      </c>
      <c r="V1042" s="49">
        <v>0.29728859379567718</v>
      </c>
      <c r="W1042" s="49">
        <v>1.1827248672603601</v>
      </c>
      <c r="X1042" s="49">
        <v>2.8362873714296502</v>
      </c>
      <c r="Y1042" s="49">
        <v>44.303867318364098</v>
      </c>
      <c r="Z1042" s="49">
        <v>0.43808999999999998</v>
      </c>
      <c r="AA1042" s="49">
        <v>148.6976837</v>
      </c>
      <c r="AB1042" s="49">
        <v>1.7852155009999999</v>
      </c>
      <c r="AC1042" s="51">
        <v>0.55651590368719528</v>
      </c>
      <c r="AD1042" s="53">
        <v>98000</v>
      </c>
      <c r="AE1042" s="51">
        <v>5.0674017091836685</v>
      </c>
      <c r="AF1042" s="51">
        <v>11.426343698262979</v>
      </c>
      <c r="AG1042" s="51">
        <v>0.45162705931356906</v>
      </c>
      <c r="AH1042" s="51">
        <v>6.9508034223728449E-2</v>
      </c>
      <c r="AI1042" s="51">
        <v>3.9525072170043765E-2</v>
      </c>
      <c r="AJ1042" s="51">
        <v>0.14107393531585311</v>
      </c>
      <c r="AK1042" s="51">
        <v>28.676995117212805</v>
      </c>
      <c r="AL1042" s="51">
        <v>20.151651564531107</v>
      </c>
      <c r="AM1042" s="51">
        <v>37.202338669894502</v>
      </c>
    </row>
    <row r="1043" spans="1:39">
      <c r="A1043" t="s">
        <v>2225</v>
      </c>
      <c r="B1043">
        <v>6</v>
      </c>
      <c r="C1043" t="s">
        <v>2226</v>
      </c>
      <c r="D1043" t="s">
        <v>2144</v>
      </c>
      <c r="E1043" t="s">
        <v>137</v>
      </c>
      <c r="F1043" t="s">
        <v>138</v>
      </c>
      <c r="G1043" t="s">
        <v>139</v>
      </c>
      <c r="H1043" t="s">
        <v>140</v>
      </c>
      <c r="I1043" t="s">
        <v>10</v>
      </c>
      <c r="J1043" t="s">
        <v>20</v>
      </c>
      <c r="K1043">
        <v>52</v>
      </c>
      <c r="L1043">
        <v>150486475</v>
      </c>
      <c r="M1043" t="s">
        <v>2145</v>
      </c>
      <c r="N1043">
        <v>41</v>
      </c>
      <c r="O1043">
        <v>509338.83846153796</v>
      </c>
      <c r="P1043" s="49" t="s">
        <v>33</v>
      </c>
      <c r="Q1043" s="49">
        <v>9800000</v>
      </c>
      <c r="R1043" s="49">
        <v>32.510452999999998</v>
      </c>
      <c r="S1043" s="49">
        <v>52.540310169999998</v>
      </c>
      <c r="T1043" s="49">
        <v>102.35469113918218</v>
      </c>
      <c r="U1043" s="49" t="s">
        <v>2146</v>
      </c>
      <c r="V1043" s="49">
        <v>0.29728859379567718</v>
      </c>
      <c r="W1043" s="49">
        <v>1.1827248672603601</v>
      </c>
      <c r="X1043" s="49">
        <v>2.8362873714296502</v>
      </c>
      <c r="Y1043" s="49">
        <v>44.303867318364098</v>
      </c>
      <c r="Z1043" s="49">
        <v>0.43808999999999998</v>
      </c>
      <c r="AA1043" s="49">
        <v>148.6976837</v>
      </c>
      <c r="AB1043" s="49">
        <v>1.7852155009999999</v>
      </c>
      <c r="AC1043" s="51">
        <v>0.55651590368719528</v>
      </c>
      <c r="AD1043" s="53">
        <v>98000</v>
      </c>
      <c r="AE1043" s="51">
        <v>5.1973350863422239</v>
      </c>
      <c r="AF1043" s="51">
        <v>11.719326870013312</v>
      </c>
      <c r="AG1043" s="51">
        <v>0.4723962008403238</v>
      </c>
      <c r="AH1043" s="51">
        <v>7.0888513502930101E-2</v>
      </c>
      <c r="AI1043" s="51">
        <v>4.0309158203365926E-2</v>
      </c>
      <c r="AJ1043" s="51">
        <v>0.14107393531585311</v>
      </c>
      <c r="AK1043" s="51">
        <v>29.245880387107292</v>
      </c>
      <c r="AL1043" s="51">
        <v>20.551413732507587</v>
      </c>
      <c r="AM1043" s="51">
        <v>37.940347041706993</v>
      </c>
    </row>
    <row r="1044" spans="1:39">
      <c r="A1044" t="s">
        <v>2227</v>
      </c>
      <c r="B1044">
        <v>6</v>
      </c>
      <c r="C1044" t="s">
        <v>2228</v>
      </c>
      <c r="D1044" t="s">
        <v>2144</v>
      </c>
      <c r="E1044" t="s">
        <v>137</v>
      </c>
      <c r="F1044" t="s">
        <v>138</v>
      </c>
      <c r="G1044" t="s">
        <v>139</v>
      </c>
      <c r="H1044" t="s">
        <v>140</v>
      </c>
      <c r="I1044" t="s">
        <v>10</v>
      </c>
      <c r="J1044" t="s">
        <v>20</v>
      </c>
      <c r="K1044">
        <v>52</v>
      </c>
      <c r="L1044">
        <v>150486475</v>
      </c>
      <c r="M1044" t="s">
        <v>2145</v>
      </c>
      <c r="N1044">
        <v>42</v>
      </c>
      <c r="O1044">
        <v>522072.3094230764</v>
      </c>
      <c r="P1044" s="49" t="s">
        <v>33</v>
      </c>
      <c r="Q1044" s="49">
        <v>9800000</v>
      </c>
      <c r="R1044" s="49">
        <v>32.510452999999998</v>
      </c>
      <c r="S1044" s="49">
        <v>52.540310169999998</v>
      </c>
      <c r="T1044" s="49">
        <v>102.35469113918218</v>
      </c>
      <c r="U1044" s="49" t="s">
        <v>2146</v>
      </c>
      <c r="V1044" s="49">
        <v>0.29728859379567718</v>
      </c>
      <c r="W1044" s="49">
        <v>1.1827248672603601</v>
      </c>
      <c r="X1044" s="49">
        <v>2.8362873714296502</v>
      </c>
      <c r="Y1044" s="49">
        <v>44.303867318364098</v>
      </c>
      <c r="Z1044" s="49">
        <v>0.43808999999999998</v>
      </c>
      <c r="AA1044" s="49">
        <v>148.6976837</v>
      </c>
      <c r="AB1044" s="49">
        <v>1.7852155009999999</v>
      </c>
      <c r="AC1044" s="51">
        <v>0.55651590368719528</v>
      </c>
      <c r="AD1044" s="53">
        <v>98000</v>
      </c>
      <c r="AE1044" s="51">
        <v>5.3272684635007792</v>
      </c>
      <c r="AF1044" s="51">
        <v>12.012310041763644</v>
      </c>
      <c r="AG1044" s="51">
        <v>0.49356697197185029</v>
      </c>
      <c r="AH1044" s="51">
        <v>7.2259341739829647E-2</v>
      </c>
      <c r="AI1044" s="51">
        <v>4.1088430972547968E-2</v>
      </c>
      <c r="AJ1044" s="51">
        <v>0.14107393531585311</v>
      </c>
      <c r="AK1044" s="51">
        <v>29.811273444472722</v>
      </c>
      <c r="AL1044" s="51">
        <v>20.948721882907012</v>
      </c>
      <c r="AM1044" s="51">
        <v>38.673825006038435</v>
      </c>
    </row>
    <row r="1045" spans="1:39">
      <c r="A1045" t="s">
        <v>2229</v>
      </c>
      <c r="B1045">
        <v>6</v>
      </c>
      <c r="C1045" t="s">
        <v>2230</v>
      </c>
      <c r="D1045" t="s">
        <v>2144</v>
      </c>
      <c r="E1045" t="s">
        <v>137</v>
      </c>
      <c r="F1045" t="s">
        <v>138</v>
      </c>
      <c r="G1045" t="s">
        <v>139</v>
      </c>
      <c r="H1045" t="s">
        <v>140</v>
      </c>
      <c r="I1045" t="s">
        <v>10</v>
      </c>
      <c r="J1045" t="s">
        <v>20</v>
      </c>
      <c r="K1045">
        <v>52</v>
      </c>
      <c r="L1045">
        <v>150486475</v>
      </c>
      <c r="M1045" t="s">
        <v>2145</v>
      </c>
      <c r="N1045">
        <v>43</v>
      </c>
      <c r="O1045">
        <v>534805.78038461483</v>
      </c>
      <c r="P1045" s="49" t="s">
        <v>33</v>
      </c>
      <c r="Q1045" s="49">
        <v>9800000</v>
      </c>
      <c r="R1045" s="49">
        <v>32.510452999999998</v>
      </c>
      <c r="S1045" s="49">
        <v>52.540310169999998</v>
      </c>
      <c r="T1045" s="49">
        <v>102.35469113918218</v>
      </c>
      <c r="U1045" s="49" t="s">
        <v>2146</v>
      </c>
      <c r="V1045" s="49">
        <v>0.29728859379567718</v>
      </c>
      <c r="W1045" s="49">
        <v>1.1827248672603601</v>
      </c>
      <c r="X1045" s="49">
        <v>2.8362873714296502</v>
      </c>
      <c r="Y1045" s="49">
        <v>44.303867318364098</v>
      </c>
      <c r="Z1045" s="49">
        <v>0.43808999999999998</v>
      </c>
      <c r="AA1045" s="49">
        <v>148.6976837</v>
      </c>
      <c r="AB1045" s="49">
        <v>1.7852155009999999</v>
      </c>
      <c r="AC1045" s="51">
        <v>0.55651590368719528</v>
      </c>
      <c r="AD1045" s="53">
        <v>98000</v>
      </c>
      <c r="AE1045" s="51">
        <v>5.4572018406593354</v>
      </c>
      <c r="AF1045" s="51">
        <v>12.305293213513979</v>
      </c>
      <c r="AG1045" s="51">
        <v>0.51513660548990159</v>
      </c>
      <c r="AH1045" s="51">
        <v>7.3620725003386414E-2</v>
      </c>
      <c r="AI1045" s="51">
        <v>4.1863009401853647E-2</v>
      </c>
      <c r="AJ1045" s="51">
        <v>0.14107393531585311</v>
      </c>
      <c r="AK1045" s="51">
        <v>30.373260573541959</v>
      </c>
      <c r="AL1045" s="51">
        <v>21.343636648643987</v>
      </c>
      <c r="AM1045" s="51">
        <v>39.402884498439931</v>
      </c>
    </row>
    <row r="1046" spans="1:39">
      <c r="A1046" t="s">
        <v>2231</v>
      </c>
      <c r="B1046">
        <v>6</v>
      </c>
      <c r="C1046" t="s">
        <v>2232</v>
      </c>
      <c r="D1046" t="s">
        <v>2144</v>
      </c>
      <c r="E1046" t="s">
        <v>137</v>
      </c>
      <c r="F1046" t="s">
        <v>138</v>
      </c>
      <c r="G1046" t="s">
        <v>139</v>
      </c>
      <c r="H1046" t="s">
        <v>140</v>
      </c>
      <c r="I1046" t="s">
        <v>10</v>
      </c>
      <c r="J1046" t="s">
        <v>20</v>
      </c>
      <c r="K1046">
        <v>52</v>
      </c>
      <c r="L1046">
        <v>150486475</v>
      </c>
      <c r="M1046" t="s">
        <v>2145</v>
      </c>
      <c r="N1046">
        <v>44</v>
      </c>
      <c r="O1046">
        <v>547539.25134615332</v>
      </c>
      <c r="P1046" s="49" t="s">
        <v>33</v>
      </c>
      <c r="Q1046" s="49">
        <v>9800000</v>
      </c>
      <c r="R1046" s="49">
        <v>32.510452999999998</v>
      </c>
      <c r="S1046" s="49">
        <v>52.540310169999998</v>
      </c>
      <c r="T1046" s="49">
        <v>102.35469113918218</v>
      </c>
      <c r="U1046" s="49" t="s">
        <v>2146</v>
      </c>
      <c r="V1046" s="49">
        <v>0.29728859379567718</v>
      </c>
      <c r="W1046" s="49">
        <v>1.1827248672603601</v>
      </c>
      <c r="X1046" s="49">
        <v>2.8362873714296502</v>
      </c>
      <c r="Y1046" s="49">
        <v>44.303867318364098</v>
      </c>
      <c r="Z1046" s="49">
        <v>0.43808999999999998</v>
      </c>
      <c r="AA1046" s="49">
        <v>148.6976837</v>
      </c>
      <c r="AB1046" s="49">
        <v>1.7852155009999999</v>
      </c>
      <c r="AC1046" s="51">
        <v>0.55651590368719528</v>
      </c>
      <c r="AD1046" s="53">
        <v>98000</v>
      </c>
      <c r="AE1046" s="51">
        <v>5.5871352178178908</v>
      </c>
      <c r="AF1046" s="51">
        <v>12.598276385264311</v>
      </c>
      <c r="AG1046" s="51">
        <v>0.53710239104268787</v>
      </c>
      <c r="AH1046" s="51">
        <v>7.4972857388220765E-2</v>
      </c>
      <c r="AI1046" s="51">
        <v>4.2633005866652883E-2</v>
      </c>
      <c r="AJ1046" s="51">
        <v>0.14107393531585311</v>
      </c>
      <c r="AK1046" s="51">
        <v>30.931923307067699</v>
      </c>
      <c r="AL1046" s="51">
        <v>21.736215323713811</v>
      </c>
      <c r="AM1046" s="51">
        <v>40.12763129042159</v>
      </c>
    </row>
    <row r="1047" spans="1:39">
      <c r="A1047" t="s">
        <v>2233</v>
      </c>
      <c r="B1047">
        <v>6</v>
      </c>
      <c r="C1047" t="s">
        <v>2234</v>
      </c>
      <c r="D1047" t="s">
        <v>2144</v>
      </c>
      <c r="E1047" t="s">
        <v>137</v>
      </c>
      <c r="F1047" t="s">
        <v>138</v>
      </c>
      <c r="G1047" t="s">
        <v>139</v>
      </c>
      <c r="H1047" t="s">
        <v>140</v>
      </c>
      <c r="I1047" t="s">
        <v>10</v>
      </c>
      <c r="J1047" t="s">
        <v>20</v>
      </c>
      <c r="K1047">
        <v>52</v>
      </c>
      <c r="L1047">
        <v>150486475</v>
      </c>
      <c r="M1047" t="s">
        <v>2145</v>
      </c>
      <c r="N1047">
        <v>45</v>
      </c>
      <c r="O1047">
        <v>560272.72230769182</v>
      </c>
      <c r="P1047" s="49" t="s">
        <v>33</v>
      </c>
      <c r="Q1047" s="49">
        <v>9800000</v>
      </c>
      <c r="R1047" s="49">
        <v>32.510452999999998</v>
      </c>
      <c r="S1047" s="49">
        <v>52.540310169999998</v>
      </c>
      <c r="T1047" s="49">
        <v>102.35469113918218</v>
      </c>
      <c r="U1047" s="49" t="s">
        <v>2146</v>
      </c>
      <c r="V1047" s="49">
        <v>0.29728859379567718</v>
      </c>
      <c r="W1047" s="49">
        <v>1.1827248672603601</v>
      </c>
      <c r="X1047" s="49">
        <v>2.8362873714296502</v>
      </c>
      <c r="Y1047" s="49">
        <v>44.303867318364098</v>
      </c>
      <c r="Z1047" s="49">
        <v>0.43808999999999998</v>
      </c>
      <c r="AA1047" s="49">
        <v>148.6976837</v>
      </c>
      <c r="AB1047" s="49">
        <v>1.7852155009999999</v>
      </c>
      <c r="AC1047" s="51">
        <v>0.55651590368719528</v>
      </c>
      <c r="AD1047" s="53">
        <v>98000</v>
      </c>
      <c r="AE1047" s="51">
        <v>5.717068594976447</v>
      </c>
      <c r="AF1047" s="51">
        <v>12.891259557014644</v>
      </c>
      <c r="AG1047" s="51">
        <v>0.55946167190676643</v>
      </c>
      <c r="AH1047" s="51">
        <v>7.6315921936745787E-2</v>
      </c>
      <c r="AI1047" s="51">
        <v>4.339852668642772E-2</v>
      </c>
      <c r="AJ1047" s="51">
        <v>0.14107393531585311</v>
      </c>
      <c r="AK1047" s="51">
        <v>31.487338784017691</v>
      </c>
      <c r="AL1047" s="51">
        <v>22.126512114548984</v>
      </c>
      <c r="AM1047" s="51">
        <v>40.848165453486402</v>
      </c>
    </row>
    <row r="1048" spans="1:39">
      <c r="A1048" t="s">
        <v>2235</v>
      </c>
      <c r="B1048">
        <v>6</v>
      </c>
      <c r="C1048" t="s">
        <v>2236</v>
      </c>
      <c r="D1048" t="s">
        <v>2144</v>
      </c>
      <c r="E1048" t="s">
        <v>137</v>
      </c>
      <c r="F1048" t="s">
        <v>138</v>
      </c>
      <c r="G1048" t="s">
        <v>139</v>
      </c>
      <c r="H1048" t="s">
        <v>140</v>
      </c>
      <c r="I1048" t="s">
        <v>10</v>
      </c>
      <c r="J1048" t="s">
        <v>20</v>
      </c>
      <c r="K1048">
        <v>52</v>
      </c>
      <c r="L1048">
        <v>150486475</v>
      </c>
      <c r="M1048" t="s">
        <v>2145</v>
      </c>
      <c r="N1048">
        <v>46</v>
      </c>
      <c r="O1048">
        <v>573006.19326923031</v>
      </c>
      <c r="P1048" s="49" t="s">
        <v>33</v>
      </c>
      <c r="Q1048" s="49">
        <v>9800000</v>
      </c>
      <c r="R1048" s="49">
        <v>32.510452999999998</v>
      </c>
      <c r="S1048" s="49">
        <v>52.540310169999998</v>
      </c>
      <c r="T1048" s="49">
        <v>102.35469113918218</v>
      </c>
      <c r="U1048" s="49" t="s">
        <v>2146</v>
      </c>
      <c r="V1048" s="49">
        <v>0.29728859379567718</v>
      </c>
      <c r="W1048" s="49">
        <v>1.1827248672603601</v>
      </c>
      <c r="X1048" s="49">
        <v>2.8362873714296502</v>
      </c>
      <c r="Y1048" s="49">
        <v>44.303867318364098</v>
      </c>
      <c r="Z1048" s="49">
        <v>0.43808999999999998</v>
      </c>
      <c r="AA1048" s="49">
        <v>148.6976837</v>
      </c>
      <c r="AB1048" s="49">
        <v>1.7852155009999999</v>
      </c>
      <c r="AC1048" s="51">
        <v>0.55651590368719528</v>
      </c>
      <c r="AD1048" s="53">
        <v>98000</v>
      </c>
      <c r="AE1048" s="51">
        <v>5.8470019721350033</v>
      </c>
      <c r="AF1048" s="51">
        <v>13.184242728764978</v>
      </c>
      <c r="AG1048" s="51">
        <v>0.58221184199290599</v>
      </c>
      <c r="AH1048" s="51">
        <v>7.7650091471895569E-2</v>
      </c>
      <c r="AI1048" s="51">
        <v>4.415967257054923E-2</v>
      </c>
      <c r="AJ1048" s="51">
        <v>0.14107393531585311</v>
      </c>
      <c r="AK1048" s="51">
        <v>32.039580073003428</v>
      </c>
      <c r="AL1048" s="51">
        <v>22.514578367296238</v>
      </c>
      <c r="AM1048" s="51">
        <v>41.564581778710618</v>
      </c>
    </row>
    <row r="1049" spans="1:39">
      <c r="A1049" t="s">
        <v>2237</v>
      </c>
      <c r="B1049">
        <v>6</v>
      </c>
      <c r="C1049" t="s">
        <v>2238</v>
      </c>
      <c r="D1049" t="s">
        <v>2144</v>
      </c>
      <c r="E1049" t="s">
        <v>137</v>
      </c>
      <c r="F1049" t="s">
        <v>138</v>
      </c>
      <c r="G1049" t="s">
        <v>139</v>
      </c>
      <c r="H1049" t="s">
        <v>140</v>
      </c>
      <c r="I1049" t="s">
        <v>10</v>
      </c>
      <c r="J1049" t="s">
        <v>20</v>
      </c>
      <c r="K1049">
        <v>52</v>
      </c>
      <c r="L1049">
        <v>150486475</v>
      </c>
      <c r="M1049" t="s">
        <v>2145</v>
      </c>
      <c r="N1049">
        <v>47</v>
      </c>
      <c r="O1049">
        <v>585739.6642307688</v>
      </c>
      <c r="P1049" s="49" t="s">
        <v>33</v>
      </c>
      <c r="Q1049" s="49">
        <v>9800000</v>
      </c>
      <c r="R1049" s="49">
        <v>32.510452999999998</v>
      </c>
      <c r="S1049" s="49">
        <v>52.540310169999998</v>
      </c>
      <c r="T1049" s="49">
        <v>102.35469113918218</v>
      </c>
      <c r="U1049" s="49" t="s">
        <v>2146</v>
      </c>
      <c r="V1049" s="49">
        <v>0.29728859379567718</v>
      </c>
      <c r="W1049" s="49">
        <v>1.1827248672603601</v>
      </c>
      <c r="X1049" s="49">
        <v>2.8362873714296502</v>
      </c>
      <c r="Y1049" s="49">
        <v>44.303867318364098</v>
      </c>
      <c r="Z1049" s="49">
        <v>0.43808999999999998</v>
      </c>
      <c r="AA1049" s="49">
        <v>148.6976837</v>
      </c>
      <c r="AB1049" s="49">
        <v>1.7852155009999999</v>
      </c>
      <c r="AC1049" s="51">
        <v>0.55651590368719528</v>
      </c>
      <c r="AD1049" s="53">
        <v>98000</v>
      </c>
      <c r="AE1049" s="51">
        <v>5.9769353492935595</v>
      </c>
      <c r="AF1049" s="51">
        <v>13.477225900515313</v>
      </c>
      <c r="AG1049" s="51">
        <v>0.60535034307273117</v>
      </c>
      <c r="AH1049" s="51">
        <v>7.8975529350684526E-2</v>
      </c>
      <c r="AI1049" s="51">
        <v>4.4916539022291306E-2</v>
      </c>
      <c r="AJ1049" s="51">
        <v>0.14107393531585311</v>
      </c>
      <c r="AK1049" s="51">
        <v>32.588716465408041</v>
      </c>
      <c r="AL1049" s="51">
        <v>22.90046277380085</v>
      </c>
      <c r="AM1049" s="51">
        <v>42.276970157015228</v>
      </c>
    </row>
    <row r="1050" spans="1:39">
      <c r="A1050" t="s">
        <v>2239</v>
      </c>
      <c r="B1050">
        <v>6</v>
      </c>
      <c r="C1050" t="s">
        <v>2240</v>
      </c>
      <c r="D1050" t="s">
        <v>2144</v>
      </c>
      <c r="E1050" t="s">
        <v>137</v>
      </c>
      <c r="F1050" t="s">
        <v>138</v>
      </c>
      <c r="G1050" t="s">
        <v>139</v>
      </c>
      <c r="H1050" t="s">
        <v>140</v>
      </c>
      <c r="I1050" t="s">
        <v>10</v>
      </c>
      <c r="J1050" t="s">
        <v>20</v>
      </c>
      <c r="K1050">
        <v>52</v>
      </c>
      <c r="L1050">
        <v>150486475</v>
      </c>
      <c r="M1050" t="s">
        <v>2145</v>
      </c>
      <c r="N1050">
        <v>48</v>
      </c>
      <c r="O1050">
        <v>598473.13519230729</v>
      </c>
      <c r="P1050" s="49" t="s">
        <v>33</v>
      </c>
      <c r="Q1050" s="49">
        <v>9800000</v>
      </c>
      <c r="R1050" s="49">
        <v>32.510452999999998</v>
      </c>
      <c r="S1050" s="49">
        <v>52.540310169999998</v>
      </c>
      <c r="T1050" s="49">
        <v>102.35469113918218</v>
      </c>
      <c r="U1050" s="49" t="s">
        <v>2146</v>
      </c>
      <c r="V1050" s="49">
        <v>0.29728859379567718</v>
      </c>
      <c r="W1050" s="49">
        <v>1.1827248672603601</v>
      </c>
      <c r="X1050" s="49">
        <v>2.8362873714296502</v>
      </c>
      <c r="Y1050" s="49">
        <v>44.303867318364098</v>
      </c>
      <c r="Z1050" s="49">
        <v>0.43808999999999998</v>
      </c>
      <c r="AA1050" s="49">
        <v>148.6976837</v>
      </c>
      <c r="AB1050" s="49">
        <v>1.7852155009999999</v>
      </c>
      <c r="AC1050" s="51">
        <v>0.55651590368719528</v>
      </c>
      <c r="AD1050" s="53">
        <v>98000</v>
      </c>
      <c r="AE1050" s="51">
        <v>6.1068687264521149</v>
      </c>
      <c r="AF1050" s="51">
        <v>13.770209072265645</v>
      </c>
      <c r="AG1050" s="51">
        <v>0.62887466220567301</v>
      </c>
      <c r="AH1050" s="51">
        <v>8.0292390147882725E-2</v>
      </c>
      <c r="AI1050" s="51">
        <v>4.566921670581453E-2</v>
      </c>
      <c r="AJ1050" s="51">
        <v>0.14107393531585311</v>
      </c>
      <c r="AK1050" s="51">
        <v>33.134813741647534</v>
      </c>
      <c r="AL1050" s="51">
        <v>23.284211558711458</v>
      </c>
      <c r="AM1050" s="51">
        <v>42.985415924583613</v>
      </c>
    </row>
    <row r="1051" spans="1:39">
      <c r="A1051" t="s">
        <v>2241</v>
      </c>
      <c r="B1051">
        <v>6</v>
      </c>
      <c r="C1051" t="s">
        <v>2242</v>
      </c>
      <c r="D1051" t="s">
        <v>2144</v>
      </c>
      <c r="E1051" t="s">
        <v>137</v>
      </c>
      <c r="F1051" t="s">
        <v>138</v>
      </c>
      <c r="G1051" t="s">
        <v>139</v>
      </c>
      <c r="H1051" t="s">
        <v>140</v>
      </c>
      <c r="I1051" t="s">
        <v>10</v>
      </c>
      <c r="J1051" t="s">
        <v>20</v>
      </c>
      <c r="K1051">
        <v>52</v>
      </c>
      <c r="L1051">
        <v>150486475</v>
      </c>
      <c r="M1051" t="s">
        <v>2145</v>
      </c>
      <c r="N1051">
        <v>49</v>
      </c>
      <c r="O1051">
        <v>611206.60615384579</v>
      </c>
      <c r="P1051" s="49" t="s">
        <v>33</v>
      </c>
      <c r="Q1051" s="49">
        <v>9800000</v>
      </c>
      <c r="R1051" s="49">
        <v>32.510452999999998</v>
      </c>
      <c r="S1051" s="49">
        <v>52.540310169999998</v>
      </c>
      <c r="T1051" s="49">
        <v>102.35469113918218</v>
      </c>
      <c r="U1051" s="49" t="s">
        <v>2146</v>
      </c>
      <c r="V1051" s="49">
        <v>0.29728859379567718</v>
      </c>
      <c r="W1051" s="49">
        <v>1.1827248672603601</v>
      </c>
      <c r="X1051" s="49">
        <v>2.8362873714296502</v>
      </c>
      <c r="Y1051" s="49">
        <v>44.303867318364098</v>
      </c>
      <c r="Z1051" s="49">
        <v>0.43808999999999998</v>
      </c>
      <c r="AA1051" s="49">
        <v>148.6976837</v>
      </c>
      <c r="AB1051" s="49">
        <v>1.7852155009999999</v>
      </c>
      <c r="AC1051" s="51">
        <v>0.55651590368719528</v>
      </c>
      <c r="AD1051" s="53">
        <v>98000</v>
      </c>
      <c r="AE1051" s="51">
        <v>6.2368021036106711</v>
      </c>
      <c r="AF1051" s="51">
        <v>14.06319224401598</v>
      </c>
      <c r="AG1051" s="51">
        <v>0.6527823293479853</v>
      </c>
      <c r="AH1051" s="51">
        <v>8.1600820277436314E-2</v>
      </c>
      <c r="AI1051" s="51">
        <v>4.6417791780223323E-2</v>
      </c>
      <c r="AJ1051" s="51">
        <v>0.14107393531585311</v>
      </c>
      <c r="AK1051" s="51">
        <v>33.677934413542424</v>
      </c>
      <c r="AL1051" s="51">
        <v>23.665868649797353</v>
      </c>
      <c r="AM1051" s="51">
        <v>43.690000177287502</v>
      </c>
    </row>
    <row r="1052" spans="1:39">
      <c r="A1052" t="s">
        <v>2243</v>
      </c>
      <c r="B1052">
        <v>6</v>
      </c>
      <c r="C1052" t="s">
        <v>2244</v>
      </c>
      <c r="D1052" t="s">
        <v>2144</v>
      </c>
      <c r="E1052" t="s">
        <v>137</v>
      </c>
      <c r="F1052" t="s">
        <v>138</v>
      </c>
      <c r="G1052" t="s">
        <v>139</v>
      </c>
      <c r="H1052" t="s">
        <v>140</v>
      </c>
      <c r="I1052" t="s">
        <v>10</v>
      </c>
      <c r="J1052" t="s">
        <v>20</v>
      </c>
      <c r="K1052">
        <v>52</v>
      </c>
      <c r="L1052">
        <v>150486475</v>
      </c>
      <c r="M1052" t="s">
        <v>2145</v>
      </c>
      <c r="N1052">
        <v>50</v>
      </c>
      <c r="O1052">
        <v>623940.07711538428</v>
      </c>
      <c r="P1052" s="49" t="s">
        <v>33</v>
      </c>
      <c r="Q1052" s="49">
        <v>9800000</v>
      </c>
      <c r="R1052" s="49">
        <v>32.510452999999998</v>
      </c>
      <c r="S1052" s="49">
        <v>52.540310169999998</v>
      </c>
      <c r="T1052" s="49">
        <v>102.35469113918218</v>
      </c>
      <c r="U1052" s="49" t="s">
        <v>2146</v>
      </c>
      <c r="V1052" s="49">
        <v>0.29728859379567718</v>
      </c>
      <c r="W1052" s="49">
        <v>1.1827248672603601</v>
      </c>
      <c r="X1052" s="49">
        <v>2.8362873714296502</v>
      </c>
      <c r="Y1052" s="49">
        <v>44.303867318364098</v>
      </c>
      <c r="Z1052" s="49">
        <v>0.43808999999999998</v>
      </c>
      <c r="AA1052" s="49">
        <v>148.6976837</v>
      </c>
      <c r="AB1052" s="49">
        <v>1.7852155009999999</v>
      </c>
      <c r="AC1052" s="51">
        <v>0.55651590368719528</v>
      </c>
      <c r="AD1052" s="53">
        <v>98000</v>
      </c>
      <c r="AE1052" s="51">
        <v>6.3667354807692274</v>
      </c>
      <c r="AF1052" s="51">
        <v>14.356175415766314</v>
      </c>
      <c r="AG1052" s="51">
        <v>0.67707091512762974</v>
      </c>
      <c r="AH1052" s="51">
        <v>8.2900958558609475E-2</v>
      </c>
      <c r="AI1052" s="51">
        <v>4.7162346204272024E-2</v>
      </c>
      <c r="AJ1052" s="51">
        <v>0.14107393531585311</v>
      </c>
      <c r="AK1052" s="51">
        <v>34.218137945393941</v>
      </c>
      <c r="AL1052" s="51">
        <v>24.045475833301275</v>
      </c>
      <c r="AM1052" s="51">
        <v>44.390800057486615</v>
      </c>
    </row>
    <row r="1053" spans="1:39">
      <c r="A1053" t="s">
        <v>2245</v>
      </c>
      <c r="B1053">
        <v>6</v>
      </c>
      <c r="C1053" t="s">
        <v>2246</v>
      </c>
      <c r="D1053" t="s">
        <v>2144</v>
      </c>
      <c r="E1053" t="s">
        <v>137</v>
      </c>
      <c r="F1053" t="s">
        <v>138</v>
      </c>
      <c r="G1053" t="s">
        <v>139</v>
      </c>
      <c r="H1053" t="s">
        <v>140</v>
      </c>
      <c r="I1053" t="s">
        <v>10</v>
      </c>
      <c r="J1053" t="s">
        <v>20</v>
      </c>
      <c r="K1053">
        <v>52</v>
      </c>
      <c r="L1053">
        <v>150486475</v>
      </c>
      <c r="M1053" t="s">
        <v>2145</v>
      </c>
      <c r="N1053">
        <v>51</v>
      </c>
      <c r="O1053">
        <v>636673.54807692277</v>
      </c>
      <c r="P1053" s="49" t="s">
        <v>33</v>
      </c>
      <c r="Q1053" s="49">
        <v>9800000</v>
      </c>
      <c r="R1053" s="49">
        <v>32.510452999999998</v>
      </c>
      <c r="S1053" s="49">
        <v>52.540310169999998</v>
      </c>
      <c r="T1053" s="49">
        <v>102.35469113918218</v>
      </c>
      <c r="U1053" s="49" t="s">
        <v>2146</v>
      </c>
      <c r="V1053" s="49">
        <v>0.29728859379567718</v>
      </c>
      <c r="W1053" s="49">
        <v>1.1827248672603601</v>
      </c>
      <c r="X1053" s="49">
        <v>2.8362873714296502</v>
      </c>
      <c r="Y1053" s="49">
        <v>44.303867318364098</v>
      </c>
      <c r="Z1053" s="49">
        <v>0.43808999999999998</v>
      </c>
      <c r="AA1053" s="49">
        <v>148.6976837</v>
      </c>
      <c r="AB1053" s="49">
        <v>1.7852155009999999</v>
      </c>
      <c r="AC1053" s="51">
        <v>0.55651590368719528</v>
      </c>
      <c r="AD1053" s="53">
        <v>98000</v>
      </c>
      <c r="AE1053" s="51">
        <v>6.4966688579277836</v>
      </c>
      <c r="AF1053" s="51">
        <v>14.649158587516649</v>
      </c>
      <c r="AG1053" s="51">
        <v>0.70173802877057467</v>
      </c>
      <c r="AH1053" s="51">
        <v>8.4192936732779375E-2</v>
      </c>
      <c r="AI1053" s="51">
        <v>4.7902958014842172E-2</v>
      </c>
      <c r="AJ1053" s="51">
        <v>0.14107393531585311</v>
      </c>
      <c r="AK1053" s="51">
        <v>34.75548095603029</v>
      </c>
      <c r="AL1053" s="51">
        <v>24.423072895919606</v>
      </c>
      <c r="AM1053" s="51">
        <v>45.087889016140977</v>
      </c>
    </row>
    <row r="1054" spans="1:39">
      <c r="A1054" t="s">
        <v>2247</v>
      </c>
      <c r="B1054">
        <v>6</v>
      </c>
      <c r="C1054" t="s">
        <v>2248</v>
      </c>
      <c r="D1054" t="s">
        <v>2144</v>
      </c>
      <c r="E1054" t="s">
        <v>137</v>
      </c>
      <c r="F1054" t="s">
        <v>138</v>
      </c>
      <c r="G1054" t="s">
        <v>139</v>
      </c>
      <c r="H1054" t="s">
        <v>140</v>
      </c>
      <c r="I1054" t="s">
        <v>10</v>
      </c>
      <c r="J1054" t="s">
        <v>20</v>
      </c>
      <c r="K1054">
        <v>52</v>
      </c>
      <c r="L1054">
        <v>150486475</v>
      </c>
      <c r="M1054" t="s">
        <v>2145</v>
      </c>
      <c r="N1054">
        <v>52</v>
      </c>
      <c r="O1054">
        <v>649407.01903846127</v>
      </c>
      <c r="P1054" s="49" t="s">
        <v>33</v>
      </c>
      <c r="Q1054" s="49">
        <v>9800000</v>
      </c>
      <c r="R1054" s="49">
        <v>32.510452999999998</v>
      </c>
      <c r="S1054" s="49">
        <v>52.540310169999998</v>
      </c>
      <c r="T1054" s="49">
        <v>102.35469113918218</v>
      </c>
      <c r="U1054" s="49" t="s">
        <v>2146</v>
      </c>
      <c r="V1054" s="49">
        <v>0.29728859379567718</v>
      </c>
      <c r="W1054" s="49">
        <v>1.1827248672603601</v>
      </c>
      <c r="X1054" s="49">
        <v>2.8362873714296502</v>
      </c>
      <c r="Y1054" s="49">
        <v>44.303867318364098</v>
      </c>
      <c r="Z1054" s="49">
        <v>0.43808999999999998</v>
      </c>
      <c r="AA1054" s="49">
        <v>148.6976837</v>
      </c>
      <c r="AB1054" s="49">
        <v>1.7852155009999999</v>
      </c>
      <c r="AC1054" s="51">
        <v>0.55651590368719528</v>
      </c>
      <c r="AD1054" s="53">
        <v>98000</v>
      </c>
      <c r="AE1054" s="51">
        <v>6.6266022350863398</v>
      </c>
      <c r="AF1054" s="51">
        <v>14.942141759266983</v>
      </c>
      <c r="AG1054" s="51">
        <v>0.72678131616559405</v>
      </c>
      <c r="AH1054" s="51">
        <v>8.5476879936162389E-2</v>
      </c>
      <c r="AI1054" s="51">
        <v>4.8639701581926889E-2</v>
      </c>
      <c r="AJ1054" s="51">
        <v>0.14107393531585311</v>
      </c>
      <c r="AK1054" s="51">
        <v>35.290017403807838</v>
      </c>
      <c r="AL1054" s="51">
        <v>24.798697754804831</v>
      </c>
      <c r="AM1054" s="51">
        <v>45.781337052810848</v>
      </c>
    </row>
    <row r="1055" spans="1:39">
      <c r="A1055" t="s">
        <v>2249</v>
      </c>
      <c r="B1055">
        <v>6</v>
      </c>
      <c r="C1055" t="s">
        <v>2250</v>
      </c>
      <c r="D1055" t="s">
        <v>2144</v>
      </c>
      <c r="E1055" t="s">
        <v>137</v>
      </c>
      <c r="F1055" t="s">
        <v>138</v>
      </c>
      <c r="G1055" t="s">
        <v>139</v>
      </c>
      <c r="H1055" t="s">
        <v>140</v>
      </c>
      <c r="I1055" t="s">
        <v>10</v>
      </c>
      <c r="J1055" t="s">
        <v>20</v>
      </c>
      <c r="K1055">
        <v>52</v>
      </c>
      <c r="L1055">
        <v>150486475</v>
      </c>
      <c r="M1055" t="s">
        <v>2145</v>
      </c>
      <c r="N1055">
        <v>53</v>
      </c>
      <c r="O1055">
        <v>662140.48999999976</v>
      </c>
      <c r="P1055" s="49" t="s">
        <v>33</v>
      </c>
      <c r="Q1055" s="49">
        <v>9800000</v>
      </c>
      <c r="R1055" s="49">
        <v>32.510452999999998</v>
      </c>
      <c r="S1055" s="49">
        <v>52.540310169999998</v>
      </c>
      <c r="T1055" s="49">
        <v>102.35469113918218</v>
      </c>
      <c r="U1055" s="49" t="s">
        <v>2146</v>
      </c>
      <c r="V1055" s="49">
        <v>0.29728859379567718</v>
      </c>
      <c r="W1055" s="49">
        <v>1.1827248672603601</v>
      </c>
      <c r="X1055" s="49">
        <v>2.8362873714296502</v>
      </c>
      <c r="Y1055" s="49">
        <v>44.303867318364098</v>
      </c>
      <c r="Z1055" s="49">
        <v>0.43808999999999998</v>
      </c>
      <c r="AA1055" s="49">
        <v>148.6976837</v>
      </c>
      <c r="AB1055" s="49">
        <v>1.7852155009999999</v>
      </c>
      <c r="AC1055" s="51">
        <v>0.55651590368719528</v>
      </c>
      <c r="AD1055" s="53">
        <v>98000</v>
      </c>
      <c r="AE1055" s="51">
        <v>6.7565356122448952</v>
      </c>
      <c r="AF1055" s="51">
        <v>15.235124931017316</v>
      </c>
      <c r="AG1055" s="51">
        <v>0.75219845805589647</v>
      </c>
      <c r="AH1055" s="51">
        <v>8.6752907132706558E-2</v>
      </c>
      <c r="AI1055" s="51">
        <v>4.9372647842518803E-2</v>
      </c>
      <c r="AJ1055" s="51">
        <v>0.14107393531585311</v>
      </c>
      <c r="AK1055" s="51">
        <v>35.821798756306009</v>
      </c>
      <c r="AL1055" s="51">
        <v>25.172386576812059</v>
      </c>
      <c r="AM1055" s="51">
        <v>46.471210935799967</v>
      </c>
    </row>
    <row r="1056" spans="1:39">
      <c r="A1056" t="s">
        <v>2251</v>
      </c>
      <c r="B1056">
        <v>6</v>
      </c>
      <c r="C1056" t="s">
        <v>2252</v>
      </c>
      <c r="D1056" t="s">
        <v>2144</v>
      </c>
      <c r="E1056" t="s">
        <v>137</v>
      </c>
      <c r="F1056" t="s">
        <v>138</v>
      </c>
      <c r="G1056" t="s">
        <v>139</v>
      </c>
      <c r="H1056" t="s">
        <v>140</v>
      </c>
      <c r="I1056" t="s">
        <v>10</v>
      </c>
      <c r="J1056" t="s">
        <v>20</v>
      </c>
      <c r="K1056">
        <v>52</v>
      </c>
      <c r="L1056">
        <v>150486475</v>
      </c>
      <c r="M1056" t="s">
        <v>2145</v>
      </c>
      <c r="N1056">
        <v>54</v>
      </c>
      <c r="O1056">
        <v>674873.96096153825</v>
      </c>
      <c r="P1056" s="49" t="s">
        <v>33</v>
      </c>
      <c r="Q1056" s="49">
        <v>9800000</v>
      </c>
      <c r="R1056" s="49">
        <v>32.510452999999998</v>
      </c>
      <c r="S1056" s="49">
        <v>52.540310169999998</v>
      </c>
      <c r="T1056" s="49">
        <v>102.35469113918218</v>
      </c>
      <c r="U1056" s="49" t="s">
        <v>2146</v>
      </c>
      <c r="V1056" s="49">
        <v>0.29728859379567718</v>
      </c>
      <c r="W1056" s="49">
        <v>1.1827248672603601</v>
      </c>
      <c r="X1056" s="49">
        <v>2.8362873714296502</v>
      </c>
      <c r="Y1056" s="49">
        <v>44.303867318364098</v>
      </c>
      <c r="Z1056" s="49">
        <v>0.43808999999999998</v>
      </c>
      <c r="AA1056" s="49">
        <v>148.6976837</v>
      </c>
      <c r="AB1056" s="49">
        <v>1.7852155009999999</v>
      </c>
      <c r="AC1056" s="51">
        <v>0.55651590368719528</v>
      </c>
      <c r="AD1056" s="53">
        <v>98000</v>
      </c>
      <c r="AE1056" s="51">
        <v>6.8864689894034514</v>
      </c>
      <c r="AF1056" s="51">
        <v>15.528108102767648</v>
      </c>
      <c r="AG1056" s="51">
        <v>0.77798716834722903</v>
      </c>
      <c r="AH1056" s="51">
        <v>8.8021131511637013E-2</v>
      </c>
      <c r="AI1056" s="51">
        <v>5.0101864515521032E-2</v>
      </c>
      <c r="AJ1056" s="51">
        <v>0.14107393531585311</v>
      </c>
      <c r="AK1056" s="51">
        <v>36.350874146253666</v>
      </c>
      <c r="AL1056" s="51">
        <v>25.544173888070276</v>
      </c>
      <c r="AM1056" s="51">
        <v>47.157574404437057</v>
      </c>
    </row>
    <row r="1057" spans="1:39">
      <c r="A1057" t="s">
        <v>2253</v>
      </c>
      <c r="B1057">
        <v>6</v>
      </c>
      <c r="C1057" t="s">
        <v>2254</v>
      </c>
      <c r="D1057" t="s">
        <v>2144</v>
      </c>
      <c r="E1057" t="s">
        <v>137</v>
      </c>
      <c r="F1057" t="s">
        <v>138</v>
      </c>
      <c r="G1057" t="s">
        <v>139</v>
      </c>
      <c r="H1057" t="s">
        <v>140</v>
      </c>
      <c r="I1057" t="s">
        <v>10</v>
      </c>
      <c r="J1057" t="s">
        <v>20</v>
      </c>
      <c r="K1057">
        <v>52</v>
      </c>
      <c r="L1057">
        <v>150486475</v>
      </c>
      <c r="M1057" t="s">
        <v>2145</v>
      </c>
      <c r="N1057">
        <v>55</v>
      </c>
      <c r="O1057">
        <v>687607.43192307674</v>
      </c>
      <c r="P1057" s="49" t="s">
        <v>33</v>
      </c>
      <c r="Q1057" s="49">
        <v>9800000</v>
      </c>
      <c r="R1057" s="49">
        <v>32.510452999999998</v>
      </c>
      <c r="S1057" s="49">
        <v>52.540310169999998</v>
      </c>
      <c r="T1057" s="49">
        <v>102.35469113918218</v>
      </c>
      <c r="U1057" s="49" t="s">
        <v>2146</v>
      </c>
      <c r="V1057" s="49">
        <v>0.29728859379567718</v>
      </c>
      <c r="W1057" s="49">
        <v>1.1827248672603601</v>
      </c>
      <c r="X1057" s="49">
        <v>2.8362873714296502</v>
      </c>
      <c r="Y1057" s="49">
        <v>44.303867318364098</v>
      </c>
      <c r="Z1057" s="49">
        <v>0.43808999999999998</v>
      </c>
      <c r="AA1057" s="49">
        <v>148.6976837</v>
      </c>
      <c r="AB1057" s="49">
        <v>1.7852155009999999</v>
      </c>
      <c r="AC1057" s="51">
        <v>0.55651590368719528</v>
      </c>
      <c r="AD1057" s="53">
        <v>98000</v>
      </c>
      <c r="AE1057" s="51">
        <v>7.0164023665620077</v>
      </c>
      <c r="AF1057" s="51">
        <v>15.821091274517983</v>
      </c>
      <c r="AG1057" s="51">
        <v>0.80414519252305161</v>
      </c>
      <c r="AH1057" s="51">
        <v>8.9281660852907757E-2</v>
      </c>
      <c r="AI1057" s="51">
        <v>5.0827416299546714E-2</v>
      </c>
      <c r="AJ1057" s="51">
        <v>0.14107393531585311</v>
      </c>
      <c r="AK1057" s="51">
        <v>36.877290515040436</v>
      </c>
      <c r="AL1057" s="51">
        <v>25.914092674829401</v>
      </c>
      <c r="AM1057" s="51">
        <v>47.840488355251473</v>
      </c>
    </row>
    <row r="1058" spans="1:39">
      <c r="A1058" t="s">
        <v>2255</v>
      </c>
      <c r="B1058">
        <v>6</v>
      </c>
      <c r="C1058" t="s">
        <v>2256</v>
      </c>
      <c r="D1058" t="s">
        <v>2144</v>
      </c>
      <c r="E1058" t="s">
        <v>137</v>
      </c>
      <c r="F1058" t="s">
        <v>138</v>
      </c>
      <c r="G1058" t="s">
        <v>139</v>
      </c>
      <c r="H1058" t="s">
        <v>140</v>
      </c>
      <c r="I1058" t="s">
        <v>10</v>
      </c>
      <c r="J1058" t="s">
        <v>20</v>
      </c>
      <c r="K1058">
        <v>52</v>
      </c>
      <c r="L1058">
        <v>150486475</v>
      </c>
      <c r="M1058" t="s">
        <v>2145</v>
      </c>
      <c r="N1058">
        <v>56</v>
      </c>
      <c r="O1058">
        <v>700340.90288461524</v>
      </c>
      <c r="P1058" s="49" t="s">
        <v>33</v>
      </c>
      <c r="Q1058" s="49">
        <v>9800000</v>
      </c>
      <c r="R1058" s="49">
        <v>32.510452999999998</v>
      </c>
      <c r="S1058" s="49">
        <v>52.540310169999998</v>
      </c>
      <c r="T1058" s="49">
        <v>102.35469113918218</v>
      </c>
      <c r="U1058" s="49" t="s">
        <v>2146</v>
      </c>
      <c r="V1058" s="49">
        <v>0.29728859379567718</v>
      </c>
      <c r="W1058" s="49">
        <v>1.1827248672603601</v>
      </c>
      <c r="X1058" s="49">
        <v>2.8362873714296502</v>
      </c>
      <c r="Y1058" s="49">
        <v>44.303867318364098</v>
      </c>
      <c r="Z1058" s="49">
        <v>0.43808999999999998</v>
      </c>
      <c r="AA1058" s="49">
        <v>148.6976837</v>
      </c>
      <c r="AB1058" s="49">
        <v>1.7852155009999999</v>
      </c>
      <c r="AC1058" s="51">
        <v>0.55651590368719528</v>
      </c>
      <c r="AD1058" s="53">
        <v>98000</v>
      </c>
      <c r="AE1058" s="51">
        <v>7.1463357437205639</v>
      </c>
      <c r="AF1058" s="51">
        <v>16.114074446268319</v>
      </c>
      <c r="AG1058" s="51">
        <v>0.83067030615826787</v>
      </c>
      <c r="AH1058" s="51">
        <v>9.053459786359154E-2</v>
      </c>
      <c r="AI1058" s="51">
        <v>5.1549365055256625E-2</v>
      </c>
      <c r="AJ1058" s="51">
        <v>0.14107393531585311</v>
      </c>
      <c r="AK1058" s="51">
        <v>37.401092745009855</v>
      </c>
      <c r="AL1058" s="51">
        <v>26.282174476424167</v>
      </c>
      <c r="AM1058" s="51">
        <v>48.520011013595536</v>
      </c>
    </row>
    <row r="1059" spans="1:39">
      <c r="A1059" t="s">
        <v>2257</v>
      </c>
      <c r="B1059">
        <v>6</v>
      </c>
      <c r="C1059" t="s">
        <v>2258</v>
      </c>
      <c r="D1059" t="s">
        <v>2144</v>
      </c>
      <c r="E1059" t="s">
        <v>137</v>
      </c>
      <c r="F1059" t="s">
        <v>138</v>
      </c>
      <c r="G1059" t="s">
        <v>139</v>
      </c>
      <c r="H1059" t="s">
        <v>140</v>
      </c>
      <c r="I1059" t="s">
        <v>10</v>
      </c>
      <c r="J1059" t="s">
        <v>20</v>
      </c>
      <c r="K1059">
        <v>52</v>
      </c>
      <c r="L1059">
        <v>150486475</v>
      </c>
      <c r="M1059" t="s">
        <v>2145</v>
      </c>
      <c r="N1059">
        <v>57</v>
      </c>
      <c r="O1059">
        <v>713074.37384615373</v>
      </c>
      <c r="P1059" s="49" t="s">
        <v>33</v>
      </c>
      <c r="Q1059" s="49">
        <v>9800000</v>
      </c>
      <c r="R1059" s="49">
        <v>32.510452999999998</v>
      </c>
      <c r="S1059" s="49">
        <v>52.540310169999998</v>
      </c>
      <c r="T1059" s="49">
        <v>102.35469113918218</v>
      </c>
      <c r="U1059" s="49" t="s">
        <v>2146</v>
      </c>
      <c r="V1059" s="49">
        <v>0.29728859379567718</v>
      </c>
      <c r="W1059" s="49">
        <v>1.1827248672603601</v>
      </c>
      <c r="X1059" s="49">
        <v>2.8362873714296502</v>
      </c>
      <c r="Y1059" s="49">
        <v>44.303867318364098</v>
      </c>
      <c r="Z1059" s="49">
        <v>0.43808999999999998</v>
      </c>
      <c r="AA1059" s="49">
        <v>148.6976837</v>
      </c>
      <c r="AB1059" s="49">
        <v>1.7852155009999999</v>
      </c>
      <c r="AC1059" s="51">
        <v>0.55651590368719528</v>
      </c>
      <c r="AD1059" s="53">
        <v>98000</v>
      </c>
      <c r="AE1059" s="51">
        <v>7.2762691208791193</v>
      </c>
      <c r="AF1059" s="51">
        <v>16.407057618018651</v>
      </c>
      <c r="AG1059" s="51">
        <v>0.85756031352392281</v>
      </c>
      <c r="AH1059" s="51">
        <v>9.1780040488364384E-2</v>
      </c>
      <c r="AI1059" s="51">
        <v>5.2267769973704976E-2</v>
      </c>
      <c r="AJ1059" s="51">
        <v>0.14107393531585311</v>
      </c>
      <c r="AK1059" s="51">
        <v>37.922323781600831</v>
      </c>
      <c r="AL1059" s="51">
        <v>26.64844947110435</v>
      </c>
      <c r="AM1059" s="51">
        <v>49.196198092097305</v>
      </c>
    </row>
    <row r="1060" spans="1:39">
      <c r="A1060" t="s">
        <v>2259</v>
      </c>
      <c r="B1060">
        <v>6</v>
      </c>
      <c r="C1060" t="s">
        <v>2260</v>
      </c>
      <c r="D1060" t="s">
        <v>2144</v>
      </c>
      <c r="E1060" t="s">
        <v>137</v>
      </c>
      <c r="F1060" t="s">
        <v>138</v>
      </c>
      <c r="G1060" t="s">
        <v>139</v>
      </c>
      <c r="H1060" t="s">
        <v>140</v>
      </c>
      <c r="I1060" t="s">
        <v>10</v>
      </c>
      <c r="J1060" t="s">
        <v>20</v>
      </c>
      <c r="K1060">
        <v>52</v>
      </c>
      <c r="L1060">
        <v>150486475</v>
      </c>
      <c r="M1060" t="s">
        <v>2145</v>
      </c>
      <c r="N1060">
        <v>58</v>
      </c>
      <c r="O1060">
        <v>725807.84480769222</v>
      </c>
      <c r="P1060" s="49" t="s">
        <v>33</v>
      </c>
      <c r="Q1060" s="49">
        <v>9800000</v>
      </c>
      <c r="R1060" s="49">
        <v>32.510452999999998</v>
      </c>
      <c r="S1060" s="49">
        <v>52.540310169999998</v>
      </c>
      <c r="T1060" s="49">
        <v>102.35469113918218</v>
      </c>
      <c r="U1060" s="49" t="s">
        <v>2146</v>
      </c>
      <c r="V1060" s="49">
        <v>0.29728859379567718</v>
      </c>
      <c r="W1060" s="49">
        <v>1.1827248672603601</v>
      </c>
      <c r="X1060" s="49">
        <v>2.8362873714296502</v>
      </c>
      <c r="Y1060" s="49">
        <v>44.303867318364098</v>
      </c>
      <c r="Z1060" s="49">
        <v>0.43808999999999998</v>
      </c>
      <c r="AA1060" s="49">
        <v>148.6976837</v>
      </c>
      <c r="AB1060" s="49">
        <v>1.7852155009999999</v>
      </c>
      <c r="AC1060" s="51">
        <v>0.55651590368719528</v>
      </c>
      <c r="AD1060" s="53">
        <v>98000</v>
      </c>
      <c r="AE1060" s="51">
        <v>7.4062024980376755</v>
      </c>
      <c r="AF1060" s="51">
        <v>16.700040789768984</v>
      </c>
      <c r="AG1060" s="51">
        <v>0.88481304627587298</v>
      </c>
      <c r="AH1060" s="51">
        <v>9.3018082196112448E-2</v>
      </c>
      <c r="AI1060" s="51">
        <v>5.2982687731992828E-2</v>
      </c>
      <c r="AJ1060" s="51">
        <v>0.14107393531585311</v>
      </c>
      <c r="AK1060" s="51">
        <v>38.441024746280348</v>
      </c>
      <c r="AL1060" s="51">
        <v>27.012946555393835</v>
      </c>
      <c r="AM1060" s="51">
        <v>49.869102937166865</v>
      </c>
    </row>
    <row r="1061" spans="1:39">
      <c r="A1061" t="s">
        <v>2261</v>
      </c>
      <c r="B1061">
        <v>6</v>
      </c>
      <c r="C1061" t="s">
        <v>2262</v>
      </c>
      <c r="D1061" t="s">
        <v>2144</v>
      </c>
      <c r="E1061" t="s">
        <v>137</v>
      </c>
      <c r="F1061" t="s">
        <v>138</v>
      </c>
      <c r="G1061" t="s">
        <v>139</v>
      </c>
      <c r="H1061" t="s">
        <v>140</v>
      </c>
      <c r="I1061" t="s">
        <v>10</v>
      </c>
      <c r="J1061" t="s">
        <v>20</v>
      </c>
      <c r="K1061">
        <v>52</v>
      </c>
      <c r="L1061">
        <v>150486475</v>
      </c>
      <c r="M1061" t="s">
        <v>2145</v>
      </c>
      <c r="N1061">
        <v>59</v>
      </c>
      <c r="O1061">
        <v>738541.31576923071</v>
      </c>
      <c r="P1061" s="49" t="s">
        <v>33</v>
      </c>
      <c r="Q1061" s="49">
        <v>9800000</v>
      </c>
      <c r="R1061" s="49">
        <v>32.510452999999998</v>
      </c>
      <c r="S1061" s="49">
        <v>52.540310169999998</v>
      </c>
      <c r="T1061" s="49">
        <v>102.35469113918218</v>
      </c>
      <c r="U1061" s="49" t="s">
        <v>2146</v>
      </c>
      <c r="V1061" s="49">
        <v>0.29728859379567718</v>
      </c>
      <c r="W1061" s="49">
        <v>1.1827248672603601</v>
      </c>
      <c r="X1061" s="49">
        <v>2.8362873714296502</v>
      </c>
      <c r="Y1061" s="49">
        <v>44.303867318364098</v>
      </c>
      <c r="Z1061" s="49">
        <v>0.43808999999999998</v>
      </c>
      <c r="AA1061" s="49">
        <v>148.6976837</v>
      </c>
      <c r="AB1061" s="49">
        <v>1.7852155009999999</v>
      </c>
      <c r="AC1061" s="51">
        <v>0.55651590368719528</v>
      </c>
      <c r="AD1061" s="53">
        <v>98000</v>
      </c>
      <c r="AE1061" s="51">
        <v>7.5361358751962317</v>
      </c>
      <c r="AF1061" s="51">
        <v>16.993023961519317</v>
      </c>
      <c r="AG1061" s="51">
        <v>0.91242636222113715</v>
      </c>
      <c r="AH1061" s="51">
        <v>9.4248812245076752E-2</v>
      </c>
      <c r="AI1061" s="51">
        <v>5.3694172637390826E-2</v>
      </c>
      <c r="AJ1061" s="51">
        <v>0.14107393531585311</v>
      </c>
      <c r="AK1061" s="51">
        <v>38.957235041110188</v>
      </c>
      <c r="AL1061" s="51">
        <v>27.375693417570861</v>
      </c>
      <c r="AM1061" s="51">
        <v>50.538776664649518</v>
      </c>
    </row>
    <row r="1062" spans="1:39">
      <c r="A1062" t="s">
        <v>2263</v>
      </c>
      <c r="B1062">
        <v>6</v>
      </c>
      <c r="C1062" t="s">
        <v>2264</v>
      </c>
      <c r="D1062" t="s">
        <v>2144</v>
      </c>
      <c r="E1062" t="s">
        <v>137</v>
      </c>
      <c r="F1062" t="s">
        <v>138</v>
      </c>
      <c r="G1062" t="s">
        <v>139</v>
      </c>
      <c r="H1062" t="s">
        <v>140</v>
      </c>
      <c r="I1062" t="s">
        <v>10</v>
      </c>
      <c r="J1062" t="s">
        <v>20</v>
      </c>
      <c r="K1062">
        <v>52</v>
      </c>
      <c r="L1062">
        <v>150486475</v>
      </c>
      <c r="M1062" t="s">
        <v>2145</v>
      </c>
      <c r="N1062">
        <v>60</v>
      </c>
      <c r="O1062">
        <v>751274.78673076921</v>
      </c>
      <c r="P1062" s="49" t="s">
        <v>33</v>
      </c>
      <c r="Q1062" s="49">
        <v>9800000</v>
      </c>
      <c r="R1062" s="49">
        <v>32.510452999999998</v>
      </c>
      <c r="S1062" s="49">
        <v>52.540310169999998</v>
      </c>
      <c r="T1062" s="49">
        <v>102.35469113918218</v>
      </c>
      <c r="U1062" s="49" t="s">
        <v>2146</v>
      </c>
      <c r="V1062" s="49">
        <v>0.29728859379567718</v>
      </c>
      <c r="W1062" s="49">
        <v>1.1827248672603601</v>
      </c>
      <c r="X1062" s="49">
        <v>2.8362873714296502</v>
      </c>
      <c r="Y1062" s="49">
        <v>44.303867318364098</v>
      </c>
      <c r="Z1062" s="49">
        <v>0.43808999999999998</v>
      </c>
      <c r="AA1062" s="49">
        <v>148.6976837</v>
      </c>
      <c r="AB1062" s="49">
        <v>1.7852155009999999</v>
      </c>
      <c r="AC1062" s="51">
        <v>0.55651590368719528</v>
      </c>
      <c r="AD1062" s="53">
        <v>98000</v>
      </c>
      <c r="AE1062" s="51">
        <v>7.666069252354788</v>
      </c>
      <c r="AF1062" s="51">
        <v>17.286007133269653</v>
      </c>
      <c r="AG1062" s="51">
        <v>0.94039814415626333</v>
      </c>
      <c r="AH1062" s="51">
        <v>9.547231592865052E-2</v>
      </c>
      <c r="AI1062" s="51">
        <v>5.4402276760971507E-2</v>
      </c>
      <c r="AJ1062" s="51">
        <v>0.14107393531585311</v>
      </c>
      <c r="AK1062" s="51">
        <v>39.4709924457024</v>
      </c>
      <c r="AL1062" s="51">
        <v>27.736716605799735</v>
      </c>
      <c r="AM1062" s="51">
        <v>51.205268285605065</v>
      </c>
    </row>
    <row r="1063" spans="1:39">
      <c r="A1063" t="s">
        <v>2265</v>
      </c>
      <c r="B1063">
        <v>6</v>
      </c>
      <c r="C1063" t="s">
        <v>2266</v>
      </c>
      <c r="D1063" t="s">
        <v>2144</v>
      </c>
      <c r="E1063" t="s">
        <v>137</v>
      </c>
      <c r="F1063" t="s">
        <v>138</v>
      </c>
      <c r="G1063" t="s">
        <v>139</v>
      </c>
      <c r="H1063" t="s">
        <v>140</v>
      </c>
      <c r="I1063" t="s">
        <v>10</v>
      </c>
      <c r="J1063" t="s">
        <v>20</v>
      </c>
      <c r="K1063">
        <v>52</v>
      </c>
      <c r="L1063">
        <v>150486475</v>
      </c>
      <c r="M1063" t="s">
        <v>2145</v>
      </c>
      <c r="N1063">
        <v>61</v>
      </c>
      <c r="O1063">
        <v>764008.2576923077</v>
      </c>
      <c r="P1063" s="49" t="s">
        <v>33</v>
      </c>
      <c r="Q1063" s="49">
        <v>9800000</v>
      </c>
      <c r="R1063" s="49">
        <v>32.510452999999998</v>
      </c>
      <c r="S1063" s="49">
        <v>52.540310169999998</v>
      </c>
      <c r="T1063" s="49">
        <v>102.35469113918218</v>
      </c>
      <c r="U1063" s="49" t="s">
        <v>2146</v>
      </c>
      <c r="V1063" s="49">
        <v>0.29728859379567718</v>
      </c>
      <c r="W1063" s="49">
        <v>1.1827248672603601</v>
      </c>
      <c r="X1063" s="49">
        <v>2.8362873714296502</v>
      </c>
      <c r="Y1063" s="49">
        <v>44.303867318364098</v>
      </c>
      <c r="Z1063" s="49">
        <v>0.43808999999999998</v>
      </c>
      <c r="AA1063" s="49">
        <v>148.6976837</v>
      </c>
      <c r="AB1063" s="49">
        <v>1.7852155009999999</v>
      </c>
      <c r="AC1063" s="51">
        <v>0.55651590368719528</v>
      </c>
      <c r="AD1063" s="53">
        <v>98000</v>
      </c>
      <c r="AE1063" s="51">
        <v>7.7960026295133442</v>
      </c>
      <c r="AF1063" s="51">
        <v>17.578990305019985</v>
      </c>
      <c r="AG1063" s="51">
        <v>0.96872629877238192</v>
      </c>
      <c r="AH1063" s="51">
        <v>9.6688674802997226E-2</v>
      </c>
      <c r="AI1063" s="51">
        <v>5.5107050061671936E-2</v>
      </c>
      <c r="AJ1063" s="51">
        <v>0.14107393531585311</v>
      </c>
      <c r="AK1063" s="51">
        <v>39.982333207231633</v>
      </c>
      <c r="AL1063" s="51">
        <v>28.096041591383532</v>
      </c>
      <c r="AM1063" s="51">
        <v>51.868624823079735</v>
      </c>
    </row>
    <row r="1064" spans="1:39">
      <c r="A1064" t="s">
        <v>2267</v>
      </c>
      <c r="B1064">
        <v>6</v>
      </c>
      <c r="C1064" t="s">
        <v>2268</v>
      </c>
      <c r="D1064" t="s">
        <v>2144</v>
      </c>
      <c r="E1064" t="s">
        <v>137</v>
      </c>
      <c r="F1064" t="s">
        <v>138</v>
      </c>
      <c r="G1064" t="s">
        <v>139</v>
      </c>
      <c r="H1064" t="s">
        <v>140</v>
      </c>
      <c r="I1064" t="s">
        <v>10</v>
      </c>
      <c r="J1064" t="s">
        <v>20</v>
      </c>
      <c r="K1064">
        <v>52</v>
      </c>
      <c r="L1064">
        <v>150486475</v>
      </c>
      <c r="M1064" t="s">
        <v>2145</v>
      </c>
      <c r="N1064">
        <v>62</v>
      </c>
      <c r="O1064">
        <v>776741.72865384619</v>
      </c>
      <c r="P1064" s="49" t="s">
        <v>33</v>
      </c>
      <c r="Q1064" s="49">
        <v>9800000</v>
      </c>
      <c r="R1064" s="49">
        <v>32.510452999999998</v>
      </c>
      <c r="S1064" s="49">
        <v>52.540310169999998</v>
      </c>
      <c r="T1064" s="49">
        <v>102.35469113918218</v>
      </c>
      <c r="U1064" s="49" t="s">
        <v>2146</v>
      </c>
      <c r="V1064" s="49">
        <v>0.29728859379567718</v>
      </c>
      <c r="W1064" s="49">
        <v>1.1827248672603601</v>
      </c>
      <c r="X1064" s="49">
        <v>2.8362873714296502</v>
      </c>
      <c r="Y1064" s="49">
        <v>44.303867318364098</v>
      </c>
      <c r="Z1064" s="49">
        <v>0.43808999999999998</v>
      </c>
      <c r="AA1064" s="49">
        <v>148.6976837</v>
      </c>
      <c r="AB1064" s="49">
        <v>1.7852155009999999</v>
      </c>
      <c r="AC1064" s="51">
        <v>0.55651590368719528</v>
      </c>
      <c r="AD1064" s="53">
        <v>98000</v>
      </c>
      <c r="AE1064" s="51">
        <v>7.9259360066718996</v>
      </c>
      <c r="AF1064" s="51">
        <v>17.871973476770318</v>
      </c>
      <c r="AG1064" s="51">
        <v>0.99740875562232034</v>
      </c>
      <c r="AH1064" s="51">
        <v>9.7897966898864583E-2</v>
      </c>
      <c r="AI1064" s="51">
        <v>5.5808540501625911E-2</v>
      </c>
      <c r="AJ1064" s="51">
        <v>0.14107393531585311</v>
      </c>
      <c r="AK1064" s="51">
        <v>40.491292124113208</v>
      </c>
      <c r="AL1064" s="51">
        <v>28.453692827565614</v>
      </c>
      <c r="AM1064" s="51">
        <v>52.528891420660806</v>
      </c>
    </row>
    <row r="1065" spans="1:39">
      <c r="A1065" t="s">
        <v>2269</v>
      </c>
      <c r="B1065">
        <v>6</v>
      </c>
      <c r="C1065" t="s">
        <v>2270</v>
      </c>
      <c r="D1065" t="s">
        <v>2144</v>
      </c>
      <c r="E1065" t="s">
        <v>137</v>
      </c>
      <c r="F1065" t="s">
        <v>138</v>
      </c>
      <c r="G1065" t="s">
        <v>139</v>
      </c>
      <c r="H1065" t="s">
        <v>140</v>
      </c>
      <c r="I1065" t="s">
        <v>10</v>
      </c>
      <c r="J1065" t="s">
        <v>20</v>
      </c>
      <c r="K1065">
        <v>52</v>
      </c>
      <c r="L1065">
        <v>150486475</v>
      </c>
      <c r="M1065" t="s">
        <v>2145</v>
      </c>
      <c r="N1065">
        <v>63</v>
      </c>
      <c r="O1065">
        <v>789475.19961538468</v>
      </c>
      <c r="P1065" s="49" t="s">
        <v>33</v>
      </c>
      <c r="Q1065" s="49">
        <v>9800000</v>
      </c>
      <c r="R1065" s="49">
        <v>32.510452999999998</v>
      </c>
      <c r="S1065" s="49">
        <v>52.540310169999998</v>
      </c>
      <c r="T1065" s="49">
        <v>102.35469113918218</v>
      </c>
      <c r="U1065" s="49" t="s">
        <v>2146</v>
      </c>
      <c r="V1065" s="49">
        <v>0.29728859379567718</v>
      </c>
      <c r="W1065" s="49">
        <v>1.1827248672603601</v>
      </c>
      <c r="X1065" s="49">
        <v>2.8362873714296502</v>
      </c>
      <c r="Y1065" s="49">
        <v>44.303867318364098</v>
      </c>
      <c r="Z1065" s="49">
        <v>0.43808999999999998</v>
      </c>
      <c r="AA1065" s="49">
        <v>148.6976837</v>
      </c>
      <c r="AB1065" s="49">
        <v>1.7852155009999999</v>
      </c>
      <c r="AC1065" s="51">
        <v>0.55651590368719528</v>
      </c>
      <c r="AD1065" s="53">
        <v>98000</v>
      </c>
      <c r="AE1065" s="51">
        <v>8.0558693838304567</v>
      </c>
      <c r="AF1065" s="51">
        <v>18.164956648520654</v>
      </c>
      <c r="AG1065" s="51">
        <v>1.026443466145329</v>
      </c>
      <c r="AH1065" s="51">
        <v>9.9100266918232455E-2</v>
      </c>
      <c r="AI1065" s="51">
        <v>5.6506794153506672E-2</v>
      </c>
      <c r="AJ1065" s="51">
        <v>0.14107393531585311</v>
      </c>
      <c r="AK1065" s="51">
        <v>40.997902623884464</v>
      </c>
      <c r="AL1065" s="51">
        <v>28.809693804257744</v>
      </c>
      <c r="AM1065" s="51">
        <v>53.18611144351118</v>
      </c>
    </row>
    <row r="1066" spans="1:39">
      <c r="A1066" t="s">
        <v>2271</v>
      </c>
      <c r="B1066">
        <v>6</v>
      </c>
      <c r="C1066" t="s">
        <v>2272</v>
      </c>
      <c r="D1066" t="s">
        <v>2144</v>
      </c>
      <c r="E1066" t="s">
        <v>137</v>
      </c>
      <c r="F1066" t="s">
        <v>138</v>
      </c>
      <c r="G1066" t="s">
        <v>139</v>
      </c>
      <c r="H1066" t="s">
        <v>140</v>
      </c>
      <c r="I1066" t="s">
        <v>10</v>
      </c>
      <c r="J1066" t="s">
        <v>20</v>
      </c>
      <c r="K1066">
        <v>52</v>
      </c>
      <c r="L1066">
        <v>150486475</v>
      </c>
      <c r="M1066" t="s">
        <v>2145</v>
      </c>
      <c r="N1066">
        <v>64</v>
      </c>
      <c r="O1066">
        <v>802208.67057692318</v>
      </c>
      <c r="P1066" s="49" t="s">
        <v>33</v>
      </c>
      <c r="Q1066" s="49">
        <v>9800000</v>
      </c>
      <c r="R1066" s="49">
        <v>32.510452999999998</v>
      </c>
      <c r="S1066" s="49">
        <v>52.540310169999998</v>
      </c>
      <c r="T1066" s="49">
        <v>102.35469113918218</v>
      </c>
      <c r="U1066" s="49" t="s">
        <v>2146</v>
      </c>
      <c r="V1066" s="49">
        <v>0.29728859379567718</v>
      </c>
      <c r="W1066" s="49">
        <v>1.1827248672603601</v>
      </c>
      <c r="X1066" s="49">
        <v>2.8362873714296502</v>
      </c>
      <c r="Y1066" s="49">
        <v>44.303867318364098</v>
      </c>
      <c r="Z1066" s="49">
        <v>0.43808999999999998</v>
      </c>
      <c r="AA1066" s="49">
        <v>148.6976837</v>
      </c>
      <c r="AB1066" s="49">
        <v>1.7852155009999999</v>
      </c>
      <c r="AC1066" s="51">
        <v>0.55651590368719528</v>
      </c>
      <c r="AD1066" s="53">
        <v>98000</v>
      </c>
      <c r="AE1066" s="51">
        <v>8.1858027609890112</v>
      </c>
      <c r="AF1066" s="51">
        <v>18.457939820270987</v>
      </c>
      <c r="AG1066" s="51">
        <v>1.0558284027455056</v>
      </c>
      <c r="AH1066" s="51">
        <v>0.1002956464175941</v>
      </c>
      <c r="AI1066" s="51">
        <v>5.7201855300555673E-2</v>
      </c>
      <c r="AJ1066" s="51">
        <v>0.14107393531585311</v>
      </c>
      <c r="AK1066" s="51">
        <v>41.502196835779543</v>
      </c>
      <c r="AL1066" s="51">
        <v>29.16406709903924</v>
      </c>
      <c r="AM1066" s="51">
        <v>53.840326572519849</v>
      </c>
    </row>
    <row r="1067" spans="1:39">
      <c r="A1067" t="s">
        <v>2273</v>
      </c>
      <c r="B1067">
        <v>6</v>
      </c>
      <c r="C1067" t="s">
        <v>2274</v>
      </c>
      <c r="D1067" t="s">
        <v>2144</v>
      </c>
      <c r="E1067" t="s">
        <v>137</v>
      </c>
      <c r="F1067" t="s">
        <v>138</v>
      </c>
      <c r="G1067" t="s">
        <v>139</v>
      </c>
      <c r="H1067" t="s">
        <v>140</v>
      </c>
      <c r="I1067" t="s">
        <v>10</v>
      </c>
      <c r="J1067" t="s">
        <v>20</v>
      </c>
      <c r="K1067">
        <v>52</v>
      </c>
      <c r="L1067">
        <v>150486475</v>
      </c>
      <c r="M1067" t="s">
        <v>2145</v>
      </c>
      <c r="N1067">
        <v>65</v>
      </c>
      <c r="O1067">
        <v>814942.14153846167</v>
      </c>
      <c r="P1067" s="49" t="s">
        <v>33</v>
      </c>
      <c r="Q1067" s="49">
        <v>9800000</v>
      </c>
      <c r="R1067" s="49">
        <v>32.510452999999998</v>
      </c>
      <c r="S1067" s="49">
        <v>52.540310169999998</v>
      </c>
      <c r="T1067" s="49">
        <v>102.35469113918218</v>
      </c>
      <c r="U1067" s="49" t="s">
        <v>2146</v>
      </c>
      <c r="V1067" s="49">
        <v>0.29728859379567718</v>
      </c>
      <c r="W1067" s="49">
        <v>1.1827248672603601</v>
      </c>
      <c r="X1067" s="49">
        <v>2.8362873714296502</v>
      </c>
      <c r="Y1067" s="49">
        <v>44.303867318364098</v>
      </c>
      <c r="Z1067" s="49">
        <v>0.43808999999999998</v>
      </c>
      <c r="AA1067" s="49">
        <v>148.6976837</v>
      </c>
      <c r="AB1067" s="49">
        <v>1.7852155009999999</v>
      </c>
      <c r="AC1067" s="51">
        <v>0.55651590368719528</v>
      </c>
      <c r="AD1067" s="53">
        <v>98000</v>
      </c>
      <c r="AE1067" s="51">
        <v>8.3157361381475674</v>
      </c>
      <c r="AF1067" s="51">
        <v>18.750922992021319</v>
      </c>
      <c r="AG1067" s="51">
        <v>1.0855615579202427</v>
      </c>
      <c r="AH1067" s="51">
        <v>0.10148417397868284</v>
      </c>
      <c r="AI1067" s="51">
        <v>5.7893766529901414E-2</v>
      </c>
      <c r="AJ1067" s="51">
        <v>0.14107393531585311</v>
      </c>
      <c r="AK1067" s="51">
        <v>42.004205658435936</v>
      </c>
      <c r="AL1067" s="51">
        <v>29.516834424735087</v>
      </c>
      <c r="AM1067" s="51">
        <v>54.491576892136784</v>
      </c>
    </row>
    <row r="1068" spans="1:39">
      <c r="A1068" t="s">
        <v>2275</v>
      </c>
      <c r="B1068">
        <v>6</v>
      </c>
      <c r="C1068" t="s">
        <v>2276</v>
      </c>
      <c r="D1068" t="s">
        <v>2144</v>
      </c>
      <c r="E1068" t="s">
        <v>137</v>
      </c>
      <c r="F1068" t="s">
        <v>138</v>
      </c>
      <c r="G1068" t="s">
        <v>139</v>
      </c>
      <c r="H1068" t="s">
        <v>140</v>
      </c>
      <c r="I1068" t="s">
        <v>10</v>
      </c>
      <c r="J1068" t="s">
        <v>20</v>
      </c>
      <c r="K1068">
        <v>52</v>
      </c>
      <c r="L1068">
        <v>150486475</v>
      </c>
      <c r="M1068" t="s">
        <v>2145</v>
      </c>
      <c r="N1068">
        <v>66</v>
      </c>
      <c r="O1068">
        <v>827675.61250000016</v>
      </c>
      <c r="P1068" s="49" t="s">
        <v>33</v>
      </c>
      <c r="Q1068" s="49">
        <v>9800000</v>
      </c>
      <c r="R1068" s="49">
        <v>32.510452999999998</v>
      </c>
      <c r="S1068" s="49">
        <v>52.540310169999998</v>
      </c>
      <c r="T1068" s="49">
        <v>102.35469113918218</v>
      </c>
      <c r="U1068" s="49" t="s">
        <v>2146</v>
      </c>
      <c r="V1068" s="49">
        <v>0.29728859379567718</v>
      </c>
      <c r="W1068" s="49">
        <v>1.1827248672603601</v>
      </c>
      <c r="X1068" s="49">
        <v>2.8362873714296502</v>
      </c>
      <c r="Y1068" s="49">
        <v>44.303867318364098</v>
      </c>
      <c r="Z1068" s="49">
        <v>0.43808999999999998</v>
      </c>
      <c r="AA1068" s="49">
        <v>148.6976837</v>
      </c>
      <c r="AB1068" s="49">
        <v>1.7852155009999999</v>
      </c>
      <c r="AC1068" s="51">
        <v>0.55651590368719528</v>
      </c>
      <c r="AD1068" s="53">
        <v>98000</v>
      </c>
      <c r="AE1068" s="51">
        <v>8.4456695153061236</v>
      </c>
      <c r="AF1068" s="51">
        <v>19.043906163771656</v>
      </c>
      <c r="AG1068" s="51">
        <v>1.1156409434353589</v>
      </c>
      <c r="AH1068" s="51">
        <v>0.10266591536782259</v>
      </c>
      <c r="AI1068" s="51">
        <v>5.8582568819715589E-2</v>
      </c>
      <c r="AJ1068" s="51">
        <v>0.14107393531585311</v>
      </c>
      <c r="AK1068" s="51">
        <v>42.503958823129629</v>
      </c>
      <c r="AL1068" s="51">
        <v>29.868016673852054</v>
      </c>
      <c r="AM1068" s="51">
        <v>55.139900972407204</v>
      </c>
    </row>
    <row r="1069" spans="1:39">
      <c r="A1069" t="s">
        <v>2277</v>
      </c>
      <c r="B1069">
        <v>6</v>
      </c>
      <c r="C1069" t="s">
        <v>2278</v>
      </c>
      <c r="D1069" t="s">
        <v>2144</v>
      </c>
      <c r="E1069" t="s">
        <v>137</v>
      </c>
      <c r="F1069" t="s">
        <v>138</v>
      </c>
      <c r="G1069" t="s">
        <v>139</v>
      </c>
      <c r="H1069" t="s">
        <v>140</v>
      </c>
      <c r="I1069" t="s">
        <v>10</v>
      </c>
      <c r="J1069" t="s">
        <v>20</v>
      </c>
      <c r="K1069">
        <v>52</v>
      </c>
      <c r="L1069">
        <v>150486475</v>
      </c>
      <c r="M1069" t="s">
        <v>2145</v>
      </c>
      <c r="N1069">
        <v>67</v>
      </c>
      <c r="O1069">
        <v>840409.08346153866</v>
      </c>
      <c r="P1069" s="49" t="s">
        <v>33</v>
      </c>
      <c r="Q1069" s="49">
        <v>9800000</v>
      </c>
      <c r="R1069" s="49">
        <v>32.510452999999998</v>
      </c>
      <c r="S1069" s="49">
        <v>52.540310169999998</v>
      </c>
      <c r="T1069" s="49">
        <v>102.35469113918218</v>
      </c>
      <c r="U1069" s="49" t="s">
        <v>2146</v>
      </c>
      <c r="V1069" s="49">
        <v>0.29728859379567718</v>
      </c>
      <c r="W1069" s="49">
        <v>1.1827248672603601</v>
      </c>
      <c r="X1069" s="49">
        <v>2.8362873714296502</v>
      </c>
      <c r="Y1069" s="49">
        <v>44.303867318364098</v>
      </c>
      <c r="Z1069" s="49">
        <v>0.43808999999999998</v>
      </c>
      <c r="AA1069" s="49">
        <v>148.6976837</v>
      </c>
      <c r="AB1069" s="49">
        <v>1.7852155009999999</v>
      </c>
      <c r="AC1069" s="51">
        <v>0.55651590368719528</v>
      </c>
      <c r="AD1069" s="53">
        <v>98000</v>
      </c>
      <c r="AE1069" s="51">
        <v>8.5756028924646799</v>
      </c>
      <c r="AF1069" s="51">
        <v>19.336889335521988</v>
      </c>
      <c r="AG1069" s="51">
        <v>1.146064589543859</v>
      </c>
      <c r="AH1069" s="51">
        <v>0.10384093368483914</v>
      </c>
      <c r="AI1069" s="51">
        <v>5.9268301620702311E-2</v>
      </c>
      <c r="AJ1069" s="51">
        <v>0.14107393531585311</v>
      </c>
      <c r="AK1069" s="51">
        <v>43.001484952898799</v>
      </c>
      <c r="AL1069" s="51">
        <v>30.217633960125543</v>
      </c>
      <c r="AM1069" s="51">
        <v>55.785335945672053</v>
      </c>
    </row>
    <row r="1070" spans="1:39">
      <c r="A1070" t="s">
        <v>2279</v>
      </c>
      <c r="B1070">
        <v>6</v>
      </c>
      <c r="C1070" t="s">
        <v>2280</v>
      </c>
      <c r="D1070" t="s">
        <v>2144</v>
      </c>
      <c r="E1070" t="s">
        <v>137</v>
      </c>
      <c r="F1070" t="s">
        <v>138</v>
      </c>
      <c r="G1070" t="s">
        <v>139</v>
      </c>
      <c r="H1070" t="s">
        <v>140</v>
      </c>
      <c r="I1070" t="s">
        <v>10</v>
      </c>
      <c r="J1070" t="s">
        <v>20</v>
      </c>
      <c r="K1070">
        <v>52</v>
      </c>
      <c r="L1070">
        <v>150486475</v>
      </c>
      <c r="M1070" t="s">
        <v>2145</v>
      </c>
      <c r="N1070">
        <v>68</v>
      </c>
      <c r="O1070">
        <v>853142.55442307715</v>
      </c>
      <c r="P1070" s="49" t="s">
        <v>33</v>
      </c>
      <c r="Q1070" s="49">
        <v>9800000</v>
      </c>
      <c r="R1070" s="49">
        <v>32.510452999999998</v>
      </c>
      <c r="S1070" s="49">
        <v>52.540310169999998</v>
      </c>
      <c r="T1070" s="49">
        <v>102.35469113918218</v>
      </c>
      <c r="U1070" s="49" t="s">
        <v>2146</v>
      </c>
      <c r="V1070" s="49">
        <v>0.29728859379567718</v>
      </c>
      <c r="W1070" s="49">
        <v>1.1827248672603601</v>
      </c>
      <c r="X1070" s="49">
        <v>2.8362873714296502</v>
      </c>
      <c r="Y1070" s="49">
        <v>44.303867318364098</v>
      </c>
      <c r="Z1070" s="49">
        <v>0.43808999999999998</v>
      </c>
      <c r="AA1070" s="49">
        <v>148.6976837</v>
      </c>
      <c r="AB1070" s="49">
        <v>1.7852155009999999</v>
      </c>
      <c r="AC1070" s="51">
        <v>0.55651590368719528</v>
      </c>
      <c r="AD1070" s="53">
        <v>98000</v>
      </c>
      <c r="AE1070" s="51">
        <v>8.7055362696232361</v>
      </c>
      <c r="AF1070" s="51">
        <v>19.629872507272321</v>
      </c>
      <c r="AG1070" s="51">
        <v>1.1768305442454945</v>
      </c>
      <c r="AH1070" s="51">
        <v>0.1050092895023092</v>
      </c>
      <c r="AI1070" s="51">
        <v>5.9951002932368082E-2</v>
      </c>
      <c r="AJ1070" s="51">
        <v>0.14107393531585311</v>
      </c>
      <c r="AK1070" s="51">
        <v>43.496811617880631</v>
      </c>
      <c r="AL1070" s="51">
        <v>30.565705657405424</v>
      </c>
      <c r="AM1070" s="51">
        <v>56.427917578355839</v>
      </c>
    </row>
    <row r="1071" spans="1:39">
      <c r="A1071" t="s">
        <v>2281</v>
      </c>
      <c r="B1071">
        <v>6</v>
      </c>
      <c r="C1071" t="s">
        <v>2282</v>
      </c>
      <c r="D1071" t="s">
        <v>2144</v>
      </c>
      <c r="E1071" t="s">
        <v>137</v>
      </c>
      <c r="F1071" t="s">
        <v>138</v>
      </c>
      <c r="G1071" t="s">
        <v>139</v>
      </c>
      <c r="H1071" t="s">
        <v>140</v>
      </c>
      <c r="I1071" t="s">
        <v>10</v>
      </c>
      <c r="J1071" t="s">
        <v>20</v>
      </c>
      <c r="K1071">
        <v>52</v>
      </c>
      <c r="L1071">
        <v>150486475</v>
      </c>
      <c r="M1071" t="s">
        <v>2145</v>
      </c>
      <c r="N1071">
        <v>69</v>
      </c>
      <c r="O1071">
        <v>865876.02538461564</v>
      </c>
      <c r="P1071" s="49" t="s">
        <v>33</v>
      </c>
      <c r="Q1071" s="49">
        <v>9800000</v>
      </c>
      <c r="R1071" s="49">
        <v>32.510452999999998</v>
      </c>
      <c r="S1071" s="49">
        <v>52.540310169999998</v>
      </c>
      <c r="T1071" s="49">
        <v>102.35469113918218</v>
      </c>
      <c r="U1071" s="49" t="s">
        <v>2146</v>
      </c>
      <c r="V1071" s="49">
        <v>0.29728859379567718</v>
      </c>
      <c r="W1071" s="49">
        <v>1.1827248672603601</v>
      </c>
      <c r="X1071" s="49">
        <v>2.8362873714296502</v>
      </c>
      <c r="Y1071" s="49">
        <v>44.303867318364098</v>
      </c>
      <c r="Z1071" s="49">
        <v>0.43808999999999998</v>
      </c>
      <c r="AA1071" s="49">
        <v>148.6976837</v>
      </c>
      <c r="AB1071" s="49">
        <v>1.7852155009999999</v>
      </c>
      <c r="AC1071" s="51">
        <v>0.55651590368719528</v>
      </c>
      <c r="AD1071" s="53">
        <v>98000</v>
      </c>
      <c r="AE1071" s="51">
        <v>8.8354696467817924</v>
      </c>
      <c r="AF1071" s="51">
        <v>19.922855679022657</v>
      </c>
      <c r="AG1071" s="51">
        <v>1.2079368725844499</v>
      </c>
      <c r="AH1071" s="51">
        <v>0.10617104099570096</v>
      </c>
      <c r="AI1071" s="51">
        <v>6.0630709374475927E-2</v>
      </c>
      <c r="AJ1071" s="51">
        <v>0.14107393531585311</v>
      </c>
      <c r="AK1071" s="51">
        <v>43.98996538715415</v>
      </c>
      <c r="AL1071" s="51">
        <v>30.912250436086577</v>
      </c>
      <c r="AM1071" s="51">
        <v>57.06768033822172</v>
      </c>
    </row>
    <row r="1072" spans="1:39">
      <c r="A1072" t="s">
        <v>2283</v>
      </c>
      <c r="B1072">
        <v>6</v>
      </c>
      <c r="C1072" t="s">
        <v>2284</v>
      </c>
      <c r="D1072" t="s">
        <v>2144</v>
      </c>
      <c r="E1072" t="s">
        <v>137</v>
      </c>
      <c r="F1072" t="s">
        <v>138</v>
      </c>
      <c r="G1072" t="s">
        <v>139</v>
      </c>
      <c r="H1072" t="s">
        <v>140</v>
      </c>
      <c r="I1072" t="s">
        <v>10</v>
      </c>
      <c r="J1072" t="s">
        <v>20</v>
      </c>
      <c r="K1072">
        <v>52</v>
      </c>
      <c r="L1072">
        <v>150486475</v>
      </c>
      <c r="M1072" t="s">
        <v>2145</v>
      </c>
      <c r="N1072">
        <v>70</v>
      </c>
      <c r="O1072">
        <v>878609.49634615413</v>
      </c>
      <c r="P1072" s="49" t="s">
        <v>33</v>
      </c>
      <c r="Q1072" s="49">
        <v>9800000</v>
      </c>
      <c r="R1072" s="49">
        <v>32.510452999999998</v>
      </c>
      <c r="S1072" s="49">
        <v>52.540310169999998</v>
      </c>
      <c r="T1072" s="49">
        <v>102.35469113918218</v>
      </c>
      <c r="U1072" s="49" t="s">
        <v>2146</v>
      </c>
      <c r="V1072" s="49">
        <v>0.29728859379567718</v>
      </c>
      <c r="W1072" s="49">
        <v>1.1827248672603601</v>
      </c>
      <c r="X1072" s="49">
        <v>2.8362873714296502</v>
      </c>
      <c r="Y1072" s="49">
        <v>44.303867318364098</v>
      </c>
      <c r="Z1072" s="49">
        <v>0.43808999999999998</v>
      </c>
      <c r="AA1072" s="49">
        <v>148.6976837</v>
      </c>
      <c r="AB1072" s="49">
        <v>1.7852155009999999</v>
      </c>
      <c r="AC1072" s="51">
        <v>0.55651590368719528</v>
      </c>
      <c r="AD1072" s="53">
        <v>98000</v>
      </c>
      <c r="AE1072" s="51">
        <v>8.9654030239403486</v>
      </c>
      <c r="AF1072" s="51">
        <v>20.21583885077299</v>
      </c>
      <c r="AG1072" s="51">
        <v>1.2393816559828859</v>
      </c>
      <c r="AH1072" s="51">
        <v>0.10732624406575743</v>
      </c>
      <c r="AI1072" s="51">
        <v>6.1307456254059714E-2</v>
      </c>
      <c r="AJ1072" s="51">
        <v>0.14107393531585311</v>
      </c>
      <c r="AK1072" s="51">
        <v>44.480971877361696</v>
      </c>
      <c r="AL1072" s="51">
        <v>31.257286297275773</v>
      </c>
      <c r="AM1072" s="51">
        <v>57.704657457447617</v>
      </c>
    </row>
    <row r="1073" spans="1:39">
      <c r="A1073" t="s">
        <v>2285</v>
      </c>
      <c r="B1073">
        <v>6</v>
      </c>
      <c r="C1073" t="s">
        <v>2286</v>
      </c>
      <c r="D1073" t="s">
        <v>2144</v>
      </c>
      <c r="E1073" t="s">
        <v>137</v>
      </c>
      <c r="F1073" t="s">
        <v>138</v>
      </c>
      <c r="G1073" t="s">
        <v>139</v>
      </c>
      <c r="H1073" t="s">
        <v>140</v>
      </c>
      <c r="I1073" t="s">
        <v>10</v>
      </c>
      <c r="J1073" t="s">
        <v>20</v>
      </c>
      <c r="K1073">
        <v>52</v>
      </c>
      <c r="L1073">
        <v>150486475</v>
      </c>
      <c r="M1073" t="s">
        <v>2145</v>
      </c>
      <c r="N1073">
        <v>71</v>
      </c>
      <c r="O1073">
        <v>891342.96730769263</v>
      </c>
      <c r="P1073" s="49" t="s">
        <v>33</v>
      </c>
      <c r="Q1073" s="49">
        <v>9800000</v>
      </c>
      <c r="R1073" s="49">
        <v>32.510452999999998</v>
      </c>
      <c r="S1073" s="49">
        <v>52.540310169999998</v>
      </c>
      <c r="T1073" s="49">
        <v>102.35469113918218</v>
      </c>
      <c r="U1073" s="49" t="s">
        <v>2146</v>
      </c>
      <c r="V1073" s="49">
        <v>0.29728859379567718</v>
      </c>
      <c r="W1073" s="49">
        <v>1.1827248672603601</v>
      </c>
      <c r="X1073" s="49">
        <v>2.8362873714296502</v>
      </c>
      <c r="Y1073" s="49">
        <v>44.303867318364098</v>
      </c>
      <c r="Z1073" s="49">
        <v>0.43808999999999998</v>
      </c>
      <c r="AA1073" s="49">
        <v>148.6976837</v>
      </c>
      <c r="AB1073" s="49">
        <v>1.7852155009999999</v>
      </c>
      <c r="AC1073" s="51">
        <v>0.55651590368719528</v>
      </c>
      <c r="AD1073" s="53">
        <v>98000</v>
      </c>
      <c r="AE1073" s="51">
        <v>9.0953364010989048</v>
      </c>
      <c r="AF1073" s="51">
        <v>20.508822022523326</v>
      </c>
      <c r="AG1073" s="51">
        <v>1.2711629916079938</v>
      </c>
      <c r="AH1073" s="51">
        <v>0.10847495245286735</v>
      </c>
      <c r="AI1073" s="51">
        <v>6.1981277628328404E-2</v>
      </c>
      <c r="AJ1073" s="51">
        <v>0.14107393531585311</v>
      </c>
      <c r="AK1073" s="51">
        <v>44.969855798348483</v>
      </c>
      <c r="AL1073" s="51">
        <v>31.600830604863084</v>
      </c>
      <c r="AM1073" s="51">
        <v>58.338880991833889</v>
      </c>
    </row>
    <row r="1074" spans="1:39">
      <c r="A1074" t="s">
        <v>2287</v>
      </c>
      <c r="B1074">
        <v>6</v>
      </c>
      <c r="C1074" t="s">
        <v>2288</v>
      </c>
      <c r="D1074" t="s">
        <v>2144</v>
      </c>
      <c r="E1074" t="s">
        <v>137</v>
      </c>
      <c r="F1074" t="s">
        <v>138</v>
      </c>
      <c r="G1074" t="s">
        <v>139</v>
      </c>
      <c r="H1074" t="s">
        <v>140</v>
      </c>
      <c r="I1074" t="s">
        <v>10</v>
      </c>
      <c r="J1074" t="s">
        <v>20</v>
      </c>
      <c r="K1074">
        <v>52</v>
      </c>
      <c r="L1074">
        <v>150486475</v>
      </c>
      <c r="M1074" t="s">
        <v>2145</v>
      </c>
      <c r="N1074">
        <v>72</v>
      </c>
      <c r="O1074">
        <v>904076.43826923112</v>
      </c>
      <c r="P1074" s="49" t="s">
        <v>33</v>
      </c>
      <c r="Q1074" s="49">
        <v>9800000</v>
      </c>
      <c r="R1074" s="49">
        <v>32.510452999999998</v>
      </c>
      <c r="S1074" s="49">
        <v>52.540310169999998</v>
      </c>
      <c r="T1074" s="49">
        <v>102.35469113918218</v>
      </c>
      <c r="U1074" s="49" t="s">
        <v>2146</v>
      </c>
      <c r="V1074" s="49">
        <v>0.29728859379567718</v>
      </c>
      <c r="W1074" s="49">
        <v>1.1827248672603601</v>
      </c>
      <c r="X1074" s="49">
        <v>2.8362873714296502</v>
      </c>
      <c r="Y1074" s="49">
        <v>44.303867318364098</v>
      </c>
      <c r="Z1074" s="49">
        <v>0.43808999999999998</v>
      </c>
      <c r="AA1074" s="49">
        <v>148.6976837</v>
      </c>
      <c r="AB1074" s="49">
        <v>1.7852155009999999</v>
      </c>
      <c r="AC1074" s="51">
        <v>0.55651590368719528</v>
      </c>
      <c r="AD1074" s="53">
        <v>98000</v>
      </c>
      <c r="AE1074" s="51">
        <v>9.2252697782574611</v>
      </c>
      <c r="AF1074" s="51">
        <v>20.801805194273658</v>
      </c>
      <c r="AG1074" s="51">
        <v>1.3032789917705645</v>
      </c>
      <c r="AH1074" s="51">
        <v>0.10961721784464297</v>
      </c>
      <c r="AI1074" s="51">
        <v>6.2652206363769447E-2</v>
      </c>
      <c r="AJ1074" s="51">
        <v>0.14107393531585311</v>
      </c>
      <c r="AK1074" s="51">
        <v>45.456640996044413</v>
      </c>
      <c r="AL1074" s="51">
        <v>31.942900115655437</v>
      </c>
      <c r="AM1074" s="51">
        <v>58.970381876433386</v>
      </c>
    </row>
    <row r="1075" spans="1:39">
      <c r="A1075" t="s">
        <v>2289</v>
      </c>
      <c r="B1075">
        <v>6</v>
      </c>
      <c r="C1075" t="s">
        <v>2290</v>
      </c>
      <c r="D1075" t="s">
        <v>2144</v>
      </c>
      <c r="E1075" t="s">
        <v>137</v>
      </c>
      <c r="F1075" t="s">
        <v>138</v>
      </c>
      <c r="G1075" t="s">
        <v>139</v>
      </c>
      <c r="H1075" t="s">
        <v>140</v>
      </c>
      <c r="I1075" t="s">
        <v>10</v>
      </c>
      <c r="J1075" t="s">
        <v>20</v>
      </c>
      <c r="K1075">
        <v>52</v>
      </c>
      <c r="L1075">
        <v>150486475</v>
      </c>
      <c r="M1075" t="s">
        <v>2145</v>
      </c>
      <c r="N1075">
        <v>73</v>
      </c>
      <c r="O1075">
        <v>916809.90923076961</v>
      </c>
      <c r="P1075" s="49" t="s">
        <v>33</v>
      </c>
      <c r="Q1075" s="49">
        <v>9800000</v>
      </c>
      <c r="R1075" s="49">
        <v>32.510452999999998</v>
      </c>
      <c r="S1075" s="49">
        <v>52.540310169999998</v>
      </c>
      <c r="T1075" s="49">
        <v>102.35469113918218</v>
      </c>
      <c r="U1075" s="49" t="s">
        <v>2146</v>
      </c>
      <c r="V1075" s="49">
        <v>0.29728859379567718</v>
      </c>
      <c r="W1075" s="49">
        <v>1.1827248672603601</v>
      </c>
      <c r="X1075" s="49">
        <v>2.8362873714296502</v>
      </c>
      <c r="Y1075" s="49">
        <v>44.303867318364098</v>
      </c>
      <c r="Z1075" s="49">
        <v>0.43808999999999998</v>
      </c>
      <c r="AA1075" s="49">
        <v>148.6976837</v>
      </c>
      <c r="AB1075" s="49">
        <v>1.7852155009999999</v>
      </c>
      <c r="AC1075" s="51">
        <v>0.55651590368719528</v>
      </c>
      <c r="AD1075" s="53">
        <v>98000</v>
      </c>
      <c r="AE1075" s="51">
        <v>9.3552031554160173</v>
      </c>
      <c r="AF1075" s="51">
        <v>21.094788366023995</v>
      </c>
      <c r="AG1075" s="51">
        <v>1.3357277833531773</v>
      </c>
      <c r="AH1075" s="51">
        <v>0.11075308997700341</v>
      </c>
      <c r="AI1075" s="51">
        <v>6.3320274191731044E-2</v>
      </c>
      <c r="AJ1075" s="51">
        <v>0.14107393531585311</v>
      </c>
      <c r="AK1075" s="51">
        <v>45.94135049279118</v>
      </c>
      <c r="AL1075" s="51">
        <v>32.283511007714949</v>
      </c>
      <c r="AM1075" s="51">
        <v>59.599189977867418</v>
      </c>
    </row>
    <row r="1076" spans="1:39">
      <c r="A1076" t="s">
        <v>2291</v>
      </c>
      <c r="B1076">
        <v>6</v>
      </c>
      <c r="C1076" t="s">
        <v>2292</v>
      </c>
      <c r="D1076" t="s">
        <v>2144</v>
      </c>
      <c r="E1076" t="s">
        <v>137</v>
      </c>
      <c r="F1076" t="s">
        <v>138</v>
      </c>
      <c r="G1076" t="s">
        <v>139</v>
      </c>
      <c r="H1076" t="s">
        <v>140</v>
      </c>
      <c r="I1076" t="s">
        <v>10</v>
      </c>
      <c r="J1076" t="s">
        <v>20</v>
      </c>
      <c r="K1076">
        <v>52</v>
      </c>
      <c r="L1076">
        <v>150486475</v>
      </c>
      <c r="M1076" t="s">
        <v>2145</v>
      </c>
      <c r="N1076">
        <v>74</v>
      </c>
      <c r="O1076">
        <v>929543.3801923081</v>
      </c>
      <c r="P1076" s="49" t="s">
        <v>33</v>
      </c>
      <c r="Q1076" s="49">
        <v>9800000</v>
      </c>
      <c r="R1076" s="49">
        <v>32.510452999999998</v>
      </c>
      <c r="S1076" s="49">
        <v>52.540310169999998</v>
      </c>
      <c r="T1076" s="49">
        <v>102.35469113918218</v>
      </c>
      <c r="U1076" s="49" t="s">
        <v>2146</v>
      </c>
      <c r="V1076" s="49">
        <v>0.29728859379567718</v>
      </c>
      <c r="W1076" s="49">
        <v>1.1827248672603601</v>
      </c>
      <c r="X1076" s="49">
        <v>2.8362873714296502</v>
      </c>
      <c r="Y1076" s="49">
        <v>44.303867318364098</v>
      </c>
      <c r="Z1076" s="49">
        <v>0.43808999999999998</v>
      </c>
      <c r="AA1076" s="49">
        <v>148.6976837</v>
      </c>
      <c r="AB1076" s="49">
        <v>1.7852155009999999</v>
      </c>
      <c r="AC1076" s="51">
        <v>0.55651590368719528</v>
      </c>
      <c r="AD1076" s="53">
        <v>98000</v>
      </c>
      <c r="AE1076" s="51">
        <v>9.4851365325745718</v>
      </c>
      <c r="AF1076" s="51">
        <v>21.387771537774324</v>
      </c>
      <c r="AG1076" s="51">
        <v>1.3685075072662201</v>
      </c>
      <c r="AH1076" s="51">
        <v>0.11188261672918393</v>
      </c>
      <c r="AI1076" s="51">
        <v>6.3985511760737232E-2</v>
      </c>
      <c r="AJ1076" s="51">
        <v>0.14107393531585311</v>
      </c>
      <c r="AK1076" s="51">
        <v>46.424006525298964</v>
      </c>
      <c r="AL1076" s="51">
        <v>32.622678907031492</v>
      </c>
      <c r="AM1076" s="51">
        <v>60.225334143566435</v>
      </c>
    </row>
    <row r="1077" spans="1:39">
      <c r="A1077" t="s">
        <v>2293</v>
      </c>
      <c r="B1077">
        <v>6</v>
      </c>
      <c r="C1077" t="s">
        <v>2294</v>
      </c>
      <c r="D1077" t="s">
        <v>2144</v>
      </c>
      <c r="E1077" t="s">
        <v>137</v>
      </c>
      <c r="F1077" t="s">
        <v>138</v>
      </c>
      <c r="G1077" t="s">
        <v>139</v>
      </c>
      <c r="H1077" t="s">
        <v>140</v>
      </c>
      <c r="I1077" t="s">
        <v>10</v>
      </c>
      <c r="J1077" t="s">
        <v>20</v>
      </c>
      <c r="K1077">
        <v>52</v>
      </c>
      <c r="L1077">
        <v>150486475</v>
      </c>
      <c r="M1077" t="s">
        <v>2145</v>
      </c>
      <c r="N1077">
        <v>75</v>
      </c>
      <c r="O1077">
        <v>942276.8511538466</v>
      </c>
      <c r="P1077" s="49" t="s">
        <v>33</v>
      </c>
      <c r="Q1077" s="49">
        <v>9800000</v>
      </c>
      <c r="R1077" s="49">
        <v>32.510452999999998</v>
      </c>
      <c r="S1077" s="49">
        <v>52.540310169999998</v>
      </c>
      <c r="T1077" s="49">
        <v>102.35469113918218</v>
      </c>
      <c r="U1077" s="49" t="s">
        <v>2146</v>
      </c>
      <c r="V1077" s="49">
        <v>0.29728859379567718</v>
      </c>
      <c r="W1077" s="49">
        <v>1.1827248672603601</v>
      </c>
      <c r="X1077" s="49">
        <v>2.8362873714296502</v>
      </c>
      <c r="Y1077" s="49">
        <v>44.303867318364098</v>
      </c>
      <c r="Z1077" s="49">
        <v>0.43808999999999998</v>
      </c>
      <c r="AA1077" s="49">
        <v>148.6976837</v>
      </c>
      <c r="AB1077" s="49">
        <v>1.7852155009999999</v>
      </c>
      <c r="AC1077" s="51">
        <v>0.55651590368719528</v>
      </c>
      <c r="AD1077" s="53">
        <v>98000</v>
      </c>
      <c r="AE1077" s="51">
        <v>9.615069909733128</v>
      </c>
      <c r="AF1077" s="51">
        <v>21.68075470952466</v>
      </c>
      <c r="AG1077" s="51">
        <v>1.4016163179301291</v>
      </c>
      <c r="AH1077" s="51">
        <v>0.1130058442132045</v>
      </c>
      <c r="AI1077" s="51">
        <v>6.4647948685770576E-2</v>
      </c>
      <c r="AJ1077" s="51">
        <v>0.14107393531585311</v>
      </c>
      <c r="AK1077" s="51">
        <v>46.904630580402909</v>
      </c>
      <c r="AL1077" s="51">
        <v>32.96041891264921</v>
      </c>
      <c r="AM1077" s="51">
        <v>60.848842248156615</v>
      </c>
    </row>
    <row r="1078" spans="1:39">
      <c r="A1078" t="s">
        <v>2295</v>
      </c>
      <c r="B1078">
        <v>6</v>
      </c>
      <c r="C1078" t="s">
        <v>2296</v>
      </c>
      <c r="D1078" t="s">
        <v>2144</v>
      </c>
      <c r="E1078" t="s">
        <v>137</v>
      </c>
      <c r="F1078" t="s">
        <v>138</v>
      </c>
      <c r="G1078" t="s">
        <v>139</v>
      </c>
      <c r="H1078" t="s">
        <v>140</v>
      </c>
      <c r="I1078" t="s">
        <v>10</v>
      </c>
      <c r="J1078" t="s">
        <v>20</v>
      </c>
      <c r="K1078">
        <v>52</v>
      </c>
      <c r="L1078">
        <v>150486475</v>
      </c>
      <c r="M1078" t="s">
        <v>2145</v>
      </c>
      <c r="N1078">
        <v>76</v>
      </c>
      <c r="O1078">
        <v>955010.32211538509</v>
      </c>
      <c r="P1078" s="49" t="s">
        <v>33</v>
      </c>
      <c r="Q1078" s="49">
        <v>9800000</v>
      </c>
      <c r="R1078" s="49">
        <v>32.510452999999998</v>
      </c>
      <c r="S1078" s="49">
        <v>52.540310169999998</v>
      </c>
      <c r="T1078" s="49">
        <v>102.35469113918218</v>
      </c>
      <c r="U1078" s="49" t="s">
        <v>2146</v>
      </c>
      <c r="V1078" s="49">
        <v>0.29728859379567718</v>
      </c>
      <c r="W1078" s="49">
        <v>1.1827248672603601</v>
      </c>
      <c r="X1078" s="49">
        <v>2.8362873714296502</v>
      </c>
      <c r="Y1078" s="49">
        <v>44.303867318364098</v>
      </c>
      <c r="Z1078" s="49">
        <v>0.43808999999999998</v>
      </c>
      <c r="AA1078" s="49">
        <v>148.6976837</v>
      </c>
      <c r="AB1078" s="49">
        <v>1.7852155009999999</v>
      </c>
      <c r="AC1078" s="51">
        <v>0.55651590368719528</v>
      </c>
      <c r="AD1078" s="53">
        <v>98000</v>
      </c>
      <c r="AE1078" s="51">
        <v>9.7450032868916843</v>
      </c>
      <c r="AF1078" s="51">
        <v>21.973737881274992</v>
      </c>
      <c r="AG1078" s="51">
        <v>1.4350523827823138</v>
      </c>
      <c r="AH1078" s="51">
        <v>0.11412281685815559</v>
      </c>
      <c r="AI1078" s="51">
        <v>6.5307613594735719E-2</v>
      </c>
      <c r="AJ1078" s="51">
        <v>0.14107393531585311</v>
      </c>
      <c r="AK1078" s="51">
        <v>47.383243428774321</v>
      </c>
      <c r="AL1078" s="51">
        <v>33.296745620355736</v>
      </c>
      <c r="AM1078" s="51">
        <v>61.469741237192899</v>
      </c>
    </row>
    <row r="1079" spans="1:39">
      <c r="A1079" t="s">
        <v>2297</v>
      </c>
      <c r="B1079">
        <v>6</v>
      </c>
      <c r="C1079" t="s">
        <v>2298</v>
      </c>
      <c r="D1079" t="s">
        <v>2144</v>
      </c>
      <c r="E1079" t="s">
        <v>137</v>
      </c>
      <c r="F1079" t="s">
        <v>138</v>
      </c>
      <c r="G1079" t="s">
        <v>139</v>
      </c>
      <c r="H1079" t="s">
        <v>140</v>
      </c>
      <c r="I1079" t="s">
        <v>10</v>
      </c>
      <c r="J1079" t="s">
        <v>20</v>
      </c>
      <c r="K1079">
        <v>52</v>
      </c>
      <c r="L1079">
        <v>150486475</v>
      </c>
      <c r="M1079" t="s">
        <v>2145</v>
      </c>
      <c r="N1079">
        <v>77</v>
      </c>
      <c r="O1079">
        <v>967743.79307692358</v>
      </c>
      <c r="P1079" s="49" t="s">
        <v>33</v>
      </c>
      <c r="Q1079" s="49">
        <v>9800000</v>
      </c>
      <c r="R1079" s="49">
        <v>32.510452999999998</v>
      </c>
      <c r="S1079" s="49">
        <v>52.540310169999998</v>
      </c>
      <c r="T1079" s="49">
        <v>102.35469113918218</v>
      </c>
      <c r="U1079" s="49" t="s">
        <v>2146</v>
      </c>
      <c r="V1079" s="49">
        <v>0.29728859379567718</v>
      </c>
      <c r="W1079" s="49">
        <v>1.1827248672603601</v>
      </c>
      <c r="X1079" s="49">
        <v>2.8362873714296502</v>
      </c>
      <c r="Y1079" s="49">
        <v>44.303867318364098</v>
      </c>
      <c r="Z1079" s="49">
        <v>0.43808999999999998</v>
      </c>
      <c r="AA1079" s="49">
        <v>148.6976837</v>
      </c>
      <c r="AB1079" s="49">
        <v>1.7852155009999999</v>
      </c>
      <c r="AC1079" s="51">
        <v>0.55651590368719528</v>
      </c>
      <c r="AD1079" s="53">
        <v>98000</v>
      </c>
      <c r="AE1079" s="51">
        <v>9.8749366640502405</v>
      </c>
      <c r="AF1079" s="51">
        <v>22.266721053025325</v>
      </c>
      <c r="AG1079" s="51">
        <v>1.4688138818073737</v>
      </c>
      <c r="AH1079" s="51">
        <v>0.1152335774896653</v>
      </c>
      <c r="AI1079" s="51">
        <v>6.5964534172300582E-2</v>
      </c>
      <c r="AJ1079" s="51">
        <v>0.14107393531585311</v>
      </c>
      <c r="AK1079" s="51">
        <v>47.859865156729114</v>
      </c>
      <c r="AL1079" s="51">
        <v>33.631673145034384</v>
      </c>
      <c r="AM1079" s="51">
        <v>62.088057168423838</v>
      </c>
    </row>
    <row r="1080" spans="1:39">
      <c r="A1080" t="s">
        <v>2299</v>
      </c>
      <c r="B1080">
        <v>6</v>
      </c>
      <c r="C1080" t="s">
        <v>2300</v>
      </c>
      <c r="D1080" t="s">
        <v>2144</v>
      </c>
      <c r="E1080" t="s">
        <v>137</v>
      </c>
      <c r="F1080" t="s">
        <v>138</v>
      </c>
      <c r="G1080" t="s">
        <v>139</v>
      </c>
      <c r="H1080" t="s">
        <v>140</v>
      </c>
      <c r="I1080" t="s">
        <v>10</v>
      </c>
      <c r="J1080" t="s">
        <v>20</v>
      </c>
      <c r="K1080">
        <v>52</v>
      </c>
      <c r="L1080">
        <v>150486475</v>
      </c>
      <c r="M1080" t="s">
        <v>2145</v>
      </c>
      <c r="N1080">
        <v>78</v>
      </c>
      <c r="O1080">
        <v>980477.26403846208</v>
      </c>
      <c r="P1080" s="49" t="s">
        <v>33</v>
      </c>
      <c r="Q1080" s="49">
        <v>9800000</v>
      </c>
      <c r="R1080" s="49">
        <v>32.510452999999998</v>
      </c>
      <c r="S1080" s="49">
        <v>52.540310169999998</v>
      </c>
      <c r="T1080" s="49">
        <v>102.35469113918218</v>
      </c>
      <c r="U1080" s="49" t="s">
        <v>2146</v>
      </c>
      <c r="V1080" s="49">
        <v>0.29728859379567718</v>
      </c>
      <c r="W1080" s="49">
        <v>1.1827248672603601</v>
      </c>
      <c r="X1080" s="49">
        <v>2.8362873714296502</v>
      </c>
      <c r="Y1080" s="49">
        <v>44.303867318364098</v>
      </c>
      <c r="Z1080" s="49">
        <v>0.43808999999999998</v>
      </c>
      <c r="AA1080" s="49">
        <v>148.6976837</v>
      </c>
      <c r="AB1080" s="49">
        <v>1.7852155009999999</v>
      </c>
      <c r="AC1080" s="51">
        <v>0.55651590368719528</v>
      </c>
      <c r="AD1080" s="53">
        <v>98000</v>
      </c>
      <c r="AE1080" s="51">
        <v>10.004870041208797</v>
      </c>
      <c r="AF1080" s="51">
        <v>22.559704224775661</v>
      </c>
      <c r="AG1080" s="51">
        <v>1.5028990070892789</v>
      </c>
      <c r="AH1080" s="51">
        <v>0.11633816740488648</v>
      </c>
      <c r="AI1080" s="51">
        <v>6.66187372012952E-2</v>
      </c>
      <c r="AJ1080" s="51">
        <v>0.14107393531585311</v>
      </c>
      <c r="AK1080" s="51">
        <v>48.334515196264348</v>
      </c>
      <c r="AL1080" s="51">
        <v>33.965215141771132</v>
      </c>
      <c r="AM1080" s="51">
        <v>62.703815250757572</v>
      </c>
    </row>
    <row r="1081" spans="1:39">
      <c r="A1081" t="s">
        <v>2301</v>
      </c>
      <c r="B1081">
        <v>6</v>
      </c>
      <c r="C1081" t="s">
        <v>2302</v>
      </c>
      <c r="D1081" t="s">
        <v>2144</v>
      </c>
      <c r="E1081" t="s">
        <v>137</v>
      </c>
      <c r="F1081" t="s">
        <v>138</v>
      </c>
      <c r="G1081" t="s">
        <v>139</v>
      </c>
      <c r="H1081" t="s">
        <v>140</v>
      </c>
      <c r="I1081" t="s">
        <v>10</v>
      </c>
      <c r="J1081" t="s">
        <v>20</v>
      </c>
      <c r="K1081">
        <v>52</v>
      </c>
      <c r="L1081">
        <v>150486475</v>
      </c>
      <c r="M1081" t="s">
        <v>2145</v>
      </c>
      <c r="N1081">
        <v>79</v>
      </c>
      <c r="O1081">
        <v>993210.73500000057</v>
      </c>
      <c r="P1081" s="49" t="s">
        <v>33</v>
      </c>
      <c r="Q1081" s="49">
        <v>9800000</v>
      </c>
      <c r="R1081" s="49">
        <v>32.510452999999998</v>
      </c>
      <c r="S1081" s="49">
        <v>52.540310169999998</v>
      </c>
      <c r="T1081" s="49">
        <v>102.35469113918218</v>
      </c>
      <c r="U1081" s="49" t="s">
        <v>2146</v>
      </c>
      <c r="V1081" s="49">
        <v>0.29728859379567718</v>
      </c>
      <c r="W1081" s="49">
        <v>1.1827248672603601</v>
      </c>
      <c r="X1081" s="49">
        <v>2.8362873714296502</v>
      </c>
      <c r="Y1081" s="49">
        <v>44.303867318364098</v>
      </c>
      <c r="Z1081" s="49">
        <v>0.43808999999999998</v>
      </c>
      <c r="AA1081" s="49">
        <v>148.6976837</v>
      </c>
      <c r="AB1081" s="49">
        <v>1.7852155009999999</v>
      </c>
      <c r="AC1081" s="51">
        <v>0.55651590368719528</v>
      </c>
      <c r="AD1081" s="53">
        <v>98000</v>
      </c>
      <c r="AE1081" s="51">
        <v>10.134803418367353</v>
      </c>
      <c r="AF1081" s="51">
        <v>22.852687396525994</v>
      </c>
      <c r="AG1081" s="51">
        <v>1.5373059623842737</v>
      </c>
      <c r="AH1081" s="51">
        <v>0.11743662644322425</v>
      </c>
      <c r="AI1081" s="51">
        <v>6.7270248601832755E-2</v>
      </c>
      <c r="AJ1081" s="51">
        <v>0.14107393531585311</v>
      </c>
      <c r="AK1081" s="51">
        <v>48.807212353442075</v>
      </c>
      <c r="AL1081" s="51">
        <v>34.297384825800272</v>
      </c>
      <c r="AM1081" s="51">
        <v>63.317039881083872</v>
      </c>
    </row>
    <row r="1082" spans="1:39">
      <c r="A1082" t="s">
        <v>2303</v>
      </c>
      <c r="B1082">
        <v>6</v>
      </c>
      <c r="C1082" t="s">
        <v>2304</v>
      </c>
      <c r="D1082" t="s">
        <v>2144</v>
      </c>
      <c r="E1082" t="s">
        <v>137</v>
      </c>
      <c r="F1082" t="s">
        <v>138</v>
      </c>
      <c r="G1082" t="s">
        <v>139</v>
      </c>
      <c r="H1082" t="s">
        <v>140</v>
      </c>
      <c r="I1082" t="s">
        <v>10</v>
      </c>
      <c r="J1082" t="s">
        <v>20</v>
      </c>
      <c r="K1082">
        <v>52</v>
      </c>
      <c r="L1082">
        <v>150486475</v>
      </c>
      <c r="M1082" t="s">
        <v>2145</v>
      </c>
      <c r="N1082">
        <v>80</v>
      </c>
      <c r="O1082">
        <v>1005944.2059615391</v>
      </c>
      <c r="P1082" s="49" t="s">
        <v>33</v>
      </c>
      <c r="Q1082" s="49">
        <v>9800000</v>
      </c>
      <c r="R1082" s="49">
        <v>32.510452999999998</v>
      </c>
      <c r="S1082" s="49">
        <v>52.540310169999998</v>
      </c>
      <c r="T1082" s="49">
        <v>102.35469113918218</v>
      </c>
      <c r="U1082" s="49" t="s">
        <v>2146</v>
      </c>
      <c r="V1082" s="49">
        <v>0.29728859379567718</v>
      </c>
      <c r="W1082" s="49">
        <v>1.1827248672603601</v>
      </c>
      <c r="X1082" s="49">
        <v>2.8362873714296502</v>
      </c>
      <c r="Y1082" s="49">
        <v>44.303867318364098</v>
      </c>
      <c r="Z1082" s="49">
        <v>0.43808999999999998</v>
      </c>
      <c r="AA1082" s="49">
        <v>148.6976837</v>
      </c>
      <c r="AB1082" s="49">
        <v>1.7852155009999999</v>
      </c>
      <c r="AC1082" s="51">
        <v>0.55651590368719528</v>
      </c>
      <c r="AD1082" s="53">
        <v>98000</v>
      </c>
      <c r="AE1082" s="51">
        <v>10.264736795525909</v>
      </c>
      <c r="AF1082" s="51">
        <v>23.14567056827633</v>
      </c>
      <c r="AG1082" s="51">
        <v>1.5720329627134291</v>
      </c>
      <c r="AH1082" s="51">
        <v>0.11852899305338849</v>
      </c>
      <c r="AI1082" s="51">
        <v>6.7919093468308156E-2</v>
      </c>
      <c r="AJ1082" s="51">
        <v>0.14107393531585311</v>
      </c>
      <c r="AK1082" s="51">
        <v>49.277974835233209</v>
      </c>
      <c r="AL1082" s="51">
        <v>34.628194991367963</v>
      </c>
      <c r="AM1082" s="51">
        <v>63.927754679098463</v>
      </c>
    </row>
    <row r="1083" spans="1:39">
      <c r="A1083" t="s">
        <v>2305</v>
      </c>
      <c r="B1083">
        <v>6</v>
      </c>
      <c r="C1083" t="s">
        <v>2306</v>
      </c>
      <c r="D1083" t="s">
        <v>2144</v>
      </c>
      <c r="E1083" t="s">
        <v>137</v>
      </c>
      <c r="F1083" t="s">
        <v>138</v>
      </c>
      <c r="G1083" t="s">
        <v>139</v>
      </c>
      <c r="H1083" t="s">
        <v>140</v>
      </c>
      <c r="I1083" t="s">
        <v>10</v>
      </c>
      <c r="J1083" t="s">
        <v>20</v>
      </c>
      <c r="K1083">
        <v>52</v>
      </c>
      <c r="L1083">
        <v>150486475</v>
      </c>
      <c r="M1083" t="s">
        <v>2145</v>
      </c>
      <c r="N1083">
        <v>81</v>
      </c>
      <c r="O1083">
        <v>1018677.6769230776</v>
      </c>
      <c r="P1083" s="49" t="s">
        <v>33</v>
      </c>
      <c r="Q1083" s="49">
        <v>9800000</v>
      </c>
      <c r="R1083" s="49">
        <v>32.510452999999998</v>
      </c>
      <c r="S1083" s="49">
        <v>52.540310169999998</v>
      </c>
      <c r="T1083" s="49">
        <v>102.35469113918218</v>
      </c>
      <c r="U1083" s="49" t="s">
        <v>2146</v>
      </c>
      <c r="V1083" s="49">
        <v>0.29728859379567718</v>
      </c>
      <c r="W1083" s="49">
        <v>1.1827248672603601</v>
      </c>
      <c r="X1083" s="49">
        <v>2.8362873714296502</v>
      </c>
      <c r="Y1083" s="49">
        <v>44.303867318364098</v>
      </c>
      <c r="Z1083" s="49">
        <v>0.43808999999999998</v>
      </c>
      <c r="AA1083" s="49">
        <v>148.6976837</v>
      </c>
      <c r="AB1083" s="49">
        <v>1.7852155009999999</v>
      </c>
      <c r="AC1083" s="51">
        <v>0.55651590368719528</v>
      </c>
      <c r="AD1083" s="53">
        <v>98000</v>
      </c>
      <c r="AE1083" s="51">
        <v>10.394670172684465</v>
      </c>
      <c r="AF1083" s="51">
        <v>23.438653740026663</v>
      </c>
      <c r="AG1083" s="51">
        <v>1.6070782339736753</v>
      </c>
      <c r="AH1083" s="51">
        <v>0.11961530435649149</v>
      </c>
      <c r="AI1083" s="51">
        <v>6.8565296104410436E-2</v>
      </c>
      <c r="AJ1083" s="51">
        <v>0.14107393531585311</v>
      </c>
      <c r="AK1083" s="51">
        <v>49.746820274920481</v>
      </c>
      <c r="AL1083" s="51">
        <v>34.957658029583087</v>
      </c>
      <c r="AM1083" s="51">
        <v>64.535982520257875</v>
      </c>
    </row>
    <row r="1084" spans="1:39">
      <c r="A1084" t="s">
        <v>2307</v>
      </c>
      <c r="B1084">
        <v>6</v>
      </c>
      <c r="C1084" t="s">
        <v>2308</v>
      </c>
      <c r="D1084" t="s">
        <v>2144</v>
      </c>
      <c r="E1084" t="s">
        <v>137</v>
      </c>
      <c r="F1084" t="s">
        <v>138</v>
      </c>
      <c r="G1084" t="s">
        <v>139</v>
      </c>
      <c r="H1084" t="s">
        <v>140</v>
      </c>
      <c r="I1084" t="s">
        <v>10</v>
      </c>
      <c r="J1084" t="s">
        <v>20</v>
      </c>
      <c r="K1084">
        <v>52</v>
      </c>
      <c r="L1084">
        <v>150486475</v>
      </c>
      <c r="M1084" t="s">
        <v>2145</v>
      </c>
      <c r="N1084">
        <v>82</v>
      </c>
      <c r="O1084">
        <v>1031411.147884616</v>
      </c>
      <c r="P1084" s="49" t="s">
        <v>33</v>
      </c>
      <c r="Q1084" s="49">
        <v>9800000</v>
      </c>
      <c r="R1084" s="49">
        <v>32.510452999999998</v>
      </c>
      <c r="S1084" s="49">
        <v>52.540310169999998</v>
      </c>
      <c r="T1084" s="49">
        <v>102.35469113918218</v>
      </c>
      <c r="U1084" s="49" t="s">
        <v>2146</v>
      </c>
      <c r="V1084" s="49">
        <v>0.29728859379567718</v>
      </c>
      <c r="W1084" s="49">
        <v>1.1827248672603601</v>
      </c>
      <c r="X1084" s="49">
        <v>2.8362873714296502</v>
      </c>
      <c r="Y1084" s="49">
        <v>44.303867318364098</v>
      </c>
      <c r="Z1084" s="49">
        <v>0.43808999999999998</v>
      </c>
      <c r="AA1084" s="49">
        <v>148.6976837</v>
      </c>
      <c r="AB1084" s="49">
        <v>1.7852155009999999</v>
      </c>
      <c r="AC1084" s="51">
        <v>0.55651590368719528</v>
      </c>
      <c r="AD1084" s="53">
        <v>98000</v>
      </c>
      <c r="AE1084" s="51">
        <v>10.524603549843022</v>
      </c>
      <c r="AF1084" s="51">
        <v>23.731636911776999</v>
      </c>
      <c r="AG1084" s="51">
        <v>1.6424400125664345</v>
      </c>
      <c r="AH1084" s="51">
        <v>0.12069559620609355</v>
      </c>
      <c r="AI1084" s="51">
        <v>6.9208880056283076E-2</v>
      </c>
      <c r="AJ1084" s="51">
        <v>0.14107393531585311</v>
      </c>
      <c r="AK1084" s="51">
        <v>50.213765756157478</v>
      </c>
      <c r="AL1084" s="51">
        <v>35.285785945323887</v>
      </c>
      <c r="AM1084" s="51">
        <v>65.141745566991062</v>
      </c>
    </row>
    <row r="1085" spans="1:39">
      <c r="A1085" t="s">
        <v>2309</v>
      </c>
      <c r="B1085">
        <v>6</v>
      </c>
      <c r="C1085" t="s">
        <v>2310</v>
      </c>
      <c r="D1085" t="s">
        <v>2144</v>
      </c>
      <c r="E1085" t="s">
        <v>137</v>
      </c>
      <c r="F1085" t="s">
        <v>138</v>
      </c>
      <c r="G1085" t="s">
        <v>139</v>
      </c>
      <c r="H1085" t="s">
        <v>140</v>
      </c>
      <c r="I1085" t="s">
        <v>10</v>
      </c>
      <c r="J1085" t="s">
        <v>20</v>
      </c>
      <c r="K1085">
        <v>52</v>
      </c>
      <c r="L1085">
        <v>150486475</v>
      </c>
      <c r="M1085" t="s">
        <v>2145</v>
      </c>
      <c r="N1085">
        <v>83</v>
      </c>
      <c r="O1085">
        <v>1044144.6188461545</v>
      </c>
      <c r="P1085" s="49" t="s">
        <v>33</v>
      </c>
      <c r="Q1085" s="49">
        <v>9800000</v>
      </c>
      <c r="R1085" s="49">
        <v>32.510452999999998</v>
      </c>
      <c r="S1085" s="49">
        <v>52.540310169999998</v>
      </c>
      <c r="T1085" s="49">
        <v>102.35469113918218</v>
      </c>
      <c r="U1085" s="49" t="s">
        <v>2146</v>
      </c>
      <c r="V1085" s="49">
        <v>0.29728859379567718</v>
      </c>
      <c r="W1085" s="49">
        <v>1.1827248672603601</v>
      </c>
      <c r="X1085" s="49">
        <v>2.8362873714296502</v>
      </c>
      <c r="Y1085" s="49">
        <v>44.303867318364098</v>
      </c>
      <c r="Z1085" s="49">
        <v>0.43808999999999998</v>
      </c>
      <c r="AA1085" s="49">
        <v>148.6976837</v>
      </c>
      <c r="AB1085" s="49">
        <v>1.7852155009999999</v>
      </c>
      <c r="AC1085" s="51">
        <v>0.55651590368719528</v>
      </c>
      <c r="AD1085" s="53">
        <v>98000</v>
      </c>
      <c r="AE1085" s="51">
        <v>10.654536927001576</v>
      </c>
      <c r="AF1085" s="51">
        <v>24.024620083527328</v>
      </c>
      <c r="AG1085" s="51">
        <v>1.6781165450428133</v>
      </c>
      <c r="AH1085" s="51">
        <v>0.12176990324475433</v>
      </c>
      <c r="AI1085" s="51">
        <v>6.984986814394735E-2</v>
      </c>
      <c r="AJ1085" s="51">
        <v>0.14107393531585311</v>
      </c>
      <c r="AK1085" s="51">
        <v>50.678827835767578</v>
      </c>
      <c r="AL1085" s="51">
        <v>35.61259037325901</v>
      </c>
      <c r="AM1085" s="51">
        <v>65.745065298276145</v>
      </c>
    </row>
    <row r="1086" spans="1:39">
      <c r="A1086" t="s">
        <v>2311</v>
      </c>
      <c r="B1086">
        <v>6</v>
      </c>
      <c r="C1086" t="s">
        <v>2312</v>
      </c>
      <c r="D1086" t="s">
        <v>2144</v>
      </c>
      <c r="E1086" t="s">
        <v>137</v>
      </c>
      <c r="F1086" t="s">
        <v>138</v>
      </c>
      <c r="G1086" t="s">
        <v>139</v>
      </c>
      <c r="H1086" t="s">
        <v>140</v>
      </c>
      <c r="I1086" t="s">
        <v>10</v>
      </c>
      <c r="J1086" t="s">
        <v>20</v>
      </c>
      <c r="K1086">
        <v>52</v>
      </c>
      <c r="L1086">
        <v>150486475</v>
      </c>
      <c r="M1086" t="s">
        <v>2145</v>
      </c>
      <c r="N1086">
        <v>84</v>
      </c>
      <c r="O1086">
        <v>1056878.0898076929</v>
      </c>
      <c r="P1086" s="49" t="s">
        <v>33</v>
      </c>
      <c r="Q1086" s="49">
        <v>9800000</v>
      </c>
      <c r="R1086" s="49">
        <v>32.510452999999998</v>
      </c>
      <c r="S1086" s="49">
        <v>52.540310169999998</v>
      </c>
      <c r="T1086" s="49">
        <v>102.35469113918218</v>
      </c>
      <c r="U1086" s="49" t="s">
        <v>2146</v>
      </c>
      <c r="V1086" s="49">
        <v>0.29728859379567718</v>
      </c>
      <c r="W1086" s="49">
        <v>1.1827248672603601</v>
      </c>
      <c r="X1086" s="49">
        <v>2.8362873714296502</v>
      </c>
      <c r="Y1086" s="49">
        <v>44.303867318364098</v>
      </c>
      <c r="Z1086" s="49">
        <v>0.43808999999999998</v>
      </c>
      <c r="AA1086" s="49">
        <v>148.6976837</v>
      </c>
      <c r="AB1086" s="49">
        <v>1.7852155009999999</v>
      </c>
      <c r="AC1086" s="51">
        <v>0.55651590368719528</v>
      </c>
      <c r="AD1086" s="53">
        <v>98000</v>
      </c>
      <c r="AE1086" s="51">
        <v>10.784470304160132</v>
      </c>
      <c r="AF1086" s="51">
        <v>24.317603255277664</v>
      </c>
      <c r="AG1086" s="51">
        <v>1.7141060877645902</v>
      </c>
      <c r="AH1086" s="51">
        <v>0.12283825895790756</v>
      </c>
      <c r="AI1086" s="51">
        <v>7.0488282491103504E-2</v>
      </c>
      <c r="AJ1086" s="51">
        <v>0.14107393531585311</v>
      </c>
      <c r="AK1086" s="51">
        <v>51.142022565365856</v>
      </c>
      <c r="AL1086" s="51">
        <v>35.938082593041443</v>
      </c>
      <c r="AM1086" s="51">
        <v>66.345962537690255</v>
      </c>
    </row>
    <row r="1087" spans="1:39">
      <c r="A1087" t="s">
        <v>2313</v>
      </c>
      <c r="B1087">
        <v>6</v>
      </c>
      <c r="C1087" t="s">
        <v>2314</v>
      </c>
      <c r="D1087" t="s">
        <v>2144</v>
      </c>
      <c r="E1087" t="s">
        <v>137</v>
      </c>
      <c r="F1087" t="s">
        <v>138</v>
      </c>
      <c r="G1087" t="s">
        <v>139</v>
      </c>
      <c r="H1087" t="s">
        <v>140</v>
      </c>
      <c r="I1087" t="s">
        <v>10</v>
      </c>
      <c r="J1087" t="s">
        <v>20</v>
      </c>
      <c r="K1087">
        <v>52</v>
      </c>
      <c r="L1087">
        <v>150486475</v>
      </c>
      <c r="M1087" t="s">
        <v>2145</v>
      </c>
      <c r="N1087">
        <v>85</v>
      </c>
      <c r="O1087">
        <v>1069611.5607692313</v>
      </c>
      <c r="P1087" s="49" t="s">
        <v>33</v>
      </c>
      <c r="Q1087" s="49">
        <v>9800000</v>
      </c>
      <c r="R1087" s="49">
        <v>32.510452999999998</v>
      </c>
      <c r="S1087" s="49">
        <v>52.540310169999998</v>
      </c>
      <c r="T1087" s="49">
        <v>102.35469113918218</v>
      </c>
      <c r="U1087" s="49" t="s">
        <v>2146</v>
      </c>
      <c r="V1087" s="49">
        <v>0.29728859379567718</v>
      </c>
      <c r="W1087" s="49">
        <v>1.1827248672603601</v>
      </c>
      <c r="X1087" s="49">
        <v>2.8362873714296502</v>
      </c>
      <c r="Y1087" s="49">
        <v>44.303867318364098</v>
      </c>
      <c r="Z1087" s="49">
        <v>0.43808999999999998</v>
      </c>
      <c r="AA1087" s="49">
        <v>148.6976837</v>
      </c>
      <c r="AB1087" s="49">
        <v>1.7852155009999999</v>
      </c>
      <c r="AC1087" s="51">
        <v>0.55651590368719528</v>
      </c>
      <c r="AD1087" s="53">
        <v>98000</v>
      </c>
      <c r="AE1087" s="51">
        <v>10.914403681318687</v>
      </c>
      <c r="AF1087" s="51">
        <v>24.610586427027993</v>
      </c>
      <c r="AG1087" s="51">
        <v>1.7504069065800727</v>
      </c>
      <c r="AH1087" s="51">
        <v>0.12390069572465728</v>
      </c>
      <c r="AI1087" s="51">
        <v>7.1124144553407709E-2</v>
      </c>
      <c r="AJ1087" s="51">
        <v>0.14107393531585311</v>
      </c>
      <c r="AK1087" s="51">
        <v>51.603365511875097</v>
      </c>
      <c r="AL1087" s="51">
        <v>36.262273543725399</v>
      </c>
      <c r="AM1087" s="51">
        <v>66.944457480024795</v>
      </c>
    </row>
    <row r="1088" spans="1:39">
      <c r="A1088" t="s">
        <v>2315</v>
      </c>
      <c r="B1088">
        <v>6</v>
      </c>
      <c r="C1088" t="s">
        <v>2316</v>
      </c>
      <c r="D1088" t="s">
        <v>2144</v>
      </c>
      <c r="E1088" t="s">
        <v>137</v>
      </c>
      <c r="F1088" t="s">
        <v>138</v>
      </c>
      <c r="G1088" t="s">
        <v>139</v>
      </c>
      <c r="H1088" t="s">
        <v>140</v>
      </c>
      <c r="I1088" t="s">
        <v>10</v>
      </c>
      <c r="J1088" t="s">
        <v>20</v>
      </c>
      <c r="K1088">
        <v>52</v>
      </c>
      <c r="L1088">
        <v>150486475</v>
      </c>
      <c r="M1088" t="s">
        <v>2145</v>
      </c>
      <c r="N1088">
        <v>86</v>
      </c>
      <c r="O1088">
        <v>1082345.0317307697</v>
      </c>
      <c r="P1088" s="49" t="s">
        <v>33</v>
      </c>
      <c r="Q1088" s="49">
        <v>9800000</v>
      </c>
      <c r="R1088" s="49">
        <v>32.510452999999998</v>
      </c>
      <c r="S1088" s="49">
        <v>52.540310169999998</v>
      </c>
      <c r="T1088" s="49">
        <v>102.35469113918218</v>
      </c>
      <c r="U1088" s="49" t="s">
        <v>2146</v>
      </c>
      <c r="V1088" s="49">
        <v>0.29728859379567718</v>
      </c>
      <c r="W1088" s="49">
        <v>1.1827248672603601</v>
      </c>
      <c r="X1088" s="49">
        <v>2.8362873714296502</v>
      </c>
      <c r="Y1088" s="49">
        <v>44.303867318364098</v>
      </c>
      <c r="Z1088" s="49">
        <v>0.43808999999999998</v>
      </c>
      <c r="AA1088" s="49">
        <v>148.6976837</v>
      </c>
      <c r="AB1088" s="49">
        <v>1.7852155009999999</v>
      </c>
      <c r="AC1088" s="51">
        <v>0.55651590368719528</v>
      </c>
      <c r="AD1088" s="53">
        <v>98000</v>
      </c>
      <c r="AE1088" s="51">
        <v>11.044337058477241</v>
      </c>
      <c r="AF1088" s="51">
        <v>24.903569598778322</v>
      </c>
      <c r="AG1088" s="51">
        <v>1.7870172765141679</v>
      </c>
      <c r="AH1088" s="51">
        <v>0.12495724486624563</v>
      </c>
      <c r="AI1088" s="51">
        <v>7.1757475145323435E-2</v>
      </c>
      <c r="AJ1088" s="51">
        <v>0.14107393531585311</v>
      </c>
      <c r="AK1088" s="51">
        <v>52.062871777007587</v>
      </c>
      <c r="AL1088" s="51">
        <v>36.585173837456345</v>
      </c>
      <c r="AM1088" s="51">
        <v>67.540569716558821</v>
      </c>
    </row>
    <row r="1089" spans="1:39">
      <c r="A1089" t="s">
        <v>2317</v>
      </c>
      <c r="B1089">
        <v>6</v>
      </c>
      <c r="C1089" t="s">
        <v>2318</v>
      </c>
      <c r="D1089" t="s">
        <v>2144</v>
      </c>
      <c r="E1089" t="s">
        <v>137</v>
      </c>
      <c r="F1089" t="s">
        <v>138</v>
      </c>
      <c r="G1089" t="s">
        <v>139</v>
      </c>
      <c r="H1089" t="s">
        <v>140</v>
      </c>
      <c r="I1089" t="s">
        <v>10</v>
      </c>
      <c r="J1089" t="s">
        <v>20</v>
      </c>
      <c r="K1089">
        <v>52</v>
      </c>
      <c r="L1089">
        <v>150486475</v>
      </c>
      <c r="M1089" t="s">
        <v>2145</v>
      </c>
      <c r="N1089">
        <v>87</v>
      </c>
      <c r="O1089">
        <v>1095078.502692308</v>
      </c>
      <c r="P1089" s="49" t="s">
        <v>33</v>
      </c>
      <c r="Q1089" s="49">
        <v>9800000</v>
      </c>
      <c r="R1089" s="49">
        <v>32.510452999999998</v>
      </c>
      <c r="S1089" s="49">
        <v>52.540310169999998</v>
      </c>
      <c r="T1089" s="49">
        <v>102.35469113918218</v>
      </c>
      <c r="U1089" s="49" t="s">
        <v>2146</v>
      </c>
      <c r="V1089" s="49">
        <v>0.29728859379567718</v>
      </c>
      <c r="W1089" s="49">
        <v>1.1827248672603601</v>
      </c>
      <c r="X1089" s="49">
        <v>2.8362873714296502</v>
      </c>
      <c r="Y1089" s="49">
        <v>44.303867318364098</v>
      </c>
      <c r="Z1089" s="49">
        <v>0.43808999999999998</v>
      </c>
      <c r="AA1089" s="49">
        <v>148.6976837</v>
      </c>
      <c r="AB1089" s="49">
        <v>1.7852155009999999</v>
      </c>
      <c r="AC1089" s="51">
        <v>0.55651590368719528</v>
      </c>
      <c r="AD1089" s="53">
        <v>98000</v>
      </c>
      <c r="AE1089" s="51">
        <v>11.174270435635796</v>
      </c>
      <c r="AF1089" s="51">
        <v>25.196552770528655</v>
      </c>
      <c r="AG1089" s="51">
        <v>1.8239354814718729</v>
      </c>
      <c r="AH1089" s="51">
        <v>0.12600793669188998</v>
      </c>
      <c r="AI1089" s="51">
        <v>7.2388294465632358E-2</v>
      </c>
      <c r="AJ1089" s="51">
        <v>0.14107393531585311</v>
      </c>
      <c r="AK1089" s="51">
        <v>52.520556015774211</v>
      </c>
      <c r="AL1089" s="51">
        <v>36.906793772477599</v>
      </c>
      <c r="AM1089" s="51">
        <v>68.134318259070824</v>
      </c>
    </row>
    <row r="1090" spans="1:39">
      <c r="A1090" t="s">
        <v>2319</v>
      </c>
      <c r="B1090">
        <v>6</v>
      </c>
      <c r="C1090" t="s">
        <v>2320</v>
      </c>
      <c r="D1090" t="s">
        <v>2144</v>
      </c>
      <c r="E1090" t="s">
        <v>137</v>
      </c>
      <c r="F1090" t="s">
        <v>138</v>
      </c>
      <c r="G1090" t="s">
        <v>139</v>
      </c>
      <c r="H1090" t="s">
        <v>140</v>
      </c>
      <c r="I1090" t="s">
        <v>10</v>
      </c>
      <c r="J1090" t="s">
        <v>20</v>
      </c>
      <c r="K1090">
        <v>52</v>
      </c>
      <c r="L1090">
        <v>150486475</v>
      </c>
      <c r="M1090" t="s">
        <v>2145</v>
      </c>
      <c r="N1090">
        <v>88</v>
      </c>
      <c r="O1090">
        <v>1107811.9736538464</v>
      </c>
      <c r="P1090" s="49" t="s">
        <v>33</v>
      </c>
      <c r="Q1090" s="49">
        <v>9800000</v>
      </c>
      <c r="R1090" s="49">
        <v>32.510452999999998</v>
      </c>
      <c r="S1090" s="49">
        <v>52.540310169999998</v>
      </c>
      <c r="T1090" s="49">
        <v>102.35469113918218</v>
      </c>
      <c r="U1090" s="49" t="s">
        <v>2146</v>
      </c>
      <c r="V1090" s="49">
        <v>0.29728859379567718</v>
      </c>
      <c r="W1090" s="49">
        <v>1.1827248672603601</v>
      </c>
      <c r="X1090" s="49">
        <v>2.8362873714296502</v>
      </c>
      <c r="Y1090" s="49">
        <v>44.303867318364098</v>
      </c>
      <c r="Z1090" s="49">
        <v>0.43808999999999998</v>
      </c>
      <c r="AA1090" s="49">
        <v>148.6976837</v>
      </c>
      <c r="AB1090" s="49">
        <v>1.7852155009999999</v>
      </c>
      <c r="AC1090" s="51">
        <v>0.55651590368719528</v>
      </c>
      <c r="AD1090" s="53">
        <v>98000</v>
      </c>
      <c r="AE1090" s="51">
        <v>11.304203812794352</v>
      </c>
      <c r="AF1090" s="51">
        <v>25.489535942278987</v>
      </c>
      <c r="AG1090" s="51">
        <v>1.8611598139545293</v>
      </c>
      <c r="AH1090" s="51">
        <v>0.12705280054233756</v>
      </c>
      <c r="AI1090" s="51">
        <v>7.3016622121686428E-2</v>
      </c>
      <c r="AJ1090" s="51">
        <v>0.14107393531585311</v>
      </c>
      <c r="AK1090" s="51">
        <v>52.976432454080346</v>
      </c>
      <c r="AL1090" s="51">
        <v>37.227143345495122</v>
      </c>
      <c r="AM1090" s="51">
        <v>68.725721562665569</v>
      </c>
    </row>
    <row r="1091" spans="1:39">
      <c r="A1091" t="s">
        <v>2321</v>
      </c>
      <c r="B1091">
        <v>6</v>
      </c>
      <c r="C1091" t="s">
        <v>2322</v>
      </c>
      <c r="D1091" t="s">
        <v>2144</v>
      </c>
      <c r="E1091" t="s">
        <v>137</v>
      </c>
      <c r="F1091" t="s">
        <v>138</v>
      </c>
      <c r="G1091" t="s">
        <v>139</v>
      </c>
      <c r="H1091" t="s">
        <v>140</v>
      </c>
      <c r="I1091" t="s">
        <v>10</v>
      </c>
      <c r="J1091" t="s">
        <v>20</v>
      </c>
      <c r="K1091">
        <v>52</v>
      </c>
      <c r="L1091">
        <v>150486475</v>
      </c>
      <c r="M1091" t="s">
        <v>2145</v>
      </c>
      <c r="N1091">
        <v>89</v>
      </c>
      <c r="O1091">
        <v>1120545.4446153848</v>
      </c>
      <c r="P1091" s="49" t="s">
        <v>33</v>
      </c>
      <c r="Q1091" s="49">
        <v>9800000</v>
      </c>
      <c r="R1091" s="49">
        <v>32.510452999999998</v>
      </c>
      <c r="S1091" s="49">
        <v>52.540310169999998</v>
      </c>
      <c r="T1091" s="49">
        <v>102.35469113918218</v>
      </c>
      <c r="U1091" s="49" t="s">
        <v>2146</v>
      </c>
      <c r="V1091" s="49">
        <v>0.29728859379567718</v>
      </c>
      <c r="W1091" s="49">
        <v>1.1827248672603601</v>
      </c>
      <c r="X1091" s="49">
        <v>2.8362873714296502</v>
      </c>
      <c r="Y1091" s="49">
        <v>44.303867318364098</v>
      </c>
      <c r="Z1091" s="49">
        <v>0.43808999999999998</v>
      </c>
      <c r="AA1091" s="49">
        <v>148.6976837</v>
      </c>
      <c r="AB1091" s="49">
        <v>1.7852155009999999</v>
      </c>
      <c r="AC1091" s="51">
        <v>0.55651590368719528</v>
      </c>
      <c r="AD1091" s="53">
        <v>98000</v>
      </c>
      <c r="AE1091" s="51">
        <v>11.434137189952907</v>
      </c>
      <c r="AF1091" s="51">
        <v>25.782519114029316</v>
      </c>
      <c r="AG1091" s="51">
        <v>1.8986885747882549</v>
      </c>
      <c r="AH1091" s="51">
        <v>0.12809186483142587</v>
      </c>
      <c r="AI1091" s="51">
        <v>7.3642477152478916E-2</v>
      </c>
      <c r="AJ1091" s="51">
        <v>0.14107393531585311</v>
      </c>
      <c r="AK1091" s="51">
        <v>53.430514905464754</v>
      </c>
      <c r="AL1091" s="51">
        <v>37.546232263440167</v>
      </c>
      <c r="AM1091" s="51">
        <v>69.314797547489349</v>
      </c>
    </row>
    <row r="1092" spans="1:39">
      <c r="A1092" t="s">
        <v>2323</v>
      </c>
      <c r="B1092">
        <v>6</v>
      </c>
      <c r="C1092" t="s">
        <v>2324</v>
      </c>
      <c r="D1092" t="s">
        <v>2144</v>
      </c>
      <c r="E1092" t="s">
        <v>137</v>
      </c>
      <c r="F1092" t="s">
        <v>138</v>
      </c>
      <c r="G1092" t="s">
        <v>139</v>
      </c>
      <c r="H1092" t="s">
        <v>140</v>
      </c>
      <c r="I1092" t="s">
        <v>10</v>
      </c>
      <c r="J1092" t="s">
        <v>20</v>
      </c>
      <c r="K1092">
        <v>52</v>
      </c>
      <c r="L1092">
        <v>150486475</v>
      </c>
      <c r="M1092" t="s">
        <v>2145</v>
      </c>
      <c r="N1092">
        <v>90</v>
      </c>
      <c r="O1092">
        <v>1133278.9155769232</v>
      </c>
      <c r="P1092" s="49" t="s">
        <v>33</v>
      </c>
      <c r="Q1092" s="49">
        <v>9800000</v>
      </c>
      <c r="R1092" s="49">
        <v>32.510452999999998</v>
      </c>
      <c r="S1092" s="49">
        <v>52.540310169999998</v>
      </c>
      <c r="T1092" s="49">
        <v>102.35469113918218</v>
      </c>
      <c r="U1092" s="49" t="s">
        <v>2146</v>
      </c>
      <c r="V1092" s="49">
        <v>0.29728859379567718</v>
      </c>
      <c r="W1092" s="49">
        <v>1.1827248672603601</v>
      </c>
      <c r="X1092" s="49">
        <v>2.8362873714296502</v>
      </c>
      <c r="Y1092" s="49">
        <v>44.303867318364098</v>
      </c>
      <c r="Z1092" s="49">
        <v>0.43808999999999998</v>
      </c>
      <c r="AA1092" s="49">
        <v>148.6976837</v>
      </c>
      <c r="AB1092" s="49">
        <v>1.7852155009999999</v>
      </c>
      <c r="AC1092" s="51">
        <v>0.55651590368719528</v>
      </c>
      <c r="AD1092" s="53">
        <v>98000</v>
      </c>
      <c r="AE1092" s="51">
        <v>11.564070567111461</v>
      </c>
      <c r="AF1092" s="51">
        <v>26.075502285779649</v>
      </c>
      <c r="AG1092" s="51">
        <v>1.9365200728638914</v>
      </c>
      <c r="AH1092" s="51">
        <v>0.12912515708538647</v>
      </c>
      <c r="AI1092" s="51">
        <v>7.4265878050601475E-2</v>
      </c>
      <c r="AJ1092" s="51">
        <v>0.14107393531585311</v>
      </c>
      <c r="AK1092" s="51">
        <v>53.88281678703035</v>
      </c>
      <c r="AL1092" s="51">
        <v>37.864069954663982</v>
      </c>
      <c r="AM1092" s="51">
        <v>69.901563619396711</v>
      </c>
    </row>
    <row r="1093" spans="1:39">
      <c r="A1093" t="s">
        <v>2325</v>
      </c>
      <c r="B1093">
        <v>6</v>
      </c>
      <c r="C1093" t="s">
        <v>2326</v>
      </c>
      <c r="D1093" t="s">
        <v>2144</v>
      </c>
      <c r="E1093" t="s">
        <v>137</v>
      </c>
      <c r="F1093" t="s">
        <v>138</v>
      </c>
      <c r="G1093" t="s">
        <v>139</v>
      </c>
      <c r="H1093" t="s">
        <v>140</v>
      </c>
      <c r="I1093" t="s">
        <v>10</v>
      </c>
      <c r="J1093" t="s">
        <v>20</v>
      </c>
      <c r="K1093">
        <v>52</v>
      </c>
      <c r="L1093">
        <v>150486475</v>
      </c>
      <c r="M1093" t="s">
        <v>2145</v>
      </c>
      <c r="N1093">
        <v>91</v>
      </c>
      <c r="O1093">
        <v>1146012.3865384615</v>
      </c>
      <c r="P1093" s="49" t="s">
        <v>33</v>
      </c>
      <c r="Q1093" s="49">
        <v>9800000</v>
      </c>
      <c r="R1093" s="49">
        <v>32.510452999999998</v>
      </c>
      <c r="S1093" s="49">
        <v>52.540310169999998</v>
      </c>
      <c r="T1093" s="49">
        <v>102.35469113918218</v>
      </c>
      <c r="U1093" s="49" t="s">
        <v>2146</v>
      </c>
      <c r="V1093" s="49">
        <v>0.29728859379567718</v>
      </c>
      <c r="W1093" s="49">
        <v>1.1827248672603601</v>
      </c>
      <c r="X1093" s="49">
        <v>2.8362873714296502</v>
      </c>
      <c r="Y1093" s="49">
        <v>44.303867318364098</v>
      </c>
      <c r="Z1093" s="49">
        <v>0.43808999999999998</v>
      </c>
      <c r="AA1093" s="49">
        <v>148.6976837</v>
      </c>
      <c r="AB1093" s="49">
        <v>1.7852155009999999</v>
      </c>
      <c r="AC1093" s="51">
        <v>0.55651590368719528</v>
      </c>
      <c r="AD1093" s="53">
        <v>98000</v>
      </c>
      <c r="AE1093" s="51">
        <v>11.694003944270015</v>
      </c>
      <c r="AF1093" s="51">
        <v>26.368485457529978</v>
      </c>
      <c r="AG1093" s="51">
        <v>1.9746526248879359</v>
      </c>
      <c r="AH1093" s="51">
        <v>0.1301527039803497</v>
      </c>
      <c r="AI1093" s="51">
        <v>7.4886842783154217E-2</v>
      </c>
      <c r="AJ1093" s="51">
        <v>0.14107393531585311</v>
      </c>
      <c r="AK1093" s="51">
        <v>54.333351134615235</v>
      </c>
      <c r="AL1093" s="51">
        <v>38.18066557959871</v>
      </c>
      <c r="AM1093" s="51">
        <v>70.48603668963176</v>
      </c>
    </row>
    <row r="1094" spans="1:39">
      <c r="A1094" t="s">
        <v>2327</v>
      </c>
      <c r="B1094">
        <v>6</v>
      </c>
      <c r="C1094" t="s">
        <v>2328</v>
      </c>
      <c r="D1094" t="s">
        <v>2144</v>
      </c>
      <c r="E1094" t="s">
        <v>137</v>
      </c>
      <c r="F1094" t="s">
        <v>138</v>
      </c>
      <c r="G1094" t="s">
        <v>139</v>
      </c>
      <c r="H1094" t="s">
        <v>140</v>
      </c>
      <c r="I1094" t="s">
        <v>10</v>
      </c>
      <c r="J1094" t="s">
        <v>20</v>
      </c>
      <c r="K1094">
        <v>52</v>
      </c>
      <c r="L1094">
        <v>150486475</v>
      </c>
      <c r="M1094" t="s">
        <v>2145</v>
      </c>
      <c r="N1094">
        <v>92</v>
      </c>
      <c r="O1094">
        <v>1158745.8574999999</v>
      </c>
      <c r="P1094" s="49" t="s">
        <v>33</v>
      </c>
      <c r="Q1094" s="49">
        <v>9800000</v>
      </c>
      <c r="R1094" s="49">
        <v>32.510452999999998</v>
      </c>
      <c r="S1094" s="49">
        <v>52.540310169999998</v>
      </c>
      <c r="T1094" s="49">
        <v>102.35469113918218</v>
      </c>
      <c r="U1094" s="49" t="s">
        <v>2146</v>
      </c>
      <c r="V1094" s="49">
        <v>0.29728859379567718</v>
      </c>
      <c r="W1094" s="49">
        <v>1.1827248672603601</v>
      </c>
      <c r="X1094" s="49">
        <v>2.8362873714296502</v>
      </c>
      <c r="Y1094" s="49">
        <v>44.303867318364098</v>
      </c>
      <c r="Z1094" s="49">
        <v>0.43808999999999998</v>
      </c>
      <c r="AA1094" s="49">
        <v>148.6976837</v>
      </c>
      <c r="AB1094" s="49">
        <v>1.7852155009999999</v>
      </c>
      <c r="AC1094" s="51">
        <v>0.55651590368719528</v>
      </c>
      <c r="AD1094" s="53">
        <v>98000</v>
      </c>
      <c r="AE1094" s="51">
        <v>11.82393732142857</v>
      </c>
      <c r="AF1094" s="51">
        <v>26.661468629280307</v>
      </c>
      <c r="AG1094" s="51">
        <v>2.0130845551439629</v>
      </c>
      <c r="AH1094" s="51">
        <v>0.13117453137812793</v>
      </c>
      <c r="AI1094" s="51">
        <v>7.5505388811670404E-2</v>
      </c>
      <c r="AJ1094" s="51">
        <v>0.14107393531585311</v>
      </c>
      <c r="AK1094" s="51">
        <v>54.782130617248889</v>
      </c>
      <c r="AL1094" s="51">
        <v>38.496028040915853</v>
      </c>
      <c r="AM1094" s="51">
        <v>71.068233193581932</v>
      </c>
    </row>
    <row r="1095" spans="1:39">
      <c r="A1095" t="s">
        <v>2329</v>
      </c>
      <c r="B1095">
        <v>6</v>
      </c>
      <c r="C1095" t="s">
        <v>2330</v>
      </c>
      <c r="D1095" t="s">
        <v>2144</v>
      </c>
      <c r="E1095" t="s">
        <v>137</v>
      </c>
      <c r="F1095" t="s">
        <v>138</v>
      </c>
      <c r="G1095" t="s">
        <v>139</v>
      </c>
      <c r="H1095" t="s">
        <v>140</v>
      </c>
      <c r="I1095" t="s">
        <v>10</v>
      </c>
      <c r="J1095" t="s">
        <v>20</v>
      </c>
      <c r="K1095">
        <v>52</v>
      </c>
      <c r="L1095">
        <v>150486475</v>
      </c>
      <c r="M1095" t="s">
        <v>2145</v>
      </c>
      <c r="N1095">
        <v>93</v>
      </c>
      <c r="O1095">
        <v>1171479.3284615383</v>
      </c>
      <c r="P1095" s="49" t="s">
        <v>33</v>
      </c>
      <c r="Q1095" s="49">
        <v>9800000</v>
      </c>
      <c r="R1095" s="49">
        <v>32.510452999999998</v>
      </c>
      <c r="S1095" s="49">
        <v>52.540310169999998</v>
      </c>
      <c r="T1095" s="49">
        <v>102.35469113918218</v>
      </c>
      <c r="U1095" s="49" t="s">
        <v>2146</v>
      </c>
      <c r="V1095" s="49">
        <v>0.29728859379567718</v>
      </c>
      <c r="W1095" s="49">
        <v>1.1827248672603601</v>
      </c>
      <c r="X1095" s="49">
        <v>2.8362873714296502</v>
      </c>
      <c r="Y1095" s="49">
        <v>44.303867318364098</v>
      </c>
      <c r="Z1095" s="49">
        <v>0.43808999999999998</v>
      </c>
      <c r="AA1095" s="49">
        <v>148.6976837</v>
      </c>
      <c r="AB1095" s="49">
        <v>1.7852155009999999</v>
      </c>
      <c r="AC1095" s="51">
        <v>0.55651590368719528</v>
      </c>
      <c r="AD1095" s="53">
        <v>98000</v>
      </c>
      <c r="AE1095" s="51">
        <v>11.953870698587126</v>
      </c>
      <c r="AF1095" s="51">
        <v>26.954451801030643</v>
      </c>
      <c r="AG1095" s="51">
        <v>2.0518141952639923</v>
      </c>
      <c r="AH1095" s="51">
        <v>0.13219066436017926</v>
      </c>
      <c r="AI1095" s="51">
        <v>7.6121533111110723E-2</v>
      </c>
      <c r="AJ1095" s="51">
        <v>0.14107393531585311</v>
      </c>
      <c r="AK1095" s="51">
        <v>55.229167550933226</v>
      </c>
      <c r="AL1095" s="51">
        <v>38.81016599321044</v>
      </c>
      <c r="AM1095" s="51">
        <v>71.64816910865602</v>
      </c>
    </row>
    <row r="1096" spans="1:39">
      <c r="A1096" t="s">
        <v>2331</v>
      </c>
      <c r="B1096">
        <v>6</v>
      </c>
      <c r="C1096" t="s">
        <v>2332</v>
      </c>
      <c r="D1096" t="s">
        <v>2144</v>
      </c>
      <c r="E1096" t="s">
        <v>137</v>
      </c>
      <c r="F1096" t="s">
        <v>138</v>
      </c>
      <c r="G1096" t="s">
        <v>139</v>
      </c>
      <c r="H1096" t="s">
        <v>140</v>
      </c>
      <c r="I1096" t="s">
        <v>10</v>
      </c>
      <c r="J1096" t="s">
        <v>20</v>
      </c>
      <c r="K1096">
        <v>52</v>
      </c>
      <c r="L1096">
        <v>150486475</v>
      </c>
      <c r="M1096" t="s">
        <v>2145</v>
      </c>
      <c r="N1096">
        <v>94</v>
      </c>
      <c r="O1096">
        <v>1184212.7994230767</v>
      </c>
      <c r="P1096" s="49" t="s">
        <v>33</v>
      </c>
      <c r="Q1096" s="49">
        <v>9800000</v>
      </c>
      <c r="R1096" s="49">
        <v>32.510452999999998</v>
      </c>
      <c r="S1096" s="49">
        <v>52.540310169999998</v>
      </c>
      <c r="T1096" s="49">
        <v>102.35469113918218</v>
      </c>
      <c r="U1096" s="49" t="s">
        <v>2146</v>
      </c>
      <c r="V1096" s="49">
        <v>0.29728859379567718</v>
      </c>
      <c r="W1096" s="49">
        <v>1.1827248672603601</v>
      </c>
      <c r="X1096" s="49">
        <v>2.8362873714296502</v>
      </c>
      <c r="Y1096" s="49">
        <v>44.303867318364098</v>
      </c>
      <c r="Z1096" s="49">
        <v>0.43808999999999998</v>
      </c>
      <c r="AA1096" s="49">
        <v>148.6976837</v>
      </c>
      <c r="AB1096" s="49">
        <v>1.7852155009999999</v>
      </c>
      <c r="AC1096" s="51">
        <v>0.55651590368719528</v>
      </c>
      <c r="AD1096" s="53">
        <v>98000</v>
      </c>
      <c r="AE1096" s="51">
        <v>12.083804075745681</v>
      </c>
      <c r="AF1096" s="51">
        <v>27.247434972780972</v>
      </c>
      <c r="AG1096" s="51">
        <v>2.0908398840093465</v>
      </c>
      <c r="AH1096" s="51">
        <v>0.13320112726000052</v>
      </c>
      <c r="AI1096" s="51">
        <v>7.6735292187980503E-2</v>
      </c>
      <c r="AJ1096" s="51">
        <v>0.14107393531585311</v>
      </c>
      <c r="AK1096" s="51">
        <v>55.674473911787373</v>
      </c>
      <c r="AL1096" s="51">
        <v>39.123087852237987</v>
      </c>
      <c r="AM1096" s="51">
        <v>72.22585997133676</v>
      </c>
    </row>
    <row r="1097" spans="1:39">
      <c r="A1097" t="s">
        <v>2333</v>
      </c>
      <c r="B1097">
        <v>6</v>
      </c>
      <c r="C1097" t="s">
        <v>2334</v>
      </c>
      <c r="D1097" t="s">
        <v>2144</v>
      </c>
      <c r="E1097" t="s">
        <v>137</v>
      </c>
      <c r="F1097" t="s">
        <v>138</v>
      </c>
      <c r="G1097" t="s">
        <v>139</v>
      </c>
      <c r="H1097" t="s">
        <v>140</v>
      </c>
      <c r="I1097" t="s">
        <v>10</v>
      </c>
      <c r="J1097" t="s">
        <v>20</v>
      </c>
      <c r="K1097">
        <v>52</v>
      </c>
      <c r="L1097">
        <v>150486475</v>
      </c>
      <c r="M1097" t="s">
        <v>2145</v>
      </c>
      <c r="N1097">
        <v>95</v>
      </c>
      <c r="O1097">
        <v>1196946.2703846151</v>
      </c>
      <c r="P1097" s="49" t="s">
        <v>33</v>
      </c>
      <c r="Q1097" s="49">
        <v>9800000</v>
      </c>
      <c r="R1097" s="49">
        <v>32.510452999999998</v>
      </c>
      <c r="S1097" s="49">
        <v>52.540310169999998</v>
      </c>
      <c r="T1097" s="49">
        <v>102.35469113918218</v>
      </c>
      <c r="U1097" s="49" t="s">
        <v>2146</v>
      </c>
      <c r="V1097" s="49">
        <v>0.29728859379567718</v>
      </c>
      <c r="W1097" s="49">
        <v>1.1827248672603601</v>
      </c>
      <c r="X1097" s="49">
        <v>2.8362873714296502</v>
      </c>
      <c r="Y1097" s="49">
        <v>44.303867318364098</v>
      </c>
      <c r="Z1097" s="49">
        <v>0.43808999999999998</v>
      </c>
      <c r="AA1097" s="49">
        <v>148.6976837</v>
      </c>
      <c r="AB1097" s="49">
        <v>1.7852155009999999</v>
      </c>
      <c r="AC1097" s="51">
        <v>0.55651590368719528</v>
      </c>
      <c r="AD1097" s="53">
        <v>98000</v>
      </c>
      <c r="AE1097" s="51">
        <v>12.213737452904235</v>
      </c>
      <c r="AF1097" s="51">
        <v>27.540418144531301</v>
      </c>
      <c r="AG1097" s="51">
        <v>2.1301599670605809</v>
      </c>
      <c r="AH1097" s="51">
        <v>0.13420594369406882</v>
      </c>
      <c r="AI1097" s="51">
        <v>7.7346682097619732E-2</v>
      </c>
      <c r="AJ1097" s="51">
        <v>0.14107393531585311</v>
      </c>
      <c r="AK1097" s="51">
        <v>56.118061348592249</v>
      </c>
      <c r="AL1097" s="51">
        <v>39.434801803729712</v>
      </c>
      <c r="AM1097" s="51">
        <v>72.801320893454786</v>
      </c>
    </row>
    <row r="1098" spans="1:39">
      <c r="A1098" t="s">
        <v>2335</v>
      </c>
      <c r="B1098">
        <v>6</v>
      </c>
      <c r="C1098" t="s">
        <v>2336</v>
      </c>
      <c r="D1098" t="s">
        <v>2144</v>
      </c>
      <c r="E1098" t="s">
        <v>137</v>
      </c>
      <c r="F1098" t="s">
        <v>138</v>
      </c>
      <c r="G1098" t="s">
        <v>139</v>
      </c>
      <c r="H1098" t="s">
        <v>140</v>
      </c>
      <c r="I1098" t="s">
        <v>10</v>
      </c>
      <c r="J1098" t="s">
        <v>20</v>
      </c>
      <c r="K1098">
        <v>52</v>
      </c>
      <c r="L1098">
        <v>150486475</v>
      </c>
      <c r="M1098" t="s">
        <v>2145</v>
      </c>
      <c r="N1098">
        <v>96</v>
      </c>
      <c r="O1098">
        <v>1209679.7413461534</v>
      </c>
      <c r="P1098" s="49" t="s">
        <v>33</v>
      </c>
      <c r="Q1098" s="49">
        <v>9800000</v>
      </c>
      <c r="R1098" s="49">
        <v>32.510452999999998</v>
      </c>
      <c r="S1098" s="49">
        <v>52.540310169999998</v>
      </c>
      <c r="T1098" s="49">
        <v>102.35469113918218</v>
      </c>
      <c r="U1098" s="49" t="s">
        <v>2146</v>
      </c>
      <c r="V1098" s="49">
        <v>0.29728859379567718</v>
      </c>
      <c r="W1098" s="49">
        <v>1.1827248672603601</v>
      </c>
      <c r="X1098" s="49">
        <v>2.8362873714296502</v>
      </c>
      <c r="Y1098" s="49">
        <v>44.303867318364098</v>
      </c>
      <c r="Z1098" s="49">
        <v>0.43808999999999998</v>
      </c>
      <c r="AA1098" s="49">
        <v>148.6976837</v>
      </c>
      <c r="AB1098" s="49">
        <v>1.7852155009999999</v>
      </c>
      <c r="AC1098" s="51">
        <v>0.55651590368719528</v>
      </c>
      <c r="AD1098" s="53">
        <v>98000</v>
      </c>
      <c r="AE1098" s="51">
        <v>12.34367083006279</v>
      </c>
      <c r="AF1098" s="51">
        <v>27.833401316281634</v>
      </c>
      <c r="AG1098" s="51">
        <v>2.1697727968160536</v>
      </c>
      <c r="AH1098" s="51">
        <v>0.13520513659135711</v>
      </c>
      <c r="AI1098" s="51">
        <v>7.7955718460711698E-2</v>
      </c>
      <c r="AJ1098" s="51">
        <v>0.14107393531585311</v>
      </c>
      <c r="AK1098" s="51">
        <v>56.559941194768228</v>
      </c>
      <c r="AL1098" s="51">
        <v>39.745315811809384</v>
      </c>
      <c r="AM1098" s="51">
        <v>73.374566577727066</v>
      </c>
    </row>
    <row r="1099" spans="1:39">
      <c r="A1099" t="s">
        <v>2337</v>
      </c>
      <c r="B1099">
        <v>6</v>
      </c>
      <c r="C1099" t="s">
        <v>2338</v>
      </c>
      <c r="D1099" t="s">
        <v>2144</v>
      </c>
      <c r="E1099" t="s">
        <v>137</v>
      </c>
      <c r="F1099" t="s">
        <v>138</v>
      </c>
      <c r="G1099" t="s">
        <v>139</v>
      </c>
      <c r="H1099" t="s">
        <v>140</v>
      </c>
      <c r="I1099" t="s">
        <v>10</v>
      </c>
      <c r="J1099" t="s">
        <v>20</v>
      </c>
      <c r="K1099">
        <v>52</v>
      </c>
      <c r="L1099">
        <v>150486475</v>
      </c>
      <c r="M1099" t="s">
        <v>2145</v>
      </c>
      <c r="N1099">
        <v>97</v>
      </c>
      <c r="O1099">
        <v>1222413.2123076918</v>
      </c>
      <c r="P1099" s="49" t="s">
        <v>33</v>
      </c>
      <c r="Q1099" s="49">
        <v>9800000</v>
      </c>
      <c r="R1099" s="49">
        <v>32.510452999999998</v>
      </c>
      <c r="S1099" s="49">
        <v>52.540310169999998</v>
      </c>
      <c r="T1099" s="49">
        <v>102.35469113918218</v>
      </c>
      <c r="U1099" s="49" t="s">
        <v>2146</v>
      </c>
      <c r="V1099" s="49">
        <v>0.29728859379567718</v>
      </c>
      <c r="W1099" s="49">
        <v>1.1827248672603601</v>
      </c>
      <c r="X1099" s="49">
        <v>2.8362873714296502</v>
      </c>
      <c r="Y1099" s="49">
        <v>44.303867318364098</v>
      </c>
      <c r="Z1099" s="49">
        <v>0.43808999999999998</v>
      </c>
      <c r="AA1099" s="49">
        <v>148.6976837</v>
      </c>
      <c r="AB1099" s="49">
        <v>1.7852155009999999</v>
      </c>
      <c r="AC1099" s="51">
        <v>0.55651590368719528</v>
      </c>
      <c r="AD1099" s="53">
        <v>98000</v>
      </c>
      <c r="AE1099" s="51">
        <v>12.473604207221346</v>
      </c>
      <c r="AF1099" s="51">
        <v>28.126384488031967</v>
      </c>
      <c r="AG1099" s="51">
        <v>2.2096767321987421</v>
      </c>
      <c r="AH1099" s="51">
        <v>0.13619872822147211</v>
      </c>
      <c r="AI1099" s="51">
        <v>7.856241647905296E-2</v>
      </c>
      <c r="AJ1099" s="51">
        <v>0.14107393531585311</v>
      </c>
      <c r="AK1099" s="51">
        <v>57.000124479816883</v>
      </c>
      <c r="AL1099" s="51">
        <v>40.054637627033564</v>
      </c>
      <c r="AM1099" s="51">
        <v>73.945611332600208</v>
      </c>
    </row>
    <row r="1100" spans="1:39">
      <c r="A1100" t="s">
        <v>2339</v>
      </c>
      <c r="B1100">
        <v>6</v>
      </c>
      <c r="C1100" t="s">
        <v>2340</v>
      </c>
      <c r="D1100" t="s">
        <v>2144</v>
      </c>
      <c r="E1100" t="s">
        <v>137</v>
      </c>
      <c r="F1100" t="s">
        <v>138</v>
      </c>
      <c r="G1100" t="s">
        <v>139</v>
      </c>
      <c r="H1100" t="s">
        <v>140</v>
      </c>
      <c r="I1100" t="s">
        <v>10</v>
      </c>
      <c r="J1100" t="s">
        <v>20</v>
      </c>
      <c r="K1100">
        <v>52</v>
      </c>
      <c r="L1100">
        <v>150486475</v>
      </c>
      <c r="M1100" t="s">
        <v>2145</v>
      </c>
      <c r="N1100">
        <v>98</v>
      </c>
      <c r="O1100">
        <v>1235146.6832692302</v>
      </c>
      <c r="P1100" s="49" t="s">
        <v>33</v>
      </c>
      <c r="Q1100" s="49">
        <v>9800000</v>
      </c>
      <c r="R1100" s="49">
        <v>32.510452999999998</v>
      </c>
      <c r="S1100" s="49">
        <v>52.540310169999998</v>
      </c>
      <c r="T1100" s="49">
        <v>102.35469113918218</v>
      </c>
      <c r="U1100" s="49" t="s">
        <v>2146</v>
      </c>
      <c r="V1100" s="49">
        <v>0.29728859379567718</v>
      </c>
      <c r="W1100" s="49">
        <v>1.1827248672603601</v>
      </c>
      <c r="X1100" s="49">
        <v>2.8362873714296502</v>
      </c>
      <c r="Y1100" s="49">
        <v>44.303867318364098</v>
      </c>
      <c r="Z1100" s="49">
        <v>0.43808999999999998</v>
      </c>
      <c r="AA1100" s="49">
        <v>148.6976837</v>
      </c>
      <c r="AB1100" s="49">
        <v>1.7852155009999999</v>
      </c>
      <c r="AC1100" s="51">
        <v>0.55651590368719528</v>
      </c>
      <c r="AD1100" s="53">
        <v>98000</v>
      </c>
      <c r="AE1100" s="51">
        <v>12.6035375843799</v>
      </c>
      <c r="AF1100" s="51">
        <v>28.419367659782299</v>
      </c>
      <c r="AG1100" s="51">
        <v>2.2498701384709152</v>
      </c>
      <c r="AH1100" s="51">
        <v>0.13718674022146302</v>
      </c>
      <c r="AI1100" s="51">
        <v>7.9166790950624191E-2</v>
      </c>
      <c r="AJ1100" s="51">
        <v>0.14107393531585311</v>
      </c>
      <c r="AK1100" s="51">
        <v>57.438621940255473</v>
      </c>
      <c r="AL1100" s="51">
        <v>40.362774794075392</v>
      </c>
      <c r="AM1100" s="51">
        <v>74.514469086435554</v>
      </c>
    </row>
    <row r="1101" spans="1:39">
      <c r="A1101" t="s">
        <v>2341</v>
      </c>
      <c r="B1101">
        <v>6</v>
      </c>
      <c r="C1101" t="s">
        <v>2342</v>
      </c>
      <c r="D1101" t="s">
        <v>2144</v>
      </c>
      <c r="E1101" t="s">
        <v>137</v>
      </c>
      <c r="F1101" t="s">
        <v>138</v>
      </c>
      <c r="G1101" t="s">
        <v>139</v>
      </c>
      <c r="H1101" t="s">
        <v>140</v>
      </c>
      <c r="I1101" t="s">
        <v>10</v>
      </c>
      <c r="J1101" t="s">
        <v>20</v>
      </c>
      <c r="K1101">
        <v>52</v>
      </c>
      <c r="L1101">
        <v>150486475</v>
      </c>
      <c r="M1101" t="s">
        <v>2145</v>
      </c>
      <c r="N1101">
        <v>99</v>
      </c>
      <c r="O1101">
        <v>1247880.1542307686</v>
      </c>
      <c r="P1101" s="49" t="s">
        <v>33</v>
      </c>
      <c r="Q1101" s="49">
        <v>9800000</v>
      </c>
      <c r="R1101" s="49">
        <v>32.510452999999998</v>
      </c>
      <c r="S1101" s="49">
        <v>52.540310169999998</v>
      </c>
      <c r="T1101" s="49">
        <v>102.35469113918218</v>
      </c>
      <c r="U1101" s="49" t="s">
        <v>2146</v>
      </c>
      <c r="V1101" s="49">
        <v>0.29728859379567718</v>
      </c>
      <c r="W1101" s="49">
        <v>1.1827248672603601</v>
      </c>
      <c r="X1101" s="49">
        <v>2.8362873714296502</v>
      </c>
      <c r="Y1101" s="49">
        <v>44.303867318364098</v>
      </c>
      <c r="Z1101" s="49">
        <v>0.43808999999999998</v>
      </c>
      <c r="AA1101" s="49">
        <v>148.6976837</v>
      </c>
      <c r="AB1101" s="49">
        <v>1.7852155009999999</v>
      </c>
      <c r="AC1101" s="51">
        <v>0.55651590368719528</v>
      </c>
      <c r="AD1101" s="53">
        <v>98000</v>
      </c>
      <c r="AE1101" s="51">
        <v>12.733470961538455</v>
      </c>
      <c r="AF1101" s="51">
        <v>28.712350831532628</v>
      </c>
      <c r="AG1101" s="51">
        <v>2.290351387056353</v>
      </c>
      <c r="AH1101" s="51">
        <v>0.13816919362158661</v>
      </c>
      <c r="AI1101" s="51">
        <v>7.9768856284001349E-2</v>
      </c>
      <c r="AJ1101" s="51">
        <v>0.14107393531585311</v>
      </c>
      <c r="AK1101" s="51">
        <v>57.875444030072821</v>
      </c>
      <c r="AL1101" s="51">
        <v>40.669734659072049</v>
      </c>
      <c r="AM1101" s="51">
        <v>75.081153401073593</v>
      </c>
    </row>
    <row r="1102" spans="1:39">
      <c r="A1102" t="s">
        <v>2343</v>
      </c>
      <c r="B1102">
        <v>6</v>
      </c>
      <c r="C1102" t="s">
        <v>2344</v>
      </c>
      <c r="D1102" t="s">
        <v>2144</v>
      </c>
      <c r="E1102" t="s">
        <v>137</v>
      </c>
      <c r="F1102" t="s">
        <v>138</v>
      </c>
      <c r="G1102" t="s">
        <v>139</v>
      </c>
      <c r="H1102" t="s">
        <v>140</v>
      </c>
      <c r="I1102" t="s">
        <v>10</v>
      </c>
      <c r="J1102" t="s">
        <v>20</v>
      </c>
      <c r="K1102">
        <v>52</v>
      </c>
      <c r="L1102">
        <v>150486475</v>
      </c>
      <c r="M1102" t="s">
        <v>2145</v>
      </c>
      <c r="N1102">
        <v>100</v>
      </c>
      <c r="O1102">
        <v>1260613.6251923069</v>
      </c>
      <c r="P1102" s="49" t="s">
        <v>33</v>
      </c>
      <c r="Q1102" s="49">
        <v>9800000</v>
      </c>
      <c r="R1102" s="49">
        <v>32.510452999999998</v>
      </c>
      <c r="S1102" s="49">
        <v>52.540310169999998</v>
      </c>
      <c r="T1102" s="49">
        <v>102.35469113918218</v>
      </c>
      <c r="U1102" s="49" t="s">
        <v>2146</v>
      </c>
      <c r="V1102" s="49">
        <v>0.29728859379567718</v>
      </c>
      <c r="W1102" s="49">
        <v>1.1827248672603601</v>
      </c>
      <c r="X1102" s="49">
        <v>2.8362873714296502</v>
      </c>
      <c r="Y1102" s="49">
        <v>44.303867318364098</v>
      </c>
      <c r="Z1102" s="49">
        <v>0.43808999999999998</v>
      </c>
      <c r="AA1102" s="49">
        <v>148.6976837</v>
      </c>
      <c r="AB1102" s="49">
        <v>1.7852155009999999</v>
      </c>
      <c r="AC1102" s="51">
        <v>0.55651590368719528</v>
      </c>
      <c r="AD1102" s="53">
        <v>98000</v>
      </c>
      <c r="AE1102" s="51">
        <v>12.863404338697009</v>
      </c>
      <c r="AF1102" s="51">
        <v>29.005334003282957</v>
      </c>
      <c r="AG1102" s="51">
        <v>2.3311188553697488</v>
      </c>
      <c r="AH1102" s="51">
        <v>0.13914610886981787</v>
      </c>
      <c r="AI1102" s="51">
        <v>8.0368626512140912E-2</v>
      </c>
      <c r="AJ1102" s="51">
        <v>0.14107393531585311</v>
      </c>
      <c r="AK1102" s="51">
        <v>58.31060093073102</v>
      </c>
      <c r="AL1102" s="51">
        <v>40.975524376653084</v>
      </c>
      <c r="AM1102" s="51">
        <v>75.645677484808942</v>
      </c>
    </row>
    <row r="1103" spans="1:39">
      <c r="A1103" t="s">
        <v>2345</v>
      </c>
      <c r="B1103">
        <v>6</v>
      </c>
      <c r="C1103" t="s">
        <v>2346</v>
      </c>
      <c r="D1103" t="s">
        <v>2144</v>
      </c>
      <c r="E1103" t="s">
        <v>137</v>
      </c>
      <c r="F1103" t="s">
        <v>138</v>
      </c>
      <c r="G1103" t="s">
        <v>139</v>
      </c>
      <c r="H1103" t="s">
        <v>140</v>
      </c>
      <c r="I1103" t="s">
        <v>10</v>
      </c>
      <c r="J1103" t="s">
        <v>20</v>
      </c>
      <c r="K1103">
        <v>52</v>
      </c>
      <c r="L1103">
        <v>150486475</v>
      </c>
      <c r="M1103" t="s">
        <v>2145</v>
      </c>
      <c r="N1103">
        <v>101</v>
      </c>
      <c r="O1103">
        <v>1273347.0961538453</v>
      </c>
      <c r="P1103" s="49" t="s">
        <v>33</v>
      </c>
      <c r="Q1103" s="49">
        <v>9800000</v>
      </c>
      <c r="R1103" s="49">
        <v>32.510452999999998</v>
      </c>
      <c r="S1103" s="49">
        <v>52.540310169999998</v>
      </c>
      <c r="T1103" s="49">
        <v>102.35469113918218</v>
      </c>
      <c r="U1103" s="49" t="s">
        <v>2146</v>
      </c>
      <c r="V1103" s="49">
        <v>0.29728859379567718</v>
      </c>
      <c r="W1103" s="49">
        <v>1.1827248672603601</v>
      </c>
      <c r="X1103" s="49">
        <v>2.8362873714296502</v>
      </c>
      <c r="Y1103" s="49">
        <v>44.303867318364098</v>
      </c>
      <c r="Z1103" s="49">
        <v>0.43808999999999998</v>
      </c>
      <c r="AA1103" s="49">
        <v>148.6976837</v>
      </c>
      <c r="AB1103" s="49">
        <v>1.7852155009999999</v>
      </c>
      <c r="AC1103" s="51">
        <v>0.55651590368719528</v>
      </c>
      <c r="AD1103" s="53">
        <v>98000</v>
      </c>
      <c r="AE1103" s="51">
        <v>12.993337715855564</v>
      </c>
      <c r="AF1103" s="51">
        <v>29.29831717503329</v>
      </c>
      <c r="AG1103" s="51">
        <v>2.3721709266529962</v>
      </c>
      <c r="AH1103" s="51">
        <v>0.14011750585535393</v>
      </c>
      <c r="AI1103" s="51">
        <v>8.096611530557303E-2</v>
      </c>
      <c r="AJ1103" s="51">
        <v>0.14107393531585311</v>
      </c>
      <c r="AK1103" s="51">
        <v>58.744102560737609</v>
      </c>
      <c r="AL1103" s="51">
        <v>41.280150916666884</v>
      </c>
      <c r="AM1103" s="51">
        <v>76.208054204808334</v>
      </c>
    </row>
    <row r="1104" spans="1:39">
      <c r="A1104" t="s">
        <v>2347</v>
      </c>
      <c r="B1104">
        <v>6</v>
      </c>
      <c r="C1104" t="s">
        <v>2348</v>
      </c>
      <c r="D1104" t="s">
        <v>2144</v>
      </c>
      <c r="E1104" t="s">
        <v>137</v>
      </c>
      <c r="F1104" t="s">
        <v>138</v>
      </c>
      <c r="G1104" t="s">
        <v>139</v>
      </c>
      <c r="H1104" t="s">
        <v>140</v>
      </c>
      <c r="I1104" t="s">
        <v>10</v>
      </c>
      <c r="J1104" t="s">
        <v>20</v>
      </c>
      <c r="K1104">
        <v>52</v>
      </c>
      <c r="L1104">
        <v>150486475</v>
      </c>
      <c r="M1104" t="s">
        <v>2145</v>
      </c>
      <c r="N1104">
        <v>102</v>
      </c>
      <c r="O1104">
        <v>1286080.5671153837</v>
      </c>
      <c r="P1104" s="49" t="s">
        <v>33</v>
      </c>
      <c r="Q1104" s="49">
        <v>9800000</v>
      </c>
      <c r="R1104" s="49">
        <v>32.510452999999998</v>
      </c>
      <c r="S1104" s="49">
        <v>52.540310169999998</v>
      </c>
      <c r="T1104" s="49">
        <v>102.35469113918218</v>
      </c>
      <c r="U1104" s="49" t="s">
        <v>2146</v>
      </c>
      <c r="V1104" s="49">
        <v>0.29728859379567718</v>
      </c>
      <c r="W1104" s="49">
        <v>1.1827248672603601</v>
      </c>
      <c r="X1104" s="49">
        <v>2.8362873714296502</v>
      </c>
      <c r="Y1104" s="49">
        <v>44.303867318364098</v>
      </c>
      <c r="Z1104" s="49">
        <v>0.43808999999999998</v>
      </c>
      <c r="AA1104" s="49">
        <v>148.6976837</v>
      </c>
      <c r="AB1104" s="49">
        <v>1.7852155009999999</v>
      </c>
      <c r="AC1104" s="51">
        <v>0.55651590368719528</v>
      </c>
      <c r="AD1104" s="53">
        <v>98000</v>
      </c>
      <c r="AE1104" s="51">
        <v>13.12327109301412</v>
      </c>
      <c r="AF1104" s="51">
        <v>29.591300346783623</v>
      </c>
      <c r="AG1104" s="51">
        <v>2.4135059898180344</v>
      </c>
      <c r="AH1104" s="51">
        <v>0.14108340393100166</v>
      </c>
      <c r="AI1104" s="51">
        <v>8.1561335985032721E-2</v>
      </c>
      <c r="AJ1104" s="51">
        <v>0.14107393531585311</v>
      </c>
      <c r="AK1104" s="51">
        <v>59.175958584810004</v>
      </c>
      <c r="AL1104" s="51">
        <v>41.583621070620609</v>
      </c>
      <c r="AM1104" s="51">
        <v>76.768296098999414</v>
      </c>
    </row>
    <row r="1105" spans="1:39">
      <c r="A1105" t="s">
        <v>2349</v>
      </c>
      <c r="B1105">
        <v>6</v>
      </c>
      <c r="C1105" t="s">
        <v>2350</v>
      </c>
      <c r="D1105" t="s">
        <v>2144</v>
      </c>
      <c r="E1105" t="s">
        <v>137</v>
      </c>
      <c r="F1105" t="s">
        <v>138</v>
      </c>
      <c r="G1105" t="s">
        <v>139</v>
      </c>
      <c r="H1105" t="s">
        <v>140</v>
      </c>
      <c r="I1105" t="s">
        <v>10</v>
      </c>
      <c r="J1105" t="s">
        <v>20</v>
      </c>
      <c r="K1105">
        <v>52</v>
      </c>
      <c r="L1105">
        <v>150486475</v>
      </c>
      <c r="M1105" t="s">
        <v>2145</v>
      </c>
      <c r="N1105">
        <v>103</v>
      </c>
      <c r="O1105">
        <v>1298814.0380769221</v>
      </c>
      <c r="P1105" s="49" t="s">
        <v>33</v>
      </c>
      <c r="Q1105" s="49">
        <v>9800000</v>
      </c>
      <c r="R1105" s="49">
        <v>32.510452999999998</v>
      </c>
      <c r="S1105" s="49">
        <v>52.540310169999998</v>
      </c>
      <c r="T1105" s="49">
        <v>102.35469113918218</v>
      </c>
      <c r="U1105" s="49" t="s">
        <v>2146</v>
      </c>
      <c r="V1105" s="49">
        <v>0.29728859379567718</v>
      </c>
      <c r="W1105" s="49">
        <v>1.1827248672603601</v>
      </c>
      <c r="X1105" s="49">
        <v>2.8362873714296502</v>
      </c>
      <c r="Y1105" s="49">
        <v>44.303867318364098</v>
      </c>
      <c r="Z1105" s="49">
        <v>0.43808999999999998</v>
      </c>
      <c r="AA1105" s="49">
        <v>148.6976837</v>
      </c>
      <c r="AB1105" s="49">
        <v>1.7852155009999999</v>
      </c>
      <c r="AC1105" s="51">
        <v>0.55651590368719528</v>
      </c>
      <c r="AD1105" s="53">
        <v>98000</v>
      </c>
      <c r="AE1105" s="51">
        <v>13.253204470172674</v>
      </c>
      <c r="AF1105" s="51">
        <v>29.884283518533952</v>
      </c>
      <c r="AG1105" s="51">
        <v>2.4551224392959976</v>
      </c>
      <c r="AH1105" s="51">
        <v>0.14204382193468568</v>
      </c>
      <c r="AI1105" s="51">
        <v>8.2154301533558724E-2</v>
      </c>
      <c r="AJ1105" s="51">
        <v>0.14107393531585311</v>
      </c>
      <c r="AK1105" s="51">
        <v>59.606178422653677</v>
      </c>
      <c r="AL1105" s="51">
        <v>41.88594145784873</v>
      </c>
      <c r="AM1105" s="51">
        <v>77.326415387458624</v>
      </c>
    </row>
    <row r="1106" spans="1:39">
      <c r="A1106" t="s">
        <v>2351</v>
      </c>
      <c r="B1106">
        <v>6</v>
      </c>
      <c r="C1106" t="s">
        <v>2352</v>
      </c>
      <c r="D1106" t="s">
        <v>2144</v>
      </c>
      <c r="E1106" t="s">
        <v>137</v>
      </c>
      <c r="F1106" t="s">
        <v>138</v>
      </c>
      <c r="G1106" t="s">
        <v>139</v>
      </c>
      <c r="H1106" t="s">
        <v>140</v>
      </c>
      <c r="I1106" t="s">
        <v>10</v>
      </c>
      <c r="J1106" t="s">
        <v>20</v>
      </c>
      <c r="K1106">
        <v>52</v>
      </c>
      <c r="L1106">
        <v>150486475</v>
      </c>
      <c r="M1106" t="s">
        <v>2145</v>
      </c>
      <c r="N1106">
        <v>104</v>
      </c>
      <c r="O1106">
        <v>1311547.5090384604</v>
      </c>
      <c r="P1106" s="49" t="s">
        <v>33</v>
      </c>
      <c r="Q1106" s="49">
        <v>9800000</v>
      </c>
      <c r="R1106" s="49">
        <v>32.510452999999998</v>
      </c>
      <c r="S1106" s="49">
        <v>52.540310169999998</v>
      </c>
      <c r="T1106" s="49">
        <v>102.35469113918218</v>
      </c>
      <c r="U1106" s="49" t="s">
        <v>2146</v>
      </c>
      <c r="V1106" s="49">
        <v>0.29728859379567718</v>
      </c>
      <c r="W1106" s="49">
        <v>1.1827248672603601</v>
      </c>
      <c r="X1106" s="49">
        <v>2.8362873714296502</v>
      </c>
      <c r="Y1106" s="49">
        <v>44.303867318364098</v>
      </c>
      <c r="Z1106" s="49">
        <v>0.43808999999999998</v>
      </c>
      <c r="AA1106" s="49">
        <v>148.6976837</v>
      </c>
      <c r="AB1106" s="49">
        <v>1.7852155009999999</v>
      </c>
      <c r="AC1106" s="51">
        <v>0.55651590368719528</v>
      </c>
      <c r="AD1106" s="53">
        <v>98000</v>
      </c>
      <c r="AE1106" s="51">
        <v>13.383137847331229</v>
      </c>
      <c r="AF1106" s="51">
        <v>30.177266690284284</v>
      </c>
      <c r="AG1106" s="51">
        <v>2.4970186748924172</v>
      </c>
      <c r="AH1106" s="51">
        <v>0.14299877821010748</v>
      </c>
      <c r="AI1106" s="51">
        <v>8.274502460808833E-2</v>
      </c>
      <c r="AJ1106" s="51">
        <v>0.14107393531585311</v>
      </c>
      <c r="AK1106" s="51">
        <v>60.034771257374658</v>
      </c>
      <c r="AL1106" s="51">
        <v>42.187118531424609</v>
      </c>
      <c r="AM1106" s="51">
        <v>77.882423983324713</v>
      </c>
    </row>
    <row r="1107" spans="1:39">
      <c r="A1107" t="s">
        <v>2353</v>
      </c>
      <c r="B1107">
        <v>6</v>
      </c>
      <c r="C1107" t="s">
        <v>2354</v>
      </c>
      <c r="D1107" t="s">
        <v>2144</v>
      </c>
      <c r="E1107" t="s">
        <v>137</v>
      </c>
      <c r="F1107" t="s">
        <v>138</v>
      </c>
      <c r="G1107" t="s">
        <v>139</v>
      </c>
      <c r="H1107" t="s">
        <v>140</v>
      </c>
      <c r="I1107" t="s">
        <v>10</v>
      </c>
      <c r="J1107" t="s">
        <v>20</v>
      </c>
      <c r="K1107">
        <v>52</v>
      </c>
      <c r="L1107">
        <v>150486475</v>
      </c>
      <c r="M1107" t="s">
        <v>2145</v>
      </c>
      <c r="N1107">
        <v>105</v>
      </c>
      <c r="O1107">
        <v>1324280.9799999988</v>
      </c>
      <c r="P1107" s="49" t="s">
        <v>33</v>
      </c>
      <c r="Q1107" s="49">
        <v>9800000</v>
      </c>
      <c r="R1107" s="49">
        <v>32.510452999999998</v>
      </c>
      <c r="S1107" s="49">
        <v>52.540310169999998</v>
      </c>
      <c r="T1107" s="49">
        <v>102.35469113918218</v>
      </c>
      <c r="U1107" s="49" t="s">
        <v>2146</v>
      </c>
      <c r="V1107" s="49">
        <v>0.29728859379567718</v>
      </c>
      <c r="W1107" s="49">
        <v>1.1827248672603601</v>
      </c>
      <c r="X1107" s="49">
        <v>2.8362873714296502</v>
      </c>
      <c r="Y1107" s="49">
        <v>44.303867318364098</v>
      </c>
      <c r="Z1107" s="49">
        <v>0.43808999999999998</v>
      </c>
      <c r="AA1107" s="49">
        <v>148.6976837</v>
      </c>
      <c r="AB1107" s="49">
        <v>1.7852155009999999</v>
      </c>
      <c r="AC1107" s="51">
        <v>0.55651590368719528</v>
      </c>
      <c r="AD1107" s="53">
        <v>98000</v>
      </c>
      <c r="AE1107" s="51">
        <v>13.513071224489783</v>
      </c>
      <c r="AF1107" s="51">
        <v>30.470249862034613</v>
      </c>
      <c r="AG1107" s="51">
        <v>2.5391931016481353</v>
      </c>
      <c r="AH1107" s="51">
        <v>0.14394829062625392</v>
      </c>
      <c r="AI1107" s="51">
        <v>8.3333517550570682E-2</v>
      </c>
      <c r="AJ1107" s="51">
        <v>0.14107393531585311</v>
      </c>
      <c r="AK1107" s="51">
        <v>60.461746043542696</v>
      </c>
      <c r="AL1107" s="51">
        <v>42.487158583826535</v>
      </c>
      <c r="AM1107" s="51">
        <v>78.436333503258851</v>
      </c>
    </row>
    <row r="1108" spans="1:39">
      <c r="A1108" t="s">
        <v>2355</v>
      </c>
      <c r="B1108">
        <v>6</v>
      </c>
      <c r="C1108" t="s">
        <v>2356</v>
      </c>
      <c r="D1108" t="s">
        <v>2144</v>
      </c>
      <c r="E1108" t="s">
        <v>137</v>
      </c>
      <c r="F1108" t="s">
        <v>138</v>
      </c>
      <c r="G1108" t="s">
        <v>139</v>
      </c>
      <c r="H1108" t="s">
        <v>140</v>
      </c>
      <c r="I1108" t="s">
        <v>10</v>
      </c>
      <c r="J1108" t="s">
        <v>20</v>
      </c>
      <c r="K1108">
        <v>52</v>
      </c>
      <c r="L1108">
        <v>150486475</v>
      </c>
      <c r="M1108" t="s">
        <v>2145</v>
      </c>
      <c r="N1108">
        <v>106</v>
      </c>
      <c r="O1108">
        <v>1337014.4509615372</v>
      </c>
      <c r="P1108" s="49" t="s">
        <v>33</v>
      </c>
      <c r="Q1108" s="49">
        <v>9800000</v>
      </c>
      <c r="R1108" s="49">
        <v>32.510452999999998</v>
      </c>
      <c r="S1108" s="49">
        <v>52.540310169999998</v>
      </c>
      <c r="T1108" s="49">
        <v>102.35469113918218</v>
      </c>
      <c r="U1108" s="49" t="s">
        <v>2146</v>
      </c>
      <c r="V1108" s="49">
        <v>0.29728859379567718</v>
      </c>
      <c r="W1108" s="49">
        <v>1.1827248672603601</v>
      </c>
      <c r="X1108" s="49">
        <v>2.8362873714296502</v>
      </c>
      <c r="Y1108" s="49">
        <v>44.303867318364098</v>
      </c>
      <c r="Z1108" s="49">
        <v>0.43808999999999998</v>
      </c>
      <c r="AA1108" s="49">
        <v>148.6976837</v>
      </c>
      <c r="AB1108" s="49">
        <v>1.7852155009999999</v>
      </c>
      <c r="AC1108" s="51">
        <v>0.55651590368719528</v>
      </c>
      <c r="AD1108" s="53">
        <v>98000</v>
      </c>
      <c r="AE1108" s="51">
        <v>13.64300460164834</v>
      </c>
      <c r="AF1108" s="51">
        <v>30.763233033784946</v>
      </c>
      <c r="AG1108" s="51">
        <v>2.5816441297058339</v>
      </c>
      <c r="AH1108" s="51">
        <v>0.1448923765965423</v>
      </c>
      <c r="AI1108" s="51">
        <v>8.3919792398627555E-2</v>
      </c>
      <c r="AJ1108" s="51">
        <v>0.14107393531585311</v>
      </c>
      <c r="AK1108" s="51">
        <v>60.887111514926048</v>
      </c>
      <c r="AL1108" s="51">
        <v>42.786067752373093</v>
      </c>
      <c r="AM1108" s="51">
        <v>78.988155277478995</v>
      </c>
    </row>
    <row r="1109" spans="1:39">
      <c r="A1109" t="s">
        <v>2357</v>
      </c>
      <c r="B1109">
        <v>6</v>
      </c>
      <c r="C1109" t="s">
        <v>2358</v>
      </c>
      <c r="D1109" t="s">
        <v>2144</v>
      </c>
      <c r="E1109" t="s">
        <v>137</v>
      </c>
      <c r="F1109" t="s">
        <v>138</v>
      </c>
      <c r="G1109" t="s">
        <v>139</v>
      </c>
      <c r="H1109" t="s">
        <v>140</v>
      </c>
      <c r="I1109" t="s">
        <v>10</v>
      </c>
      <c r="J1109" t="s">
        <v>20</v>
      </c>
      <c r="K1109">
        <v>52</v>
      </c>
      <c r="L1109">
        <v>150486475</v>
      </c>
      <c r="M1109" t="s">
        <v>2145</v>
      </c>
      <c r="N1109">
        <v>107</v>
      </c>
      <c r="O1109">
        <v>1349747.9219230756</v>
      </c>
      <c r="P1109" s="49" t="s">
        <v>33</v>
      </c>
      <c r="Q1109" s="49">
        <v>9800000</v>
      </c>
      <c r="R1109" s="49">
        <v>32.510452999999998</v>
      </c>
      <c r="S1109" s="49">
        <v>52.540310169999998</v>
      </c>
      <c r="T1109" s="49">
        <v>102.35469113918218</v>
      </c>
      <c r="U1109" s="49" t="s">
        <v>2146</v>
      </c>
      <c r="V1109" s="49">
        <v>0.29728859379567718</v>
      </c>
      <c r="W1109" s="49">
        <v>1.1827248672603601</v>
      </c>
      <c r="X1109" s="49">
        <v>2.8362873714296502</v>
      </c>
      <c r="Y1109" s="49">
        <v>44.303867318364098</v>
      </c>
      <c r="Z1109" s="49">
        <v>0.43808999999999998</v>
      </c>
      <c r="AA1109" s="49">
        <v>148.6976837</v>
      </c>
      <c r="AB1109" s="49">
        <v>1.7852155009999999</v>
      </c>
      <c r="AC1109" s="51">
        <v>0.55651590368719528</v>
      </c>
      <c r="AD1109" s="53">
        <v>98000</v>
      </c>
      <c r="AE1109" s="51">
        <v>13.772937978806894</v>
      </c>
      <c r="AF1109" s="51">
        <v>31.056216205535279</v>
      </c>
      <c r="AG1109" s="51">
        <v>2.6243701741817724</v>
      </c>
      <c r="AH1109" s="51">
        <v>0.14583105309661876</v>
      </c>
      <c r="AI1109" s="51">
        <v>8.450386089577841E-2</v>
      </c>
      <c r="AJ1109" s="51">
        <v>0.14107393531585311</v>
      </c>
      <c r="AK1109" s="51">
        <v>61.310876191910175</v>
      </c>
      <c r="AL1109" s="51">
        <v>43.083852024436332</v>
      </c>
      <c r="AM1109" s="51">
        <v>79.537900359384011</v>
      </c>
    </row>
    <row r="1110" spans="1:39">
      <c r="A1110" t="s">
        <v>2359</v>
      </c>
      <c r="B1110">
        <v>6</v>
      </c>
      <c r="C1110" t="s">
        <v>2360</v>
      </c>
      <c r="D1110" t="s">
        <v>2144</v>
      </c>
      <c r="E1110" t="s">
        <v>137</v>
      </c>
      <c r="F1110" t="s">
        <v>138</v>
      </c>
      <c r="G1110" t="s">
        <v>139</v>
      </c>
      <c r="H1110" t="s">
        <v>140</v>
      </c>
      <c r="I1110" t="s">
        <v>10</v>
      </c>
      <c r="J1110" t="s">
        <v>20</v>
      </c>
      <c r="K1110">
        <v>52</v>
      </c>
      <c r="L1110">
        <v>150486475</v>
      </c>
      <c r="M1110" t="s">
        <v>2145</v>
      </c>
      <c r="N1110">
        <v>108</v>
      </c>
      <c r="O1110">
        <v>1362481.3928846139</v>
      </c>
      <c r="P1110" s="49" t="s">
        <v>33</v>
      </c>
      <c r="Q1110" s="49">
        <v>9800000</v>
      </c>
      <c r="R1110" s="49">
        <v>32.510452999999998</v>
      </c>
      <c r="S1110" s="49">
        <v>52.540310169999998</v>
      </c>
      <c r="T1110" s="49">
        <v>102.35469113918218</v>
      </c>
      <c r="U1110" s="49" t="s">
        <v>2146</v>
      </c>
      <c r="V1110" s="49">
        <v>0.29728859379567718</v>
      </c>
      <c r="W1110" s="49">
        <v>1.1827248672603601</v>
      </c>
      <c r="X1110" s="49">
        <v>2.8362873714296502</v>
      </c>
      <c r="Y1110" s="49">
        <v>44.303867318364098</v>
      </c>
      <c r="Z1110" s="49">
        <v>0.43808999999999998</v>
      </c>
      <c r="AA1110" s="49">
        <v>148.6976837</v>
      </c>
      <c r="AB1110" s="49">
        <v>1.7852155009999999</v>
      </c>
      <c r="AC1110" s="51">
        <v>0.55651590368719528</v>
      </c>
      <c r="AD1110" s="53">
        <v>98000</v>
      </c>
      <c r="AE1110" s="51">
        <v>13.902871355965448</v>
      </c>
      <c r="AF1110" s="51">
        <v>31.349199377285608</v>
      </c>
      <c r="AG1110" s="51">
        <v>2.6673696550426853</v>
      </c>
      <c r="AH1110" s="51">
        <v>0.14676433668195682</v>
      </c>
      <c r="AI1110" s="51">
        <v>8.5085734501256713E-2</v>
      </c>
      <c r="AJ1110" s="51">
        <v>0.14107393531585311</v>
      </c>
      <c r="AK1110" s="51">
        <v>61.733048388619864</v>
      </c>
      <c r="AL1110" s="51">
        <v>43.380517242446565</v>
      </c>
      <c r="AM1110" s="51">
        <v>80.085579534793155</v>
      </c>
    </row>
    <row r="1111" spans="1:39">
      <c r="A1111" t="s">
        <v>2361</v>
      </c>
      <c r="B1111">
        <v>6</v>
      </c>
      <c r="C1111" t="s">
        <v>2362</v>
      </c>
      <c r="D1111" t="s">
        <v>2144</v>
      </c>
      <c r="E1111" t="s">
        <v>137</v>
      </c>
      <c r="F1111" t="s">
        <v>138</v>
      </c>
      <c r="G1111" t="s">
        <v>139</v>
      </c>
      <c r="H1111" t="s">
        <v>140</v>
      </c>
      <c r="I1111" t="s">
        <v>10</v>
      </c>
      <c r="J1111" t="s">
        <v>20</v>
      </c>
      <c r="K1111">
        <v>52</v>
      </c>
      <c r="L1111">
        <v>150486475</v>
      </c>
      <c r="M1111" t="s">
        <v>2145</v>
      </c>
      <c r="N1111">
        <v>109</v>
      </c>
      <c r="O1111">
        <v>1375214.8638461523</v>
      </c>
      <c r="P1111" s="49" t="s">
        <v>33</v>
      </c>
      <c r="Q1111" s="49">
        <v>9800000</v>
      </c>
      <c r="R1111" s="49">
        <v>32.510452999999998</v>
      </c>
      <c r="S1111" s="49">
        <v>52.540310169999998</v>
      </c>
      <c r="T1111" s="49">
        <v>102.35469113918218</v>
      </c>
      <c r="U1111" s="49" t="s">
        <v>2146</v>
      </c>
      <c r="V1111" s="49">
        <v>0.29728859379567718</v>
      </c>
      <c r="W1111" s="49">
        <v>1.1827248672603601</v>
      </c>
      <c r="X1111" s="49">
        <v>2.8362873714296502</v>
      </c>
      <c r="Y1111" s="49">
        <v>44.303867318364098</v>
      </c>
      <c r="Z1111" s="49">
        <v>0.43808999999999998</v>
      </c>
      <c r="AA1111" s="49">
        <v>148.6976837</v>
      </c>
      <c r="AB1111" s="49">
        <v>1.7852155009999999</v>
      </c>
      <c r="AC1111" s="51">
        <v>0.55651590368719528</v>
      </c>
      <c r="AD1111" s="53">
        <v>98000</v>
      </c>
      <c r="AE1111" s="51">
        <v>14.032804733124003</v>
      </c>
      <c r="AF1111" s="51">
        <v>31.642182549035937</v>
      </c>
      <c r="AG1111" s="51">
        <v>2.7106409969875052</v>
      </c>
      <c r="AH1111" s="51">
        <v>0.14769224350432766</v>
      </c>
      <c r="AI1111" s="51">
        <v>8.5665424399433282E-2</v>
      </c>
      <c r="AJ1111" s="51">
        <v>0.14107393531585311</v>
      </c>
      <c r="AK1111" s="51">
        <v>62.15363621975623</v>
      </c>
      <c r="AL1111" s="51">
        <v>43.676069108696829</v>
      </c>
      <c r="AM1111" s="51">
        <v>80.631203330815623</v>
      </c>
    </row>
    <row r="1112" spans="1:39">
      <c r="A1112" t="s">
        <v>2363</v>
      </c>
      <c r="B1112">
        <v>6</v>
      </c>
      <c r="C1112" t="s">
        <v>2364</v>
      </c>
      <c r="D1112" t="s">
        <v>2144</v>
      </c>
      <c r="E1112" t="s">
        <v>137</v>
      </c>
      <c r="F1112" t="s">
        <v>138</v>
      </c>
      <c r="G1112" t="s">
        <v>139</v>
      </c>
      <c r="H1112" t="s">
        <v>140</v>
      </c>
      <c r="I1112" t="s">
        <v>10</v>
      </c>
      <c r="J1112" t="s">
        <v>20</v>
      </c>
      <c r="K1112">
        <v>52</v>
      </c>
      <c r="L1112">
        <v>150486475</v>
      </c>
      <c r="M1112" t="s">
        <v>2145</v>
      </c>
      <c r="N1112">
        <v>110</v>
      </c>
      <c r="O1112">
        <v>1387948.3348076907</v>
      </c>
      <c r="P1112" s="49" t="s">
        <v>33</v>
      </c>
      <c r="Q1112" s="49">
        <v>9800000</v>
      </c>
      <c r="R1112" s="49">
        <v>32.510452999999998</v>
      </c>
      <c r="S1112" s="49">
        <v>52.540310169999998</v>
      </c>
      <c r="T1112" s="49">
        <v>102.35469113918218</v>
      </c>
      <c r="U1112" s="49" t="s">
        <v>2146</v>
      </c>
      <c r="V1112" s="49">
        <v>0.29728859379567718</v>
      </c>
      <c r="W1112" s="49">
        <v>1.1827248672603601</v>
      </c>
      <c r="X1112" s="49">
        <v>2.8362873714296502</v>
      </c>
      <c r="Y1112" s="49">
        <v>44.303867318364098</v>
      </c>
      <c r="Z1112" s="49">
        <v>0.43808999999999998</v>
      </c>
      <c r="AA1112" s="49">
        <v>148.6976837</v>
      </c>
      <c r="AB1112" s="49">
        <v>1.7852155009999999</v>
      </c>
      <c r="AC1112" s="51">
        <v>0.55651590368719528</v>
      </c>
      <c r="AD1112" s="53">
        <v>98000</v>
      </c>
      <c r="AE1112" s="51">
        <v>14.162738110282557</v>
      </c>
      <c r="AF1112" s="51">
        <v>31.935165720786269</v>
      </c>
      <c r="AG1112" s="51">
        <v>2.754182629333807</v>
      </c>
      <c r="AH1112" s="51">
        <v>0.14861478932792113</v>
      </c>
      <c r="AI1112" s="51">
        <v>8.624294150886895E-2</v>
      </c>
      <c r="AJ1112" s="51">
        <v>0.14107393531585311</v>
      </c>
      <c r="AK1112" s="51">
        <v>62.572647607164789</v>
      </c>
      <c r="AL1112" s="51">
        <v>43.970513189958318</v>
      </c>
      <c r="AM1112" s="51">
        <v>81.174782024371254</v>
      </c>
    </row>
    <row r="1113" spans="1:39">
      <c r="A1113" t="s">
        <v>2365</v>
      </c>
      <c r="B1113">
        <v>6</v>
      </c>
      <c r="C1113" t="s">
        <v>2366</v>
      </c>
      <c r="D1113" t="s">
        <v>2144</v>
      </c>
      <c r="E1113" t="s">
        <v>137</v>
      </c>
      <c r="F1113" t="s">
        <v>138</v>
      </c>
      <c r="G1113" t="s">
        <v>139</v>
      </c>
      <c r="H1113" t="s">
        <v>140</v>
      </c>
      <c r="I1113" t="s">
        <v>10</v>
      </c>
      <c r="J1113" t="s">
        <v>20</v>
      </c>
      <c r="K1113">
        <v>52</v>
      </c>
      <c r="L1113">
        <v>150486475</v>
      </c>
      <c r="M1113" t="s">
        <v>2145</v>
      </c>
      <c r="N1113">
        <v>111</v>
      </c>
      <c r="O1113">
        <v>1400681.8057692291</v>
      </c>
      <c r="P1113" s="49" t="s">
        <v>33</v>
      </c>
      <c r="Q1113" s="49">
        <v>9800000</v>
      </c>
      <c r="R1113" s="49">
        <v>32.510452999999998</v>
      </c>
      <c r="S1113" s="49">
        <v>52.540310169999998</v>
      </c>
      <c r="T1113" s="49">
        <v>102.35469113918218</v>
      </c>
      <c r="U1113" s="49" t="s">
        <v>2146</v>
      </c>
      <c r="V1113" s="49">
        <v>0.29728859379567718</v>
      </c>
      <c r="W1113" s="49">
        <v>1.1827248672603601</v>
      </c>
      <c r="X1113" s="49">
        <v>2.8362873714296502</v>
      </c>
      <c r="Y1113" s="49">
        <v>44.303867318364098</v>
      </c>
      <c r="Z1113" s="49">
        <v>0.43808999999999998</v>
      </c>
      <c r="AA1113" s="49">
        <v>148.6976837</v>
      </c>
      <c r="AB1113" s="49">
        <v>1.7852155009999999</v>
      </c>
      <c r="AC1113" s="51">
        <v>0.55651590368719528</v>
      </c>
      <c r="AD1113" s="53">
        <v>98000</v>
      </c>
      <c r="AE1113" s="51">
        <v>14.292671487441114</v>
      </c>
      <c r="AF1113" s="51">
        <v>32.228148892536602</v>
      </c>
      <c r="AG1113" s="51">
        <v>2.7979929859086949</v>
      </c>
      <c r="AH1113" s="51">
        <v>0.1495319895445095</v>
      </c>
      <c r="AI1113" s="51">
        <v>8.6818296491011138E-2</v>
      </c>
      <c r="AJ1113" s="51">
        <v>0.14107393531585311</v>
      </c>
      <c r="AK1113" s="51">
        <v>62.990090286145161</v>
      </c>
      <c r="AL1113" s="51">
        <v>44.263854921914316</v>
      </c>
      <c r="AM1113" s="51">
        <v>81.716325650376007</v>
      </c>
    </row>
    <row r="1114" spans="1:39">
      <c r="A1114" t="s">
        <v>2367</v>
      </c>
      <c r="B1114">
        <v>6</v>
      </c>
      <c r="C1114" t="s">
        <v>2368</v>
      </c>
      <c r="D1114" t="s">
        <v>2144</v>
      </c>
      <c r="E1114" t="s">
        <v>137</v>
      </c>
      <c r="F1114" t="s">
        <v>138</v>
      </c>
      <c r="G1114" t="s">
        <v>139</v>
      </c>
      <c r="H1114" t="s">
        <v>140</v>
      </c>
      <c r="I1114" t="s">
        <v>10</v>
      </c>
      <c r="J1114" t="s">
        <v>20</v>
      </c>
      <c r="K1114">
        <v>52</v>
      </c>
      <c r="L1114">
        <v>150486475</v>
      </c>
      <c r="M1114" t="s">
        <v>2145</v>
      </c>
      <c r="N1114">
        <v>112</v>
      </c>
      <c r="O1114">
        <v>1413415.2767307675</v>
      </c>
      <c r="P1114" s="49" t="s">
        <v>33</v>
      </c>
      <c r="Q1114" s="49">
        <v>9800000</v>
      </c>
      <c r="R1114" s="49">
        <v>32.510452999999998</v>
      </c>
      <c r="S1114" s="49">
        <v>52.540310169999998</v>
      </c>
      <c r="T1114" s="49">
        <v>102.35469113918218</v>
      </c>
      <c r="U1114" s="49" t="s">
        <v>2146</v>
      </c>
      <c r="V1114" s="49">
        <v>0.29728859379567718</v>
      </c>
      <c r="W1114" s="49">
        <v>1.1827248672603601</v>
      </c>
      <c r="X1114" s="49">
        <v>2.8362873714296502</v>
      </c>
      <c r="Y1114" s="49">
        <v>44.303867318364098</v>
      </c>
      <c r="Z1114" s="49">
        <v>0.43808999999999998</v>
      </c>
      <c r="AA1114" s="49">
        <v>148.6976837</v>
      </c>
      <c r="AB1114" s="49">
        <v>1.7852155009999999</v>
      </c>
      <c r="AC1114" s="51">
        <v>0.55651590368719528</v>
      </c>
      <c r="AD1114" s="53">
        <v>98000</v>
      </c>
      <c r="AE1114" s="51">
        <v>14.422604864599668</v>
      </c>
      <c r="AF1114" s="51">
        <v>32.521132064286931</v>
      </c>
      <c r="AG1114" s="51">
        <v>2.8420705049440333</v>
      </c>
      <c r="AH1114" s="51">
        <v>0.15044385918826719</v>
      </c>
      <c r="AI1114" s="51">
        <v>8.7391499758553981E-2</v>
      </c>
      <c r="AJ1114" s="51">
        <v>0.14107393531585311</v>
      </c>
      <c r="AK1114" s="51">
        <v>63.405971811516665</v>
      </c>
      <c r="AL1114" s="51">
        <v>44.556099613422525</v>
      </c>
      <c r="AM1114" s="51">
        <v>82.255844009610797</v>
      </c>
    </row>
    <row r="1115" spans="1:39">
      <c r="A1115" t="s">
        <v>2369</v>
      </c>
      <c r="B1115">
        <v>6</v>
      </c>
      <c r="C1115" t="s">
        <v>2370</v>
      </c>
      <c r="D1115" t="s">
        <v>2144</v>
      </c>
      <c r="E1115" t="s">
        <v>137</v>
      </c>
      <c r="F1115" t="s">
        <v>138</v>
      </c>
      <c r="G1115" t="s">
        <v>139</v>
      </c>
      <c r="H1115" t="s">
        <v>140</v>
      </c>
      <c r="I1115" t="s">
        <v>10</v>
      </c>
      <c r="J1115" t="s">
        <v>20</v>
      </c>
      <c r="K1115">
        <v>52</v>
      </c>
      <c r="L1115">
        <v>150486475</v>
      </c>
      <c r="M1115" t="s">
        <v>2145</v>
      </c>
      <c r="N1115">
        <v>113</v>
      </c>
      <c r="O1115">
        <v>1426148.7476923058</v>
      </c>
      <c r="P1115" s="49" t="s">
        <v>33</v>
      </c>
      <c r="Q1115" s="49">
        <v>9800000</v>
      </c>
      <c r="R1115" s="49">
        <v>32.510452999999998</v>
      </c>
      <c r="S1115" s="49">
        <v>52.540310169999998</v>
      </c>
      <c r="T1115" s="49">
        <v>102.35469113918218</v>
      </c>
      <c r="U1115" s="49" t="s">
        <v>2146</v>
      </c>
      <c r="V1115" s="49">
        <v>0.29728859379567718</v>
      </c>
      <c r="W1115" s="49">
        <v>1.1827248672603601</v>
      </c>
      <c r="X1115" s="49">
        <v>2.8362873714296502</v>
      </c>
      <c r="Y1115" s="49">
        <v>44.303867318364098</v>
      </c>
      <c r="Z1115" s="49">
        <v>0.43808999999999998</v>
      </c>
      <c r="AA1115" s="49">
        <v>148.6976837</v>
      </c>
      <c r="AB1115" s="49">
        <v>1.7852155009999999</v>
      </c>
      <c r="AC1115" s="51">
        <v>0.55651590368719528</v>
      </c>
      <c r="AD1115" s="53">
        <v>98000</v>
      </c>
      <c r="AE1115" s="51">
        <v>14.552538241758223</v>
      </c>
      <c r="AF1115" s="51">
        <v>32.81411523603726</v>
      </c>
      <c r="AG1115" s="51">
        <v>2.88641362897582</v>
      </c>
      <c r="AH1115" s="51">
        <v>0.15135041294990975</v>
      </c>
      <c r="AI1115" s="51">
        <v>8.7962561483476795E-2</v>
      </c>
      <c r="AJ1115" s="51">
        <v>0.14107393531585311</v>
      </c>
      <c r="AK1115" s="51">
        <v>63.82029956345054</v>
      </c>
      <c r="AL1115" s="51">
        <v>44.84725245061346</v>
      </c>
      <c r="AM1115" s="51">
        <v>82.793346676287626</v>
      </c>
    </row>
    <row r="1116" spans="1:39">
      <c r="A1116" t="s">
        <v>2371</v>
      </c>
      <c r="B1116">
        <v>6</v>
      </c>
      <c r="C1116" t="s">
        <v>2372</v>
      </c>
      <c r="D1116" t="s">
        <v>2144</v>
      </c>
      <c r="E1116" t="s">
        <v>137</v>
      </c>
      <c r="F1116" t="s">
        <v>138</v>
      </c>
      <c r="G1116" t="s">
        <v>139</v>
      </c>
      <c r="H1116" t="s">
        <v>140</v>
      </c>
      <c r="I1116" t="s">
        <v>10</v>
      </c>
      <c r="J1116" t="s">
        <v>20</v>
      </c>
      <c r="K1116">
        <v>52</v>
      </c>
      <c r="L1116">
        <v>150486475</v>
      </c>
      <c r="M1116" t="s">
        <v>2145</v>
      </c>
      <c r="N1116">
        <v>114</v>
      </c>
      <c r="O1116">
        <v>1438882.2186538442</v>
      </c>
      <c r="P1116" s="49" t="s">
        <v>33</v>
      </c>
      <c r="Q1116" s="49">
        <v>9800000</v>
      </c>
      <c r="R1116" s="49">
        <v>32.510452999999998</v>
      </c>
      <c r="S1116" s="49">
        <v>52.540310169999998</v>
      </c>
      <c r="T1116" s="49">
        <v>102.35469113918218</v>
      </c>
      <c r="U1116" s="49" t="s">
        <v>2146</v>
      </c>
      <c r="V1116" s="49">
        <v>0.29728859379567718</v>
      </c>
      <c r="W1116" s="49">
        <v>1.1827248672603601</v>
      </c>
      <c r="X1116" s="49">
        <v>2.8362873714296502</v>
      </c>
      <c r="Y1116" s="49">
        <v>44.303867318364098</v>
      </c>
      <c r="Z1116" s="49">
        <v>0.43808999999999998</v>
      </c>
      <c r="AA1116" s="49">
        <v>148.6976837</v>
      </c>
      <c r="AB1116" s="49">
        <v>1.7852155009999999</v>
      </c>
      <c r="AC1116" s="51">
        <v>0.55651590368719528</v>
      </c>
      <c r="AD1116" s="53">
        <v>98000</v>
      </c>
      <c r="AE1116" s="51">
        <v>14.682471618916777</v>
      </c>
      <c r="AF1116" s="51">
        <v>33.107098407787596</v>
      </c>
      <c r="AG1116" s="51">
        <v>2.931020804747519</v>
      </c>
      <c r="AH1116" s="51">
        <v>0.15225166519021363</v>
      </c>
      <c r="AI1116" s="51">
        <v>8.8531491604775359E-2</v>
      </c>
      <c r="AJ1116" s="51">
        <v>0.14107393531585311</v>
      </c>
      <c r="AK1116" s="51">
        <v>64.233080753079321</v>
      </c>
      <c r="AL1116" s="51">
        <v>45.137318500832194</v>
      </c>
      <c r="AM1116" s="51">
        <v>83.328843005326462</v>
      </c>
    </row>
    <row r="1117" spans="1:39">
      <c r="A1117" t="s">
        <v>2373</v>
      </c>
      <c r="B1117">
        <v>6</v>
      </c>
      <c r="C1117" t="s">
        <v>2374</v>
      </c>
      <c r="D1117" t="s">
        <v>2144</v>
      </c>
      <c r="E1117" t="s">
        <v>137</v>
      </c>
      <c r="F1117" t="s">
        <v>138</v>
      </c>
      <c r="G1117" t="s">
        <v>139</v>
      </c>
      <c r="H1117" t="s">
        <v>140</v>
      </c>
      <c r="I1117" t="s">
        <v>10</v>
      </c>
      <c r="J1117" t="s">
        <v>20</v>
      </c>
      <c r="K1117">
        <v>52</v>
      </c>
      <c r="L1117">
        <v>150486475</v>
      </c>
      <c r="M1117" t="s">
        <v>2145</v>
      </c>
      <c r="N1117">
        <v>115</v>
      </c>
      <c r="O1117">
        <v>1451615.6896153826</v>
      </c>
      <c r="P1117" s="49" t="s">
        <v>33</v>
      </c>
      <c r="Q1117" s="49">
        <v>9800000</v>
      </c>
      <c r="R1117" s="49">
        <v>32.510452999999998</v>
      </c>
      <c r="S1117" s="49">
        <v>52.540310169999998</v>
      </c>
      <c r="T1117" s="49">
        <v>102.35469113918218</v>
      </c>
      <c r="U1117" s="49" t="s">
        <v>2146</v>
      </c>
      <c r="V1117" s="49">
        <v>0.29728859379567718</v>
      </c>
      <c r="W1117" s="49">
        <v>1.1827248672603601</v>
      </c>
      <c r="X1117" s="49">
        <v>2.8362873714296502</v>
      </c>
      <c r="Y1117" s="49">
        <v>44.303867318364098</v>
      </c>
      <c r="Z1117" s="49">
        <v>0.43808999999999998</v>
      </c>
      <c r="AA1117" s="49">
        <v>148.6976837</v>
      </c>
      <c r="AB1117" s="49">
        <v>1.7852155009999999</v>
      </c>
      <c r="AC1117" s="51">
        <v>0.55651590368719528</v>
      </c>
      <c r="AD1117" s="53">
        <v>98000</v>
      </c>
      <c r="AE1117" s="51">
        <v>14.812404996075333</v>
      </c>
      <c r="AF1117" s="51">
        <v>33.400081579537925</v>
      </c>
      <c r="AG1117" s="51">
        <v>2.975890483117249</v>
      </c>
      <c r="AH1117" s="51">
        <v>0.15314762995318551</v>
      </c>
      <c r="AI1117" s="51">
        <v>8.9098299835901756E-2</v>
      </c>
      <c r="AJ1117" s="51">
        <v>0.14107393531585311</v>
      </c>
      <c r="AK1117" s="51">
        <v>64.644322427894707</v>
      </c>
      <c r="AL1117" s="51">
        <v>45.426302716431536</v>
      </c>
      <c r="AM1117" s="51">
        <v>83.862342139357892</v>
      </c>
    </row>
    <row r="1118" spans="1:39">
      <c r="A1118" t="s">
        <v>2375</v>
      </c>
      <c r="B1118">
        <v>6</v>
      </c>
      <c r="C1118" t="s">
        <v>2376</v>
      </c>
      <c r="D1118" t="s">
        <v>2144</v>
      </c>
      <c r="E1118" t="s">
        <v>137</v>
      </c>
      <c r="F1118" t="s">
        <v>138</v>
      </c>
      <c r="G1118" t="s">
        <v>139</v>
      </c>
      <c r="H1118" t="s">
        <v>140</v>
      </c>
      <c r="I1118" t="s">
        <v>10</v>
      </c>
      <c r="J1118" t="s">
        <v>20</v>
      </c>
      <c r="K1118">
        <v>52</v>
      </c>
      <c r="L1118">
        <v>150486475</v>
      </c>
      <c r="M1118" t="s">
        <v>2145</v>
      </c>
      <c r="N1118">
        <v>116</v>
      </c>
      <c r="O1118">
        <v>1464349.160576921</v>
      </c>
      <c r="P1118" s="49" t="s">
        <v>33</v>
      </c>
      <c r="Q1118" s="49">
        <v>9800000</v>
      </c>
      <c r="R1118" s="49">
        <v>32.510452999999998</v>
      </c>
      <c r="S1118" s="49">
        <v>52.540310169999998</v>
      </c>
      <c r="T1118" s="49">
        <v>102.35469113918218</v>
      </c>
      <c r="U1118" s="49" t="s">
        <v>2146</v>
      </c>
      <c r="V1118" s="49">
        <v>0.29728859379567718</v>
      </c>
      <c r="W1118" s="49">
        <v>1.1827248672603601</v>
      </c>
      <c r="X1118" s="49">
        <v>2.8362873714296502</v>
      </c>
      <c r="Y1118" s="49">
        <v>44.303867318364098</v>
      </c>
      <c r="Z1118" s="49">
        <v>0.43808999999999998</v>
      </c>
      <c r="AA1118" s="49">
        <v>148.6976837</v>
      </c>
      <c r="AB1118" s="49">
        <v>1.7852155009999999</v>
      </c>
      <c r="AC1118" s="51">
        <v>0.55651590368719528</v>
      </c>
      <c r="AD1118" s="53">
        <v>98000</v>
      </c>
      <c r="AE1118" s="51">
        <v>14.942338373233888</v>
      </c>
      <c r="AF1118" s="51">
        <v>33.693064751288262</v>
      </c>
      <c r="AG1118" s="51">
        <v>3.0210211189686067</v>
      </c>
      <c r="AH1118" s="51">
        <v>0.15403832097843312</v>
      </c>
      <c r="AI1118" s="51">
        <v>8.9662995671923776E-2</v>
      </c>
      <c r="AJ1118" s="51">
        <v>0.14107393531585311</v>
      </c>
      <c r="AK1118" s="51">
        <v>65.054031476941987</v>
      </c>
      <c r="AL1118" s="51">
        <v>45.714209938422186</v>
      </c>
      <c r="AM1118" s="51">
        <v>84.393853015461801</v>
      </c>
    </row>
    <row r="1119" spans="1:39">
      <c r="A1119" t="s">
        <v>2377</v>
      </c>
      <c r="B1119">
        <v>6</v>
      </c>
      <c r="C1119" t="s">
        <v>2378</v>
      </c>
      <c r="D1119" t="s">
        <v>2144</v>
      </c>
      <c r="E1119" t="s">
        <v>137</v>
      </c>
      <c r="F1119" t="s">
        <v>138</v>
      </c>
      <c r="G1119" t="s">
        <v>139</v>
      </c>
      <c r="H1119" t="s">
        <v>140</v>
      </c>
      <c r="I1119" t="s">
        <v>10</v>
      </c>
      <c r="J1119" t="s">
        <v>20</v>
      </c>
      <c r="K1119">
        <v>52</v>
      </c>
      <c r="L1119">
        <v>150486475</v>
      </c>
      <c r="M1119" t="s">
        <v>2145</v>
      </c>
      <c r="N1119">
        <v>117</v>
      </c>
      <c r="O1119">
        <v>1477082.6315384593</v>
      </c>
      <c r="P1119" s="49" t="s">
        <v>33</v>
      </c>
      <c r="Q1119" s="49">
        <v>9800000</v>
      </c>
      <c r="R1119" s="49">
        <v>32.510452999999998</v>
      </c>
      <c r="S1119" s="49">
        <v>52.540310169999998</v>
      </c>
      <c r="T1119" s="49">
        <v>102.35469113918218</v>
      </c>
      <c r="U1119" s="49" t="s">
        <v>2146</v>
      </c>
      <c r="V1119" s="49">
        <v>0.29728859379567718</v>
      </c>
      <c r="W1119" s="49">
        <v>1.1827248672603601</v>
      </c>
      <c r="X1119" s="49">
        <v>2.8362873714296502</v>
      </c>
      <c r="Y1119" s="49">
        <v>44.303867318364098</v>
      </c>
      <c r="Z1119" s="49">
        <v>0.43808999999999998</v>
      </c>
      <c r="AA1119" s="49">
        <v>148.6976837</v>
      </c>
      <c r="AB1119" s="49">
        <v>1.7852155009999999</v>
      </c>
      <c r="AC1119" s="51">
        <v>0.55651590368719528</v>
      </c>
      <c r="AD1119" s="53">
        <v>98000</v>
      </c>
      <c r="AE1119" s="51">
        <v>15.072271750392442</v>
      </c>
      <c r="AF1119" s="51">
        <v>33.986047923038591</v>
      </c>
      <c r="AG1119" s="51">
        <v>3.0664111711250519</v>
      </c>
      <c r="AH1119" s="51">
        <v>0.15492375171337541</v>
      </c>
      <c r="AI1119" s="51">
        <v>9.0225588396419032E-2</v>
      </c>
      <c r="AJ1119" s="51">
        <v>0.14107393531585311</v>
      </c>
      <c r="AK1119" s="51">
        <v>65.462214635822036</v>
      </c>
      <c r="AL1119" s="51">
        <v>46.001044899987697</v>
      </c>
      <c r="AM1119" s="51">
        <v>84.923384371656368</v>
      </c>
    </row>
    <row r="1120" spans="1:39">
      <c r="A1120" t="s">
        <v>2379</v>
      </c>
      <c r="B1120">
        <v>6</v>
      </c>
      <c r="C1120" t="s">
        <v>2380</v>
      </c>
      <c r="D1120" t="s">
        <v>2144</v>
      </c>
      <c r="E1120" t="s">
        <v>137</v>
      </c>
      <c r="F1120" t="s">
        <v>138</v>
      </c>
      <c r="G1120" t="s">
        <v>139</v>
      </c>
      <c r="H1120" t="s">
        <v>140</v>
      </c>
      <c r="I1120" t="s">
        <v>10</v>
      </c>
      <c r="J1120" t="s">
        <v>20</v>
      </c>
      <c r="K1120">
        <v>52</v>
      </c>
      <c r="L1120">
        <v>150486475</v>
      </c>
      <c r="M1120" t="s">
        <v>2145</v>
      </c>
      <c r="N1120">
        <v>118</v>
      </c>
      <c r="O1120">
        <v>1489816.1024999977</v>
      </c>
      <c r="P1120" s="49" t="s">
        <v>33</v>
      </c>
      <c r="Q1120" s="49">
        <v>9800000</v>
      </c>
      <c r="R1120" s="49">
        <v>32.510452999999998</v>
      </c>
      <c r="S1120" s="49">
        <v>52.540310169999998</v>
      </c>
      <c r="T1120" s="49">
        <v>102.35469113918218</v>
      </c>
      <c r="U1120" s="49" t="s">
        <v>2146</v>
      </c>
      <c r="V1120" s="49">
        <v>0.29728859379567718</v>
      </c>
      <c r="W1120" s="49">
        <v>1.1827248672603601</v>
      </c>
      <c r="X1120" s="49">
        <v>2.8362873714296502</v>
      </c>
      <c r="Y1120" s="49">
        <v>44.303867318364098</v>
      </c>
      <c r="Z1120" s="49">
        <v>0.43808999999999998</v>
      </c>
      <c r="AA1120" s="49">
        <v>148.6976837</v>
      </c>
      <c r="AB1120" s="49">
        <v>1.7852155009999999</v>
      </c>
      <c r="AC1120" s="51">
        <v>0.55651590368719528</v>
      </c>
      <c r="AD1120" s="53">
        <v>98000</v>
      </c>
      <c r="AE1120" s="51">
        <v>15.202205127550997</v>
      </c>
      <c r="AF1120" s="51">
        <v>34.27903109478892</v>
      </c>
      <c r="AG1120" s="51">
        <v>3.1120591022677107</v>
      </c>
      <c r="AH1120" s="51">
        <v>0.15580393532485362</v>
      </c>
      <c r="AI1120" s="51">
        <v>9.0786087088115044E-2</v>
      </c>
      <c r="AJ1120" s="51">
        <v>0.14107393531585311</v>
      </c>
      <c r="AK1120" s="51">
        <v>65.86887849150888</v>
      </c>
      <c r="AL1120" s="51">
        <v>46.286812229869874</v>
      </c>
      <c r="AM1120" s="51">
        <v>85.45094475314788</v>
      </c>
    </row>
    <row r="1121" spans="1:39">
      <c r="A1121" t="s">
        <v>2381</v>
      </c>
      <c r="B1121">
        <v>6</v>
      </c>
      <c r="C1121" t="s">
        <v>2382</v>
      </c>
      <c r="D1121" t="s">
        <v>2144</v>
      </c>
      <c r="E1121" t="s">
        <v>137</v>
      </c>
      <c r="F1121" t="s">
        <v>138</v>
      </c>
      <c r="G1121" t="s">
        <v>139</v>
      </c>
      <c r="H1121" t="s">
        <v>140</v>
      </c>
      <c r="I1121" t="s">
        <v>10</v>
      </c>
      <c r="J1121" t="s">
        <v>20</v>
      </c>
      <c r="K1121">
        <v>52</v>
      </c>
      <c r="L1121">
        <v>150486475</v>
      </c>
      <c r="M1121" t="s">
        <v>2145</v>
      </c>
      <c r="N1121">
        <v>119</v>
      </c>
      <c r="O1121">
        <v>1502549.5734615361</v>
      </c>
      <c r="P1121" s="49" t="s">
        <v>33</v>
      </c>
      <c r="Q1121" s="49">
        <v>9800000</v>
      </c>
      <c r="R1121" s="49">
        <v>32.510452999999998</v>
      </c>
      <c r="S1121" s="49">
        <v>52.540310169999998</v>
      </c>
      <c r="T1121" s="49">
        <v>102.35469113918218</v>
      </c>
      <c r="U1121" s="49" t="s">
        <v>2146</v>
      </c>
      <c r="V1121" s="49">
        <v>0.29728859379567718</v>
      </c>
      <c r="W1121" s="49">
        <v>1.1827248672603601</v>
      </c>
      <c r="X1121" s="49">
        <v>2.8362873714296502</v>
      </c>
      <c r="Y1121" s="49">
        <v>44.303867318364098</v>
      </c>
      <c r="Z1121" s="49">
        <v>0.43808999999999998</v>
      </c>
      <c r="AA1121" s="49">
        <v>148.6976837</v>
      </c>
      <c r="AB1121" s="49">
        <v>1.7852155009999999</v>
      </c>
      <c r="AC1121" s="51">
        <v>0.55651590368719528</v>
      </c>
      <c r="AD1121" s="53">
        <v>98000</v>
      </c>
      <c r="AE1121" s="51">
        <v>15.332138504709551</v>
      </c>
      <c r="AF1121" s="51">
        <v>34.572014266539249</v>
      </c>
      <c r="AG1121" s="51">
        <v>3.1579633788564161</v>
      </c>
      <c r="AH1121" s="51">
        <v>0.15667888471022356</v>
      </c>
      <c r="AI1121" s="51">
        <v>9.1344500627285455E-2</v>
      </c>
      <c r="AJ1121" s="51">
        <v>0.14107393531585311</v>
      </c>
      <c r="AK1121" s="51">
        <v>66.274029486990472</v>
      </c>
      <c r="AL1121" s="51">
        <v>46.571516455629826</v>
      </c>
      <c r="AM1121" s="51">
        <v>85.976542518351124</v>
      </c>
    </row>
    <row r="1122" spans="1:39">
      <c r="A1122" t="s">
        <v>2383</v>
      </c>
      <c r="B1122">
        <v>6</v>
      </c>
      <c r="C1122" t="s">
        <v>2384</v>
      </c>
      <c r="D1122" t="s">
        <v>2144</v>
      </c>
      <c r="E1122" t="s">
        <v>137</v>
      </c>
      <c r="F1122" t="s">
        <v>138</v>
      </c>
      <c r="G1122" t="s">
        <v>139</v>
      </c>
      <c r="H1122" t="s">
        <v>140</v>
      </c>
      <c r="I1122" t="s">
        <v>10</v>
      </c>
      <c r="J1122" t="s">
        <v>20</v>
      </c>
      <c r="K1122">
        <v>52</v>
      </c>
      <c r="L1122">
        <v>150486475</v>
      </c>
      <c r="M1122" t="s">
        <v>2145</v>
      </c>
      <c r="N1122">
        <v>120</v>
      </c>
      <c r="O1122">
        <v>1515283.0444230745</v>
      </c>
      <c r="P1122" s="49" t="s">
        <v>33</v>
      </c>
      <c r="Q1122" s="49">
        <v>9800000</v>
      </c>
      <c r="R1122" s="49">
        <v>32.510452999999998</v>
      </c>
      <c r="S1122" s="49">
        <v>52.540310169999998</v>
      </c>
      <c r="T1122" s="49">
        <v>102.35469113918218</v>
      </c>
      <c r="U1122" s="49" t="s">
        <v>2146</v>
      </c>
      <c r="V1122" s="49">
        <v>0.29728859379567718</v>
      </c>
      <c r="W1122" s="49">
        <v>1.1827248672603601</v>
      </c>
      <c r="X1122" s="49">
        <v>2.8362873714296502</v>
      </c>
      <c r="Y1122" s="49">
        <v>44.303867318364098</v>
      </c>
      <c r="Z1122" s="49">
        <v>0.43808999999999998</v>
      </c>
      <c r="AA1122" s="49">
        <v>148.6976837</v>
      </c>
      <c r="AB1122" s="49">
        <v>1.7852155009999999</v>
      </c>
      <c r="AC1122" s="51">
        <v>0.55651590368719528</v>
      </c>
      <c r="AD1122" s="53">
        <v>98000</v>
      </c>
      <c r="AE1122" s="51">
        <v>15.462071881868107</v>
      </c>
      <c r="AF1122" s="51">
        <v>34.864997438289585</v>
      </c>
      <c r="AG1122" s="51">
        <v>3.2041224710539238</v>
      </c>
      <c r="AH1122" s="51">
        <v>0.15754861250816782</v>
      </c>
      <c r="AI1122" s="51">
        <v>9.190083770191472E-2</v>
      </c>
      <c r="AJ1122" s="51">
        <v>0.14107393531585311</v>
      </c>
      <c r="AK1122" s="51">
        <v>66.677673925741416</v>
      </c>
      <c r="AL1122" s="51">
        <v>46.855162006791062</v>
      </c>
      <c r="AM1122" s="51">
        <v>86.500185844691785</v>
      </c>
    </row>
    <row r="1123" spans="1:39">
      <c r="A1123" t="s">
        <v>2385</v>
      </c>
      <c r="B1123">
        <v>6</v>
      </c>
      <c r="C1123" t="s">
        <v>2386</v>
      </c>
      <c r="D1123" t="s">
        <v>2144</v>
      </c>
      <c r="E1123" t="s">
        <v>137</v>
      </c>
      <c r="F1123" t="s">
        <v>138</v>
      </c>
      <c r="G1123" t="s">
        <v>139</v>
      </c>
      <c r="H1123" t="s">
        <v>140</v>
      </c>
      <c r="I1123" t="s">
        <v>10</v>
      </c>
      <c r="J1123" t="s">
        <v>20</v>
      </c>
      <c r="K1123">
        <v>52</v>
      </c>
      <c r="L1123">
        <v>150486475</v>
      </c>
      <c r="M1123" t="s">
        <v>2145</v>
      </c>
      <c r="N1123">
        <v>121</v>
      </c>
      <c r="O1123">
        <v>1528016.5153846128</v>
      </c>
      <c r="P1123" s="49" t="s">
        <v>33</v>
      </c>
      <c r="Q1123" s="49">
        <v>9800000</v>
      </c>
      <c r="R1123" s="49">
        <v>32.510452999999998</v>
      </c>
      <c r="S1123" s="49">
        <v>52.540310169999998</v>
      </c>
      <c r="T1123" s="49">
        <v>102.35469113918218</v>
      </c>
      <c r="U1123" s="49" t="s">
        <v>2146</v>
      </c>
      <c r="V1123" s="49">
        <v>0.29728859379567718</v>
      </c>
      <c r="W1123" s="49">
        <v>1.1827248672603601</v>
      </c>
      <c r="X1123" s="49">
        <v>2.8362873714296502</v>
      </c>
      <c r="Y1123" s="49">
        <v>44.303867318364098</v>
      </c>
      <c r="Z1123" s="49">
        <v>0.43808999999999998</v>
      </c>
      <c r="AA1123" s="49">
        <v>148.6976837</v>
      </c>
      <c r="AB1123" s="49">
        <v>1.7852155009999999</v>
      </c>
      <c r="AC1123" s="51">
        <v>0.55651590368719528</v>
      </c>
      <c r="AD1123" s="53">
        <v>98000</v>
      </c>
      <c r="AE1123" s="51">
        <v>15.592005259026662</v>
      </c>
      <c r="AF1123" s="51">
        <v>35.157980610039914</v>
      </c>
      <c r="AG1123" s="51">
        <v>3.2505348526531312</v>
      </c>
      <c r="AH1123" s="51">
        <v>0.15841313110897243</v>
      </c>
      <c r="AI1123" s="51">
        <v>9.2455106813640192E-2</v>
      </c>
      <c r="AJ1123" s="51">
        <v>0.14107393531585311</v>
      </c>
      <c r="AK1123" s="51">
        <v>67.079817976034136</v>
      </c>
      <c r="AL1123" s="51">
        <v>47.137753217868955</v>
      </c>
      <c r="AM1123" s="51">
        <v>87.021882734199309</v>
      </c>
    </row>
    <row r="1124" spans="1:39">
      <c r="A1124" t="s">
        <v>2387</v>
      </c>
      <c r="B1124">
        <v>6</v>
      </c>
      <c r="C1124" t="s">
        <v>2388</v>
      </c>
      <c r="D1124" t="s">
        <v>2144</v>
      </c>
      <c r="E1124" t="s">
        <v>137</v>
      </c>
      <c r="F1124" t="s">
        <v>138</v>
      </c>
      <c r="G1124" t="s">
        <v>139</v>
      </c>
      <c r="H1124" t="s">
        <v>140</v>
      </c>
      <c r="I1124" t="s">
        <v>10</v>
      </c>
      <c r="J1124" t="s">
        <v>20</v>
      </c>
      <c r="K1124">
        <v>52</v>
      </c>
      <c r="L1124">
        <v>150486475</v>
      </c>
      <c r="M1124" t="s">
        <v>2145</v>
      </c>
      <c r="N1124">
        <v>122</v>
      </c>
      <c r="O1124">
        <v>1540749.9863461512</v>
      </c>
      <c r="P1124" s="49" t="s">
        <v>33</v>
      </c>
      <c r="Q1124" s="49">
        <v>9800000</v>
      </c>
      <c r="R1124" s="49">
        <v>32.510452999999998</v>
      </c>
      <c r="S1124" s="49">
        <v>52.540310169999998</v>
      </c>
      <c r="T1124" s="49">
        <v>102.35469113918218</v>
      </c>
      <c r="U1124" s="49" t="s">
        <v>2146</v>
      </c>
      <c r="V1124" s="49">
        <v>0.29728859379567718</v>
      </c>
      <c r="W1124" s="49">
        <v>1.1827248672603601</v>
      </c>
      <c r="X1124" s="49">
        <v>2.8362873714296502</v>
      </c>
      <c r="Y1124" s="49">
        <v>44.303867318364098</v>
      </c>
      <c r="Z1124" s="49">
        <v>0.43808999999999998</v>
      </c>
      <c r="AA1124" s="49">
        <v>148.6976837</v>
      </c>
      <c r="AB1124" s="49">
        <v>1.7852155009999999</v>
      </c>
      <c r="AC1124" s="51">
        <v>0.55651590368719528</v>
      </c>
      <c r="AD1124" s="53">
        <v>98000</v>
      </c>
      <c r="AE1124" s="51">
        <v>15.721938636185216</v>
      </c>
      <c r="AF1124" s="51">
        <v>35.450963781790243</v>
      </c>
      <c r="AG1124" s="51">
        <v>3.2971990010072756</v>
      </c>
      <c r="AH1124" s="51">
        <v>0.15927245266465354</v>
      </c>
      <c r="AI1124" s="51">
        <v>9.3007316283483271E-2</v>
      </c>
      <c r="AJ1124" s="51">
        <v>0.14107393531585311</v>
      </c>
      <c r="AK1124" s="51">
        <v>67.48046767509706</v>
      </c>
      <c r="AL1124" s="51">
        <v>47.419294331292804</v>
      </c>
      <c r="AM1124" s="51">
        <v>87.541641018901316</v>
      </c>
    </row>
    <row r="1125" spans="1:39">
      <c r="A1125" t="s">
        <v>2389</v>
      </c>
      <c r="B1125">
        <v>6</v>
      </c>
      <c r="C1125" t="s">
        <v>2390</v>
      </c>
      <c r="D1125" t="s">
        <v>2144</v>
      </c>
      <c r="E1125" t="s">
        <v>137</v>
      </c>
      <c r="F1125" t="s">
        <v>138</v>
      </c>
      <c r="G1125" t="s">
        <v>139</v>
      </c>
      <c r="H1125" t="s">
        <v>140</v>
      </c>
      <c r="I1125" t="s">
        <v>10</v>
      </c>
      <c r="J1125" t="s">
        <v>20</v>
      </c>
      <c r="K1125">
        <v>52</v>
      </c>
      <c r="L1125">
        <v>150486475</v>
      </c>
      <c r="M1125" t="s">
        <v>2145</v>
      </c>
      <c r="N1125">
        <v>123</v>
      </c>
      <c r="O1125">
        <v>1553483.4573076896</v>
      </c>
      <c r="P1125" s="49" t="s">
        <v>33</v>
      </c>
      <c r="Q1125" s="49">
        <v>9800000</v>
      </c>
      <c r="R1125" s="49">
        <v>32.510452999999998</v>
      </c>
      <c r="S1125" s="49">
        <v>52.540310169999998</v>
      </c>
      <c r="T1125" s="49">
        <v>102.35469113918218</v>
      </c>
      <c r="U1125" s="49" t="s">
        <v>2146</v>
      </c>
      <c r="V1125" s="49">
        <v>0.29728859379567718</v>
      </c>
      <c r="W1125" s="49">
        <v>1.1827248672603601</v>
      </c>
      <c r="X1125" s="49">
        <v>2.8362873714296502</v>
      </c>
      <c r="Y1125" s="49">
        <v>44.303867318364098</v>
      </c>
      <c r="Z1125" s="49">
        <v>0.43808999999999998</v>
      </c>
      <c r="AA1125" s="49">
        <v>148.6976837</v>
      </c>
      <c r="AB1125" s="49">
        <v>1.7852155009999999</v>
      </c>
      <c r="AC1125" s="51">
        <v>0.55651590368719528</v>
      </c>
      <c r="AD1125" s="53">
        <v>98000</v>
      </c>
      <c r="AE1125" s="51">
        <v>15.851872013343771</v>
      </c>
      <c r="AF1125" s="51">
        <v>35.743946953540572</v>
      </c>
      <c r="AG1125" s="51">
        <v>3.3441133969628871</v>
      </c>
      <c r="AH1125" s="51">
        <v>0.16012658909840216</v>
      </c>
      <c r="AI1125" s="51">
        <v>9.3557474257376053E-2</v>
      </c>
      <c r="AJ1125" s="51">
        <v>0.14107393531585311</v>
      </c>
      <c r="AK1125" s="51">
        <v>67.879628933124479</v>
      </c>
      <c r="AL1125" s="51">
        <v>47.699789500223538</v>
      </c>
      <c r="AM1125" s="51">
        <v>88.059468366025413</v>
      </c>
    </row>
    <row r="1126" spans="1:39">
      <c r="A1126" t="s">
        <v>2391</v>
      </c>
      <c r="B1126">
        <v>6</v>
      </c>
      <c r="C1126" t="s">
        <v>2392</v>
      </c>
      <c r="D1126" t="s">
        <v>2144</v>
      </c>
      <c r="E1126" t="s">
        <v>137</v>
      </c>
      <c r="F1126" t="s">
        <v>138</v>
      </c>
      <c r="G1126" t="s">
        <v>139</v>
      </c>
      <c r="H1126" t="s">
        <v>140</v>
      </c>
      <c r="I1126" t="s">
        <v>10</v>
      </c>
      <c r="J1126" t="s">
        <v>20</v>
      </c>
      <c r="K1126">
        <v>52</v>
      </c>
      <c r="L1126">
        <v>150486475</v>
      </c>
      <c r="M1126" t="s">
        <v>2145</v>
      </c>
      <c r="N1126">
        <v>124</v>
      </c>
      <c r="O1126">
        <v>1566216.928269228</v>
      </c>
      <c r="P1126" s="49" t="s">
        <v>33</v>
      </c>
      <c r="Q1126" s="49">
        <v>9800000</v>
      </c>
      <c r="R1126" s="49">
        <v>32.510452999999998</v>
      </c>
      <c r="S1126" s="49">
        <v>52.540310169999998</v>
      </c>
      <c r="T1126" s="49">
        <v>102.35469113918218</v>
      </c>
      <c r="U1126" s="49" t="s">
        <v>2146</v>
      </c>
      <c r="V1126" s="49">
        <v>0.29728859379567718</v>
      </c>
      <c r="W1126" s="49">
        <v>1.1827248672603601</v>
      </c>
      <c r="X1126" s="49">
        <v>2.8362873714296502</v>
      </c>
      <c r="Y1126" s="49">
        <v>44.303867318364098</v>
      </c>
      <c r="Z1126" s="49">
        <v>0.43808999999999998</v>
      </c>
      <c r="AA1126" s="49">
        <v>148.6976837</v>
      </c>
      <c r="AB1126" s="49">
        <v>1.7852155009999999</v>
      </c>
      <c r="AC1126" s="51">
        <v>0.55651590368719528</v>
      </c>
      <c r="AD1126" s="53">
        <v>98000</v>
      </c>
      <c r="AE1126" s="51">
        <v>15.981805390502327</v>
      </c>
      <c r="AF1126" s="51">
        <v>36.036930125290908</v>
      </c>
      <c r="AG1126" s="51">
        <v>3.3912765247954759</v>
      </c>
      <c r="AH1126" s="51">
        <v>0.16097555211388925</v>
      </c>
      <c r="AI1126" s="51">
        <v>9.4105588711494048E-2</v>
      </c>
      <c r="AJ1126" s="51">
        <v>0.14107393531585311</v>
      </c>
      <c r="AK1126" s="51">
        <v>68.27730753714556</v>
      </c>
      <c r="AL1126" s="51">
        <v>47.979242791272561</v>
      </c>
      <c r="AM1126" s="51">
        <v>88.575372283018552</v>
      </c>
    </row>
    <row r="1127" spans="1:39">
      <c r="A1127" t="s">
        <v>2393</v>
      </c>
      <c r="B1127">
        <v>6</v>
      </c>
      <c r="C1127" t="s">
        <v>2394</v>
      </c>
      <c r="D1127" t="s">
        <v>2144</v>
      </c>
      <c r="E1127" t="s">
        <v>137</v>
      </c>
      <c r="F1127" t="s">
        <v>138</v>
      </c>
      <c r="G1127" t="s">
        <v>139</v>
      </c>
      <c r="H1127" t="s">
        <v>140</v>
      </c>
      <c r="I1127" t="s">
        <v>10</v>
      </c>
      <c r="J1127" t="s">
        <v>20</v>
      </c>
      <c r="K1127">
        <v>52</v>
      </c>
      <c r="L1127">
        <v>150486475</v>
      </c>
      <c r="M1127" t="s">
        <v>2145</v>
      </c>
      <c r="N1127">
        <v>125</v>
      </c>
      <c r="O1127">
        <v>1578950.3992307663</v>
      </c>
      <c r="P1127" s="49" t="s">
        <v>33</v>
      </c>
      <c r="Q1127" s="49">
        <v>9800000</v>
      </c>
      <c r="R1127" s="49">
        <v>32.510452999999998</v>
      </c>
      <c r="S1127" s="49">
        <v>52.540310169999998</v>
      </c>
      <c r="T1127" s="49">
        <v>102.35469113918218</v>
      </c>
      <c r="U1127" s="49" t="s">
        <v>2146</v>
      </c>
      <c r="V1127" s="49">
        <v>0.29728859379567718</v>
      </c>
      <c r="W1127" s="49">
        <v>1.1827248672603601</v>
      </c>
      <c r="X1127" s="49">
        <v>2.8362873714296502</v>
      </c>
      <c r="Y1127" s="49">
        <v>44.303867318364098</v>
      </c>
      <c r="Z1127" s="49">
        <v>0.43808999999999998</v>
      </c>
      <c r="AA1127" s="49">
        <v>148.6976837</v>
      </c>
      <c r="AB1127" s="49">
        <v>1.7852155009999999</v>
      </c>
      <c r="AC1127" s="51">
        <v>0.55651590368719528</v>
      </c>
      <c r="AD1127" s="53">
        <v>98000</v>
      </c>
      <c r="AE1127" s="51">
        <v>16.111738767660881</v>
      </c>
      <c r="AF1127" s="51">
        <v>36.329913297041237</v>
      </c>
      <c r="AG1127" s="51">
        <v>3.4386868721478274</v>
      </c>
      <c r="AH1127" s="51">
        <v>0.16181935320419388</v>
      </c>
      <c r="AI1127" s="51">
        <v>9.4651667457402916E-2</v>
      </c>
      <c r="AJ1127" s="51">
        <v>0.14107393531585311</v>
      </c>
      <c r="AK1127" s="51">
        <v>68.673509154758577</v>
      </c>
      <c r="AL1127" s="51">
        <v>48.257658187125827</v>
      </c>
      <c r="AM1127" s="51">
        <v>89.089360122391312</v>
      </c>
    </row>
    <row r="1128" spans="1:39">
      <c r="A1128" t="s">
        <v>2395</v>
      </c>
      <c r="B1128">
        <v>6</v>
      </c>
      <c r="C1128" t="s">
        <v>2396</v>
      </c>
      <c r="D1128" t="s">
        <v>2144</v>
      </c>
      <c r="E1128" t="s">
        <v>137</v>
      </c>
      <c r="F1128" t="s">
        <v>138</v>
      </c>
      <c r="G1128" t="s">
        <v>139</v>
      </c>
      <c r="H1128" t="s">
        <v>140</v>
      </c>
      <c r="I1128" t="s">
        <v>10</v>
      </c>
      <c r="J1128" t="s">
        <v>20</v>
      </c>
      <c r="K1128">
        <v>52</v>
      </c>
      <c r="L1128">
        <v>150486475</v>
      </c>
      <c r="M1128" t="s">
        <v>2145</v>
      </c>
      <c r="N1128">
        <v>126</v>
      </c>
      <c r="O1128">
        <v>1591683.8701923047</v>
      </c>
      <c r="P1128" s="49" t="s">
        <v>33</v>
      </c>
      <c r="Q1128" s="49">
        <v>9800000</v>
      </c>
      <c r="R1128" s="49">
        <v>32.510452999999998</v>
      </c>
      <c r="S1128" s="49">
        <v>52.540310169999998</v>
      </c>
      <c r="T1128" s="49">
        <v>102.35469113918218</v>
      </c>
      <c r="U1128" s="49" t="s">
        <v>2146</v>
      </c>
      <c r="V1128" s="49">
        <v>0.29728859379567718</v>
      </c>
      <c r="W1128" s="49">
        <v>1.1827248672603601</v>
      </c>
      <c r="X1128" s="49">
        <v>2.8362873714296502</v>
      </c>
      <c r="Y1128" s="49">
        <v>44.303867318364098</v>
      </c>
      <c r="Z1128" s="49">
        <v>0.43808999999999998</v>
      </c>
      <c r="AA1128" s="49">
        <v>148.6976837</v>
      </c>
      <c r="AB1128" s="49">
        <v>1.7852155009999999</v>
      </c>
      <c r="AC1128" s="51">
        <v>0.55651590368719528</v>
      </c>
      <c r="AD1128" s="53">
        <v>98000</v>
      </c>
      <c r="AE1128" s="51">
        <v>16.241672144819436</v>
      </c>
      <c r="AF1128" s="51">
        <v>36.622896468791566</v>
      </c>
      <c r="AG1128" s="51">
        <v>3.4863429299708457</v>
      </c>
      <c r="AH1128" s="51">
        <v>0.16265800366046029</v>
      </c>
      <c r="AI1128" s="51">
        <v>9.5195718147027361E-2</v>
      </c>
      <c r="AJ1128" s="51">
        <v>0.14107393531585311</v>
      </c>
      <c r="AK1128" s="51">
        <v>69.068239337735974</v>
      </c>
      <c r="AL1128" s="51">
        <v>48.535039589077172</v>
      </c>
      <c r="AM1128" s="51">
        <v>89.601439086394777</v>
      </c>
    </row>
    <row r="1129" spans="1:39">
      <c r="A1129" t="s">
        <v>2397</v>
      </c>
      <c r="B1129">
        <v>6</v>
      </c>
      <c r="C1129" t="s">
        <v>2398</v>
      </c>
      <c r="D1129" t="s">
        <v>2144</v>
      </c>
      <c r="E1129" t="s">
        <v>137</v>
      </c>
      <c r="F1129" t="s">
        <v>138</v>
      </c>
      <c r="G1129" t="s">
        <v>139</v>
      </c>
      <c r="H1129" t="s">
        <v>140</v>
      </c>
      <c r="I1129" t="s">
        <v>10</v>
      </c>
      <c r="J1129" t="s">
        <v>20</v>
      </c>
      <c r="K1129">
        <v>52</v>
      </c>
      <c r="L1129">
        <v>150486475</v>
      </c>
      <c r="M1129" t="s">
        <v>2145</v>
      </c>
      <c r="N1129">
        <v>127</v>
      </c>
      <c r="O1129">
        <v>1604417.3411538431</v>
      </c>
      <c r="P1129" s="49" t="s">
        <v>33</v>
      </c>
      <c r="Q1129" s="49">
        <v>9800000</v>
      </c>
      <c r="R1129" s="49">
        <v>32.510452999999998</v>
      </c>
      <c r="S1129" s="49">
        <v>52.540310169999998</v>
      </c>
      <c r="T1129" s="49">
        <v>102.35469113918218</v>
      </c>
      <c r="U1129" s="49" t="s">
        <v>2146</v>
      </c>
      <c r="V1129" s="49">
        <v>0.29728859379567718</v>
      </c>
      <c r="W1129" s="49">
        <v>1.1827248672603601</v>
      </c>
      <c r="X1129" s="49">
        <v>2.8362873714296502</v>
      </c>
      <c r="Y1129" s="49">
        <v>44.303867318364098</v>
      </c>
      <c r="Z1129" s="49">
        <v>0.43808999999999998</v>
      </c>
      <c r="AA1129" s="49">
        <v>148.6976837</v>
      </c>
      <c r="AB1129" s="49">
        <v>1.7852155009999999</v>
      </c>
      <c r="AC1129" s="51">
        <v>0.55651590368719528</v>
      </c>
      <c r="AD1129" s="53">
        <v>98000</v>
      </c>
      <c r="AE1129" s="51">
        <v>16.37160552197799</v>
      </c>
      <c r="AF1129" s="51">
        <v>36.915879640541895</v>
      </c>
      <c r="AG1129" s="51">
        <v>3.5342431924667643</v>
      </c>
      <c r="AH1129" s="51">
        <v>0.16349151458001721</v>
      </c>
      <c r="AI1129" s="51">
        <v>9.5737748277447909E-2</v>
      </c>
      <c r="AJ1129" s="51">
        <v>0.14107393531585311</v>
      </c>
      <c r="AK1129" s="51">
        <v>69.461503525504696</v>
      </c>
      <c r="AL1129" s="51">
        <v>48.811390819473928</v>
      </c>
      <c r="AM1129" s="51">
        <v>90.111616231535464</v>
      </c>
    </row>
    <row r="1130" spans="1:39">
      <c r="A1130" t="s">
        <v>2399</v>
      </c>
      <c r="B1130">
        <v>6</v>
      </c>
      <c r="C1130" t="s">
        <v>2400</v>
      </c>
      <c r="D1130" t="s">
        <v>2144</v>
      </c>
      <c r="E1130" t="s">
        <v>137</v>
      </c>
      <c r="F1130" t="s">
        <v>138</v>
      </c>
      <c r="G1130" t="s">
        <v>139</v>
      </c>
      <c r="H1130" t="s">
        <v>140</v>
      </c>
      <c r="I1130" t="s">
        <v>10</v>
      </c>
      <c r="J1130" t="s">
        <v>20</v>
      </c>
      <c r="K1130">
        <v>52</v>
      </c>
      <c r="L1130">
        <v>150486475</v>
      </c>
      <c r="M1130" t="s">
        <v>2145</v>
      </c>
      <c r="N1130">
        <v>128</v>
      </c>
      <c r="O1130">
        <v>1617150.8121153815</v>
      </c>
      <c r="P1130" s="49" t="s">
        <v>33</v>
      </c>
      <c r="Q1130" s="49">
        <v>9800000</v>
      </c>
      <c r="R1130" s="49">
        <v>32.510452999999998</v>
      </c>
      <c r="S1130" s="49">
        <v>52.540310169999998</v>
      </c>
      <c r="T1130" s="49">
        <v>102.35469113918218</v>
      </c>
      <c r="U1130" s="49" t="s">
        <v>2146</v>
      </c>
      <c r="V1130" s="49">
        <v>0.29728859379567718</v>
      </c>
      <c r="W1130" s="49">
        <v>1.1827248672603601</v>
      </c>
      <c r="X1130" s="49">
        <v>2.8362873714296502</v>
      </c>
      <c r="Y1130" s="49">
        <v>44.303867318364098</v>
      </c>
      <c r="Z1130" s="49">
        <v>0.43808999999999998</v>
      </c>
      <c r="AA1130" s="49">
        <v>148.6976837</v>
      </c>
      <c r="AB1130" s="49">
        <v>1.7852155009999999</v>
      </c>
      <c r="AC1130" s="51">
        <v>0.55651590368719528</v>
      </c>
      <c r="AD1130" s="53">
        <v>98000</v>
      </c>
      <c r="AE1130" s="51">
        <v>16.501538899136545</v>
      </c>
      <c r="AF1130" s="51">
        <v>37.208862812292232</v>
      </c>
      <c r="AG1130" s="51">
        <v>3.5823861570347737</v>
      </c>
      <c r="AH1130" s="51">
        <v>0.16431989687460311</v>
      </c>
      <c r="AI1130" s="51">
        <v>9.6277765195535756E-2</v>
      </c>
      <c r="AJ1130" s="51">
        <v>0.14107393531585311</v>
      </c>
      <c r="AK1130" s="51">
        <v>69.853307048508867</v>
      </c>
      <c r="AL1130" s="51">
        <v>49.08671562408</v>
      </c>
      <c r="AM1130" s="51">
        <v>90.619898472937734</v>
      </c>
    </row>
    <row r="1131" spans="1:39">
      <c r="A1131" t="s">
        <v>2401</v>
      </c>
      <c r="B1131">
        <v>6</v>
      </c>
      <c r="C1131" t="s">
        <v>2402</v>
      </c>
      <c r="D1131" t="s">
        <v>2144</v>
      </c>
      <c r="E1131" t="s">
        <v>137</v>
      </c>
      <c r="F1131" t="s">
        <v>138</v>
      </c>
      <c r="G1131" t="s">
        <v>139</v>
      </c>
      <c r="H1131" t="s">
        <v>140</v>
      </c>
      <c r="I1131" t="s">
        <v>10</v>
      </c>
      <c r="J1131" t="s">
        <v>20</v>
      </c>
      <c r="K1131">
        <v>52</v>
      </c>
      <c r="L1131">
        <v>150486475</v>
      </c>
      <c r="M1131" t="s">
        <v>2145</v>
      </c>
      <c r="N1131">
        <v>129</v>
      </c>
      <c r="O1131">
        <v>1629884.2830769198</v>
      </c>
      <c r="P1131" s="49" t="s">
        <v>33</v>
      </c>
      <c r="Q1131" s="49">
        <v>9800000</v>
      </c>
      <c r="R1131" s="49">
        <v>32.510452999999998</v>
      </c>
      <c r="S1131" s="49">
        <v>52.540310169999998</v>
      </c>
      <c r="T1131" s="49">
        <v>102.35469113918218</v>
      </c>
      <c r="U1131" s="49" t="s">
        <v>2146</v>
      </c>
      <c r="V1131" s="49">
        <v>0.29728859379567718</v>
      </c>
      <c r="W1131" s="49">
        <v>1.1827248672603601</v>
      </c>
      <c r="X1131" s="49">
        <v>2.8362873714296502</v>
      </c>
      <c r="Y1131" s="49">
        <v>44.303867318364098</v>
      </c>
      <c r="Z1131" s="49">
        <v>0.43808999999999998</v>
      </c>
      <c r="AA1131" s="49">
        <v>148.6976837</v>
      </c>
      <c r="AB1131" s="49">
        <v>1.7852155009999999</v>
      </c>
      <c r="AC1131" s="51">
        <v>0.55651590368719528</v>
      </c>
      <c r="AD1131" s="53">
        <v>98000</v>
      </c>
      <c r="AE1131" s="51">
        <v>16.631472276295099</v>
      </c>
      <c r="AF1131" s="51">
        <v>37.501845984042561</v>
      </c>
      <c r="AG1131" s="51">
        <v>3.6307703242188252</v>
      </c>
      <c r="AH1131" s="51">
        <v>0.16514316127781878</v>
      </c>
      <c r="AI1131" s="51">
        <v>9.6815776102428586E-2</v>
      </c>
      <c r="AJ1131" s="51">
        <v>0.14107393531585311</v>
      </c>
      <c r="AK1131" s="51">
        <v>70.243655131457245</v>
      </c>
      <c r="AL1131" s="51">
        <v>49.361017674357818</v>
      </c>
      <c r="AM1131" s="51">
        <v>91.12629258855668</v>
      </c>
    </row>
    <row r="1132" spans="1:39">
      <c r="A1132" t="s">
        <v>2403</v>
      </c>
      <c r="B1132">
        <v>6</v>
      </c>
      <c r="C1132" t="s">
        <v>2404</v>
      </c>
      <c r="D1132" t="s">
        <v>2144</v>
      </c>
      <c r="E1132" t="s">
        <v>137</v>
      </c>
      <c r="F1132" t="s">
        <v>138</v>
      </c>
      <c r="G1132" t="s">
        <v>139</v>
      </c>
      <c r="H1132" t="s">
        <v>140</v>
      </c>
      <c r="I1132" t="s">
        <v>10</v>
      </c>
      <c r="J1132" t="s">
        <v>20</v>
      </c>
      <c r="K1132">
        <v>52</v>
      </c>
      <c r="L1132">
        <v>150486475</v>
      </c>
      <c r="M1132" t="s">
        <v>2145</v>
      </c>
      <c r="N1132">
        <v>130</v>
      </c>
      <c r="O1132">
        <v>1642617.7540384582</v>
      </c>
      <c r="P1132" s="49" t="s">
        <v>33</v>
      </c>
      <c r="Q1132" s="49">
        <v>9800000</v>
      </c>
      <c r="R1132" s="49">
        <v>32.510452999999998</v>
      </c>
      <c r="S1132" s="49">
        <v>52.540310169999998</v>
      </c>
      <c r="T1132" s="49">
        <v>102.35469113918218</v>
      </c>
      <c r="U1132" s="49" t="s">
        <v>2146</v>
      </c>
      <c r="V1132" s="49">
        <v>0.29728859379567718</v>
      </c>
      <c r="W1132" s="49">
        <v>1.1827248672603601</v>
      </c>
      <c r="X1132" s="49">
        <v>2.8362873714296502</v>
      </c>
      <c r="Y1132" s="49">
        <v>44.303867318364098</v>
      </c>
      <c r="Z1132" s="49">
        <v>0.43808999999999998</v>
      </c>
      <c r="AA1132" s="49">
        <v>148.6976837</v>
      </c>
      <c r="AB1132" s="49">
        <v>1.7852155009999999</v>
      </c>
      <c r="AC1132" s="51">
        <v>0.55651590368719528</v>
      </c>
      <c r="AD1132" s="53">
        <v>98000</v>
      </c>
      <c r="AE1132" s="51">
        <v>16.761405653453654</v>
      </c>
      <c r="AF1132" s="51">
        <v>37.79482915579289</v>
      </c>
      <c r="AG1132" s="51">
        <v>3.6793941976577025</v>
      </c>
      <c r="AH1132" s="51">
        <v>0.16596131835282685</v>
      </c>
      <c r="AI1132" s="51">
        <v>9.7351788057858019E-2</v>
      </c>
      <c r="AJ1132" s="51">
        <v>0.14107393531585311</v>
      </c>
      <c r="AK1132" s="51">
        <v>70.632552896462911</v>
      </c>
      <c r="AL1132" s="51">
        <v>49.634300569674664</v>
      </c>
      <c r="AM1132" s="51">
        <v>91.630805223251159</v>
      </c>
    </row>
    <row r="1133" spans="1:39">
      <c r="A1133" t="s">
        <v>2405</v>
      </c>
      <c r="B1133">
        <v>6</v>
      </c>
      <c r="C1133" t="s">
        <v>2406</v>
      </c>
      <c r="D1133" t="s">
        <v>2144</v>
      </c>
      <c r="E1133" t="s">
        <v>137</v>
      </c>
      <c r="F1133" t="s">
        <v>138</v>
      </c>
      <c r="G1133" t="s">
        <v>139</v>
      </c>
      <c r="H1133" t="s">
        <v>140</v>
      </c>
      <c r="I1133" t="s">
        <v>10</v>
      </c>
      <c r="J1133" t="s">
        <v>20</v>
      </c>
      <c r="K1133">
        <v>52</v>
      </c>
      <c r="L1133">
        <v>150486475</v>
      </c>
      <c r="M1133" t="s">
        <v>2145</v>
      </c>
      <c r="N1133">
        <v>131</v>
      </c>
      <c r="O1133">
        <v>1655351.2249999966</v>
      </c>
      <c r="P1133" s="49" t="s">
        <v>33</v>
      </c>
      <c r="Q1133" s="49">
        <v>9800000</v>
      </c>
      <c r="R1133" s="49">
        <v>32.510452999999998</v>
      </c>
      <c r="S1133" s="49">
        <v>52.540310169999998</v>
      </c>
      <c r="T1133" s="49">
        <v>102.35469113918218</v>
      </c>
      <c r="U1133" s="49" t="s">
        <v>2146</v>
      </c>
      <c r="V1133" s="49">
        <v>0.29728859379567718</v>
      </c>
      <c r="W1133" s="49">
        <v>1.1827248672603601</v>
      </c>
      <c r="X1133" s="49">
        <v>2.8362873714296502</v>
      </c>
      <c r="Y1133" s="49">
        <v>44.303867318364098</v>
      </c>
      <c r="Z1133" s="49">
        <v>0.43808999999999998</v>
      </c>
      <c r="AA1133" s="49">
        <v>148.6976837</v>
      </c>
      <c r="AB1133" s="49">
        <v>1.7852155009999999</v>
      </c>
      <c r="AC1133" s="51">
        <v>0.55651590368719528</v>
      </c>
      <c r="AD1133" s="53">
        <v>98000</v>
      </c>
      <c r="AE1133" s="51">
        <v>16.891339030612212</v>
      </c>
      <c r="AF1133" s="51">
        <v>38.087812327543226</v>
      </c>
      <c r="AG1133" s="51">
        <v>3.7282562840371236</v>
      </c>
      <c r="AH1133" s="51">
        <v>0.16677437849931756</v>
      </c>
      <c r="AI1133" s="51">
        <v>9.7885807984330803E-2</v>
      </c>
      <c r="AJ1133" s="51">
        <v>0.14107393531585311</v>
      </c>
      <c r="AK1133" s="51">
        <v>71.020005366076902</v>
      </c>
      <c r="AL1133" s="51">
        <v>49.906567839434445</v>
      </c>
      <c r="AM1133" s="51">
        <v>92.133442892719344</v>
      </c>
    </row>
    <row r="1134" spans="1:39">
      <c r="A1134" t="s">
        <v>2407</v>
      </c>
      <c r="B1134">
        <v>6</v>
      </c>
      <c r="C1134" t="s">
        <v>2408</v>
      </c>
      <c r="D1134" t="s">
        <v>2144</v>
      </c>
      <c r="E1134" t="s">
        <v>137</v>
      </c>
      <c r="F1134" t="s">
        <v>138</v>
      </c>
      <c r="G1134" t="s">
        <v>139</v>
      </c>
      <c r="H1134" t="s">
        <v>140</v>
      </c>
      <c r="I1134" t="s">
        <v>10</v>
      </c>
      <c r="J1134" t="s">
        <v>20</v>
      </c>
      <c r="K1134">
        <v>52</v>
      </c>
      <c r="L1134">
        <v>150486475</v>
      </c>
      <c r="M1134" t="s">
        <v>2145</v>
      </c>
      <c r="N1134">
        <v>132</v>
      </c>
      <c r="O1134">
        <v>1668084.695961535</v>
      </c>
      <c r="P1134" s="49" t="s">
        <v>33</v>
      </c>
      <c r="Q1134" s="49">
        <v>9800000</v>
      </c>
      <c r="R1134" s="49">
        <v>32.510452999999998</v>
      </c>
      <c r="S1134" s="49">
        <v>52.540310169999998</v>
      </c>
      <c r="T1134" s="49">
        <v>102.35469113918218</v>
      </c>
      <c r="U1134" s="49" t="s">
        <v>2146</v>
      </c>
      <c r="V1134" s="49">
        <v>0.29728859379567718</v>
      </c>
      <c r="W1134" s="49">
        <v>1.1827248672603601</v>
      </c>
      <c r="X1134" s="49">
        <v>2.8362873714296502</v>
      </c>
      <c r="Y1134" s="49">
        <v>44.303867318364098</v>
      </c>
      <c r="Z1134" s="49">
        <v>0.43808999999999998</v>
      </c>
      <c r="AA1134" s="49">
        <v>148.6976837</v>
      </c>
      <c r="AB1134" s="49">
        <v>1.7852155009999999</v>
      </c>
      <c r="AC1134" s="51">
        <v>0.55651590368719528</v>
      </c>
      <c r="AD1134" s="53">
        <v>98000</v>
      </c>
      <c r="AE1134" s="51">
        <v>17.021272407770766</v>
      </c>
      <c r="AF1134" s="51">
        <v>38.380795499293555</v>
      </c>
      <c r="AG1134" s="51">
        <v>3.7773550930439179</v>
      </c>
      <c r="AH1134" s="51">
        <v>0.16758235196059229</v>
      </c>
      <c r="AI1134" s="51">
        <v>9.8417842671172484E-2</v>
      </c>
      <c r="AJ1134" s="51">
        <v>0.14107393531585311</v>
      </c>
      <c r="AK1134" s="51">
        <v>71.406017466222039</v>
      </c>
      <c r="AL1134" s="51">
        <v>50.177822945139319</v>
      </c>
      <c r="AM1134" s="51">
        <v>92.634211987304752</v>
      </c>
    </row>
    <row r="1135" spans="1:39">
      <c r="A1135" t="s">
        <v>2409</v>
      </c>
      <c r="B1135">
        <v>6</v>
      </c>
      <c r="C1135" t="s">
        <v>2410</v>
      </c>
      <c r="D1135" t="s">
        <v>2144</v>
      </c>
      <c r="E1135" t="s">
        <v>137</v>
      </c>
      <c r="F1135" t="s">
        <v>138</v>
      </c>
      <c r="G1135" t="s">
        <v>139</v>
      </c>
      <c r="H1135" t="s">
        <v>140</v>
      </c>
      <c r="I1135" t="s">
        <v>10</v>
      </c>
      <c r="J1135" t="s">
        <v>20</v>
      </c>
      <c r="K1135">
        <v>52</v>
      </c>
      <c r="L1135">
        <v>150486475</v>
      </c>
      <c r="M1135" t="s">
        <v>2145</v>
      </c>
      <c r="N1135">
        <v>133</v>
      </c>
      <c r="O1135">
        <v>1680818.1669230734</v>
      </c>
      <c r="P1135" s="49" t="s">
        <v>33</v>
      </c>
      <c r="Q1135" s="49">
        <v>9800000</v>
      </c>
      <c r="R1135" s="49">
        <v>32.510452999999998</v>
      </c>
      <c r="S1135" s="49">
        <v>52.540310169999998</v>
      </c>
      <c r="T1135" s="49">
        <v>102.35469113918218</v>
      </c>
      <c r="U1135" s="49" t="s">
        <v>2146</v>
      </c>
      <c r="V1135" s="49">
        <v>0.29728859379567718</v>
      </c>
      <c r="W1135" s="49">
        <v>1.1827248672603601</v>
      </c>
      <c r="X1135" s="49">
        <v>2.8362873714296502</v>
      </c>
      <c r="Y1135" s="49">
        <v>44.303867318364098</v>
      </c>
      <c r="Z1135" s="49">
        <v>0.43808999999999998</v>
      </c>
      <c r="AA1135" s="49">
        <v>148.6976837</v>
      </c>
      <c r="AB1135" s="49">
        <v>1.7852155009999999</v>
      </c>
      <c r="AC1135" s="51">
        <v>0.55651590368719528</v>
      </c>
      <c r="AD1135" s="53">
        <v>98000</v>
      </c>
      <c r="AE1135" s="51">
        <v>17.151205784929321</v>
      </c>
      <c r="AF1135" s="51">
        <v>38.673778671043891</v>
      </c>
      <c r="AG1135" s="51">
        <v>3.8266891373221408</v>
      </c>
      <c r="AH1135" s="51">
        <v>0.16838524883013609</v>
      </c>
      <c r="AI1135" s="51">
        <v>9.8947898778437363E-2</v>
      </c>
      <c r="AJ1135" s="51">
        <v>0.14107393531585311</v>
      </c>
      <c r="AK1135" s="51">
        <v>71.790594029029791</v>
      </c>
      <c r="AL1135" s="51">
        <v>50.44806928238318</v>
      </c>
      <c r="AM1135" s="51">
        <v>93.133118775676394</v>
      </c>
    </row>
    <row r="1136" spans="1:39">
      <c r="A1136" t="s">
        <v>2411</v>
      </c>
      <c r="B1136">
        <v>6</v>
      </c>
      <c r="C1136" t="s">
        <v>2412</v>
      </c>
      <c r="D1136" t="s">
        <v>2144</v>
      </c>
      <c r="E1136" t="s">
        <v>137</v>
      </c>
      <c r="F1136" t="s">
        <v>138</v>
      </c>
      <c r="G1136" t="s">
        <v>139</v>
      </c>
      <c r="H1136" t="s">
        <v>140</v>
      </c>
      <c r="I1136" t="s">
        <v>10</v>
      </c>
      <c r="J1136" t="s">
        <v>20</v>
      </c>
      <c r="K1136">
        <v>52</v>
      </c>
      <c r="L1136">
        <v>150486475</v>
      </c>
      <c r="M1136" t="s">
        <v>2145</v>
      </c>
      <c r="N1136">
        <v>134</v>
      </c>
      <c r="O1136">
        <v>1693551.6378846117</v>
      </c>
      <c r="P1136" s="49" t="s">
        <v>33</v>
      </c>
      <c r="Q1136" s="49">
        <v>9800000</v>
      </c>
      <c r="R1136" s="49">
        <v>32.510452999999998</v>
      </c>
      <c r="S1136" s="49">
        <v>52.540310169999998</v>
      </c>
      <c r="T1136" s="49">
        <v>102.35469113918218</v>
      </c>
      <c r="U1136" s="49" t="s">
        <v>2146</v>
      </c>
      <c r="V1136" s="49">
        <v>0.29728859379567718</v>
      </c>
      <c r="W1136" s="49">
        <v>1.1827248672603601</v>
      </c>
      <c r="X1136" s="49">
        <v>2.8362873714296502</v>
      </c>
      <c r="Y1136" s="49">
        <v>44.303867318364098</v>
      </c>
      <c r="Z1136" s="49">
        <v>0.43808999999999998</v>
      </c>
      <c r="AA1136" s="49">
        <v>148.6976837</v>
      </c>
      <c r="AB1136" s="49">
        <v>1.7852155009999999</v>
      </c>
      <c r="AC1136" s="51">
        <v>0.55651590368719528</v>
      </c>
      <c r="AD1136" s="53">
        <v>98000</v>
      </c>
      <c r="AE1136" s="51">
        <v>17.281139162087875</v>
      </c>
      <c r="AF1136" s="51">
        <v>38.96676184279422</v>
      </c>
      <c r="AG1136" s="51">
        <v>3.8762569324310925</v>
      </c>
      <c r="AH1136" s="51">
        <v>0.16918307905817814</v>
      </c>
      <c r="AI1136" s="51">
        <v>9.9475982840691049E-2</v>
      </c>
      <c r="AJ1136" s="51">
        <v>0.14107393531585311</v>
      </c>
      <c r="AK1136" s="51">
        <v>72.173739795584623</v>
      </c>
      <c r="AL1136" s="51">
        <v>50.717310182780167</v>
      </c>
      <c r="AM1136" s="51">
        <v>93.630169408389094</v>
      </c>
    </row>
    <row r="1137" spans="1:39">
      <c r="A1137" t="s">
        <v>2413</v>
      </c>
      <c r="B1137">
        <v>6</v>
      </c>
      <c r="C1137" t="s">
        <v>2414</v>
      </c>
      <c r="D1137" t="s">
        <v>2144</v>
      </c>
      <c r="E1137" t="s">
        <v>137</v>
      </c>
      <c r="F1137" t="s">
        <v>138</v>
      </c>
      <c r="G1137" t="s">
        <v>139</v>
      </c>
      <c r="H1137" t="s">
        <v>140</v>
      </c>
      <c r="I1137" t="s">
        <v>10</v>
      </c>
      <c r="J1137" t="s">
        <v>20</v>
      </c>
      <c r="K1137">
        <v>52</v>
      </c>
      <c r="L1137">
        <v>150486475</v>
      </c>
      <c r="M1137" t="s">
        <v>2145</v>
      </c>
      <c r="N1137">
        <v>135</v>
      </c>
      <c r="O1137">
        <v>1706285.1088461501</v>
      </c>
      <c r="P1137" s="49" t="s">
        <v>33</v>
      </c>
      <c r="Q1137" s="49">
        <v>9800000</v>
      </c>
      <c r="R1137" s="49">
        <v>32.510452999999998</v>
      </c>
      <c r="S1137" s="49">
        <v>52.540310169999998</v>
      </c>
      <c r="T1137" s="49">
        <v>102.35469113918218</v>
      </c>
      <c r="U1137" s="49" t="s">
        <v>2146</v>
      </c>
      <c r="V1137" s="49">
        <v>0.29728859379567718</v>
      </c>
      <c r="W1137" s="49">
        <v>1.1827248672603601</v>
      </c>
      <c r="X1137" s="49">
        <v>2.8362873714296502</v>
      </c>
      <c r="Y1137" s="49">
        <v>44.303867318364098</v>
      </c>
      <c r="Z1137" s="49">
        <v>0.43808999999999998</v>
      </c>
      <c r="AA1137" s="49">
        <v>148.6976837</v>
      </c>
      <c r="AB1137" s="49">
        <v>1.7852155009999999</v>
      </c>
      <c r="AC1137" s="51">
        <v>0.55651590368719528</v>
      </c>
      <c r="AD1137" s="53">
        <v>98000</v>
      </c>
      <c r="AE1137" s="51">
        <v>17.41107253924643</v>
      </c>
      <c r="AF1137" s="51">
        <v>39.259745014544549</v>
      </c>
      <c r="AG1137" s="51">
        <v>3.9260569968051571</v>
      </c>
      <c r="AH1137" s="51">
        <v>0.16997585245784225</v>
      </c>
      <c r="AI1137" s="51">
        <v>0.10000210127066977</v>
      </c>
      <c r="AJ1137" s="51">
        <v>0.14107393531585311</v>
      </c>
      <c r="AK1137" s="51">
        <v>72.555459418579034</v>
      </c>
      <c r="AL1137" s="51">
        <v>50.985548915830343</v>
      </c>
      <c r="AM1137" s="51">
        <v>94.125369921327703</v>
      </c>
    </row>
    <row r="1138" spans="1:39">
      <c r="A1138" t="s">
        <v>2415</v>
      </c>
      <c r="B1138">
        <v>6</v>
      </c>
      <c r="C1138" t="s">
        <v>2416</v>
      </c>
      <c r="D1138" t="s">
        <v>2144</v>
      </c>
      <c r="E1138" t="s">
        <v>137</v>
      </c>
      <c r="F1138" t="s">
        <v>138</v>
      </c>
      <c r="G1138" t="s">
        <v>139</v>
      </c>
      <c r="H1138" t="s">
        <v>140</v>
      </c>
      <c r="I1138" t="s">
        <v>10</v>
      </c>
      <c r="J1138" t="s">
        <v>20</v>
      </c>
      <c r="K1138">
        <v>52</v>
      </c>
      <c r="L1138">
        <v>150486475</v>
      </c>
      <c r="M1138" t="s">
        <v>2145</v>
      </c>
      <c r="N1138">
        <v>136</v>
      </c>
      <c r="O1138">
        <v>1719018.5798076885</v>
      </c>
      <c r="P1138" s="49" t="s">
        <v>33</v>
      </c>
      <c r="Q1138" s="49">
        <v>9800000</v>
      </c>
      <c r="R1138" s="49">
        <v>32.510452999999998</v>
      </c>
      <c r="S1138" s="49">
        <v>52.540310169999998</v>
      </c>
      <c r="T1138" s="49">
        <v>102.35469113918218</v>
      </c>
      <c r="U1138" s="49" t="s">
        <v>2146</v>
      </c>
      <c r="V1138" s="49">
        <v>0.29728859379567718</v>
      </c>
      <c r="W1138" s="49">
        <v>1.1827248672603601</v>
      </c>
      <c r="X1138" s="49">
        <v>2.8362873714296502</v>
      </c>
      <c r="Y1138" s="49">
        <v>44.303867318364098</v>
      </c>
      <c r="Z1138" s="49">
        <v>0.43808999999999998</v>
      </c>
      <c r="AA1138" s="49">
        <v>148.6976837</v>
      </c>
      <c r="AB1138" s="49">
        <v>1.7852155009999999</v>
      </c>
      <c r="AC1138" s="51">
        <v>0.55651590368719528</v>
      </c>
      <c r="AD1138" s="53">
        <v>98000</v>
      </c>
      <c r="AE1138" s="51">
        <v>17.541005916404984</v>
      </c>
      <c r="AF1138" s="51">
        <v>39.552728186294878</v>
      </c>
      <c r="AG1138" s="51">
        <v>3.9760878517154219</v>
      </c>
      <c r="AH1138" s="51">
        <v>0.17076357871126988</v>
      </c>
      <c r="AI1138" s="51">
        <v>0.10052626036282236</v>
      </c>
      <c r="AJ1138" s="51">
        <v>0.14107393531585311</v>
      </c>
      <c r="AK1138" s="51">
        <v>72.935757464883281</v>
      </c>
      <c r="AL1138" s="51">
        <v>51.252788690725566</v>
      </c>
      <c r="AM1138" s="51">
        <v>94.61872623904101</v>
      </c>
    </row>
    <row r="1139" spans="1:39">
      <c r="A1139" t="s">
        <v>2417</v>
      </c>
      <c r="B1139">
        <v>6</v>
      </c>
      <c r="C1139" t="s">
        <v>2418</v>
      </c>
      <c r="D1139" t="s">
        <v>2144</v>
      </c>
      <c r="E1139" t="s">
        <v>137</v>
      </c>
      <c r="F1139" t="s">
        <v>138</v>
      </c>
      <c r="G1139" t="s">
        <v>139</v>
      </c>
      <c r="H1139" t="s">
        <v>140</v>
      </c>
      <c r="I1139" t="s">
        <v>10</v>
      </c>
      <c r="J1139" t="s">
        <v>20</v>
      </c>
      <c r="K1139">
        <v>52</v>
      </c>
      <c r="L1139">
        <v>150486475</v>
      </c>
      <c r="M1139" t="s">
        <v>2145</v>
      </c>
      <c r="N1139">
        <v>137</v>
      </c>
      <c r="O1139">
        <v>1731752.0507692269</v>
      </c>
      <c r="P1139" s="49" t="s">
        <v>33</v>
      </c>
      <c r="Q1139" s="49">
        <v>9800000</v>
      </c>
      <c r="R1139" s="49">
        <v>32.510452999999998</v>
      </c>
      <c r="S1139" s="49">
        <v>52.540310169999998</v>
      </c>
      <c r="T1139" s="49">
        <v>102.35469113918218</v>
      </c>
      <c r="U1139" s="49" t="s">
        <v>2146</v>
      </c>
      <c r="V1139" s="49">
        <v>0.29728859379567718</v>
      </c>
      <c r="W1139" s="49">
        <v>1.1827248672603601</v>
      </c>
      <c r="X1139" s="49">
        <v>2.8362873714296502</v>
      </c>
      <c r="Y1139" s="49">
        <v>44.303867318364098</v>
      </c>
      <c r="Z1139" s="49">
        <v>0.43808999999999998</v>
      </c>
      <c r="AA1139" s="49">
        <v>148.6976837</v>
      </c>
      <c r="AB1139" s="49">
        <v>1.7852155009999999</v>
      </c>
      <c r="AC1139" s="51">
        <v>0.55651590368719528</v>
      </c>
      <c r="AD1139" s="53">
        <v>98000</v>
      </c>
      <c r="AE1139" s="51">
        <v>17.670939293563539</v>
      </c>
      <c r="AF1139" s="51">
        <v>39.845711358045207</v>
      </c>
      <c r="AG1139" s="51">
        <v>4.026348021232983</v>
      </c>
      <c r="AH1139" s="51">
        <v>0.17154626737535353</v>
      </c>
      <c r="AI1139" s="51">
        <v>0.10104846629673803</v>
      </c>
      <c r="AJ1139" s="51">
        <v>0.14107393531585311</v>
      </c>
      <c r="AK1139" s="51">
        <v>73.31463841803253</v>
      </c>
      <c r="AL1139" s="51">
        <v>51.51903265809711</v>
      </c>
      <c r="AM1139" s="51">
        <v>95.110244177967957</v>
      </c>
    </row>
    <row r="1140" spans="1:39">
      <c r="A1140" t="s">
        <v>2419</v>
      </c>
      <c r="B1140">
        <v>6</v>
      </c>
      <c r="C1140" t="s">
        <v>2420</v>
      </c>
      <c r="D1140" t="s">
        <v>2144</v>
      </c>
      <c r="E1140" t="s">
        <v>137</v>
      </c>
      <c r="F1140" t="s">
        <v>138</v>
      </c>
      <c r="G1140" t="s">
        <v>139</v>
      </c>
      <c r="H1140" t="s">
        <v>140</v>
      </c>
      <c r="I1140" t="s">
        <v>10</v>
      </c>
      <c r="J1140" t="s">
        <v>20</v>
      </c>
      <c r="K1140">
        <v>52</v>
      </c>
      <c r="L1140">
        <v>150486475</v>
      </c>
      <c r="M1140" t="s">
        <v>2145</v>
      </c>
      <c r="N1140">
        <v>138</v>
      </c>
      <c r="O1140">
        <v>1744485.5217307652</v>
      </c>
      <c r="P1140" s="49" t="s">
        <v>33</v>
      </c>
      <c r="Q1140" s="49">
        <v>9800000</v>
      </c>
      <c r="R1140" s="49">
        <v>32.510452999999998</v>
      </c>
      <c r="S1140" s="49">
        <v>52.540310169999998</v>
      </c>
      <c r="T1140" s="49">
        <v>102.35469113918218</v>
      </c>
      <c r="U1140" s="49" t="s">
        <v>2146</v>
      </c>
      <c r="V1140" s="49">
        <v>0.29728859379567718</v>
      </c>
      <c r="W1140" s="49">
        <v>1.1827248672603601</v>
      </c>
      <c r="X1140" s="49">
        <v>2.8362873714296502</v>
      </c>
      <c r="Y1140" s="49">
        <v>44.303867318364098</v>
      </c>
      <c r="Z1140" s="49">
        <v>0.43808999999999998</v>
      </c>
      <c r="AA1140" s="49">
        <v>148.6976837</v>
      </c>
      <c r="AB1140" s="49">
        <v>1.7852155009999999</v>
      </c>
      <c r="AC1140" s="51">
        <v>0.55651590368719528</v>
      </c>
      <c r="AD1140" s="53">
        <v>98000</v>
      </c>
      <c r="AE1140" s="51">
        <v>17.800872670722093</v>
      </c>
      <c r="AF1140" s="51">
        <v>40.138694529795536</v>
      </c>
      <c r="AG1140" s="51">
        <v>4.076836032193917</v>
      </c>
      <c r="AH1140" s="51">
        <v>0.17232392788742934</v>
      </c>
      <c r="AI1140" s="51">
        <v>0.10156872514046571</v>
      </c>
      <c r="AJ1140" s="51">
        <v>0.14107393531585311</v>
      </c>
      <c r="AK1140" s="51">
        <v>73.69210668063505</v>
      </c>
      <c r="AL1140" s="51">
        <v>51.784283911708023</v>
      </c>
      <c r="AM1140" s="51">
        <v>95.599929449562083</v>
      </c>
    </row>
    <row r="1141" spans="1:39">
      <c r="A1141" t="s">
        <v>2421</v>
      </c>
      <c r="B1141">
        <v>6</v>
      </c>
      <c r="C1141" t="s">
        <v>2422</v>
      </c>
      <c r="D1141" t="s">
        <v>2144</v>
      </c>
      <c r="E1141" t="s">
        <v>137</v>
      </c>
      <c r="F1141" t="s">
        <v>138</v>
      </c>
      <c r="G1141" t="s">
        <v>139</v>
      </c>
      <c r="H1141" t="s">
        <v>140</v>
      </c>
      <c r="I1141" t="s">
        <v>10</v>
      </c>
      <c r="J1141" t="s">
        <v>20</v>
      </c>
      <c r="K1141">
        <v>52</v>
      </c>
      <c r="L1141">
        <v>150486475</v>
      </c>
      <c r="M1141" t="s">
        <v>2145</v>
      </c>
      <c r="N1141">
        <v>139</v>
      </c>
      <c r="O1141">
        <v>1757218.9926923036</v>
      </c>
      <c r="P1141" s="49" t="s">
        <v>33</v>
      </c>
      <c r="Q1141" s="49">
        <v>9800000</v>
      </c>
      <c r="R1141" s="49">
        <v>32.510452999999998</v>
      </c>
      <c r="S1141" s="49">
        <v>52.540310169999998</v>
      </c>
      <c r="T1141" s="49">
        <v>102.35469113918218</v>
      </c>
      <c r="U1141" s="49" t="s">
        <v>2146</v>
      </c>
      <c r="V1141" s="49">
        <v>0.29728859379567718</v>
      </c>
      <c r="W1141" s="49">
        <v>1.1827248672603601</v>
      </c>
      <c r="X1141" s="49">
        <v>2.8362873714296502</v>
      </c>
      <c r="Y1141" s="49">
        <v>44.303867318364098</v>
      </c>
      <c r="Z1141" s="49">
        <v>0.43808999999999998</v>
      </c>
      <c r="AA1141" s="49">
        <v>148.6976837</v>
      </c>
      <c r="AB1141" s="49">
        <v>1.7852155009999999</v>
      </c>
      <c r="AC1141" s="51">
        <v>0.55651590368719528</v>
      </c>
      <c r="AD1141" s="53">
        <v>98000</v>
      </c>
      <c r="AE1141" s="51">
        <v>17.930806047880647</v>
      </c>
      <c r="AF1141" s="51">
        <v>40.431677701545873</v>
      </c>
      <c r="AG1141" s="51">
        <v>4.1275504141658175</v>
      </c>
      <c r="AH1141" s="51">
        <v>0.17309656957061148</v>
      </c>
      <c r="AI1141" s="51">
        <v>0.10208704285372763</v>
      </c>
      <c r="AJ1141" s="51">
        <v>0.14107393531585311</v>
      </c>
      <c r="AK1141" s="51">
        <v>74.068166576703817</v>
      </c>
      <c r="AL1141" s="51">
        <v>52.048545490091563</v>
      </c>
      <c r="AM1141" s="51">
        <v>96.087787663316078</v>
      </c>
    </row>
    <row r="1142" spans="1:39">
      <c r="A1142" t="s">
        <v>2423</v>
      </c>
      <c r="B1142">
        <v>6</v>
      </c>
      <c r="C1142" t="s">
        <v>2424</v>
      </c>
      <c r="D1142" t="s">
        <v>2144</v>
      </c>
      <c r="E1142" t="s">
        <v>137</v>
      </c>
      <c r="F1142" t="s">
        <v>138</v>
      </c>
      <c r="G1142" t="s">
        <v>139</v>
      </c>
      <c r="H1142" t="s">
        <v>140</v>
      </c>
      <c r="I1142" t="s">
        <v>10</v>
      </c>
      <c r="J1142" t="s">
        <v>20</v>
      </c>
      <c r="K1142">
        <v>52</v>
      </c>
      <c r="L1142">
        <v>150486475</v>
      </c>
      <c r="M1142" t="s">
        <v>2145</v>
      </c>
      <c r="N1142">
        <v>140</v>
      </c>
      <c r="O1142">
        <v>1769952.463653842</v>
      </c>
      <c r="P1142" s="49" t="s">
        <v>33</v>
      </c>
      <c r="Q1142" s="49">
        <v>9800000</v>
      </c>
      <c r="R1142" s="49">
        <v>32.510452999999998</v>
      </c>
      <c r="S1142" s="49">
        <v>52.540310169999998</v>
      </c>
      <c r="T1142" s="49">
        <v>102.35469113918218</v>
      </c>
      <c r="U1142" s="49" t="s">
        <v>2146</v>
      </c>
      <c r="V1142" s="49">
        <v>0.29728859379567718</v>
      </c>
      <c r="W1142" s="49">
        <v>1.1827248672603601</v>
      </c>
      <c r="X1142" s="49">
        <v>2.8362873714296502</v>
      </c>
      <c r="Y1142" s="49">
        <v>44.303867318364098</v>
      </c>
      <c r="Z1142" s="49">
        <v>0.43808999999999998</v>
      </c>
      <c r="AA1142" s="49">
        <v>148.6976837</v>
      </c>
      <c r="AB1142" s="49">
        <v>1.7852155009999999</v>
      </c>
      <c r="AC1142" s="51">
        <v>0.55651590368719528</v>
      </c>
      <c r="AD1142" s="53">
        <v>98000</v>
      </c>
      <c r="AE1142" s="51">
        <v>18.060739425039205</v>
      </c>
      <c r="AF1142" s="51">
        <v>40.724660873296209</v>
      </c>
      <c r="AG1142" s="51">
        <v>4.1784896994159251</v>
      </c>
      <c r="AH1142" s="51">
        <v>0.17386420163925048</v>
      </c>
      <c r="AI1142" s="51">
        <v>0.10260342529103356</v>
      </c>
      <c r="AJ1142" s="51">
        <v>0.14107393531585311</v>
      </c>
      <c r="AK1142" s="51">
        <v>74.442822353916029</v>
      </c>
      <c r="AL1142" s="51">
        <v>52.311820378138925</v>
      </c>
      <c r="AM1142" s="51">
        <v>96.573824329693124</v>
      </c>
    </row>
    <row r="1143" spans="1:39">
      <c r="A1143" t="s">
        <v>2425</v>
      </c>
      <c r="B1143">
        <v>6</v>
      </c>
      <c r="C1143" t="s">
        <v>2426</v>
      </c>
      <c r="D1143" t="s">
        <v>2144</v>
      </c>
      <c r="E1143" t="s">
        <v>137</v>
      </c>
      <c r="F1143" t="s">
        <v>138</v>
      </c>
      <c r="G1143" t="s">
        <v>139</v>
      </c>
      <c r="H1143" t="s">
        <v>140</v>
      </c>
      <c r="I1143" t="s">
        <v>10</v>
      </c>
      <c r="J1143" t="s">
        <v>20</v>
      </c>
      <c r="K1143">
        <v>52</v>
      </c>
      <c r="L1143">
        <v>150486475</v>
      </c>
      <c r="M1143" t="s">
        <v>2145</v>
      </c>
      <c r="N1143">
        <v>141</v>
      </c>
      <c r="O1143">
        <v>1782685.9346153804</v>
      </c>
      <c r="P1143" s="49" t="s">
        <v>33</v>
      </c>
      <c r="Q1143" s="49">
        <v>9800000</v>
      </c>
      <c r="R1143" s="49">
        <v>32.510452999999998</v>
      </c>
      <c r="S1143" s="49">
        <v>52.540310169999998</v>
      </c>
      <c r="T1143" s="49">
        <v>102.35469113918218</v>
      </c>
      <c r="U1143" s="49" t="s">
        <v>2146</v>
      </c>
      <c r="V1143" s="49">
        <v>0.29728859379567718</v>
      </c>
      <c r="W1143" s="49">
        <v>1.1827248672603601</v>
      </c>
      <c r="X1143" s="49">
        <v>2.8362873714296502</v>
      </c>
      <c r="Y1143" s="49">
        <v>44.303867318364098</v>
      </c>
      <c r="Z1143" s="49">
        <v>0.43808999999999998</v>
      </c>
      <c r="AA1143" s="49">
        <v>148.6976837</v>
      </c>
      <c r="AB1143" s="49">
        <v>1.7852155009999999</v>
      </c>
      <c r="AC1143" s="51">
        <v>0.55651590368719528</v>
      </c>
      <c r="AD1143" s="53">
        <v>98000</v>
      </c>
      <c r="AE1143" s="51">
        <v>18.19067280219776</v>
      </c>
      <c r="AF1143" s="51">
        <v>41.017644045046538</v>
      </c>
      <c r="AG1143" s="51">
        <v>4.2296524228806849</v>
      </c>
      <c r="AH1143" s="51">
        <v>0.17462683320378228</v>
      </c>
      <c r="AI1143" s="51">
        <v>0.10311787820469605</v>
      </c>
      <c r="AJ1143" s="51">
        <v>0.14107393531585311</v>
      </c>
      <c r="AK1143" s="51">
        <v>74.816078185800791</v>
      </c>
      <c r="AL1143" s="51">
        <v>52.574111508636634</v>
      </c>
      <c r="AM1143" s="51">
        <v>97.058044862964948</v>
      </c>
    </row>
    <row r="1144" spans="1:39">
      <c r="A1144" t="s">
        <v>2427</v>
      </c>
      <c r="B1144">
        <v>6</v>
      </c>
      <c r="C1144" t="s">
        <v>2428</v>
      </c>
      <c r="D1144" t="s">
        <v>2144</v>
      </c>
      <c r="E1144" t="s">
        <v>137</v>
      </c>
      <c r="F1144" t="s">
        <v>138</v>
      </c>
      <c r="G1144" t="s">
        <v>139</v>
      </c>
      <c r="H1144" t="s">
        <v>140</v>
      </c>
      <c r="I1144" t="s">
        <v>10</v>
      </c>
      <c r="J1144" t="s">
        <v>20</v>
      </c>
      <c r="K1144">
        <v>52</v>
      </c>
      <c r="L1144">
        <v>150486475</v>
      </c>
      <c r="M1144" t="s">
        <v>2145</v>
      </c>
      <c r="N1144">
        <v>142</v>
      </c>
      <c r="O1144">
        <v>1795419.4055769187</v>
      </c>
      <c r="P1144" s="49" t="s">
        <v>33</v>
      </c>
      <c r="Q1144" s="49">
        <v>9800000</v>
      </c>
      <c r="R1144" s="49">
        <v>32.510452999999998</v>
      </c>
      <c r="S1144" s="49">
        <v>52.540310169999998</v>
      </c>
      <c r="T1144" s="49">
        <v>102.35469113918218</v>
      </c>
      <c r="U1144" s="49" t="s">
        <v>2146</v>
      </c>
      <c r="V1144" s="49">
        <v>0.29728859379567718</v>
      </c>
      <c r="W1144" s="49">
        <v>1.1827248672603601</v>
      </c>
      <c r="X1144" s="49">
        <v>2.8362873714296502</v>
      </c>
      <c r="Y1144" s="49">
        <v>44.303867318364098</v>
      </c>
      <c r="Z1144" s="49">
        <v>0.43808999999999998</v>
      </c>
      <c r="AA1144" s="49">
        <v>148.6976837</v>
      </c>
      <c r="AB1144" s="49">
        <v>1.7852155009999999</v>
      </c>
      <c r="AC1144" s="51">
        <v>0.55651590368719528</v>
      </c>
      <c r="AD1144" s="53">
        <v>98000</v>
      </c>
      <c r="AE1144" s="51">
        <v>18.320606179356314</v>
      </c>
      <c r="AF1144" s="51">
        <v>41.310627216796867</v>
      </c>
      <c r="AG1144" s="51">
        <v>4.2810371221367891</v>
      </c>
      <c r="AH1144" s="51">
        <v>0.17538447327579834</v>
      </c>
      <c r="AI1144" s="51">
        <v>0.10363040724775351</v>
      </c>
      <c r="AJ1144" s="51">
        <v>0.14107393531585311</v>
      </c>
      <c r="AK1144" s="51">
        <v>75.187938173859919</v>
      </c>
      <c r="AL1144" s="51">
        <v>52.835421763756784</v>
      </c>
      <c r="AM1144" s="51">
        <v>97.540454583963054</v>
      </c>
    </row>
    <row r="1145" spans="1:39">
      <c r="A1145" t="s">
        <v>2429</v>
      </c>
      <c r="B1145">
        <v>6</v>
      </c>
      <c r="C1145" t="s">
        <v>2430</v>
      </c>
      <c r="D1145" t="s">
        <v>2144</v>
      </c>
      <c r="E1145" t="s">
        <v>137</v>
      </c>
      <c r="F1145" t="s">
        <v>138</v>
      </c>
      <c r="G1145" t="s">
        <v>139</v>
      </c>
      <c r="H1145" t="s">
        <v>140</v>
      </c>
      <c r="I1145" t="s">
        <v>10</v>
      </c>
      <c r="J1145" t="s">
        <v>20</v>
      </c>
      <c r="K1145">
        <v>52</v>
      </c>
      <c r="L1145">
        <v>150486475</v>
      </c>
      <c r="M1145" t="s">
        <v>2145</v>
      </c>
      <c r="N1145">
        <v>143</v>
      </c>
      <c r="O1145">
        <v>1808152.8765384571</v>
      </c>
      <c r="P1145" s="49" t="s">
        <v>33</v>
      </c>
      <c r="Q1145" s="49">
        <v>9800000</v>
      </c>
      <c r="R1145" s="49">
        <v>32.510452999999998</v>
      </c>
      <c r="S1145" s="49">
        <v>52.540310169999998</v>
      </c>
      <c r="T1145" s="49">
        <v>102.35469113918218</v>
      </c>
      <c r="U1145" s="49" t="s">
        <v>2146</v>
      </c>
      <c r="V1145" s="49">
        <v>0.29728859379567718</v>
      </c>
      <c r="W1145" s="49">
        <v>1.1827248672603601</v>
      </c>
      <c r="X1145" s="49">
        <v>2.8362873714296502</v>
      </c>
      <c r="Y1145" s="49">
        <v>44.303867318364098</v>
      </c>
      <c r="Z1145" s="49">
        <v>0.43808999999999998</v>
      </c>
      <c r="AA1145" s="49">
        <v>148.6976837</v>
      </c>
      <c r="AB1145" s="49">
        <v>1.7852155009999999</v>
      </c>
      <c r="AC1145" s="51">
        <v>0.55651590368719528</v>
      </c>
      <c r="AD1145" s="53">
        <v>98000</v>
      </c>
      <c r="AE1145" s="51">
        <v>18.450539556514869</v>
      </c>
      <c r="AF1145" s="51">
        <v>41.603610388547196</v>
      </c>
      <c r="AG1145" s="51">
        <v>4.332642337373585</v>
      </c>
      <c r="AH1145" s="51">
        <v>0.1761371307727263</v>
      </c>
      <c r="AI1145" s="51">
        <v>0.1041410179768026</v>
      </c>
      <c r="AJ1145" s="51">
        <v>0.14107393531585311</v>
      </c>
      <c r="AK1145" s="51">
        <v>75.558406349622928</v>
      </c>
      <c r="AL1145" s="51">
        <v>53.095753976501157</v>
      </c>
      <c r="AM1145" s="51">
        <v>98.021058722744698</v>
      </c>
    </row>
    <row r="1146" spans="1:39">
      <c r="A1146" t="s">
        <v>2431</v>
      </c>
      <c r="B1146">
        <v>6</v>
      </c>
      <c r="C1146" t="s">
        <v>2432</v>
      </c>
      <c r="D1146" t="s">
        <v>2144</v>
      </c>
      <c r="E1146" t="s">
        <v>137</v>
      </c>
      <c r="F1146" t="s">
        <v>138</v>
      </c>
      <c r="G1146" t="s">
        <v>139</v>
      </c>
      <c r="H1146" t="s">
        <v>140</v>
      </c>
      <c r="I1146" t="s">
        <v>10</v>
      </c>
      <c r="J1146" t="s">
        <v>20</v>
      </c>
      <c r="K1146">
        <v>52</v>
      </c>
      <c r="L1146">
        <v>150486475</v>
      </c>
      <c r="M1146" t="s">
        <v>2145</v>
      </c>
      <c r="N1146">
        <v>144</v>
      </c>
      <c r="O1146">
        <v>1820886.3474999955</v>
      </c>
      <c r="P1146" s="49" t="s">
        <v>33</v>
      </c>
      <c r="Q1146" s="49">
        <v>9800000</v>
      </c>
      <c r="R1146" s="49">
        <v>32.510452999999998</v>
      </c>
      <c r="S1146" s="49">
        <v>52.540310169999998</v>
      </c>
      <c r="T1146" s="49">
        <v>102.35469113918218</v>
      </c>
      <c r="U1146" s="49" t="s">
        <v>2146</v>
      </c>
      <c r="V1146" s="49">
        <v>0.29728859379567718</v>
      </c>
      <c r="W1146" s="49">
        <v>1.1827248672603601</v>
      </c>
      <c r="X1146" s="49">
        <v>2.8362873714296502</v>
      </c>
      <c r="Y1146" s="49">
        <v>44.303867318364098</v>
      </c>
      <c r="Z1146" s="49">
        <v>0.43808999999999998</v>
      </c>
      <c r="AA1146" s="49">
        <v>148.6976837</v>
      </c>
      <c r="AB1146" s="49">
        <v>1.7852155009999999</v>
      </c>
      <c r="AC1146" s="51">
        <v>0.55651590368719528</v>
      </c>
      <c r="AD1146" s="53">
        <v>98000</v>
      </c>
      <c r="AE1146" s="51">
        <v>18.580472933673423</v>
      </c>
      <c r="AF1146" s="51">
        <v>41.896593560297532</v>
      </c>
      <c r="AG1146" s="51">
        <v>4.384466611366844</v>
      </c>
      <c r="AH1146" s="51">
        <v>0.17688481452245594</v>
      </c>
      <c r="AI1146" s="51">
        <v>0.10464971585474424</v>
      </c>
      <c r="AJ1146" s="51">
        <v>0.14107393531585311</v>
      </c>
      <c r="AK1146" s="51">
        <v>75.92748667663939</v>
      </c>
      <c r="AL1146" s="51">
        <v>53.35511093210124</v>
      </c>
      <c r="AM1146" s="51">
        <v>98.499862421177525</v>
      </c>
    </row>
    <row r="1147" spans="1:39">
      <c r="A1147" t="s">
        <v>2433</v>
      </c>
      <c r="B1147">
        <v>6</v>
      </c>
      <c r="C1147" t="s">
        <v>2434</v>
      </c>
      <c r="D1147" t="s">
        <v>2144</v>
      </c>
      <c r="E1147" t="s">
        <v>137</v>
      </c>
      <c r="F1147" t="s">
        <v>138</v>
      </c>
      <c r="G1147" t="s">
        <v>139</v>
      </c>
      <c r="H1147" t="s">
        <v>140</v>
      </c>
      <c r="I1147" t="s">
        <v>10</v>
      </c>
      <c r="J1147" t="s">
        <v>20</v>
      </c>
      <c r="K1147">
        <v>52</v>
      </c>
      <c r="L1147">
        <v>150486475</v>
      </c>
      <c r="M1147" t="s">
        <v>2145</v>
      </c>
      <c r="N1147">
        <v>145</v>
      </c>
      <c r="O1147">
        <v>1833619.8184615339</v>
      </c>
      <c r="P1147" s="49" t="s">
        <v>33</v>
      </c>
      <c r="Q1147" s="49">
        <v>9800000</v>
      </c>
      <c r="R1147" s="49">
        <v>32.510452999999998</v>
      </c>
      <c r="S1147" s="49">
        <v>52.540310169999998</v>
      </c>
      <c r="T1147" s="49">
        <v>102.35469113918218</v>
      </c>
      <c r="U1147" s="49" t="s">
        <v>2146</v>
      </c>
      <c r="V1147" s="49">
        <v>0.29728859379567718</v>
      </c>
      <c r="W1147" s="49">
        <v>1.1827248672603601</v>
      </c>
      <c r="X1147" s="49">
        <v>2.8362873714296502</v>
      </c>
      <c r="Y1147" s="49">
        <v>44.303867318364098</v>
      </c>
      <c r="Z1147" s="49">
        <v>0.43808999999999998</v>
      </c>
      <c r="AA1147" s="49">
        <v>148.6976837</v>
      </c>
      <c r="AB1147" s="49">
        <v>1.7852155009999999</v>
      </c>
      <c r="AC1147" s="51">
        <v>0.55651590368719528</v>
      </c>
      <c r="AD1147" s="53">
        <v>98000</v>
      </c>
      <c r="AE1147" s="51">
        <v>18.710406310831978</v>
      </c>
      <c r="AF1147" s="51">
        <v>42.189576732047861</v>
      </c>
      <c r="AG1147" s="51">
        <v>4.4365084894538223</v>
      </c>
      <c r="AH1147" s="51">
        <v>0.17762753326776964</v>
      </c>
      <c r="AI1147" s="51">
        <v>0.1051565062534458</v>
      </c>
      <c r="AJ1147" s="51">
        <v>0.14107393531585311</v>
      </c>
      <c r="AK1147" s="51">
        <v>76.295183052410451</v>
      </c>
      <c r="AL1147" s="51">
        <v>53.613495369375563</v>
      </c>
      <c r="AM1147" s="51">
        <v>98.976870735445345</v>
      </c>
    </row>
    <row r="1148" spans="1:39">
      <c r="A1148" t="s">
        <v>2435</v>
      </c>
      <c r="B1148">
        <v>6</v>
      </c>
      <c r="C1148" t="s">
        <v>2436</v>
      </c>
      <c r="D1148" t="s">
        <v>2144</v>
      </c>
      <c r="E1148" t="s">
        <v>137</v>
      </c>
      <c r="F1148" t="s">
        <v>138</v>
      </c>
      <c r="G1148" t="s">
        <v>139</v>
      </c>
      <c r="H1148" t="s">
        <v>140</v>
      </c>
      <c r="I1148" t="s">
        <v>10</v>
      </c>
      <c r="J1148" t="s">
        <v>20</v>
      </c>
      <c r="K1148">
        <v>52</v>
      </c>
      <c r="L1148">
        <v>150486475</v>
      </c>
      <c r="M1148" t="s">
        <v>2145</v>
      </c>
      <c r="N1148">
        <v>146</v>
      </c>
      <c r="O1148">
        <v>1846353.2894230722</v>
      </c>
      <c r="P1148" s="49" t="s">
        <v>33</v>
      </c>
      <c r="Q1148" s="49">
        <v>9800000</v>
      </c>
      <c r="R1148" s="49">
        <v>32.510452999999998</v>
      </c>
      <c r="S1148" s="49">
        <v>52.540310169999998</v>
      </c>
      <c r="T1148" s="49">
        <v>102.35469113918218</v>
      </c>
      <c r="U1148" s="49" t="s">
        <v>2146</v>
      </c>
      <c r="V1148" s="49">
        <v>0.29728859379567718</v>
      </c>
      <c r="W1148" s="49">
        <v>1.1827248672603601</v>
      </c>
      <c r="X1148" s="49">
        <v>2.8362873714296502</v>
      </c>
      <c r="Y1148" s="49">
        <v>44.303867318364098</v>
      </c>
      <c r="Z1148" s="49">
        <v>0.43808999999999998</v>
      </c>
      <c r="AA1148" s="49">
        <v>148.6976837</v>
      </c>
      <c r="AB1148" s="49">
        <v>1.7852155009999999</v>
      </c>
      <c r="AC1148" s="51">
        <v>0.55651590368719528</v>
      </c>
      <c r="AD1148" s="53">
        <v>98000</v>
      </c>
      <c r="AE1148" s="51">
        <v>18.840339687990532</v>
      </c>
      <c r="AF1148" s="51">
        <v>42.48255990379819</v>
      </c>
      <c r="AG1148" s="51">
        <v>4.4887665195095865</v>
      </c>
      <c r="AH1148" s="51">
        <v>0.17836529567062256</v>
      </c>
      <c r="AI1148" s="51">
        <v>0.10566139445632287</v>
      </c>
      <c r="AJ1148" s="51">
        <v>0.14107393531585311</v>
      </c>
      <c r="AK1148" s="51">
        <v>76.66149931026203</v>
      </c>
      <c r="AL1148" s="51">
        <v>53.870909982045958</v>
      </c>
      <c r="AM1148" s="51">
        <v>99.452088638478116</v>
      </c>
    </row>
    <row r="1149" spans="1:39">
      <c r="A1149" t="s">
        <v>2437</v>
      </c>
      <c r="B1149">
        <v>6</v>
      </c>
      <c r="C1149" t="s">
        <v>2438</v>
      </c>
      <c r="D1149" t="s">
        <v>2144</v>
      </c>
      <c r="E1149" t="s">
        <v>137</v>
      </c>
      <c r="F1149" t="s">
        <v>138</v>
      </c>
      <c r="G1149" t="s">
        <v>139</v>
      </c>
      <c r="H1149" t="s">
        <v>140</v>
      </c>
      <c r="I1149" t="s">
        <v>10</v>
      </c>
      <c r="J1149" t="s">
        <v>20</v>
      </c>
      <c r="K1149">
        <v>52</v>
      </c>
      <c r="L1149">
        <v>150486475</v>
      </c>
      <c r="M1149" t="s">
        <v>2145</v>
      </c>
      <c r="N1149">
        <v>147</v>
      </c>
      <c r="O1149">
        <v>1859086.7603846106</v>
      </c>
      <c r="P1149" s="49" t="s">
        <v>33</v>
      </c>
      <c r="Q1149" s="49">
        <v>9800000</v>
      </c>
      <c r="R1149" s="49">
        <v>32.510452999999998</v>
      </c>
      <c r="S1149" s="49">
        <v>52.540310169999998</v>
      </c>
      <c r="T1149" s="49">
        <v>102.35469113918218</v>
      </c>
      <c r="U1149" s="49" t="s">
        <v>2146</v>
      </c>
      <c r="V1149" s="49">
        <v>0.29728859379567718</v>
      </c>
      <c r="W1149" s="49">
        <v>1.1827248672603601</v>
      </c>
      <c r="X1149" s="49">
        <v>2.8362873714296502</v>
      </c>
      <c r="Y1149" s="49">
        <v>44.303867318364098</v>
      </c>
      <c r="Z1149" s="49">
        <v>0.43808999999999998</v>
      </c>
      <c r="AA1149" s="49">
        <v>148.6976837</v>
      </c>
      <c r="AB1149" s="49">
        <v>1.7852155009999999</v>
      </c>
      <c r="AC1149" s="51">
        <v>0.55651590368719528</v>
      </c>
      <c r="AD1149" s="53">
        <v>98000</v>
      </c>
      <c r="AE1149" s="51">
        <v>18.970273065149087</v>
      </c>
      <c r="AF1149" s="51">
        <v>42.775543075548519</v>
      </c>
      <c r="AG1149" s="51">
        <v>4.541239251924571</v>
      </c>
      <c r="AH1149" s="51">
        <v>0.17909811031638401</v>
      </c>
      <c r="AI1149" s="51">
        <v>0.10616438566084384</v>
      </c>
      <c r="AJ1149" s="51">
        <v>0.14107393531585311</v>
      </c>
      <c r="AK1149" s="51">
        <v>77.026439221161951</v>
      </c>
      <c r="AL1149" s="51">
        <v>54.127357420014519</v>
      </c>
      <c r="AM1149" s="51">
        <v>99.925521022309397</v>
      </c>
    </row>
    <row r="1150" spans="1:39">
      <c r="A1150" t="s">
        <v>2439</v>
      </c>
      <c r="B1150">
        <v>6</v>
      </c>
      <c r="C1150" t="s">
        <v>2440</v>
      </c>
      <c r="D1150" t="s">
        <v>2144</v>
      </c>
      <c r="E1150" t="s">
        <v>137</v>
      </c>
      <c r="F1150" t="s">
        <v>138</v>
      </c>
      <c r="G1150" t="s">
        <v>139</v>
      </c>
      <c r="H1150" t="s">
        <v>140</v>
      </c>
      <c r="I1150" t="s">
        <v>10</v>
      </c>
      <c r="J1150" t="s">
        <v>20</v>
      </c>
      <c r="K1150">
        <v>52</v>
      </c>
      <c r="L1150">
        <v>150486475</v>
      </c>
      <c r="M1150" t="s">
        <v>2145</v>
      </c>
      <c r="N1150">
        <v>148</v>
      </c>
      <c r="O1150">
        <v>1871820.231346149</v>
      </c>
      <c r="P1150" s="49" t="s">
        <v>33</v>
      </c>
      <c r="Q1150" s="49">
        <v>9800000</v>
      </c>
      <c r="R1150" s="49">
        <v>32.510452999999998</v>
      </c>
      <c r="S1150" s="49">
        <v>52.540310169999998</v>
      </c>
      <c r="T1150" s="49">
        <v>102.35469113918218</v>
      </c>
      <c r="U1150" s="49" t="s">
        <v>2146</v>
      </c>
      <c r="V1150" s="49">
        <v>0.29728859379567718</v>
      </c>
      <c r="W1150" s="49">
        <v>1.1827248672603601</v>
      </c>
      <c r="X1150" s="49">
        <v>2.8362873714296502</v>
      </c>
      <c r="Y1150" s="49">
        <v>44.303867318364098</v>
      </c>
      <c r="Z1150" s="49">
        <v>0.43808999999999998</v>
      </c>
      <c r="AA1150" s="49">
        <v>148.6976837</v>
      </c>
      <c r="AB1150" s="49">
        <v>1.7852155009999999</v>
      </c>
      <c r="AC1150" s="51">
        <v>0.55651590368719528</v>
      </c>
      <c r="AD1150" s="53">
        <v>98000</v>
      </c>
      <c r="AE1150" s="51">
        <v>19.100206442307641</v>
      </c>
      <c r="AF1150" s="51">
        <v>43.068526247298848</v>
      </c>
      <c r="AG1150" s="51">
        <v>4.5939252395832861</v>
      </c>
      <c r="AH1150" s="51">
        <v>0.1798259857177478</v>
      </c>
      <c r="AI1150" s="51">
        <v>0.10666548498095882</v>
      </c>
      <c r="AJ1150" s="51">
        <v>0.14107393531585311</v>
      </c>
      <c r="AK1150" s="51">
        <v>77.390006495482254</v>
      </c>
      <c r="AL1150" s="51">
        <v>54.382840290602012</v>
      </c>
      <c r="AM1150" s="51">
        <v>100.3971727003625</v>
      </c>
    </row>
    <row r="1151" spans="1:39">
      <c r="A1151" t="s">
        <v>2441</v>
      </c>
      <c r="B1151">
        <v>6</v>
      </c>
      <c r="C1151" t="s">
        <v>2442</v>
      </c>
      <c r="D1151" t="s">
        <v>2144</v>
      </c>
      <c r="E1151" t="s">
        <v>137</v>
      </c>
      <c r="F1151" t="s">
        <v>138</v>
      </c>
      <c r="G1151" t="s">
        <v>139</v>
      </c>
      <c r="H1151" t="s">
        <v>140</v>
      </c>
      <c r="I1151" t="s">
        <v>10</v>
      </c>
      <c r="J1151" t="s">
        <v>20</v>
      </c>
      <c r="K1151">
        <v>52</v>
      </c>
      <c r="L1151">
        <v>150486475</v>
      </c>
      <c r="M1151" t="s">
        <v>2145</v>
      </c>
      <c r="N1151">
        <v>149</v>
      </c>
      <c r="O1151">
        <v>1884553.7023076874</v>
      </c>
      <c r="P1151" s="49" t="s">
        <v>33</v>
      </c>
      <c r="Q1151" s="49">
        <v>9800000</v>
      </c>
      <c r="R1151" s="49">
        <v>32.510452999999998</v>
      </c>
      <c r="S1151" s="49">
        <v>52.540310169999998</v>
      </c>
      <c r="T1151" s="49">
        <v>102.35469113918218</v>
      </c>
      <c r="U1151" s="49" t="s">
        <v>2146</v>
      </c>
      <c r="V1151" s="49">
        <v>0.29728859379567718</v>
      </c>
      <c r="W1151" s="49">
        <v>1.1827248672603601</v>
      </c>
      <c r="X1151" s="49">
        <v>2.8362873714296502</v>
      </c>
      <c r="Y1151" s="49">
        <v>44.303867318364098</v>
      </c>
      <c r="Z1151" s="49">
        <v>0.43808999999999998</v>
      </c>
      <c r="AA1151" s="49">
        <v>148.6976837</v>
      </c>
      <c r="AB1151" s="49">
        <v>1.7852155009999999</v>
      </c>
      <c r="AC1151" s="51">
        <v>0.55651590368719528</v>
      </c>
      <c r="AD1151" s="53">
        <v>98000</v>
      </c>
      <c r="AE1151" s="51">
        <v>19.230139819466199</v>
      </c>
      <c r="AF1151" s="51">
        <v>43.361509419049185</v>
      </c>
      <c r="AG1151" s="51">
        <v>4.6468230378441904</v>
      </c>
      <c r="AH1151" s="51">
        <v>0.18054893031870367</v>
      </c>
      <c r="AI1151" s="51">
        <v>0.1071646974494571</v>
      </c>
      <c r="AJ1151" s="51">
        <v>0.14107393531585311</v>
      </c>
      <c r="AK1151" s="51">
        <v>77.752204784709591</v>
      </c>
      <c r="AL1151" s="51">
        <v>54.637361159749751</v>
      </c>
      <c r="AM1151" s="51">
        <v>100.86704840966944</v>
      </c>
    </row>
    <row r="1152" spans="1:39">
      <c r="A1152" t="s">
        <v>2443</v>
      </c>
      <c r="B1152">
        <v>6</v>
      </c>
      <c r="C1152" t="s">
        <v>2444</v>
      </c>
      <c r="D1152" t="s">
        <v>2144</v>
      </c>
      <c r="E1152" t="s">
        <v>137</v>
      </c>
      <c r="F1152" t="s">
        <v>138</v>
      </c>
      <c r="G1152" t="s">
        <v>139</v>
      </c>
      <c r="H1152" t="s">
        <v>140</v>
      </c>
      <c r="I1152" t="s">
        <v>10</v>
      </c>
      <c r="J1152" t="s">
        <v>20</v>
      </c>
      <c r="K1152">
        <v>52</v>
      </c>
      <c r="L1152">
        <v>150486475</v>
      </c>
      <c r="M1152" t="s">
        <v>2145</v>
      </c>
      <c r="N1152">
        <v>150</v>
      </c>
      <c r="O1152">
        <v>1897287.1732692258</v>
      </c>
      <c r="P1152" s="49" t="s">
        <v>33</v>
      </c>
      <c r="Q1152" s="49">
        <v>9800000</v>
      </c>
      <c r="R1152" s="49">
        <v>32.510452999999998</v>
      </c>
      <c r="S1152" s="49">
        <v>52.540310169999998</v>
      </c>
      <c r="T1152" s="49">
        <v>102.35469113918218</v>
      </c>
      <c r="U1152" s="49" t="s">
        <v>2146</v>
      </c>
      <c r="V1152" s="49">
        <v>0.29728859379567718</v>
      </c>
      <c r="W1152" s="49">
        <v>1.1827248672603601</v>
      </c>
      <c r="X1152" s="49">
        <v>2.8362873714296502</v>
      </c>
      <c r="Y1152" s="49">
        <v>44.303867318364098</v>
      </c>
      <c r="Z1152" s="49">
        <v>0.43808999999999998</v>
      </c>
      <c r="AA1152" s="49">
        <v>148.6976837</v>
      </c>
      <c r="AB1152" s="49">
        <v>1.7852155009999999</v>
      </c>
      <c r="AC1152" s="51">
        <v>0.55651590368719528</v>
      </c>
      <c r="AD1152" s="53">
        <v>98000</v>
      </c>
      <c r="AE1152" s="51">
        <v>19.360073196624754</v>
      </c>
      <c r="AF1152" s="51">
        <v>43.654492590799521</v>
      </c>
      <c r="AG1152" s="51">
        <v>4.6999312045206567</v>
      </c>
      <c r="AH1152" s="51">
        <v>0.18126695249828936</v>
      </c>
      <c r="AI1152" s="51">
        <v>0.10766202802025464</v>
      </c>
      <c r="AJ1152" s="51">
        <v>0.14107393531585311</v>
      </c>
      <c r="AK1152" s="51">
        <v>78.113037683104935</v>
      </c>
      <c r="AL1152" s="51">
        <v>54.890922553185924</v>
      </c>
      <c r="AM1152" s="51">
        <v>101.33515281302394</v>
      </c>
    </row>
    <row r="1153" spans="1:39">
      <c r="A1153" t="s">
        <v>2445</v>
      </c>
      <c r="B1153">
        <v>6</v>
      </c>
      <c r="C1153" t="s">
        <v>2446</v>
      </c>
      <c r="D1153" t="s">
        <v>2144</v>
      </c>
      <c r="E1153" t="s">
        <v>137</v>
      </c>
      <c r="F1153" t="s">
        <v>138</v>
      </c>
      <c r="G1153" t="s">
        <v>139</v>
      </c>
      <c r="H1153" t="s">
        <v>140</v>
      </c>
      <c r="I1153" t="s">
        <v>10</v>
      </c>
      <c r="J1153" t="s">
        <v>20</v>
      </c>
      <c r="K1153">
        <v>52</v>
      </c>
      <c r="L1153">
        <v>150486475</v>
      </c>
      <c r="M1153" t="s">
        <v>2145</v>
      </c>
      <c r="N1153">
        <v>151</v>
      </c>
      <c r="O1153">
        <v>1910020.6442307641</v>
      </c>
      <c r="P1153" s="49" t="s">
        <v>33</v>
      </c>
      <c r="Q1153" s="49">
        <v>9800000</v>
      </c>
      <c r="R1153" s="49">
        <v>32.510452999999998</v>
      </c>
      <c r="S1153" s="49">
        <v>52.540310169999998</v>
      </c>
      <c r="T1153" s="49">
        <v>102.35469113918218</v>
      </c>
      <c r="U1153" s="49" t="s">
        <v>2146</v>
      </c>
      <c r="V1153" s="49">
        <v>0.29728859379567718</v>
      </c>
      <c r="W1153" s="49">
        <v>1.1827248672603601</v>
      </c>
      <c r="X1153" s="49">
        <v>2.8362873714296502</v>
      </c>
      <c r="Y1153" s="49">
        <v>44.303867318364098</v>
      </c>
      <c r="Z1153" s="49">
        <v>0.43808999999999998</v>
      </c>
      <c r="AA1153" s="49">
        <v>148.6976837</v>
      </c>
      <c r="AB1153" s="49">
        <v>1.7852155009999999</v>
      </c>
      <c r="AC1153" s="51">
        <v>0.55651590368719528</v>
      </c>
      <c r="AD1153" s="53">
        <v>98000</v>
      </c>
      <c r="AE1153" s="51">
        <v>19.490006573783308</v>
      </c>
      <c r="AF1153" s="51">
        <v>43.94747576254985</v>
      </c>
      <c r="AG1153" s="51">
        <v>4.7532482998630199</v>
      </c>
      <c r="AH1153" s="51">
        <v>0.1819800605742582</v>
      </c>
      <c r="AI1153" s="51">
        <v>0.10815748157061467</v>
      </c>
      <c r="AJ1153" s="51">
        <v>0.14107393531585311</v>
      </c>
      <c r="AK1153" s="51">
        <v>78.472508729314654</v>
      </c>
      <c r="AL1153" s="51">
        <v>55.14352695755769</v>
      </c>
      <c r="AM1153" s="51">
        <v>101.80149050107161</v>
      </c>
    </row>
    <row r="1154" spans="1:39">
      <c r="A1154" t="s">
        <v>2447</v>
      </c>
      <c r="B1154">
        <v>6</v>
      </c>
      <c r="C1154" t="s">
        <v>2448</v>
      </c>
      <c r="D1154" t="s">
        <v>2144</v>
      </c>
      <c r="E1154" t="s">
        <v>137</v>
      </c>
      <c r="F1154" t="s">
        <v>138</v>
      </c>
      <c r="G1154" t="s">
        <v>139</v>
      </c>
      <c r="H1154" t="s">
        <v>140</v>
      </c>
      <c r="I1154" t="s">
        <v>10</v>
      </c>
      <c r="J1154" t="s">
        <v>20</v>
      </c>
      <c r="K1154">
        <v>52</v>
      </c>
      <c r="L1154">
        <v>150486475</v>
      </c>
      <c r="M1154" t="s">
        <v>2145</v>
      </c>
      <c r="N1154">
        <v>152</v>
      </c>
      <c r="O1154">
        <v>1922754.1151923025</v>
      </c>
      <c r="P1154" s="49" t="s">
        <v>33</v>
      </c>
      <c r="Q1154" s="49">
        <v>9800000</v>
      </c>
      <c r="R1154" s="49">
        <v>32.510452999999998</v>
      </c>
      <c r="S1154" s="49">
        <v>52.540310169999998</v>
      </c>
      <c r="T1154" s="49">
        <v>102.35469113918218</v>
      </c>
      <c r="U1154" s="49" t="s">
        <v>2146</v>
      </c>
      <c r="V1154" s="49">
        <v>0.29728859379567718</v>
      </c>
      <c r="W1154" s="49">
        <v>1.1827248672603601</v>
      </c>
      <c r="X1154" s="49">
        <v>2.8362873714296502</v>
      </c>
      <c r="Y1154" s="49">
        <v>44.303867318364098</v>
      </c>
      <c r="Z1154" s="49">
        <v>0.43808999999999998</v>
      </c>
      <c r="AA1154" s="49">
        <v>148.6976837</v>
      </c>
      <c r="AB1154" s="49">
        <v>1.7852155009999999</v>
      </c>
      <c r="AC1154" s="51">
        <v>0.55651590368719528</v>
      </c>
      <c r="AD1154" s="53">
        <v>98000</v>
      </c>
      <c r="AE1154" s="51">
        <v>19.619939950941863</v>
      </c>
      <c r="AF1154" s="51">
        <v>44.240458934300179</v>
      </c>
      <c r="AG1154" s="51">
        <v>4.8067728865416424</v>
      </c>
      <c r="AH1154" s="51">
        <v>0.18268826280655609</v>
      </c>
      <c r="AI1154" s="51">
        <v>0.10865106290330301</v>
      </c>
      <c r="AJ1154" s="51">
        <v>0.14107393531585311</v>
      </c>
      <c r="AK1154" s="51">
        <v>78.830621407934345</v>
      </c>
      <c r="AL1154" s="51">
        <v>55.395176821530129</v>
      </c>
      <c r="AM1154" s="51">
        <v>102.26606599433855</v>
      </c>
    </row>
    <row r="1155" spans="1:39">
      <c r="A1155" t="s">
        <v>2449</v>
      </c>
      <c r="B1155">
        <v>6</v>
      </c>
      <c r="C1155" t="s">
        <v>2450</v>
      </c>
      <c r="D1155" t="s">
        <v>2144</v>
      </c>
      <c r="E1155" t="s">
        <v>137</v>
      </c>
      <c r="F1155" t="s">
        <v>138</v>
      </c>
      <c r="G1155" t="s">
        <v>139</v>
      </c>
      <c r="H1155" t="s">
        <v>140</v>
      </c>
      <c r="I1155" t="s">
        <v>10</v>
      </c>
      <c r="J1155" t="s">
        <v>20</v>
      </c>
      <c r="K1155">
        <v>52</v>
      </c>
      <c r="L1155">
        <v>150486475</v>
      </c>
      <c r="M1155" t="s">
        <v>2145</v>
      </c>
      <c r="N1155">
        <v>153</v>
      </c>
      <c r="O1155">
        <v>1935487.5861538409</v>
      </c>
      <c r="P1155" s="49" t="s">
        <v>33</v>
      </c>
      <c r="Q1155" s="49">
        <v>9800000</v>
      </c>
      <c r="R1155" s="49">
        <v>32.510452999999998</v>
      </c>
      <c r="S1155" s="49">
        <v>52.540310169999998</v>
      </c>
      <c r="T1155" s="49">
        <v>102.35469113918218</v>
      </c>
      <c r="U1155" s="49" t="s">
        <v>2146</v>
      </c>
      <c r="V1155" s="49">
        <v>0.29728859379567718</v>
      </c>
      <c r="W1155" s="49">
        <v>1.1827248672603601</v>
      </c>
      <c r="X1155" s="49">
        <v>2.8362873714296502</v>
      </c>
      <c r="Y1155" s="49">
        <v>44.303867318364098</v>
      </c>
      <c r="Z1155" s="49">
        <v>0.43808999999999998</v>
      </c>
      <c r="AA1155" s="49">
        <v>148.6976837</v>
      </c>
      <c r="AB1155" s="49">
        <v>1.7852155009999999</v>
      </c>
      <c r="AC1155" s="51">
        <v>0.55651590368719528</v>
      </c>
      <c r="AD1155" s="53">
        <v>98000</v>
      </c>
      <c r="AE1155" s="51">
        <v>19.749873328100417</v>
      </c>
      <c r="AF1155" s="51">
        <v>44.533442106050508</v>
      </c>
      <c r="AG1155" s="51">
        <v>4.8605035296310017</v>
      </c>
      <c r="AH1155" s="51">
        <v>0.18339156740082985</v>
      </c>
      <c r="AI1155" s="51">
        <v>0.10914277674868147</v>
      </c>
      <c r="AJ1155" s="51">
        <v>0.14107393531585311</v>
      </c>
      <c r="AK1155" s="51">
        <v>79.187379151027628</v>
      </c>
      <c r="AL1155" s="51">
        <v>55.645874556853499</v>
      </c>
      <c r="AM1155" s="51">
        <v>102.72888374520176</v>
      </c>
    </row>
    <row r="1156" spans="1:39">
      <c r="A1156" t="s">
        <v>2451</v>
      </c>
      <c r="B1156">
        <v>6</v>
      </c>
      <c r="C1156" t="s">
        <v>2452</v>
      </c>
      <c r="D1156" t="s">
        <v>2144</v>
      </c>
      <c r="E1156" t="s">
        <v>137</v>
      </c>
      <c r="F1156" t="s">
        <v>138</v>
      </c>
      <c r="G1156" t="s">
        <v>139</v>
      </c>
      <c r="H1156" t="s">
        <v>140</v>
      </c>
      <c r="I1156" t="s">
        <v>10</v>
      </c>
      <c r="J1156" t="s">
        <v>20</v>
      </c>
      <c r="K1156">
        <v>52</v>
      </c>
      <c r="L1156">
        <v>150486475</v>
      </c>
      <c r="M1156" t="s">
        <v>2145</v>
      </c>
      <c r="N1156">
        <v>154</v>
      </c>
      <c r="O1156">
        <v>1948221.0571153793</v>
      </c>
      <c r="P1156" s="49" t="s">
        <v>33</v>
      </c>
      <c r="Q1156" s="49">
        <v>9800000</v>
      </c>
      <c r="R1156" s="49">
        <v>32.510452999999998</v>
      </c>
      <c r="S1156" s="49">
        <v>52.540310169999998</v>
      </c>
      <c r="T1156" s="49">
        <v>102.35469113918218</v>
      </c>
      <c r="U1156" s="49" t="s">
        <v>2146</v>
      </c>
      <c r="V1156" s="49">
        <v>0.29728859379567718</v>
      </c>
      <c r="W1156" s="49">
        <v>1.1827248672603601</v>
      </c>
      <c r="X1156" s="49">
        <v>2.8362873714296502</v>
      </c>
      <c r="Y1156" s="49">
        <v>44.303867318364098</v>
      </c>
      <c r="Z1156" s="49">
        <v>0.43808999999999998</v>
      </c>
      <c r="AA1156" s="49">
        <v>148.6976837</v>
      </c>
      <c r="AB1156" s="49">
        <v>1.7852155009999999</v>
      </c>
      <c r="AC1156" s="51">
        <v>0.55651590368719528</v>
      </c>
      <c r="AD1156" s="53">
        <v>98000</v>
      </c>
      <c r="AE1156" s="51">
        <v>19.879806705258972</v>
      </c>
      <c r="AF1156" s="51">
        <v>44.826425277800837</v>
      </c>
      <c r="AG1156" s="51">
        <v>4.9144387965947214</v>
      </c>
      <c r="AH1156" s="51">
        <v>0.18408998251162889</v>
      </c>
      <c r="AI1156" s="51">
        <v>0.10963262776673995</v>
      </c>
      <c r="AJ1156" s="51">
        <v>0.14107393531585311</v>
      </c>
      <c r="AK1156" s="51">
        <v>79.542785339600542</v>
      </c>
      <c r="AL1156" s="51">
        <v>55.895622539399284</v>
      </c>
      <c r="AM1156" s="51">
        <v>103.1899481398018</v>
      </c>
    </row>
    <row r="1157" spans="1:39">
      <c r="A1157" t="s">
        <v>2453</v>
      </c>
      <c r="B1157">
        <v>6</v>
      </c>
      <c r="C1157" t="s">
        <v>2454</v>
      </c>
      <c r="D1157" t="s">
        <v>2144</v>
      </c>
      <c r="E1157" t="s">
        <v>137</v>
      </c>
      <c r="F1157" t="s">
        <v>138</v>
      </c>
      <c r="G1157" t="s">
        <v>139</v>
      </c>
      <c r="H1157" t="s">
        <v>140</v>
      </c>
      <c r="I1157" t="s">
        <v>10</v>
      </c>
      <c r="J1157" t="s">
        <v>20</v>
      </c>
      <c r="K1157">
        <v>52</v>
      </c>
      <c r="L1157">
        <v>150486475</v>
      </c>
      <c r="M1157" t="s">
        <v>2145</v>
      </c>
      <c r="N1157">
        <v>155</v>
      </c>
      <c r="O1157">
        <v>1960954.5280769176</v>
      </c>
      <c r="P1157" s="49" t="s">
        <v>33</v>
      </c>
      <c r="Q1157" s="49">
        <v>9800000</v>
      </c>
      <c r="R1157" s="49">
        <v>32.510452999999998</v>
      </c>
      <c r="S1157" s="49">
        <v>52.540310169999998</v>
      </c>
      <c r="T1157" s="49">
        <v>102.35469113918218</v>
      </c>
      <c r="U1157" s="49" t="s">
        <v>2146</v>
      </c>
      <c r="V1157" s="49">
        <v>0.29728859379567718</v>
      </c>
      <c r="W1157" s="49">
        <v>1.1827248672603601</v>
      </c>
      <c r="X1157" s="49">
        <v>2.8362873714296502</v>
      </c>
      <c r="Y1157" s="49">
        <v>44.303867318364098</v>
      </c>
      <c r="Z1157" s="49">
        <v>0.43808999999999998</v>
      </c>
      <c r="AA1157" s="49">
        <v>148.6976837</v>
      </c>
      <c r="AB1157" s="49">
        <v>1.7852155009999999</v>
      </c>
      <c r="AC1157" s="51">
        <v>0.55651590368719528</v>
      </c>
      <c r="AD1157" s="53">
        <v>98000</v>
      </c>
      <c r="AE1157" s="51">
        <v>20.009740082417526</v>
      </c>
      <c r="AF1157" s="51">
        <v>45.119408449551166</v>
      </c>
      <c r="AG1157" s="51">
        <v>4.9685772572715745</v>
      </c>
      <c r="AH1157" s="51">
        <v>0.18478351624573236</v>
      </c>
      <c r="AI1157" s="51">
        <v>0.11012062054907105</v>
      </c>
      <c r="AJ1157" s="51">
        <v>0.14107393531585311</v>
      </c>
      <c r="AK1157" s="51">
        <v>79.896843305034196</v>
      </c>
      <c r="AL1157" s="51">
        <v>56.144423110167018</v>
      </c>
      <c r="AM1157" s="51">
        <v>103.64926349990139</v>
      </c>
    </row>
    <row r="1158" spans="1:39">
      <c r="A1158" t="s">
        <v>2455</v>
      </c>
      <c r="B1158">
        <v>6</v>
      </c>
      <c r="C1158" t="s">
        <v>2456</v>
      </c>
      <c r="D1158" t="s">
        <v>2144</v>
      </c>
      <c r="E1158" t="s">
        <v>137</v>
      </c>
      <c r="F1158" t="s">
        <v>138</v>
      </c>
      <c r="G1158" t="s">
        <v>139</v>
      </c>
      <c r="H1158" t="s">
        <v>140</v>
      </c>
      <c r="I1158" t="s">
        <v>10</v>
      </c>
      <c r="J1158" t="s">
        <v>20</v>
      </c>
      <c r="K1158">
        <v>52</v>
      </c>
      <c r="L1158">
        <v>150486475</v>
      </c>
      <c r="M1158" t="s">
        <v>2145</v>
      </c>
      <c r="N1158">
        <v>156</v>
      </c>
      <c r="O1158">
        <v>1973687.999038456</v>
      </c>
      <c r="P1158" s="49" t="s">
        <v>33</v>
      </c>
      <c r="Q1158" s="49">
        <v>9800000</v>
      </c>
      <c r="R1158" s="49">
        <v>32.510452999999998</v>
      </c>
      <c r="S1158" s="49">
        <v>52.540310169999998</v>
      </c>
      <c r="T1158" s="49">
        <v>102.35469113918218</v>
      </c>
      <c r="U1158" s="49" t="s">
        <v>2146</v>
      </c>
      <c r="V1158" s="49">
        <v>0.29728859379567718</v>
      </c>
      <c r="W1158" s="49">
        <v>1.1827248672603601</v>
      </c>
      <c r="X1158" s="49">
        <v>2.8362873714296502</v>
      </c>
      <c r="Y1158" s="49">
        <v>44.303867318364098</v>
      </c>
      <c r="Z1158" s="49">
        <v>0.43808999999999998</v>
      </c>
      <c r="AA1158" s="49">
        <v>148.6976837</v>
      </c>
      <c r="AB1158" s="49">
        <v>1.7852155009999999</v>
      </c>
      <c r="AC1158" s="51">
        <v>0.55651590368719528</v>
      </c>
      <c r="AD1158" s="53">
        <v>98000</v>
      </c>
      <c r="AE1158" s="51">
        <v>20.13967345957608</v>
      </c>
      <c r="AF1158" s="51">
        <v>45.412391621301502</v>
      </c>
      <c r="AG1158" s="51">
        <v>5.0229174838623649</v>
      </c>
      <c r="AH1158" s="51">
        <v>0.1854721766651366</v>
      </c>
      <c r="AI1158" s="51">
        <v>0.11060675962078761</v>
      </c>
      <c r="AJ1158" s="51">
        <v>0.14107393531585311</v>
      </c>
      <c r="AK1158" s="51">
        <v>80.249556330476011</v>
      </c>
      <c r="AL1158" s="51">
        <v>56.392278576261816</v>
      </c>
      <c r="AM1158" s="51">
        <v>104.10683408469022</v>
      </c>
    </row>
    <row r="1159" spans="1:39">
      <c r="A1159" t="s">
        <v>2457</v>
      </c>
      <c r="B1159">
        <v>6</v>
      </c>
      <c r="C1159" t="s">
        <v>2458</v>
      </c>
      <c r="D1159" t="s">
        <v>2144</v>
      </c>
      <c r="E1159" t="s">
        <v>137</v>
      </c>
      <c r="F1159" t="s">
        <v>138</v>
      </c>
      <c r="G1159" t="s">
        <v>139</v>
      </c>
      <c r="H1159" t="s">
        <v>140</v>
      </c>
      <c r="I1159" t="s">
        <v>10</v>
      </c>
      <c r="J1159" t="s">
        <v>20</v>
      </c>
      <c r="K1159">
        <v>52</v>
      </c>
      <c r="L1159">
        <v>150486475</v>
      </c>
      <c r="M1159" t="s">
        <v>2145</v>
      </c>
      <c r="N1159">
        <v>157</v>
      </c>
      <c r="O1159">
        <v>1986421.4699999944</v>
      </c>
      <c r="P1159" s="49" t="s">
        <v>33</v>
      </c>
      <c r="Q1159" s="49">
        <v>9800000</v>
      </c>
      <c r="R1159" s="49">
        <v>32.510452999999998</v>
      </c>
      <c r="S1159" s="49">
        <v>52.540310169999998</v>
      </c>
      <c r="T1159" s="49">
        <v>102.35469113918218</v>
      </c>
      <c r="U1159" s="49" t="s">
        <v>2146</v>
      </c>
      <c r="V1159" s="49">
        <v>0.29728859379567718</v>
      </c>
      <c r="W1159" s="49">
        <v>1.1827248672603601</v>
      </c>
      <c r="X1159" s="49">
        <v>2.8362873714296502</v>
      </c>
      <c r="Y1159" s="49">
        <v>44.303867318364098</v>
      </c>
      <c r="Z1159" s="49">
        <v>0.43808999999999998</v>
      </c>
      <c r="AA1159" s="49">
        <v>148.6976837</v>
      </c>
      <c r="AB1159" s="49">
        <v>1.7852155009999999</v>
      </c>
      <c r="AC1159" s="51">
        <v>0.55651590368719528</v>
      </c>
      <c r="AD1159" s="53">
        <v>98000</v>
      </c>
      <c r="AE1159" s="51">
        <v>20.269606836734635</v>
      </c>
      <c r="AF1159" s="51">
        <v>45.705374793051831</v>
      </c>
      <c r="AG1159" s="51">
        <v>5.0774580509177074</v>
      </c>
      <c r="AH1159" s="51">
        <v>0.18615597179014851</v>
      </c>
      <c r="AI1159" s="51">
        <v>0.11109104944238608</v>
      </c>
      <c r="AJ1159" s="51">
        <v>0.14107393531585311</v>
      </c>
      <c r="AK1159" s="51">
        <v>80.600927652191672</v>
      </c>
      <c r="AL1159" s="51">
        <v>56.639191211844498</v>
      </c>
      <c r="AM1159" s="51">
        <v>104.56266409253885</v>
      </c>
    </row>
    <row r="1160" spans="1:39">
      <c r="A1160" t="s">
        <v>2459</v>
      </c>
      <c r="B1160">
        <v>6</v>
      </c>
      <c r="C1160" t="s">
        <v>2460</v>
      </c>
      <c r="D1160" t="s">
        <v>2144</v>
      </c>
      <c r="E1160" t="s">
        <v>137</v>
      </c>
      <c r="F1160" t="s">
        <v>138</v>
      </c>
      <c r="G1160" t="s">
        <v>139</v>
      </c>
      <c r="H1160" t="s">
        <v>140</v>
      </c>
      <c r="I1160" t="s">
        <v>10</v>
      </c>
      <c r="J1160" t="s">
        <v>20</v>
      </c>
      <c r="K1160">
        <v>52</v>
      </c>
      <c r="L1160">
        <v>150486475</v>
      </c>
      <c r="M1160" t="s">
        <v>2145</v>
      </c>
      <c r="N1160">
        <v>158</v>
      </c>
      <c r="O1160">
        <v>1999154.9409615328</v>
      </c>
      <c r="P1160" s="49" t="s">
        <v>33</v>
      </c>
      <c r="Q1160" s="49">
        <v>9800000</v>
      </c>
      <c r="R1160" s="49">
        <v>32.510452999999998</v>
      </c>
      <c r="S1160" s="49">
        <v>52.540310169999998</v>
      </c>
      <c r="T1160" s="49">
        <v>102.35469113918218</v>
      </c>
      <c r="U1160" s="49" t="s">
        <v>2146</v>
      </c>
      <c r="V1160" s="49">
        <v>0.29728859379567718</v>
      </c>
      <c r="W1160" s="49">
        <v>1.1827248672603601</v>
      </c>
      <c r="X1160" s="49">
        <v>2.8362873714296502</v>
      </c>
      <c r="Y1160" s="49">
        <v>44.303867318364098</v>
      </c>
      <c r="Z1160" s="49">
        <v>0.43808999999999998</v>
      </c>
      <c r="AA1160" s="49">
        <v>148.6976837</v>
      </c>
      <c r="AB1160" s="49">
        <v>1.7852155009999999</v>
      </c>
      <c r="AC1160" s="51">
        <v>0.55651590368719528</v>
      </c>
      <c r="AD1160" s="53">
        <v>98000</v>
      </c>
      <c r="AE1160" s="51">
        <v>20.399540213893193</v>
      </c>
      <c r="AF1160" s="51">
        <v>45.998357964802167</v>
      </c>
      <c r="AG1160" s="51">
        <v>5.1321975353266627</v>
      </c>
      <c r="AH1160" s="51">
        <v>0.18683490960225246</v>
      </c>
      <c r="AI1160" s="51">
        <v>0.11157349441155721</v>
      </c>
      <c r="AJ1160" s="51">
        <v>0.14107393531585311</v>
      </c>
      <c r="AK1160" s="51">
        <v>80.950960460878861</v>
      </c>
      <c r="AL1160" s="51">
        <v>56.885163259054721</v>
      </c>
      <c r="AM1160" s="51">
        <v>105.01675766270301</v>
      </c>
    </row>
    <row r="1161" spans="1:39">
      <c r="A1161" t="s">
        <v>2461</v>
      </c>
      <c r="B1161">
        <v>6</v>
      </c>
      <c r="C1161" t="s">
        <v>2462</v>
      </c>
      <c r="D1161" t="s">
        <v>2144</v>
      </c>
      <c r="E1161" t="s">
        <v>137</v>
      </c>
      <c r="F1161" t="s">
        <v>138</v>
      </c>
      <c r="G1161" t="s">
        <v>139</v>
      </c>
      <c r="H1161" t="s">
        <v>140</v>
      </c>
      <c r="I1161" t="s">
        <v>10</v>
      </c>
      <c r="J1161" t="s">
        <v>20</v>
      </c>
      <c r="K1161">
        <v>52</v>
      </c>
      <c r="L1161">
        <v>150486475</v>
      </c>
      <c r="M1161" t="s">
        <v>2145</v>
      </c>
      <c r="N1161">
        <v>159</v>
      </c>
      <c r="O1161">
        <v>2011888.4119230711</v>
      </c>
      <c r="P1161" s="49" t="s">
        <v>33</v>
      </c>
      <c r="Q1161" s="49">
        <v>9800000</v>
      </c>
      <c r="R1161" s="49">
        <v>32.510452999999998</v>
      </c>
      <c r="S1161" s="49">
        <v>52.540310169999998</v>
      </c>
      <c r="T1161" s="49">
        <v>102.35469113918218</v>
      </c>
      <c r="U1161" s="49" t="s">
        <v>2146</v>
      </c>
      <c r="V1161" s="49">
        <v>0.29728859379567718</v>
      </c>
      <c r="W1161" s="49">
        <v>1.1827248672603601</v>
      </c>
      <c r="X1161" s="49">
        <v>2.8362873714296502</v>
      </c>
      <c r="Y1161" s="49">
        <v>44.303867318364098</v>
      </c>
      <c r="Z1161" s="49">
        <v>0.43808999999999998</v>
      </c>
      <c r="AA1161" s="49">
        <v>148.6976837</v>
      </c>
      <c r="AB1161" s="49">
        <v>1.7852155009999999</v>
      </c>
      <c r="AC1161" s="51">
        <v>0.55651590368719528</v>
      </c>
      <c r="AD1161" s="53">
        <v>98000</v>
      </c>
      <c r="AE1161" s="51">
        <v>20.529473591051747</v>
      </c>
      <c r="AF1161" s="51">
        <v>46.291341136552496</v>
      </c>
      <c r="AG1161" s="51">
        <v>5.1871345163061919</v>
      </c>
      <c r="AH1161" s="51">
        <v>0.18750899804697591</v>
      </c>
      <c r="AI1161" s="51">
        <v>0.11205409886494593</v>
      </c>
      <c r="AJ1161" s="51">
        <v>0.14107393531585311</v>
      </c>
      <c r="AK1161" s="51">
        <v>81.299657902944119</v>
      </c>
      <c r="AL1161" s="51">
        <v>57.130196928908248</v>
      </c>
      <c r="AM1161" s="51">
        <v>105.46911887697999</v>
      </c>
    </row>
    <row r="1162" spans="1:39">
      <c r="A1162" t="s">
        <v>2463</v>
      </c>
      <c r="B1162">
        <v>6</v>
      </c>
      <c r="C1162" t="s">
        <v>2464</v>
      </c>
      <c r="D1162" t="s">
        <v>2144</v>
      </c>
      <c r="E1162" t="s">
        <v>137</v>
      </c>
      <c r="F1162" t="s">
        <v>138</v>
      </c>
      <c r="G1162" t="s">
        <v>139</v>
      </c>
      <c r="H1162" t="s">
        <v>140</v>
      </c>
      <c r="I1162" t="s">
        <v>10</v>
      </c>
      <c r="J1162" t="s">
        <v>20</v>
      </c>
      <c r="K1162">
        <v>52</v>
      </c>
      <c r="L1162">
        <v>150486475</v>
      </c>
      <c r="M1162" t="s">
        <v>2145</v>
      </c>
      <c r="N1162">
        <v>160</v>
      </c>
      <c r="O1162">
        <v>2024621.8828846095</v>
      </c>
      <c r="P1162" s="49" t="s">
        <v>33</v>
      </c>
      <c r="Q1162" s="49">
        <v>9800000</v>
      </c>
      <c r="R1162" s="49">
        <v>32.510452999999998</v>
      </c>
      <c r="S1162" s="49">
        <v>52.540310169999998</v>
      </c>
      <c r="T1162" s="49">
        <v>102.35469113918218</v>
      </c>
      <c r="U1162" s="49" t="s">
        <v>2146</v>
      </c>
      <c r="V1162" s="49">
        <v>0.29728859379567718</v>
      </c>
      <c r="W1162" s="49">
        <v>1.1827248672603601</v>
      </c>
      <c r="X1162" s="49">
        <v>2.8362873714296502</v>
      </c>
      <c r="Y1162" s="49">
        <v>44.303867318364098</v>
      </c>
      <c r="Z1162" s="49">
        <v>0.43808999999999998</v>
      </c>
      <c r="AA1162" s="49">
        <v>148.6976837</v>
      </c>
      <c r="AB1162" s="49">
        <v>1.7852155009999999</v>
      </c>
      <c r="AC1162" s="51">
        <v>0.55651590368719528</v>
      </c>
      <c r="AD1162" s="53">
        <v>98000</v>
      </c>
      <c r="AE1162" s="51">
        <v>20.659406968210302</v>
      </c>
      <c r="AF1162" s="51">
        <v>46.584324308302826</v>
      </c>
      <c r="AG1162" s="51">
        <v>5.2422675753914048</v>
      </c>
      <c r="AH1162" s="51">
        <v>0.18817824503652877</v>
      </c>
      <c r="AI1162" s="51">
        <v>0.11253286707986154</v>
      </c>
      <c r="AJ1162" s="51">
        <v>0.14107393531585311</v>
      </c>
      <c r="AK1162" s="51">
        <v>81.647023081743654</v>
      </c>
      <c r="AL1162" s="51">
        <v>57.374294402168886</v>
      </c>
      <c r="AM1162" s="51">
        <v>105.91975176131844</v>
      </c>
    </row>
    <row r="1163" spans="1:39">
      <c r="A1163" t="s">
        <v>2465</v>
      </c>
      <c r="B1163">
        <v>6</v>
      </c>
      <c r="C1163" t="s">
        <v>2466</v>
      </c>
      <c r="D1163" t="s">
        <v>2144</v>
      </c>
      <c r="E1163" t="s">
        <v>137</v>
      </c>
      <c r="F1163" t="s">
        <v>138</v>
      </c>
      <c r="G1163" t="s">
        <v>139</v>
      </c>
      <c r="H1163" t="s">
        <v>140</v>
      </c>
      <c r="I1163" t="s">
        <v>10</v>
      </c>
      <c r="J1163" t="s">
        <v>20</v>
      </c>
      <c r="K1163">
        <v>52</v>
      </c>
      <c r="L1163">
        <v>150486475</v>
      </c>
      <c r="M1163" t="s">
        <v>2145</v>
      </c>
      <c r="N1163">
        <v>161</v>
      </c>
      <c r="O1163">
        <v>2037355.3538461479</v>
      </c>
      <c r="P1163" s="49" t="s">
        <v>33</v>
      </c>
      <c r="Q1163" s="49">
        <v>9800000</v>
      </c>
      <c r="R1163" s="49">
        <v>32.510452999999998</v>
      </c>
      <c r="S1163" s="49">
        <v>52.540310169999998</v>
      </c>
      <c r="T1163" s="49">
        <v>102.35469113918218</v>
      </c>
      <c r="U1163" s="49" t="s">
        <v>2146</v>
      </c>
      <c r="V1163" s="49">
        <v>0.29728859379567718</v>
      </c>
      <c r="W1163" s="49">
        <v>1.1827248672603601</v>
      </c>
      <c r="X1163" s="49">
        <v>2.8362873714296502</v>
      </c>
      <c r="Y1163" s="49">
        <v>44.303867318364098</v>
      </c>
      <c r="Z1163" s="49">
        <v>0.43808999999999998</v>
      </c>
      <c r="AA1163" s="49">
        <v>148.6976837</v>
      </c>
      <c r="AB1163" s="49">
        <v>1.7852155009999999</v>
      </c>
      <c r="AC1163" s="51">
        <v>0.55651590368719528</v>
      </c>
      <c r="AD1163" s="53">
        <v>98000</v>
      </c>
      <c r="AE1163" s="51">
        <v>20.789340345368856</v>
      </c>
      <c r="AF1163" s="51">
        <v>46.877307480053162</v>
      </c>
      <c r="AG1163" s="51">
        <v>5.2975952964266053</v>
      </c>
      <c r="AH1163" s="51">
        <v>0.188842658452574</v>
      </c>
      <c r="AI1163" s="51">
        <v>0.113009803275941</v>
      </c>
      <c r="AJ1163" s="51">
        <v>0.14107393531585311</v>
      </c>
      <c r="AK1163" s="51">
        <v>81.993059058790109</v>
      </c>
      <c r="AL1163" s="51">
        <v>57.617457830196486</v>
      </c>
      <c r="AM1163" s="51">
        <v>106.36866028738373</v>
      </c>
    </row>
    <row r="1164" spans="1:39">
      <c r="A1164" t="s">
        <v>2467</v>
      </c>
      <c r="B1164">
        <v>6</v>
      </c>
      <c r="C1164" t="s">
        <v>2468</v>
      </c>
      <c r="D1164" t="s">
        <v>2144</v>
      </c>
      <c r="E1164" t="s">
        <v>137</v>
      </c>
      <c r="F1164" t="s">
        <v>138</v>
      </c>
      <c r="G1164" t="s">
        <v>139</v>
      </c>
      <c r="H1164" t="s">
        <v>140</v>
      </c>
      <c r="I1164" t="s">
        <v>10</v>
      </c>
      <c r="J1164" t="s">
        <v>20</v>
      </c>
      <c r="K1164">
        <v>52</v>
      </c>
      <c r="L1164">
        <v>150486475</v>
      </c>
      <c r="M1164" t="s">
        <v>2145</v>
      </c>
      <c r="N1164">
        <v>162</v>
      </c>
      <c r="O1164">
        <v>2050088.8248076863</v>
      </c>
      <c r="P1164" s="49" t="s">
        <v>33</v>
      </c>
      <c r="Q1164" s="49">
        <v>9800000</v>
      </c>
      <c r="R1164" s="49">
        <v>32.510452999999998</v>
      </c>
      <c r="S1164" s="49">
        <v>52.540310169999998</v>
      </c>
      <c r="T1164" s="49">
        <v>102.35469113918218</v>
      </c>
      <c r="U1164" s="49" t="s">
        <v>2146</v>
      </c>
      <c r="V1164" s="49">
        <v>0.29728859379567718</v>
      </c>
      <c r="W1164" s="49">
        <v>1.1827248672603601</v>
      </c>
      <c r="X1164" s="49">
        <v>2.8362873714296502</v>
      </c>
      <c r="Y1164" s="49">
        <v>44.303867318364098</v>
      </c>
      <c r="Z1164" s="49">
        <v>0.43808999999999998</v>
      </c>
      <c r="AA1164" s="49">
        <v>148.6976837</v>
      </c>
      <c r="AB1164" s="49">
        <v>1.7852155009999999</v>
      </c>
      <c r="AC1164" s="51">
        <v>0.55651590368719528</v>
      </c>
      <c r="AD1164" s="53">
        <v>98000</v>
      </c>
      <c r="AE1164" s="51">
        <v>20.919273722527411</v>
      </c>
      <c r="AF1164" s="51">
        <v>47.170290651803491</v>
      </c>
      <c r="AG1164" s="51">
        <v>5.353116265557059</v>
      </c>
      <c r="AH1164" s="51">
        <v>0.18950224614868624</v>
      </c>
      <c r="AI1164" s="51">
        <v>0.11348491161676549</v>
      </c>
      <c r="AJ1164" s="51">
        <v>0.14107393531585311</v>
      </c>
      <c r="AK1164" s="51">
        <v>82.337768854925471</v>
      </c>
      <c r="AL1164" s="51">
        <v>57.859689335771165</v>
      </c>
      <c r="AM1164" s="51">
        <v>106.81584837407976</v>
      </c>
    </row>
    <row r="1165" spans="1:39">
      <c r="A1165" t="s">
        <v>2469</v>
      </c>
      <c r="B1165">
        <v>6</v>
      </c>
      <c r="C1165" t="s">
        <v>2470</v>
      </c>
      <c r="D1165" t="s">
        <v>2144</v>
      </c>
      <c r="E1165" t="s">
        <v>137</v>
      </c>
      <c r="F1165" t="s">
        <v>138</v>
      </c>
      <c r="G1165" t="s">
        <v>139</v>
      </c>
      <c r="H1165" t="s">
        <v>140</v>
      </c>
      <c r="I1165" t="s">
        <v>10</v>
      </c>
      <c r="J1165" t="s">
        <v>20</v>
      </c>
      <c r="K1165">
        <v>52</v>
      </c>
      <c r="L1165">
        <v>150486475</v>
      </c>
      <c r="M1165" t="s">
        <v>2145</v>
      </c>
      <c r="N1165">
        <v>163</v>
      </c>
      <c r="O1165">
        <v>2062822.2957692246</v>
      </c>
      <c r="P1165" s="49" t="s">
        <v>33</v>
      </c>
      <c r="Q1165" s="49">
        <v>9800000</v>
      </c>
      <c r="R1165" s="49">
        <v>32.510452999999998</v>
      </c>
      <c r="S1165" s="49">
        <v>52.540310169999998</v>
      </c>
      <c r="T1165" s="49">
        <v>102.35469113918218</v>
      </c>
      <c r="U1165" s="49" t="s">
        <v>2146</v>
      </c>
      <c r="V1165" s="49">
        <v>0.29728859379567718</v>
      </c>
      <c r="W1165" s="49">
        <v>1.1827248672603601</v>
      </c>
      <c r="X1165" s="49">
        <v>2.8362873714296502</v>
      </c>
      <c r="Y1165" s="49">
        <v>44.303867318364098</v>
      </c>
      <c r="Z1165" s="49">
        <v>0.43808999999999998</v>
      </c>
      <c r="AA1165" s="49">
        <v>148.6976837</v>
      </c>
      <c r="AB1165" s="49">
        <v>1.7852155009999999</v>
      </c>
      <c r="AC1165" s="51">
        <v>0.55651590368719528</v>
      </c>
      <c r="AD1165" s="53">
        <v>98000</v>
      </c>
      <c r="AE1165" s="51">
        <v>21.049207099685965</v>
      </c>
      <c r="AF1165" s="51">
        <v>47.46327382355382</v>
      </c>
      <c r="AG1165" s="51">
        <v>5.4088290712214961</v>
      </c>
      <c r="AH1165" s="51">
        <v>0.19015701595282691</v>
      </c>
      <c r="AI1165" s="51">
        <v>0.11395819621143254</v>
      </c>
      <c r="AJ1165" s="51">
        <v>0.14107393531585311</v>
      </c>
      <c r="AK1165" s="51">
        <v>82.681155451461663</v>
      </c>
      <c r="AL1165" s="51">
        <v>58.100991013894834</v>
      </c>
      <c r="AM1165" s="51">
        <v>107.2613198890285</v>
      </c>
    </row>
    <row r="1166" spans="1:39">
      <c r="A1166" t="s">
        <v>2471</v>
      </c>
      <c r="B1166">
        <v>6</v>
      </c>
      <c r="C1166" t="s">
        <v>2472</v>
      </c>
      <c r="D1166" t="s">
        <v>2144</v>
      </c>
      <c r="E1166" t="s">
        <v>137</v>
      </c>
      <c r="F1166" t="s">
        <v>138</v>
      </c>
      <c r="G1166" t="s">
        <v>139</v>
      </c>
      <c r="H1166" t="s">
        <v>140</v>
      </c>
      <c r="I1166" t="s">
        <v>10</v>
      </c>
      <c r="J1166" t="s">
        <v>20</v>
      </c>
      <c r="K1166">
        <v>52</v>
      </c>
      <c r="L1166">
        <v>150486475</v>
      </c>
      <c r="M1166" t="s">
        <v>2145</v>
      </c>
      <c r="N1166">
        <v>164</v>
      </c>
      <c r="O1166">
        <v>2075555.766730763</v>
      </c>
      <c r="P1166" s="49" t="s">
        <v>33</v>
      </c>
      <c r="Q1166" s="49">
        <v>9800000</v>
      </c>
      <c r="R1166" s="49">
        <v>32.510452999999998</v>
      </c>
      <c r="S1166" s="49">
        <v>52.540310169999998</v>
      </c>
      <c r="T1166" s="49">
        <v>102.35469113918218</v>
      </c>
      <c r="U1166" s="49" t="s">
        <v>2146</v>
      </c>
      <c r="V1166" s="49">
        <v>0.29728859379567718</v>
      </c>
      <c r="W1166" s="49">
        <v>1.1827248672603601</v>
      </c>
      <c r="X1166" s="49">
        <v>2.8362873714296502</v>
      </c>
      <c r="Y1166" s="49">
        <v>44.303867318364098</v>
      </c>
      <c r="Z1166" s="49">
        <v>0.43808999999999998</v>
      </c>
      <c r="AA1166" s="49">
        <v>148.6976837</v>
      </c>
      <c r="AB1166" s="49">
        <v>1.7852155009999999</v>
      </c>
      <c r="AC1166" s="51">
        <v>0.55651590368719528</v>
      </c>
      <c r="AD1166" s="53">
        <v>98000</v>
      </c>
      <c r="AE1166" s="51">
        <v>21.17914047684452</v>
      </c>
      <c r="AF1166" s="51">
        <v>47.756256995304149</v>
      </c>
      <c r="AG1166" s="51">
        <v>5.4647323041453584</v>
      </c>
      <c r="AH1166" s="51">
        <v>0.19080697566992411</v>
      </c>
      <c r="AI1166" s="51">
        <v>0.11442966111608585</v>
      </c>
      <c r="AJ1166" s="51">
        <v>0.14107393531585311</v>
      </c>
      <c r="AK1166" s="51">
        <v>83.023221791290567</v>
      </c>
      <c r="AL1166" s="51">
        <v>58.341364932571175</v>
      </c>
      <c r="AM1166" s="51">
        <v>107.70507865000997</v>
      </c>
    </row>
    <row r="1167" spans="1:39">
      <c r="A1167" t="s">
        <v>2473</v>
      </c>
      <c r="B1167">
        <v>6</v>
      </c>
      <c r="C1167" t="s">
        <v>2474</v>
      </c>
      <c r="D1167" t="s">
        <v>2144</v>
      </c>
      <c r="E1167" t="s">
        <v>137</v>
      </c>
      <c r="F1167" t="s">
        <v>138</v>
      </c>
      <c r="G1167" t="s">
        <v>139</v>
      </c>
      <c r="H1167" t="s">
        <v>140</v>
      </c>
      <c r="I1167" t="s">
        <v>10</v>
      </c>
      <c r="J1167" t="s">
        <v>20</v>
      </c>
      <c r="K1167">
        <v>52</v>
      </c>
      <c r="L1167">
        <v>150486475</v>
      </c>
      <c r="M1167" t="s">
        <v>2145</v>
      </c>
      <c r="N1167">
        <v>165</v>
      </c>
      <c r="O1167">
        <v>2088289.2376923014</v>
      </c>
      <c r="P1167" s="49" t="s">
        <v>33</v>
      </c>
      <c r="Q1167" s="49">
        <v>9800000</v>
      </c>
      <c r="R1167" s="49">
        <v>32.510452999999998</v>
      </c>
      <c r="S1167" s="49">
        <v>52.540310169999998</v>
      </c>
      <c r="T1167" s="49">
        <v>102.35469113918218</v>
      </c>
      <c r="U1167" s="49" t="s">
        <v>2146</v>
      </c>
      <c r="V1167" s="49">
        <v>0.29728859379567718</v>
      </c>
      <c r="W1167" s="49">
        <v>1.1827248672603601</v>
      </c>
      <c r="X1167" s="49">
        <v>2.8362873714296502</v>
      </c>
      <c r="Y1167" s="49">
        <v>44.303867318364098</v>
      </c>
      <c r="Z1167" s="49">
        <v>0.43808999999999998</v>
      </c>
      <c r="AA1167" s="49">
        <v>148.6976837</v>
      </c>
      <c r="AB1167" s="49">
        <v>1.7852155009999999</v>
      </c>
      <c r="AC1167" s="51">
        <v>0.55651590368719528</v>
      </c>
      <c r="AD1167" s="53">
        <v>98000</v>
      </c>
      <c r="AE1167" s="51">
        <v>21.309073854003074</v>
      </c>
      <c r="AF1167" s="51">
        <v>48.049240167054478</v>
      </c>
      <c r="AG1167" s="51">
        <v>5.5208245573346657</v>
      </c>
      <c r="AH1167" s="51">
        <v>0.19145213308396894</v>
      </c>
      <c r="AI1167" s="51">
        <v>0.11489931033540221</v>
      </c>
      <c r="AJ1167" s="51">
        <v>0.14107393531585311</v>
      </c>
      <c r="AK1167" s="51">
        <v>83.36397077996277</v>
      </c>
      <c r="AL1167" s="51">
        <v>58.580813133563716</v>
      </c>
      <c r="AM1167" s="51">
        <v>108.14712842636183</v>
      </c>
    </row>
    <row r="1168" spans="1:39">
      <c r="A1168" t="s">
        <v>2475</v>
      </c>
      <c r="B1168">
        <v>6</v>
      </c>
      <c r="C1168" t="s">
        <v>2476</v>
      </c>
      <c r="D1168" t="s">
        <v>2144</v>
      </c>
      <c r="E1168" t="s">
        <v>137</v>
      </c>
      <c r="F1168" t="s">
        <v>138</v>
      </c>
      <c r="G1168" t="s">
        <v>139</v>
      </c>
      <c r="H1168" t="s">
        <v>140</v>
      </c>
      <c r="I1168" t="s">
        <v>10</v>
      </c>
      <c r="J1168" t="s">
        <v>20</v>
      </c>
      <c r="K1168">
        <v>52</v>
      </c>
      <c r="L1168">
        <v>150486475</v>
      </c>
      <c r="M1168" t="s">
        <v>2145</v>
      </c>
      <c r="N1168">
        <v>166</v>
      </c>
      <c r="O1168">
        <v>2101022.7086538398</v>
      </c>
      <c r="P1168" s="49" t="s">
        <v>33</v>
      </c>
      <c r="Q1168" s="49">
        <v>9800000</v>
      </c>
      <c r="R1168" s="49">
        <v>32.510452999999998</v>
      </c>
      <c r="S1168" s="49">
        <v>52.540310169999998</v>
      </c>
      <c r="T1168" s="49">
        <v>102.35469113918218</v>
      </c>
      <c r="U1168" s="49" t="s">
        <v>2146</v>
      </c>
      <c r="V1168" s="49">
        <v>0.29728859379567718</v>
      </c>
      <c r="W1168" s="49">
        <v>1.1827248672603601</v>
      </c>
      <c r="X1168" s="49">
        <v>2.8362873714296502</v>
      </c>
      <c r="Y1168" s="49">
        <v>44.303867318364098</v>
      </c>
      <c r="Z1168" s="49">
        <v>0.43808999999999998</v>
      </c>
      <c r="AA1168" s="49">
        <v>148.6976837</v>
      </c>
      <c r="AB1168" s="49">
        <v>1.7852155009999999</v>
      </c>
      <c r="AC1168" s="51">
        <v>0.55651590368719528</v>
      </c>
      <c r="AD1168" s="53">
        <v>98000</v>
      </c>
      <c r="AE1168" s="51">
        <v>21.439007231161629</v>
      </c>
      <c r="AF1168" s="51">
        <v>48.342223338804807</v>
      </c>
      <c r="AG1168" s="51">
        <v>5.5771044260705684</v>
      </c>
      <c r="AH1168" s="51">
        <v>0.19209249596035724</v>
      </c>
      <c r="AI1168" s="51">
        <v>0.1153671478240383</v>
      </c>
      <c r="AJ1168" s="51">
        <v>0.14107393531585311</v>
      </c>
      <c r="AK1168" s="51">
        <v>83.703405286737294</v>
      </c>
      <c r="AL1168" s="51">
        <v>58.819337633133507</v>
      </c>
      <c r="AM1168" s="51">
        <v>108.58747294034107</v>
      </c>
    </row>
    <row r="1169" spans="1:39">
      <c r="A1169" t="s">
        <v>2477</v>
      </c>
      <c r="B1169">
        <v>6</v>
      </c>
      <c r="C1169" t="s">
        <v>2478</v>
      </c>
      <c r="D1169" t="s">
        <v>2144</v>
      </c>
      <c r="E1169" t="s">
        <v>137</v>
      </c>
      <c r="F1169" t="s">
        <v>138</v>
      </c>
      <c r="G1169" t="s">
        <v>139</v>
      </c>
      <c r="H1169" t="s">
        <v>140</v>
      </c>
      <c r="I1169" t="s">
        <v>10</v>
      </c>
      <c r="J1169" t="s">
        <v>20</v>
      </c>
      <c r="K1169">
        <v>52</v>
      </c>
      <c r="L1169">
        <v>150486475</v>
      </c>
      <c r="M1169" t="s">
        <v>2145</v>
      </c>
      <c r="N1169">
        <v>167</v>
      </c>
      <c r="O1169">
        <v>2113756.1796153784</v>
      </c>
      <c r="P1169" s="49" t="s">
        <v>33</v>
      </c>
      <c r="Q1169" s="49">
        <v>9800000</v>
      </c>
      <c r="R1169" s="49">
        <v>32.510452999999998</v>
      </c>
      <c r="S1169" s="49">
        <v>52.540310169999998</v>
      </c>
      <c r="T1169" s="49">
        <v>102.35469113918218</v>
      </c>
      <c r="U1169" s="49" t="s">
        <v>2146</v>
      </c>
      <c r="V1169" s="49">
        <v>0.29728859379567718</v>
      </c>
      <c r="W1169" s="49">
        <v>1.1827248672603601</v>
      </c>
      <c r="X1169" s="49">
        <v>2.8362873714296502</v>
      </c>
      <c r="Y1169" s="49">
        <v>44.303867318364098</v>
      </c>
      <c r="Z1169" s="49">
        <v>0.43808999999999998</v>
      </c>
      <c r="AA1169" s="49">
        <v>148.6976837</v>
      </c>
      <c r="AB1169" s="49">
        <v>1.7852155009999999</v>
      </c>
      <c r="AC1169" s="51">
        <v>0.55651590368719528</v>
      </c>
      <c r="AD1169" s="53">
        <v>98000</v>
      </c>
      <c r="AE1169" s="51">
        <v>21.568940608320187</v>
      </c>
      <c r="AF1169" s="51">
        <v>48.63520651055515</v>
      </c>
      <c r="AG1169" s="51">
        <v>5.633570507904575</v>
      </c>
      <c r="AH1169" s="51">
        <v>0.19272807204818729</v>
      </c>
      <c r="AI1169" s="51">
        <v>0.11583317748803922</v>
      </c>
      <c r="AJ1169" s="51">
        <v>0.14107393531585311</v>
      </c>
      <c r="AK1169" s="51">
        <v>84.04152814560355</v>
      </c>
      <c r="AL1169" s="51">
        <v>59.056940422757243</v>
      </c>
      <c r="AM1169" s="51">
        <v>109.02611586844986</v>
      </c>
    </row>
    <row r="1170" spans="1:39">
      <c r="A1170" t="s">
        <v>2479</v>
      </c>
      <c r="B1170">
        <v>6</v>
      </c>
      <c r="C1170" t="s">
        <v>2480</v>
      </c>
      <c r="D1170" t="s">
        <v>2144</v>
      </c>
      <c r="E1170" t="s">
        <v>137</v>
      </c>
      <c r="F1170" t="s">
        <v>138</v>
      </c>
      <c r="G1170" t="s">
        <v>139</v>
      </c>
      <c r="H1170" t="s">
        <v>140</v>
      </c>
      <c r="I1170" t="s">
        <v>10</v>
      </c>
      <c r="J1170" t="s">
        <v>20</v>
      </c>
      <c r="K1170">
        <v>52</v>
      </c>
      <c r="L1170">
        <v>150486475</v>
      </c>
      <c r="M1170" t="s">
        <v>2145</v>
      </c>
      <c r="N1170">
        <v>168</v>
      </c>
      <c r="O1170">
        <v>2126489.650576917</v>
      </c>
      <c r="P1170" s="49" t="s">
        <v>33</v>
      </c>
      <c r="Q1170" s="49">
        <v>9800000</v>
      </c>
      <c r="R1170" s="49">
        <v>32.510452999999998</v>
      </c>
      <c r="S1170" s="49">
        <v>52.540310169999998</v>
      </c>
      <c r="T1170" s="49">
        <v>102.35469113918218</v>
      </c>
      <c r="U1170" s="49" t="s">
        <v>2146</v>
      </c>
      <c r="V1170" s="49">
        <v>0.29728859379567718</v>
      </c>
      <c r="W1170" s="49">
        <v>1.1827248672603601</v>
      </c>
      <c r="X1170" s="49">
        <v>2.8362873714296502</v>
      </c>
      <c r="Y1170" s="49">
        <v>44.303867318364098</v>
      </c>
      <c r="Z1170" s="49">
        <v>0.43808999999999998</v>
      </c>
      <c r="AA1170" s="49">
        <v>148.6976837</v>
      </c>
      <c r="AB1170" s="49">
        <v>1.7852155009999999</v>
      </c>
      <c r="AC1170" s="51">
        <v>0.55651590368719528</v>
      </c>
      <c r="AD1170" s="53">
        <v>98000</v>
      </c>
      <c r="AE1170" s="51">
        <v>21.698873985478745</v>
      </c>
      <c r="AF1170" s="51">
        <v>48.928189682305486</v>
      </c>
      <c r="AG1170" s="51">
        <v>5.6902214026543323</v>
      </c>
      <c r="AH1170" s="51">
        <v>0.19335886908218736</v>
      </c>
      <c r="AI1170" s="51">
        <v>0.11629740318620777</v>
      </c>
      <c r="AJ1170" s="51">
        <v>0.14107393531585311</v>
      </c>
      <c r="AK1170" s="51">
        <v>84.37834215627484</v>
      </c>
      <c r="AL1170" s="51">
        <v>59.293623469825377</v>
      </c>
      <c r="AM1170" s="51">
        <v>109.46306084272429</v>
      </c>
    </row>
    <row r="1171" spans="1:39">
      <c r="A1171" t="s">
        <v>2481</v>
      </c>
      <c r="B1171">
        <v>6</v>
      </c>
      <c r="C1171" t="s">
        <v>2482</v>
      </c>
      <c r="D1171" t="s">
        <v>2144</v>
      </c>
      <c r="E1171" t="s">
        <v>137</v>
      </c>
      <c r="F1171" t="s">
        <v>138</v>
      </c>
      <c r="G1171" t="s">
        <v>139</v>
      </c>
      <c r="H1171" t="s">
        <v>140</v>
      </c>
      <c r="I1171" t="s">
        <v>10</v>
      </c>
      <c r="J1171" t="s">
        <v>20</v>
      </c>
      <c r="K1171">
        <v>52</v>
      </c>
      <c r="L1171">
        <v>150486475</v>
      </c>
      <c r="M1171" t="s">
        <v>2145</v>
      </c>
      <c r="N1171">
        <v>169</v>
      </c>
      <c r="O1171">
        <v>2139223.1215384556</v>
      </c>
      <c r="P1171" s="49" t="s">
        <v>33</v>
      </c>
      <c r="Q1171" s="49">
        <v>9800000</v>
      </c>
      <c r="R1171" s="49">
        <v>32.510452999999998</v>
      </c>
      <c r="S1171" s="49">
        <v>52.540310169999998</v>
      </c>
      <c r="T1171" s="49">
        <v>102.35469113918218</v>
      </c>
      <c r="U1171" s="49" t="s">
        <v>2146</v>
      </c>
      <c r="V1171" s="49">
        <v>0.29728859379567718</v>
      </c>
      <c r="W1171" s="49">
        <v>1.1827248672603601</v>
      </c>
      <c r="X1171" s="49">
        <v>2.8362873714296502</v>
      </c>
      <c r="Y1171" s="49">
        <v>44.303867318364098</v>
      </c>
      <c r="Z1171" s="49">
        <v>0.43808999999999998</v>
      </c>
      <c r="AA1171" s="49">
        <v>148.6976837</v>
      </c>
      <c r="AB1171" s="49">
        <v>1.7852155009999999</v>
      </c>
      <c r="AC1171" s="51">
        <v>0.55651590368719528</v>
      </c>
      <c r="AD1171" s="53">
        <v>98000</v>
      </c>
      <c r="AE1171" s="51">
        <v>21.828807362637303</v>
      </c>
      <c r="AF1171" s="51">
        <v>49.221172854055823</v>
      </c>
      <c r="AG1171" s="51">
        <v>5.747055712400079</v>
      </c>
      <c r="AH1171" s="51">
        <v>0.19398489478493894</v>
      </c>
      <c r="AI1171" s="51">
        <v>0.11675982873143832</v>
      </c>
      <c r="AJ1171" s="51">
        <v>0.14107393531585311</v>
      </c>
      <c r="AK1171" s="51">
        <v>84.713850085156025</v>
      </c>
      <c r="AL1171" s="51">
        <v>59.529388718322181</v>
      </c>
      <c r="AM1171" s="51">
        <v>109.89831145198988</v>
      </c>
    </row>
    <row r="1172" spans="1:39">
      <c r="A1172" t="s">
        <v>2483</v>
      </c>
      <c r="B1172">
        <v>6</v>
      </c>
      <c r="C1172" t="s">
        <v>2484</v>
      </c>
      <c r="D1172" t="s">
        <v>2144</v>
      </c>
      <c r="E1172" t="s">
        <v>137</v>
      </c>
      <c r="F1172" t="s">
        <v>138</v>
      </c>
      <c r="G1172" t="s">
        <v>139</v>
      </c>
      <c r="H1172" t="s">
        <v>140</v>
      </c>
      <c r="I1172" t="s">
        <v>10</v>
      </c>
      <c r="J1172" t="s">
        <v>20</v>
      </c>
      <c r="K1172">
        <v>52</v>
      </c>
      <c r="L1172">
        <v>150486475</v>
      </c>
      <c r="M1172" t="s">
        <v>2145</v>
      </c>
      <c r="N1172">
        <v>170</v>
      </c>
      <c r="O1172">
        <v>2151956.5924999942</v>
      </c>
      <c r="P1172" s="49" t="s">
        <v>33</v>
      </c>
      <c r="Q1172" s="49">
        <v>9800000</v>
      </c>
      <c r="R1172" s="49">
        <v>32.510452999999998</v>
      </c>
      <c r="S1172" s="49">
        <v>52.540310169999998</v>
      </c>
      <c r="T1172" s="49">
        <v>102.35469113918218</v>
      </c>
      <c r="U1172" s="49" t="s">
        <v>2146</v>
      </c>
      <c r="V1172" s="49">
        <v>0.29728859379567718</v>
      </c>
      <c r="W1172" s="49">
        <v>1.1827248672603601</v>
      </c>
      <c r="X1172" s="49">
        <v>2.8362873714296502</v>
      </c>
      <c r="Y1172" s="49">
        <v>44.303867318364098</v>
      </c>
      <c r="Z1172" s="49">
        <v>0.43808999999999998</v>
      </c>
      <c r="AA1172" s="49">
        <v>148.6976837</v>
      </c>
      <c r="AB1172" s="49">
        <v>1.7852155009999999</v>
      </c>
      <c r="AC1172" s="51">
        <v>0.55651590368719528</v>
      </c>
      <c r="AD1172" s="53">
        <v>98000</v>
      </c>
      <c r="AE1172" s="51">
        <v>21.958740739795861</v>
      </c>
      <c r="AF1172" s="51">
        <v>49.514156025806166</v>
      </c>
      <c r="AG1172" s="51">
        <v>5.8040720414816258</v>
      </c>
      <c r="AH1172" s="51">
        <v>0.19460615686873509</v>
      </c>
      <c r="AI1172" s="51">
        <v>0.11722045789201406</v>
      </c>
      <c r="AJ1172" s="51">
        <v>0.14107393531585311</v>
      </c>
      <c r="AK1172" s="51">
        <v>85.048054666284855</v>
      </c>
      <c r="AL1172" s="51">
        <v>59.764238089487151</v>
      </c>
      <c r="AM1172" s="51">
        <v>110.33187124308257</v>
      </c>
    </row>
    <row r="1173" spans="1:39">
      <c r="A1173" t="s">
        <v>2485</v>
      </c>
      <c r="B1173">
        <v>6</v>
      </c>
      <c r="C1173" t="s">
        <v>2486</v>
      </c>
      <c r="D1173" t="s">
        <v>2144</v>
      </c>
      <c r="E1173" t="s">
        <v>137</v>
      </c>
      <c r="F1173" t="s">
        <v>138</v>
      </c>
      <c r="G1173" t="s">
        <v>139</v>
      </c>
      <c r="H1173" t="s">
        <v>140</v>
      </c>
      <c r="I1173" t="s">
        <v>10</v>
      </c>
      <c r="J1173" t="s">
        <v>20</v>
      </c>
      <c r="K1173">
        <v>52</v>
      </c>
      <c r="L1173">
        <v>150486475</v>
      </c>
      <c r="M1173" t="s">
        <v>2145</v>
      </c>
      <c r="N1173">
        <v>171</v>
      </c>
      <c r="O1173">
        <v>2164690.0634615328</v>
      </c>
      <c r="P1173" s="49" t="s">
        <v>33</v>
      </c>
      <c r="Q1173" s="49">
        <v>9800000</v>
      </c>
      <c r="R1173" s="49">
        <v>32.510452999999998</v>
      </c>
      <c r="S1173" s="49">
        <v>52.540310169999998</v>
      </c>
      <c r="T1173" s="49">
        <v>102.35469113918218</v>
      </c>
      <c r="U1173" s="49" t="s">
        <v>2146</v>
      </c>
      <c r="V1173" s="49">
        <v>0.29728859379567718</v>
      </c>
      <c r="W1173" s="49">
        <v>1.1827248672603601</v>
      </c>
      <c r="X1173" s="49">
        <v>2.8362873714296502</v>
      </c>
      <c r="Y1173" s="49">
        <v>44.303867318364098</v>
      </c>
      <c r="Z1173" s="49">
        <v>0.43808999999999998</v>
      </c>
      <c r="AA1173" s="49">
        <v>148.6976837</v>
      </c>
      <c r="AB1173" s="49">
        <v>1.7852155009999999</v>
      </c>
      <c r="AC1173" s="51">
        <v>0.55651590368719528</v>
      </c>
      <c r="AD1173" s="53">
        <v>98000</v>
      </c>
      <c r="AE1173" s="51">
        <v>22.088674116954415</v>
      </c>
      <c r="AF1173" s="51">
        <v>49.807139197556495</v>
      </c>
      <c r="AG1173" s="51">
        <v>5.8612689964959115</v>
      </c>
      <c r="AH1173" s="51">
        <v>0.19522266303754504</v>
      </c>
      <c r="AI1173" s="51">
        <v>0.11767929439287012</v>
      </c>
      <c r="AJ1173" s="51">
        <v>0.14107393531585311</v>
      </c>
      <c r="AK1173" s="51">
        <v>85.380958602248342</v>
      </c>
      <c r="AL1173" s="51">
        <v>59.998173482459002</v>
      </c>
      <c r="AM1173" s="51">
        <v>110.76374372203767</v>
      </c>
    </row>
    <row r="1174" spans="1:39">
      <c r="A1174" t="s">
        <v>2487</v>
      </c>
      <c r="B1174">
        <v>6</v>
      </c>
      <c r="C1174" t="s">
        <v>2488</v>
      </c>
      <c r="D1174" t="s">
        <v>2144</v>
      </c>
      <c r="E1174" t="s">
        <v>137</v>
      </c>
      <c r="F1174" t="s">
        <v>138</v>
      </c>
      <c r="G1174" t="s">
        <v>139</v>
      </c>
      <c r="H1174" t="s">
        <v>140</v>
      </c>
      <c r="I1174" t="s">
        <v>10</v>
      </c>
      <c r="J1174" t="s">
        <v>20</v>
      </c>
      <c r="K1174">
        <v>52</v>
      </c>
      <c r="L1174">
        <v>150486475</v>
      </c>
      <c r="M1174" t="s">
        <v>2145</v>
      </c>
      <c r="N1174">
        <v>172</v>
      </c>
      <c r="O1174">
        <v>2177423.5344230714</v>
      </c>
      <c r="P1174" s="49" t="s">
        <v>33</v>
      </c>
      <c r="Q1174" s="49">
        <v>9800000</v>
      </c>
      <c r="R1174" s="49">
        <v>32.510452999999998</v>
      </c>
      <c r="S1174" s="49">
        <v>52.540310169999998</v>
      </c>
      <c r="T1174" s="49">
        <v>102.35469113918218</v>
      </c>
      <c r="U1174" s="49" t="s">
        <v>2146</v>
      </c>
      <c r="V1174" s="49">
        <v>0.29728859379567718</v>
      </c>
      <c r="W1174" s="49">
        <v>1.1827248672603601</v>
      </c>
      <c r="X1174" s="49">
        <v>2.8362873714296502</v>
      </c>
      <c r="Y1174" s="49">
        <v>44.303867318364098</v>
      </c>
      <c r="Z1174" s="49">
        <v>0.43808999999999998</v>
      </c>
      <c r="AA1174" s="49">
        <v>148.6976837</v>
      </c>
      <c r="AB1174" s="49">
        <v>1.7852155009999999</v>
      </c>
      <c r="AC1174" s="51">
        <v>0.55651590368719528</v>
      </c>
      <c r="AD1174" s="53">
        <v>98000</v>
      </c>
      <c r="AE1174" s="51">
        <v>22.218607494112973</v>
      </c>
      <c r="AF1174" s="51">
        <v>50.100122369306831</v>
      </c>
      <c r="AG1174" s="51">
        <v>5.9186451862951452</v>
      </c>
      <c r="AH1174" s="51">
        <v>0.19583442098895198</v>
      </c>
      <c r="AI1174" s="51">
        <v>0.11813634191682382</v>
      </c>
      <c r="AJ1174" s="51">
        <v>0.14107393531585311</v>
      </c>
      <c r="AK1174" s="51">
        <v>85.712564565075354</v>
      </c>
      <c r="AL1174" s="51">
        <v>60.231196774902905</v>
      </c>
      <c r="AM1174" s="51">
        <v>111.1939323552478</v>
      </c>
    </row>
    <row r="1175" spans="1:39">
      <c r="A1175" t="s">
        <v>2489</v>
      </c>
      <c r="B1175">
        <v>6</v>
      </c>
      <c r="C1175" t="s">
        <v>2490</v>
      </c>
      <c r="D1175" t="s">
        <v>2144</v>
      </c>
      <c r="E1175" t="s">
        <v>137</v>
      </c>
      <c r="F1175" t="s">
        <v>138</v>
      </c>
      <c r="G1175" t="s">
        <v>139</v>
      </c>
      <c r="H1175" t="s">
        <v>140</v>
      </c>
      <c r="I1175" t="s">
        <v>10</v>
      </c>
      <c r="J1175" t="s">
        <v>20</v>
      </c>
      <c r="K1175">
        <v>52</v>
      </c>
      <c r="L1175">
        <v>150486475</v>
      </c>
      <c r="M1175" t="s">
        <v>2145</v>
      </c>
      <c r="N1175">
        <v>173</v>
      </c>
      <c r="O1175">
        <v>2190157.00538461</v>
      </c>
      <c r="P1175" s="49" t="s">
        <v>33</v>
      </c>
      <c r="Q1175" s="49">
        <v>9800000</v>
      </c>
      <c r="R1175" s="49">
        <v>32.510452999999998</v>
      </c>
      <c r="S1175" s="49">
        <v>52.540310169999998</v>
      </c>
      <c r="T1175" s="49">
        <v>102.35469113918218</v>
      </c>
      <c r="U1175" s="49" t="s">
        <v>2146</v>
      </c>
      <c r="V1175" s="49">
        <v>0.29728859379567718</v>
      </c>
      <c r="W1175" s="49">
        <v>1.1827248672603601</v>
      </c>
      <c r="X1175" s="49">
        <v>2.8362873714296502</v>
      </c>
      <c r="Y1175" s="49">
        <v>44.303867318364098</v>
      </c>
      <c r="Z1175" s="49">
        <v>0.43808999999999998</v>
      </c>
      <c r="AA1175" s="49">
        <v>148.6976837</v>
      </c>
      <c r="AB1175" s="49">
        <v>1.7852155009999999</v>
      </c>
      <c r="AC1175" s="51">
        <v>0.55651590368719528</v>
      </c>
      <c r="AD1175" s="53">
        <v>98000</v>
      </c>
      <c r="AE1175" s="51">
        <v>22.348540871271531</v>
      </c>
      <c r="AF1175" s="51">
        <v>50.393105541057167</v>
      </c>
      <c r="AG1175" s="51">
        <v>5.9761992219854161</v>
      </c>
      <c r="AH1175" s="51">
        <v>0.196441438415839</v>
      </c>
      <c r="AI1175" s="51">
        <v>0.11859160410577159</v>
      </c>
      <c r="AJ1175" s="51">
        <v>0.14107393531585311</v>
      </c>
      <c r="AK1175" s="51">
        <v>86.042875197105062</v>
      </c>
      <c r="AL1175" s="51">
        <v>60.46330982362074</v>
      </c>
      <c r="AM1175" s="51">
        <v>111.62244057058938</v>
      </c>
    </row>
    <row r="1176" spans="1:39">
      <c r="A1176" t="s">
        <v>2491</v>
      </c>
      <c r="B1176">
        <v>6</v>
      </c>
      <c r="C1176" t="s">
        <v>2492</v>
      </c>
      <c r="D1176" t="s">
        <v>2144</v>
      </c>
      <c r="E1176" t="s">
        <v>137</v>
      </c>
      <c r="F1176" t="s">
        <v>138</v>
      </c>
      <c r="G1176" t="s">
        <v>139</v>
      </c>
      <c r="H1176" t="s">
        <v>140</v>
      </c>
      <c r="I1176" t="s">
        <v>10</v>
      </c>
      <c r="J1176" t="s">
        <v>20</v>
      </c>
      <c r="K1176">
        <v>52</v>
      </c>
      <c r="L1176">
        <v>150486475</v>
      </c>
      <c r="M1176" t="s">
        <v>2145</v>
      </c>
      <c r="N1176">
        <v>174</v>
      </c>
      <c r="O1176">
        <v>2202890.4763461486</v>
      </c>
      <c r="P1176" s="49" t="s">
        <v>33</v>
      </c>
      <c r="Q1176" s="49">
        <v>9800000</v>
      </c>
      <c r="R1176" s="49">
        <v>32.510452999999998</v>
      </c>
      <c r="S1176" s="49">
        <v>52.540310169999998</v>
      </c>
      <c r="T1176" s="49">
        <v>102.35469113918218</v>
      </c>
      <c r="U1176" s="49" t="s">
        <v>2146</v>
      </c>
      <c r="V1176" s="49">
        <v>0.29728859379567718</v>
      </c>
      <c r="W1176" s="49">
        <v>1.1827248672603601</v>
      </c>
      <c r="X1176" s="49">
        <v>2.8362873714296502</v>
      </c>
      <c r="Y1176" s="49">
        <v>44.303867318364098</v>
      </c>
      <c r="Z1176" s="49">
        <v>0.43808999999999998</v>
      </c>
      <c r="AA1176" s="49">
        <v>148.6976837</v>
      </c>
      <c r="AB1176" s="49">
        <v>1.7852155009999999</v>
      </c>
      <c r="AC1176" s="51">
        <v>0.55651590368719528</v>
      </c>
      <c r="AD1176" s="53">
        <v>98000</v>
      </c>
      <c r="AE1176" s="51">
        <v>22.478474248430089</v>
      </c>
      <c r="AF1176" s="51">
        <v>50.686088712807511</v>
      </c>
      <c r="AG1176" s="51">
        <v>6.033929716925865</v>
      </c>
      <c r="AH1176" s="51">
        <v>0.19704372300823542</v>
      </c>
      <c r="AI1176" s="51">
        <v>0.11904508456185521</v>
      </c>
      <c r="AJ1176" s="51">
        <v>0.14107393531585311</v>
      </c>
      <c r="AK1176" s="51">
        <v>86.37189311183306</v>
      </c>
      <c r="AL1176" s="51">
        <v>60.694514465145666</v>
      </c>
      <c r="AM1176" s="51">
        <v>112.04927175852045</v>
      </c>
    </row>
    <row r="1177" spans="1:39">
      <c r="A1177" t="s">
        <v>2493</v>
      </c>
      <c r="B1177">
        <v>6</v>
      </c>
      <c r="C1177" t="s">
        <v>2494</v>
      </c>
      <c r="D1177" t="s">
        <v>2144</v>
      </c>
      <c r="E1177" t="s">
        <v>137</v>
      </c>
      <c r="F1177" t="s">
        <v>138</v>
      </c>
      <c r="G1177" t="s">
        <v>139</v>
      </c>
      <c r="H1177" t="s">
        <v>140</v>
      </c>
      <c r="I1177" t="s">
        <v>10</v>
      </c>
      <c r="J1177" t="s">
        <v>20</v>
      </c>
      <c r="K1177">
        <v>52</v>
      </c>
      <c r="L1177">
        <v>150486475</v>
      </c>
      <c r="M1177" t="s">
        <v>2145</v>
      </c>
      <c r="N1177">
        <v>175</v>
      </c>
      <c r="O1177">
        <v>2215623.9473076873</v>
      </c>
      <c r="P1177" s="49" t="s">
        <v>33</v>
      </c>
      <c r="Q1177" s="49">
        <v>9800000</v>
      </c>
      <c r="R1177" s="49">
        <v>32.510452999999998</v>
      </c>
      <c r="S1177" s="49">
        <v>52.540310169999998</v>
      </c>
      <c r="T1177" s="49">
        <v>102.35469113918218</v>
      </c>
      <c r="U1177" s="49" t="s">
        <v>2146</v>
      </c>
      <c r="V1177" s="49">
        <v>0.29728859379567718</v>
      </c>
      <c r="W1177" s="49">
        <v>1.1827248672603601</v>
      </c>
      <c r="X1177" s="49">
        <v>2.8362873714296502</v>
      </c>
      <c r="Y1177" s="49">
        <v>44.303867318364098</v>
      </c>
      <c r="Z1177" s="49">
        <v>0.43808999999999998</v>
      </c>
      <c r="AA1177" s="49">
        <v>148.6976837</v>
      </c>
      <c r="AB1177" s="49">
        <v>1.7852155009999999</v>
      </c>
      <c r="AC1177" s="51">
        <v>0.55651590368719528</v>
      </c>
      <c r="AD1177" s="53">
        <v>98000</v>
      </c>
      <c r="AE1177" s="51">
        <v>22.608407625588644</v>
      </c>
      <c r="AF1177" s="51">
        <v>50.97907188455784</v>
      </c>
      <c r="AG1177" s="51">
        <v>6.0918352867282968</v>
      </c>
      <c r="AH1177" s="51">
        <v>0.19764128245487445</v>
      </c>
      <c r="AI1177" s="51">
        <v>0.1194967868485967</v>
      </c>
      <c r="AJ1177" s="51">
        <v>0.14107393531585311</v>
      </c>
      <c r="AK1177" s="51">
        <v>86.699620894734792</v>
      </c>
      <c r="AL1177" s="51">
        <v>60.92481251632077</v>
      </c>
      <c r="AM1177" s="51">
        <v>112.47442927314881</v>
      </c>
    </row>
    <row r="1178" spans="1:39">
      <c r="A1178" t="s">
        <v>2495</v>
      </c>
      <c r="B1178">
        <v>6</v>
      </c>
      <c r="C1178" t="s">
        <v>2496</v>
      </c>
      <c r="D1178" t="s">
        <v>2144</v>
      </c>
      <c r="E1178" t="s">
        <v>137</v>
      </c>
      <c r="F1178" t="s">
        <v>138</v>
      </c>
      <c r="G1178" t="s">
        <v>139</v>
      </c>
      <c r="H1178" t="s">
        <v>140</v>
      </c>
      <c r="I1178" t="s">
        <v>10</v>
      </c>
      <c r="J1178" t="s">
        <v>20</v>
      </c>
      <c r="K1178">
        <v>52</v>
      </c>
      <c r="L1178">
        <v>150486475</v>
      </c>
      <c r="M1178" t="s">
        <v>2145</v>
      </c>
      <c r="N1178">
        <v>176</v>
      </c>
      <c r="O1178">
        <v>2228357.4182692259</v>
      </c>
      <c r="P1178" s="49" t="s">
        <v>33</v>
      </c>
      <c r="Q1178" s="49">
        <v>9800000</v>
      </c>
      <c r="R1178" s="49">
        <v>32.510452999999998</v>
      </c>
      <c r="S1178" s="49">
        <v>52.540310169999998</v>
      </c>
      <c r="T1178" s="49">
        <v>102.35469113918218</v>
      </c>
      <c r="U1178" s="49" t="s">
        <v>2146</v>
      </c>
      <c r="V1178" s="49">
        <v>0.29728859379567718</v>
      </c>
      <c r="W1178" s="49">
        <v>1.1827248672603601</v>
      </c>
      <c r="X1178" s="49">
        <v>2.8362873714296502</v>
      </c>
      <c r="Y1178" s="49">
        <v>44.303867318364098</v>
      </c>
      <c r="Z1178" s="49">
        <v>0.43808999999999998</v>
      </c>
      <c r="AA1178" s="49">
        <v>148.6976837</v>
      </c>
      <c r="AB1178" s="49">
        <v>1.7852155009999999</v>
      </c>
      <c r="AC1178" s="51">
        <v>0.55651590368719528</v>
      </c>
      <c r="AD1178" s="53">
        <v>98000</v>
      </c>
      <c r="AE1178" s="51">
        <v>22.738341002747202</v>
      </c>
      <c r="AF1178" s="51">
        <v>51.272055056308176</v>
      </c>
      <c r="AG1178" s="51">
        <v>6.1499145492573799</v>
      </c>
      <c r="AH1178" s="51">
        <v>0.19823412444512351</v>
      </c>
      <c r="AI1178" s="51">
        <v>0.11994671449200542</v>
      </c>
      <c r="AJ1178" s="51">
        <v>0.14107393531585311</v>
      </c>
      <c r="AK1178" s="51">
        <v>87.026061104068802</v>
      </c>
      <c r="AL1178" s="51">
        <v>61.154205774863506</v>
      </c>
      <c r="AM1178" s="51">
        <v>112.89791643327409</v>
      </c>
    </row>
    <row r="1179" spans="1:39">
      <c r="A1179" t="s">
        <v>2497</v>
      </c>
      <c r="B1179">
        <v>6</v>
      </c>
      <c r="C1179" t="s">
        <v>2498</v>
      </c>
      <c r="D1179" t="s">
        <v>2144</v>
      </c>
      <c r="E1179" t="s">
        <v>137</v>
      </c>
      <c r="F1179" t="s">
        <v>138</v>
      </c>
      <c r="G1179" t="s">
        <v>139</v>
      </c>
      <c r="H1179" t="s">
        <v>140</v>
      </c>
      <c r="I1179" t="s">
        <v>10</v>
      </c>
      <c r="J1179" t="s">
        <v>20</v>
      </c>
      <c r="K1179">
        <v>52</v>
      </c>
      <c r="L1179">
        <v>150486475</v>
      </c>
      <c r="M1179" t="s">
        <v>2145</v>
      </c>
      <c r="N1179">
        <v>177</v>
      </c>
      <c r="O1179">
        <v>2241090.8892307645</v>
      </c>
      <c r="P1179" s="49" t="s">
        <v>33</v>
      </c>
      <c r="Q1179" s="49">
        <v>9800000</v>
      </c>
      <c r="R1179" s="49">
        <v>32.510452999999998</v>
      </c>
      <c r="S1179" s="49">
        <v>52.540310169999998</v>
      </c>
      <c r="T1179" s="49">
        <v>102.35469113918218</v>
      </c>
      <c r="U1179" s="49" t="s">
        <v>2146</v>
      </c>
      <c r="V1179" s="49">
        <v>0.29728859379567718</v>
      </c>
      <c r="W1179" s="49">
        <v>1.1827248672603601</v>
      </c>
      <c r="X1179" s="49">
        <v>2.8362873714296502</v>
      </c>
      <c r="Y1179" s="49">
        <v>44.303867318364098</v>
      </c>
      <c r="Z1179" s="49">
        <v>0.43808999999999998</v>
      </c>
      <c r="AA1179" s="49">
        <v>148.6976837</v>
      </c>
      <c r="AB1179" s="49">
        <v>1.7852155009999999</v>
      </c>
      <c r="AC1179" s="51">
        <v>0.55651590368719528</v>
      </c>
      <c r="AD1179" s="53">
        <v>98000</v>
      </c>
      <c r="AE1179" s="51">
        <v>22.86827437990576</v>
      </c>
      <c r="AF1179" s="51">
        <v>51.565038228058512</v>
      </c>
      <c r="AG1179" s="51">
        <v>6.2081661246311528</v>
      </c>
      <c r="AH1179" s="51">
        <v>0.19882225667012585</v>
      </c>
      <c r="AI1179" s="51">
        <v>0.12039487098165384</v>
      </c>
      <c r="AJ1179" s="51">
        <v>0.14107393531585311</v>
      </c>
      <c r="AK1179" s="51">
        <v>87.351216271657222</v>
      </c>
      <c r="AL1179" s="51">
        <v>61.382696019914171</v>
      </c>
      <c r="AM1179" s="51">
        <v>113.31973652340028</v>
      </c>
    </row>
    <row r="1180" spans="1:39">
      <c r="A1180" t="s">
        <v>2499</v>
      </c>
      <c r="B1180">
        <v>6</v>
      </c>
      <c r="C1180" t="s">
        <v>2500</v>
      </c>
      <c r="D1180" t="s">
        <v>2144</v>
      </c>
      <c r="E1180" t="s">
        <v>137</v>
      </c>
      <c r="F1180" t="s">
        <v>138</v>
      </c>
      <c r="G1180" t="s">
        <v>139</v>
      </c>
      <c r="H1180" t="s">
        <v>140</v>
      </c>
      <c r="I1180" t="s">
        <v>10</v>
      </c>
      <c r="J1180" t="s">
        <v>20</v>
      </c>
      <c r="K1180">
        <v>52</v>
      </c>
      <c r="L1180">
        <v>150486475</v>
      </c>
      <c r="M1180" t="s">
        <v>2145</v>
      </c>
      <c r="N1180">
        <v>178</v>
      </c>
      <c r="O1180">
        <v>2253824.3601923031</v>
      </c>
      <c r="P1180" s="49" t="s">
        <v>33</v>
      </c>
      <c r="Q1180" s="49">
        <v>9800000</v>
      </c>
      <c r="R1180" s="49">
        <v>32.510452999999998</v>
      </c>
      <c r="S1180" s="49">
        <v>52.540310169999998</v>
      </c>
      <c r="T1180" s="49">
        <v>102.35469113918218</v>
      </c>
      <c r="U1180" s="49" t="s">
        <v>2146</v>
      </c>
      <c r="V1180" s="49">
        <v>0.29728859379567718</v>
      </c>
      <c r="W1180" s="49">
        <v>1.1827248672603601</v>
      </c>
      <c r="X1180" s="49">
        <v>2.8362873714296502</v>
      </c>
      <c r="Y1180" s="49">
        <v>44.303867318364098</v>
      </c>
      <c r="Z1180" s="49">
        <v>0.43808999999999998</v>
      </c>
      <c r="AA1180" s="49">
        <v>148.6976837</v>
      </c>
      <c r="AB1180" s="49">
        <v>1.7852155009999999</v>
      </c>
      <c r="AC1180" s="51">
        <v>0.55651590368719528</v>
      </c>
      <c r="AD1180" s="53">
        <v>98000</v>
      </c>
      <c r="AE1180" s="51">
        <v>22.998207757064318</v>
      </c>
      <c r="AF1180" s="51">
        <v>51.858021399808855</v>
      </c>
      <c r="AG1180" s="51">
        <v>6.2665886352221447</v>
      </c>
      <c r="AH1180" s="51">
        <v>0.19940568682482171</v>
      </c>
      <c r="AI1180" s="51">
        <v>0.12084125977172826</v>
      </c>
      <c r="AJ1180" s="51">
        <v>0.14107393531585311</v>
      </c>
      <c r="AK1180" s="51">
        <v>87.675088903648131</v>
      </c>
      <c r="AL1180" s="51">
        <v>61.610285012571595</v>
      </c>
      <c r="AM1180" s="51">
        <v>113.73989279472467</v>
      </c>
    </row>
    <row r="1181" spans="1:39">
      <c r="A1181" t="s">
        <v>2501</v>
      </c>
      <c r="B1181">
        <v>6</v>
      </c>
      <c r="C1181" t="s">
        <v>2502</v>
      </c>
      <c r="D1181" t="s">
        <v>2144</v>
      </c>
      <c r="E1181" t="s">
        <v>137</v>
      </c>
      <c r="F1181" t="s">
        <v>138</v>
      </c>
      <c r="G1181" t="s">
        <v>139</v>
      </c>
      <c r="H1181" t="s">
        <v>140</v>
      </c>
      <c r="I1181" t="s">
        <v>10</v>
      </c>
      <c r="J1181" t="s">
        <v>20</v>
      </c>
      <c r="K1181">
        <v>52</v>
      </c>
      <c r="L1181">
        <v>150486475</v>
      </c>
      <c r="M1181" t="s">
        <v>2145</v>
      </c>
      <c r="N1181">
        <v>179</v>
      </c>
      <c r="O1181">
        <v>2266557.8311538417</v>
      </c>
      <c r="P1181" s="49" t="s">
        <v>33</v>
      </c>
      <c r="Q1181" s="49">
        <v>9800000</v>
      </c>
      <c r="R1181" s="49">
        <v>32.510452999999998</v>
      </c>
      <c r="S1181" s="49">
        <v>52.540310169999998</v>
      </c>
      <c r="T1181" s="49">
        <v>102.35469113918218</v>
      </c>
      <c r="U1181" s="49" t="s">
        <v>2146</v>
      </c>
      <c r="V1181" s="49">
        <v>0.29728859379567718</v>
      </c>
      <c r="W1181" s="49">
        <v>1.1827248672603601</v>
      </c>
      <c r="X1181" s="49">
        <v>2.8362873714296502</v>
      </c>
      <c r="Y1181" s="49">
        <v>44.303867318364098</v>
      </c>
      <c r="Z1181" s="49">
        <v>0.43808999999999998</v>
      </c>
      <c r="AA1181" s="49">
        <v>148.6976837</v>
      </c>
      <c r="AB1181" s="49">
        <v>1.7852155009999999</v>
      </c>
      <c r="AC1181" s="51">
        <v>0.55651590368719528</v>
      </c>
      <c r="AD1181" s="53">
        <v>98000</v>
      </c>
      <c r="AE1181" s="51">
        <v>23.128141134222876</v>
      </c>
      <c r="AF1181" s="51">
        <v>52.151004571559191</v>
      </c>
      <c r="AG1181" s="51">
        <v>6.3251807056588101</v>
      </c>
      <c r="AH1181" s="51">
        <v>0.19998442260907137</v>
      </c>
      <c r="AI1181" s="51">
        <v>0.12128588428205041</v>
      </c>
      <c r="AJ1181" s="51">
        <v>0.14107393531585311</v>
      </c>
      <c r="AK1181" s="51">
        <v>87.997681481256748</v>
      </c>
      <c r="AL1181" s="51">
        <v>61.83697449641403</v>
      </c>
      <c r="AM1181" s="51">
        <v>114.15838846609948</v>
      </c>
    </row>
    <row r="1182" spans="1:39">
      <c r="A1182" t="s">
        <v>2503</v>
      </c>
      <c r="B1182">
        <v>6</v>
      </c>
      <c r="C1182" t="s">
        <v>2504</v>
      </c>
      <c r="D1182" t="s">
        <v>2144</v>
      </c>
      <c r="E1182" t="s">
        <v>137</v>
      </c>
      <c r="F1182" t="s">
        <v>138</v>
      </c>
      <c r="G1182" t="s">
        <v>139</v>
      </c>
      <c r="H1182" t="s">
        <v>140</v>
      </c>
      <c r="I1182" t="s">
        <v>10</v>
      </c>
      <c r="J1182" t="s">
        <v>20</v>
      </c>
      <c r="K1182">
        <v>52</v>
      </c>
      <c r="L1182">
        <v>150486475</v>
      </c>
      <c r="M1182" t="s">
        <v>2145</v>
      </c>
      <c r="N1182">
        <v>180</v>
      </c>
      <c r="O1182">
        <v>2279291.3021153803</v>
      </c>
      <c r="P1182" s="49" t="s">
        <v>33</v>
      </c>
      <c r="Q1182" s="49">
        <v>9800000</v>
      </c>
      <c r="R1182" s="49">
        <v>32.510452999999998</v>
      </c>
      <c r="S1182" s="49">
        <v>52.540310169999998</v>
      </c>
      <c r="T1182" s="49">
        <v>102.35469113918218</v>
      </c>
      <c r="U1182" s="49" t="s">
        <v>2146</v>
      </c>
      <c r="V1182" s="49">
        <v>0.29728859379567718</v>
      </c>
      <c r="W1182" s="49">
        <v>1.1827248672603601</v>
      </c>
      <c r="X1182" s="49">
        <v>2.8362873714296502</v>
      </c>
      <c r="Y1182" s="49">
        <v>44.303867318364098</v>
      </c>
      <c r="Z1182" s="49">
        <v>0.43808999999999998</v>
      </c>
      <c r="AA1182" s="49">
        <v>148.6976837</v>
      </c>
      <c r="AB1182" s="49">
        <v>1.7852155009999999</v>
      </c>
      <c r="AC1182" s="51">
        <v>0.55651590368719528</v>
      </c>
      <c r="AD1182" s="53">
        <v>98000</v>
      </c>
      <c r="AE1182" s="51">
        <v>23.25807451138143</v>
      </c>
      <c r="AF1182" s="51">
        <v>52.443987743309521</v>
      </c>
      <c r="AG1182" s="51">
        <v>6.3839409628274408</v>
      </c>
      <c r="AH1182" s="51">
        <v>0.20055847172923769</v>
      </c>
      <c r="AI1182" s="51">
        <v>0.1217287478990738</v>
      </c>
      <c r="AJ1182" s="51">
        <v>0.14107393531585311</v>
      </c>
      <c r="AK1182" s="51">
        <v>88.318996461488382</v>
      </c>
      <c r="AL1182" s="51">
        <v>62.062766198007104</v>
      </c>
      <c r="AM1182" s="51">
        <v>114.57522672496965</v>
      </c>
    </row>
    <row r="1183" spans="1:39">
      <c r="A1183" t="s">
        <v>2505</v>
      </c>
      <c r="B1183">
        <v>6</v>
      </c>
      <c r="C1183" t="s">
        <v>2506</v>
      </c>
      <c r="D1183" t="s">
        <v>2144</v>
      </c>
      <c r="E1183" t="s">
        <v>137</v>
      </c>
      <c r="F1183" t="s">
        <v>138</v>
      </c>
      <c r="G1183" t="s">
        <v>139</v>
      </c>
      <c r="H1183" t="s">
        <v>140</v>
      </c>
      <c r="I1183" t="s">
        <v>10</v>
      </c>
      <c r="J1183" t="s">
        <v>20</v>
      </c>
      <c r="K1183">
        <v>52</v>
      </c>
      <c r="L1183">
        <v>150486475</v>
      </c>
      <c r="M1183" t="s">
        <v>2145</v>
      </c>
      <c r="N1183">
        <v>181</v>
      </c>
      <c r="O1183">
        <v>2292024.7730769189</v>
      </c>
      <c r="P1183" s="49" t="s">
        <v>33</v>
      </c>
      <c r="Q1183" s="49">
        <v>9800000</v>
      </c>
      <c r="R1183" s="49">
        <v>32.510452999999998</v>
      </c>
      <c r="S1183" s="49">
        <v>52.540310169999998</v>
      </c>
      <c r="T1183" s="49">
        <v>102.35469113918218</v>
      </c>
      <c r="U1183" s="49" t="s">
        <v>2146</v>
      </c>
      <c r="V1183" s="49">
        <v>0.29728859379567718</v>
      </c>
      <c r="W1183" s="49">
        <v>1.1827248672603601</v>
      </c>
      <c r="X1183" s="49">
        <v>2.8362873714296502</v>
      </c>
      <c r="Y1183" s="49">
        <v>44.303867318364098</v>
      </c>
      <c r="Z1183" s="49">
        <v>0.43808999999999998</v>
      </c>
      <c r="AA1183" s="49">
        <v>148.6976837</v>
      </c>
      <c r="AB1183" s="49">
        <v>1.7852155009999999</v>
      </c>
      <c r="AC1183" s="51">
        <v>0.55651590368719528</v>
      </c>
      <c r="AD1183" s="53">
        <v>98000</v>
      </c>
      <c r="AE1183" s="51">
        <v>23.388007888539988</v>
      </c>
      <c r="AF1183" s="51">
        <v>52.736970915059857</v>
      </c>
      <c r="AG1183" s="51">
        <v>6.442868035874505</v>
      </c>
      <c r="AH1183" s="51">
        <v>0.2011278418996654</v>
      </c>
      <c r="AI1183" s="51">
        <v>0.12216985397685487</v>
      </c>
      <c r="AJ1183" s="51">
        <v>0.14107393531585311</v>
      </c>
      <c r="AK1183" s="51">
        <v>88.639036277842919</v>
      </c>
      <c r="AL1183" s="51">
        <v>62.287661827398978</v>
      </c>
      <c r="AM1183" s="51">
        <v>114.99041072828685</v>
      </c>
    </row>
    <row r="1184" spans="1:39">
      <c r="A1184" t="s">
        <v>2507</v>
      </c>
      <c r="B1184">
        <v>6</v>
      </c>
      <c r="C1184" t="s">
        <v>2508</v>
      </c>
      <c r="D1184" t="s">
        <v>2144</v>
      </c>
      <c r="E1184" t="s">
        <v>137</v>
      </c>
      <c r="F1184" t="s">
        <v>138</v>
      </c>
      <c r="G1184" t="s">
        <v>139</v>
      </c>
      <c r="H1184" t="s">
        <v>140</v>
      </c>
      <c r="I1184" t="s">
        <v>10</v>
      </c>
      <c r="J1184" t="s">
        <v>20</v>
      </c>
      <c r="K1184">
        <v>52</v>
      </c>
      <c r="L1184">
        <v>150486475</v>
      </c>
      <c r="M1184" t="s">
        <v>2145</v>
      </c>
      <c r="N1184">
        <v>182</v>
      </c>
      <c r="O1184">
        <v>2304758.2440384575</v>
      </c>
      <c r="P1184" s="49" t="s">
        <v>33</v>
      </c>
      <c r="Q1184" s="49">
        <v>9800000</v>
      </c>
      <c r="R1184" s="49">
        <v>32.510452999999998</v>
      </c>
      <c r="S1184" s="49">
        <v>52.540310169999998</v>
      </c>
      <c r="T1184" s="49">
        <v>102.35469113918218</v>
      </c>
      <c r="U1184" s="49" t="s">
        <v>2146</v>
      </c>
      <c r="V1184" s="49">
        <v>0.29728859379567718</v>
      </c>
      <c r="W1184" s="49">
        <v>1.1827248672603601</v>
      </c>
      <c r="X1184" s="49">
        <v>2.8362873714296502</v>
      </c>
      <c r="Y1184" s="49">
        <v>44.303867318364098</v>
      </c>
      <c r="Z1184" s="49">
        <v>0.43808999999999998</v>
      </c>
      <c r="AA1184" s="49">
        <v>148.6976837</v>
      </c>
      <c r="AB1184" s="49">
        <v>1.7852155009999999</v>
      </c>
      <c r="AC1184" s="51">
        <v>0.55651590368719528</v>
      </c>
      <c r="AD1184" s="53">
        <v>98000</v>
      </c>
      <c r="AE1184" s="51">
        <v>23.517941265698546</v>
      </c>
      <c r="AF1184" s="51">
        <v>53.0299540868102</v>
      </c>
      <c r="AG1184" s="51">
        <v>6.5019605562093226</v>
      </c>
      <c r="AH1184" s="51">
        <v>0.20169254084385263</v>
      </c>
      <c r="AI1184" s="51">
        <v>0.12260920583799852</v>
      </c>
      <c r="AJ1184" s="51">
        <v>0.14107393531585311</v>
      </c>
      <c r="AK1184" s="51">
        <v>88.957803341000954</v>
      </c>
      <c r="AL1184" s="51">
        <v>62.511663078602389</v>
      </c>
      <c r="AM1184" s="51">
        <v>115.40394360339954</v>
      </c>
    </row>
    <row r="1185" spans="1:39">
      <c r="A1185" t="s">
        <v>2509</v>
      </c>
      <c r="B1185">
        <v>6</v>
      </c>
      <c r="C1185" t="s">
        <v>2510</v>
      </c>
      <c r="D1185" t="s">
        <v>2144</v>
      </c>
      <c r="E1185" t="s">
        <v>137</v>
      </c>
      <c r="F1185" t="s">
        <v>138</v>
      </c>
      <c r="G1185" t="s">
        <v>139</v>
      </c>
      <c r="H1185" t="s">
        <v>140</v>
      </c>
      <c r="I1185" t="s">
        <v>10</v>
      </c>
      <c r="J1185" t="s">
        <v>20</v>
      </c>
      <c r="K1185">
        <v>52</v>
      </c>
      <c r="L1185">
        <v>150486475</v>
      </c>
      <c r="M1185" t="s">
        <v>2145</v>
      </c>
      <c r="N1185">
        <v>183</v>
      </c>
      <c r="O1185">
        <v>2317491.7149999961</v>
      </c>
      <c r="P1185" s="49" t="s">
        <v>33</v>
      </c>
      <c r="Q1185" s="49">
        <v>9800000</v>
      </c>
      <c r="R1185" s="49">
        <v>32.510452999999998</v>
      </c>
      <c r="S1185" s="49">
        <v>52.540310169999998</v>
      </c>
      <c r="T1185" s="49">
        <v>102.35469113918218</v>
      </c>
      <c r="U1185" s="49" t="s">
        <v>2146</v>
      </c>
      <c r="V1185" s="49">
        <v>0.29728859379567718</v>
      </c>
      <c r="W1185" s="49">
        <v>1.1827248672603601</v>
      </c>
      <c r="X1185" s="49">
        <v>2.8362873714296502</v>
      </c>
      <c r="Y1185" s="49">
        <v>44.303867318364098</v>
      </c>
      <c r="Z1185" s="49">
        <v>0.43808999999999998</v>
      </c>
      <c r="AA1185" s="49">
        <v>148.6976837</v>
      </c>
      <c r="AB1185" s="49">
        <v>1.7852155009999999</v>
      </c>
      <c r="AC1185" s="51">
        <v>0.55651590368719528</v>
      </c>
      <c r="AD1185" s="53">
        <v>98000</v>
      </c>
      <c r="AE1185" s="51">
        <v>23.647874642857104</v>
      </c>
      <c r="AF1185" s="51">
        <v>53.322937258560536</v>
      </c>
      <c r="AG1185" s="51">
        <v>6.5612171575071683</v>
      </c>
      <c r="AH1185" s="51">
        <v>0.20225257629588658</v>
      </c>
      <c r="AI1185" s="51">
        <v>0.12304680677458033</v>
      </c>
      <c r="AJ1185" s="51">
        <v>0.14107393531585311</v>
      </c>
      <c r="AK1185" s="51">
        <v>89.27530003949289</v>
      </c>
      <c r="AL1185" s="51">
        <v>62.734771630064884</v>
      </c>
      <c r="AM1185" s="51">
        <v>115.8158284489209</v>
      </c>
    </row>
    <row r="1186" spans="1:39">
      <c r="A1186" t="s">
        <v>2511</v>
      </c>
      <c r="B1186">
        <v>6</v>
      </c>
      <c r="C1186" t="s">
        <v>2512</v>
      </c>
      <c r="D1186" t="s">
        <v>2144</v>
      </c>
      <c r="E1186" t="s">
        <v>137</v>
      </c>
      <c r="F1186" t="s">
        <v>138</v>
      </c>
      <c r="G1186" t="s">
        <v>139</v>
      </c>
      <c r="H1186" t="s">
        <v>140</v>
      </c>
      <c r="I1186" t="s">
        <v>10</v>
      </c>
      <c r="J1186" t="s">
        <v>20</v>
      </c>
      <c r="K1186">
        <v>52</v>
      </c>
      <c r="L1186">
        <v>150486475</v>
      </c>
      <c r="M1186" t="s">
        <v>2145</v>
      </c>
      <c r="N1186">
        <v>184</v>
      </c>
      <c r="O1186">
        <v>2330225.1859615347</v>
      </c>
      <c r="P1186" s="49" t="s">
        <v>33</v>
      </c>
      <c r="Q1186" s="49">
        <v>9800000</v>
      </c>
      <c r="R1186" s="49">
        <v>32.510452999999998</v>
      </c>
      <c r="S1186" s="49">
        <v>52.540310169999998</v>
      </c>
      <c r="T1186" s="49">
        <v>102.35469113918218</v>
      </c>
      <c r="U1186" s="49" t="s">
        <v>2146</v>
      </c>
      <c r="V1186" s="49">
        <v>0.29728859379567718</v>
      </c>
      <c r="W1186" s="49">
        <v>1.1827248672603601</v>
      </c>
      <c r="X1186" s="49">
        <v>2.8362873714296502</v>
      </c>
      <c r="Y1186" s="49">
        <v>44.303867318364098</v>
      </c>
      <c r="Z1186" s="49">
        <v>0.43808999999999998</v>
      </c>
      <c r="AA1186" s="49">
        <v>148.6976837</v>
      </c>
      <c r="AB1186" s="49">
        <v>1.7852155009999999</v>
      </c>
      <c r="AC1186" s="51">
        <v>0.55651590368719528</v>
      </c>
      <c r="AD1186" s="53">
        <v>98000</v>
      </c>
      <c r="AE1186" s="51">
        <v>23.777808020015662</v>
      </c>
      <c r="AF1186" s="51">
        <v>53.615920430310872</v>
      </c>
      <c r="AG1186" s="51">
        <v>6.6206364757127263</v>
      </c>
      <c r="AH1186" s="51">
        <v>0.2028079560016226</v>
      </c>
      <c r="AI1186" s="51">
        <v>0.12348266004904504</v>
      </c>
      <c r="AJ1186" s="51">
        <v>0.14107393531585311</v>
      </c>
      <c r="AK1186" s="51">
        <v>89.591528740350753</v>
      </c>
      <c r="AL1186" s="51">
        <v>62.956989145126869</v>
      </c>
      <c r="AM1186" s="51">
        <v>116.22606833557462</v>
      </c>
    </row>
    <row r="1187" spans="1:39">
      <c r="A1187" t="s">
        <v>2513</v>
      </c>
      <c r="B1187">
        <v>6</v>
      </c>
      <c r="C1187" t="s">
        <v>2514</v>
      </c>
      <c r="D1187" t="s">
        <v>2144</v>
      </c>
      <c r="E1187" t="s">
        <v>137</v>
      </c>
      <c r="F1187" t="s">
        <v>138</v>
      </c>
      <c r="G1187" t="s">
        <v>139</v>
      </c>
      <c r="H1187" t="s">
        <v>140</v>
      </c>
      <c r="I1187" t="s">
        <v>10</v>
      </c>
      <c r="J1187" t="s">
        <v>20</v>
      </c>
      <c r="K1187">
        <v>52</v>
      </c>
      <c r="L1187">
        <v>150486475</v>
      </c>
      <c r="M1187" t="s">
        <v>2145</v>
      </c>
      <c r="N1187">
        <v>185</v>
      </c>
      <c r="O1187">
        <v>2342958.6569230733</v>
      </c>
      <c r="P1187" s="49" t="s">
        <v>33</v>
      </c>
      <c r="Q1187" s="49">
        <v>9800000</v>
      </c>
      <c r="R1187" s="49">
        <v>32.510452999999998</v>
      </c>
      <c r="S1187" s="49">
        <v>52.540310169999998</v>
      </c>
      <c r="T1187" s="49">
        <v>102.35469113918218</v>
      </c>
      <c r="U1187" s="49" t="s">
        <v>2146</v>
      </c>
      <c r="V1187" s="49">
        <v>0.29728859379567718</v>
      </c>
      <c r="W1187" s="49">
        <v>1.1827248672603601</v>
      </c>
      <c r="X1187" s="49">
        <v>2.8362873714296502</v>
      </c>
      <c r="Y1187" s="49">
        <v>44.303867318364098</v>
      </c>
      <c r="Z1187" s="49">
        <v>0.43808999999999998</v>
      </c>
      <c r="AA1187" s="49">
        <v>148.6976837</v>
      </c>
      <c r="AB1187" s="49">
        <v>1.7852155009999999</v>
      </c>
      <c r="AC1187" s="51">
        <v>0.55651590368719528</v>
      </c>
      <c r="AD1187" s="53">
        <v>98000</v>
      </c>
      <c r="AE1187" s="51">
        <v>23.907741397174217</v>
      </c>
      <c r="AF1187" s="51">
        <v>53.908903602061208</v>
      </c>
      <c r="AG1187" s="51">
        <v>6.680217149043953</v>
      </c>
      <c r="AH1187" s="51">
        <v>0.20335868772011947</v>
      </c>
      <c r="AI1187" s="51">
        <v>0.12391676889508349</v>
      </c>
      <c r="AJ1187" s="51">
        <v>0.14107393531585311</v>
      </c>
      <c r="AK1187" s="51">
        <v>89.906491789744464</v>
      </c>
      <c r="AL1187" s="51">
        <v>63.178317272468732</v>
      </c>
      <c r="AM1187" s="51">
        <v>116.63466630702018</v>
      </c>
    </row>
    <row r="1188" spans="1:39">
      <c r="A1188" t="s">
        <v>2515</v>
      </c>
      <c r="B1188">
        <v>6</v>
      </c>
      <c r="C1188" t="s">
        <v>2516</v>
      </c>
      <c r="D1188" t="s">
        <v>2144</v>
      </c>
      <c r="E1188" t="s">
        <v>137</v>
      </c>
      <c r="F1188" t="s">
        <v>138</v>
      </c>
      <c r="G1188" t="s">
        <v>139</v>
      </c>
      <c r="H1188" t="s">
        <v>140</v>
      </c>
      <c r="I1188" t="s">
        <v>10</v>
      </c>
      <c r="J1188" t="s">
        <v>20</v>
      </c>
      <c r="K1188">
        <v>52</v>
      </c>
      <c r="L1188">
        <v>150486475</v>
      </c>
      <c r="M1188" t="s">
        <v>2145</v>
      </c>
      <c r="N1188">
        <v>186</v>
      </c>
      <c r="O1188">
        <v>2355692.127884612</v>
      </c>
      <c r="P1188" s="49" t="s">
        <v>33</v>
      </c>
      <c r="Q1188" s="49">
        <v>9800000</v>
      </c>
      <c r="R1188" s="49">
        <v>32.510452999999998</v>
      </c>
      <c r="S1188" s="49">
        <v>52.540310169999998</v>
      </c>
      <c r="T1188" s="49">
        <v>102.35469113918218</v>
      </c>
      <c r="U1188" s="49" t="s">
        <v>2146</v>
      </c>
      <c r="V1188" s="49">
        <v>0.29728859379567718</v>
      </c>
      <c r="W1188" s="49">
        <v>1.1827248672603601</v>
      </c>
      <c r="X1188" s="49">
        <v>2.8362873714296502</v>
      </c>
      <c r="Y1188" s="49">
        <v>44.303867318364098</v>
      </c>
      <c r="Z1188" s="49">
        <v>0.43808999999999998</v>
      </c>
      <c r="AA1188" s="49">
        <v>148.6976837</v>
      </c>
      <c r="AB1188" s="49">
        <v>1.7852155009999999</v>
      </c>
      <c r="AC1188" s="51">
        <v>0.55651590368719528</v>
      </c>
      <c r="AD1188" s="53">
        <v>98000</v>
      </c>
      <c r="AE1188" s="51">
        <v>24.037674774332775</v>
      </c>
      <c r="AF1188" s="51">
        <v>54.201886773811545</v>
      </c>
      <c r="AG1188" s="51">
        <v>6.7399578179961752</v>
      </c>
      <c r="AH1188" s="51">
        <v>0.20390477922441852</v>
      </c>
      <c r="AI1188" s="51">
        <v>0.12434913651848531</v>
      </c>
      <c r="AJ1188" s="51">
        <v>0.14107393531585311</v>
      </c>
      <c r="AK1188" s="51">
        <v>90.220191513600554</v>
      </c>
      <c r="AL1188" s="51">
        <v>63.398757646545555</v>
      </c>
      <c r="AM1188" s="51">
        <v>117.04162538065555</v>
      </c>
    </row>
    <row r="1189" spans="1:39">
      <c r="A1189" t="s">
        <v>2517</v>
      </c>
      <c r="B1189">
        <v>6</v>
      </c>
      <c r="C1189" t="s">
        <v>2518</v>
      </c>
      <c r="D1189" t="s">
        <v>2144</v>
      </c>
      <c r="E1189" t="s">
        <v>137</v>
      </c>
      <c r="F1189" t="s">
        <v>138</v>
      </c>
      <c r="G1189" t="s">
        <v>139</v>
      </c>
      <c r="H1189" t="s">
        <v>140</v>
      </c>
      <c r="I1189" t="s">
        <v>10</v>
      </c>
      <c r="J1189" t="s">
        <v>20</v>
      </c>
      <c r="K1189">
        <v>52</v>
      </c>
      <c r="L1189">
        <v>150486475</v>
      </c>
      <c r="M1189" t="s">
        <v>2145</v>
      </c>
      <c r="N1189">
        <v>187</v>
      </c>
      <c r="O1189">
        <v>2368425.5988461506</v>
      </c>
      <c r="P1189" s="49" t="s">
        <v>33</v>
      </c>
      <c r="Q1189" s="49">
        <v>9800000</v>
      </c>
      <c r="R1189" s="49">
        <v>32.510452999999998</v>
      </c>
      <c r="S1189" s="49">
        <v>52.540310169999998</v>
      </c>
      <c r="T1189" s="49">
        <v>102.35469113918218</v>
      </c>
      <c r="U1189" s="49" t="s">
        <v>2146</v>
      </c>
      <c r="V1189" s="49">
        <v>0.29728859379567718</v>
      </c>
      <c r="W1189" s="49">
        <v>1.1827248672603601</v>
      </c>
      <c r="X1189" s="49">
        <v>2.8362873714296502</v>
      </c>
      <c r="Y1189" s="49">
        <v>44.303867318364098</v>
      </c>
      <c r="Z1189" s="49">
        <v>0.43808999999999998</v>
      </c>
      <c r="AA1189" s="49">
        <v>148.6976837</v>
      </c>
      <c r="AB1189" s="49">
        <v>1.7852155009999999</v>
      </c>
      <c r="AC1189" s="51">
        <v>0.55651590368719528</v>
      </c>
      <c r="AD1189" s="53">
        <v>98000</v>
      </c>
      <c r="AE1189" s="51">
        <v>24.167608151491333</v>
      </c>
      <c r="AF1189" s="51">
        <v>54.494869945561881</v>
      </c>
      <c r="AG1189" s="51">
        <v>6.7998571253466649</v>
      </c>
      <c r="AH1189" s="51">
        <v>0.20444623830317626</v>
      </c>
      <c r="AI1189" s="51">
        <v>0.12477976609797291</v>
      </c>
      <c r="AJ1189" s="51">
        <v>0.14107393531585311</v>
      </c>
      <c r="AK1189" s="51">
        <v>90.532630218207217</v>
      </c>
      <c r="AL1189" s="51">
        <v>63.618311888012357</v>
      </c>
      <c r="AM1189" s="51">
        <v>117.44694854840208</v>
      </c>
    </row>
    <row r="1190" spans="1:39">
      <c r="A1190" t="s">
        <v>2519</v>
      </c>
      <c r="B1190">
        <v>6</v>
      </c>
      <c r="C1190" t="s">
        <v>2520</v>
      </c>
      <c r="D1190" t="s">
        <v>2144</v>
      </c>
      <c r="E1190" t="s">
        <v>137</v>
      </c>
      <c r="F1190" t="s">
        <v>138</v>
      </c>
      <c r="G1190" t="s">
        <v>139</v>
      </c>
      <c r="H1190" t="s">
        <v>140</v>
      </c>
      <c r="I1190" t="s">
        <v>10</v>
      </c>
      <c r="J1190" t="s">
        <v>20</v>
      </c>
      <c r="K1190">
        <v>52</v>
      </c>
      <c r="L1190">
        <v>150486475</v>
      </c>
      <c r="M1190" t="s">
        <v>2145</v>
      </c>
      <c r="N1190">
        <v>188</v>
      </c>
      <c r="O1190">
        <v>2381159.0698076892</v>
      </c>
      <c r="P1190" s="49" t="s">
        <v>33</v>
      </c>
      <c r="Q1190" s="49">
        <v>9800000</v>
      </c>
      <c r="R1190" s="49">
        <v>32.510452999999998</v>
      </c>
      <c r="S1190" s="49">
        <v>52.540310169999998</v>
      </c>
      <c r="T1190" s="49">
        <v>102.35469113918218</v>
      </c>
      <c r="U1190" s="49" t="s">
        <v>2146</v>
      </c>
      <c r="V1190" s="49">
        <v>0.29728859379567718</v>
      </c>
      <c r="W1190" s="49">
        <v>1.1827248672603601</v>
      </c>
      <c r="X1190" s="49">
        <v>2.8362873714296502</v>
      </c>
      <c r="Y1190" s="49">
        <v>44.303867318364098</v>
      </c>
      <c r="Z1190" s="49">
        <v>0.43808999999999998</v>
      </c>
      <c r="AA1190" s="49">
        <v>148.6976837</v>
      </c>
      <c r="AB1190" s="49">
        <v>1.7852155009999999</v>
      </c>
      <c r="AC1190" s="51">
        <v>0.55651590368719528</v>
      </c>
      <c r="AD1190" s="53">
        <v>98000</v>
      </c>
      <c r="AE1190" s="51">
        <v>24.297541528649891</v>
      </c>
      <c r="AF1190" s="51">
        <v>54.787853117312217</v>
      </c>
      <c r="AG1190" s="51">
        <v>6.859913716159399</v>
      </c>
      <c r="AH1190" s="51">
        <v>0.2049830727612951</v>
      </c>
      <c r="AI1190" s="51">
        <v>0.12520866078601206</v>
      </c>
      <c r="AJ1190" s="51">
        <v>0.14107393531585311</v>
      </c>
      <c r="AK1190" s="51">
        <v>90.843810190802401</v>
      </c>
      <c r="AL1190" s="51">
        <v>63.83698160413735</v>
      </c>
      <c r="AM1190" s="51">
        <v>117.85063877746747</v>
      </c>
    </row>
    <row r="1191" spans="1:39">
      <c r="A1191" t="s">
        <v>2521</v>
      </c>
      <c r="B1191">
        <v>6</v>
      </c>
      <c r="C1191" t="s">
        <v>2522</v>
      </c>
      <c r="D1191" t="s">
        <v>2144</v>
      </c>
      <c r="E1191" t="s">
        <v>137</v>
      </c>
      <c r="F1191" t="s">
        <v>138</v>
      </c>
      <c r="G1191" t="s">
        <v>139</v>
      </c>
      <c r="H1191" t="s">
        <v>140</v>
      </c>
      <c r="I1191" t="s">
        <v>10</v>
      </c>
      <c r="J1191" t="s">
        <v>20</v>
      </c>
      <c r="K1191">
        <v>52</v>
      </c>
      <c r="L1191">
        <v>150486475</v>
      </c>
      <c r="M1191" t="s">
        <v>2145</v>
      </c>
      <c r="N1191">
        <v>189</v>
      </c>
      <c r="O1191">
        <v>2393892.5407692278</v>
      </c>
      <c r="P1191" s="49" t="s">
        <v>33</v>
      </c>
      <c r="Q1191" s="49">
        <v>9800000</v>
      </c>
      <c r="R1191" s="49">
        <v>32.510452999999998</v>
      </c>
      <c r="S1191" s="49">
        <v>52.540310169999998</v>
      </c>
      <c r="T1191" s="49">
        <v>102.35469113918218</v>
      </c>
      <c r="U1191" s="49" t="s">
        <v>2146</v>
      </c>
      <c r="V1191" s="49">
        <v>0.29728859379567718</v>
      </c>
      <c r="W1191" s="49">
        <v>1.1827248672603601</v>
      </c>
      <c r="X1191" s="49">
        <v>2.8362873714296502</v>
      </c>
      <c r="Y1191" s="49">
        <v>44.303867318364098</v>
      </c>
      <c r="Z1191" s="49">
        <v>0.43808999999999998</v>
      </c>
      <c r="AA1191" s="49">
        <v>148.6976837</v>
      </c>
      <c r="AB1191" s="49">
        <v>1.7852155009999999</v>
      </c>
      <c r="AC1191" s="51">
        <v>0.55651590368719528</v>
      </c>
      <c r="AD1191" s="53">
        <v>98000</v>
      </c>
      <c r="AE1191" s="51">
        <v>24.427474905808445</v>
      </c>
      <c r="AF1191" s="51">
        <v>55.080836289062553</v>
      </c>
      <c r="AG1191" s="51">
        <v>6.9201262377902593</v>
      </c>
      <c r="AH1191" s="51">
        <v>0.20551529042142377</v>
      </c>
      <c r="AI1191" s="51">
        <v>0.12563582370960469</v>
      </c>
      <c r="AJ1191" s="51">
        <v>0.14107393531585311</v>
      </c>
      <c r="AK1191" s="51">
        <v>91.153733700149076</v>
      </c>
      <c r="AL1191" s="51">
        <v>64.054768389206117</v>
      </c>
      <c r="AM1191" s="51">
        <v>118.25269901109202</v>
      </c>
    </row>
    <row r="1192" spans="1:39">
      <c r="A1192" t="s">
        <v>2523</v>
      </c>
      <c r="B1192">
        <v>6</v>
      </c>
      <c r="C1192" t="s">
        <v>2524</v>
      </c>
      <c r="D1192" t="s">
        <v>2144</v>
      </c>
      <c r="E1192" t="s">
        <v>137</v>
      </c>
      <c r="F1192" t="s">
        <v>138</v>
      </c>
      <c r="G1192" t="s">
        <v>139</v>
      </c>
      <c r="H1192" t="s">
        <v>140</v>
      </c>
      <c r="I1192" t="s">
        <v>10</v>
      </c>
      <c r="J1192" t="s">
        <v>20</v>
      </c>
      <c r="K1192">
        <v>52</v>
      </c>
      <c r="L1192">
        <v>150486475</v>
      </c>
      <c r="M1192" t="s">
        <v>2145</v>
      </c>
      <c r="N1192">
        <v>190</v>
      </c>
      <c r="O1192">
        <v>2406626.0117307664</v>
      </c>
      <c r="P1192" s="49" t="s">
        <v>33</v>
      </c>
      <c r="Q1192" s="49">
        <v>9800000</v>
      </c>
      <c r="R1192" s="49">
        <v>32.510452999999998</v>
      </c>
      <c r="S1192" s="49">
        <v>52.540310169999998</v>
      </c>
      <c r="T1192" s="49">
        <v>102.35469113918218</v>
      </c>
      <c r="U1192" s="49" t="s">
        <v>2146</v>
      </c>
      <c r="V1192" s="49">
        <v>0.29728859379567718</v>
      </c>
      <c r="W1192" s="49">
        <v>1.1827248672603601</v>
      </c>
      <c r="X1192" s="49">
        <v>2.8362873714296502</v>
      </c>
      <c r="Y1192" s="49">
        <v>44.303867318364098</v>
      </c>
      <c r="Z1192" s="49">
        <v>0.43808999999999998</v>
      </c>
      <c r="AA1192" s="49">
        <v>148.6976837</v>
      </c>
      <c r="AB1192" s="49">
        <v>1.7852155009999999</v>
      </c>
      <c r="AC1192" s="51">
        <v>0.55651590368719528</v>
      </c>
      <c r="AD1192" s="53">
        <v>98000</v>
      </c>
      <c r="AE1192" s="51">
        <v>24.557408282967003</v>
      </c>
      <c r="AF1192" s="51">
        <v>55.373819460812889</v>
      </c>
      <c r="AG1192" s="51">
        <v>6.9804933398924502</v>
      </c>
      <c r="AH1192" s="51">
        <v>0.20604289912470619</v>
      </c>
      <c r="AI1192" s="51">
        <v>0.12606125797106024</v>
      </c>
      <c r="AJ1192" s="51">
        <v>0.14107393531585311</v>
      </c>
      <c r="AK1192" s="51">
        <v>91.462402997094784</v>
      </c>
      <c r="AL1192" s="51">
        <v>64.271673824914942</v>
      </c>
      <c r="AM1192" s="51">
        <v>118.65313216927463</v>
      </c>
    </row>
    <row r="1193" spans="1:39">
      <c r="A1193" t="s">
        <v>2525</v>
      </c>
      <c r="B1193">
        <v>6</v>
      </c>
      <c r="C1193" t="s">
        <v>2526</v>
      </c>
      <c r="D1193" t="s">
        <v>2144</v>
      </c>
      <c r="E1193" t="s">
        <v>137</v>
      </c>
      <c r="F1193" t="s">
        <v>138</v>
      </c>
      <c r="G1193" t="s">
        <v>139</v>
      </c>
      <c r="H1193" t="s">
        <v>140</v>
      </c>
      <c r="I1193" t="s">
        <v>10</v>
      </c>
      <c r="J1193" t="s">
        <v>20</v>
      </c>
      <c r="K1193">
        <v>52</v>
      </c>
      <c r="L1193">
        <v>150486475</v>
      </c>
      <c r="M1193" t="s">
        <v>2145</v>
      </c>
      <c r="N1193">
        <v>191</v>
      </c>
      <c r="O1193">
        <v>2419359.482692305</v>
      </c>
      <c r="P1193" s="49" t="s">
        <v>33</v>
      </c>
      <c r="Q1193" s="49">
        <v>9800000</v>
      </c>
      <c r="R1193" s="49">
        <v>32.510452999999998</v>
      </c>
      <c r="S1193" s="49">
        <v>52.540310169999998</v>
      </c>
      <c r="T1193" s="49">
        <v>102.35469113918218</v>
      </c>
      <c r="U1193" s="49" t="s">
        <v>2146</v>
      </c>
      <c r="V1193" s="49">
        <v>0.29728859379567718</v>
      </c>
      <c r="W1193" s="49">
        <v>1.1827248672603601</v>
      </c>
      <c r="X1193" s="49">
        <v>2.8362873714296502</v>
      </c>
      <c r="Y1193" s="49">
        <v>44.303867318364098</v>
      </c>
      <c r="Z1193" s="49">
        <v>0.43808999999999998</v>
      </c>
      <c r="AA1193" s="49">
        <v>148.6976837</v>
      </c>
      <c r="AB1193" s="49">
        <v>1.7852155009999999</v>
      </c>
      <c r="AC1193" s="51">
        <v>0.55651590368719528</v>
      </c>
      <c r="AD1193" s="53">
        <v>98000</v>
      </c>
      <c r="AE1193" s="51">
        <v>24.687341660125561</v>
      </c>
      <c r="AF1193" s="51">
        <v>55.666802632563225</v>
      </c>
      <c r="AG1193" s="51">
        <v>7.0410136744222438</v>
      </c>
      <c r="AH1193" s="51">
        <v>0.20656590673189104</v>
      </c>
      <c r="AI1193" s="51">
        <v>0.12648496664874884</v>
      </c>
      <c r="AJ1193" s="51">
        <v>0.14107393531585311</v>
      </c>
      <c r="AK1193" s="51">
        <v>91.769820315118196</v>
      </c>
      <c r="AL1193" s="51">
        <v>64.487699480754728</v>
      </c>
      <c r="AM1193" s="51">
        <v>119.05194114948165</v>
      </c>
    </row>
    <row r="1194" spans="1:39">
      <c r="A1194" t="s">
        <v>2527</v>
      </c>
      <c r="B1194">
        <v>6</v>
      </c>
      <c r="C1194" t="s">
        <v>2528</v>
      </c>
      <c r="D1194" t="s">
        <v>2144</v>
      </c>
      <c r="E1194" t="s">
        <v>137</v>
      </c>
      <c r="F1194" t="s">
        <v>138</v>
      </c>
      <c r="G1194" t="s">
        <v>139</v>
      </c>
      <c r="H1194" t="s">
        <v>140</v>
      </c>
      <c r="I1194" t="s">
        <v>10</v>
      </c>
      <c r="J1194" t="s">
        <v>20</v>
      </c>
      <c r="K1194">
        <v>52</v>
      </c>
      <c r="L1194">
        <v>150486475</v>
      </c>
      <c r="M1194" t="s">
        <v>2145</v>
      </c>
      <c r="N1194">
        <v>192</v>
      </c>
      <c r="O1194">
        <v>2432092.9536538436</v>
      </c>
      <c r="P1194" s="49" t="s">
        <v>33</v>
      </c>
      <c r="Q1194" s="49">
        <v>9800000</v>
      </c>
      <c r="R1194" s="49">
        <v>32.510452999999998</v>
      </c>
      <c r="S1194" s="49">
        <v>52.540310169999998</v>
      </c>
      <c r="T1194" s="49">
        <v>102.35469113918218</v>
      </c>
      <c r="U1194" s="49" t="s">
        <v>2146</v>
      </c>
      <c r="V1194" s="49">
        <v>0.29728859379567718</v>
      </c>
      <c r="W1194" s="49">
        <v>1.1827248672603601</v>
      </c>
      <c r="X1194" s="49">
        <v>2.8362873714296502</v>
      </c>
      <c r="Y1194" s="49">
        <v>44.303867318364098</v>
      </c>
      <c r="Z1194" s="49">
        <v>0.43808999999999998</v>
      </c>
      <c r="AA1194" s="49">
        <v>148.6976837</v>
      </c>
      <c r="AB1194" s="49">
        <v>1.7852155009999999</v>
      </c>
      <c r="AC1194" s="51">
        <v>0.55651590368719528</v>
      </c>
      <c r="AD1194" s="53">
        <v>98000</v>
      </c>
      <c r="AE1194" s="51">
        <v>24.817275037284119</v>
      </c>
      <c r="AF1194" s="51">
        <v>55.959785804313562</v>
      </c>
      <c r="AG1194" s="51">
        <v>7.1016858956449997</v>
      </c>
      <c r="AH1194" s="51">
        <v>0.20708432112427747</v>
      </c>
      <c r="AI1194" s="51">
        <v>0.12690695279783537</v>
      </c>
      <c r="AJ1194" s="51">
        <v>0.14107393531585311</v>
      </c>
      <c r="AK1194" s="51">
        <v>92.075987870861653</v>
      </c>
      <c r="AL1194" s="51">
        <v>64.702846914385361</v>
      </c>
      <c r="AM1194" s="51">
        <v>119.44912882733794</v>
      </c>
    </row>
    <row r="1195" spans="1:39">
      <c r="A1195" t="s">
        <v>2529</v>
      </c>
      <c r="B1195">
        <v>6</v>
      </c>
      <c r="C1195" t="s">
        <v>2530</v>
      </c>
      <c r="D1195" t="s">
        <v>2144</v>
      </c>
      <c r="E1195" t="s">
        <v>137</v>
      </c>
      <c r="F1195" t="s">
        <v>138</v>
      </c>
      <c r="G1195" t="s">
        <v>139</v>
      </c>
      <c r="H1195" t="s">
        <v>140</v>
      </c>
      <c r="I1195" t="s">
        <v>10</v>
      </c>
      <c r="J1195" t="s">
        <v>20</v>
      </c>
      <c r="K1195">
        <v>52</v>
      </c>
      <c r="L1195">
        <v>150486475</v>
      </c>
      <c r="M1195" t="s">
        <v>2145</v>
      </c>
      <c r="N1195">
        <v>193</v>
      </c>
      <c r="O1195">
        <v>2444826.4246153822</v>
      </c>
      <c r="P1195" s="49" t="s">
        <v>33</v>
      </c>
      <c r="Q1195" s="49">
        <v>9800000</v>
      </c>
      <c r="R1195" s="49">
        <v>32.510452999999998</v>
      </c>
      <c r="S1195" s="49">
        <v>52.540310169999998</v>
      </c>
      <c r="T1195" s="49">
        <v>102.35469113918218</v>
      </c>
      <c r="U1195" s="49" t="s">
        <v>2146</v>
      </c>
      <c r="V1195" s="49">
        <v>0.29728859379567718</v>
      </c>
      <c r="W1195" s="49">
        <v>1.1827248672603601</v>
      </c>
      <c r="X1195" s="49">
        <v>2.8362873714296502</v>
      </c>
      <c r="Y1195" s="49">
        <v>44.303867318364098</v>
      </c>
      <c r="Z1195" s="49">
        <v>0.43808999999999998</v>
      </c>
      <c r="AA1195" s="49">
        <v>148.6976837</v>
      </c>
      <c r="AB1195" s="49">
        <v>1.7852155009999999</v>
      </c>
      <c r="AC1195" s="51">
        <v>0.55651590368719528</v>
      </c>
      <c r="AD1195" s="53">
        <v>98000</v>
      </c>
      <c r="AE1195" s="51">
        <v>24.947208414442677</v>
      </c>
      <c r="AF1195" s="51">
        <v>56.252768976063905</v>
      </c>
      <c r="AG1195" s="51">
        <v>7.1625086601414658</v>
      </c>
      <c r="AH1195" s="51">
        <v>0.20759815020466205</v>
      </c>
      <c r="AI1195" s="51">
        <v>0.12732721945099595</v>
      </c>
      <c r="AJ1195" s="51">
        <v>0.14107393531585311</v>
      </c>
      <c r="AK1195" s="51">
        <v>92.380907864650993</v>
      </c>
      <c r="AL1195" s="51">
        <v>64.917117672000884</v>
      </c>
      <c r="AM1195" s="51">
        <v>119.84469805730112</v>
      </c>
    </row>
    <row r="1196" spans="1:39">
      <c r="A1196" t="s">
        <v>2531</v>
      </c>
      <c r="B1196">
        <v>6</v>
      </c>
      <c r="C1196" t="s">
        <v>2532</v>
      </c>
      <c r="D1196" t="s">
        <v>2144</v>
      </c>
      <c r="E1196" t="s">
        <v>137</v>
      </c>
      <c r="F1196" t="s">
        <v>138</v>
      </c>
      <c r="G1196" t="s">
        <v>139</v>
      </c>
      <c r="H1196" t="s">
        <v>140</v>
      </c>
      <c r="I1196" t="s">
        <v>10</v>
      </c>
      <c r="J1196" t="s">
        <v>20</v>
      </c>
      <c r="K1196">
        <v>52</v>
      </c>
      <c r="L1196">
        <v>150486475</v>
      </c>
      <c r="M1196" t="s">
        <v>2145</v>
      </c>
      <c r="N1196">
        <v>194</v>
      </c>
      <c r="O1196">
        <v>2457559.8955769208</v>
      </c>
      <c r="P1196" s="49" t="s">
        <v>33</v>
      </c>
      <c r="Q1196" s="49">
        <v>9800000</v>
      </c>
      <c r="R1196" s="49">
        <v>32.510452999999998</v>
      </c>
      <c r="S1196" s="49">
        <v>52.540310169999998</v>
      </c>
      <c r="T1196" s="49">
        <v>102.35469113918218</v>
      </c>
      <c r="U1196" s="49" t="s">
        <v>2146</v>
      </c>
      <c r="V1196" s="49">
        <v>0.29728859379567718</v>
      </c>
      <c r="W1196" s="49">
        <v>1.1827248672603601</v>
      </c>
      <c r="X1196" s="49">
        <v>2.8362873714296502</v>
      </c>
      <c r="Y1196" s="49">
        <v>44.303867318364098</v>
      </c>
      <c r="Z1196" s="49">
        <v>0.43808999999999998</v>
      </c>
      <c r="AA1196" s="49">
        <v>148.6976837</v>
      </c>
      <c r="AB1196" s="49">
        <v>1.7852155009999999</v>
      </c>
      <c r="AC1196" s="51">
        <v>0.55651590368719528</v>
      </c>
      <c r="AD1196" s="53">
        <v>98000</v>
      </c>
      <c r="AE1196" s="51">
        <v>25.077141791601232</v>
      </c>
      <c r="AF1196" s="51">
        <v>56.545752147814234</v>
      </c>
      <c r="AG1196" s="51">
        <v>7.2234806268143217</v>
      </c>
      <c r="AH1196" s="51">
        <v>0.20810740189820268</v>
      </c>
      <c r="AI1196" s="51">
        <v>0.12774576961911618</v>
      </c>
      <c r="AJ1196" s="51">
        <v>0.14107393531585311</v>
      </c>
      <c r="AK1196" s="51">
        <v>92.684582481002224</v>
      </c>
      <c r="AL1196" s="51">
        <v>65.130513288685606</v>
      </c>
      <c r="AM1196" s="51">
        <v>120.23865167331883</v>
      </c>
    </row>
    <row r="1197" spans="1:39">
      <c r="A1197" t="s">
        <v>2533</v>
      </c>
      <c r="B1197">
        <v>6</v>
      </c>
      <c r="C1197" t="s">
        <v>2534</v>
      </c>
      <c r="D1197" t="s">
        <v>2144</v>
      </c>
      <c r="E1197" t="s">
        <v>137</v>
      </c>
      <c r="F1197" t="s">
        <v>138</v>
      </c>
      <c r="G1197" t="s">
        <v>139</v>
      </c>
      <c r="H1197" t="s">
        <v>140</v>
      </c>
      <c r="I1197" t="s">
        <v>10</v>
      </c>
      <c r="J1197" t="s">
        <v>20</v>
      </c>
      <c r="K1197">
        <v>52</v>
      </c>
      <c r="L1197">
        <v>150486475</v>
      </c>
      <c r="M1197" t="s">
        <v>2145</v>
      </c>
      <c r="N1197">
        <v>195</v>
      </c>
      <c r="O1197">
        <v>2470293.3665384594</v>
      </c>
      <c r="P1197" s="49" t="s">
        <v>33</v>
      </c>
      <c r="Q1197" s="49">
        <v>9800000</v>
      </c>
      <c r="R1197" s="49">
        <v>32.510452999999998</v>
      </c>
      <c r="S1197" s="49">
        <v>52.540310169999998</v>
      </c>
      <c r="T1197" s="49">
        <v>102.35469113918218</v>
      </c>
      <c r="U1197" s="49" t="s">
        <v>2146</v>
      </c>
      <c r="V1197" s="49">
        <v>0.29728859379567718</v>
      </c>
      <c r="W1197" s="49">
        <v>1.1827248672603601</v>
      </c>
      <c r="X1197" s="49">
        <v>2.8362873714296502</v>
      </c>
      <c r="Y1197" s="49">
        <v>44.303867318364098</v>
      </c>
      <c r="Z1197" s="49">
        <v>0.43808999999999998</v>
      </c>
      <c r="AA1197" s="49">
        <v>148.6976837</v>
      </c>
      <c r="AB1197" s="49">
        <v>1.7852155009999999</v>
      </c>
      <c r="AC1197" s="51">
        <v>0.55651590368719528</v>
      </c>
      <c r="AD1197" s="53">
        <v>98000</v>
      </c>
      <c r="AE1197" s="51">
        <v>25.20707516875979</v>
      </c>
      <c r="AF1197" s="51">
        <v>56.83873531956457</v>
      </c>
      <c r="AG1197" s="51">
        <v>7.2846004568950278</v>
      </c>
      <c r="AH1197" s="51">
        <v>0.20861208415338267</v>
      </c>
      <c r="AI1197" s="51">
        <v>0.12816260629197324</v>
      </c>
      <c r="AJ1197" s="51">
        <v>0.14107393531585311</v>
      </c>
      <c r="AK1197" s="51">
        <v>92.987013889116298</v>
      </c>
      <c r="AL1197" s="51">
        <v>65.343035288761811</v>
      </c>
      <c r="AM1197" s="51">
        <v>120.6309924894708</v>
      </c>
    </row>
    <row r="1198" spans="1:39">
      <c r="A1198" t="s">
        <v>2535</v>
      </c>
      <c r="B1198">
        <v>6</v>
      </c>
      <c r="C1198" t="s">
        <v>2536</v>
      </c>
      <c r="D1198" t="s">
        <v>2144</v>
      </c>
      <c r="E1198" t="s">
        <v>137</v>
      </c>
      <c r="F1198" t="s">
        <v>138</v>
      </c>
      <c r="G1198" t="s">
        <v>139</v>
      </c>
      <c r="H1198" t="s">
        <v>140</v>
      </c>
      <c r="I1198" t="s">
        <v>10</v>
      </c>
      <c r="J1198" t="s">
        <v>20</v>
      </c>
      <c r="K1198">
        <v>52</v>
      </c>
      <c r="L1198">
        <v>150486475</v>
      </c>
      <c r="M1198" t="s">
        <v>2145</v>
      </c>
      <c r="N1198">
        <v>196</v>
      </c>
      <c r="O1198">
        <v>2483026.837499998</v>
      </c>
      <c r="P1198" s="49" t="s">
        <v>33</v>
      </c>
      <c r="Q1198" s="49">
        <v>9800000</v>
      </c>
      <c r="R1198" s="49">
        <v>32.510452999999998</v>
      </c>
      <c r="S1198" s="49">
        <v>52.540310169999998</v>
      </c>
      <c r="T1198" s="49">
        <v>102.35469113918218</v>
      </c>
      <c r="U1198" s="49" t="s">
        <v>2146</v>
      </c>
      <c r="V1198" s="49">
        <v>0.29728859379567718</v>
      </c>
      <c r="W1198" s="49">
        <v>1.1827248672603601</v>
      </c>
      <c r="X1198" s="49">
        <v>2.8362873714296502</v>
      </c>
      <c r="Y1198" s="49">
        <v>44.303867318364098</v>
      </c>
      <c r="Z1198" s="49">
        <v>0.43808999999999998</v>
      </c>
      <c r="AA1198" s="49">
        <v>148.6976837</v>
      </c>
      <c r="AB1198" s="49">
        <v>1.7852155009999999</v>
      </c>
      <c r="AC1198" s="51">
        <v>0.55651590368719528</v>
      </c>
      <c r="AD1198" s="53">
        <v>98000</v>
      </c>
      <c r="AE1198" s="51">
        <v>25.337008545918348</v>
      </c>
      <c r="AF1198" s="51">
        <v>57.131718491314906</v>
      </c>
      <c r="AG1198" s="51">
        <v>7.3458668139508667</v>
      </c>
      <c r="AH1198" s="51">
        <v>0.20911220494276953</v>
      </c>
      <c r="AI1198" s="51">
        <v>0.12857773243890042</v>
      </c>
      <c r="AJ1198" s="51">
        <v>0.14107393531585311</v>
      </c>
      <c r="AK1198" s="51">
        <v>93.288204243361392</v>
      </c>
      <c r="AL1198" s="51">
        <v>65.554685186128552</v>
      </c>
      <c r="AM1198" s="51">
        <v>121.02172330059422</v>
      </c>
    </row>
    <row r="1199" spans="1:39">
      <c r="A1199" t="s">
        <v>2537</v>
      </c>
      <c r="B1199">
        <v>6</v>
      </c>
      <c r="C1199" t="s">
        <v>2538</v>
      </c>
      <c r="D1199" t="s">
        <v>2144</v>
      </c>
      <c r="E1199" t="s">
        <v>137</v>
      </c>
      <c r="F1199" t="s">
        <v>138</v>
      </c>
      <c r="G1199" t="s">
        <v>139</v>
      </c>
      <c r="H1199" t="s">
        <v>140</v>
      </c>
      <c r="I1199" t="s">
        <v>10</v>
      </c>
      <c r="J1199" t="s">
        <v>20</v>
      </c>
      <c r="K1199">
        <v>52</v>
      </c>
      <c r="L1199">
        <v>150486475</v>
      </c>
      <c r="M1199" t="s">
        <v>2145</v>
      </c>
      <c r="N1199">
        <v>197</v>
      </c>
      <c r="O1199">
        <v>2495760.3084615367</v>
      </c>
      <c r="P1199" s="49" t="s">
        <v>33</v>
      </c>
      <c r="Q1199" s="49">
        <v>9800000</v>
      </c>
      <c r="R1199" s="49">
        <v>32.510452999999998</v>
      </c>
      <c r="S1199" s="49">
        <v>52.540310169999998</v>
      </c>
      <c r="T1199" s="49">
        <v>102.35469113918218</v>
      </c>
      <c r="U1199" s="49" t="s">
        <v>2146</v>
      </c>
      <c r="V1199" s="49">
        <v>0.29728859379567718</v>
      </c>
      <c r="W1199" s="49">
        <v>1.1827248672603601</v>
      </c>
      <c r="X1199" s="49">
        <v>2.8362873714296502</v>
      </c>
      <c r="Y1199" s="49">
        <v>44.303867318364098</v>
      </c>
      <c r="Z1199" s="49">
        <v>0.43808999999999998</v>
      </c>
      <c r="AA1199" s="49">
        <v>148.6976837</v>
      </c>
      <c r="AB1199" s="49">
        <v>1.7852155009999999</v>
      </c>
      <c r="AC1199" s="51">
        <v>0.55651590368719528</v>
      </c>
      <c r="AD1199" s="53">
        <v>98000</v>
      </c>
      <c r="AE1199" s="51">
        <v>25.466941923076906</v>
      </c>
      <c r="AF1199" s="51">
        <v>57.42470166306525</v>
      </c>
      <c r="AG1199" s="51">
        <v>7.4072783638922211</v>
      </c>
      <c r="AH1199" s="51">
        <v>0.20960777226374055</v>
      </c>
      <c r="AI1199" s="51">
        <v>0.12899115100943531</v>
      </c>
      <c r="AJ1199" s="51">
        <v>0.14107393531585311</v>
      </c>
      <c r="AK1199" s="51">
        <v>93.588155683743068</v>
      </c>
      <c r="AL1199" s="51">
        <v>65.765464484592172</v>
      </c>
      <c r="AM1199" s="51">
        <v>121.41084688289395</v>
      </c>
    </row>
    <row r="1200" spans="1:39">
      <c r="A1200" t="s">
        <v>2539</v>
      </c>
      <c r="B1200">
        <v>6</v>
      </c>
      <c r="C1200" t="s">
        <v>2540</v>
      </c>
      <c r="D1200" t="s">
        <v>2144</v>
      </c>
      <c r="E1200" t="s">
        <v>137</v>
      </c>
      <c r="F1200" t="s">
        <v>138</v>
      </c>
      <c r="G1200" t="s">
        <v>139</v>
      </c>
      <c r="H1200" t="s">
        <v>140</v>
      </c>
      <c r="I1200" t="s">
        <v>10</v>
      </c>
      <c r="J1200" t="s">
        <v>20</v>
      </c>
      <c r="K1200">
        <v>52</v>
      </c>
      <c r="L1200">
        <v>150486475</v>
      </c>
      <c r="M1200" t="s">
        <v>2145</v>
      </c>
      <c r="N1200">
        <v>198</v>
      </c>
      <c r="O1200">
        <v>2508493.7794230753</v>
      </c>
      <c r="P1200" s="49" t="s">
        <v>33</v>
      </c>
      <c r="Q1200" s="49">
        <v>9800000</v>
      </c>
      <c r="R1200" s="49">
        <v>32.510452999999998</v>
      </c>
      <c r="S1200" s="49">
        <v>52.540310169999998</v>
      </c>
      <c r="T1200" s="49">
        <v>102.35469113918218</v>
      </c>
      <c r="U1200" s="49" t="s">
        <v>2146</v>
      </c>
      <c r="V1200" s="49">
        <v>0.29728859379567718</v>
      </c>
      <c r="W1200" s="49">
        <v>1.1827248672603601</v>
      </c>
      <c r="X1200" s="49">
        <v>2.8362873714296502</v>
      </c>
      <c r="Y1200" s="49">
        <v>44.303867318364098</v>
      </c>
      <c r="Z1200" s="49">
        <v>0.43808999999999998</v>
      </c>
      <c r="AA1200" s="49">
        <v>148.6976837</v>
      </c>
      <c r="AB1200" s="49">
        <v>1.7852155009999999</v>
      </c>
      <c r="AC1200" s="51">
        <v>0.55651590368719528</v>
      </c>
      <c r="AD1200" s="53">
        <v>98000</v>
      </c>
      <c r="AE1200" s="51">
        <v>25.59687530023546</v>
      </c>
      <c r="AF1200" s="51">
        <v>57.717684834815579</v>
      </c>
      <c r="AG1200" s="51">
        <v>7.4688337749801539</v>
      </c>
      <c r="AH1200" s="51">
        <v>0.21009879413957738</v>
      </c>
      <c r="AI1200" s="51">
        <v>0.12940286493395381</v>
      </c>
      <c r="AJ1200" s="51">
        <v>0.14107393531585311</v>
      </c>
      <c r="AK1200" s="51">
        <v>93.886870336364339</v>
      </c>
      <c r="AL1200" s="51">
        <v>65.97537467818951</v>
      </c>
      <c r="AM1200" s="51">
        <v>121.79836599453917</v>
      </c>
    </row>
    <row r="1201" spans="1:39">
      <c r="A1201" t="s">
        <v>2541</v>
      </c>
      <c r="B1201">
        <v>6</v>
      </c>
      <c r="C1201" t="s">
        <v>2542</v>
      </c>
      <c r="D1201" t="s">
        <v>2144</v>
      </c>
      <c r="E1201" t="s">
        <v>137</v>
      </c>
      <c r="F1201" t="s">
        <v>138</v>
      </c>
      <c r="G1201" t="s">
        <v>139</v>
      </c>
      <c r="H1201" t="s">
        <v>140</v>
      </c>
      <c r="I1201" t="s">
        <v>10</v>
      </c>
      <c r="J1201" t="s">
        <v>20</v>
      </c>
      <c r="K1201">
        <v>52</v>
      </c>
      <c r="L1201">
        <v>150486475</v>
      </c>
      <c r="M1201" t="s">
        <v>2145</v>
      </c>
      <c r="N1201">
        <v>199</v>
      </c>
      <c r="O1201">
        <v>2521227.2503846139</v>
      </c>
      <c r="P1201" s="49" t="s">
        <v>33</v>
      </c>
      <c r="Q1201" s="49">
        <v>9800000</v>
      </c>
      <c r="R1201" s="49">
        <v>32.510452999999998</v>
      </c>
      <c r="S1201" s="49">
        <v>52.540310169999998</v>
      </c>
      <c r="T1201" s="49">
        <v>102.35469113918218</v>
      </c>
      <c r="U1201" s="49" t="s">
        <v>2146</v>
      </c>
      <c r="V1201" s="49">
        <v>0.29728859379567718</v>
      </c>
      <c r="W1201" s="49">
        <v>1.1827248672603601</v>
      </c>
      <c r="X1201" s="49">
        <v>2.8362873714296502</v>
      </c>
      <c r="Y1201" s="49">
        <v>44.303867318364098</v>
      </c>
      <c r="Z1201" s="49">
        <v>0.43808999999999998</v>
      </c>
      <c r="AA1201" s="49">
        <v>148.6976837</v>
      </c>
      <c r="AB1201" s="49">
        <v>1.7852155009999999</v>
      </c>
      <c r="AC1201" s="51">
        <v>0.55651590368719528</v>
      </c>
      <c r="AD1201" s="53">
        <v>98000</v>
      </c>
      <c r="AE1201" s="51">
        <v>25.726808677394018</v>
      </c>
      <c r="AF1201" s="51">
        <v>58.010668006565915</v>
      </c>
      <c r="AG1201" s="51">
        <v>7.5305317178341253</v>
      </c>
      <c r="AH1201" s="51">
        <v>0.21058527861984846</v>
      </c>
      <c r="AI1201" s="51">
        <v>0.1298128771242866</v>
      </c>
      <c r="AJ1201" s="51">
        <v>0.14107393531585311</v>
      </c>
      <c r="AK1201" s="51">
        <v>94.184350313872955</v>
      </c>
      <c r="AL1201" s="51">
        <v>66.184417251502211</v>
      </c>
      <c r="AM1201" s="51">
        <v>122.1842833762437</v>
      </c>
    </row>
    <row r="1202" spans="1:39">
      <c r="A1202" t="s">
        <v>2543</v>
      </c>
      <c r="B1202">
        <v>6</v>
      </c>
      <c r="C1202" t="s">
        <v>2544</v>
      </c>
      <c r="D1202" t="s">
        <v>2144</v>
      </c>
      <c r="E1202" t="s">
        <v>137</v>
      </c>
      <c r="F1202" t="s">
        <v>138</v>
      </c>
      <c r="G1202" t="s">
        <v>139</v>
      </c>
      <c r="H1202" t="s">
        <v>140</v>
      </c>
      <c r="I1202" t="s">
        <v>10</v>
      </c>
      <c r="J1202" t="s">
        <v>20</v>
      </c>
      <c r="K1202">
        <v>52</v>
      </c>
      <c r="L1202">
        <v>150486475</v>
      </c>
      <c r="M1202" t="s">
        <v>2145</v>
      </c>
      <c r="N1202">
        <v>200</v>
      </c>
      <c r="O1202">
        <v>2533960.7213461525</v>
      </c>
      <c r="P1202" s="49" t="s">
        <v>33</v>
      </c>
      <c r="Q1202" s="49">
        <v>9800000</v>
      </c>
      <c r="R1202" s="49">
        <v>32.510452999999998</v>
      </c>
      <c r="S1202" s="49">
        <v>52.540310169999998</v>
      </c>
      <c r="T1202" s="49">
        <v>102.35469113918218</v>
      </c>
      <c r="U1202" s="49" t="s">
        <v>2146</v>
      </c>
      <c r="V1202" s="49">
        <v>0.29728859379567718</v>
      </c>
      <c r="W1202" s="49">
        <v>1.1827248672603601</v>
      </c>
      <c r="X1202" s="49">
        <v>2.8362873714296502</v>
      </c>
      <c r="Y1202" s="49">
        <v>44.303867318364098</v>
      </c>
      <c r="Z1202" s="49">
        <v>0.43808999999999998</v>
      </c>
      <c r="AA1202" s="49">
        <v>148.6976837</v>
      </c>
      <c r="AB1202" s="49">
        <v>1.7852155009999999</v>
      </c>
      <c r="AC1202" s="51">
        <v>0.55651590368719528</v>
      </c>
      <c r="AD1202" s="53">
        <v>98000</v>
      </c>
      <c r="AE1202" s="51">
        <v>25.856742054552576</v>
      </c>
      <c r="AF1202" s="51">
        <v>58.303651178316258</v>
      </c>
      <c r="AG1202" s="51">
        <v>7.592370865439956</v>
      </c>
      <c r="AH1202" s="51">
        <v>0.21106723378134837</v>
      </c>
      <c r="AI1202" s="51">
        <v>0.1302211904743221</v>
      </c>
      <c r="AJ1202" s="51">
        <v>0.14107393531585311</v>
      </c>
      <c r="AK1202" s="51">
        <v>94.480597715898838</v>
      </c>
      <c r="AL1202" s="51">
        <v>66.392593679964193</v>
      </c>
      <c r="AM1202" s="51">
        <v>122.56860175183347</v>
      </c>
    </row>
    <row r="1203" spans="1:39">
      <c r="A1203" t="s">
        <v>2545</v>
      </c>
      <c r="B1203">
        <v>6</v>
      </c>
      <c r="C1203" t="s">
        <v>2546</v>
      </c>
      <c r="D1203" t="s">
        <v>2144</v>
      </c>
      <c r="E1203" t="s">
        <v>137</v>
      </c>
      <c r="F1203" t="s">
        <v>138</v>
      </c>
      <c r="G1203" t="s">
        <v>139</v>
      </c>
      <c r="H1203" t="s">
        <v>140</v>
      </c>
      <c r="I1203" t="s">
        <v>10</v>
      </c>
      <c r="J1203" t="s">
        <v>20</v>
      </c>
      <c r="K1203">
        <v>52</v>
      </c>
      <c r="L1203">
        <v>150486475</v>
      </c>
      <c r="M1203" t="s">
        <v>2145</v>
      </c>
      <c r="N1203">
        <v>201</v>
      </c>
      <c r="O1203">
        <v>2546694.1923076911</v>
      </c>
      <c r="P1203" s="49" t="s">
        <v>33</v>
      </c>
      <c r="Q1203" s="49">
        <v>9800000</v>
      </c>
      <c r="R1203" s="49">
        <v>32.510452999999998</v>
      </c>
      <c r="S1203" s="49">
        <v>52.540310169999998</v>
      </c>
      <c r="T1203" s="49">
        <v>102.35469113918218</v>
      </c>
      <c r="U1203" s="49" t="s">
        <v>2146</v>
      </c>
      <c r="V1203" s="49">
        <v>0.29728859379567718</v>
      </c>
      <c r="W1203" s="49">
        <v>1.1827248672603601</v>
      </c>
      <c r="X1203" s="49">
        <v>2.8362873714296502</v>
      </c>
      <c r="Y1203" s="49">
        <v>44.303867318364098</v>
      </c>
      <c r="Z1203" s="49">
        <v>0.43808999999999998</v>
      </c>
      <c r="AA1203" s="49">
        <v>148.6976837</v>
      </c>
      <c r="AB1203" s="49">
        <v>1.7852155009999999</v>
      </c>
      <c r="AC1203" s="51">
        <v>0.55651590368719528</v>
      </c>
      <c r="AD1203" s="53">
        <v>98000</v>
      </c>
      <c r="AE1203" s="51">
        <v>25.986675431711134</v>
      </c>
      <c r="AF1203" s="51">
        <v>58.596634350066594</v>
      </c>
      <c r="AG1203" s="51">
        <v>7.6543498931580105</v>
      </c>
      <c r="AH1203" s="51">
        <v>0.21154466772879904</v>
      </c>
      <c r="AI1203" s="51">
        <v>0.1306278078605945</v>
      </c>
      <c r="AJ1203" s="51">
        <v>0.14107393531585311</v>
      </c>
      <c r="AK1203" s="51">
        <v>94.775614629480714</v>
      </c>
      <c r="AL1203" s="51">
        <v>66.599905430161385</v>
      </c>
      <c r="AM1203" s="51">
        <v>122.95132382880006</v>
      </c>
    </row>
    <row r="1204" spans="1:39">
      <c r="A1204" t="s">
        <v>2547</v>
      </c>
      <c r="B1204">
        <v>6</v>
      </c>
      <c r="C1204" t="s">
        <v>2548</v>
      </c>
      <c r="D1204" t="s">
        <v>2144</v>
      </c>
      <c r="E1204" t="s">
        <v>137</v>
      </c>
      <c r="F1204" t="s">
        <v>138</v>
      </c>
      <c r="G1204" t="s">
        <v>139</v>
      </c>
      <c r="H1204" t="s">
        <v>140</v>
      </c>
      <c r="I1204" t="s">
        <v>10</v>
      </c>
      <c r="J1204" t="s">
        <v>20</v>
      </c>
      <c r="K1204">
        <v>52</v>
      </c>
      <c r="L1204">
        <v>150486475</v>
      </c>
      <c r="M1204" t="s">
        <v>2145</v>
      </c>
      <c r="N1204">
        <v>202</v>
      </c>
      <c r="O1204">
        <v>2559427.6632692297</v>
      </c>
      <c r="P1204" s="49" t="s">
        <v>33</v>
      </c>
      <c r="Q1204" s="49">
        <v>9800000</v>
      </c>
      <c r="R1204" s="49">
        <v>32.510452999999998</v>
      </c>
      <c r="S1204" s="49">
        <v>52.540310169999998</v>
      </c>
      <c r="T1204" s="49">
        <v>102.35469113918218</v>
      </c>
      <c r="U1204" s="49" t="s">
        <v>2146</v>
      </c>
      <c r="V1204" s="49">
        <v>0.29728859379567718</v>
      </c>
      <c r="W1204" s="49">
        <v>1.1827248672603601</v>
      </c>
      <c r="X1204" s="49">
        <v>2.8362873714296502</v>
      </c>
      <c r="Y1204" s="49">
        <v>44.303867318364098</v>
      </c>
      <c r="Z1204" s="49">
        <v>0.43808999999999998</v>
      </c>
      <c r="AA1204" s="49">
        <v>148.6976837</v>
      </c>
      <c r="AB1204" s="49">
        <v>1.7852155009999999</v>
      </c>
      <c r="AC1204" s="51">
        <v>0.55651590368719528</v>
      </c>
      <c r="AD1204" s="53">
        <v>98000</v>
      </c>
      <c r="AE1204" s="51">
        <v>26.116608808869692</v>
      </c>
      <c r="AF1204" s="51">
        <v>58.88961752181693</v>
      </c>
      <c r="AG1204" s="51">
        <v>7.7164674787315528</v>
      </c>
      <c r="AH1204" s="51">
        <v>0.21201758859541403</v>
      </c>
      <c r="AI1204" s="51">
        <v>0.13103273214285729</v>
      </c>
      <c r="AJ1204" s="51">
        <v>0.14107393531585311</v>
      </c>
      <c r="AK1204" s="51">
        <v>95.069403129482296</v>
      </c>
      <c r="AL1204" s="51">
        <v>66.806353960124142</v>
      </c>
      <c r="AM1204" s="51">
        <v>123.33245229884044</v>
      </c>
    </row>
    <row r="1205" spans="1:39">
      <c r="A1205" t="s">
        <v>2549</v>
      </c>
      <c r="B1205">
        <v>6</v>
      </c>
      <c r="C1205" t="s">
        <v>2550</v>
      </c>
      <c r="D1205" t="s">
        <v>2144</v>
      </c>
      <c r="E1205" t="s">
        <v>137</v>
      </c>
      <c r="F1205" t="s">
        <v>138</v>
      </c>
      <c r="G1205" t="s">
        <v>139</v>
      </c>
      <c r="H1205" t="s">
        <v>140</v>
      </c>
      <c r="I1205" t="s">
        <v>10</v>
      </c>
      <c r="J1205" t="s">
        <v>20</v>
      </c>
      <c r="K1205">
        <v>52</v>
      </c>
      <c r="L1205">
        <v>150486475</v>
      </c>
      <c r="M1205" t="s">
        <v>2145</v>
      </c>
      <c r="N1205">
        <v>203</v>
      </c>
      <c r="O1205">
        <v>2572161.1342307683</v>
      </c>
      <c r="P1205" s="49" t="s">
        <v>33</v>
      </c>
      <c r="Q1205" s="49">
        <v>9800000</v>
      </c>
      <c r="R1205" s="49">
        <v>32.510452999999998</v>
      </c>
      <c r="S1205" s="49">
        <v>52.540310169999998</v>
      </c>
      <c r="T1205" s="49">
        <v>102.35469113918218</v>
      </c>
      <c r="U1205" s="49" t="s">
        <v>2146</v>
      </c>
      <c r="V1205" s="49">
        <v>0.29728859379567718</v>
      </c>
      <c r="W1205" s="49">
        <v>1.1827248672603601</v>
      </c>
      <c r="X1205" s="49">
        <v>2.8362873714296502</v>
      </c>
      <c r="Y1205" s="49">
        <v>44.303867318364098</v>
      </c>
      <c r="Z1205" s="49">
        <v>0.43808999999999998</v>
      </c>
      <c r="AA1205" s="49">
        <v>148.6976837</v>
      </c>
      <c r="AB1205" s="49">
        <v>1.7852155009999999</v>
      </c>
      <c r="AC1205" s="51">
        <v>0.55651590368719528</v>
      </c>
      <c r="AD1205" s="53">
        <v>98000</v>
      </c>
      <c r="AE1205" s="51">
        <v>26.246542186028247</v>
      </c>
      <c r="AF1205" s="51">
        <v>59.182600693567259</v>
      </c>
      <c r="AG1205" s="51">
        <v>7.7787223022953214</v>
      </c>
      <c r="AH1205" s="51">
        <v>0.21248600454370167</v>
      </c>
      <c r="AI1205" s="51">
        <v>0.13143596616464365</v>
      </c>
      <c r="AJ1205" s="51">
        <v>0.14107393531585311</v>
      </c>
      <c r="AK1205" s="51">
        <v>95.361965278998753</v>
      </c>
      <c r="AL1205" s="51">
        <v>67.011940719613023</v>
      </c>
      <c r="AM1205" s="51">
        <v>123.71198983838448</v>
      </c>
    </row>
    <row r="1206" spans="1:39">
      <c r="A1206" t="s">
        <v>2551</v>
      </c>
      <c r="B1206">
        <v>6</v>
      </c>
      <c r="C1206" t="s">
        <v>2552</v>
      </c>
      <c r="D1206" t="s">
        <v>2144</v>
      </c>
      <c r="E1206" t="s">
        <v>137</v>
      </c>
      <c r="F1206" t="s">
        <v>138</v>
      </c>
      <c r="G1206" t="s">
        <v>139</v>
      </c>
      <c r="H1206" t="s">
        <v>140</v>
      </c>
      <c r="I1206" t="s">
        <v>10</v>
      </c>
      <c r="J1206" t="s">
        <v>20</v>
      </c>
      <c r="K1206">
        <v>52</v>
      </c>
      <c r="L1206">
        <v>150486475</v>
      </c>
      <c r="M1206" t="s">
        <v>2145</v>
      </c>
      <c r="N1206">
        <v>204</v>
      </c>
      <c r="O1206">
        <v>2584894.6051923069</v>
      </c>
      <c r="P1206" s="49" t="s">
        <v>33</v>
      </c>
      <c r="Q1206" s="49">
        <v>9800000</v>
      </c>
      <c r="R1206" s="49">
        <v>32.510452999999998</v>
      </c>
      <c r="S1206" s="49">
        <v>52.540310169999998</v>
      </c>
      <c r="T1206" s="49">
        <v>102.35469113918218</v>
      </c>
      <c r="U1206" s="49" t="s">
        <v>2146</v>
      </c>
      <c r="V1206" s="49">
        <v>0.29728859379567718</v>
      </c>
      <c r="W1206" s="49">
        <v>1.1827248672603601</v>
      </c>
      <c r="X1206" s="49">
        <v>2.8362873714296502</v>
      </c>
      <c r="Y1206" s="49">
        <v>44.303867318364098</v>
      </c>
      <c r="Z1206" s="49">
        <v>0.43808999999999998</v>
      </c>
      <c r="AA1206" s="49">
        <v>148.6976837</v>
      </c>
      <c r="AB1206" s="49">
        <v>1.7852155009999999</v>
      </c>
      <c r="AC1206" s="51">
        <v>0.55651590368719528</v>
      </c>
      <c r="AD1206" s="53">
        <v>98000</v>
      </c>
      <c r="AE1206" s="51">
        <v>26.376475563186805</v>
      </c>
      <c r="AF1206" s="51">
        <v>59.475583865317603</v>
      </c>
      <c r="AG1206" s="51">
        <v>7.8411130463842449</v>
      </c>
      <c r="AH1206" s="51">
        <v>0.21294992376588753</v>
      </c>
      <c r="AI1206" s="51">
        <v>0.13183751275381234</v>
      </c>
      <c r="AJ1206" s="51">
        <v>0.14107393531585311</v>
      </c>
      <c r="AK1206" s="51">
        <v>95.653303129752928</v>
      </c>
      <c r="AL1206" s="51">
        <v>67.216667150397029</v>
      </c>
      <c r="AM1206" s="51">
        <v>124.08993910910883</v>
      </c>
    </row>
    <row r="1207" spans="1:39">
      <c r="A1207" t="s">
        <v>2553</v>
      </c>
      <c r="B1207">
        <v>6</v>
      </c>
      <c r="C1207" t="s">
        <v>2554</v>
      </c>
      <c r="D1207" t="s">
        <v>2144</v>
      </c>
      <c r="E1207" t="s">
        <v>137</v>
      </c>
      <c r="F1207" t="s">
        <v>138</v>
      </c>
      <c r="G1207" t="s">
        <v>139</v>
      </c>
      <c r="H1207" t="s">
        <v>140</v>
      </c>
      <c r="I1207" t="s">
        <v>10</v>
      </c>
      <c r="J1207" t="s">
        <v>20</v>
      </c>
      <c r="K1207">
        <v>52</v>
      </c>
      <c r="L1207">
        <v>150486475</v>
      </c>
      <c r="M1207" t="s">
        <v>2145</v>
      </c>
      <c r="N1207">
        <v>205</v>
      </c>
      <c r="O1207">
        <v>2597628.0761538455</v>
      </c>
      <c r="P1207" s="49" t="s">
        <v>33</v>
      </c>
      <c r="Q1207" s="49">
        <v>9800000</v>
      </c>
      <c r="R1207" s="49">
        <v>32.510452999999998</v>
      </c>
      <c r="S1207" s="49">
        <v>52.540310169999998</v>
      </c>
      <c r="T1207" s="49">
        <v>102.35469113918218</v>
      </c>
      <c r="U1207" s="49" t="s">
        <v>2146</v>
      </c>
      <c r="V1207" s="49">
        <v>0.29728859379567718</v>
      </c>
      <c r="W1207" s="49">
        <v>1.1827248672603601</v>
      </c>
      <c r="X1207" s="49">
        <v>2.8362873714296502</v>
      </c>
      <c r="Y1207" s="49">
        <v>44.303867318364098</v>
      </c>
      <c r="Z1207" s="49">
        <v>0.43808999999999998</v>
      </c>
      <c r="AA1207" s="49">
        <v>148.6976837</v>
      </c>
      <c r="AB1207" s="49">
        <v>1.7852155009999999</v>
      </c>
      <c r="AC1207" s="51">
        <v>0.55651590368719528</v>
      </c>
      <c r="AD1207" s="53">
        <v>98000</v>
      </c>
      <c r="AE1207" s="51">
        <v>26.506408940345363</v>
      </c>
      <c r="AF1207" s="51">
        <v>59.768567037067939</v>
      </c>
      <c r="AG1207" s="51">
        <v>7.9036383959423731</v>
      </c>
      <c r="AH1207" s="51">
        <v>0.21340935448473047</v>
      </c>
      <c r="AI1207" s="51">
        <v>0.13223737472308156</v>
      </c>
      <c r="AJ1207" s="51">
        <v>0.14107393531585311</v>
      </c>
      <c r="AK1207" s="51">
        <v>95.943418722482519</v>
      </c>
      <c r="AL1207" s="51">
        <v>67.420534686525841</v>
      </c>
      <c r="AM1207" s="51">
        <v>124.4663027584392</v>
      </c>
    </row>
    <row r="1208" spans="1:39">
      <c r="A1208" t="s">
        <v>2555</v>
      </c>
      <c r="B1208">
        <v>6</v>
      </c>
      <c r="C1208" t="s">
        <v>2556</v>
      </c>
      <c r="D1208" t="s">
        <v>2144</v>
      </c>
      <c r="E1208" t="s">
        <v>137</v>
      </c>
      <c r="F1208" t="s">
        <v>138</v>
      </c>
      <c r="G1208" t="s">
        <v>139</v>
      </c>
      <c r="H1208" t="s">
        <v>140</v>
      </c>
      <c r="I1208" t="s">
        <v>10</v>
      </c>
      <c r="J1208" t="s">
        <v>20</v>
      </c>
      <c r="K1208">
        <v>52</v>
      </c>
      <c r="L1208">
        <v>150486475</v>
      </c>
      <c r="M1208" t="s">
        <v>2145</v>
      </c>
      <c r="N1208">
        <v>206</v>
      </c>
      <c r="O1208">
        <v>2610361.5471153841</v>
      </c>
      <c r="P1208" s="49" t="s">
        <v>33</v>
      </c>
      <c r="Q1208" s="49">
        <v>9800000</v>
      </c>
      <c r="R1208" s="49">
        <v>32.510452999999998</v>
      </c>
      <c r="S1208" s="49">
        <v>52.540310169999998</v>
      </c>
      <c r="T1208" s="49">
        <v>102.35469113918218</v>
      </c>
      <c r="U1208" s="49" t="s">
        <v>2146</v>
      </c>
      <c r="V1208" s="49">
        <v>0.29728859379567718</v>
      </c>
      <c r="W1208" s="49">
        <v>1.1827248672603601</v>
      </c>
      <c r="X1208" s="49">
        <v>2.8362873714296502</v>
      </c>
      <c r="Y1208" s="49">
        <v>44.303867318364098</v>
      </c>
      <c r="Z1208" s="49">
        <v>0.43808999999999998</v>
      </c>
      <c r="AA1208" s="49">
        <v>148.6976837</v>
      </c>
      <c r="AB1208" s="49">
        <v>1.7852155009999999</v>
      </c>
      <c r="AC1208" s="51">
        <v>0.55651590368719528</v>
      </c>
      <c r="AD1208" s="53">
        <v>98000</v>
      </c>
      <c r="AE1208" s="51">
        <v>26.636342317503921</v>
      </c>
      <c r="AF1208" s="51">
        <v>60.061550208818275</v>
      </c>
      <c r="AG1208" s="51">
        <v>7.9662970383319767</v>
      </c>
      <c r="AH1208" s="51">
        <v>0.2138643049539985</v>
      </c>
      <c r="AI1208" s="51">
        <v>0.13263555487054945</v>
      </c>
      <c r="AJ1208" s="51">
        <v>0.14107393531585311</v>
      </c>
      <c r="AK1208" s="51">
        <v>96.23231408731786</v>
      </c>
      <c r="AL1208" s="51">
        <v>67.623544754595201</v>
      </c>
      <c r="AM1208" s="51">
        <v>124.84108342004053</v>
      </c>
    </row>
    <row r="1209" spans="1:39">
      <c r="A1209" t="s">
        <v>2557</v>
      </c>
      <c r="B1209">
        <v>6</v>
      </c>
      <c r="C1209" t="s">
        <v>2558</v>
      </c>
      <c r="D1209" t="s">
        <v>2144</v>
      </c>
      <c r="E1209" t="s">
        <v>137</v>
      </c>
      <c r="F1209" t="s">
        <v>138</v>
      </c>
      <c r="G1209" t="s">
        <v>139</v>
      </c>
      <c r="H1209" t="s">
        <v>140</v>
      </c>
      <c r="I1209" t="s">
        <v>10</v>
      </c>
      <c r="J1209" t="s">
        <v>20</v>
      </c>
      <c r="K1209">
        <v>52</v>
      </c>
      <c r="L1209">
        <v>150486475</v>
      </c>
      <c r="M1209" t="s">
        <v>2145</v>
      </c>
      <c r="N1209">
        <v>207</v>
      </c>
      <c r="O1209">
        <v>2623095.0180769227</v>
      </c>
      <c r="P1209" s="49" t="s">
        <v>33</v>
      </c>
      <c r="Q1209" s="49">
        <v>9800000</v>
      </c>
      <c r="R1209" s="49">
        <v>32.510452999999998</v>
      </c>
      <c r="S1209" s="49">
        <v>52.540310169999998</v>
      </c>
      <c r="T1209" s="49">
        <v>102.35469113918218</v>
      </c>
      <c r="U1209" s="49" t="s">
        <v>2146</v>
      </c>
      <c r="V1209" s="49">
        <v>0.29728859379567718</v>
      </c>
      <c r="W1209" s="49">
        <v>1.1827248672603601</v>
      </c>
      <c r="X1209" s="49">
        <v>2.8362873714296502</v>
      </c>
      <c r="Y1209" s="49">
        <v>44.303867318364098</v>
      </c>
      <c r="Z1209" s="49">
        <v>0.43808999999999998</v>
      </c>
      <c r="AA1209" s="49">
        <v>148.6976837</v>
      </c>
      <c r="AB1209" s="49">
        <v>1.7852155009999999</v>
      </c>
      <c r="AC1209" s="51">
        <v>0.55651590368719528</v>
      </c>
      <c r="AD1209" s="53">
        <v>98000</v>
      </c>
      <c r="AE1209" s="51">
        <v>26.766275694662475</v>
      </c>
      <c r="AF1209" s="51">
        <v>60.354533380568604</v>
      </c>
      <c r="AG1209" s="51">
        <v>8.029087663342775</v>
      </c>
      <c r="AH1209" s="51">
        <v>0.21431478345898489</v>
      </c>
      <c r="AI1209" s="51">
        <v>0.13303205598020204</v>
      </c>
      <c r="AJ1209" s="51">
        <v>0.14107393531585311</v>
      </c>
      <c r="AK1209" s="51">
        <v>96.519991244150347</v>
      </c>
      <c r="AL1209" s="51">
        <v>67.825698774005815</v>
      </c>
      <c r="AM1209" s="51">
        <v>125.21428371429488</v>
      </c>
    </row>
    <row r="1210" spans="1:39">
      <c r="A1210" t="s">
        <v>2559</v>
      </c>
      <c r="B1210">
        <v>6</v>
      </c>
      <c r="C1210" t="s">
        <v>2560</v>
      </c>
      <c r="D1210" t="s">
        <v>2144</v>
      </c>
      <c r="E1210" t="s">
        <v>137</v>
      </c>
      <c r="F1210" t="s">
        <v>138</v>
      </c>
      <c r="G1210" t="s">
        <v>139</v>
      </c>
      <c r="H1210" t="s">
        <v>140</v>
      </c>
      <c r="I1210" t="s">
        <v>10</v>
      </c>
      <c r="J1210" t="s">
        <v>20</v>
      </c>
      <c r="K1210">
        <v>52</v>
      </c>
      <c r="L1210">
        <v>150486475</v>
      </c>
      <c r="M1210" t="s">
        <v>2145</v>
      </c>
      <c r="N1210">
        <v>208</v>
      </c>
      <c r="O1210">
        <v>2635828.4890384614</v>
      </c>
      <c r="P1210" s="49" t="s">
        <v>33</v>
      </c>
      <c r="Q1210" s="49">
        <v>9800000</v>
      </c>
      <c r="R1210" s="49">
        <v>32.510452999999998</v>
      </c>
      <c r="S1210" s="49">
        <v>52.540310169999998</v>
      </c>
      <c r="T1210" s="49">
        <v>102.35469113918218</v>
      </c>
      <c r="U1210" s="49" t="s">
        <v>2146</v>
      </c>
      <c r="V1210" s="49">
        <v>0.29728859379567718</v>
      </c>
      <c r="W1210" s="49">
        <v>1.1827248672603601</v>
      </c>
      <c r="X1210" s="49">
        <v>2.8362873714296502</v>
      </c>
      <c r="Y1210" s="49">
        <v>44.303867318364098</v>
      </c>
      <c r="Z1210" s="49">
        <v>0.43808999999999998</v>
      </c>
      <c r="AA1210" s="49">
        <v>148.6976837</v>
      </c>
      <c r="AB1210" s="49">
        <v>1.7852155009999999</v>
      </c>
      <c r="AC1210" s="51">
        <v>0.55651590368719528</v>
      </c>
      <c r="AD1210" s="53">
        <v>98000</v>
      </c>
      <c r="AE1210" s="51">
        <v>26.896209071821033</v>
      </c>
      <c r="AF1210" s="51">
        <v>60.647516552318947</v>
      </c>
      <c r="AG1210" s="51">
        <v>8.0920089632013603</v>
      </c>
      <c r="AH1210" s="51">
        <v>0.21476079831711897</v>
      </c>
      <c r="AI1210" s="51">
        <v>0.13342688082240939</v>
      </c>
      <c r="AJ1210" s="51">
        <v>0.14107393531585311</v>
      </c>
      <c r="AK1210" s="51">
        <v>96.80645220299246</v>
      </c>
      <c r="AL1210" s="51">
        <v>68.026998157216383</v>
      </c>
      <c r="AM1210" s="51">
        <v>125.58590624876852</v>
      </c>
    </row>
    <row r="1211" spans="1:39">
      <c r="A1211" t="s">
        <v>2561</v>
      </c>
      <c r="B1211">
        <v>6</v>
      </c>
      <c r="C1211" t="s">
        <v>2562</v>
      </c>
      <c r="D1211" t="s">
        <v>2144</v>
      </c>
      <c r="E1211" t="s">
        <v>137</v>
      </c>
      <c r="F1211" t="s">
        <v>138</v>
      </c>
      <c r="G1211" t="s">
        <v>139</v>
      </c>
      <c r="H1211" t="s">
        <v>140</v>
      </c>
      <c r="I1211" t="s">
        <v>10</v>
      </c>
      <c r="J1211" t="s">
        <v>20</v>
      </c>
      <c r="K1211">
        <v>52</v>
      </c>
      <c r="L1211">
        <v>150486475</v>
      </c>
      <c r="M1211" t="s">
        <v>2145</v>
      </c>
      <c r="N1211">
        <v>209</v>
      </c>
      <c r="O1211">
        <v>2648561.96</v>
      </c>
      <c r="P1211" s="49" t="s">
        <v>33</v>
      </c>
      <c r="Q1211" s="49">
        <v>9800000</v>
      </c>
      <c r="R1211" s="49">
        <v>32.510452999999998</v>
      </c>
      <c r="S1211" s="49">
        <v>52.540310169999998</v>
      </c>
      <c r="T1211" s="49">
        <v>102.35469113918218</v>
      </c>
      <c r="U1211" s="49" t="s">
        <v>2146</v>
      </c>
      <c r="V1211" s="49">
        <v>0.29728859379567718</v>
      </c>
      <c r="W1211" s="49">
        <v>1.1827248672603601</v>
      </c>
      <c r="X1211" s="49">
        <v>2.8362873714296502</v>
      </c>
      <c r="Y1211" s="49">
        <v>44.303867318364098</v>
      </c>
      <c r="Z1211" s="49">
        <v>0.43808999999999998</v>
      </c>
      <c r="AA1211" s="49">
        <v>148.6976837</v>
      </c>
      <c r="AB1211" s="49">
        <v>1.7852155009999999</v>
      </c>
      <c r="AC1211" s="51">
        <v>0.55651590368719528</v>
      </c>
      <c r="AD1211" s="53">
        <v>98000</v>
      </c>
      <c r="AE1211" s="51">
        <v>27.026142448979591</v>
      </c>
      <c r="AF1211" s="51">
        <v>60.940499724069284</v>
      </c>
      <c r="AG1211" s="51">
        <v>8.1550596325807394</v>
      </c>
      <c r="AH1211" s="51">
        <v>0.21520235787844952</v>
      </c>
      <c r="AI1211" s="51">
        <v>0.13382003215440957</v>
      </c>
      <c r="AJ1211" s="51">
        <v>0.14107393531585311</v>
      </c>
      <c r="AK1211" s="51">
        <v>97.091698964328927</v>
      </c>
      <c r="AL1211" s="51">
        <v>68.227444309990361</v>
      </c>
      <c r="AM1211" s="51">
        <v>125.95595361866748</v>
      </c>
    </row>
    <row r="1212" spans="1:39">
      <c r="A1212" t="s">
        <v>2563</v>
      </c>
      <c r="B1212">
        <v>6</v>
      </c>
      <c r="C1212" t="s">
        <v>2564</v>
      </c>
      <c r="D1212" t="s">
        <v>2144</v>
      </c>
      <c r="E1212" t="s">
        <v>137</v>
      </c>
      <c r="F1212" t="s">
        <v>138</v>
      </c>
      <c r="G1212" t="s">
        <v>139</v>
      </c>
      <c r="H1212" t="s">
        <v>140</v>
      </c>
      <c r="I1212" t="s">
        <v>10</v>
      </c>
      <c r="J1212" t="s">
        <v>20</v>
      </c>
      <c r="K1212">
        <v>52</v>
      </c>
      <c r="L1212">
        <v>150486475</v>
      </c>
      <c r="M1212" t="s">
        <v>2145</v>
      </c>
      <c r="N1212">
        <v>210</v>
      </c>
      <c r="O1212">
        <v>2661295.4309615386</v>
      </c>
      <c r="P1212" s="49" t="s">
        <v>33</v>
      </c>
      <c r="Q1212" s="49">
        <v>9800000</v>
      </c>
      <c r="R1212" s="49">
        <v>32.510452999999998</v>
      </c>
      <c r="S1212" s="49">
        <v>52.540310169999998</v>
      </c>
      <c r="T1212" s="49">
        <v>102.35469113918218</v>
      </c>
      <c r="U1212" s="49" t="s">
        <v>2146</v>
      </c>
      <c r="V1212" s="49">
        <v>0.29728859379567718</v>
      </c>
      <c r="W1212" s="49">
        <v>1.1827248672603601</v>
      </c>
      <c r="X1212" s="49">
        <v>2.8362873714296502</v>
      </c>
      <c r="Y1212" s="49">
        <v>44.303867318364098</v>
      </c>
      <c r="Z1212" s="49">
        <v>0.43808999999999998</v>
      </c>
      <c r="AA1212" s="49">
        <v>148.6976837</v>
      </c>
      <c r="AB1212" s="49">
        <v>1.7852155009999999</v>
      </c>
      <c r="AC1212" s="51">
        <v>0.55651590368719528</v>
      </c>
      <c r="AD1212" s="53">
        <v>98000</v>
      </c>
      <c r="AE1212" s="51">
        <v>27.156075826138149</v>
      </c>
      <c r="AF1212" s="51">
        <v>61.23348289581962</v>
      </c>
      <c r="AG1212" s="51">
        <v>8.2182383686100362</v>
      </c>
      <c r="AH1212" s="51">
        <v>0.21563947052608939</v>
      </c>
      <c r="AI1212" s="51">
        <v>0.13421151272078125</v>
      </c>
      <c r="AJ1212" s="51">
        <v>0.14107393531585311</v>
      </c>
      <c r="AK1212" s="51">
        <v>97.375733519459544</v>
      </c>
      <c r="AL1212" s="51">
        <v>68.427038631636819</v>
      </c>
      <c r="AM1212" s="51">
        <v>126.32442840728226</v>
      </c>
    </row>
    <row r="1213" spans="1:39">
      <c r="A1213" t="s">
        <v>2565</v>
      </c>
      <c r="B1213">
        <v>6</v>
      </c>
      <c r="C1213" t="s">
        <v>2566</v>
      </c>
      <c r="D1213" t="s">
        <v>2144</v>
      </c>
      <c r="E1213" t="s">
        <v>137</v>
      </c>
      <c r="F1213" t="s">
        <v>138</v>
      </c>
      <c r="G1213" t="s">
        <v>139</v>
      </c>
      <c r="H1213" t="s">
        <v>140</v>
      </c>
      <c r="I1213" t="s">
        <v>10</v>
      </c>
      <c r="J1213" t="s">
        <v>20</v>
      </c>
      <c r="K1213">
        <v>52</v>
      </c>
      <c r="L1213">
        <v>150486475</v>
      </c>
      <c r="M1213" t="s">
        <v>2145</v>
      </c>
      <c r="N1213">
        <v>211</v>
      </c>
      <c r="O1213">
        <v>2674028.9019230772</v>
      </c>
      <c r="P1213" s="49" t="s">
        <v>33</v>
      </c>
      <c r="Q1213" s="49">
        <v>9800000</v>
      </c>
      <c r="R1213" s="49">
        <v>32.510452999999998</v>
      </c>
      <c r="S1213" s="49">
        <v>52.540310169999998</v>
      </c>
      <c r="T1213" s="49">
        <v>102.35469113918218</v>
      </c>
      <c r="U1213" s="49" t="s">
        <v>2146</v>
      </c>
      <c r="V1213" s="49">
        <v>0.29728859379567718</v>
      </c>
      <c r="W1213" s="49">
        <v>1.1827248672603601</v>
      </c>
      <c r="X1213" s="49">
        <v>2.8362873714296502</v>
      </c>
      <c r="Y1213" s="49">
        <v>44.303867318364098</v>
      </c>
      <c r="Z1213" s="49">
        <v>0.43808999999999998</v>
      </c>
      <c r="AA1213" s="49">
        <v>148.6976837</v>
      </c>
      <c r="AB1213" s="49">
        <v>1.7852155009999999</v>
      </c>
      <c r="AC1213" s="51">
        <v>0.55651590368719528</v>
      </c>
      <c r="AD1213" s="53">
        <v>98000</v>
      </c>
      <c r="AE1213" s="51">
        <v>27.286009203296707</v>
      </c>
      <c r="AF1213" s="51">
        <v>61.526466067569956</v>
      </c>
      <c r="AG1213" s="51">
        <v>8.281543870884347</v>
      </c>
      <c r="AH1213" s="51">
        <v>0.21607214467681493</v>
      </c>
      <c r="AI1213" s="51">
        <v>0.13460132525390522</v>
      </c>
      <c r="AJ1213" s="51">
        <v>0.14107393531585311</v>
      </c>
      <c r="AK1213" s="51">
        <v>97.658557850834129</v>
      </c>
      <c r="AL1213" s="51">
        <v>68.625782515245859</v>
      </c>
      <c r="AM1213" s="51">
        <v>126.6913331864224</v>
      </c>
    </row>
    <row r="1214" spans="1:39">
      <c r="A1214" t="s">
        <v>2567</v>
      </c>
      <c r="B1214">
        <v>6</v>
      </c>
      <c r="C1214" t="s">
        <v>2568</v>
      </c>
      <c r="D1214" t="s">
        <v>2144</v>
      </c>
      <c r="E1214" t="s">
        <v>137</v>
      </c>
      <c r="F1214" t="s">
        <v>138</v>
      </c>
      <c r="G1214" t="s">
        <v>139</v>
      </c>
      <c r="H1214" t="s">
        <v>140</v>
      </c>
      <c r="I1214" t="s">
        <v>10</v>
      </c>
      <c r="J1214" t="s">
        <v>20</v>
      </c>
      <c r="K1214">
        <v>52</v>
      </c>
      <c r="L1214">
        <v>150486475</v>
      </c>
      <c r="M1214" t="s">
        <v>2145</v>
      </c>
      <c r="N1214">
        <v>212</v>
      </c>
      <c r="O1214">
        <v>2686762.3728846158</v>
      </c>
      <c r="P1214" s="49" t="s">
        <v>33</v>
      </c>
      <c r="Q1214" s="49">
        <v>9800000</v>
      </c>
      <c r="R1214" s="49">
        <v>32.510452999999998</v>
      </c>
      <c r="S1214" s="49">
        <v>52.540310169999998</v>
      </c>
      <c r="T1214" s="49">
        <v>102.35469113918218</v>
      </c>
      <c r="U1214" s="49" t="s">
        <v>2146</v>
      </c>
      <c r="V1214" s="49">
        <v>0.29728859379567718</v>
      </c>
      <c r="W1214" s="49">
        <v>1.1827248672603601</v>
      </c>
      <c r="X1214" s="49">
        <v>2.8362873714296502</v>
      </c>
      <c r="Y1214" s="49">
        <v>44.303867318364098</v>
      </c>
      <c r="Z1214" s="49">
        <v>0.43808999999999998</v>
      </c>
      <c r="AA1214" s="49">
        <v>148.6976837</v>
      </c>
      <c r="AB1214" s="49">
        <v>1.7852155009999999</v>
      </c>
      <c r="AC1214" s="51">
        <v>0.55651590368719528</v>
      </c>
      <c r="AD1214" s="53">
        <v>98000</v>
      </c>
      <c r="AE1214" s="51">
        <v>27.415942580455262</v>
      </c>
      <c r="AF1214" s="51">
        <v>61.819449239320292</v>
      </c>
      <c r="AG1214" s="51">
        <v>8.3449748414746896</v>
      </c>
      <c r="AH1214" s="51">
        <v>0.21650038878135622</v>
      </c>
      <c r="AI1214" s="51">
        <v>0.13498947247441448</v>
      </c>
      <c r="AJ1214" s="51">
        <v>0.14107393531585311</v>
      </c>
      <c r="AK1214" s="51">
        <v>97.94017393237894</v>
      </c>
      <c r="AL1214" s="51">
        <v>68.823677347917965</v>
      </c>
      <c r="AM1214" s="51">
        <v>127.05667051683992</v>
      </c>
    </row>
    <row r="1215" spans="1:39">
      <c r="A1215" t="s">
        <v>2569</v>
      </c>
      <c r="B1215">
        <v>6</v>
      </c>
      <c r="C1215" t="s">
        <v>2570</v>
      </c>
      <c r="D1215" t="s">
        <v>2144</v>
      </c>
      <c r="E1215" t="s">
        <v>137</v>
      </c>
      <c r="F1215" t="s">
        <v>138</v>
      </c>
      <c r="G1215" t="s">
        <v>139</v>
      </c>
      <c r="H1215" t="s">
        <v>140</v>
      </c>
      <c r="I1215" t="s">
        <v>10</v>
      </c>
      <c r="J1215" t="s">
        <v>20</v>
      </c>
      <c r="K1215">
        <v>52</v>
      </c>
      <c r="L1215">
        <v>150486475</v>
      </c>
      <c r="M1215" t="s">
        <v>2145</v>
      </c>
      <c r="N1215">
        <v>213</v>
      </c>
      <c r="O1215">
        <v>2699495.8438461544</v>
      </c>
      <c r="P1215" s="49" t="s">
        <v>33</v>
      </c>
      <c r="Q1215" s="49">
        <v>9800000</v>
      </c>
      <c r="R1215" s="49">
        <v>32.510452999999998</v>
      </c>
      <c r="S1215" s="49">
        <v>52.540310169999998</v>
      </c>
      <c r="T1215" s="49">
        <v>102.35469113918218</v>
      </c>
      <c r="U1215" s="49" t="s">
        <v>2146</v>
      </c>
      <c r="V1215" s="49">
        <v>0.29728859379567718</v>
      </c>
      <c r="W1215" s="49">
        <v>1.1827248672603601</v>
      </c>
      <c r="X1215" s="49">
        <v>2.8362873714296502</v>
      </c>
      <c r="Y1215" s="49">
        <v>44.303867318364098</v>
      </c>
      <c r="Z1215" s="49">
        <v>0.43808999999999998</v>
      </c>
      <c r="AA1215" s="49">
        <v>148.6976837</v>
      </c>
      <c r="AB1215" s="49">
        <v>1.7852155009999999</v>
      </c>
      <c r="AC1215" s="51">
        <v>0.55651590368719528</v>
      </c>
      <c r="AD1215" s="53">
        <v>98000</v>
      </c>
      <c r="AE1215" s="51">
        <v>27.54587595761382</v>
      </c>
      <c r="AF1215" s="51">
        <v>62.112432411070628</v>
      </c>
      <c r="AG1215" s="51">
        <v>8.4085299849381094</v>
      </c>
      <c r="AH1215" s="51">
        <v>0.21692421132493564</v>
      </c>
      <c r="AI1215" s="51">
        <v>0.13537595709163391</v>
      </c>
      <c r="AJ1215" s="51">
        <v>0.14107393531585311</v>
      </c>
      <c r="AK1215" s="51">
        <v>98.2205837298158</v>
      </c>
      <c r="AL1215" s="51">
        <v>69.020724510988288</v>
      </c>
      <c r="AM1215" s="51">
        <v>127.42044294864331</v>
      </c>
    </row>
    <row r="1216" spans="1:39">
      <c r="A1216" t="s">
        <v>2571</v>
      </c>
      <c r="B1216">
        <v>6</v>
      </c>
      <c r="C1216" t="s">
        <v>2572</v>
      </c>
      <c r="D1216" t="s">
        <v>2144</v>
      </c>
      <c r="E1216" t="s">
        <v>137</v>
      </c>
      <c r="F1216" t="s">
        <v>138</v>
      </c>
      <c r="G1216" t="s">
        <v>139</v>
      </c>
      <c r="H1216" t="s">
        <v>140</v>
      </c>
      <c r="I1216" t="s">
        <v>10</v>
      </c>
      <c r="J1216" t="s">
        <v>20</v>
      </c>
      <c r="K1216">
        <v>52</v>
      </c>
      <c r="L1216">
        <v>150486475</v>
      </c>
      <c r="M1216" t="s">
        <v>2145</v>
      </c>
      <c r="N1216">
        <v>214</v>
      </c>
      <c r="O1216">
        <v>2712229.314807693</v>
      </c>
      <c r="P1216" s="49" t="s">
        <v>33</v>
      </c>
      <c r="Q1216" s="49">
        <v>9800000</v>
      </c>
      <c r="R1216" s="49">
        <v>32.510452999999998</v>
      </c>
      <c r="S1216" s="49">
        <v>52.540310169999998</v>
      </c>
      <c r="T1216" s="49">
        <v>102.35469113918218</v>
      </c>
      <c r="U1216" s="49" t="s">
        <v>2146</v>
      </c>
      <c r="V1216" s="49">
        <v>0.29728859379567718</v>
      </c>
      <c r="W1216" s="49">
        <v>1.1827248672603601</v>
      </c>
      <c r="X1216" s="49">
        <v>2.8362873714296502</v>
      </c>
      <c r="Y1216" s="49">
        <v>44.303867318364098</v>
      </c>
      <c r="Z1216" s="49">
        <v>0.43808999999999998</v>
      </c>
      <c r="AA1216" s="49">
        <v>148.6976837</v>
      </c>
      <c r="AB1216" s="49">
        <v>1.7852155009999999</v>
      </c>
      <c r="AC1216" s="51">
        <v>0.55651590368719528</v>
      </c>
      <c r="AD1216" s="53">
        <v>98000</v>
      </c>
      <c r="AE1216" s="51">
        <v>27.675809334772378</v>
      </c>
      <c r="AF1216" s="51">
        <v>62.405415582820964</v>
      </c>
      <c r="AG1216" s="51">
        <v>8.4722080083278932</v>
      </c>
      <c r="AH1216" s="51">
        <v>0.21734362082763795</v>
      </c>
      <c r="AI1216" s="51">
        <v>0.13576078180400952</v>
      </c>
      <c r="AJ1216" s="51">
        <v>0.14107393531585311</v>
      </c>
      <c r="AK1216" s="51">
        <v>98.499789200973481</v>
      </c>
      <c r="AL1216" s="51">
        <v>69.216925380245442</v>
      </c>
      <c r="AM1216" s="51">
        <v>127.78265302170152</v>
      </c>
    </row>
    <row r="1217" spans="1:39">
      <c r="A1217" t="s">
        <v>2573</v>
      </c>
      <c r="B1217">
        <v>6</v>
      </c>
      <c r="C1217" t="s">
        <v>2574</v>
      </c>
      <c r="D1217" t="s">
        <v>2144</v>
      </c>
      <c r="E1217" t="s">
        <v>137</v>
      </c>
      <c r="F1217" t="s">
        <v>138</v>
      </c>
      <c r="G1217" t="s">
        <v>139</v>
      </c>
      <c r="H1217" t="s">
        <v>140</v>
      </c>
      <c r="I1217" t="s">
        <v>10</v>
      </c>
      <c r="J1217" t="s">
        <v>20</v>
      </c>
      <c r="K1217">
        <v>52</v>
      </c>
      <c r="L1217">
        <v>150486475</v>
      </c>
      <c r="M1217" t="s">
        <v>2145</v>
      </c>
      <c r="N1217">
        <v>215</v>
      </c>
      <c r="O1217">
        <v>2724962.7857692316</v>
      </c>
      <c r="P1217" s="49" t="s">
        <v>33</v>
      </c>
      <c r="Q1217" s="49">
        <v>9800000</v>
      </c>
      <c r="R1217" s="49">
        <v>32.510452999999998</v>
      </c>
      <c r="S1217" s="49">
        <v>52.540310169999998</v>
      </c>
      <c r="T1217" s="49">
        <v>102.35469113918218</v>
      </c>
      <c r="U1217" s="49" t="s">
        <v>2146</v>
      </c>
      <c r="V1217" s="49">
        <v>0.29728859379567718</v>
      </c>
      <c r="W1217" s="49">
        <v>1.1827248672603601</v>
      </c>
      <c r="X1217" s="49">
        <v>2.8362873714296502</v>
      </c>
      <c r="Y1217" s="49">
        <v>44.303867318364098</v>
      </c>
      <c r="Z1217" s="49">
        <v>0.43808999999999998</v>
      </c>
      <c r="AA1217" s="49">
        <v>148.6976837</v>
      </c>
      <c r="AB1217" s="49">
        <v>1.7852155009999999</v>
      </c>
      <c r="AC1217" s="51">
        <v>0.55651590368719528</v>
      </c>
      <c r="AD1217" s="53">
        <v>98000</v>
      </c>
      <c r="AE1217" s="51">
        <v>27.805742711930936</v>
      </c>
      <c r="AF1217" s="51">
        <v>62.698398754571308</v>
      </c>
      <c r="AG1217" s="51">
        <v>8.5360076212039147</v>
      </c>
      <c r="AH1217" s="51">
        <v>0.21775862584485342</v>
      </c>
      <c r="AI1217" s="51">
        <v>0.1361439492995275</v>
      </c>
      <c r="AJ1217" s="51">
        <v>0.14107393531585311</v>
      </c>
      <c r="AK1217" s="51">
        <v>98.777792296091718</v>
      </c>
      <c r="AL1217" s="51">
        <v>69.412281326145134</v>
      </c>
      <c r="AM1217" s="51">
        <v>128.14330326603829</v>
      </c>
    </row>
    <row r="1218" spans="1:39">
      <c r="A1218" t="s">
        <v>2575</v>
      </c>
      <c r="B1218">
        <v>6</v>
      </c>
      <c r="C1218" t="s">
        <v>2576</v>
      </c>
      <c r="D1218" t="s">
        <v>2144</v>
      </c>
      <c r="E1218" t="s">
        <v>137</v>
      </c>
      <c r="F1218" t="s">
        <v>138</v>
      </c>
      <c r="G1218" t="s">
        <v>139</v>
      </c>
      <c r="H1218" t="s">
        <v>140</v>
      </c>
      <c r="I1218" t="s">
        <v>10</v>
      </c>
      <c r="J1218" t="s">
        <v>20</v>
      </c>
      <c r="K1218">
        <v>52</v>
      </c>
      <c r="L1218">
        <v>150486475</v>
      </c>
      <c r="M1218" t="s">
        <v>2145</v>
      </c>
      <c r="N1218">
        <v>216</v>
      </c>
      <c r="O1218">
        <v>2737696.2567307702</v>
      </c>
      <c r="P1218" s="49" t="s">
        <v>33</v>
      </c>
      <c r="Q1218" s="49">
        <v>9800000</v>
      </c>
      <c r="R1218" s="49">
        <v>32.510452999999998</v>
      </c>
      <c r="S1218" s="49">
        <v>52.540310169999998</v>
      </c>
      <c r="T1218" s="49">
        <v>102.35469113918218</v>
      </c>
      <c r="U1218" s="49" t="s">
        <v>2146</v>
      </c>
      <c r="V1218" s="49">
        <v>0.29728859379567718</v>
      </c>
      <c r="W1218" s="49">
        <v>1.1827248672603601</v>
      </c>
      <c r="X1218" s="49">
        <v>2.8362873714296502</v>
      </c>
      <c r="Y1218" s="49">
        <v>44.303867318364098</v>
      </c>
      <c r="Z1218" s="49">
        <v>0.43808999999999998</v>
      </c>
      <c r="AA1218" s="49">
        <v>148.6976837</v>
      </c>
      <c r="AB1218" s="49">
        <v>1.7852155009999999</v>
      </c>
      <c r="AC1218" s="51">
        <v>0.55651590368719528</v>
      </c>
      <c r="AD1218" s="53">
        <v>98000</v>
      </c>
      <c r="AE1218" s="51">
        <v>27.93567608908949</v>
      </c>
      <c r="AF1218" s="51">
        <v>62.991381926321637</v>
      </c>
      <c r="AG1218" s="51">
        <v>8.5999275356430473</v>
      </c>
      <c r="AH1218" s="51">
        <v>0.21816923496754009</v>
      </c>
      <c r="AI1218" s="51">
        <v>0.13652546225612291</v>
      </c>
      <c r="AJ1218" s="51">
        <v>0.14107393531585311</v>
      </c>
      <c r="AK1218" s="51">
        <v>99.054594958117775</v>
      </c>
      <c r="AL1218" s="51">
        <v>69.606793714018565</v>
      </c>
      <c r="AM1218" s="51">
        <v>128.50239620221697</v>
      </c>
    </row>
    <row r="1219" spans="1:39">
      <c r="A1219" t="s">
        <v>2577</v>
      </c>
      <c r="B1219">
        <v>6</v>
      </c>
      <c r="C1219" t="s">
        <v>2578</v>
      </c>
      <c r="D1219" t="s">
        <v>2144</v>
      </c>
      <c r="E1219" t="s">
        <v>137</v>
      </c>
      <c r="F1219" t="s">
        <v>138</v>
      </c>
      <c r="G1219" t="s">
        <v>139</v>
      </c>
      <c r="H1219" t="s">
        <v>140</v>
      </c>
      <c r="I1219" t="s">
        <v>10</v>
      </c>
      <c r="J1219" t="s">
        <v>20</v>
      </c>
      <c r="K1219">
        <v>52</v>
      </c>
      <c r="L1219">
        <v>150486475</v>
      </c>
      <c r="M1219" t="s">
        <v>2145</v>
      </c>
      <c r="N1219">
        <v>217</v>
      </c>
      <c r="O1219">
        <v>2750429.7276923088</v>
      </c>
      <c r="P1219" s="49" t="s">
        <v>33</v>
      </c>
      <c r="Q1219" s="49">
        <v>9800000</v>
      </c>
      <c r="R1219" s="49">
        <v>32.510452999999998</v>
      </c>
      <c r="S1219" s="49">
        <v>52.540310169999998</v>
      </c>
      <c r="T1219" s="49">
        <v>102.35469113918218</v>
      </c>
      <c r="U1219" s="49" t="s">
        <v>2146</v>
      </c>
      <c r="V1219" s="49">
        <v>0.29728859379567718</v>
      </c>
      <c r="W1219" s="49">
        <v>1.1827248672603601</v>
      </c>
      <c r="X1219" s="49">
        <v>2.8362873714296502</v>
      </c>
      <c r="Y1219" s="49">
        <v>44.303867318364098</v>
      </c>
      <c r="Z1219" s="49">
        <v>0.43808999999999998</v>
      </c>
      <c r="AA1219" s="49">
        <v>148.6976837</v>
      </c>
      <c r="AB1219" s="49">
        <v>1.7852155009999999</v>
      </c>
      <c r="AC1219" s="51">
        <v>0.55651590368719528</v>
      </c>
      <c r="AD1219" s="53">
        <v>98000</v>
      </c>
      <c r="AE1219" s="51">
        <v>28.065609466248048</v>
      </c>
      <c r="AF1219" s="51">
        <v>63.284365098071973</v>
      </c>
      <c r="AG1219" s="51">
        <v>8.6639664662497484</v>
      </c>
      <c r="AH1219" s="51">
        <v>0.21857545682272653</v>
      </c>
      <c r="AI1219" s="51">
        <v>0.13690532334207942</v>
      </c>
      <c r="AJ1219" s="51">
        <v>0.14107393531585311</v>
      </c>
      <c r="AK1219" s="51">
        <v>99.330199122996433</v>
      </c>
      <c r="AL1219" s="51">
        <v>69.800463904276214</v>
      </c>
      <c r="AM1219" s="51">
        <v>128.85993434171664</v>
      </c>
    </row>
    <row r="1220" spans="1:39">
      <c r="A1220" t="s">
        <v>2579</v>
      </c>
      <c r="B1220">
        <v>6</v>
      </c>
      <c r="C1220" t="s">
        <v>2580</v>
      </c>
      <c r="D1220" t="s">
        <v>2144</v>
      </c>
      <c r="E1220" t="s">
        <v>137</v>
      </c>
      <c r="F1220" t="s">
        <v>138</v>
      </c>
      <c r="G1220" t="s">
        <v>139</v>
      </c>
      <c r="H1220" t="s">
        <v>140</v>
      </c>
      <c r="I1220" t="s">
        <v>10</v>
      </c>
      <c r="J1220" t="s">
        <v>20</v>
      </c>
      <c r="K1220">
        <v>52</v>
      </c>
      <c r="L1220">
        <v>150486475</v>
      </c>
      <c r="M1220" t="s">
        <v>2145</v>
      </c>
      <c r="N1220">
        <v>218</v>
      </c>
      <c r="O1220">
        <v>2763163.1986538474</v>
      </c>
      <c r="P1220" s="49" t="s">
        <v>33</v>
      </c>
      <c r="Q1220" s="49">
        <v>9800000</v>
      </c>
      <c r="R1220" s="49">
        <v>32.510452999999998</v>
      </c>
      <c r="S1220" s="49">
        <v>52.540310169999998</v>
      </c>
      <c r="T1220" s="49">
        <v>102.35469113918218</v>
      </c>
      <c r="U1220" s="49" t="s">
        <v>2146</v>
      </c>
      <c r="V1220" s="49">
        <v>0.29728859379567718</v>
      </c>
      <c r="W1220" s="49">
        <v>1.1827248672603601</v>
      </c>
      <c r="X1220" s="49">
        <v>2.8362873714296502</v>
      </c>
      <c r="Y1220" s="49">
        <v>44.303867318364098</v>
      </c>
      <c r="Z1220" s="49">
        <v>0.43808999999999998</v>
      </c>
      <c r="AA1220" s="49">
        <v>148.6976837</v>
      </c>
      <c r="AB1220" s="49">
        <v>1.7852155009999999</v>
      </c>
      <c r="AC1220" s="51">
        <v>0.55651590368719528</v>
      </c>
      <c r="AD1220" s="53">
        <v>98000</v>
      </c>
      <c r="AE1220" s="51">
        <v>28.195542843406606</v>
      </c>
      <c r="AF1220" s="51">
        <v>63.577348269822309</v>
      </c>
      <c r="AG1220" s="51">
        <v>8.7281231301666846</v>
      </c>
      <c r="AH1220" s="51">
        <v>0.21897730007376295</v>
      </c>
      <c r="AI1220" s="51">
        <v>0.13728353521641898</v>
      </c>
      <c r="AJ1220" s="51">
        <v>0.14107393531585311</v>
      </c>
      <c r="AK1220" s="51">
        <v>99.60460671995277</v>
      </c>
      <c r="AL1220" s="51">
        <v>69.993293252606549</v>
      </c>
      <c r="AM1220" s="51">
        <v>129.21592018729899</v>
      </c>
    </row>
    <row r="1221" spans="1:39">
      <c r="A1221" t="s">
        <v>2581</v>
      </c>
      <c r="B1221">
        <v>6</v>
      </c>
      <c r="C1221" t="s">
        <v>2582</v>
      </c>
      <c r="D1221" t="s">
        <v>2144</v>
      </c>
      <c r="E1221" t="s">
        <v>137</v>
      </c>
      <c r="F1221" t="s">
        <v>138</v>
      </c>
      <c r="G1221" t="s">
        <v>139</v>
      </c>
      <c r="H1221" t="s">
        <v>140</v>
      </c>
      <c r="I1221" t="s">
        <v>10</v>
      </c>
      <c r="J1221" t="s">
        <v>20</v>
      </c>
      <c r="K1221">
        <v>52</v>
      </c>
      <c r="L1221">
        <v>150486475</v>
      </c>
      <c r="M1221" t="s">
        <v>2145</v>
      </c>
      <c r="N1221">
        <v>219</v>
      </c>
      <c r="O1221">
        <v>2775896.6696153861</v>
      </c>
      <c r="P1221" s="49" t="s">
        <v>33</v>
      </c>
      <c r="Q1221" s="49">
        <v>9800000</v>
      </c>
      <c r="R1221" s="49">
        <v>32.510452999999998</v>
      </c>
      <c r="S1221" s="49">
        <v>52.540310169999998</v>
      </c>
      <c r="T1221" s="49">
        <v>102.35469113918218</v>
      </c>
      <c r="U1221" s="49" t="s">
        <v>2146</v>
      </c>
      <c r="V1221" s="49">
        <v>0.29728859379567718</v>
      </c>
      <c r="W1221" s="49">
        <v>1.1827248672603601</v>
      </c>
      <c r="X1221" s="49">
        <v>2.8362873714296502</v>
      </c>
      <c r="Y1221" s="49">
        <v>44.303867318364098</v>
      </c>
      <c r="Z1221" s="49">
        <v>0.43808999999999998</v>
      </c>
      <c r="AA1221" s="49">
        <v>148.6976837</v>
      </c>
      <c r="AB1221" s="49">
        <v>1.7852155009999999</v>
      </c>
      <c r="AC1221" s="51">
        <v>0.55651590368719528</v>
      </c>
      <c r="AD1221" s="53">
        <v>98000</v>
      </c>
      <c r="AE1221" s="51">
        <v>28.325476220565164</v>
      </c>
      <c r="AF1221" s="51">
        <v>63.870331441572652</v>
      </c>
      <c r="AG1221" s="51">
        <v>8.7923962470854704</v>
      </c>
      <c r="AH1221" s="51">
        <v>0.21937477342061876</v>
      </c>
      <c r="AI1221" s="51">
        <v>0.13766010052928229</v>
      </c>
      <c r="AJ1221" s="51">
        <v>0.14107393531585311</v>
      </c>
      <c r="AK1221" s="51">
        <v>99.877819671768137</v>
      </c>
      <c r="AL1221" s="51">
        <v>70.185283110169962</v>
      </c>
      <c r="AM1221" s="51">
        <v>129.57035623336631</v>
      </c>
    </row>
    <row r="1222" spans="1:39">
      <c r="A1222" t="s">
        <v>2583</v>
      </c>
      <c r="B1222">
        <v>6</v>
      </c>
      <c r="C1222" t="s">
        <v>2584</v>
      </c>
      <c r="D1222" t="s">
        <v>2144</v>
      </c>
      <c r="E1222" t="s">
        <v>137</v>
      </c>
      <c r="F1222" t="s">
        <v>138</v>
      </c>
      <c r="G1222" t="s">
        <v>139</v>
      </c>
      <c r="H1222" t="s">
        <v>140</v>
      </c>
      <c r="I1222" t="s">
        <v>10</v>
      </c>
      <c r="J1222" t="s">
        <v>20</v>
      </c>
      <c r="K1222">
        <v>52</v>
      </c>
      <c r="L1222">
        <v>150486475</v>
      </c>
      <c r="M1222" t="s">
        <v>2145</v>
      </c>
      <c r="N1222">
        <v>220</v>
      </c>
      <c r="O1222">
        <v>2788630.1405769247</v>
      </c>
      <c r="P1222" s="49" t="s">
        <v>33</v>
      </c>
      <c r="Q1222" s="49">
        <v>9800000</v>
      </c>
      <c r="R1222" s="49">
        <v>32.510452999999998</v>
      </c>
      <c r="S1222" s="49">
        <v>52.540310169999998</v>
      </c>
      <c r="T1222" s="49">
        <v>102.35469113918218</v>
      </c>
      <c r="U1222" s="49" t="s">
        <v>2146</v>
      </c>
      <c r="V1222" s="49">
        <v>0.29728859379567718</v>
      </c>
      <c r="W1222" s="49">
        <v>1.1827248672603601</v>
      </c>
      <c r="X1222" s="49">
        <v>2.8362873714296502</v>
      </c>
      <c r="Y1222" s="49">
        <v>44.303867318364098</v>
      </c>
      <c r="Z1222" s="49">
        <v>0.43808999999999998</v>
      </c>
      <c r="AA1222" s="49">
        <v>148.6976837</v>
      </c>
      <c r="AB1222" s="49">
        <v>1.7852155009999999</v>
      </c>
      <c r="AC1222" s="51">
        <v>0.55651590368719528</v>
      </c>
      <c r="AD1222" s="53">
        <v>98000</v>
      </c>
      <c r="AE1222" s="51">
        <v>28.455409597723722</v>
      </c>
      <c r="AF1222" s="51">
        <v>64.163314613322981</v>
      </c>
      <c r="AG1222" s="51">
        <v>8.8567845392575109</v>
      </c>
      <c r="AH1222" s="51">
        <v>0.21976788560030372</v>
      </c>
      <c r="AI1222" s="51">
        <v>0.13803502192230063</v>
      </c>
      <c r="AJ1222" s="51">
        <v>0.14107393531585311</v>
      </c>
      <c r="AK1222" s="51">
        <v>100.14983989504996</v>
      </c>
      <c r="AL1222" s="51">
        <v>70.376434823788344</v>
      </c>
      <c r="AM1222" s="51">
        <v>129.92324496631159</v>
      </c>
    </row>
    <row r="1223" spans="1:39">
      <c r="A1223" t="s">
        <v>2585</v>
      </c>
      <c r="B1223">
        <v>6</v>
      </c>
      <c r="C1223" t="s">
        <v>2586</v>
      </c>
      <c r="D1223" t="s">
        <v>2144</v>
      </c>
      <c r="E1223" t="s">
        <v>137</v>
      </c>
      <c r="F1223" t="s">
        <v>138</v>
      </c>
      <c r="G1223" t="s">
        <v>139</v>
      </c>
      <c r="H1223" t="s">
        <v>140</v>
      </c>
      <c r="I1223" t="s">
        <v>10</v>
      </c>
      <c r="J1223" t="s">
        <v>20</v>
      </c>
      <c r="K1223">
        <v>52</v>
      </c>
      <c r="L1223">
        <v>150486475</v>
      </c>
      <c r="M1223" t="s">
        <v>2145</v>
      </c>
      <c r="N1223">
        <v>221</v>
      </c>
      <c r="O1223">
        <v>2801363.6115384633</v>
      </c>
      <c r="P1223" s="49" t="s">
        <v>33</v>
      </c>
      <c r="Q1223" s="49">
        <v>9800000</v>
      </c>
      <c r="R1223" s="49">
        <v>32.510452999999998</v>
      </c>
      <c r="S1223" s="49">
        <v>52.540310169999998</v>
      </c>
      <c r="T1223" s="49">
        <v>102.35469113918218</v>
      </c>
      <c r="U1223" s="49" t="s">
        <v>2146</v>
      </c>
      <c r="V1223" s="49">
        <v>0.29728859379567718</v>
      </c>
      <c r="W1223" s="49">
        <v>1.1827248672603601</v>
      </c>
      <c r="X1223" s="49">
        <v>2.8362873714296502</v>
      </c>
      <c r="Y1223" s="49">
        <v>44.303867318364098</v>
      </c>
      <c r="Z1223" s="49">
        <v>0.43808999999999998</v>
      </c>
      <c r="AA1223" s="49">
        <v>148.6976837</v>
      </c>
      <c r="AB1223" s="49">
        <v>1.7852155009999999</v>
      </c>
      <c r="AC1223" s="51">
        <v>0.55651590368719528</v>
      </c>
      <c r="AD1223" s="53">
        <v>98000</v>
      </c>
      <c r="AE1223" s="51">
        <v>28.585342974882277</v>
      </c>
      <c r="AF1223" s="51">
        <v>64.456297785073318</v>
      </c>
      <c r="AG1223" s="51">
        <v>8.9212867315049156</v>
      </c>
      <c r="AH1223" s="51">
        <v>0.22015664538702542</v>
      </c>
      <c r="AI1223" s="51">
        <v>0.13840830202895849</v>
      </c>
      <c r="AJ1223" s="51">
        <v>0.14107393531585311</v>
      </c>
      <c r="AK1223" s="51">
        <v>100.42066930049486</v>
      </c>
      <c r="AL1223" s="51">
        <v>70.566749736130006</v>
      </c>
      <c r="AM1223" s="51">
        <v>130.27458886485971</v>
      </c>
    </row>
    <row r="1224" spans="1:39">
      <c r="A1224" t="s">
        <v>2587</v>
      </c>
      <c r="B1224">
        <v>6</v>
      </c>
      <c r="C1224" t="s">
        <v>2588</v>
      </c>
      <c r="D1224" t="s">
        <v>2144</v>
      </c>
      <c r="E1224" t="s">
        <v>137</v>
      </c>
      <c r="F1224" t="s">
        <v>138</v>
      </c>
      <c r="G1224" t="s">
        <v>139</v>
      </c>
      <c r="H1224" t="s">
        <v>140</v>
      </c>
      <c r="I1224" t="s">
        <v>10</v>
      </c>
      <c r="J1224" t="s">
        <v>20</v>
      </c>
      <c r="K1224">
        <v>52</v>
      </c>
      <c r="L1224">
        <v>150486475</v>
      </c>
      <c r="M1224" t="s">
        <v>2145</v>
      </c>
      <c r="N1224">
        <v>222</v>
      </c>
      <c r="O1224">
        <v>2814097.0825000019</v>
      </c>
      <c r="P1224" s="49" t="s">
        <v>33</v>
      </c>
      <c r="Q1224" s="49">
        <v>9800000</v>
      </c>
      <c r="R1224" s="49">
        <v>32.510452999999998</v>
      </c>
      <c r="S1224" s="49">
        <v>52.540310169999998</v>
      </c>
      <c r="T1224" s="49">
        <v>102.35469113918218</v>
      </c>
      <c r="U1224" s="49" t="s">
        <v>2146</v>
      </c>
      <c r="V1224" s="49">
        <v>0.29728859379567718</v>
      </c>
      <c r="W1224" s="49">
        <v>1.1827248672603601</v>
      </c>
      <c r="X1224" s="49">
        <v>2.8362873714296502</v>
      </c>
      <c r="Y1224" s="49">
        <v>44.303867318364098</v>
      </c>
      <c r="Z1224" s="49">
        <v>0.43808999999999998</v>
      </c>
      <c r="AA1224" s="49">
        <v>148.6976837</v>
      </c>
      <c r="AB1224" s="49">
        <v>1.7852155009999999</v>
      </c>
      <c r="AC1224" s="51">
        <v>0.55651590368719528</v>
      </c>
      <c r="AD1224" s="53">
        <v>98000</v>
      </c>
      <c r="AE1224" s="51">
        <v>28.715276352040835</v>
      </c>
      <c r="AF1224" s="51">
        <v>64.749280956823654</v>
      </c>
      <c r="AG1224" s="51">
        <v>8.9859015512314837</v>
      </c>
      <c r="AH1224" s="51">
        <v>0.22054106159253833</v>
      </c>
      <c r="AI1224" s="51">
        <v>0.13877994347494754</v>
      </c>
      <c r="AJ1224" s="51">
        <v>0.14107393531585311</v>
      </c>
      <c r="AK1224" s="51">
        <v>100.69030979314549</v>
      </c>
      <c r="AL1224" s="51">
        <v>70.756229185890163</v>
      </c>
      <c r="AM1224" s="51">
        <v>130.62439040040081</v>
      </c>
    </row>
    <row r="1225" spans="1:39">
      <c r="A1225" t="s">
        <v>2589</v>
      </c>
      <c r="B1225">
        <v>6</v>
      </c>
      <c r="C1225" t="s">
        <v>2590</v>
      </c>
      <c r="D1225" t="s">
        <v>2144</v>
      </c>
      <c r="E1225" t="s">
        <v>137</v>
      </c>
      <c r="F1225" t="s">
        <v>138</v>
      </c>
      <c r="G1225" t="s">
        <v>139</v>
      </c>
      <c r="H1225" t="s">
        <v>140</v>
      </c>
      <c r="I1225" t="s">
        <v>10</v>
      </c>
      <c r="J1225" t="s">
        <v>20</v>
      </c>
      <c r="K1225">
        <v>52</v>
      </c>
      <c r="L1225">
        <v>150486475</v>
      </c>
      <c r="M1225" t="s">
        <v>2145</v>
      </c>
      <c r="N1225">
        <v>223</v>
      </c>
      <c r="O1225">
        <v>2826830.5534615405</v>
      </c>
      <c r="P1225" s="49" t="s">
        <v>33</v>
      </c>
      <c r="Q1225" s="49">
        <v>9800000</v>
      </c>
      <c r="R1225" s="49">
        <v>32.510452999999998</v>
      </c>
      <c r="S1225" s="49">
        <v>52.540310169999998</v>
      </c>
      <c r="T1225" s="49">
        <v>102.35469113918218</v>
      </c>
      <c r="U1225" s="49" t="s">
        <v>2146</v>
      </c>
      <c r="V1225" s="49">
        <v>0.29728859379567718</v>
      </c>
      <c r="W1225" s="49">
        <v>1.1827248672603601</v>
      </c>
      <c r="X1225" s="49">
        <v>2.8362873714296502</v>
      </c>
      <c r="Y1225" s="49">
        <v>44.303867318364098</v>
      </c>
      <c r="Z1225" s="49">
        <v>0.43808999999999998</v>
      </c>
      <c r="AA1225" s="49">
        <v>148.6976837</v>
      </c>
      <c r="AB1225" s="49">
        <v>1.7852155009999999</v>
      </c>
      <c r="AC1225" s="51">
        <v>0.55651590368719528</v>
      </c>
      <c r="AD1225" s="53">
        <v>98000</v>
      </c>
      <c r="AE1225" s="51">
        <v>28.845209729199393</v>
      </c>
      <c r="AF1225" s="51">
        <v>65.04226412857399</v>
      </c>
      <c r="AG1225" s="51">
        <v>9.0506277284338132</v>
      </c>
      <c r="AH1225" s="51">
        <v>0.22092114306648833</v>
      </c>
      <c r="AI1225" s="51">
        <v>0.13914994887851304</v>
      </c>
      <c r="AJ1225" s="51">
        <v>0.14107393531585311</v>
      </c>
      <c r="AK1225" s="51">
        <v>100.95876327264178</v>
      </c>
      <c r="AL1225" s="51">
        <v>70.944874507967441</v>
      </c>
      <c r="AM1225" s="51">
        <v>130.9726520373161</v>
      </c>
    </row>
    <row r="1226" spans="1:39">
      <c r="A1226" t="s">
        <v>2591</v>
      </c>
      <c r="B1226">
        <v>6</v>
      </c>
      <c r="C1226" t="s">
        <v>2592</v>
      </c>
      <c r="D1226" t="s">
        <v>2144</v>
      </c>
      <c r="E1226" t="s">
        <v>137</v>
      </c>
      <c r="F1226" t="s">
        <v>138</v>
      </c>
      <c r="G1226" t="s">
        <v>139</v>
      </c>
      <c r="H1226" t="s">
        <v>140</v>
      </c>
      <c r="I1226" t="s">
        <v>10</v>
      </c>
      <c r="J1226" t="s">
        <v>20</v>
      </c>
      <c r="K1226">
        <v>52</v>
      </c>
      <c r="L1226">
        <v>150486475</v>
      </c>
      <c r="M1226" t="s">
        <v>2145</v>
      </c>
      <c r="N1226">
        <v>224</v>
      </c>
      <c r="O1226">
        <v>2839564.0244230791</v>
      </c>
      <c r="P1226" s="49" t="s">
        <v>33</v>
      </c>
      <c r="Q1226" s="49">
        <v>9800000</v>
      </c>
      <c r="R1226" s="49">
        <v>32.510452999999998</v>
      </c>
      <c r="S1226" s="49">
        <v>52.540310169999998</v>
      </c>
      <c r="T1226" s="49">
        <v>102.35469113918218</v>
      </c>
      <c r="U1226" s="49" t="s">
        <v>2146</v>
      </c>
      <c r="V1226" s="49">
        <v>0.29728859379567718</v>
      </c>
      <c r="W1226" s="49">
        <v>1.1827248672603601</v>
      </c>
      <c r="X1226" s="49">
        <v>2.8362873714296502</v>
      </c>
      <c r="Y1226" s="49">
        <v>44.303867318364098</v>
      </c>
      <c r="Z1226" s="49">
        <v>0.43808999999999998</v>
      </c>
      <c r="AA1226" s="49">
        <v>148.6976837</v>
      </c>
      <c r="AB1226" s="49">
        <v>1.7852155009999999</v>
      </c>
      <c r="AC1226" s="51">
        <v>0.55651590368719528</v>
      </c>
      <c r="AD1226" s="53">
        <v>98000</v>
      </c>
      <c r="AE1226" s="51">
        <v>28.975143106357951</v>
      </c>
      <c r="AF1226" s="51">
        <v>65.335247300324326</v>
      </c>
      <c r="AG1226" s="51">
        <v>9.1154639957123962</v>
      </c>
      <c r="AH1226" s="51">
        <v>0.22129689869639602</v>
      </c>
      <c r="AI1226" s="51">
        <v>0.13951832085079055</v>
      </c>
      <c r="AJ1226" s="51">
        <v>0.14107393531585311</v>
      </c>
      <c r="AK1226" s="51">
        <v>101.22603163346533</v>
      </c>
      <c r="AL1226" s="51">
        <v>71.132687033635676</v>
      </c>
      <c r="AM1226" s="51">
        <v>131.31937623329497</v>
      </c>
    </row>
    <row r="1227" spans="1:39">
      <c r="A1227" t="s">
        <v>2593</v>
      </c>
      <c r="B1227">
        <v>6</v>
      </c>
      <c r="C1227" t="s">
        <v>2594</v>
      </c>
      <c r="D1227" t="s">
        <v>2144</v>
      </c>
      <c r="E1227" t="s">
        <v>137</v>
      </c>
      <c r="F1227" t="s">
        <v>138</v>
      </c>
      <c r="G1227" t="s">
        <v>139</v>
      </c>
      <c r="H1227" t="s">
        <v>140</v>
      </c>
      <c r="I1227" t="s">
        <v>10</v>
      </c>
      <c r="J1227" t="s">
        <v>20</v>
      </c>
      <c r="K1227">
        <v>52</v>
      </c>
      <c r="L1227">
        <v>150486475</v>
      </c>
      <c r="M1227" t="s">
        <v>2145</v>
      </c>
      <c r="N1227">
        <v>225</v>
      </c>
      <c r="O1227">
        <v>2852297.4953846177</v>
      </c>
      <c r="P1227" s="49" t="s">
        <v>33</v>
      </c>
      <c r="Q1227" s="49">
        <v>9800000</v>
      </c>
      <c r="R1227" s="49">
        <v>32.510452999999998</v>
      </c>
      <c r="S1227" s="49">
        <v>52.540310169999998</v>
      </c>
      <c r="T1227" s="49">
        <v>102.35469113918218</v>
      </c>
      <c r="U1227" s="49" t="s">
        <v>2146</v>
      </c>
      <c r="V1227" s="49">
        <v>0.29728859379567718</v>
      </c>
      <c r="W1227" s="49">
        <v>1.1827248672603601</v>
      </c>
      <c r="X1227" s="49">
        <v>2.8362873714296502</v>
      </c>
      <c r="Y1227" s="49">
        <v>44.303867318364098</v>
      </c>
      <c r="Z1227" s="49">
        <v>0.43808999999999998</v>
      </c>
      <c r="AA1227" s="49">
        <v>148.6976837</v>
      </c>
      <c r="AB1227" s="49">
        <v>1.7852155009999999</v>
      </c>
      <c r="AC1227" s="51">
        <v>0.55651590368719528</v>
      </c>
      <c r="AD1227" s="53">
        <v>98000</v>
      </c>
      <c r="AE1227" s="51">
        <v>29.105076483516509</v>
      </c>
      <c r="AF1227" s="51">
        <v>65.628230472074677</v>
      </c>
      <c r="AG1227" s="51">
        <v>9.1804090882828753</v>
      </c>
      <c r="AH1227" s="51">
        <v>0.22166833740819253</v>
      </c>
      <c r="AI1227" s="51">
        <v>0.13988506199613612</v>
      </c>
      <c r="AJ1227" s="51">
        <v>0.14107393531585311</v>
      </c>
      <c r="AK1227" s="51">
        <v>101.49211676517893</v>
      </c>
      <c r="AL1227" s="51">
        <v>71.319668090712213</v>
      </c>
      <c r="AM1227" s="51">
        <v>131.66456543964566</v>
      </c>
    </row>
    <row r="1228" spans="1:39">
      <c r="A1228" t="s">
        <v>2595</v>
      </c>
      <c r="B1228">
        <v>6</v>
      </c>
      <c r="C1228" t="s">
        <v>2596</v>
      </c>
      <c r="D1228" t="s">
        <v>2144</v>
      </c>
      <c r="E1228" t="s">
        <v>137</v>
      </c>
      <c r="F1228" t="s">
        <v>138</v>
      </c>
      <c r="G1228" t="s">
        <v>139</v>
      </c>
      <c r="H1228" t="s">
        <v>140</v>
      </c>
      <c r="I1228" t="s">
        <v>10</v>
      </c>
      <c r="J1228" t="s">
        <v>20</v>
      </c>
      <c r="K1228">
        <v>52</v>
      </c>
      <c r="L1228">
        <v>150486475</v>
      </c>
      <c r="M1228" t="s">
        <v>2145</v>
      </c>
      <c r="N1228">
        <v>226</v>
      </c>
      <c r="O1228">
        <v>2865030.9663461563</v>
      </c>
      <c r="P1228" s="49" t="s">
        <v>33</v>
      </c>
      <c r="Q1228" s="49">
        <v>9800000</v>
      </c>
      <c r="R1228" s="49">
        <v>32.510452999999998</v>
      </c>
      <c r="S1228" s="49">
        <v>52.540310169999998</v>
      </c>
      <c r="T1228" s="49">
        <v>102.35469113918218</v>
      </c>
      <c r="U1228" s="49" t="s">
        <v>2146</v>
      </c>
      <c r="V1228" s="49">
        <v>0.29728859379567718</v>
      </c>
      <c r="W1228" s="49">
        <v>1.1827248672603601</v>
      </c>
      <c r="X1228" s="49">
        <v>2.8362873714296502</v>
      </c>
      <c r="Y1228" s="49">
        <v>44.303867318364098</v>
      </c>
      <c r="Z1228" s="49">
        <v>0.43808999999999998</v>
      </c>
      <c r="AA1228" s="49">
        <v>148.6976837</v>
      </c>
      <c r="AB1228" s="49">
        <v>1.7852155009999999</v>
      </c>
      <c r="AC1228" s="51">
        <v>0.55651590368719528</v>
      </c>
      <c r="AD1228" s="53">
        <v>98000</v>
      </c>
      <c r="AE1228" s="51">
        <v>29.235009860675063</v>
      </c>
      <c r="AF1228" s="51">
        <v>65.921213643824998</v>
      </c>
      <c r="AG1228" s="51">
        <v>9.2454617439872919</v>
      </c>
      <c r="AH1228" s="51">
        <v>0.22203546816625369</v>
      </c>
      <c r="AI1228" s="51">
        <v>0.14025017491244773</v>
      </c>
      <c r="AJ1228" s="51">
        <v>0.14107393531585311</v>
      </c>
      <c r="AK1228" s="51">
        <v>101.75702055265981</v>
      </c>
      <c r="AL1228" s="51">
        <v>71.505819003721754</v>
      </c>
      <c r="AM1228" s="51">
        <v>132.00822210159788</v>
      </c>
    </row>
    <row r="1229" spans="1:39">
      <c r="A1229" t="s">
        <v>2597</v>
      </c>
      <c r="B1229">
        <v>6</v>
      </c>
      <c r="C1229" t="s">
        <v>2598</v>
      </c>
      <c r="D1229" t="s">
        <v>2144</v>
      </c>
      <c r="E1229" t="s">
        <v>137</v>
      </c>
      <c r="F1229" t="s">
        <v>138</v>
      </c>
      <c r="G1229" t="s">
        <v>139</v>
      </c>
      <c r="H1229" t="s">
        <v>140</v>
      </c>
      <c r="I1229" t="s">
        <v>10</v>
      </c>
      <c r="J1229" t="s">
        <v>20</v>
      </c>
      <c r="K1229">
        <v>52</v>
      </c>
      <c r="L1229">
        <v>150486475</v>
      </c>
      <c r="M1229" t="s">
        <v>2145</v>
      </c>
      <c r="N1229">
        <v>227</v>
      </c>
      <c r="O1229">
        <v>2877764.4373076949</v>
      </c>
      <c r="P1229" s="49" t="s">
        <v>33</v>
      </c>
      <c r="Q1229" s="49">
        <v>9800000</v>
      </c>
      <c r="R1229" s="49">
        <v>32.510452999999998</v>
      </c>
      <c r="S1229" s="49">
        <v>52.540310169999998</v>
      </c>
      <c r="T1229" s="49">
        <v>102.35469113918218</v>
      </c>
      <c r="U1229" s="49" t="s">
        <v>2146</v>
      </c>
      <c r="V1229" s="49">
        <v>0.29728859379567718</v>
      </c>
      <c r="W1229" s="49">
        <v>1.1827248672603601</v>
      </c>
      <c r="X1229" s="49">
        <v>2.8362873714296502</v>
      </c>
      <c r="Y1229" s="49">
        <v>44.303867318364098</v>
      </c>
      <c r="Z1229" s="49">
        <v>0.43808999999999998</v>
      </c>
      <c r="AA1229" s="49">
        <v>148.6976837</v>
      </c>
      <c r="AB1229" s="49">
        <v>1.7852155009999999</v>
      </c>
      <c r="AC1229" s="51">
        <v>0.55651590368719528</v>
      </c>
      <c r="AD1229" s="53">
        <v>98000</v>
      </c>
      <c r="AE1229" s="51">
        <v>29.364943237833621</v>
      </c>
      <c r="AF1229" s="51">
        <v>66.214196815575335</v>
      </c>
      <c r="AG1229" s="51">
        <v>9.3106207033054371</v>
      </c>
      <c r="AH1229" s="51">
        <v>0.22239829997359031</v>
      </c>
      <c r="AI1229" s="51">
        <v>0.14061366219147933</v>
      </c>
      <c r="AJ1229" s="51">
        <v>0.14107393531585311</v>
      </c>
      <c r="AK1229" s="51">
        <v>102.02074487632741</v>
      </c>
      <c r="AL1229" s="51">
        <v>71.691141094056491</v>
      </c>
      <c r="AM1229" s="51">
        <v>132.35034865859834</v>
      </c>
    </row>
    <row r="1230" spans="1:39">
      <c r="A1230" t="s">
        <v>2599</v>
      </c>
      <c r="B1230">
        <v>6</v>
      </c>
      <c r="C1230" t="s">
        <v>2600</v>
      </c>
      <c r="D1230" t="s">
        <v>2144</v>
      </c>
      <c r="E1230" t="s">
        <v>137</v>
      </c>
      <c r="F1230" t="s">
        <v>138</v>
      </c>
      <c r="G1230" t="s">
        <v>139</v>
      </c>
      <c r="H1230" t="s">
        <v>140</v>
      </c>
      <c r="I1230" t="s">
        <v>10</v>
      </c>
      <c r="J1230" t="s">
        <v>20</v>
      </c>
      <c r="K1230">
        <v>52</v>
      </c>
      <c r="L1230">
        <v>150486475</v>
      </c>
      <c r="M1230" t="s">
        <v>2145</v>
      </c>
      <c r="N1230">
        <v>228</v>
      </c>
      <c r="O1230">
        <v>2890497.9082692335</v>
      </c>
      <c r="P1230" s="49" t="s">
        <v>33</v>
      </c>
      <c r="Q1230" s="49">
        <v>9800000</v>
      </c>
      <c r="R1230" s="49">
        <v>32.510452999999998</v>
      </c>
      <c r="S1230" s="49">
        <v>52.540310169999998</v>
      </c>
      <c r="T1230" s="49">
        <v>102.35469113918218</v>
      </c>
      <c r="U1230" s="49" t="s">
        <v>2146</v>
      </c>
      <c r="V1230" s="49">
        <v>0.29728859379567718</v>
      </c>
      <c r="W1230" s="49">
        <v>1.1827248672603601</v>
      </c>
      <c r="X1230" s="49">
        <v>2.8362873714296502</v>
      </c>
      <c r="Y1230" s="49">
        <v>44.303867318364098</v>
      </c>
      <c r="Z1230" s="49">
        <v>0.43808999999999998</v>
      </c>
      <c r="AA1230" s="49">
        <v>148.6976837</v>
      </c>
      <c r="AB1230" s="49">
        <v>1.7852155009999999</v>
      </c>
      <c r="AC1230" s="51">
        <v>0.55651590368719528</v>
      </c>
      <c r="AD1230" s="53">
        <v>98000</v>
      </c>
      <c r="AE1230" s="51">
        <v>29.494876614992179</v>
      </c>
      <c r="AF1230" s="51">
        <v>66.507179987325671</v>
      </c>
      <c r="AG1230" s="51">
        <v>9.3758847093662414</v>
      </c>
      <c r="AH1230" s="51">
        <v>0.22275684187219674</v>
      </c>
      <c r="AI1230" s="51">
        <v>0.14097552641914771</v>
      </c>
      <c r="AJ1230" s="51">
        <v>0.14107393531585311</v>
      </c>
      <c r="AK1230" s="51">
        <v>102.28329161236614</v>
      </c>
      <c r="AL1230" s="51">
        <v>71.875635680132618</v>
      </c>
      <c r="AM1230" s="51">
        <v>132.69094754459965</v>
      </c>
    </row>
    <row r="1231" spans="1:39">
      <c r="A1231" t="s">
        <v>2601</v>
      </c>
      <c r="B1231">
        <v>6</v>
      </c>
      <c r="C1231" t="s">
        <v>2602</v>
      </c>
      <c r="D1231" t="s">
        <v>2144</v>
      </c>
      <c r="E1231" t="s">
        <v>137</v>
      </c>
      <c r="F1231" t="s">
        <v>138</v>
      </c>
      <c r="G1231" t="s">
        <v>139</v>
      </c>
      <c r="H1231" t="s">
        <v>140</v>
      </c>
      <c r="I1231" t="s">
        <v>10</v>
      </c>
      <c r="J1231" t="s">
        <v>20</v>
      </c>
      <c r="K1231">
        <v>52</v>
      </c>
      <c r="L1231">
        <v>150486475</v>
      </c>
      <c r="M1231" t="s">
        <v>2145</v>
      </c>
      <c r="N1231">
        <v>229</v>
      </c>
      <c r="O1231">
        <v>2903231.3792307721</v>
      </c>
      <c r="P1231" s="49" t="s">
        <v>33</v>
      </c>
      <c r="Q1231" s="49">
        <v>9800000</v>
      </c>
      <c r="R1231" s="49">
        <v>32.510452999999998</v>
      </c>
      <c r="S1231" s="49">
        <v>52.540310169999998</v>
      </c>
      <c r="T1231" s="49">
        <v>102.35469113918218</v>
      </c>
      <c r="U1231" s="49" t="s">
        <v>2146</v>
      </c>
      <c r="V1231" s="49">
        <v>0.29728859379567718</v>
      </c>
      <c r="W1231" s="49">
        <v>1.1827248672603601</v>
      </c>
      <c r="X1231" s="49">
        <v>2.8362873714296502</v>
      </c>
      <c r="Y1231" s="49">
        <v>44.303867318364098</v>
      </c>
      <c r="Z1231" s="49">
        <v>0.43808999999999998</v>
      </c>
      <c r="AA1231" s="49">
        <v>148.6976837</v>
      </c>
      <c r="AB1231" s="49">
        <v>1.7852155009999999</v>
      </c>
      <c r="AC1231" s="51">
        <v>0.55651590368719528</v>
      </c>
      <c r="AD1231" s="53">
        <v>98000</v>
      </c>
      <c r="AE1231" s="51">
        <v>29.624809992150738</v>
      </c>
      <c r="AF1231" s="51">
        <v>66.800163159076021</v>
      </c>
      <c r="AG1231" s="51">
        <v>9.4412525079592093</v>
      </c>
      <c r="AH1231" s="51">
        <v>0.22311110294303022</v>
      </c>
      <c r="AI1231" s="51">
        <v>0.1413357701758314</v>
      </c>
      <c r="AJ1231" s="51">
        <v>0.14107393531585311</v>
      </c>
      <c r="AK1231" s="51">
        <v>102.54466263294215</v>
      </c>
      <c r="AL1231" s="51">
        <v>72.059304077542649</v>
      </c>
      <c r="AM1231" s="51">
        <v>133.03002118834164</v>
      </c>
    </row>
    <row r="1232" spans="1:39">
      <c r="A1232" t="s">
        <v>2603</v>
      </c>
      <c r="B1232">
        <v>6</v>
      </c>
      <c r="C1232" t="s">
        <v>2604</v>
      </c>
      <c r="D1232" t="s">
        <v>2144</v>
      </c>
      <c r="E1232" t="s">
        <v>137</v>
      </c>
      <c r="F1232" t="s">
        <v>138</v>
      </c>
      <c r="G1232" t="s">
        <v>139</v>
      </c>
      <c r="H1232" t="s">
        <v>140</v>
      </c>
      <c r="I1232" t="s">
        <v>10</v>
      </c>
      <c r="J1232" t="s">
        <v>20</v>
      </c>
      <c r="K1232">
        <v>52</v>
      </c>
      <c r="L1232">
        <v>150486475</v>
      </c>
      <c r="M1232" t="s">
        <v>2145</v>
      </c>
      <c r="N1232">
        <v>230</v>
      </c>
      <c r="O1232">
        <v>2915964.8501923108</v>
      </c>
      <c r="P1232" s="49" t="s">
        <v>33</v>
      </c>
      <c r="Q1232" s="49">
        <v>9800000</v>
      </c>
      <c r="R1232" s="49">
        <v>32.510452999999998</v>
      </c>
      <c r="S1232" s="49">
        <v>52.540310169999998</v>
      </c>
      <c r="T1232" s="49">
        <v>102.35469113918218</v>
      </c>
      <c r="U1232" s="49" t="s">
        <v>2146</v>
      </c>
      <c r="V1232" s="49">
        <v>0.29728859379567718</v>
      </c>
      <c r="W1232" s="49">
        <v>1.1827248672603601</v>
      </c>
      <c r="X1232" s="49">
        <v>2.8362873714296502</v>
      </c>
      <c r="Y1232" s="49">
        <v>44.303867318364098</v>
      </c>
      <c r="Z1232" s="49">
        <v>0.43808999999999998</v>
      </c>
      <c r="AA1232" s="49">
        <v>148.6976837</v>
      </c>
      <c r="AB1232" s="49">
        <v>1.7852155009999999</v>
      </c>
      <c r="AC1232" s="51">
        <v>0.55651590368719528</v>
      </c>
      <c r="AD1232" s="53">
        <v>98000</v>
      </c>
      <c r="AE1232" s="51">
        <v>29.754743369309292</v>
      </c>
      <c r="AF1232" s="51">
        <v>67.093146330826343</v>
      </c>
      <c r="AG1232" s="51">
        <v>9.5067228475459018</v>
      </c>
      <c r="AH1232" s="51">
        <v>0.22346109230630415</v>
      </c>
      <c r="AI1232" s="51">
        <v>0.14169439603666317</v>
      </c>
      <c r="AJ1232" s="51">
        <v>0.14107393531585311</v>
      </c>
      <c r="AK1232" s="51">
        <v>102.80485980641558</v>
      </c>
      <c r="AL1232" s="51">
        <v>72.242147599204557</v>
      </c>
      <c r="AM1232" s="51">
        <v>133.36757201362661</v>
      </c>
    </row>
    <row r="1233" spans="1:39">
      <c r="A1233" t="s">
        <v>2605</v>
      </c>
      <c r="B1233">
        <v>6</v>
      </c>
      <c r="C1233" t="s">
        <v>2606</v>
      </c>
      <c r="D1233" t="s">
        <v>2144</v>
      </c>
      <c r="E1233" t="s">
        <v>137</v>
      </c>
      <c r="F1233" t="s">
        <v>138</v>
      </c>
      <c r="G1233" t="s">
        <v>139</v>
      </c>
      <c r="H1233" t="s">
        <v>140</v>
      </c>
      <c r="I1233" t="s">
        <v>10</v>
      </c>
      <c r="J1233" t="s">
        <v>20</v>
      </c>
      <c r="K1233">
        <v>52</v>
      </c>
      <c r="L1233">
        <v>150486475</v>
      </c>
      <c r="M1233" t="s">
        <v>2145</v>
      </c>
      <c r="N1233">
        <v>231</v>
      </c>
      <c r="O1233">
        <v>2928698.3211538494</v>
      </c>
      <c r="P1233" s="49" t="s">
        <v>33</v>
      </c>
      <c r="Q1233" s="49">
        <v>9800000</v>
      </c>
      <c r="R1233" s="49">
        <v>32.510452999999998</v>
      </c>
      <c r="S1233" s="49">
        <v>52.540310169999998</v>
      </c>
      <c r="T1233" s="49">
        <v>102.35469113918218</v>
      </c>
      <c r="U1233" s="49" t="s">
        <v>2146</v>
      </c>
      <c r="V1233" s="49">
        <v>0.29728859379567718</v>
      </c>
      <c r="W1233" s="49">
        <v>1.1827248672603601</v>
      </c>
      <c r="X1233" s="49">
        <v>2.8362873714296502</v>
      </c>
      <c r="Y1233" s="49">
        <v>44.303867318364098</v>
      </c>
      <c r="Z1233" s="49">
        <v>0.43808999999999998</v>
      </c>
      <c r="AA1233" s="49">
        <v>148.6976837</v>
      </c>
      <c r="AB1233" s="49">
        <v>1.7852155009999999</v>
      </c>
      <c r="AC1233" s="51">
        <v>0.55651590368719528</v>
      </c>
      <c r="AD1233" s="53">
        <v>98000</v>
      </c>
      <c r="AE1233" s="51">
        <v>29.88467674646785</v>
      </c>
      <c r="AF1233" s="51">
        <v>67.386129502576679</v>
      </c>
      <c r="AG1233" s="51">
        <v>9.5722944792715072</v>
      </c>
      <c r="AH1233" s="51">
        <v>0.22380681912161801</v>
      </c>
      <c r="AI1233" s="51">
        <v>0.14205140657181514</v>
      </c>
      <c r="AJ1233" s="51">
        <v>0.14107393531585311</v>
      </c>
      <c r="AK1233" s="51">
        <v>103.06388499754745</v>
      </c>
      <c r="AL1233" s="51">
        <v>72.424167555507182</v>
      </c>
      <c r="AM1233" s="51">
        <v>133.70360243958774</v>
      </c>
    </row>
    <row r="1234" spans="1:39">
      <c r="A1234" t="s">
        <v>2607</v>
      </c>
      <c r="B1234">
        <v>6</v>
      </c>
      <c r="C1234" t="s">
        <v>2608</v>
      </c>
      <c r="D1234" t="s">
        <v>2144</v>
      </c>
      <c r="E1234" t="s">
        <v>137</v>
      </c>
      <c r="F1234" t="s">
        <v>138</v>
      </c>
      <c r="G1234" t="s">
        <v>139</v>
      </c>
      <c r="H1234" t="s">
        <v>140</v>
      </c>
      <c r="I1234" t="s">
        <v>10</v>
      </c>
      <c r="J1234" t="s">
        <v>20</v>
      </c>
      <c r="K1234">
        <v>52</v>
      </c>
      <c r="L1234">
        <v>150486475</v>
      </c>
      <c r="M1234" t="s">
        <v>2145</v>
      </c>
      <c r="N1234">
        <v>232</v>
      </c>
      <c r="O1234">
        <v>2941431.792115388</v>
      </c>
      <c r="P1234" s="49" t="s">
        <v>33</v>
      </c>
      <c r="Q1234" s="49">
        <v>9800000</v>
      </c>
      <c r="R1234" s="49">
        <v>32.510452999999998</v>
      </c>
      <c r="S1234" s="49">
        <v>52.540310169999998</v>
      </c>
      <c r="T1234" s="49">
        <v>102.35469113918218</v>
      </c>
      <c r="U1234" s="49" t="s">
        <v>2146</v>
      </c>
      <c r="V1234" s="49">
        <v>0.29728859379567718</v>
      </c>
      <c r="W1234" s="49">
        <v>1.1827248672603601</v>
      </c>
      <c r="X1234" s="49">
        <v>2.8362873714296502</v>
      </c>
      <c r="Y1234" s="49">
        <v>44.303867318364098</v>
      </c>
      <c r="Z1234" s="49">
        <v>0.43808999999999998</v>
      </c>
      <c r="AA1234" s="49">
        <v>148.6976837</v>
      </c>
      <c r="AB1234" s="49">
        <v>1.7852155009999999</v>
      </c>
      <c r="AC1234" s="51">
        <v>0.55651590368719528</v>
      </c>
      <c r="AD1234" s="53">
        <v>98000</v>
      </c>
      <c r="AE1234" s="51">
        <v>30.014610123626408</v>
      </c>
      <c r="AF1234" s="51">
        <v>67.67911267432703</v>
      </c>
      <c r="AG1234" s="51">
        <v>9.6379661569763702</v>
      </c>
      <c r="AH1234" s="51">
        <v>0.22414829258801752</v>
      </c>
      <c r="AI1234" s="51">
        <v>0.14240680434677708</v>
      </c>
      <c r="AJ1234" s="51">
        <v>0.14107393531585311</v>
      </c>
      <c r="AK1234" s="51">
        <v>103.32174006770153</v>
      </c>
      <c r="AL1234" s="51">
        <v>72.605365254452067</v>
      </c>
      <c r="AM1234" s="51">
        <v>134.03811488095101</v>
      </c>
    </row>
    <row r="1235" spans="1:39">
      <c r="A1235" t="s">
        <v>2609</v>
      </c>
      <c r="B1235">
        <v>6</v>
      </c>
      <c r="C1235" t="s">
        <v>2610</v>
      </c>
      <c r="D1235" t="s">
        <v>2144</v>
      </c>
      <c r="E1235" t="s">
        <v>137</v>
      </c>
      <c r="F1235" t="s">
        <v>138</v>
      </c>
      <c r="G1235" t="s">
        <v>139</v>
      </c>
      <c r="H1235" t="s">
        <v>140</v>
      </c>
      <c r="I1235" t="s">
        <v>10</v>
      </c>
      <c r="J1235" t="s">
        <v>20</v>
      </c>
      <c r="K1235">
        <v>52</v>
      </c>
      <c r="L1235">
        <v>150486475</v>
      </c>
      <c r="M1235" t="s">
        <v>2145</v>
      </c>
      <c r="N1235">
        <v>233</v>
      </c>
      <c r="O1235">
        <v>2954165.2630769266</v>
      </c>
      <c r="P1235" s="49" t="s">
        <v>33</v>
      </c>
      <c r="Q1235" s="49">
        <v>9800000</v>
      </c>
      <c r="R1235" s="49">
        <v>32.510452999999998</v>
      </c>
      <c r="S1235" s="49">
        <v>52.540310169999998</v>
      </c>
      <c r="T1235" s="49">
        <v>102.35469113918218</v>
      </c>
      <c r="U1235" s="49" t="s">
        <v>2146</v>
      </c>
      <c r="V1235" s="49">
        <v>0.29728859379567718</v>
      </c>
      <c r="W1235" s="49">
        <v>1.1827248672603601</v>
      </c>
      <c r="X1235" s="49">
        <v>2.8362873714296502</v>
      </c>
      <c r="Y1235" s="49">
        <v>44.303867318364098</v>
      </c>
      <c r="Z1235" s="49">
        <v>0.43808999999999998</v>
      </c>
      <c r="AA1235" s="49">
        <v>148.6976837</v>
      </c>
      <c r="AB1235" s="49">
        <v>1.7852155009999999</v>
      </c>
      <c r="AC1235" s="51">
        <v>0.55651590368719528</v>
      </c>
      <c r="AD1235" s="53">
        <v>98000</v>
      </c>
      <c r="AE1235" s="51">
        <v>30.144543500784966</v>
      </c>
      <c r="AF1235" s="51">
        <v>67.972095846077366</v>
      </c>
      <c r="AG1235" s="51">
        <v>9.7037366372076175</v>
      </c>
      <c r="AH1235" s="51">
        <v>0.22448552194422017</v>
      </c>
      <c r="AI1235" s="51">
        <v>0.14276059192262813</v>
      </c>
      <c r="AJ1235" s="51">
        <v>0.14107393531585311</v>
      </c>
      <c r="AK1235" s="51">
        <v>103.57842687504153</v>
      </c>
      <c r="AL1235" s="51">
        <v>72.785742001792045</v>
      </c>
      <c r="AM1235" s="51">
        <v>134.37111174829101</v>
      </c>
    </row>
    <row r="1236" spans="1:39">
      <c r="A1236" t="s">
        <v>2611</v>
      </c>
      <c r="B1236">
        <v>6</v>
      </c>
      <c r="C1236" t="s">
        <v>2612</v>
      </c>
      <c r="D1236" t="s">
        <v>2144</v>
      </c>
      <c r="E1236" t="s">
        <v>137</v>
      </c>
      <c r="F1236" t="s">
        <v>138</v>
      </c>
      <c r="G1236" t="s">
        <v>139</v>
      </c>
      <c r="H1236" t="s">
        <v>140</v>
      </c>
      <c r="I1236" t="s">
        <v>10</v>
      </c>
      <c r="J1236" t="s">
        <v>20</v>
      </c>
      <c r="K1236">
        <v>52</v>
      </c>
      <c r="L1236">
        <v>150486475</v>
      </c>
      <c r="M1236" t="s">
        <v>2145</v>
      </c>
      <c r="N1236">
        <v>234</v>
      </c>
      <c r="O1236">
        <v>2966898.7340384652</v>
      </c>
      <c r="P1236" s="49" t="s">
        <v>33</v>
      </c>
      <c r="Q1236" s="49">
        <v>9800000</v>
      </c>
      <c r="R1236" s="49">
        <v>32.510452999999998</v>
      </c>
      <c r="S1236" s="49">
        <v>52.540310169999998</v>
      </c>
      <c r="T1236" s="49">
        <v>102.35469113918218</v>
      </c>
      <c r="U1236" s="49" t="s">
        <v>2146</v>
      </c>
      <c r="V1236" s="49">
        <v>0.29728859379567718</v>
      </c>
      <c r="W1236" s="49">
        <v>1.1827248672603601</v>
      </c>
      <c r="X1236" s="49">
        <v>2.8362873714296502</v>
      </c>
      <c r="Y1236" s="49">
        <v>44.303867318364098</v>
      </c>
      <c r="Z1236" s="49">
        <v>0.43808999999999998</v>
      </c>
      <c r="AA1236" s="49">
        <v>148.6976837</v>
      </c>
      <c r="AB1236" s="49">
        <v>1.7852155009999999</v>
      </c>
      <c r="AC1236" s="51">
        <v>0.55651590368719528</v>
      </c>
      <c r="AD1236" s="53">
        <v>98000</v>
      </c>
      <c r="AE1236" s="51">
        <v>30.274476877943524</v>
      </c>
      <c r="AF1236" s="51">
        <v>68.265079017827702</v>
      </c>
      <c r="AG1236" s="51">
        <v>9.7696046792308167</v>
      </c>
      <c r="AH1236" s="51">
        <v>0.22481851646868042</v>
      </c>
      <c r="AI1236" s="51">
        <v>0.14311277185630217</v>
      </c>
      <c r="AJ1236" s="51">
        <v>0.14107393531585311</v>
      </c>
      <c r="AK1236" s="51">
        <v>103.83394727472356</v>
      </c>
      <c r="AL1236" s="51">
        <v>72.965299101166494</v>
      </c>
      <c r="AM1236" s="51">
        <v>134.70259544828062</v>
      </c>
    </row>
    <row r="1237" spans="1:39">
      <c r="A1237" t="s">
        <v>2613</v>
      </c>
      <c r="B1237">
        <v>6</v>
      </c>
      <c r="C1237" t="s">
        <v>2614</v>
      </c>
      <c r="D1237" t="s">
        <v>2144</v>
      </c>
      <c r="E1237" t="s">
        <v>137</v>
      </c>
      <c r="F1237" t="s">
        <v>138</v>
      </c>
      <c r="G1237" t="s">
        <v>139</v>
      </c>
      <c r="H1237" t="s">
        <v>140</v>
      </c>
      <c r="I1237" t="s">
        <v>10</v>
      </c>
      <c r="J1237" t="s">
        <v>20</v>
      </c>
      <c r="K1237">
        <v>52</v>
      </c>
      <c r="L1237">
        <v>150486475</v>
      </c>
      <c r="M1237" t="s">
        <v>2145</v>
      </c>
      <c r="N1237">
        <v>235</v>
      </c>
      <c r="O1237">
        <v>2979632.2050000038</v>
      </c>
      <c r="P1237" s="49" t="s">
        <v>33</v>
      </c>
      <c r="Q1237" s="49">
        <v>9800000</v>
      </c>
      <c r="R1237" s="49">
        <v>32.510452999999998</v>
      </c>
      <c r="S1237" s="49">
        <v>52.540310169999998</v>
      </c>
      <c r="T1237" s="49">
        <v>102.35469113918218</v>
      </c>
      <c r="U1237" s="49" t="s">
        <v>2146</v>
      </c>
      <c r="V1237" s="49">
        <v>0.29728859379567718</v>
      </c>
      <c r="W1237" s="49">
        <v>1.1827248672603601</v>
      </c>
      <c r="X1237" s="49">
        <v>2.8362873714296502</v>
      </c>
      <c r="Y1237" s="49">
        <v>44.303867318364098</v>
      </c>
      <c r="Z1237" s="49">
        <v>0.43808999999999998</v>
      </c>
      <c r="AA1237" s="49">
        <v>148.6976837</v>
      </c>
      <c r="AB1237" s="49">
        <v>1.7852155009999999</v>
      </c>
      <c r="AC1237" s="51">
        <v>0.55651590368719528</v>
      </c>
      <c r="AD1237" s="53">
        <v>98000</v>
      </c>
      <c r="AE1237" s="51">
        <v>30.404410255102079</v>
      </c>
      <c r="AF1237" s="51">
        <v>68.558062189578024</v>
      </c>
      <c r="AG1237" s="51">
        <v>9.8355690450416251</v>
      </c>
      <c r="AH1237" s="51">
        <v>0.22514728547966836</v>
      </c>
      <c r="AI1237" s="51">
        <v>0.14346334670084646</v>
      </c>
      <c r="AJ1237" s="51">
        <v>0.14107393531585311</v>
      </c>
      <c r="AK1237" s="51">
        <v>104.08830311908388</v>
      </c>
      <c r="AL1237" s="51">
        <v>73.144037854233233</v>
      </c>
      <c r="AM1237" s="51">
        <v>135.03256838393452</v>
      </c>
    </row>
    <row r="1238" spans="1:39">
      <c r="A1238" t="s">
        <v>2615</v>
      </c>
      <c r="B1238">
        <v>6</v>
      </c>
      <c r="C1238" t="s">
        <v>2616</v>
      </c>
      <c r="D1238" t="s">
        <v>2144</v>
      </c>
      <c r="E1238" t="s">
        <v>137</v>
      </c>
      <c r="F1238" t="s">
        <v>138</v>
      </c>
      <c r="G1238" t="s">
        <v>139</v>
      </c>
      <c r="H1238" t="s">
        <v>140</v>
      </c>
      <c r="I1238" t="s">
        <v>10</v>
      </c>
      <c r="J1238" t="s">
        <v>20</v>
      </c>
      <c r="K1238">
        <v>52</v>
      </c>
      <c r="L1238">
        <v>150486475</v>
      </c>
      <c r="M1238" t="s">
        <v>2145</v>
      </c>
      <c r="N1238">
        <v>236</v>
      </c>
      <c r="O1238">
        <v>2992365.6759615424</v>
      </c>
      <c r="P1238" s="49" t="s">
        <v>33</v>
      </c>
      <c r="Q1238" s="49">
        <v>9800000</v>
      </c>
      <c r="R1238" s="49">
        <v>32.510452999999998</v>
      </c>
      <c r="S1238" s="49">
        <v>52.540310169999998</v>
      </c>
      <c r="T1238" s="49">
        <v>102.35469113918218</v>
      </c>
      <c r="U1238" s="49" t="s">
        <v>2146</v>
      </c>
      <c r="V1238" s="49">
        <v>0.29728859379567718</v>
      </c>
      <c r="W1238" s="49">
        <v>1.1827248672603601</v>
      </c>
      <c r="X1238" s="49">
        <v>2.8362873714296502</v>
      </c>
      <c r="Y1238" s="49">
        <v>44.303867318364098</v>
      </c>
      <c r="Z1238" s="49">
        <v>0.43808999999999998</v>
      </c>
      <c r="AA1238" s="49">
        <v>148.6976837</v>
      </c>
      <c r="AB1238" s="49">
        <v>1.7852155009999999</v>
      </c>
      <c r="AC1238" s="51">
        <v>0.55651590368719528</v>
      </c>
      <c r="AD1238" s="53">
        <v>98000</v>
      </c>
      <c r="AE1238" s="51">
        <v>30.534343632260637</v>
      </c>
      <c r="AF1238" s="51">
        <v>68.851045361328374</v>
      </c>
      <c r="AG1238" s="51">
        <v>9.9016284993775265</v>
      </c>
      <c r="AH1238" s="51">
        <v>0.22547183833544676</v>
      </c>
      <c r="AI1238" s="51">
        <v>0.14381231900567457</v>
      </c>
      <c r="AJ1238" s="51">
        <v>0.14107393531585311</v>
      </c>
      <c r="AK1238" s="51">
        <v>104.34149625782236</v>
      </c>
      <c r="AL1238" s="51">
        <v>73.321959560797424</v>
      </c>
      <c r="AM1238" s="51">
        <v>135.36103295484727</v>
      </c>
    </row>
    <row r="1239" spans="1:39">
      <c r="A1239" t="s">
        <v>2617</v>
      </c>
      <c r="B1239">
        <v>6</v>
      </c>
      <c r="C1239" t="s">
        <v>2618</v>
      </c>
      <c r="D1239" t="s">
        <v>2144</v>
      </c>
      <c r="E1239" t="s">
        <v>137</v>
      </c>
      <c r="F1239" t="s">
        <v>138</v>
      </c>
      <c r="G1239" t="s">
        <v>139</v>
      </c>
      <c r="H1239" t="s">
        <v>140</v>
      </c>
      <c r="I1239" t="s">
        <v>10</v>
      </c>
      <c r="J1239" t="s">
        <v>20</v>
      </c>
      <c r="K1239">
        <v>52</v>
      </c>
      <c r="L1239">
        <v>150486475</v>
      </c>
      <c r="M1239" t="s">
        <v>2145</v>
      </c>
      <c r="N1239">
        <v>237</v>
      </c>
      <c r="O1239">
        <v>3005099.146923081</v>
      </c>
      <c r="P1239" s="49" t="s">
        <v>33</v>
      </c>
      <c r="Q1239" s="49">
        <v>9800000</v>
      </c>
      <c r="R1239" s="49">
        <v>32.510452999999998</v>
      </c>
      <c r="S1239" s="49">
        <v>52.540310169999998</v>
      </c>
      <c r="T1239" s="49">
        <v>102.35469113918218</v>
      </c>
      <c r="U1239" s="49" t="s">
        <v>2146</v>
      </c>
      <c r="V1239" s="49">
        <v>0.29728859379567718</v>
      </c>
      <c r="W1239" s="49">
        <v>1.1827248672603601</v>
      </c>
      <c r="X1239" s="49">
        <v>2.8362873714296502</v>
      </c>
      <c r="Y1239" s="49">
        <v>44.303867318364098</v>
      </c>
      <c r="Z1239" s="49">
        <v>0.43808999999999998</v>
      </c>
      <c r="AA1239" s="49">
        <v>148.6976837</v>
      </c>
      <c r="AB1239" s="49">
        <v>1.7852155009999999</v>
      </c>
      <c r="AC1239" s="51">
        <v>0.55651590368719528</v>
      </c>
      <c r="AD1239" s="53">
        <v>98000</v>
      </c>
      <c r="AE1239" s="51">
        <v>30.664277009419195</v>
      </c>
      <c r="AF1239" s="51">
        <v>69.144028533078711</v>
      </c>
      <c r="AG1239" s="51">
        <v>9.9677818097294963</v>
      </c>
      <c r="AH1239" s="51">
        <v>0.22579218443420343</v>
      </c>
      <c r="AI1239" s="51">
        <v>0.14415969131681242</v>
      </c>
      <c r="AJ1239" s="51">
        <v>0.14107393531585311</v>
      </c>
      <c r="AK1239" s="51">
        <v>104.59352853818098</v>
      </c>
      <c r="AL1239" s="51">
        <v>73.499065518937115</v>
      </c>
      <c r="AM1239" s="51">
        <v>135.68799155742482</v>
      </c>
    </row>
    <row r="1240" spans="1:39">
      <c r="A1240" t="s">
        <v>2619</v>
      </c>
      <c r="B1240">
        <v>6</v>
      </c>
      <c r="C1240" t="s">
        <v>2620</v>
      </c>
      <c r="D1240" t="s">
        <v>2144</v>
      </c>
      <c r="E1240" t="s">
        <v>137</v>
      </c>
      <c r="F1240" t="s">
        <v>138</v>
      </c>
      <c r="G1240" t="s">
        <v>139</v>
      </c>
      <c r="H1240" t="s">
        <v>140</v>
      </c>
      <c r="I1240" t="s">
        <v>10</v>
      </c>
      <c r="J1240" t="s">
        <v>20</v>
      </c>
      <c r="K1240">
        <v>52</v>
      </c>
      <c r="L1240">
        <v>150486475</v>
      </c>
      <c r="M1240" t="s">
        <v>2145</v>
      </c>
      <c r="N1240">
        <v>238</v>
      </c>
      <c r="O1240">
        <v>3017832.6178846196</v>
      </c>
      <c r="P1240" s="49" t="s">
        <v>33</v>
      </c>
      <c r="Q1240" s="49">
        <v>9800000</v>
      </c>
      <c r="R1240" s="49">
        <v>32.510452999999998</v>
      </c>
      <c r="S1240" s="49">
        <v>52.540310169999998</v>
      </c>
      <c r="T1240" s="49">
        <v>102.35469113918218</v>
      </c>
      <c r="U1240" s="49" t="s">
        <v>2146</v>
      </c>
      <c r="V1240" s="49">
        <v>0.29728859379567718</v>
      </c>
      <c r="W1240" s="49">
        <v>1.1827248672603601</v>
      </c>
      <c r="X1240" s="49">
        <v>2.8362873714296502</v>
      </c>
      <c r="Y1240" s="49">
        <v>44.303867318364098</v>
      </c>
      <c r="Z1240" s="49">
        <v>0.43808999999999998</v>
      </c>
      <c r="AA1240" s="49">
        <v>148.6976837</v>
      </c>
      <c r="AB1240" s="49">
        <v>1.7852155009999999</v>
      </c>
      <c r="AC1240" s="51">
        <v>0.55651590368719528</v>
      </c>
      <c r="AD1240" s="53">
        <v>98000</v>
      </c>
      <c r="AE1240" s="51">
        <v>30.794210386577753</v>
      </c>
      <c r="AF1240" s="51">
        <v>69.437011704829047</v>
      </c>
      <c r="AG1240" s="51">
        <v>10.034027746353802</v>
      </c>
      <c r="AH1240" s="51">
        <v>0.22610833321429338</v>
      </c>
      <c r="AI1240" s="51">
        <v>0.14450546617713933</v>
      </c>
      <c r="AJ1240" s="51">
        <v>0.14107393531585311</v>
      </c>
      <c r="AK1240" s="51">
        <v>104.84440180511874</v>
      </c>
      <c r="AL1240" s="51">
        <v>73.675357025126019</v>
      </c>
      <c r="AM1240" s="51">
        <v>136.01344658511144</v>
      </c>
    </row>
    <row r="1241" spans="1:39">
      <c r="A1241" t="s">
        <v>2621</v>
      </c>
      <c r="B1241">
        <v>6</v>
      </c>
      <c r="C1241" t="s">
        <v>2622</v>
      </c>
      <c r="D1241" t="s">
        <v>2144</v>
      </c>
      <c r="E1241" t="s">
        <v>137</v>
      </c>
      <c r="F1241" t="s">
        <v>138</v>
      </c>
      <c r="G1241" t="s">
        <v>139</v>
      </c>
      <c r="H1241" t="s">
        <v>140</v>
      </c>
      <c r="I1241" t="s">
        <v>10</v>
      </c>
      <c r="J1241" t="s">
        <v>20</v>
      </c>
      <c r="K1241">
        <v>52</v>
      </c>
      <c r="L1241">
        <v>150486475</v>
      </c>
      <c r="M1241" t="s">
        <v>2145</v>
      </c>
      <c r="N1241">
        <v>239</v>
      </c>
      <c r="O1241">
        <v>3030566.0888461582</v>
      </c>
      <c r="P1241" s="49" t="s">
        <v>33</v>
      </c>
      <c r="Q1241" s="49">
        <v>9800000</v>
      </c>
      <c r="R1241" s="49">
        <v>32.510452999999998</v>
      </c>
      <c r="S1241" s="49">
        <v>52.540310169999998</v>
      </c>
      <c r="T1241" s="49">
        <v>102.35469113918218</v>
      </c>
      <c r="U1241" s="49" t="s">
        <v>2146</v>
      </c>
      <c r="V1241" s="49">
        <v>0.29728859379567718</v>
      </c>
      <c r="W1241" s="49">
        <v>1.1827248672603601</v>
      </c>
      <c r="X1241" s="49">
        <v>2.8362873714296502</v>
      </c>
      <c r="Y1241" s="49">
        <v>44.303867318364098</v>
      </c>
      <c r="Z1241" s="49">
        <v>0.43808999999999998</v>
      </c>
      <c r="AA1241" s="49">
        <v>148.6976837</v>
      </c>
      <c r="AB1241" s="49">
        <v>1.7852155009999999</v>
      </c>
      <c r="AC1241" s="51">
        <v>0.55651590368719528</v>
      </c>
      <c r="AD1241" s="53">
        <v>98000</v>
      </c>
      <c r="AE1241" s="51">
        <v>30.924143763736307</v>
      </c>
      <c r="AF1241" s="51">
        <v>69.729994876579369</v>
      </c>
      <c r="AG1241" s="51">
        <v>10.10036508228373</v>
      </c>
      <c r="AH1241" s="51">
        <v>0.22642029415416515</v>
      </c>
      <c r="AI1241" s="51">
        <v>0.14484964612662263</v>
      </c>
      <c r="AJ1241" s="51">
        <v>0.14107393531585311</v>
      </c>
      <c r="AK1241" s="51">
        <v>105.09411790148188</v>
      </c>
      <c r="AL1241" s="51">
        <v>73.850835374353224</v>
      </c>
      <c r="AM1241" s="51">
        <v>136.33740042861055</v>
      </c>
    </row>
    <row r="1242" spans="1:39">
      <c r="A1242" t="s">
        <v>2623</v>
      </c>
      <c r="B1242">
        <v>6</v>
      </c>
      <c r="C1242" t="s">
        <v>2624</v>
      </c>
      <c r="D1242" t="s">
        <v>2144</v>
      </c>
      <c r="E1242" t="s">
        <v>137</v>
      </c>
      <c r="F1242" t="s">
        <v>138</v>
      </c>
      <c r="G1242" t="s">
        <v>139</v>
      </c>
      <c r="H1242" t="s">
        <v>140</v>
      </c>
      <c r="I1242" t="s">
        <v>10</v>
      </c>
      <c r="J1242" t="s">
        <v>20</v>
      </c>
      <c r="K1242">
        <v>52</v>
      </c>
      <c r="L1242">
        <v>150486475</v>
      </c>
      <c r="M1242" t="s">
        <v>2145</v>
      </c>
      <c r="N1242">
        <v>240</v>
      </c>
      <c r="O1242">
        <v>3043299.5598076968</v>
      </c>
      <c r="P1242" s="49" t="s">
        <v>33</v>
      </c>
      <c r="Q1242" s="49">
        <v>9800000</v>
      </c>
      <c r="R1242" s="49">
        <v>32.510452999999998</v>
      </c>
      <c r="S1242" s="49">
        <v>52.540310169999998</v>
      </c>
      <c r="T1242" s="49">
        <v>102.35469113918218</v>
      </c>
      <c r="U1242" s="49" t="s">
        <v>2146</v>
      </c>
      <c r="V1242" s="49">
        <v>0.29728859379567718</v>
      </c>
      <c r="W1242" s="49">
        <v>1.1827248672603601</v>
      </c>
      <c r="X1242" s="49">
        <v>2.8362873714296502</v>
      </c>
      <c r="Y1242" s="49">
        <v>44.303867318364098</v>
      </c>
      <c r="Z1242" s="49">
        <v>0.43808999999999998</v>
      </c>
      <c r="AA1242" s="49">
        <v>148.6976837</v>
      </c>
      <c r="AB1242" s="49">
        <v>1.7852155009999999</v>
      </c>
      <c r="AC1242" s="51">
        <v>0.55651590368719528</v>
      </c>
      <c r="AD1242" s="53">
        <v>98000</v>
      </c>
      <c r="AE1242" s="51">
        <v>31.054077140894865</v>
      </c>
      <c r="AF1242" s="51">
        <v>70.022978048329719</v>
      </c>
      <c r="AG1242" s="51">
        <v>10.166792593341384</v>
      </c>
      <c r="AH1242" s="51">
        <v>0.22672807677246584</v>
      </c>
      <c r="AI1242" s="51">
        <v>0.14519223370254666</v>
      </c>
      <c r="AJ1242" s="51">
        <v>0.14107393531585311</v>
      </c>
      <c r="AK1242" s="51">
        <v>105.34267866817005</v>
      </c>
      <c r="AL1242" s="51">
        <v>74.025501860239899</v>
      </c>
      <c r="AM1242" s="51">
        <v>136.6598554761002</v>
      </c>
    </row>
    <row r="1243" spans="1:39">
      <c r="A1243" t="s">
        <v>2625</v>
      </c>
      <c r="B1243">
        <v>6</v>
      </c>
      <c r="C1243" t="s">
        <v>2626</v>
      </c>
      <c r="D1243" t="s">
        <v>2144</v>
      </c>
      <c r="E1243" t="s">
        <v>137</v>
      </c>
      <c r="F1243" t="s">
        <v>138</v>
      </c>
      <c r="G1243" t="s">
        <v>139</v>
      </c>
      <c r="H1243" t="s">
        <v>140</v>
      </c>
      <c r="I1243" t="s">
        <v>10</v>
      </c>
      <c r="J1243" t="s">
        <v>20</v>
      </c>
      <c r="K1243">
        <v>52</v>
      </c>
      <c r="L1243">
        <v>150486475</v>
      </c>
      <c r="M1243" t="s">
        <v>2145</v>
      </c>
      <c r="N1243">
        <v>241</v>
      </c>
      <c r="O1243">
        <v>3056033.0307692355</v>
      </c>
      <c r="P1243" s="49" t="s">
        <v>33</v>
      </c>
      <c r="Q1243" s="49">
        <v>9800000</v>
      </c>
      <c r="R1243" s="49">
        <v>32.510452999999998</v>
      </c>
      <c r="S1243" s="49">
        <v>52.540310169999998</v>
      </c>
      <c r="T1243" s="49">
        <v>102.35469113918218</v>
      </c>
      <c r="U1243" s="49" t="s">
        <v>2146</v>
      </c>
      <c r="V1243" s="49">
        <v>0.29728859379567718</v>
      </c>
      <c r="W1243" s="49">
        <v>1.1827248672603601</v>
      </c>
      <c r="X1243" s="49">
        <v>2.8362873714296502</v>
      </c>
      <c r="Y1243" s="49">
        <v>44.303867318364098</v>
      </c>
      <c r="Z1243" s="49">
        <v>0.43808999999999998</v>
      </c>
      <c r="AA1243" s="49">
        <v>148.6976837</v>
      </c>
      <c r="AB1243" s="49">
        <v>1.7852155009999999</v>
      </c>
      <c r="AC1243" s="51">
        <v>0.55651590368719528</v>
      </c>
      <c r="AD1243" s="53">
        <v>98000</v>
      </c>
      <c r="AE1243" s="51">
        <v>31.184010518053423</v>
      </c>
      <c r="AF1243" s="51">
        <v>70.315961220080055</v>
      </c>
      <c r="AG1243" s="51">
        <v>10.233309058149429</v>
      </c>
      <c r="AH1243" s="51">
        <v>0.22703169062804099</v>
      </c>
      <c r="AI1243" s="51">
        <v>0.14553323143973623</v>
      </c>
      <c r="AJ1243" s="51">
        <v>0.14107393531585311</v>
      </c>
      <c r="AK1243" s="51">
        <v>105.59008594429838</v>
      </c>
      <c r="AL1243" s="51">
        <v>74.199357775153217</v>
      </c>
      <c r="AM1243" s="51">
        <v>136.98081411344356</v>
      </c>
    </row>
    <row r="1244" spans="1:39">
      <c r="A1244" t="s">
        <v>2627</v>
      </c>
      <c r="B1244">
        <v>6</v>
      </c>
      <c r="C1244" t="s">
        <v>2628</v>
      </c>
      <c r="D1244" t="s">
        <v>2144</v>
      </c>
      <c r="E1244" t="s">
        <v>137</v>
      </c>
      <c r="F1244" t="s">
        <v>138</v>
      </c>
      <c r="G1244" t="s">
        <v>139</v>
      </c>
      <c r="H1244" t="s">
        <v>140</v>
      </c>
      <c r="I1244" t="s">
        <v>10</v>
      </c>
      <c r="J1244" t="s">
        <v>20</v>
      </c>
      <c r="K1244">
        <v>52</v>
      </c>
      <c r="L1244">
        <v>150486475</v>
      </c>
      <c r="M1244" t="s">
        <v>2145</v>
      </c>
      <c r="N1244">
        <v>242</v>
      </c>
      <c r="O1244">
        <v>3068766.5017307741</v>
      </c>
      <c r="P1244" s="49" t="s">
        <v>33</v>
      </c>
      <c r="Q1244" s="49">
        <v>9800000</v>
      </c>
      <c r="R1244" s="49">
        <v>32.510452999999998</v>
      </c>
      <c r="S1244" s="49">
        <v>52.540310169999998</v>
      </c>
      <c r="T1244" s="49">
        <v>102.35469113918218</v>
      </c>
      <c r="U1244" s="49" t="s">
        <v>2146</v>
      </c>
      <c r="V1244" s="49">
        <v>0.29728859379567718</v>
      </c>
      <c r="W1244" s="49">
        <v>1.1827248672603601</v>
      </c>
      <c r="X1244" s="49">
        <v>2.8362873714296502</v>
      </c>
      <c r="Y1244" s="49">
        <v>44.303867318364098</v>
      </c>
      <c r="Z1244" s="49">
        <v>0.43808999999999998</v>
      </c>
      <c r="AA1244" s="49">
        <v>148.6976837</v>
      </c>
      <c r="AB1244" s="49">
        <v>1.7852155009999999</v>
      </c>
      <c r="AC1244" s="51">
        <v>0.55651590368719528</v>
      </c>
      <c r="AD1244" s="53">
        <v>98000</v>
      </c>
      <c r="AE1244" s="51">
        <v>31.313943895211981</v>
      </c>
      <c r="AF1244" s="51">
        <v>70.608944391830391</v>
      </c>
      <c r="AG1244" s="51">
        <v>10.299913258142931</v>
      </c>
      <c r="AH1244" s="51">
        <v>0.22733114532004212</v>
      </c>
      <c r="AI1244" s="51">
        <v>0.14587264187077484</v>
      </c>
      <c r="AJ1244" s="51">
        <v>0.14107393531585311</v>
      </c>
      <c r="AK1244" s="51">
        <v>105.83634156735584</v>
      </c>
      <c r="AL1244" s="51">
        <v>74.372404410317642</v>
      </c>
      <c r="AM1244" s="51">
        <v>137.30027872439405</v>
      </c>
    </row>
    <row r="1245" spans="1:39">
      <c r="A1245" t="s">
        <v>2629</v>
      </c>
      <c r="B1245">
        <v>6</v>
      </c>
      <c r="C1245" t="s">
        <v>2630</v>
      </c>
      <c r="D1245" t="s">
        <v>2144</v>
      </c>
      <c r="E1245" t="s">
        <v>137</v>
      </c>
      <c r="F1245" t="s">
        <v>138</v>
      </c>
      <c r="G1245" t="s">
        <v>139</v>
      </c>
      <c r="H1245" t="s">
        <v>140</v>
      </c>
      <c r="I1245" t="s">
        <v>10</v>
      </c>
      <c r="J1245" t="s">
        <v>20</v>
      </c>
      <c r="K1245">
        <v>52</v>
      </c>
      <c r="L1245">
        <v>150486475</v>
      </c>
      <c r="M1245" t="s">
        <v>2145</v>
      </c>
      <c r="N1245">
        <v>243</v>
      </c>
      <c r="O1245">
        <v>3081499.9726923127</v>
      </c>
      <c r="P1245" s="49" t="s">
        <v>33</v>
      </c>
      <c r="Q1245" s="49">
        <v>9800000</v>
      </c>
      <c r="R1245" s="49">
        <v>32.510452999999998</v>
      </c>
      <c r="S1245" s="49">
        <v>52.540310169999998</v>
      </c>
      <c r="T1245" s="49">
        <v>102.35469113918218</v>
      </c>
      <c r="U1245" s="49" t="s">
        <v>2146</v>
      </c>
      <c r="V1245" s="49">
        <v>0.29728859379567718</v>
      </c>
      <c r="W1245" s="49">
        <v>1.1827248672603601</v>
      </c>
      <c r="X1245" s="49">
        <v>2.8362873714296502</v>
      </c>
      <c r="Y1245" s="49">
        <v>44.303867318364098</v>
      </c>
      <c r="Z1245" s="49">
        <v>0.43808999999999998</v>
      </c>
      <c r="AA1245" s="49">
        <v>148.6976837</v>
      </c>
      <c r="AB1245" s="49">
        <v>1.7852155009999999</v>
      </c>
      <c r="AC1245" s="51">
        <v>0.55651590368719528</v>
      </c>
      <c r="AD1245" s="53">
        <v>98000</v>
      </c>
      <c r="AE1245" s="51">
        <v>31.443877272370539</v>
      </c>
      <c r="AF1245" s="51">
        <v>70.901927563580728</v>
      </c>
      <c r="AG1245" s="51">
        <v>10.366603977581141</v>
      </c>
      <c r="AH1245" s="51">
        <v>0.22762645048787958</v>
      </c>
      <c r="AI1245" s="51">
        <v>0.14621046752621744</v>
      </c>
      <c r="AJ1245" s="51">
        <v>0.14107393531585311</v>
      </c>
      <c r="AK1245" s="51">
        <v>106.08144737335964</v>
      </c>
      <c r="AL1245" s="51">
        <v>74.544643055923416</v>
      </c>
      <c r="AM1245" s="51">
        <v>137.61825169079586</v>
      </c>
    </row>
    <row r="1246" spans="1:39">
      <c r="A1246" t="s">
        <v>2631</v>
      </c>
      <c r="B1246">
        <v>6</v>
      </c>
      <c r="C1246" t="s">
        <v>2632</v>
      </c>
      <c r="D1246" t="s">
        <v>2144</v>
      </c>
      <c r="E1246" t="s">
        <v>137</v>
      </c>
      <c r="F1246" t="s">
        <v>138</v>
      </c>
      <c r="G1246" t="s">
        <v>139</v>
      </c>
      <c r="H1246" t="s">
        <v>140</v>
      </c>
      <c r="I1246" t="s">
        <v>10</v>
      </c>
      <c r="J1246" t="s">
        <v>20</v>
      </c>
      <c r="K1246">
        <v>52</v>
      </c>
      <c r="L1246">
        <v>150486475</v>
      </c>
      <c r="M1246" t="s">
        <v>2145</v>
      </c>
      <c r="N1246">
        <v>244</v>
      </c>
      <c r="O1246">
        <v>3094233.4436538513</v>
      </c>
      <c r="P1246" s="49" t="s">
        <v>33</v>
      </c>
      <c r="Q1246" s="49">
        <v>9800000</v>
      </c>
      <c r="R1246" s="49">
        <v>32.510452999999998</v>
      </c>
      <c r="S1246" s="49">
        <v>52.540310169999998</v>
      </c>
      <c r="T1246" s="49">
        <v>102.35469113918218</v>
      </c>
      <c r="U1246" s="49" t="s">
        <v>2146</v>
      </c>
      <c r="V1246" s="49">
        <v>0.29728859379567718</v>
      </c>
      <c r="W1246" s="49">
        <v>1.1827248672603601</v>
      </c>
      <c r="X1246" s="49">
        <v>2.8362873714296502</v>
      </c>
      <c r="Y1246" s="49">
        <v>44.303867318364098</v>
      </c>
      <c r="Z1246" s="49">
        <v>0.43808999999999998</v>
      </c>
      <c r="AA1246" s="49">
        <v>148.6976837</v>
      </c>
      <c r="AB1246" s="49">
        <v>1.7852155009999999</v>
      </c>
      <c r="AC1246" s="51">
        <v>0.55651590368719528</v>
      </c>
      <c r="AD1246" s="53">
        <v>98000</v>
      </c>
      <c r="AE1246" s="51">
        <v>31.573810649529094</v>
      </c>
      <c r="AF1246" s="51">
        <v>71.194910735331064</v>
      </c>
      <c r="AG1246" s="51">
        <v>10.43338000355927</v>
      </c>
      <c r="AH1246" s="51">
        <v>0.22791761581116241</v>
      </c>
      <c r="AI1246" s="51">
        <v>0.14654671093479746</v>
      </c>
      <c r="AJ1246" s="51">
        <v>0.14107393531585311</v>
      </c>
      <c r="AK1246" s="51">
        <v>106.32540519700537</v>
      </c>
      <c r="AL1246" s="51">
        <v>74.716075001232042</v>
      </c>
      <c r="AM1246" s="51">
        <v>137.93473539277866</v>
      </c>
    </row>
    <row r="1247" spans="1:39">
      <c r="A1247" t="s">
        <v>2633</v>
      </c>
      <c r="B1247">
        <v>6</v>
      </c>
      <c r="C1247" t="s">
        <v>2634</v>
      </c>
      <c r="D1247" t="s">
        <v>2144</v>
      </c>
      <c r="E1247" t="s">
        <v>137</v>
      </c>
      <c r="F1247" t="s">
        <v>138</v>
      </c>
      <c r="G1247" t="s">
        <v>139</v>
      </c>
      <c r="H1247" t="s">
        <v>140</v>
      </c>
      <c r="I1247" t="s">
        <v>10</v>
      </c>
      <c r="J1247" t="s">
        <v>20</v>
      </c>
      <c r="K1247">
        <v>52</v>
      </c>
      <c r="L1247">
        <v>150486475</v>
      </c>
      <c r="M1247" t="s">
        <v>2145</v>
      </c>
      <c r="N1247">
        <v>245</v>
      </c>
      <c r="O1247">
        <v>3106966.9146153899</v>
      </c>
      <c r="P1247" s="49" t="s">
        <v>33</v>
      </c>
      <c r="Q1247" s="49">
        <v>9800000</v>
      </c>
      <c r="R1247" s="49">
        <v>32.510452999999998</v>
      </c>
      <c r="S1247" s="49">
        <v>52.540310169999998</v>
      </c>
      <c r="T1247" s="49">
        <v>102.35469113918218</v>
      </c>
      <c r="U1247" s="49" t="s">
        <v>2146</v>
      </c>
      <c r="V1247" s="49">
        <v>0.29728859379567718</v>
      </c>
      <c r="W1247" s="49">
        <v>1.1827248672603601</v>
      </c>
      <c r="X1247" s="49">
        <v>2.8362873714296502</v>
      </c>
      <c r="Y1247" s="49">
        <v>44.303867318364098</v>
      </c>
      <c r="Z1247" s="49">
        <v>0.43808999999999998</v>
      </c>
      <c r="AA1247" s="49">
        <v>148.6976837</v>
      </c>
      <c r="AB1247" s="49">
        <v>1.7852155009999999</v>
      </c>
      <c r="AC1247" s="51">
        <v>0.55651590368719528</v>
      </c>
      <c r="AD1247" s="53">
        <v>98000</v>
      </c>
      <c r="AE1247" s="51">
        <v>31.703744026687652</v>
      </c>
      <c r="AF1247" s="51">
        <v>71.4878939070814</v>
      </c>
      <c r="AG1247" s="51">
        <v>10.500240126020325</v>
      </c>
      <c r="AH1247" s="51">
        <v>0.22820465100988538</v>
      </c>
      <c r="AI1247" s="51">
        <v>0.1468813746236298</v>
      </c>
      <c r="AJ1247" s="51">
        <v>0.14107393531585311</v>
      </c>
      <c r="AK1247" s="51">
        <v>106.56821687181431</v>
      </c>
      <c r="AL1247" s="51">
        <v>74.886701534679872</v>
      </c>
      <c r="AM1247" s="51">
        <v>138.24973220894876</v>
      </c>
    </row>
    <row r="1248" spans="1:39">
      <c r="A1248" t="s">
        <v>2635</v>
      </c>
      <c r="B1248">
        <v>6</v>
      </c>
      <c r="C1248" t="s">
        <v>2636</v>
      </c>
      <c r="D1248" t="s">
        <v>2144</v>
      </c>
      <c r="E1248" t="s">
        <v>137</v>
      </c>
      <c r="F1248" t="s">
        <v>138</v>
      </c>
      <c r="G1248" t="s">
        <v>139</v>
      </c>
      <c r="H1248" t="s">
        <v>140</v>
      </c>
      <c r="I1248" t="s">
        <v>10</v>
      </c>
      <c r="J1248" t="s">
        <v>20</v>
      </c>
      <c r="K1248">
        <v>52</v>
      </c>
      <c r="L1248">
        <v>150486475</v>
      </c>
      <c r="M1248" t="s">
        <v>2145</v>
      </c>
      <c r="N1248">
        <v>246</v>
      </c>
      <c r="O1248">
        <v>3119700.3855769285</v>
      </c>
      <c r="P1248" s="49" t="s">
        <v>33</v>
      </c>
      <c r="Q1248" s="49">
        <v>9800000</v>
      </c>
      <c r="R1248" s="49">
        <v>32.510452999999998</v>
      </c>
      <c r="S1248" s="49">
        <v>52.540310169999998</v>
      </c>
      <c r="T1248" s="49">
        <v>102.35469113918218</v>
      </c>
      <c r="U1248" s="49" t="s">
        <v>2146</v>
      </c>
      <c r="V1248" s="49">
        <v>0.29728859379567718</v>
      </c>
      <c r="W1248" s="49">
        <v>1.1827248672603601</v>
      </c>
      <c r="X1248" s="49">
        <v>2.8362873714296502</v>
      </c>
      <c r="Y1248" s="49">
        <v>44.303867318364098</v>
      </c>
      <c r="Z1248" s="49">
        <v>0.43808999999999998</v>
      </c>
      <c r="AA1248" s="49">
        <v>148.6976837</v>
      </c>
      <c r="AB1248" s="49">
        <v>1.7852155009999999</v>
      </c>
      <c r="AC1248" s="51">
        <v>0.55651590368719528</v>
      </c>
      <c r="AD1248" s="53">
        <v>98000</v>
      </c>
      <c r="AE1248" s="51">
        <v>31.83367740384621</v>
      </c>
      <c r="AF1248" s="51">
        <v>71.780877078831736</v>
      </c>
      <c r="AG1248" s="51">
        <v>10.567183137766886</v>
      </c>
      <c r="AH1248" s="51">
        <v>0.22848756584424698</v>
      </c>
      <c r="AI1248" s="51">
        <v>0.14721446111840783</v>
      </c>
      <c r="AJ1248" s="51">
        <v>0.14107393531585311</v>
      </c>
      <c r="AK1248" s="51">
        <v>106.80988423027644</v>
      </c>
      <c r="AL1248" s="51">
        <v>75.056523943978476</v>
      </c>
      <c r="AM1248" s="51">
        <v>138.5632445165744</v>
      </c>
    </row>
    <row r="1249" spans="1:39">
      <c r="A1249" t="s">
        <v>2637</v>
      </c>
      <c r="B1249">
        <v>6</v>
      </c>
      <c r="C1249" t="s">
        <v>2638</v>
      </c>
      <c r="D1249" t="s">
        <v>2144</v>
      </c>
      <c r="E1249" t="s">
        <v>137</v>
      </c>
      <c r="F1249" t="s">
        <v>138</v>
      </c>
      <c r="G1249" t="s">
        <v>139</v>
      </c>
      <c r="H1249" t="s">
        <v>140</v>
      </c>
      <c r="I1249" t="s">
        <v>10</v>
      </c>
      <c r="J1249" t="s">
        <v>20</v>
      </c>
      <c r="K1249">
        <v>52</v>
      </c>
      <c r="L1249">
        <v>150486475</v>
      </c>
      <c r="M1249" t="s">
        <v>2145</v>
      </c>
      <c r="N1249">
        <v>247</v>
      </c>
      <c r="O1249">
        <v>3132433.8565384671</v>
      </c>
      <c r="P1249" s="49" t="s">
        <v>33</v>
      </c>
      <c r="Q1249" s="49">
        <v>9800000</v>
      </c>
      <c r="R1249" s="49">
        <v>32.510452999999998</v>
      </c>
      <c r="S1249" s="49">
        <v>52.540310169999998</v>
      </c>
      <c r="T1249" s="49">
        <v>102.35469113918218</v>
      </c>
      <c r="U1249" s="49" t="s">
        <v>2146</v>
      </c>
      <c r="V1249" s="49">
        <v>0.29728859379567718</v>
      </c>
      <c r="W1249" s="49">
        <v>1.1827248672603601</v>
      </c>
      <c r="X1249" s="49">
        <v>2.8362873714296502</v>
      </c>
      <c r="Y1249" s="49">
        <v>44.303867318364098</v>
      </c>
      <c r="Z1249" s="49">
        <v>0.43808999999999998</v>
      </c>
      <c r="AA1249" s="49">
        <v>148.6976837</v>
      </c>
      <c r="AB1249" s="49">
        <v>1.7852155009999999</v>
      </c>
      <c r="AC1249" s="51">
        <v>0.55651590368719528</v>
      </c>
      <c r="AD1249" s="53">
        <v>98000</v>
      </c>
      <c r="AE1249" s="51">
        <v>31.963610781004768</v>
      </c>
      <c r="AF1249" s="51">
        <v>72.073860250582072</v>
      </c>
      <c r="AG1249" s="51">
        <v>10.634207834472921</v>
      </c>
      <c r="AH1249" s="51">
        <v>0.22876637011476464</v>
      </c>
      <c r="AI1249" s="51">
        <v>0.14754597294359625</v>
      </c>
      <c r="AJ1249" s="51">
        <v>0.14107393531585311</v>
      </c>
      <c r="AK1249" s="51">
        <v>107.05040910399019</v>
      </c>
      <c r="AL1249" s="51">
        <v>75.225543516212994</v>
      </c>
      <c r="AM1249" s="51">
        <v>138.8752746917674</v>
      </c>
    </row>
    <row r="1250" spans="1:39">
      <c r="A1250" t="s">
        <v>2639</v>
      </c>
      <c r="B1250">
        <v>6</v>
      </c>
      <c r="C1250" t="s">
        <v>2640</v>
      </c>
      <c r="D1250" t="s">
        <v>2144</v>
      </c>
      <c r="E1250" t="s">
        <v>137</v>
      </c>
      <c r="F1250" t="s">
        <v>138</v>
      </c>
      <c r="G1250" t="s">
        <v>139</v>
      </c>
      <c r="H1250" t="s">
        <v>140</v>
      </c>
      <c r="I1250" t="s">
        <v>10</v>
      </c>
      <c r="J1250" t="s">
        <v>20</v>
      </c>
      <c r="K1250">
        <v>52</v>
      </c>
      <c r="L1250">
        <v>150486475</v>
      </c>
      <c r="M1250" t="s">
        <v>2145</v>
      </c>
      <c r="N1250">
        <v>248</v>
      </c>
      <c r="O1250">
        <v>3145167.3275000057</v>
      </c>
      <c r="P1250" s="49" t="s">
        <v>33</v>
      </c>
      <c r="Q1250" s="49">
        <v>9800000</v>
      </c>
      <c r="R1250" s="49">
        <v>32.510452999999998</v>
      </c>
      <c r="S1250" s="49">
        <v>52.540310169999998</v>
      </c>
      <c r="T1250" s="49">
        <v>102.35469113918218</v>
      </c>
      <c r="U1250" s="49" t="s">
        <v>2146</v>
      </c>
      <c r="V1250" s="49">
        <v>0.29728859379567718</v>
      </c>
      <c r="W1250" s="49">
        <v>1.1827248672603601</v>
      </c>
      <c r="X1250" s="49">
        <v>2.8362873714296502</v>
      </c>
      <c r="Y1250" s="49">
        <v>44.303867318364098</v>
      </c>
      <c r="Z1250" s="49">
        <v>0.43808999999999998</v>
      </c>
      <c r="AA1250" s="49">
        <v>148.6976837</v>
      </c>
      <c r="AB1250" s="49">
        <v>1.7852155009999999</v>
      </c>
      <c r="AC1250" s="51">
        <v>0.55651590368719528</v>
      </c>
      <c r="AD1250" s="53">
        <v>98000</v>
      </c>
      <c r="AE1250" s="51">
        <v>32.093544158163326</v>
      </c>
      <c r="AF1250" s="51">
        <v>72.366843422332408</v>
      </c>
      <c r="AG1250" s="51">
        <v>10.701313014695533</v>
      </c>
      <c r="AH1250" s="51">
        <v>0.22904107366205648</v>
      </c>
      <c r="AI1250" s="51">
        <v>0.14787591262261837</v>
      </c>
      <c r="AJ1250" s="51">
        <v>0.14107393531585311</v>
      </c>
      <c r="AK1250" s="51">
        <v>107.28979332379848</v>
      </c>
      <c r="AL1250" s="51">
        <v>75.393761537937593</v>
      </c>
      <c r="AM1250" s="51">
        <v>139.18582510965936</v>
      </c>
    </row>
    <row r="1251" spans="1:39">
      <c r="A1251" t="s">
        <v>2641</v>
      </c>
      <c r="B1251">
        <v>6</v>
      </c>
      <c r="C1251" t="s">
        <v>2642</v>
      </c>
      <c r="D1251" t="s">
        <v>2144</v>
      </c>
      <c r="E1251" t="s">
        <v>137</v>
      </c>
      <c r="F1251" t="s">
        <v>138</v>
      </c>
      <c r="G1251" t="s">
        <v>139</v>
      </c>
      <c r="H1251" t="s">
        <v>140</v>
      </c>
      <c r="I1251" t="s">
        <v>10</v>
      </c>
      <c r="J1251" t="s">
        <v>20</v>
      </c>
      <c r="K1251">
        <v>52</v>
      </c>
      <c r="L1251">
        <v>150486475</v>
      </c>
      <c r="M1251" t="s">
        <v>2145</v>
      </c>
      <c r="N1251">
        <v>249</v>
      </c>
      <c r="O1251">
        <v>3157900.7984615443</v>
      </c>
      <c r="P1251" s="49" t="s">
        <v>33</v>
      </c>
      <c r="Q1251" s="49">
        <v>9800000</v>
      </c>
      <c r="R1251" s="49">
        <v>32.510452999999998</v>
      </c>
      <c r="S1251" s="49">
        <v>52.540310169999998</v>
      </c>
      <c r="T1251" s="49">
        <v>102.35469113918218</v>
      </c>
      <c r="U1251" s="49" t="s">
        <v>2146</v>
      </c>
      <c r="V1251" s="49">
        <v>0.29728859379567718</v>
      </c>
      <c r="W1251" s="49">
        <v>1.1827248672603601</v>
      </c>
      <c r="X1251" s="49">
        <v>2.8362873714296502</v>
      </c>
      <c r="Y1251" s="49">
        <v>44.303867318364098</v>
      </c>
      <c r="Z1251" s="49">
        <v>0.43808999999999998</v>
      </c>
      <c r="AA1251" s="49">
        <v>148.6976837</v>
      </c>
      <c r="AB1251" s="49">
        <v>1.7852155009999999</v>
      </c>
      <c r="AC1251" s="51">
        <v>0.55651590368719528</v>
      </c>
      <c r="AD1251" s="53">
        <v>98000</v>
      </c>
      <c r="AE1251" s="51">
        <v>32.223477535321884</v>
      </c>
      <c r="AF1251" s="51">
        <v>72.659826594082745</v>
      </c>
      <c r="AG1251" s="51">
        <v>10.768497479886774</v>
      </c>
      <c r="AH1251" s="51">
        <v>0.22931168636706564</v>
      </c>
      <c r="AI1251" s="51">
        <v>0.14820428267803953</v>
      </c>
      <c r="AJ1251" s="51">
        <v>0.14107393531585311</v>
      </c>
      <c r="AK1251" s="51">
        <v>107.52803871992171</v>
      </c>
      <c r="AL1251" s="51">
        <v>75.561179295269056</v>
      </c>
      <c r="AM1251" s="51">
        <v>139.49489814457436</v>
      </c>
    </row>
    <row r="1252" spans="1:39">
      <c r="A1252" t="s">
        <v>2643</v>
      </c>
      <c r="B1252">
        <v>6</v>
      </c>
      <c r="C1252" t="s">
        <v>2644</v>
      </c>
      <c r="D1252" t="s">
        <v>2144</v>
      </c>
      <c r="E1252" t="s">
        <v>137</v>
      </c>
      <c r="F1252" t="s">
        <v>138</v>
      </c>
      <c r="G1252" t="s">
        <v>139</v>
      </c>
      <c r="H1252" t="s">
        <v>140</v>
      </c>
      <c r="I1252" t="s">
        <v>10</v>
      </c>
      <c r="J1252" t="s">
        <v>20</v>
      </c>
      <c r="K1252">
        <v>52</v>
      </c>
      <c r="L1252">
        <v>150486475</v>
      </c>
      <c r="M1252" t="s">
        <v>2145</v>
      </c>
      <c r="N1252">
        <v>250</v>
      </c>
      <c r="O1252">
        <v>3170634.2694230829</v>
      </c>
      <c r="P1252" s="49" t="s">
        <v>33</v>
      </c>
      <c r="Q1252" s="49">
        <v>9800000</v>
      </c>
      <c r="R1252" s="49">
        <v>32.510452999999998</v>
      </c>
      <c r="S1252" s="49">
        <v>52.540310169999998</v>
      </c>
      <c r="T1252" s="49">
        <v>102.35469113918218</v>
      </c>
      <c r="U1252" s="49" t="s">
        <v>2146</v>
      </c>
      <c r="V1252" s="49">
        <v>0.29728859379567718</v>
      </c>
      <c r="W1252" s="49">
        <v>1.1827248672603601</v>
      </c>
      <c r="X1252" s="49">
        <v>2.8362873714296502</v>
      </c>
      <c r="Y1252" s="49">
        <v>44.303867318364098</v>
      </c>
      <c r="Z1252" s="49">
        <v>0.43808999999999998</v>
      </c>
      <c r="AA1252" s="49">
        <v>148.6976837</v>
      </c>
      <c r="AB1252" s="49">
        <v>1.7852155009999999</v>
      </c>
      <c r="AC1252" s="51">
        <v>0.55651590368719528</v>
      </c>
      <c r="AD1252" s="53">
        <v>98000</v>
      </c>
      <c r="AE1252" s="51">
        <v>32.353410912480442</v>
      </c>
      <c r="AF1252" s="51">
        <v>72.952809765833081</v>
      </c>
      <c r="AG1252" s="51">
        <v>10.835760034405382</v>
      </c>
      <c r="AH1252" s="51">
        <v>0.22957821815078744</v>
      </c>
      <c r="AI1252" s="51">
        <v>0.14853108563174536</v>
      </c>
      <c r="AJ1252" s="51">
        <v>0.14107393531585311</v>
      </c>
      <c r="AK1252" s="51">
        <v>107.76514712208716</v>
      </c>
      <c r="AL1252" s="51">
        <v>75.727798073977596</v>
      </c>
      <c r="AM1252" s="51">
        <v>139.80249617019672</v>
      </c>
    </row>
    <row r="1253" spans="1:39">
      <c r="A1253" t="s">
        <v>2645</v>
      </c>
      <c r="B1253">
        <v>6</v>
      </c>
      <c r="C1253" t="s">
        <v>2646</v>
      </c>
      <c r="D1253" t="s">
        <v>2144</v>
      </c>
      <c r="E1253" t="s">
        <v>137</v>
      </c>
      <c r="F1253" t="s">
        <v>138</v>
      </c>
      <c r="G1253" t="s">
        <v>139</v>
      </c>
      <c r="H1253" t="s">
        <v>140</v>
      </c>
      <c r="I1253" t="s">
        <v>10</v>
      </c>
      <c r="J1253" t="s">
        <v>20</v>
      </c>
      <c r="K1253">
        <v>52</v>
      </c>
      <c r="L1253">
        <v>150486475</v>
      </c>
      <c r="M1253" t="s">
        <v>2145</v>
      </c>
      <c r="N1253">
        <v>251</v>
      </c>
      <c r="O1253">
        <v>3183367.7403846215</v>
      </c>
      <c r="P1253" s="49" t="s">
        <v>33</v>
      </c>
      <c r="Q1253" s="49">
        <v>9800000</v>
      </c>
      <c r="R1253" s="49">
        <v>32.510452999999998</v>
      </c>
      <c r="S1253" s="49">
        <v>52.540310169999998</v>
      </c>
      <c r="T1253" s="49">
        <v>102.35469113918218</v>
      </c>
      <c r="U1253" s="49" t="s">
        <v>2146</v>
      </c>
      <c r="V1253" s="49">
        <v>0.29728859379567718</v>
      </c>
      <c r="W1253" s="49">
        <v>1.1827248672603601</v>
      </c>
      <c r="X1253" s="49">
        <v>2.8362873714296502</v>
      </c>
      <c r="Y1253" s="49">
        <v>44.303867318364098</v>
      </c>
      <c r="Z1253" s="49">
        <v>0.43808999999999998</v>
      </c>
      <c r="AA1253" s="49">
        <v>148.6976837</v>
      </c>
      <c r="AB1253" s="49">
        <v>1.7852155009999999</v>
      </c>
      <c r="AC1253" s="51">
        <v>0.55651590368719528</v>
      </c>
      <c r="AD1253" s="53">
        <v>98000</v>
      </c>
      <c r="AE1253" s="51">
        <v>32.483344289638993</v>
      </c>
      <c r="AF1253" s="51">
        <v>73.245792937583403</v>
      </c>
      <c r="AG1253" s="51">
        <v>10.903099485528541</v>
      </c>
      <c r="AH1253" s="51">
        <v>0.22984067897437138</v>
      </c>
      <c r="AI1253" s="51">
        <v>0.14885632400511584</v>
      </c>
      <c r="AJ1253" s="51">
        <v>0.14107393531585311</v>
      </c>
      <c r="AK1253" s="51">
        <v>108.00112035965519</v>
      </c>
      <c r="AL1253" s="51">
        <v>75.893619159575607</v>
      </c>
      <c r="AM1253" s="51">
        <v>140.10862155973476</v>
      </c>
    </row>
    <row r="1254" spans="1:39">
      <c r="A1254" t="s">
        <v>2647</v>
      </c>
      <c r="B1254">
        <v>6</v>
      </c>
      <c r="C1254" t="s">
        <v>2648</v>
      </c>
      <c r="D1254" t="s">
        <v>2144</v>
      </c>
      <c r="E1254" t="s">
        <v>137</v>
      </c>
      <c r="F1254" t="s">
        <v>138</v>
      </c>
      <c r="G1254" t="s">
        <v>139</v>
      </c>
      <c r="H1254" t="s">
        <v>140</v>
      </c>
      <c r="I1254" t="s">
        <v>10</v>
      </c>
      <c r="J1254" t="s">
        <v>20</v>
      </c>
      <c r="K1254">
        <v>52</v>
      </c>
      <c r="L1254">
        <v>150486475</v>
      </c>
      <c r="M1254" t="s">
        <v>2145</v>
      </c>
      <c r="N1254">
        <v>252</v>
      </c>
      <c r="O1254">
        <v>3196101.2113461602</v>
      </c>
      <c r="P1254" s="49" t="s">
        <v>33</v>
      </c>
      <c r="Q1254" s="49">
        <v>9800000</v>
      </c>
      <c r="R1254" s="49">
        <v>32.510452999999998</v>
      </c>
      <c r="S1254" s="49">
        <v>52.540310169999998</v>
      </c>
      <c r="T1254" s="49">
        <v>102.35469113918218</v>
      </c>
      <c r="U1254" s="49" t="s">
        <v>2146</v>
      </c>
      <c r="V1254" s="49">
        <v>0.29728859379567718</v>
      </c>
      <c r="W1254" s="49">
        <v>1.1827248672603601</v>
      </c>
      <c r="X1254" s="49">
        <v>2.8362873714296502</v>
      </c>
      <c r="Y1254" s="49">
        <v>44.303867318364098</v>
      </c>
      <c r="Z1254" s="49">
        <v>0.43808999999999998</v>
      </c>
      <c r="AA1254" s="49">
        <v>148.6976837</v>
      </c>
      <c r="AB1254" s="49">
        <v>1.7852155009999999</v>
      </c>
      <c r="AC1254" s="51">
        <v>0.55651590368719528</v>
      </c>
      <c r="AD1254" s="53">
        <v>98000</v>
      </c>
      <c r="AE1254" s="51">
        <v>32.613277666797551</v>
      </c>
      <c r="AF1254" s="51">
        <v>73.538776109333753</v>
      </c>
      <c r="AG1254" s="51">
        <v>10.970514643463604</v>
      </c>
      <c r="AH1254" s="51">
        <v>0.23009907883892716</v>
      </c>
      <c r="AI1254" s="51">
        <v>0.14918000031919479</v>
      </c>
      <c r="AJ1254" s="51">
        <v>0.14107393531585311</v>
      </c>
      <c r="AK1254" s="51">
        <v>108.23596026174231</v>
      </c>
      <c r="AL1254" s="51">
        <v>76.058643837404134</v>
      </c>
      <c r="AM1254" s="51">
        <v>140.41327668608048</v>
      </c>
    </row>
    <row r="1255" spans="1:39">
      <c r="A1255" t="s">
        <v>2649</v>
      </c>
      <c r="B1255">
        <v>6</v>
      </c>
      <c r="C1255" t="s">
        <v>2650</v>
      </c>
      <c r="D1255" t="s">
        <v>2144</v>
      </c>
      <c r="E1255" t="s">
        <v>137</v>
      </c>
      <c r="F1255" t="s">
        <v>138</v>
      </c>
      <c r="G1255" t="s">
        <v>139</v>
      </c>
      <c r="H1255" t="s">
        <v>140</v>
      </c>
      <c r="I1255" t="s">
        <v>10</v>
      </c>
      <c r="J1255" t="s">
        <v>20</v>
      </c>
      <c r="K1255">
        <v>52</v>
      </c>
      <c r="L1255">
        <v>150486475</v>
      </c>
      <c r="M1255" t="s">
        <v>2145</v>
      </c>
      <c r="N1255">
        <v>253</v>
      </c>
      <c r="O1255">
        <v>3208834.6823076988</v>
      </c>
      <c r="P1255" s="49" t="s">
        <v>33</v>
      </c>
      <c r="Q1255" s="49">
        <v>9800000</v>
      </c>
      <c r="R1255" s="49">
        <v>32.510452999999998</v>
      </c>
      <c r="S1255" s="49">
        <v>52.540310169999998</v>
      </c>
      <c r="T1255" s="49">
        <v>102.35469113918218</v>
      </c>
      <c r="U1255" s="49" t="s">
        <v>2146</v>
      </c>
      <c r="V1255" s="49">
        <v>0.29728859379567718</v>
      </c>
      <c r="W1255" s="49">
        <v>1.1827248672603601</v>
      </c>
      <c r="X1255" s="49">
        <v>2.8362873714296502</v>
      </c>
      <c r="Y1255" s="49">
        <v>44.303867318364098</v>
      </c>
      <c r="Z1255" s="49">
        <v>0.43808999999999998</v>
      </c>
      <c r="AA1255" s="49">
        <v>148.6976837</v>
      </c>
      <c r="AB1255" s="49">
        <v>1.7852155009999999</v>
      </c>
      <c r="AC1255" s="51">
        <v>0.55651590368719528</v>
      </c>
      <c r="AD1255" s="53">
        <v>98000</v>
      </c>
      <c r="AE1255" s="51">
        <v>32.743211043956109</v>
      </c>
      <c r="AF1255" s="51">
        <v>73.831759281084089</v>
      </c>
      <c r="AG1255" s="51">
        <v>11.038004321359789</v>
      </c>
      <c r="AH1255" s="51">
        <v>0.23035342778559467</v>
      </c>
      <c r="AI1255" s="51">
        <v>0.14950211709485511</v>
      </c>
      <c r="AJ1255" s="51">
        <v>0.14107393531585311</v>
      </c>
      <c r="AK1255" s="51">
        <v>108.469668657341</v>
      </c>
      <c r="AL1255" s="51">
        <v>76.222873392717048</v>
      </c>
      <c r="AM1255" s="51">
        <v>140.71646392196496</v>
      </c>
    </row>
    <row r="1256" spans="1:39">
      <c r="A1256" t="s">
        <v>2651</v>
      </c>
      <c r="B1256">
        <v>6</v>
      </c>
      <c r="C1256" t="s">
        <v>2652</v>
      </c>
      <c r="D1256" t="s">
        <v>2144</v>
      </c>
      <c r="E1256" t="s">
        <v>137</v>
      </c>
      <c r="F1256" t="s">
        <v>138</v>
      </c>
      <c r="G1256" t="s">
        <v>139</v>
      </c>
      <c r="H1256" t="s">
        <v>140</v>
      </c>
      <c r="I1256" t="s">
        <v>10</v>
      </c>
      <c r="J1256" t="s">
        <v>20</v>
      </c>
      <c r="K1256">
        <v>52</v>
      </c>
      <c r="L1256">
        <v>150486475</v>
      </c>
      <c r="M1256" t="s">
        <v>2145</v>
      </c>
      <c r="N1256">
        <v>254</v>
      </c>
      <c r="O1256">
        <v>3221568.1532692374</v>
      </c>
      <c r="P1256" s="49" t="s">
        <v>33</v>
      </c>
      <c r="Q1256" s="49">
        <v>9800000</v>
      </c>
      <c r="R1256" s="49">
        <v>32.510452999999998</v>
      </c>
      <c r="S1256" s="49">
        <v>52.540310169999998</v>
      </c>
      <c r="T1256" s="49">
        <v>102.35469113918218</v>
      </c>
      <c r="U1256" s="49" t="s">
        <v>2146</v>
      </c>
      <c r="V1256" s="49">
        <v>0.29728859379567718</v>
      </c>
      <c r="W1256" s="49">
        <v>1.1827248672603601</v>
      </c>
      <c r="X1256" s="49">
        <v>2.8362873714296502</v>
      </c>
      <c r="Y1256" s="49">
        <v>44.303867318364098</v>
      </c>
      <c r="Z1256" s="49">
        <v>0.43808999999999998</v>
      </c>
      <c r="AA1256" s="49">
        <v>148.6976837</v>
      </c>
      <c r="AB1256" s="49">
        <v>1.7852155009999999</v>
      </c>
      <c r="AC1256" s="51">
        <v>0.55651590368719528</v>
      </c>
      <c r="AD1256" s="53">
        <v>98000</v>
      </c>
      <c r="AE1256" s="51">
        <v>32.873144421114667</v>
      </c>
      <c r="AF1256" s="51">
        <v>74.124742452834425</v>
      </c>
      <c r="AG1256" s="51">
        <v>11.105567335319904</v>
      </c>
      <c r="AH1256" s="51">
        <v>0.23060373589541203</v>
      </c>
      <c r="AI1256" s="51">
        <v>0.14982267685296008</v>
      </c>
      <c r="AJ1256" s="51">
        <v>0.14107393531585311</v>
      </c>
      <c r="AK1256" s="51">
        <v>108.70224737543676</v>
      </c>
      <c r="AL1256" s="51">
        <v>76.386309110763321</v>
      </c>
      <c r="AM1256" s="51">
        <v>141.0181856401102</v>
      </c>
    </row>
    <row r="1257" spans="1:39">
      <c r="A1257" t="s">
        <v>2653</v>
      </c>
      <c r="B1257">
        <v>6</v>
      </c>
      <c r="C1257" t="s">
        <v>2654</v>
      </c>
      <c r="D1257" t="s">
        <v>2144</v>
      </c>
      <c r="E1257" t="s">
        <v>137</v>
      </c>
      <c r="F1257" t="s">
        <v>138</v>
      </c>
      <c r="G1257" t="s">
        <v>139</v>
      </c>
      <c r="H1257" t="s">
        <v>140</v>
      </c>
      <c r="I1257" t="s">
        <v>10</v>
      </c>
      <c r="J1257" t="s">
        <v>20</v>
      </c>
      <c r="K1257">
        <v>52</v>
      </c>
      <c r="L1257">
        <v>150486475</v>
      </c>
      <c r="M1257" t="s">
        <v>2145</v>
      </c>
      <c r="N1257">
        <v>255</v>
      </c>
      <c r="O1257">
        <v>3234301.624230776</v>
      </c>
      <c r="P1257" s="49" t="s">
        <v>33</v>
      </c>
      <c r="Q1257" s="49">
        <v>9800000</v>
      </c>
      <c r="R1257" s="49">
        <v>32.510452999999998</v>
      </c>
      <c r="S1257" s="49">
        <v>52.540310169999998</v>
      </c>
      <c r="T1257" s="49">
        <v>102.35469113918218</v>
      </c>
      <c r="U1257" s="49" t="s">
        <v>2146</v>
      </c>
      <c r="V1257" s="49">
        <v>0.29728859379567718</v>
      </c>
      <c r="W1257" s="49">
        <v>1.1827248672603601</v>
      </c>
      <c r="X1257" s="49">
        <v>2.8362873714296502</v>
      </c>
      <c r="Y1257" s="49">
        <v>44.303867318364098</v>
      </c>
      <c r="Z1257" s="49">
        <v>0.43808999999999998</v>
      </c>
      <c r="AA1257" s="49">
        <v>148.6976837</v>
      </c>
      <c r="AB1257" s="49">
        <v>1.7852155009999999</v>
      </c>
      <c r="AC1257" s="51">
        <v>0.55651590368719528</v>
      </c>
      <c r="AD1257" s="53">
        <v>98000</v>
      </c>
      <c r="AE1257" s="51">
        <v>33.003077798273225</v>
      </c>
      <c r="AF1257" s="51">
        <v>74.417725624584762</v>
      </c>
      <c r="AG1257" s="51">
        <v>11.173202504411964</v>
      </c>
      <c r="AH1257" s="51">
        <v>0.23085001328914331</v>
      </c>
      <c r="AI1257" s="51">
        <v>0.15014168211451986</v>
      </c>
      <c r="AJ1257" s="51">
        <v>0.14107393531585311</v>
      </c>
      <c r="AK1257" s="51">
        <v>108.93369824512166</v>
      </c>
      <c r="AL1257" s="51">
        <v>76.548952276866814</v>
      </c>
      <c r="AM1257" s="51">
        <v>141.31844421337652</v>
      </c>
    </row>
    <row r="1258" spans="1:39">
      <c r="A1258" t="s">
        <v>2655</v>
      </c>
      <c r="B1258">
        <v>6</v>
      </c>
      <c r="C1258" t="s">
        <v>2656</v>
      </c>
      <c r="D1258" t="s">
        <v>2144</v>
      </c>
      <c r="E1258" t="s">
        <v>137</v>
      </c>
      <c r="F1258" t="s">
        <v>138</v>
      </c>
      <c r="G1258" t="s">
        <v>139</v>
      </c>
      <c r="H1258" t="s">
        <v>140</v>
      </c>
      <c r="I1258" t="s">
        <v>10</v>
      </c>
      <c r="J1258" t="s">
        <v>20</v>
      </c>
      <c r="K1258">
        <v>52</v>
      </c>
      <c r="L1258">
        <v>150486475</v>
      </c>
      <c r="M1258" t="s">
        <v>2145</v>
      </c>
      <c r="N1258">
        <v>256</v>
      </c>
      <c r="O1258">
        <v>3247035.0951923146</v>
      </c>
      <c r="P1258" s="49" t="s">
        <v>33</v>
      </c>
      <c r="Q1258" s="49">
        <v>9800000</v>
      </c>
      <c r="R1258" s="49">
        <v>32.510452999999998</v>
      </c>
      <c r="S1258" s="49">
        <v>52.540310169999998</v>
      </c>
      <c r="T1258" s="49">
        <v>102.35469113918218</v>
      </c>
      <c r="U1258" s="49" t="s">
        <v>2146</v>
      </c>
      <c r="V1258" s="49">
        <v>0.29728859379567718</v>
      </c>
      <c r="W1258" s="49">
        <v>1.1827248672603601</v>
      </c>
      <c r="X1258" s="49">
        <v>2.8362873714296502</v>
      </c>
      <c r="Y1258" s="49">
        <v>44.303867318364098</v>
      </c>
      <c r="Z1258" s="49">
        <v>0.43808999999999998</v>
      </c>
      <c r="AA1258" s="49">
        <v>148.6976837</v>
      </c>
      <c r="AB1258" s="49">
        <v>1.7852155009999999</v>
      </c>
      <c r="AC1258" s="51">
        <v>0.55651590368719528</v>
      </c>
      <c r="AD1258" s="53">
        <v>98000</v>
      </c>
      <c r="AE1258" s="51">
        <v>33.133011175431783</v>
      </c>
      <c r="AF1258" s="51">
        <v>74.710708796335098</v>
      </c>
      <c r="AG1258" s="51">
        <v>11.240908650680867</v>
      </c>
      <c r="AH1258" s="51">
        <v>0.23109227012736938</v>
      </c>
      <c r="AI1258" s="51">
        <v>0.15045913540084477</v>
      </c>
      <c r="AJ1258" s="51">
        <v>0.14107393531585311</v>
      </c>
      <c r="AK1258" s="51">
        <v>109.16402309570555</v>
      </c>
      <c r="AL1258" s="51">
        <v>76.710804176504411</v>
      </c>
      <c r="AM1258" s="51">
        <v>141.61724201490668</v>
      </c>
    </row>
    <row r="1259" spans="1:39">
      <c r="A1259" t="s">
        <v>2657</v>
      </c>
      <c r="B1259">
        <v>6</v>
      </c>
      <c r="C1259" t="s">
        <v>2658</v>
      </c>
      <c r="D1259" t="s">
        <v>2144</v>
      </c>
      <c r="E1259" t="s">
        <v>137</v>
      </c>
      <c r="F1259" t="s">
        <v>138</v>
      </c>
      <c r="G1259" t="s">
        <v>139</v>
      </c>
      <c r="H1259" t="s">
        <v>140</v>
      </c>
      <c r="I1259" t="s">
        <v>10</v>
      </c>
      <c r="J1259" t="s">
        <v>20</v>
      </c>
      <c r="K1259">
        <v>52</v>
      </c>
      <c r="L1259">
        <v>150486475</v>
      </c>
      <c r="M1259" t="s">
        <v>2145</v>
      </c>
      <c r="N1259">
        <v>257</v>
      </c>
      <c r="O1259">
        <v>3259768.5661538532</v>
      </c>
      <c r="P1259" s="49" t="s">
        <v>33</v>
      </c>
      <c r="Q1259" s="49">
        <v>9800000</v>
      </c>
      <c r="R1259" s="49">
        <v>32.510452999999998</v>
      </c>
      <c r="S1259" s="49">
        <v>52.540310169999998</v>
      </c>
      <c r="T1259" s="49">
        <v>102.35469113918218</v>
      </c>
      <c r="U1259" s="49" t="s">
        <v>2146</v>
      </c>
      <c r="V1259" s="49">
        <v>0.29728859379567718</v>
      </c>
      <c r="W1259" s="49">
        <v>1.1827248672603601</v>
      </c>
      <c r="X1259" s="49">
        <v>2.8362873714296502</v>
      </c>
      <c r="Y1259" s="49">
        <v>44.303867318364098</v>
      </c>
      <c r="Z1259" s="49">
        <v>0.43808999999999998</v>
      </c>
      <c r="AA1259" s="49">
        <v>148.6976837</v>
      </c>
      <c r="AB1259" s="49">
        <v>1.7852155009999999</v>
      </c>
      <c r="AC1259" s="51">
        <v>0.55651590368719528</v>
      </c>
      <c r="AD1259" s="53">
        <v>98000</v>
      </c>
      <c r="AE1259" s="51">
        <v>33.262944552590341</v>
      </c>
      <c r="AF1259" s="51">
        <v>75.003691968085434</v>
      </c>
      <c r="AG1259" s="51">
        <v>11.308684599159987</v>
      </c>
      <c r="AH1259" s="51">
        <v>0.23133051661026843</v>
      </c>
      <c r="AI1259" s="51">
        <v>0.15077503923369409</v>
      </c>
      <c r="AJ1259" s="51">
        <v>0.14107393531585311</v>
      </c>
      <c r="AK1259" s="51">
        <v>109.393223756824</v>
      </c>
      <c r="AL1259" s="51">
        <v>76.871866095381918</v>
      </c>
      <c r="AM1259" s="51">
        <v>141.91458141826607</v>
      </c>
    </row>
    <row r="1260" spans="1:39">
      <c r="A1260" t="s">
        <v>2659</v>
      </c>
      <c r="B1260">
        <v>6</v>
      </c>
      <c r="C1260" t="s">
        <v>2660</v>
      </c>
      <c r="D1260" t="s">
        <v>2144</v>
      </c>
      <c r="E1260" t="s">
        <v>137</v>
      </c>
      <c r="F1260" t="s">
        <v>138</v>
      </c>
      <c r="G1260" t="s">
        <v>139</v>
      </c>
      <c r="H1260" t="s">
        <v>140</v>
      </c>
      <c r="I1260" t="s">
        <v>10</v>
      </c>
      <c r="J1260" t="s">
        <v>20</v>
      </c>
      <c r="K1260">
        <v>52</v>
      </c>
      <c r="L1260">
        <v>150486475</v>
      </c>
      <c r="M1260" t="s">
        <v>2145</v>
      </c>
      <c r="N1260">
        <v>258</v>
      </c>
      <c r="O1260">
        <v>3272502.0371153918</v>
      </c>
      <c r="P1260" s="49" t="s">
        <v>33</v>
      </c>
      <c r="Q1260" s="49">
        <v>9800000</v>
      </c>
      <c r="R1260" s="49">
        <v>32.510452999999998</v>
      </c>
      <c r="S1260" s="49">
        <v>52.540310169999998</v>
      </c>
      <c r="T1260" s="49">
        <v>102.35469113918218</v>
      </c>
      <c r="U1260" s="49" t="s">
        <v>2146</v>
      </c>
      <c r="V1260" s="49">
        <v>0.29728859379567718</v>
      </c>
      <c r="W1260" s="49">
        <v>1.1827248672603601</v>
      </c>
      <c r="X1260" s="49">
        <v>2.8362873714296502</v>
      </c>
      <c r="Y1260" s="49">
        <v>44.303867318364098</v>
      </c>
      <c r="Z1260" s="49">
        <v>0.43808999999999998</v>
      </c>
      <c r="AA1260" s="49">
        <v>148.6976837</v>
      </c>
      <c r="AB1260" s="49">
        <v>1.7852155009999999</v>
      </c>
      <c r="AC1260" s="51">
        <v>0.55651590368719528</v>
      </c>
      <c r="AD1260" s="53">
        <v>98000</v>
      </c>
      <c r="AE1260" s="51">
        <v>33.392877929748899</v>
      </c>
      <c r="AF1260" s="51">
        <v>75.29667513983577</v>
      </c>
      <c r="AG1260" s="51">
        <v>11.376529177882739</v>
      </c>
      <c r="AH1260" s="51">
        <v>0.23156476297746462</v>
      </c>
      <c r="AI1260" s="51">
        <v>0.15108939613542083</v>
      </c>
      <c r="AJ1260" s="51">
        <v>0.14107393531585311</v>
      </c>
      <c r="AK1260" s="51">
        <v>109.62130205854339</v>
      </c>
      <c r="AL1260" s="51">
        <v>77.032139319507849</v>
      </c>
      <c r="AM1260" s="51">
        <v>142.21046479757894</v>
      </c>
    </row>
    <row r="1261" spans="1:39">
      <c r="A1261" t="s">
        <v>2661</v>
      </c>
      <c r="B1261">
        <v>6</v>
      </c>
      <c r="C1261" t="s">
        <v>2662</v>
      </c>
      <c r="D1261" t="s">
        <v>2144</v>
      </c>
      <c r="E1261" t="s">
        <v>137</v>
      </c>
      <c r="F1261" t="s">
        <v>138</v>
      </c>
      <c r="G1261" t="s">
        <v>139</v>
      </c>
      <c r="H1261" t="s">
        <v>140</v>
      </c>
      <c r="I1261" t="s">
        <v>10</v>
      </c>
      <c r="J1261" t="s">
        <v>20</v>
      </c>
      <c r="K1261">
        <v>52</v>
      </c>
      <c r="L1261">
        <v>150486475</v>
      </c>
      <c r="M1261" t="s">
        <v>2145</v>
      </c>
      <c r="N1261">
        <v>259</v>
      </c>
      <c r="O1261">
        <v>3285235.5080769304</v>
      </c>
      <c r="P1261" s="49" t="s">
        <v>33</v>
      </c>
      <c r="Q1261" s="49">
        <v>9800000</v>
      </c>
      <c r="R1261" s="49">
        <v>32.510452999999998</v>
      </c>
      <c r="S1261" s="49">
        <v>52.540310169999998</v>
      </c>
      <c r="T1261" s="49">
        <v>102.35469113918218</v>
      </c>
      <c r="U1261" s="49" t="s">
        <v>2146</v>
      </c>
      <c r="V1261" s="49">
        <v>0.29728859379567718</v>
      </c>
      <c r="W1261" s="49">
        <v>1.1827248672603601</v>
      </c>
      <c r="X1261" s="49">
        <v>2.8362873714296502</v>
      </c>
      <c r="Y1261" s="49">
        <v>44.303867318364098</v>
      </c>
      <c r="Z1261" s="49">
        <v>0.43808999999999998</v>
      </c>
      <c r="AA1261" s="49">
        <v>148.6976837</v>
      </c>
      <c r="AB1261" s="49">
        <v>1.7852155009999999</v>
      </c>
      <c r="AC1261" s="51">
        <v>0.55651590368719528</v>
      </c>
      <c r="AD1261" s="53">
        <v>98000</v>
      </c>
      <c r="AE1261" s="51">
        <v>33.522811306907457</v>
      </c>
      <c r="AF1261" s="51">
        <v>75.58965831158612</v>
      </c>
      <c r="AG1261" s="51">
        <v>11.444441217894154</v>
      </c>
      <c r="AH1261" s="51">
        <v>0.23179501950808942</v>
      </c>
      <c r="AI1261" s="51">
        <v>0.15140220862911336</v>
      </c>
      <c r="AJ1261" s="51">
        <v>0.14107393531585311</v>
      </c>
      <c r="AK1261" s="51">
        <v>109.84825983146359</v>
      </c>
      <c r="AL1261" s="51">
        <v>77.19162513526561</v>
      </c>
      <c r="AM1261" s="51">
        <v>142.50489452766158</v>
      </c>
    </row>
    <row r="1262" spans="1:39">
      <c r="A1262" t="s">
        <v>2663</v>
      </c>
      <c r="B1262">
        <v>6</v>
      </c>
      <c r="C1262" t="s">
        <v>2664</v>
      </c>
      <c r="D1262" t="s">
        <v>2144</v>
      </c>
      <c r="E1262" t="s">
        <v>137</v>
      </c>
      <c r="F1262" t="s">
        <v>138</v>
      </c>
      <c r="G1262" t="s">
        <v>139</v>
      </c>
      <c r="H1262" t="s">
        <v>140</v>
      </c>
      <c r="I1262" t="s">
        <v>10</v>
      </c>
      <c r="J1262" t="s">
        <v>20</v>
      </c>
      <c r="K1262">
        <v>52</v>
      </c>
      <c r="L1262">
        <v>150486475</v>
      </c>
      <c r="M1262" t="s">
        <v>2145</v>
      </c>
      <c r="N1262">
        <v>260</v>
      </c>
      <c r="O1262">
        <v>3297968.979038469</v>
      </c>
      <c r="P1262" s="49" t="s">
        <v>33</v>
      </c>
      <c r="Q1262" s="49">
        <v>9800000</v>
      </c>
      <c r="R1262" s="49">
        <v>32.510452999999998</v>
      </c>
      <c r="S1262" s="49">
        <v>52.540310169999998</v>
      </c>
      <c r="T1262" s="49">
        <v>102.35469113918218</v>
      </c>
      <c r="U1262" s="49" t="s">
        <v>2146</v>
      </c>
      <c r="V1262" s="49">
        <v>0.29728859379567718</v>
      </c>
      <c r="W1262" s="49">
        <v>1.1827248672603601</v>
      </c>
      <c r="X1262" s="49">
        <v>2.8362873714296502</v>
      </c>
      <c r="Y1262" s="49">
        <v>44.303867318364098</v>
      </c>
      <c r="Z1262" s="49">
        <v>0.43808999999999998</v>
      </c>
      <c r="AA1262" s="49">
        <v>148.6976837</v>
      </c>
      <c r="AB1262" s="49">
        <v>1.7852155009999999</v>
      </c>
      <c r="AC1262" s="51">
        <v>0.55651590368719528</v>
      </c>
      <c r="AD1262" s="53">
        <v>98000</v>
      </c>
      <c r="AE1262" s="51">
        <v>33.652744684066008</v>
      </c>
      <c r="AF1262" s="51">
        <v>75.882641483336442</v>
      </c>
      <c r="AG1262" s="51">
        <v>11.512419553262369</v>
      </c>
      <c r="AH1262" s="51">
        <v>0.23202129652055817</v>
      </c>
      <c r="AI1262" s="51">
        <v>0.15171347923873282</v>
      </c>
      <c r="AJ1262" s="51">
        <v>0.14107393531585311</v>
      </c>
      <c r="AK1262" s="51">
        <v>110.07409890681777</v>
      </c>
      <c r="AL1262" s="51">
        <v>77.350324829483625</v>
      </c>
      <c r="AM1262" s="51">
        <v>142.79787298415189</v>
      </c>
    </row>
    <row r="1263" spans="1:39">
      <c r="A1263" t="s">
        <v>2665</v>
      </c>
      <c r="B1263">
        <v>6</v>
      </c>
      <c r="C1263" t="s">
        <v>2666</v>
      </c>
      <c r="D1263" t="s">
        <v>2144</v>
      </c>
      <c r="E1263" t="s">
        <v>137</v>
      </c>
      <c r="F1263" t="s">
        <v>138</v>
      </c>
      <c r="G1263" t="s">
        <v>139</v>
      </c>
      <c r="H1263" t="s">
        <v>140</v>
      </c>
      <c r="I1263" t="s">
        <v>10</v>
      </c>
      <c r="J1263" t="s">
        <v>20</v>
      </c>
      <c r="K1263">
        <v>52</v>
      </c>
      <c r="L1263">
        <v>150486475</v>
      </c>
      <c r="M1263" t="s">
        <v>2145</v>
      </c>
      <c r="N1263">
        <v>261</v>
      </c>
      <c r="O1263">
        <v>3310702.4500000076</v>
      </c>
      <c r="P1263" s="49" t="s">
        <v>33</v>
      </c>
      <c r="Q1263" s="49">
        <v>9800000</v>
      </c>
      <c r="R1263" s="49">
        <v>32.510452999999998</v>
      </c>
      <c r="S1263" s="49">
        <v>52.540310169999998</v>
      </c>
      <c r="T1263" s="49">
        <v>102.35469113918218</v>
      </c>
      <c r="U1263" s="49" t="s">
        <v>2146</v>
      </c>
      <c r="V1263" s="49">
        <v>0.29728859379567718</v>
      </c>
      <c r="W1263" s="49">
        <v>1.1827248672603601</v>
      </c>
      <c r="X1263" s="49">
        <v>2.8362873714296502</v>
      </c>
      <c r="Y1263" s="49">
        <v>44.303867318364098</v>
      </c>
      <c r="Z1263" s="49">
        <v>0.43808999999999998</v>
      </c>
      <c r="AA1263" s="49">
        <v>148.6976837</v>
      </c>
      <c r="AB1263" s="49">
        <v>1.7852155009999999</v>
      </c>
      <c r="AC1263" s="51">
        <v>0.55651590368719528</v>
      </c>
      <c r="AD1263" s="53">
        <v>98000</v>
      </c>
      <c r="AE1263" s="51">
        <v>33.782678061224566</v>
      </c>
      <c r="AF1263" s="51">
        <v>76.175624655086779</v>
      </c>
      <c r="AG1263" s="51">
        <v>11.580463021090113</v>
      </c>
      <c r="AH1263" s="51">
        <v>0.23224360437235891</v>
      </c>
      <c r="AI1263" s="51">
        <v>0.15202321048924677</v>
      </c>
      <c r="AJ1263" s="51">
        <v>0.14107393531585311</v>
      </c>
      <c r="AK1263" s="51">
        <v>110.29882111656919</v>
      </c>
      <c r="AL1263" s="51">
        <v>77.508239689503384</v>
      </c>
      <c r="AM1263" s="51">
        <v>143.089402543635</v>
      </c>
    </row>
    <row r="1264" spans="1:39">
      <c r="A1264" t="s">
        <v>2667</v>
      </c>
      <c r="B1264">
        <v>6</v>
      </c>
      <c r="C1264" t="s">
        <v>2668</v>
      </c>
      <c r="D1264" t="s">
        <v>2144</v>
      </c>
      <c r="E1264" t="s">
        <v>137</v>
      </c>
      <c r="F1264" t="s">
        <v>138</v>
      </c>
      <c r="G1264" t="s">
        <v>139</v>
      </c>
      <c r="H1264" t="s">
        <v>140</v>
      </c>
      <c r="I1264" t="s">
        <v>10</v>
      </c>
      <c r="J1264" t="s">
        <v>20</v>
      </c>
      <c r="K1264">
        <v>52</v>
      </c>
      <c r="L1264">
        <v>150486475</v>
      </c>
      <c r="M1264" t="s">
        <v>2145</v>
      </c>
      <c r="N1264">
        <v>262</v>
      </c>
      <c r="O1264">
        <v>3323435.9209615462</v>
      </c>
      <c r="P1264" s="49" t="s">
        <v>33</v>
      </c>
      <c r="Q1264" s="49">
        <v>9800000</v>
      </c>
      <c r="R1264" s="49">
        <v>32.510452999999998</v>
      </c>
      <c r="S1264" s="49">
        <v>52.540310169999998</v>
      </c>
      <c r="T1264" s="49">
        <v>102.35469113918218</v>
      </c>
      <c r="U1264" s="49" t="s">
        <v>2146</v>
      </c>
      <c r="V1264" s="49">
        <v>0.29728859379567718</v>
      </c>
      <c r="W1264" s="49">
        <v>1.1827248672603601</v>
      </c>
      <c r="X1264" s="49">
        <v>2.8362873714296502</v>
      </c>
      <c r="Y1264" s="49">
        <v>44.303867318364098</v>
      </c>
      <c r="Z1264" s="49">
        <v>0.43808999999999998</v>
      </c>
      <c r="AA1264" s="49">
        <v>148.6976837</v>
      </c>
      <c r="AB1264" s="49">
        <v>1.7852155009999999</v>
      </c>
      <c r="AC1264" s="51">
        <v>0.55651590368719528</v>
      </c>
      <c r="AD1264" s="53">
        <v>98000</v>
      </c>
      <c r="AE1264" s="51">
        <v>33.912611438383124</v>
      </c>
      <c r="AF1264" s="51">
        <v>76.468607826837115</v>
      </c>
      <c r="AG1264" s="51">
        <v>11.648570461526145</v>
      </c>
      <c r="AH1264" s="51">
        <v>0.23246195346014395</v>
      </c>
      <c r="AI1264" s="51">
        <v>0.15233140490675978</v>
      </c>
      <c r="AJ1264" s="51">
        <v>0.14107393531585311</v>
      </c>
      <c r="AK1264" s="51">
        <v>110.52242829350614</v>
      </c>
      <c r="AL1264" s="51">
        <v>77.665371003246136</v>
      </c>
      <c r="AM1264" s="51">
        <v>143.37948558376615</v>
      </c>
    </row>
    <row r="1265" spans="1:39">
      <c r="A1265" t="s">
        <v>2669</v>
      </c>
      <c r="B1265">
        <v>6</v>
      </c>
      <c r="C1265" t="s">
        <v>2670</v>
      </c>
      <c r="D1265" t="s">
        <v>2144</v>
      </c>
      <c r="E1265" t="s">
        <v>137</v>
      </c>
      <c r="F1265" t="s">
        <v>138</v>
      </c>
      <c r="G1265" t="s">
        <v>139</v>
      </c>
      <c r="H1265" t="s">
        <v>140</v>
      </c>
      <c r="I1265" t="s">
        <v>10</v>
      </c>
      <c r="J1265" t="s">
        <v>20</v>
      </c>
      <c r="K1265">
        <v>52</v>
      </c>
      <c r="L1265">
        <v>150486475</v>
      </c>
      <c r="M1265" t="s">
        <v>2145</v>
      </c>
      <c r="N1265">
        <v>263</v>
      </c>
      <c r="O1265">
        <v>3336169.3919230849</v>
      </c>
      <c r="P1265" s="49" t="s">
        <v>33</v>
      </c>
      <c r="Q1265" s="49">
        <v>9800000</v>
      </c>
      <c r="R1265" s="49">
        <v>32.510452999999998</v>
      </c>
      <c r="S1265" s="49">
        <v>52.540310169999998</v>
      </c>
      <c r="T1265" s="49">
        <v>102.35469113918218</v>
      </c>
      <c r="U1265" s="49" t="s">
        <v>2146</v>
      </c>
      <c r="V1265" s="49">
        <v>0.29728859379567718</v>
      </c>
      <c r="W1265" s="49">
        <v>1.1827248672603601</v>
      </c>
      <c r="X1265" s="49">
        <v>2.8362873714296502</v>
      </c>
      <c r="Y1265" s="49">
        <v>44.303867318364098</v>
      </c>
      <c r="Z1265" s="49">
        <v>0.43808999999999998</v>
      </c>
      <c r="AA1265" s="49">
        <v>148.6976837</v>
      </c>
      <c r="AB1265" s="49">
        <v>1.7852155009999999</v>
      </c>
      <c r="AC1265" s="51">
        <v>0.55651590368719528</v>
      </c>
      <c r="AD1265" s="53">
        <v>98000</v>
      </c>
      <c r="AE1265" s="51">
        <v>34.042544815541682</v>
      </c>
      <c r="AF1265" s="51">
        <v>76.761590998587451</v>
      </c>
      <c r="AG1265" s="51">
        <v>11.716740717776652</v>
      </c>
      <c r="AH1265" s="51">
        <v>0.23267635421940955</v>
      </c>
      <c r="AI1265" s="51">
        <v>0.15263806501864013</v>
      </c>
      <c r="AJ1265" s="51">
        <v>0.14107393531585311</v>
      </c>
      <c r="AK1265" s="51">
        <v>110.74492227133376</v>
      </c>
      <c r="AL1265" s="51">
        <v>77.821720059277368</v>
      </c>
      <c r="AM1265" s="51">
        <v>143.66812448339016</v>
      </c>
    </row>
    <row r="1266" spans="1:39">
      <c r="A1266" t="s">
        <v>2671</v>
      </c>
      <c r="B1266">
        <v>6</v>
      </c>
      <c r="C1266" t="s">
        <v>2672</v>
      </c>
      <c r="D1266" t="s">
        <v>2144</v>
      </c>
      <c r="E1266" t="s">
        <v>137</v>
      </c>
      <c r="F1266" t="s">
        <v>138</v>
      </c>
      <c r="G1266" t="s">
        <v>139</v>
      </c>
      <c r="H1266" t="s">
        <v>140</v>
      </c>
      <c r="I1266" t="s">
        <v>10</v>
      </c>
      <c r="J1266" t="s">
        <v>20</v>
      </c>
      <c r="K1266">
        <v>52</v>
      </c>
      <c r="L1266">
        <v>150486475</v>
      </c>
      <c r="M1266" t="s">
        <v>2145</v>
      </c>
      <c r="N1266">
        <v>264</v>
      </c>
      <c r="O1266">
        <v>3348902.8628846235</v>
      </c>
      <c r="P1266" s="49" t="s">
        <v>33</v>
      </c>
      <c r="Q1266" s="49">
        <v>9800000</v>
      </c>
      <c r="R1266" s="49">
        <v>32.510452999999998</v>
      </c>
      <c r="S1266" s="49">
        <v>52.540310169999998</v>
      </c>
      <c r="T1266" s="49">
        <v>102.35469113918218</v>
      </c>
      <c r="U1266" s="49" t="s">
        <v>2146</v>
      </c>
      <c r="V1266" s="49">
        <v>0.29728859379567718</v>
      </c>
      <c r="W1266" s="49">
        <v>1.1827248672603601</v>
      </c>
      <c r="X1266" s="49">
        <v>2.8362873714296502</v>
      </c>
      <c r="Y1266" s="49">
        <v>44.303867318364098</v>
      </c>
      <c r="Z1266" s="49">
        <v>0.43808999999999998</v>
      </c>
      <c r="AA1266" s="49">
        <v>148.6976837</v>
      </c>
      <c r="AB1266" s="49">
        <v>1.7852155009999999</v>
      </c>
      <c r="AC1266" s="51">
        <v>0.55651590368719528</v>
      </c>
      <c r="AD1266" s="53">
        <v>98000</v>
      </c>
      <c r="AE1266" s="51">
        <v>34.17247819270024</v>
      </c>
      <c r="AF1266" s="51">
        <v>77.054574170337787</v>
      </c>
      <c r="AG1266" s="51">
        <v>11.784972636116605</v>
      </c>
      <c r="AH1266" s="51">
        <v>0.23288681712441789</v>
      </c>
      <c r="AI1266" s="51">
        <v>0.15294319335364309</v>
      </c>
      <c r="AJ1266" s="51">
        <v>0.14107393531585311</v>
      </c>
      <c r="AK1266" s="51">
        <v>110.96630488476349</v>
      </c>
      <c r="AL1266" s="51">
        <v>77.977288146869768</v>
      </c>
      <c r="AM1266" s="51">
        <v>143.95532162265721</v>
      </c>
    </row>
    <row r="1267" spans="1:39">
      <c r="A1267" t="s">
        <v>2673</v>
      </c>
      <c r="B1267">
        <v>6</v>
      </c>
      <c r="C1267" t="s">
        <v>2674</v>
      </c>
      <c r="D1267" t="s">
        <v>2144</v>
      </c>
      <c r="E1267" t="s">
        <v>137</v>
      </c>
      <c r="F1267" t="s">
        <v>138</v>
      </c>
      <c r="G1267" t="s">
        <v>139</v>
      </c>
      <c r="H1267" t="s">
        <v>140</v>
      </c>
      <c r="I1267" t="s">
        <v>10</v>
      </c>
      <c r="J1267" t="s">
        <v>20</v>
      </c>
      <c r="K1267">
        <v>52</v>
      </c>
      <c r="L1267">
        <v>150486475</v>
      </c>
      <c r="M1267" t="s">
        <v>2145</v>
      </c>
      <c r="N1267">
        <v>265</v>
      </c>
      <c r="O1267">
        <v>3361636.3338461621</v>
      </c>
      <c r="P1267" s="49" t="s">
        <v>33</v>
      </c>
      <c r="Q1267" s="49">
        <v>9800000</v>
      </c>
      <c r="R1267" s="49">
        <v>32.510452999999998</v>
      </c>
      <c r="S1267" s="49">
        <v>52.540310169999998</v>
      </c>
      <c r="T1267" s="49">
        <v>102.35469113918218</v>
      </c>
      <c r="U1267" s="49" t="s">
        <v>2146</v>
      </c>
      <c r="V1267" s="49">
        <v>0.29728859379567718</v>
      </c>
      <c r="W1267" s="49">
        <v>1.1827248672603601</v>
      </c>
      <c r="X1267" s="49">
        <v>2.8362873714296502</v>
      </c>
      <c r="Y1267" s="49">
        <v>44.303867318364098</v>
      </c>
      <c r="Z1267" s="49">
        <v>0.43808999999999998</v>
      </c>
      <c r="AA1267" s="49">
        <v>148.6976837</v>
      </c>
      <c r="AB1267" s="49">
        <v>1.7852155009999999</v>
      </c>
      <c r="AC1267" s="51">
        <v>0.55651590368719528</v>
      </c>
      <c r="AD1267" s="53">
        <v>98000</v>
      </c>
      <c r="AE1267" s="51">
        <v>34.302411569858798</v>
      </c>
      <c r="AF1267" s="51">
        <v>77.347557342088123</v>
      </c>
      <c r="AG1267" s="51">
        <v>11.853265065901073</v>
      </c>
      <c r="AH1267" s="51">
        <v>0.23309335268806464</v>
      </c>
      <c r="AI1267" s="51">
        <v>0.15324679244203104</v>
      </c>
      <c r="AJ1267" s="51">
        <v>0.14107393531585311</v>
      </c>
      <c r="AK1267" s="51">
        <v>111.18657796960026</v>
      </c>
      <c r="AL1267" s="51">
        <v>78.132076556064376</v>
      </c>
      <c r="AM1267" s="51">
        <v>144.24107938313614</v>
      </c>
    </row>
    <row r="1268" spans="1:39">
      <c r="A1268" t="s">
        <v>2675</v>
      </c>
      <c r="B1268">
        <v>6</v>
      </c>
      <c r="C1268" t="s">
        <v>2676</v>
      </c>
      <c r="D1268" t="s">
        <v>2144</v>
      </c>
      <c r="E1268" t="s">
        <v>137</v>
      </c>
      <c r="F1268" t="s">
        <v>138</v>
      </c>
      <c r="G1268" t="s">
        <v>139</v>
      </c>
      <c r="H1268" t="s">
        <v>140</v>
      </c>
      <c r="I1268" t="s">
        <v>10</v>
      </c>
      <c r="J1268" t="s">
        <v>20</v>
      </c>
      <c r="K1268">
        <v>52</v>
      </c>
      <c r="L1268">
        <v>150486475</v>
      </c>
      <c r="M1268" t="s">
        <v>2145</v>
      </c>
      <c r="N1268">
        <v>266</v>
      </c>
      <c r="O1268">
        <v>3374369.8048077007</v>
      </c>
      <c r="P1268" s="49" t="s">
        <v>33</v>
      </c>
      <c r="Q1268" s="49">
        <v>9800000</v>
      </c>
      <c r="R1268" s="49">
        <v>32.510452999999998</v>
      </c>
      <c r="S1268" s="49">
        <v>52.540310169999998</v>
      </c>
      <c r="T1268" s="49">
        <v>102.35469113918218</v>
      </c>
      <c r="U1268" s="49" t="s">
        <v>2146</v>
      </c>
      <c r="V1268" s="49">
        <v>0.29728859379567718</v>
      </c>
      <c r="W1268" s="49">
        <v>1.1827248672603601</v>
      </c>
      <c r="X1268" s="49">
        <v>2.8362873714296502</v>
      </c>
      <c r="Y1268" s="49">
        <v>44.303867318364098</v>
      </c>
      <c r="Z1268" s="49">
        <v>0.43808999999999998</v>
      </c>
      <c r="AA1268" s="49">
        <v>148.6976837</v>
      </c>
      <c r="AB1268" s="49">
        <v>1.7852155009999999</v>
      </c>
      <c r="AC1268" s="51">
        <v>0.55651590368719528</v>
      </c>
      <c r="AD1268" s="53">
        <v>98000</v>
      </c>
      <c r="AE1268" s="51">
        <v>34.432344947017356</v>
      </c>
      <c r="AF1268" s="51">
        <v>77.640540513838474</v>
      </c>
      <c r="AG1268" s="51">
        <v>11.921616859576496</v>
      </c>
      <c r="AH1268" s="51">
        <v>0.23329597146167955</v>
      </c>
      <c r="AI1268" s="51">
        <v>0.15354886481569011</v>
      </c>
      <c r="AJ1268" s="51">
        <v>0.14107393531585311</v>
      </c>
      <c r="AK1268" s="51">
        <v>111.40574336282708</v>
      </c>
      <c r="AL1268" s="51">
        <v>78.286086577730117</v>
      </c>
      <c r="AM1268" s="51">
        <v>144.52540014792405</v>
      </c>
    </row>
    <row r="1269" spans="1:39">
      <c r="A1269" t="s">
        <v>2677</v>
      </c>
      <c r="B1269">
        <v>6</v>
      </c>
      <c r="C1269" t="s">
        <v>2678</v>
      </c>
      <c r="D1269" t="s">
        <v>2144</v>
      </c>
      <c r="E1269" t="s">
        <v>137</v>
      </c>
      <c r="F1269" t="s">
        <v>138</v>
      </c>
      <c r="G1269" t="s">
        <v>139</v>
      </c>
      <c r="H1269" t="s">
        <v>140</v>
      </c>
      <c r="I1269" t="s">
        <v>10</v>
      </c>
      <c r="J1269" t="s">
        <v>20</v>
      </c>
      <c r="K1269">
        <v>52</v>
      </c>
      <c r="L1269">
        <v>150486475</v>
      </c>
      <c r="M1269" t="s">
        <v>2145</v>
      </c>
      <c r="N1269">
        <v>267</v>
      </c>
      <c r="O1269">
        <v>3387103.2757692393</v>
      </c>
      <c r="P1269" s="49" t="s">
        <v>33</v>
      </c>
      <c r="Q1269" s="49">
        <v>9800000</v>
      </c>
      <c r="R1269" s="49">
        <v>32.510452999999998</v>
      </c>
      <c r="S1269" s="49">
        <v>52.540310169999998</v>
      </c>
      <c r="T1269" s="49">
        <v>102.35469113918218</v>
      </c>
      <c r="U1269" s="49" t="s">
        <v>2146</v>
      </c>
      <c r="V1269" s="49">
        <v>0.29728859379567718</v>
      </c>
      <c r="W1269" s="49">
        <v>1.1827248672603601</v>
      </c>
      <c r="X1269" s="49">
        <v>2.8362873714296502</v>
      </c>
      <c r="Y1269" s="49">
        <v>44.303867318364098</v>
      </c>
      <c r="Z1269" s="49">
        <v>0.43808999999999998</v>
      </c>
      <c r="AA1269" s="49">
        <v>148.6976837</v>
      </c>
      <c r="AB1269" s="49">
        <v>1.7852155009999999</v>
      </c>
      <c r="AC1269" s="51">
        <v>0.55651590368719528</v>
      </c>
      <c r="AD1269" s="53">
        <v>98000</v>
      </c>
      <c r="AE1269" s="51">
        <v>34.562278324175914</v>
      </c>
      <c r="AF1269" s="51">
        <v>77.93352368558881</v>
      </c>
      <c r="AG1269" s="51">
        <v>11.990026872691899</v>
      </c>
      <c r="AH1269" s="51">
        <v>0.23349468403495588</v>
      </c>
      <c r="AI1269" s="51">
        <v>0.15384941300824376</v>
      </c>
      <c r="AJ1269" s="51">
        <v>0.14107393531585311</v>
      </c>
      <c r="AK1269" s="51">
        <v>111.62380290268746</v>
      </c>
      <c r="AL1269" s="51">
        <v>78.439319503621675</v>
      </c>
      <c r="AM1269" s="51">
        <v>144.80828630175324</v>
      </c>
    </row>
    <row r="1270" spans="1:39">
      <c r="A1270" t="s">
        <v>2679</v>
      </c>
      <c r="B1270">
        <v>6</v>
      </c>
      <c r="C1270" t="s">
        <v>2680</v>
      </c>
      <c r="D1270" t="s">
        <v>2144</v>
      </c>
      <c r="E1270" t="s">
        <v>137</v>
      </c>
      <c r="F1270" t="s">
        <v>138</v>
      </c>
      <c r="G1270" t="s">
        <v>139</v>
      </c>
      <c r="H1270" t="s">
        <v>140</v>
      </c>
      <c r="I1270" t="s">
        <v>10</v>
      </c>
      <c r="J1270" t="s">
        <v>20</v>
      </c>
      <c r="K1270">
        <v>52</v>
      </c>
      <c r="L1270">
        <v>150486475</v>
      </c>
      <c r="M1270" t="s">
        <v>2145</v>
      </c>
      <c r="N1270">
        <v>268</v>
      </c>
      <c r="O1270">
        <v>3399836.7467307779</v>
      </c>
      <c r="P1270" s="49" t="s">
        <v>33</v>
      </c>
      <c r="Q1270" s="49">
        <v>9800000</v>
      </c>
      <c r="R1270" s="49">
        <v>32.510452999999998</v>
      </c>
      <c r="S1270" s="49">
        <v>52.540310169999998</v>
      </c>
      <c r="T1270" s="49">
        <v>102.35469113918218</v>
      </c>
      <c r="U1270" s="49" t="s">
        <v>2146</v>
      </c>
      <c r="V1270" s="49">
        <v>0.29728859379567718</v>
      </c>
      <c r="W1270" s="49">
        <v>1.1827248672603601</v>
      </c>
      <c r="X1270" s="49">
        <v>2.8362873714296502</v>
      </c>
      <c r="Y1270" s="49">
        <v>44.303867318364098</v>
      </c>
      <c r="Z1270" s="49">
        <v>0.43808999999999998</v>
      </c>
      <c r="AA1270" s="49">
        <v>148.6976837</v>
      </c>
      <c r="AB1270" s="49">
        <v>1.7852155009999999</v>
      </c>
      <c r="AC1270" s="51">
        <v>0.55651590368719528</v>
      </c>
      <c r="AD1270" s="53">
        <v>98000</v>
      </c>
      <c r="AE1270" s="51">
        <v>34.692211701334472</v>
      </c>
      <c r="AF1270" s="51">
        <v>78.226506857339146</v>
      </c>
      <c r="AG1270" s="51">
        <v>12.058493963910085</v>
      </c>
      <c r="AH1270" s="51">
        <v>0.2336895010356734</v>
      </c>
      <c r="AI1270" s="51">
        <v>0.15414843955516297</v>
      </c>
      <c r="AJ1270" s="51">
        <v>0.14107393531585311</v>
      </c>
      <c r="AK1270" s="51">
        <v>111.84075842876537</v>
      </c>
      <c r="AL1270" s="51">
        <v>78.591776626435674</v>
      </c>
      <c r="AM1270" s="51">
        <v>145.08974023109508</v>
      </c>
    </row>
    <row r="1271" spans="1:39">
      <c r="A1271" t="s">
        <v>2681</v>
      </c>
      <c r="B1271">
        <v>6</v>
      </c>
      <c r="C1271" t="s">
        <v>2682</v>
      </c>
      <c r="D1271" t="s">
        <v>2144</v>
      </c>
      <c r="E1271" t="s">
        <v>137</v>
      </c>
      <c r="F1271" t="s">
        <v>138</v>
      </c>
      <c r="G1271" t="s">
        <v>139</v>
      </c>
      <c r="H1271" t="s">
        <v>140</v>
      </c>
      <c r="I1271" t="s">
        <v>10</v>
      </c>
      <c r="J1271" t="s">
        <v>20</v>
      </c>
      <c r="K1271">
        <v>52</v>
      </c>
      <c r="L1271">
        <v>150486475</v>
      </c>
      <c r="M1271" t="s">
        <v>2145</v>
      </c>
      <c r="N1271">
        <v>269</v>
      </c>
      <c r="O1271">
        <v>3412570.2176923165</v>
      </c>
      <c r="P1271" s="49" t="s">
        <v>33</v>
      </c>
      <c r="Q1271" s="49">
        <v>9800000</v>
      </c>
      <c r="R1271" s="49">
        <v>32.510452999999998</v>
      </c>
      <c r="S1271" s="49">
        <v>52.540310169999998</v>
      </c>
      <c r="T1271" s="49">
        <v>102.35469113918218</v>
      </c>
      <c r="U1271" s="49" t="s">
        <v>2146</v>
      </c>
      <c r="V1271" s="49">
        <v>0.29728859379567718</v>
      </c>
      <c r="W1271" s="49">
        <v>1.1827248672603601</v>
      </c>
      <c r="X1271" s="49">
        <v>2.8362873714296502</v>
      </c>
      <c r="Y1271" s="49">
        <v>44.303867318364098</v>
      </c>
      <c r="Z1271" s="49">
        <v>0.43808999999999998</v>
      </c>
      <c r="AA1271" s="49">
        <v>148.6976837</v>
      </c>
      <c r="AB1271" s="49">
        <v>1.7852155009999999</v>
      </c>
      <c r="AC1271" s="51">
        <v>0.55651590368719528</v>
      </c>
      <c r="AD1271" s="53">
        <v>98000</v>
      </c>
      <c r="AE1271" s="51">
        <v>34.822145078493023</v>
      </c>
      <c r="AF1271" s="51">
        <v>78.519490029089468</v>
      </c>
      <c r="AG1271" s="51">
        <v>12.127016995018725</v>
      </c>
      <c r="AH1271" s="51">
        <v>0.2338804331295683</v>
      </c>
      <c r="AI1271" s="51">
        <v>0.15444594699387343</v>
      </c>
      <c r="AJ1271" s="51">
        <v>0.14107393531585311</v>
      </c>
      <c r="AK1271" s="51">
        <v>112.05661178206299</v>
      </c>
      <c r="AL1271" s="51">
        <v>78.743459239865373</v>
      </c>
      <c r="AM1271" s="51">
        <v>145.36976432426061</v>
      </c>
    </row>
    <row r="1272" spans="1:39">
      <c r="A1272" t="s">
        <v>2683</v>
      </c>
      <c r="B1272">
        <v>6</v>
      </c>
      <c r="C1272" t="s">
        <v>2684</v>
      </c>
      <c r="D1272" t="s">
        <v>2144</v>
      </c>
      <c r="E1272" t="s">
        <v>137</v>
      </c>
      <c r="F1272" t="s">
        <v>138</v>
      </c>
      <c r="G1272" t="s">
        <v>139</v>
      </c>
      <c r="H1272" t="s">
        <v>140</v>
      </c>
      <c r="I1272" t="s">
        <v>10</v>
      </c>
      <c r="J1272" t="s">
        <v>20</v>
      </c>
      <c r="K1272">
        <v>52</v>
      </c>
      <c r="L1272">
        <v>150486475</v>
      </c>
      <c r="M1272" t="s">
        <v>2145</v>
      </c>
      <c r="N1272">
        <v>270</v>
      </c>
      <c r="O1272">
        <v>3425303.6886538551</v>
      </c>
      <c r="P1272" s="49" t="s">
        <v>33</v>
      </c>
      <c r="Q1272" s="49">
        <v>9800000</v>
      </c>
      <c r="R1272" s="49">
        <v>32.510452999999998</v>
      </c>
      <c r="S1272" s="49">
        <v>52.540310169999998</v>
      </c>
      <c r="T1272" s="49">
        <v>102.35469113918218</v>
      </c>
      <c r="U1272" s="49" t="s">
        <v>2146</v>
      </c>
      <c r="V1272" s="49">
        <v>0.29728859379567718</v>
      </c>
      <c r="W1272" s="49">
        <v>1.1827248672603601</v>
      </c>
      <c r="X1272" s="49">
        <v>2.8362873714296502</v>
      </c>
      <c r="Y1272" s="49">
        <v>44.303867318364098</v>
      </c>
      <c r="Z1272" s="49">
        <v>0.43808999999999998</v>
      </c>
      <c r="AA1272" s="49">
        <v>148.6976837</v>
      </c>
      <c r="AB1272" s="49">
        <v>1.7852155009999999</v>
      </c>
      <c r="AC1272" s="51">
        <v>0.55651590368719528</v>
      </c>
      <c r="AD1272" s="53">
        <v>98000</v>
      </c>
      <c r="AE1272" s="51">
        <v>34.952078455651581</v>
      </c>
      <c r="AF1272" s="51">
        <v>78.812473200839804</v>
      </c>
      <c r="AG1272" s="51">
        <v>12.195594830941484</v>
      </c>
      <c r="AH1272" s="51">
        <v>0.23406749102026234</v>
      </c>
      <c r="AI1272" s="51">
        <v>0.15474193786386001</v>
      </c>
      <c r="AJ1272" s="51">
        <v>0.14107393531585311</v>
      </c>
      <c r="AK1272" s="51">
        <v>112.27136480507652</v>
      </c>
      <c r="AL1272" s="51">
        <v>78.89436863865383</v>
      </c>
      <c r="AM1272" s="51">
        <v>145.64836097149919</v>
      </c>
    </row>
    <row r="1273" spans="1:39">
      <c r="A1273" t="s">
        <v>2685</v>
      </c>
      <c r="B1273">
        <v>6</v>
      </c>
      <c r="C1273" t="s">
        <v>2686</v>
      </c>
      <c r="D1273" t="s">
        <v>2144</v>
      </c>
      <c r="E1273" t="s">
        <v>137</v>
      </c>
      <c r="F1273" t="s">
        <v>138</v>
      </c>
      <c r="G1273" t="s">
        <v>139</v>
      </c>
      <c r="H1273" t="s">
        <v>140</v>
      </c>
      <c r="I1273" t="s">
        <v>10</v>
      </c>
      <c r="J1273" t="s">
        <v>20</v>
      </c>
      <c r="K1273">
        <v>52</v>
      </c>
      <c r="L1273">
        <v>150486475</v>
      </c>
      <c r="M1273" t="s">
        <v>2145</v>
      </c>
      <c r="N1273">
        <v>271</v>
      </c>
      <c r="O1273">
        <v>3438037.1596153937</v>
      </c>
      <c r="P1273" s="49" t="s">
        <v>33</v>
      </c>
      <c r="Q1273" s="49">
        <v>9800000</v>
      </c>
      <c r="R1273" s="49">
        <v>32.510452999999998</v>
      </c>
      <c r="S1273" s="49">
        <v>52.540310169999998</v>
      </c>
      <c r="T1273" s="49">
        <v>102.35469113918218</v>
      </c>
      <c r="U1273" s="49" t="s">
        <v>2146</v>
      </c>
      <c r="V1273" s="49">
        <v>0.29728859379567718</v>
      </c>
      <c r="W1273" s="49">
        <v>1.1827248672603601</v>
      </c>
      <c r="X1273" s="49">
        <v>2.8362873714296502</v>
      </c>
      <c r="Y1273" s="49">
        <v>44.303867318364098</v>
      </c>
      <c r="Z1273" s="49">
        <v>0.43808999999999998</v>
      </c>
      <c r="AA1273" s="49">
        <v>148.6976837</v>
      </c>
      <c r="AB1273" s="49">
        <v>1.7852155009999999</v>
      </c>
      <c r="AC1273" s="51">
        <v>0.55651590368719528</v>
      </c>
      <c r="AD1273" s="53">
        <v>98000</v>
      </c>
      <c r="AE1273" s="51">
        <v>35.082011832810139</v>
      </c>
      <c r="AF1273" s="51">
        <v>79.10545637259014</v>
      </c>
      <c r="AG1273" s="51">
        <v>12.264226339748999</v>
      </c>
      <c r="AH1273" s="51">
        <v>0.23425068544892075</v>
      </c>
      <c r="AI1273" s="51">
        <v>0.15503641470676763</v>
      </c>
      <c r="AJ1273" s="51">
        <v>0.14107393531585311</v>
      </c>
      <c r="AK1273" s="51">
        <v>112.48501934186935</v>
      </c>
      <c r="AL1273" s="51">
        <v>79.044506118645458</v>
      </c>
      <c r="AM1273" s="51">
        <v>145.92553256509325</v>
      </c>
    </row>
    <row r="1274" spans="1:39">
      <c r="A1274" t="s">
        <v>2687</v>
      </c>
      <c r="B1274">
        <v>6</v>
      </c>
      <c r="C1274" t="s">
        <v>2688</v>
      </c>
      <c r="D1274" t="s">
        <v>2144</v>
      </c>
      <c r="E1274" t="s">
        <v>137</v>
      </c>
      <c r="F1274" t="s">
        <v>138</v>
      </c>
      <c r="G1274" t="s">
        <v>139</v>
      </c>
      <c r="H1274" t="s">
        <v>140</v>
      </c>
      <c r="I1274" t="s">
        <v>10</v>
      </c>
      <c r="J1274" t="s">
        <v>20</v>
      </c>
      <c r="K1274">
        <v>52</v>
      </c>
      <c r="L1274">
        <v>150486475</v>
      </c>
      <c r="M1274" t="s">
        <v>2145</v>
      </c>
      <c r="N1274">
        <v>272</v>
      </c>
      <c r="O1274">
        <v>3450770.6305769323</v>
      </c>
      <c r="P1274" s="49" t="s">
        <v>33</v>
      </c>
      <c r="Q1274" s="49">
        <v>9800000</v>
      </c>
      <c r="R1274" s="49">
        <v>32.510452999999998</v>
      </c>
      <c r="S1274" s="49">
        <v>52.540310169999998</v>
      </c>
      <c r="T1274" s="49">
        <v>102.35469113918218</v>
      </c>
      <c r="U1274" s="49" t="s">
        <v>2146</v>
      </c>
      <c r="V1274" s="49">
        <v>0.29728859379567718</v>
      </c>
      <c r="W1274" s="49">
        <v>1.1827248672603601</v>
      </c>
      <c r="X1274" s="49">
        <v>2.8362873714296502</v>
      </c>
      <c r="Y1274" s="49">
        <v>44.303867318364098</v>
      </c>
      <c r="Z1274" s="49">
        <v>0.43808999999999998</v>
      </c>
      <c r="AA1274" s="49">
        <v>148.6976837</v>
      </c>
      <c r="AB1274" s="49">
        <v>1.7852155009999999</v>
      </c>
      <c r="AC1274" s="51">
        <v>0.55651590368719528</v>
      </c>
      <c r="AD1274" s="53">
        <v>98000</v>
      </c>
      <c r="AE1274" s="51">
        <v>35.211945209968697</v>
      </c>
      <c r="AF1274" s="51">
        <v>79.398439544340476</v>
      </c>
      <c r="AG1274" s="51">
        <v>12.33291039266985</v>
      </c>
      <c r="AH1274" s="51">
        <v>0.23443002719412057</v>
      </c>
      <c r="AI1274" s="51">
        <v>0.15532938006649957</v>
      </c>
      <c r="AJ1274" s="51">
        <v>0.14107393531585311</v>
      </c>
      <c r="AK1274" s="51">
        <v>112.69757723814342</v>
      </c>
      <c r="AL1274" s="51">
        <v>79.193872976836047</v>
      </c>
      <c r="AM1274" s="51">
        <v>146.2012814994508</v>
      </c>
    </row>
    <row r="1275" spans="1:39">
      <c r="A1275" t="s">
        <v>2689</v>
      </c>
      <c r="B1275">
        <v>6</v>
      </c>
      <c r="C1275" t="s">
        <v>2690</v>
      </c>
      <c r="D1275" t="s">
        <v>2144</v>
      </c>
      <c r="E1275" t="s">
        <v>137</v>
      </c>
      <c r="F1275" t="s">
        <v>138</v>
      </c>
      <c r="G1275" t="s">
        <v>139</v>
      </c>
      <c r="H1275" t="s">
        <v>140</v>
      </c>
      <c r="I1275" t="s">
        <v>10</v>
      </c>
      <c r="J1275" t="s">
        <v>20</v>
      </c>
      <c r="K1275">
        <v>52</v>
      </c>
      <c r="L1275">
        <v>150486475</v>
      </c>
      <c r="M1275" t="s">
        <v>2145</v>
      </c>
      <c r="N1275">
        <v>273</v>
      </c>
      <c r="O1275">
        <v>3463504.1015384709</v>
      </c>
      <c r="P1275" s="49" t="s">
        <v>33</v>
      </c>
      <c r="Q1275" s="49">
        <v>9800000</v>
      </c>
      <c r="R1275" s="49">
        <v>32.510452999999998</v>
      </c>
      <c r="S1275" s="49">
        <v>52.540310169999998</v>
      </c>
      <c r="T1275" s="49">
        <v>102.35469113918218</v>
      </c>
      <c r="U1275" s="49" t="s">
        <v>2146</v>
      </c>
      <c r="V1275" s="49">
        <v>0.29728859379567718</v>
      </c>
      <c r="W1275" s="49">
        <v>1.1827248672603601</v>
      </c>
      <c r="X1275" s="49">
        <v>2.8362873714296502</v>
      </c>
      <c r="Y1275" s="49">
        <v>44.303867318364098</v>
      </c>
      <c r="Z1275" s="49">
        <v>0.43808999999999998</v>
      </c>
      <c r="AA1275" s="49">
        <v>148.6976837</v>
      </c>
      <c r="AB1275" s="49">
        <v>1.7852155009999999</v>
      </c>
      <c r="AC1275" s="51">
        <v>0.55651590368719528</v>
      </c>
      <c r="AD1275" s="53">
        <v>98000</v>
      </c>
      <c r="AE1275" s="51">
        <v>35.341878587127255</v>
      </c>
      <c r="AF1275" s="51">
        <v>79.691422716090813</v>
      </c>
      <c r="AG1275" s="51">
        <v>12.401645864101495</v>
      </c>
      <c r="AH1275" s="51">
        <v>0.23460552707176191</v>
      </c>
      <c r="AI1275" s="51">
        <v>0.15562083648931302</v>
      </c>
      <c r="AJ1275" s="51">
        <v>0.14107393531585311</v>
      </c>
      <c r="AK1275" s="51">
        <v>112.90904034130851</v>
      </c>
      <c r="AL1275" s="51">
        <v>79.34247051142151</v>
      </c>
      <c r="AM1275" s="51">
        <v>146.47561017119551</v>
      </c>
    </row>
    <row r="1276" spans="1:39">
      <c r="A1276" t="s">
        <v>2691</v>
      </c>
      <c r="B1276">
        <v>6</v>
      </c>
      <c r="C1276" t="s">
        <v>2692</v>
      </c>
      <c r="D1276" t="s">
        <v>2144</v>
      </c>
      <c r="E1276" t="s">
        <v>137</v>
      </c>
      <c r="F1276" t="s">
        <v>138</v>
      </c>
      <c r="G1276" t="s">
        <v>139</v>
      </c>
      <c r="H1276" t="s">
        <v>140</v>
      </c>
      <c r="I1276" t="s">
        <v>10</v>
      </c>
      <c r="J1276" t="s">
        <v>20</v>
      </c>
      <c r="K1276">
        <v>52</v>
      </c>
      <c r="L1276">
        <v>150486475</v>
      </c>
      <c r="M1276" t="s">
        <v>2145</v>
      </c>
      <c r="N1276">
        <v>274</v>
      </c>
      <c r="O1276">
        <v>3476237.5725000096</v>
      </c>
      <c r="P1276" s="49" t="s">
        <v>33</v>
      </c>
      <c r="Q1276" s="49">
        <v>9800000</v>
      </c>
      <c r="R1276" s="49">
        <v>32.510452999999998</v>
      </c>
      <c r="S1276" s="49">
        <v>52.540310169999998</v>
      </c>
      <c r="T1276" s="49">
        <v>102.35469113918218</v>
      </c>
      <c r="U1276" s="49" t="s">
        <v>2146</v>
      </c>
      <c r="V1276" s="49">
        <v>0.29728859379567718</v>
      </c>
      <c r="W1276" s="49">
        <v>1.1827248672603601</v>
      </c>
      <c r="X1276" s="49">
        <v>2.8362873714296502</v>
      </c>
      <c r="Y1276" s="49">
        <v>44.303867318364098</v>
      </c>
      <c r="Z1276" s="49">
        <v>0.43808999999999998</v>
      </c>
      <c r="AA1276" s="49">
        <v>148.6976837</v>
      </c>
      <c r="AB1276" s="49">
        <v>1.7852155009999999</v>
      </c>
      <c r="AC1276" s="51">
        <v>0.55651590368719528</v>
      </c>
      <c r="AD1276" s="53">
        <v>98000</v>
      </c>
      <c r="AE1276" s="51">
        <v>35.471811964285813</v>
      </c>
      <c r="AF1276" s="51">
        <v>79.984405887841163</v>
      </c>
      <c r="AG1276" s="51">
        <v>12.470431631621102</v>
      </c>
      <c r="AH1276" s="51">
        <v>0.23477719593471777</v>
      </c>
      <c r="AI1276" s="51">
        <v>0.1559107865239116</v>
      </c>
      <c r="AJ1276" s="51">
        <v>0.14107393531585311</v>
      </c>
      <c r="AK1276" s="51">
        <v>113.11941050054939</v>
      </c>
      <c r="AL1276" s="51">
        <v>79.490300021845101</v>
      </c>
      <c r="AM1276" s="51">
        <v>146.7485209792537</v>
      </c>
    </row>
    <row r="1277" spans="1:39">
      <c r="A1277" t="s">
        <v>2693</v>
      </c>
      <c r="B1277">
        <v>6</v>
      </c>
      <c r="C1277" t="s">
        <v>2694</v>
      </c>
      <c r="D1277" t="s">
        <v>2144</v>
      </c>
      <c r="E1277" t="s">
        <v>137</v>
      </c>
      <c r="F1277" t="s">
        <v>138</v>
      </c>
      <c r="G1277" t="s">
        <v>139</v>
      </c>
      <c r="H1277" t="s">
        <v>140</v>
      </c>
      <c r="I1277" t="s">
        <v>10</v>
      </c>
      <c r="J1277" t="s">
        <v>20</v>
      </c>
      <c r="K1277">
        <v>52</v>
      </c>
      <c r="L1277">
        <v>150486475</v>
      </c>
      <c r="M1277" t="s">
        <v>2145</v>
      </c>
      <c r="N1277">
        <v>275</v>
      </c>
      <c r="O1277">
        <v>3488971.0434615482</v>
      </c>
      <c r="P1277" s="49" t="s">
        <v>33</v>
      </c>
      <c r="Q1277" s="49">
        <v>9800000</v>
      </c>
      <c r="R1277" s="49">
        <v>32.510452999999998</v>
      </c>
      <c r="S1277" s="49">
        <v>52.540310169999998</v>
      </c>
      <c r="T1277" s="49">
        <v>102.35469113918218</v>
      </c>
      <c r="U1277" s="49" t="s">
        <v>2146</v>
      </c>
      <c r="V1277" s="49">
        <v>0.29728859379567718</v>
      </c>
      <c r="W1277" s="49">
        <v>1.1827248672603601</v>
      </c>
      <c r="X1277" s="49">
        <v>2.8362873714296502</v>
      </c>
      <c r="Y1277" s="49">
        <v>44.303867318364098</v>
      </c>
      <c r="Z1277" s="49">
        <v>0.43808999999999998</v>
      </c>
      <c r="AA1277" s="49">
        <v>148.6976837</v>
      </c>
      <c r="AB1277" s="49">
        <v>1.7852155009999999</v>
      </c>
      <c r="AC1277" s="51">
        <v>0.55651590368719528</v>
      </c>
      <c r="AD1277" s="53">
        <v>98000</v>
      </c>
      <c r="AE1277" s="51">
        <v>35.601745341444371</v>
      </c>
      <c r="AF1277" s="51">
        <v>80.277389059591499</v>
      </c>
      <c r="AG1277" s="51">
        <v>12.539266575996358</v>
      </c>
      <c r="AH1277" s="51">
        <v>0.23494504467278188</v>
      </c>
      <c r="AI1277" s="51">
        <v>0.15619923272153521</v>
      </c>
      <c r="AJ1277" s="51">
        <v>0.14107393531585311</v>
      </c>
      <c r="AK1277" s="51">
        <v>113.32868956689099</v>
      </c>
      <c r="AL1277" s="51">
        <v>79.637362808843122</v>
      </c>
      <c r="AM1277" s="51">
        <v>147.02001632493884</v>
      </c>
    </row>
    <row r="1278" spans="1:39">
      <c r="A1278" t="s">
        <v>2695</v>
      </c>
      <c r="B1278">
        <v>6</v>
      </c>
      <c r="C1278" t="s">
        <v>2696</v>
      </c>
      <c r="D1278" t="s">
        <v>2144</v>
      </c>
      <c r="E1278" t="s">
        <v>137</v>
      </c>
      <c r="F1278" t="s">
        <v>138</v>
      </c>
      <c r="G1278" t="s">
        <v>139</v>
      </c>
      <c r="H1278" t="s">
        <v>140</v>
      </c>
      <c r="I1278" t="s">
        <v>10</v>
      </c>
      <c r="J1278" t="s">
        <v>20</v>
      </c>
      <c r="K1278">
        <v>52</v>
      </c>
      <c r="L1278">
        <v>150486475</v>
      </c>
      <c r="M1278" t="s">
        <v>2145</v>
      </c>
      <c r="N1278">
        <v>276</v>
      </c>
      <c r="O1278">
        <v>3501704.5144230868</v>
      </c>
      <c r="P1278" s="49" t="s">
        <v>33</v>
      </c>
      <c r="Q1278" s="49">
        <v>9800000</v>
      </c>
      <c r="R1278" s="49">
        <v>32.510452999999998</v>
      </c>
      <c r="S1278" s="49">
        <v>52.540310169999998</v>
      </c>
      <c r="T1278" s="49">
        <v>102.35469113918218</v>
      </c>
      <c r="U1278" s="49" t="s">
        <v>2146</v>
      </c>
      <c r="V1278" s="49">
        <v>0.29728859379567718</v>
      </c>
      <c r="W1278" s="49">
        <v>1.1827248672603601</v>
      </c>
      <c r="X1278" s="49">
        <v>2.8362873714296502</v>
      </c>
      <c r="Y1278" s="49">
        <v>44.303867318364098</v>
      </c>
      <c r="Z1278" s="49">
        <v>0.43808999999999998</v>
      </c>
      <c r="AA1278" s="49">
        <v>148.6976837</v>
      </c>
      <c r="AB1278" s="49">
        <v>1.7852155009999999</v>
      </c>
      <c r="AC1278" s="51">
        <v>0.55651590368719528</v>
      </c>
      <c r="AD1278" s="53">
        <v>98000</v>
      </c>
      <c r="AE1278" s="51">
        <v>35.731678718602929</v>
      </c>
      <c r="AF1278" s="51">
        <v>80.570372231341835</v>
      </c>
      <c r="AG1278" s="51">
        <v>12.608149581196198</v>
      </c>
      <c r="AH1278" s="51">
        <v>0.2351090842123123</v>
      </c>
      <c r="AI1278" s="51">
        <v>0.15648617763604714</v>
      </c>
      <c r="AJ1278" s="51">
        <v>0.14107393531585311</v>
      </c>
      <c r="AK1278" s="51">
        <v>113.5368793932616</v>
      </c>
      <c r="AL1278" s="51">
        <v>79.783660174489455</v>
      </c>
      <c r="AM1278" s="51">
        <v>147.29009861203374</v>
      </c>
    </row>
    <row r="1279" spans="1:39">
      <c r="A1279" t="s">
        <v>2697</v>
      </c>
      <c r="B1279">
        <v>6</v>
      </c>
      <c r="C1279" t="s">
        <v>2698</v>
      </c>
      <c r="D1279" t="s">
        <v>2144</v>
      </c>
      <c r="E1279" t="s">
        <v>137</v>
      </c>
      <c r="F1279" t="s">
        <v>138</v>
      </c>
      <c r="G1279" t="s">
        <v>139</v>
      </c>
      <c r="H1279" t="s">
        <v>140</v>
      </c>
      <c r="I1279" t="s">
        <v>10</v>
      </c>
      <c r="J1279" t="s">
        <v>20</v>
      </c>
      <c r="K1279">
        <v>52</v>
      </c>
      <c r="L1279">
        <v>150486475</v>
      </c>
      <c r="M1279" t="s">
        <v>2145</v>
      </c>
      <c r="N1279">
        <v>277</v>
      </c>
      <c r="O1279">
        <v>3514437.9853846254</v>
      </c>
      <c r="P1279" s="49" t="s">
        <v>33</v>
      </c>
      <c r="Q1279" s="49">
        <v>9800000</v>
      </c>
      <c r="R1279" s="49">
        <v>32.510452999999998</v>
      </c>
      <c r="S1279" s="49">
        <v>52.540310169999998</v>
      </c>
      <c r="T1279" s="49">
        <v>102.35469113918218</v>
      </c>
      <c r="U1279" s="49" t="s">
        <v>2146</v>
      </c>
      <c r="V1279" s="49">
        <v>0.29728859379567718</v>
      </c>
      <c r="W1279" s="49">
        <v>1.1827248672603601</v>
      </c>
      <c r="X1279" s="49">
        <v>2.8362873714296502</v>
      </c>
      <c r="Y1279" s="49">
        <v>44.303867318364098</v>
      </c>
      <c r="Z1279" s="49">
        <v>0.43808999999999998</v>
      </c>
      <c r="AA1279" s="49">
        <v>148.6976837</v>
      </c>
      <c r="AB1279" s="49">
        <v>1.7852155009999999</v>
      </c>
      <c r="AC1279" s="51">
        <v>0.55651590368719528</v>
      </c>
      <c r="AD1279" s="53">
        <v>98000</v>
      </c>
      <c r="AE1279" s="51">
        <v>35.861612095761487</v>
      </c>
      <c r="AF1279" s="51">
        <v>80.863355403092172</v>
      </c>
      <c r="AG1279" s="51">
        <v>12.677079534401475</v>
      </c>
      <c r="AH1279" s="51">
        <v>0.23526932551612695</v>
      </c>
      <c r="AI1279" s="51">
        <v>0.15677162382401844</v>
      </c>
      <c r="AJ1279" s="51">
        <v>0.14107393531585311</v>
      </c>
      <c r="AK1279" s="51">
        <v>113.74398183455415</v>
      </c>
      <c r="AL1279" s="51">
        <v>79.929193422238484</v>
      </c>
      <c r="AM1279" s="51">
        <v>147.55877024686978</v>
      </c>
    </row>
    <row r="1280" spans="1:39">
      <c r="A1280" t="s">
        <v>2699</v>
      </c>
      <c r="B1280">
        <v>6</v>
      </c>
      <c r="C1280" t="s">
        <v>2700</v>
      </c>
      <c r="D1280" t="s">
        <v>2144</v>
      </c>
      <c r="E1280" t="s">
        <v>137</v>
      </c>
      <c r="F1280" t="s">
        <v>138</v>
      </c>
      <c r="G1280" t="s">
        <v>139</v>
      </c>
      <c r="H1280" t="s">
        <v>140</v>
      </c>
      <c r="I1280" t="s">
        <v>10</v>
      </c>
      <c r="J1280" t="s">
        <v>20</v>
      </c>
      <c r="K1280">
        <v>52</v>
      </c>
      <c r="L1280">
        <v>150486475</v>
      </c>
      <c r="M1280" t="s">
        <v>2145</v>
      </c>
      <c r="N1280">
        <v>278</v>
      </c>
      <c r="O1280">
        <v>3527171.456346164</v>
      </c>
      <c r="P1280" s="49" t="s">
        <v>33</v>
      </c>
      <c r="Q1280" s="49">
        <v>9800000</v>
      </c>
      <c r="R1280" s="49">
        <v>32.510452999999998</v>
      </c>
      <c r="S1280" s="49">
        <v>52.540310169999998</v>
      </c>
      <c r="T1280" s="49">
        <v>102.35469113918218</v>
      </c>
      <c r="U1280" s="49" t="s">
        <v>2146</v>
      </c>
      <c r="V1280" s="49">
        <v>0.29728859379567718</v>
      </c>
      <c r="W1280" s="49">
        <v>1.1827248672603601</v>
      </c>
      <c r="X1280" s="49">
        <v>2.8362873714296502</v>
      </c>
      <c r="Y1280" s="49">
        <v>44.303867318364098</v>
      </c>
      <c r="Z1280" s="49">
        <v>0.43808999999999998</v>
      </c>
      <c r="AA1280" s="49">
        <v>148.6976837</v>
      </c>
      <c r="AB1280" s="49">
        <v>1.7852155009999999</v>
      </c>
      <c r="AC1280" s="51">
        <v>0.55651590368719528</v>
      </c>
      <c r="AD1280" s="53">
        <v>98000</v>
      </c>
      <c r="AE1280" s="51">
        <v>35.991545472920038</v>
      </c>
      <c r="AF1280" s="51">
        <v>81.156338574842493</v>
      </c>
      <c r="AG1280" s="51">
        <v>12.746055326015586</v>
      </c>
      <c r="AH1280" s="51">
        <v>0.23542577958331276</v>
      </c>
      <c r="AI1280" s="51">
        <v>0.15705557384481011</v>
      </c>
      <c r="AJ1280" s="51">
        <v>0.14107393531585311</v>
      </c>
      <c r="AK1280" s="51">
        <v>113.94999874768573</v>
      </c>
      <c r="AL1280" s="51">
        <v>80.073963856967055</v>
      </c>
      <c r="AM1280" s="51">
        <v>147.8260336384044</v>
      </c>
    </row>
    <row r="1281" spans="1:39">
      <c r="A1281" t="s">
        <v>2701</v>
      </c>
      <c r="B1281">
        <v>6</v>
      </c>
      <c r="C1281" t="s">
        <v>2702</v>
      </c>
      <c r="D1281" t="s">
        <v>2144</v>
      </c>
      <c r="E1281" t="s">
        <v>137</v>
      </c>
      <c r="F1281" t="s">
        <v>138</v>
      </c>
      <c r="G1281" t="s">
        <v>139</v>
      </c>
      <c r="H1281" t="s">
        <v>140</v>
      </c>
      <c r="I1281" t="s">
        <v>10</v>
      </c>
      <c r="J1281" t="s">
        <v>20</v>
      </c>
      <c r="K1281">
        <v>52</v>
      </c>
      <c r="L1281">
        <v>150486475</v>
      </c>
      <c r="M1281" t="s">
        <v>2145</v>
      </c>
      <c r="N1281">
        <v>279</v>
      </c>
      <c r="O1281">
        <v>3539904.9273077026</v>
      </c>
      <c r="P1281" s="49" t="s">
        <v>33</v>
      </c>
      <c r="Q1281" s="49">
        <v>9800000</v>
      </c>
      <c r="R1281" s="49">
        <v>32.510452999999998</v>
      </c>
      <c r="S1281" s="49">
        <v>52.540310169999998</v>
      </c>
      <c r="T1281" s="49">
        <v>102.35469113918218</v>
      </c>
      <c r="U1281" s="49" t="s">
        <v>2146</v>
      </c>
      <c r="V1281" s="49">
        <v>0.29728859379567718</v>
      </c>
      <c r="W1281" s="49">
        <v>1.1827248672603601</v>
      </c>
      <c r="X1281" s="49">
        <v>2.8362873714296502</v>
      </c>
      <c r="Y1281" s="49">
        <v>44.303867318364098</v>
      </c>
      <c r="Z1281" s="49">
        <v>0.43808999999999998</v>
      </c>
      <c r="AA1281" s="49">
        <v>148.6976837</v>
      </c>
      <c r="AB1281" s="49">
        <v>1.7852155009999999</v>
      </c>
      <c r="AC1281" s="51">
        <v>0.55651590368719528</v>
      </c>
      <c r="AD1281" s="53">
        <v>98000</v>
      </c>
      <c r="AE1281" s="51">
        <v>36.121478850078596</v>
      </c>
      <c r="AF1281" s="51">
        <v>81.44932174659283</v>
      </c>
      <c r="AG1281" s="51">
        <v>12.815075849675019</v>
      </c>
      <c r="AH1281" s="51">
        <v>0.23557845744890688</v>
      </c>
      <c r="AI1281" s="51">
        <v>0.15733803026065218</v>
      </c>
      <c r="AJ1281" s="51">
        <v>0.14107393531585311</v>
      </c>
      <c r="AK1281" s="51">
        <v>114.15493199165505</v>
      </c>
      <c r="AL1281" s="51">
        <v>80.217972785014751</v>
      </c>
      <c r="AM1281" s="51">
        <v>148.09189119829534</v>
      </c>
    </row>
    <row r="1282" spans="1:39">
      <c r="A1282" t="s">
        <v>2703</v>
      </c>
      <c r="B1282">
        <v>6</v>
      </c>
      <c r="C1282" t="s">
        <v>2704</v>
      </c>
      <c r="D1282" t="s">
        <v>2144</v>
      </c>
      <c r="E1282" t="s">
        <v>137</v>
      </c>
      <c r="F1282" t="s">
        <v>138</v>
      </c>
      <c r="G1282" t="s">
        <v>139</v>
      </c>
      <c r="H1282" t="s">
        <v>140</v>
      </c>
      <c r="I1282" t="s">
        <v>10</v>
      </c>
      <c r="J1282" t="s">
        <v>20</v>
      </c>
      <c r="K1282">
        <v>52</v>
      </c>
      <c r="L1282">
        <v>150486475</v>
      </c>
      <c r="M1282" t="s">
        <v>2145</v>
      </c>
      <c r="N1282">
        <v>280</v>
      </c>
      <c r="O1282">
        <v>3552638.3982692412</v>
      </c>
      <c r="P1282" s="49" t="s">
        <v>33</v>
      </c>
      <c r="Q1282" s="49">
        <v>9800000</v>
      </c>
      <c r="R1282" s="49">
        <v>32.510452999999998</v>
      </c>
      <c r="S1282" s="49">
        <v>52.540310169999998</v>
      </c>
      <c r="T1282" s="49">
        <v>102.35469113918218</v>
      </c>
      <c r="U1282" s="49" t="s">
        <v>2146</v>
      </c>
      <c r="V1282" s="49">
        <v>0.29728859379567718</v>
      </c>
      <c r="W1282" s="49">
        <v>1.1827248672603601</v>
      </c>
      <c r="X1282" s="49">
        <v>2.8362873714296502</v>
      </c>
      <c r="Y1282" s="49">
        <v>44.303867318364098</v>
      </c>
      <c r="Z1282" s="49">
        <v>0.43808999999999998</v>
      </c>
      <c r="AA1282" s="49">
        <v>148.6976837</v>
      </c>
      <c r="AB1282" s="49">
        <v>1.7852155009999999</v>
      </c>
      <c r="AC1282" s="51">
        <v>0.55651590368719528</v>
      </c>
      <c r="AD1282" s="53">
        <v>98000</v>
      </c>
      <c r="AE1282" s="51">
        <v>36.251412227237154</v>
      </c>
      <c r="AF1282" s="51">
        <v>81.742304918343166</v>
      </c>
      <c r="AG1282" s="51">
        <v>12.884140002259821</v>
      </c>
      <c r="AH1282" s="51">
        <v>0.23572737018375645</v>
      </c>
      <c r="AI1282" s="51">
        <v>0.15761899563672066</v>
      </c>
      <c r="AJ1282" s="51">
        <v>0.14107393531585311</v>
      </c>
      <c r="AK1282" s="51">
        <v>114.35878342759823</v>
      </c>
      <c r="AL1282" s="51">
        <v>80.361221514223161</v>
      </c>
      <c r="AM1282" s="51">
        <v>148.35634534097329</v>
      </c>
    </row>
    <row r="1283" spans="1:39">
      <c r="A1283" t="s">
        <v>2705</v>
      </c>
      <c r="B1283">
        <v>6</v>
      </c>
      <c r="C1283" t="s">
        <v>2706</v>
      </c>
      <c r="D1283" t="s">
        <v>2144</v>
      </c>
      <c r="E1283" t="s">
        <v>137</v>
      </c>
      <c r="F1283" t="s">
        <v>138</v>
      </c>
      <c r="G1283" t="s">
        <v>139</v>
      </c>
      <c r="H1283" t="s">
        <v>140</v>
      </c>
      <c r="I1283" t="s">
        <v>10</v>
      </c>
      <c r="J1283" t="s">
        <v>20</v>
      </c>
      <c r="K1283">
        <v>52</v>
      </c>
      <c r="L1283">
        <v>150486475</v>
      </c>
      <c r="M1283" t="s">
        <v>2145</v>
      </c>
      <c r="N1283">
        <v>281</v>
      </c>
      <c r="O1283">
        <v>3565371.8692307798</v>
      </c>
      <c r="P1283" s="49" t="s">
        <v>33</v>
      </c>
      <c r="Q1283" s="49">
        <v>9800000</v>
      </c>
      <c r="R1283" s="49">
        <v>32.510452999999998</v>
      </c>
      <c r="S1283" s="49">
        <v>52.540310169999998</v>
      </c>
      <c r="T1283" s="49">
        <v>102.35469113918218</v>
      </c>
      <c r="U1283" s="49" t="s">
        <v>2146</v>
      </c>
      <c r="V1283" s="49">
        <v>0.29728859379567718</v>
      </c>
      <c r="W1283" s="49">
        <v>1.1827248672603601</v>
      </c>
      <c r="X1283" s="49">
        <v>2.8362873714296502</v>
      </c>
      <c r="Y1283" s="49">
        <v>44.303867318364098</v>
      </c>
      <c r="Z1283" s="49">
        <v>0.43808999999999998</v>
      </c>
      <c r="AA1283" s="49">
        <v>148.6976837</v>
      </c>
      <c r="AB1283" s="49">
        <v>1.7852155009999999</v>
      </c>
      <c r="AC1283" s="51">
        <v>0.55651590368719528</v>
      </c>
      <c r="AD1283" s="53">
        <v>98000</v>
      </c>
      <c r="AE1283" s="51">
        <v>36.381345604395712</v>
      </c>
      <c r="AF1283" s="51">
        <v>82.035288090093502</v>
      </c>
      <c r="AG1283" s="51">
        <v>12.953246683904027</v>
      </c>
      <c r="AH1283" s="51">
        <v>0.23587252889423449</v>
      </c>
      <c r="AI1283" s="51">
        <v>0.15789847254121178</v>
      </c>
      <c r="AJ1283" s="51">
        <v>0.14107393531585311</v>
      </c>
      <c r="AK1283" s="51">
        <v>114.56155491884272</v>
      </c>
      <c r="AL1283" s="51">
        <v>80.503711353973713</v>
      </c>
      <c r="AM1283" s="51">
        <v>148.61939848371171</v>
      </c>
    </row>
    <row r="1284" spans="1:39">
      <c r="A1284" t="s">
        <v>2707</v>
      </c>
      <c r="B1284">
        <v>6</v>
      </c>
      <c r="C1284" t="s">
        <v>2708</v>
      </c>
      <c r="D1284" t="s">
        <v>2144</v>
      </c>
      <c r="E1284" t="s">
        <v>137</v>
      </c>
      <c r="F1284" t="s">
        <v>138</v>
      </c>
      <c r="G1284" t="s">
        <v>139</v>
      </c>
      <c r="H1284" t="s">
        <v>140</v>
      </c>
      <c r="I1284" t="s">
        <v>10</v>
      </c>
      <c r="J1284" t="s">
        <v>20</v>
      </c>
      <c r="K1284">
        <v>52</v>
      </c>
      <c r="L1284">
        <v>150486475</v>
      </c>
      <c r="M1284" t="s">
        <v>2145</v>
      </c>
      <c r="N1284">
        <v>282</v>
      </c>
      <c r="O1284">
        <v>3578105.3401923184</v>
      </c>
      <c r="P1284" s="49" t="s">
        <v>33</v>
      </c>
      <c r="Q1284" s="49">
        <v>9800000</v>
      </c>
      <c r="R1284" s="49">
        <v>32.510452999999998</v>
      </c>
      <c r="S1284" s="49">
        <v>52.540310169999998</v>
      </c>
      <c r="T1284" s="49">
        <v>102.35469113918218</v>
      </c>
      <c r="U1284" s="49" t="s">
        <v>2146</v>
      </c>
      <c r="V1284" s="49">
        <v>0.29728859379567718</v>
      </c>
      <c r="W1284" s="49">
        <v>1.1827248672603601</v>
      </c>
      <c r="X1284" s="49">
        <v>2.8362873714296502</v>
      </c>
      <c r="Y1284" s="49">
        <v>44.303867318364098</v>
      </c>
      <c r="Z1284" s="49">
        <v>0.43808999999999998</v>
      </c>
      <c r="AA1284" s="49">
        <v>148.6976837</v>
      </c>
      <c r="AB1284" s="49">
        <v>1.7852155009999999</v>
      </c>
      <c r="AC1284" s="51">
        <v>0.55651590368719528</v>
      </c>
      <c r="AD1284" s="53">
        <v>98000</v>
      </c>
      <c r="AE1284" s="51">
        <v>36.51127898155427</v>
      </c>
      <c r="AF1284" s="51">
        <v>82.328271261843852</v>
      </c>
      <c r="AG1284" s="51">
        <v>13.022394798006022</v>
      </c>
      <c r="AH1284" s="51">
        <v>0.23601394472210988</v>
      </c>
      <c r="AI1284" s="51">
        <v>0.15817646354541429</v>
      </c>
      <c r="AJ1284" s="51">
        <v>0.14107393531585311</v>
      </c>
      <c r="AK1284" s="51">
        <v>114.76324833095966</v>
      </c>
      <c r="AL1284" s="51">
        <v>80.645443615224551</v>
      </c>
      <c r="AM1284" s="51">
        <v>148.88105304669475</v>
      </c>
    </row>
    <row r="1285" spans="1:39">
      <c r="A1285" t="s">
        <v>2709</v>
      </c>
      <c r="B1285">
        <v>6</v>
      </c>
      <c r="C1285" t="s">
        <v>2710</v>
      </c>
      <c r="D1285" t="s">
        <v>2144</v>
      </c>
      <c r="E1285" t="s">
        <v>137</v>
      </c>
      <c r="F1285" t="s">
        <v>138</v>
      </c>
      <c r="G1285" t="s">
        <v>139</v>
      </c>
      <c r="H1285" t="s">
        <v>140</v>
      </c>
      <c r="I1285" t="s">
        <v>10</v>
      </c>
      <c r="J1285" t="s">
        <v>20</v>
      </c>
      <c r="K1285">
        <v>52</v>
      </c>
      <c r="L1285">
        <v>150486475</v>
      </c>
      <c r="M1285" t="s">
        <v>2145</v>
      </c>
      <c r="N1285">
        <v>283</v>
      </c>
      <c r="O1285">
        <v>3590838.811153857</v>
      </c>
      <c r="P1285" s="49" t="s">
        <v>33</v>
      </c>
      <c r="Q1285" s="49">
        <v>9800000</v>
      </c>
      <c r="R1285" s="49">
        <v>32.510452999999998</v>
      </c>
      <c r="S1285" s="49">
        <v>52.540310169999998</v>
      </c>
      <c r="T1285" s="49">
        <v>102.35469113918218</v>
      </c>
      <c r="U1285" s="49" t="s">
        <v>2146</v>
      </c>
      <c r="V1285" s="49">
        <v>0.29728859379567718</v>
      </c>
      <c r="W1285" s="49">
        <v>1.1827248672603601</v>
      </c>
      <c r="X1285" s="49">
        <v>2.8362873714296502</v>
      </c>
      <c r="Y1285" s="49">
        <v>44.303867318364098</v>
      </c>
      <c r="Z1285" s="49">
        <v>0.43808999999999998</v>
      </c>
      <c r="AA1285" s="49">
        <v>148.6976837</v>
      </c>
      <c r="AB1285" s="49">
        <v>1.7852155009999999</v>
      </c>
      <c r="AC1285" s="51">
        <v>0.55651590368719528</v>
      </c>
      <c r="AD1285" s="53">
        <v>98000</v>
      </c>
      <c r="AE1285" s="51">
        <v>36.641212358712828</v>
      </c>
      <c r="AF1285" s="51">
        <v>82.621254433594189</v>
      </c>
      <c r="AG1285" s="51">
        <v>13.0915832512388</v>
      </c>
      <c r="AH1285" s="51">
        <v>0.23615162884418672</v>
      </c>
      <c r="AI1285" s="51">
        <v>0.15845297122377872</v>
      </c>
      <c r="AJ1285" s="51">
        <v>0.14107393531585311</v>
      </c>
      <c r="AK1285" s="51">
        <v>114.96386553181421</v>
      </c>
      <c r="AL1285" s="51">
        <v>80.786419610545835</v>
      </c>
      <c r="AM1285" s="51">
        <v>149.14131145308258</v>
      </c>
    </row>
    <row r="1286" spans="1:39">
      <c r="A1286" t="s">
        <v>2711</v>
      </c>
      <c r="B1286">
        <v>6</v>
      </c>
      <c r="C1286" t="s">
        <v>2712</v>
      </c>
      <c r="D1286" t="s">
        <v>2144</v>
      </c>
      <c r="E1286" t="s">
        <v>137</v>
      </c>
      <c r="F1286" t="s">
        <v>138</v>
      </c>
      <c r="G1286" t="s">
        <v>139</v>
      </c>
      <c r="H1286" t="s">
        <v>140</v>
      </c>
      <c r="I1286" t="s">
        <v>10</v>
      </c>
      <c r="J1286" t="s">
        <v>20</v>
      </c>
      <c r="K1286">
        <v>52</v>
      </c>
      <c r="L1286">
        <v>150486475</v>
      </c>
      <c r="M1286" t="s">
        <v>2145</v>
      </c>
      <c r="N1286">
        <v>284</v>
      </c>
      <c r="O1286">
        <v>3603572.2821153956</v>
      </c>
      <c r="P1286" s="49" t="s">
        <v>33</v>
      </c>
      <c r="Q1286" s="49">
        <v>9800000</v>
      </c>
      <c r="R1286" s="49">
        <v>32.510452999999998</v>
      </c>
      <c r="S1286" s="49">
        <v>52.540310169999998</v>
      </c>
      <c r="T1286" s="49">
        <v>102.35469113918218</v>
      </c>
      <c r="U1286" s="49" t="s">
        <v>2146</v>
      </c>
      <c r="V1286" s="49">
        <v>0.29728859379567718</v>
      </c>
      <c r="W1286" s="49">
        <v>1.1827248672603601</v>
      </c>
      <c r="X1286" s="49">
        <v>2.8362873714296502</v>
      </c>
      <c r="Y1286" s="49">
        <v>44.303867318364098</v>
      </c>
      <c r="Z1286" s="49">
        <v>0.43808999999999998</v>
      </c>
      <c r="AA1286" s="49">
        <v>148.6976837</v>
      </c>
      <c r="AB1286" s="49">
        <v>1.7852155009999999</v>
      </c>
      <c r="AC1286" s="51">
        <v>0.55651590368719528</v>
      </c>
      <c r="AD1286" s="53">
        <v>98000</v>
      </c>
      <c r="AE1286" s="51">
        <v>36.771145735871386</v>
      </c>
      <c r="AF1286" s="51">
        <v>82.914237605344525</v>
      </c>
      <c r="AG1286" s="51">
        <v>13.160810953560203</v>
      </c>
      <c r="AH1286" s="51">
        <v>0.23628559247216588</v>
      </c>
      <c r="AI1286" s="51">
        <v>0.15872799815398506</v>
      </c>
      <c r="AJ1286" s="51">
        <v>0.14107393531585311</v>
      </c>
      <c r="AK1286" s="51">
        <v>115.16340839161465</v>
      </c>
      <c r="AL1286" s="51">
        <v>80.926640654154241</v>
      </c>
      <c r="AM1286" s="51">
        <v>149.40017612907505</v>
      </c>
    </row>
    <row r="1287" spans="1:39">
      <c r="A1287" t="s">
        <v>2713</v>
      </c>
      <c r="B1287">
        <v>6</v>
      </c>
      <c r="C1287" t="s">
        <v>2714</v>
      </c>
      <c r="D1287" t="s">
        <v>2144</v>
      </c>
      <c r="E1287" t="s">
        <v>137</v>
      </c>
      <c r="F1287" t="s">
        <v>138</v>
      </c>
      <c r="G1287" t="s">
        <v>139</v>
      </c>
      <c r="H1287" t="s">
        <v>140</v>
      </c>
      <c r="I1287" t="s">
        <v>10</v>
      </c>
      <c r="J1287" t="s">
        <v>20</v>
      </c>
      <c r="K1287">
        <v>52</v>
      </c>
      <c r="L1287">
        <v>150486475</v>
      </c>
      <c r="M1287" t="s">
        <v>2145</v>
      </c>
      <c r="N1287">
        <v>285</v>
      </c>
      <c r="O1287">
        <v>3616305.7530769343</v>
      </c>
      <c r="P1287" s="49" t="s">
        <v>33</v>
      </c>
      <c r="Q1287" s="49">
        <v>9800000</v>
      </c>
      <c r="R1287" s="49">
        <v>32.510452999999998</v>
      </c>
      <c r="S1287" s="49">
        <v>52.540310169999998</v>
      </c>
      <c r="T1287" s="49">
        <v>102.35469113918218</v>
      </c>
      <c r="U1287" s="49" t="s">
        <v>2146</v>
      </c>
      <c r="V1287" s="49">
        <v>0.29728859379567718</v>
      </c>
      <c r="W1287" s="49">
        <v>1.1827248672603601</v>
      </c>
      <c r="X1287" s="49">
        <v>2.8362873714296502</v>
      </c>
      <c r="Y1287" s="49">
        <v>44.303867318364098</v>
      </c>
      <c r="Z1287" s="49">
        <v>0.43808999999999998</v>
      </c>
      <c r="AA1287" s="49">
        <v>148.6976837</v>
      </c>
      <c r="AB1287" s="49">
        <v>1.7852155009999999</v>
      </c>
      <c r="AC1287" s="51">
        <v>0.55651590368719528</v>
      </c>
      <c r="AD1287" s="53">
        <v>98000</v>
      </c>
      <c r="AE1287" s="51">
        <v>36.901079113029944</v>
      </c>
      <c r="AF1287" s="51">
        <v>83.207220777094861</v>
      </c>
      <c r="AG1287" s="51">
        <v>13.230076818223031</v>
      </c>
      <c r="AH1287" s="51">
        <v>0.23641584685229847</v>
      </c>
      <c r="AI1287" s="51">
        <v>0.15900154691700727</v>
      </c>
      <c r="AJ1287" s="51">
        <v>0.14107393531585311</v>
      </c>
      <c r="AK1287" s="51">
        <v>115.36187878295914</v>
      </c>
      <c r="AL1287" s="51">
        <v>81.06610806194584</v>
      </c>
      <c r="AM1287" s="51">
        <v>149.65764950397244</v>
      </c>
    </row>
    <row r="1288" spans="1:39">
      <c r="A1288" t="s">
        <v>2715</v>
      </c>
      <c r="B1288">
        <v>6</v>
      </c>
      <c r="C1288" t="s">
        <v>2716</v>
      </c>
      <c r="D1288" t="s">
        <v>2144</v>
      </c>
      <c r="E1288" t="s">
        <v>137</v>
      </c>
      <c r="F1288" t="s">
        <v>138</v>
      </c>
      <c r="G1288" t="s">
        <v>139</v>
      </c>
      <c r="H1288" t="s">
        <v>140</v>
      </c>
      <c r="I1288" t="s">
        <v>10</v>
      </c>
      <c r="J1288" t="s">
        <v>20</v>
      </c>
      <c r="K1288">
        <v>52</v>
      </c>
      <c r="L1288">
        <v>150486475</v>
      </c>
      <c r="M1288" t="s">
        <v>2145</v>
      </c>
      <c r="N1288">
        <v>286</v>
      </c>
      <c r="O1288">
        <v>3629039.2240384729</v>
      </c>
      <c r="P1288" s="49" t="s">
        <v>33</v>
      </c>
      <c r="Q1288" s="49">
        <v>9800000</v>
      </c>
      <c r="R1288" s="49">
        <v>32.510452999999998</v>
      </c>
      <c r="S1288" s="49">
        <v>52.540310169999998</v>
      </c>
      <c r="T1288" s="49">
        <v>102.35469113918218</v>
      </c>
      <c r="U1288" s="49" t="s">
        <v>2146</v>
      </c>
      <c r="V1288" s="49">
        <v>0.29728859379567718</v>
      </c>
      <c r="W1288" s="49">
        <v>1.1827248672603601</v>
      </c>
      <c r="X1288" s="49">
        <v>2.8362873714296502</v>
      </c>
      <c r="Y1288" s="49">
        <v>44.303867318364098</v>
      </c>
      <c r="Z1288" s="49">
        <v>0.43808999999999998</v>
      </c>
      <c r="AA1288" s="49">
        <v>148.6976837</v>
      </c>
      <c r="AB1288" s="49">
        <v>1.7852155009999999</v>
      </c>
      <c r="AC1288" s="51">
        <v>0.55651590368719528</v>
      </c>
      <c r="AD1288" s="53">
        <v>98000</v>
      </c>
      <c r="AE1288" s="51">
        <v>37.031012490188502</v>
      </c>
      <c r="AF1288" s="51">
        <v>83.500203948845197</v>
      </c>
      <c r="AG1288" s="51">
        <v>13.299379761785161</v>
      </c>
      <c r="AH1288" s="51">
        <v>0.23654240326535295</v>
      </c>
      <c r="AI1288" s="51">
        <v>0.15927362009717691</v>
      </c>
      <c r="AJ1288" s="51">
        <v>0.14107393531585311</v>
      </c>
      <c r="AK1288" s="51">
        <v>115.55927858088189</v>
      </c>
      <c r="AL1288" s="51">
        <v>81.204823151528601</v>
      </c>
      <c r="AM1288" s="51">
        <v>149.9137340102352</v>
      </c>
    </row>
    <row r="1289" spans="1:39">
      <c r="A1289" t="s">
        <v>2717</v>
      </c>
      <c r="B1289">
        <v>6</v>
      </c>
      <c r="C1289" t="s">
        <v>2718</v>
      </c>
      <c r="D1289" t="s">
        <v>2144</v>
      </c>
      <c r="E1289" t="s">
        <v>137</v>
      </c>
      <c r="F1289" t="s">
        <v>138</v>
      </c>
      <c r="G1289" t="s">
        <v>139</v>
      </c>
      <c r="H1289" t="s">
        <v>140</v>
      </c>
      <c r="I1289" t="s">
        <v>10</v>
      </c>
      <c r="J1289" t="s">
        <v>20</v>
      </c>
      <c r="K1289">
        <v>52</v>
      </c>
      <c r="L1289">
        <v>150486475</v>
      </c>
      <c r="M1289" t="s">
        <v>2145</v>
      </c>
      <c r="N1289">
        <v>287</v>
      </c>
      <c r="O1289">
        <v>3641772.6950000115</v>
      </c>
      <c r="P1289" s="49" t="s">
        <v>33</v>
      </c>
      <c r="Q1289" s="49">
        <v>9800000</v>
      </c>
      <c r="R1289" s="49">
        <v>32.510452999999998</v>
      </c>
      <c r="S1289" s="49">
        <v>52.540310169999998</v>
      </c>
      <c r="T1289" s="49">
        <v>102.35469113918218</v>
      </c>
      <c r="U1289" s="49" t="s">
        <v>2146</v>
      </c>
      <c r="V1289" s="49">
        <v>0.29728859379567718</v>
      </c>
      <c r="W1289" s="49">
        <v>1.1827248672603601</v>
      </c>
      <c r="X1289" s="49">
        <v>2.8362873714296502</v>
      </c>
      <c r="Y1289" s="49">
        <v>44.303867318364098</v>
      </c>
      <c r="Z1289" s="49">
        <v>0.43808999999999998</v>
      </c>
      <c r="AA1289" s="49">
        <v>148.6976837</v>
      </c>
      <c r="AB1289" s="49">
        <v>1.7852155009999999</v>
      </c>
      <c r="AC1289" s="51">
        <v>0.55651590368719528</v>
      </c>
      <c r="AD1289" s="53">
        <v>98000</v>
      </c>
      <c r="AE1289" s="51">
        <v>37.160945867347053</v>
      </c>
      <c r="AF1289" s="51">
        <v>83.793187120595519</v>
      </c>
      <c r="AG1289" s="51">
        <v>13.368718704119482</v>
      </c>
      <c r="AH1289" s="51">
        <v>0.23666527302602566</v>
      </c>
      <c r="AI1289" s="51">
        <v>0.1595442202822428</v>
      </c>
      <c r="AJ1289" s="51">
        <v>0.14107393531585311</v>
      </c>
      <c r="AK1289" s="51">
        <v>115.75560966289653</v>
      </c>
      <c r="AL1289" s="51">
        <v>81.342787242252726</v>
      </c>
      <c r="AM1289" s="51">
        <v>150.16843208354035</v>
      </c>
    </row>
    <row r="1290" spans="1:39">
      <c r="A1290" t="s">
        <v>2719</v>
      </c>
      <c r="B1290">
        <v>6</v>
      </c>
      <c r="C1290" t="s">
        <v>2720</v>
      </c>
      <c r="D1290" t="s">
        <v>2144</v>
      </c>
      <c r="E1290" t="s">
        <v>137</v>
      </c>
      <c r="F1290" t="s">
        <v>138</v>
      </c>
      <c r="G1290" t="s">
        <v>139</v>
      </c>
      <c r="H1290" t="s">
        <v>140</v>
      </c>
      <c r="I1290" t="s">
        <v>10</v>
      </c>
      <c r="J1290" t="s">
        <v>20</v>
      </c>
      <c r="K1290">
        <v>52</v>
      </c>
      <c r="L1290">
        <v>150486475</v>
      </c>
      <c r="M1290" t="s">
        <v>2145</v>
      </c>
      <c r="N1290">
        <v>288</v>
      </c>
      <c r="O1290">
        <v>3654506.1659615501</v>
      </c>
      <c r="P1290" s="49" t="s">
        <v>33</v>
      </c>
      <c r="Q1290" s="49">
        <v>9800000</v>
      </c>
      <c r="R1290" s="49">
        <v>32.510452999999998</v>
      </c>
      <c r="S1290" s="49">
        <v>52.540310169999998</v>
      </c>
      <c r="T1290" s="49">
        <v>102.35469113918218</v>
      </c>
      <c r="U1290" s="49" t="s">
        <v>2146</v>
      </c>
      <c r="V1290" s="49">
        <v>0.29728859379567718</v>
      </c>
      <c r="W1290" s="49">
        <v>1.1827248672603601</v>
      </c>
      <c r="X1290" s="49">
        <v>2.8362873714296502</v>
      </c>
      <c r="Y1290" s="49">
        <v>44.303867318364098</v>
      </c>
      <c r="Z1290" s="49">
        <v>0.43808999999999998</v>
      </c>
      <c r="AA1290" s="49">
        <v>148.6976837</v>
      </c>
      <c r="AB1290" s="49">
        <v>1.7852155009999999</v>
      </c>
      <c r="AC1290" s="51">
        <v>0.55651590368719528</v>
      </c>
      <c r="AD1290" s="53">
        <v>98000</v>
      </c>
      <c r="AE1290" s="51">
        <v>37.290879244505611</v>
      </c>
      <c r="AF1290" s="51">
        <v>84.086170292345855</v>
      </c>
      <c r="AG1290" s="51">
        <v>13.438092568423885</v>
      </c>
      <c r="AH1290" s="51">
        <v>0.23678446748306542</v>
      </c>
      <c r="AI1290" s="51">
        <v>0.15981335006343034</v>
      </c>
      <c r="AJ1290" s="51">
        <v>0.14107393531585311</v>
      </c>
      <c r="AK1290" s="51">
        <v>115.95087390903905</v>
      </c>
      <c r="AL1290" s="51">
        <v>81.48000165524094</v>
      </c>
      <c r="AM1290" s="51">
        <v>150.42174616283714</v>
      </c>
    </row>
    <row r="1291" spans="1:39">
      <c r="A1291" t="s">
        <v>2721</v>
      </c>
      <c r="B1291">
        <v>6</v>
      </c>
      <c r="C1291" t="s">
        <v>2722</v>
      </c>
      <c r="D1291" t="s">
        <v>2144</v>
      </c>
      <c r="E1291" t="s">
        <v>137</v>
      </c>
      <c r="F1291" t="s">
        <v>138</v>
      </c>
      <c r="G1291" t="s">
        <v>139</v>
      </c>
      <c r="H1291" t="s">
        <v>140</v>
      </c>
      <c r="I1291" t="s">
        <v>10</v>
      </c>
      <c r="J1291" t="s">
        <v>20</v>
      </c>
      <c r="K1291">
        <v>52</v>
      </c>
      <c r="L1291">
        <v>150486475</v>
      </c>
      <c r="M1291" t="s">
        <v>2145</v>
      </c>
      <c r="N1291">
        <v>289</v>
      </c>
      <c r="O1291">
        <v>3667239.6369230887</v>
      </c>
      <c r="P1291" s="49" t="s">
        <v>33</v>
      </c>
      <c r="Q1291" s="49">
        <v>9800000</v>
      </c>
      <c r="R1291" s="49">
        <v>32.510452999999998</v>
      </c>
      <c r="S1291" s="49">
        <v>52.540310169999998</v>
      </c>
      <c r="T1291" s="49">
        <v>102.35469113918218</v>
      </c>
      <c r="U1291" s="49" t="s">
        <v>2146</v>
      </c>
      <c r="V1291" s="49">
        <v>0.29728859379567718</v>
      </c>
      <c r="W1291" s="49">
        <v>1.1827248672603601</v>
      </c>
      <c r="X1291" s="49">
        <v>2.8362873714296502</v>
      </c>
      <c r="Y1291" s="49">
        <v>44.303867318364098</v>
      </c>
      <c r="Z1291" s="49">
        <v>0.43808999999999998</v>
      </c>
      <c r="AA1291" s="49">
        <v>148.6976837</v>
      </c>
      <c r="AB1291" s="49">
        <v>1.7852155009999999</v>
      </c>
      <c r="AC1291" s="51">
        <v>0.55651590368719528</v>
      </c>
      <c r="AD1291" s="53">
        <v>98000</v>
      </c>
      <c r="AE1291" s="51">
        <v>37.420812621664169</v>
      </c>
      <c r="AF1291" s="51">
        <v>84.379153464096206</v>
      </c>
      <c r="AG1291" s="51">
        <v>13.507500281231057</v>
      </c>
      <c r="AH1291" s="51">
        <v>0.23689999801870362</v>
      </c>
      <c r="AI1291" s="51">
        <v>0.16008101203549727</v>
      </c>
      <c r="AJ1291" s="51">
        <v>0.14107393531585311</v>
      </c>
      <c r="AK1291" s="51">
        <v>116.14507320190825</v>
      </c>
      <c r="AL1291" s="51">
        <v>81.616467713416952</v>
      </c>
      <c r="AM1291" s="51">
        <v>150.67367869039956</v>
      </c>
    </row>
    <row r="1292" spans="1:39">
      <c r="A1292" t="s">
        <v>2723</v>
      </c>
      <c r="B1292">
        <v>6</v>
      </c>
      <c r="C1292" t="s">
        <v>2724</v>
      </c>
      <c r="D1292" t="s">
        <v>2144</v>
      </c>
      <c r="E1292" t="s">
        <v>137</v>
      </c>
      <c r="F1292" t="s">
        <v>138</v>
      </c>
      <c r="G1292" t="s">
        <v>139</v>
      </c>
      <c r="H1292" t="s">
        <v>140</v>
      </c>
      <c r="I1292" t="s">
        <v>10</v>
      </c>
      <c r="J1292" t="s">
        <v>20</v>
      </c>
      <c r="K1292">
        <v>52</v>
      </c>
      <c r="L1292">
        <v>150486475</v>
      </c>
      <c r="M1292" t="s">
        <v>2145</v>
      </c>
      <c r="N1292">
        <v>290</v>
      </c>
      <c r="O1292">
        <v>3679973.1078846273</v>
      </c>
      <c r="P1292" s="49" t="s">
        <v>33</v>
      </c>
      <c r="Q1292" s="49">
        <v>9800000</v>
      </c>
      <c r="R1292" s="49">
        <v>32.510452999999998</v>
      </c>
      <c r="S1292" s="49">
        <v>52.540310169999998</v>
      </c>
      <c r="T1292" s="49">
        <v>102.35469113918218</v>
      </c>
      <c r="U1292" s="49" t="s">
        <v>2146</v>
      </c>
      <c r="V1292" s="49">
        <v>0.29728859379567718</v>
      </c>
      <c r="W1292" s="49">
        <v>1.1827248672603601</v>
      </c>
      <c r="X1292" s="49">
        <v>2.8362873714296502</v>
      </c>
      <c r="Y1292" s="49">
        <v>44.303867318364098</v>
      </c>
      <c r="Z1292" s="49">
        <v>0.43808999999999998</v>
      </c>
      <c r="AA1292" s="49">
        <v>148.6976837</v>
      </c>
      <c r="AB1292" s="49">
        <v>1.7852155009999999</v>
      </c>
      <c r="AC1292" s="51">
        <v>0.55651590368719528</v>
      </c>
      <c r="AD1292" s="53">
        <v>98000</v>
      </c>
      <c r="AE1292" s="51">
        <v>37.550745998822727</v>
      </c>
      <c r="AF1292" s="51">
        <v>84.672136635846542</v>
      </c>
      <c r="AG1292" s="51">
        <v>13.576940772418308</v>
      </c>
      <c r="AH1292" s="51">
        <v>0.23701187604871837</v>
      </c>
      <c r="AI1292" s="51">
        <v>0.16034720879678871</v>
      </c>
      <c r="AJ1292" s="51">
        <v>0.14107393531585311</v>
      </c>
      <c r="AK1292" s="51">
        <v>116.33820942670579</v>
      </c>
      <c r="AL1292" s="51">
        <v>81.752186741533421</v>
      </c>
      <c r="AM1292" s="51">
        <v>150.92423211187815</v>
      </c>
    </row>
    <row r="1293" spans="1:39">
      <c r="A1293" t="s">
        <v>2725</v>
      </c>
      <c r="B1293">
        <v>6</v>
      </c>
      <c r="C1293" t="s">
        <v>2726</v>
      </c>
      <c r="D1293" t="s">
        <v>2144</v>
      </c>
      <c r="E1293" t="s">
        <v>137</v>
      </c>
      <c r="F1293" t="s">
        <v>138</v>
      </c>
      <c r="G1293" t="s">
        <v>139</v>
      </c>
      <c r="H1293" t="s">
        <v>140</v>
      </c>
      <c r="I1293" t="s">
        <v>10</v>
      </c>
      <c r="J1293" t="s">
        <v>20</v>
      </c>
      <c r="K1293">
        <v>52</v>
      </c>
      <c r="L1293">
        <v>150486475</v>
      </c>
      <c r="M1293" t="s">
        <v>2145</v>
      </c>
      <c r="N1293">
        <v>291</v>
      </c>
      <c r="O1293">
        <v>3692706.5788461659</v>
      </c>
      <c r="P1293" s="49" t="s">
        <v>33</v>
      </c>
      <c r="Q1293" s="49">
        <v>9800000</v>
      </c>
      <c r="R1293" s="49">
        <v>32.510452999999998</v>
      </c>
      <c r="S1293" s="49">
        <v>52.540310169999998</v>
      </c>
      <c r="T1293" s="49">
        <v>102.35469113918218</v>
      </c>
      <c r="U1293" s="49" t="s">
        <v>2146</v>
      </c>
      <c r="V1293" s="49">
        <v>0.29728859379567718</v>
      </c>
      <c r="W1293" s="49">
        <v>1.1827248672603601</v>
      </c>
      <c r="X1293" s="49">
        <v>2.8362873714296502</v>
      </c>
      <c r="Y1293" s="49">
        <v>44.303867318364098</v>
      </c>
      <c r="Z1293" s="49">
        <v>0.43808999999999998</v>
      </c>
      <c r="AA1293" s="49">
        <v>148.6976837</v>
      </c>
      <c r="AB1293" s="49">
        <v>1.7852155009999999</v>
      </c>
      <c r="AC1293" s="51">
        <v>0.55651590368719528</v>
      </c>
      <c r="AD1293" s="53">
        <v>98000</v>
      </c>
      <c r="AE1293" s="51">
        <v>37.680679375981285</v>
      </c>
      <c r="AF1293" s="51">
        <v>84.965119807596878</v>
      </c>
      <c r="AG1293" s="51">
        <v>13.646412975217208</v>
      </c>
      <c r="AH1293" s="51">
        <v>0.23712011302171598</v>
      </c>
      <c r="AI1293" s="51">
        <v>0.16061194294928846</v>
      </c>
      <c r="AJ1293" s="51">
        <v>0.14107393531585311</v>
      </c>
      <c r="AK1293" s="51">
        <v>116.53028447127329</v>
      </c>
      <c r="AL1293" s="51">
        <v>81.887160066198206</v>
      </c>
      <c r="AM1293" s="51">
        <v>151.17340887634836</v>
      </c>
    </row>
    <row r="1294" spans="1:39">
      <c r="A1294" t="s">
        <v>2727</v>
      </c>
      <c r="B1294">
        <v>6</v>
      </c>
      <c r="C1294" t="s">
        <v>2728</v>
      </c>
      <c r="D1294" t="s">
        <v>2144</v>
      </c>
      <c r="E1294" t="s">
        <v>137</v>
      </c>
      <c r="F1294" t="s">
        <v>138</v>
      </c>
      <c r="G1294" t="s">
        <v>139</v>
      </c>
      <c r="H1294" t="s">
        <v>140</v>
      </c>
      <c r="I1294" t="s">
        <v>10</v>
      </c>
      <c r="J1294" t="s">
        <v>20</v>
      </c>
      <c r="K1294">
        <v>52</v>
      </c>
      <c r="L1294">
        <v>150486475</v>
      </c>
      <c r="M1294" t="s">
        <v>2145</v>
      </c>
      <c r="N1294">
        <v>292</v>
      </c>
      <c r="O1294">
        <v>3705440.0498077045</v>
      </c>
      <c r="P1294" s="49" t="s">
        <v>33</v>
      </c>
      <c r="Q1294" s="49">
        <v>9800000</v>
      </c>
      <c r="R1294" s="49">
        <v>32.510452999999998</v>
      </c>
      <c r="S1294" s="49">
        <v>52.540310169999998</v>
      </c>
      <c r="T1294" s="49">
        <v>102.35469113918218</v>
      </c>
      <c r="U1294" s="49" t="s">
        <v>2146</v>
      </c>
      <c r="V1294" s="49">
        <v>0.29728859379567718</v>
      </c>
      <c r="W1294" s="49">
        <v>1.1827248672603601</v>
      </c>
      <c r="X1294" s="49">
        <v>2.8362873714296502</v>
      </c>
      <c r="Y1294" s="49">
        <v>44.303867318364098</v>
      </c>
      <c r="Z1294" s="49">
        <v>0.43808999999999998</v>
      </c>
      <c r="AA1294" s="49">
        <v>148.6976837</v>
      </c>
      <c r="AB1294" s="49">
        <v>1.7852155009999999</v>
      </c>
      <c r="AC1294" s="51">
        <v>0.55651590368719528</v>
      </c>
      <c r="AD1294" s="53">
        <v>98000</v>
      </c>
      <c r="AE1294" s="51">
        <v>37.810612753139843</v>
      </c>
      <c r="AF1294" s="51">
        <v>85.258102979347214</v>
      </c>
      <c r="AG1294" s="51">
        <v>13.715915826223275</v>
      </c>
      <c r="AH1294" s="51">
        <v>0.23722472041941636</v>
      </c>
      <c r="AI1294" s="51">
        <v>0.16087521709867034</v>
      </c>
      <c r="AJ1294" s="51">
        <v>0.14107393531585311</v>
      </c>
      <c r="AK1294" s="51">
        <v>116.72130022612963</v>
      </c>
      <c r="AL1294" s="51">
        <v>82.021389015900496</v>
      </c>
      <c r="AM1294" s="51">
        <v>151.42121143635876</v>
      </c>
    </row>
    <row r="1295" spans="1:39">
      <c r="A1295" t="s">
        <v>2729</v>
      </c>
      <c r="B1295">
        <v>6</v>
      </c>
      <c r="C1295" t="s">
        <v>2730</v>
      </c>
      <c r="D1295" t="s">
        <v>2144</v>
      </c>
      <c r="E1295" t="s">
        <v>137</v>
      </c>
      <c r="F1295" t="s">
        <v>138</v>
      </c>
      <c r="G1295" t="s">
        <v>139</v>
      </c>
      <c r="H1295" t="s">
        <v>140</v>
      </c>
      <c r="I1295" t="s">
        <v>10</v>
      </c>
      <c r="J1295" t="s">
        <v>20</v>
      </c>
      <c r="K1295">
        <v>52</v>
      </c>
      <c r="L1295">
        <v>150486475</v>
      </c>
      <c r="M1295" t="s">
        <v>2145</v>
      </c>
      <c r="N1295">
        <v>293</v>
      </c>
      <c r="O1295">
        <v>3718173.5207692431</v>
      </c>
      <c r="P1295" s="49" t="s">
        <v>33</v>
      </c>
      <c r="Q1295" s="49">
        <v>9800000</v>
      </c>
      <c r="R1295" s="49">
        <v>32.510452999999998</v>
      </c>
      <c r="S1295" s="49">
        <v>52.540310169999998</v>
      </c>
      <c r="T1295" s="49">
        <v>102.35469113918218</v>
      </c>
      <c r="U1295" s="49" t="s">
        <v>2146</v>
      </c>
      <c r="V1295" s="49">
        <v>0.29728859379567718</v>
      </c>
      <c r="W1295" s="49">
        <v>1.1827248672603601</v>
      </c>
      <c r="X1295" s="49">
        <v>2.8362873714296502</v>
      </c>
      <c r="Y1295" s="49">
        <v>44.303867318364098</v>
      </c>
      <c r="Z1295" s="49">
        <v>0.43808999999999998</v>
      </c>
      <c r="AA1295" s="49">
        <v>148.6976837</v>
      </c>
      <c r="AB1295" s="49">
        <v>1.7852155009999999</v>
      </c>
      <c r="AC1295" s="51">
        <v>0.55651590368719528</v>
      </c>
      <c r="AD1295" s="53">
        <v>98000</v>
      </c>
      <c r="AE1295" s="51">
        <v>37.940546130298401</v>
      </c>
      <c r="AF1295" s="51">
        <v>85.55108615109755</v>
      </c>
      <c r="AG1295" s="51">
        <v>13.785448265405465</v>
      </c>
      <c r="AH1295" s="51">
        <v>0.23732570975592251</v>
      </c>
      <c r="AI1295" s="51">
        <v>0.16113703385434586</v>
      </c>
      <c r="AJ1295" s="51">
        <v>0.14107393531585311</v>
      </c>
      <c r="AK1295" s="51">
        <v>116.91125858450556</v>
      </c>
      <c r="AL1295" s="51">
        <v>82.154874921035102</v>
      </c>
      <c r="AM1295" s="51">
        <v>151.667642247976</v>
      </c>
    </row>
    <row r="1296" spans="1:39">
      <c r="A1296" t="s">
        <v>2731</v>
      </c>
      <c r="B1296">
        <v>6</v>
      </c>
      <c r="C1296" t="s">
        <v>2732</v>
      </c>
      <c r="D1296" t="s">
        <v>2144</v>
      </c>
      <c r="E1296" t="s">
        <v>137</v>
      </c>
      <c r="F1296" t="s">
        <v>138</v>
      </c>
      <c r="G1296" t="s">
        <v>139</v>
      </c>
      <c r="H1296" t="s">
        <v>140</v>
      </c>
      <c r="I1296" t="s">
        <v>10</v>
      </c>
      <c r="J1296" t="s">
        <v>20</v>
      </c>
      <c r="K1296">
        <v>52</v>
      </c>
      <c r="L1296">
        <v>150486475</v>
      </c>
      <c r="M1296" t="s">
        <v>2145</v>
      </c>
      <c r="N1296">
        <v>294</v>
      </c>
      <c r="O1296">
        <v>3730906.9917307817</v>
      </c>
      <c r="P1296" s="49" t="s">
        <v>33</v>
      </c>
      <c r="Q1296" s="49">
        <v>9800000</v>
      </c>
      <c r="R1296" s="49">
        <v>32.510452999999998</v>
      </c>
      <c r="S1296" s="49">
        <v>52.540310169999998</v>
      </c>
      <c r="T1296" s="49">
        <v>102.35469113918218</v>
      </c>
      <c r="U1296" s="49" t="s">
        <v>2146</v>
      </c>
      <c r="V1296" s="49">
        <v>0.29728859379567718</v>
      </c>
      <c r="W1296" s="49">
        <v>1.1827248672603601</v>
      </c>
      <c r="X1296" s="49">
        <v>2.8362873714296502</v>
      </c>
      <c r="Y1296" s="49">
        <v>44.303867318364098</v>
      </c>
      <c r="Z1296" s="49">
        <v>0.43808999999999998</v>
      </c>
      <c r="AA1296" s="49">
        <v>148.6976837</v>
      </c>
      <c r="AB1296" s="49">
        <v>1.7852155009999999</v>
      </c>
      <c r="AC1296" s="51">
        <v>0.55651590368719528</v>
      </c>
      <c r="AD1296" s="53">
        <v>98000</v>
      </c>
      <c r="AE1296" s="51">
        <v>38.070479507456959</v>
      </c>
      <c r="AF1296" s="51">
        <v>85.844069322847886</v>
      </c>
      <c r="AG1296" s="51">
        <v>13.855009236115649</v>
      </c>
      <c r="AH1296" s="51">
        <v>0.23742309257768351</v>
      </c>
      <c r="AI1296" s="51">
        <v>0.16139739582951085</v>
      </c>
      <c r="AJ1296" s="51">
        <v>0.14107393531585311</v>
      </c>
      <c r="AK1296" s="51">
        <v>117.10016144237746</v>
      </c>
      <c r="AL1296" s="51">
        <v>82.287619113926283</v>
      </c>
      <c r="AM1296" s="51">
        <v>151.91270377082864</v>
      </c>
    </row>
    <row r="1297" spans="1:39">
      <c r="A1297" t="s">
        <v>2733</v>
      </c>
      <c r="B1297">
        <v>6</v>
      </c>
      <c r="C1297" t="s">
        <v>2734</v>
      </c>
      <c r="D1297" t="s">
        <v>2144</v>
      </c>
      <c r="E1297" t="s">
        <v>137</v>
      </c>
      <c r="F1297" t="s">
        <v>138</v>
      </c>
      <c r="G1297" t="s">
        <v>139</v>
      </c>
      <c r="H1297" t="s">
        <v>140</v>
      </c>
      <c r="I1297" t="s">
        <v>10</v>
      </c>
      <c r="J1297" t="s">
        <v>20</v>
      </c>
      <c r="K1297">
        <v>52</v>
      </c>
      <c r="L1297">
        <v>150486475</v>
      </c>
      <c r="M1297" t="s">
        <v>2145</v>
      </c>
      <c r="N1297">
        <v>295</v>
      </c>
      <c r="O1297">
        <v>3743640.4626923203</v>
      </c>
      <c r="P1297" s="49" t="s">
        <v>33</v>
      </c>
      <c r="Q1297" s="49">
        <v>9800000</v>
      </c>
      <c r="R1297" s="49">
        <v>32.510452999999998</v>
      </c>
      <c r="S1297" s="49">
        <v>52.540310169999998</v>
      </c>
      <c r="T1297" s="49">
        <v>102.35469113918218</v>
      </c>
      <c r="U1297" s="49" t="s">
        <v>2146</v>
      </c>
      <c r="V1297" s="49">
        <v>0.29728859379567718</v>
      </c>
      <c r="W1297" s="49">
        <v>1.1827248672603601</v>
      </c>
      <c r="X1297" s="49">
        <v>2.8362873714296502</v>
      </c>
      <c r="Y1297" s="49">
        <v>44.303867318364098</v>
      </c>
      <c r="Z1297" s="49">
        <v>0.43808999999999998</v>
      </c>
      <c r="AA1297" s="49">
        <v>148.6976837</v>
      </c>
      <c r="AB1297" s="49">
        <v>1.7852155009999999</v>
      </c>
      <c r="AC1297" s="51">
        <v>0.55651590368719528</v>
      </c>
      <c r="AD1297" s="53">
        <v>98000</v>
      </c>
      <c r="AE1297" s="51">
        <v>38.200412884615517</v>
      </c>
      <c r="AF1297" s="51">
        <v>86.137052494598223</v>
      </c>
      <c r="AG1297" s="51">
        <v>13.92459768509802</v>
      </c>
      <c r="AH1297" s="51">
        <v>0.23751688046325811</v>
      </c>
      <c r="AI1297" s="51">
        <v>0.16165630564119024</v>
      </c>
      <c r="AJ1297" s="51">
        <v>0.14107393531585311</v>
      </c>
      <c r="AK1297" s="51">
        <v>117.28801069849989</v>
      </c>
      <c r="AL1297" s="51">
        <v>82.419622928850515</v>
      </c>
      <c r="AM1297" s="51">
        <v>152.15639846814926</v>
      </c>
    </row>
    <row r="1298" spans="1:39">
      <c r="A1298" t="s">
        <v>2735</v>
      </c>
      <c r="B1298">
        <v>6</v>
      </c>
      <c r="C1298" t="s">
        <v>2736</v>
      </c>
      <c r="D1298" t="s">
        <v>2144</v>
      </c>
      <c r="E1298" t="s">
        <v>137</v>
      </c>
      <c r="F1298" t="s">
        <v>138</v>
      </c>
      <c r="G1298" t="s">
        <v>139</v>
      </c>
      <c r="H1298" t="s">
        <v>140</v>
      </c>
      <c r="I1298" t="s">
        <v>10</v>
      </c>
      <c r="J1298" t="s">
        <v>20</v>
      </c>
      <c r="K1298">
        <v>52</v>
      </c>
      <c r="L1298">
        <v>150486475</v>
      </c>
      <c r="M1298" t="s">
        <v>2145</v>
      </c>
      <c r="N1298">
        <v>296</v>
      </c>
      <c r="O1298">
        <v>3756373.933653859</v>
      </c>
      <c r="P1298" s="49" t="s">
        <v>33</v>
      </c>
      <c r="Q1298" s="49">
        <v>9800000</v>
      </c>
      <c r="R1298" s="49">
        <v>32.510452999999998</v>
      </c>
      <c r="S1298" s="49">
        <v>52.540310169999998</v>
      </c>
      <c r="T1298" s="49">
        <v>102.35469113918218</v>
      </c>
      <c r="U1298" s="49" t="s">
        <v>2146</v>
      </c>
      <c r="V1298" s="49">
        <v>0.29728859379567718</v>
      </c>
      <c r="W1298" s="49">
        <v>1.1827248672603601</v>
      </c>
      <c r="X1298" s="49">
        <v>2.8362873714296502</v>
      </c>
      <c r="Y1298" s="49">
        <v>44.303867318364098</v>
      </c>
      <c r="Z1298" s="49">
        <v>0.43808999999999998</v>
      </c>
      <c r="AA1298" s="49">
        <v>148.6976837</v>
      </c>
      <c r="AB1298" s="49">
        <v>1.7852155009999999</v>
      </c>
      <c r="AC1298" s="51">
        <v>0.55651590368719528</v>
      </c>
      <c r="AD1298" s="53">
        <v>98000</v>
      </c>
      <c r="AE1298" s="51">
        <v>38.330346261774068</v>
      </c>
      <c r="AF1298" s="51">
        <v>86.430035666348545</v>
      </c>
      <c r="AG1298" s="51">
        <v>13.99421256249836</v>
      </c>
      <c r="AH1298" s="51">
        <v>0.23760708502284125</v>
      </c>
      <c r="AI1298" s="51">
        <v>0.16191376591028059</v>
      </c>
      <c r="AJ1298" s="51">
        <v>0.14107393531585311</v>
      </c>
      <c r="AK1298" s="51">
        <v>117.47480825443645</v>
      </c>
      <c r="AL1298" s="51">
        <v>82.550887702058219</v>
      </c>
      <c r="AM1298" s="51">
        <v>152.39872880681469</v>
      </c>
    </row>
    <row r="1299" spans="1:39">
      <c r="A1299" t="s">
        <v>2737</v>
      </c>
      <c r="B1299">
        <v>6</v>
      </c>
      <c r="C1299" t="s">
        <v>2738</v>
      </c>
      <c r="D1299" t="s">
        <v>2144</v>
      </c>
      <c r="E1299" t="s">
        <v>137</v>
      </c>
      <c r="F1299" t="s">
        <v>138</v>
      </c>
      <c r="G1299" t="s">
        <v>139</v>
      </c>
      <c r="H1299" t="s">
        <v>140</v>
      </c>
      <c r="I1299" t="s">
        <v>10</v>
      </c>
      <c r="J1299" t="s">
        <v>20</v>
      </c>
      <c r="K1299">
        <v>52</v>
      </c>
      <c r="L1299">
        <v>150486475</v>
      </c>
      <c r="M1299" t="s">
        <v>2145</v>
      </c>
      <c r="N1299">
        <v>297</v>
      </c>
      <c r="O1299">
        <v>3769107.4046153976</v>
      </c>
      <c r="P1299" s="49" t="s">
        <v>33</v>
      </c>
      <c r="Q1299" s="49">
        <v>9800000</v>
      </c>
      <c r="R1299" s="49">
        <v>32.510452999999998</v>
      </c>
      <c r="S1299" s="49">
        <v>52.540310169999998</v>
      </c>
      <c r="T1299" s="49">
        <v>102.35469113918218</v>
      </c>
      <c r="U1299" s="49" t="s">
        <v>2146</v>
      </c>
      <c r="V1299" s="49">
        <v>0.29728859379567718</v>
      </c>
      <c r="W1299" s="49">
        <v>1.1827248672603601</v>
      </c>
      <c r="X1299" s="49">
        <v>2.8362873714296502</v>
      </c>
      <c r="Y1299" s="49">
        <v>44.303867318364098</v>
      </c>
      <c r="Z1299" s="49">
        <v>0.43808999999999998</v>
      </c>
      <c r="AA1299" s="49">
        <v>148.6976837</v>
      </c>
      <c r="AB1299" s="49">
        <v>1.7852155009999999</v>
      </c>
      <c r="AC1299" s="51">
        <v>0.55651590368719528</v>
      </c>
      <c r="AD1299" s="53">
        <v>98000</v>
      </c>
      <c r="AE1299" s="51">
        <v>38.460279638932626</v>
      </c>
      <c r="AF1299" s="51">
        <v>86.723018838098895</v>
      </c>
      <c r="AG1299" s="51">
        <v>14.063852821873276</v>
      </c>
      <c r="AH1299" s="51">
        <v>0.23769371789809163</v>
      </c>
      <c r="AI1299" s="51">
        <v>0.16216977926159076</v>
      </c>
      <c r="AJ1299" s="51">
        <v>0.14107393531585311</v>
      </c>
      <c r="AK1299" s="51">
        <v>117.66055601458925</v>
      </c>
      <c r="AL1299" s="51">
        <v>82.681414771794493</v>
      </c>
      <c r="AM1299" s="51">
        <v>152.639697257384</v>
      </c>
    </row>
    <row r="1300" spans="1:39">
      <c r="A1300" t="s">
        <v>2739</v>
      </c>
      <c r="B1300">
        <v>6</v>
      </c>
      <c r="C1300" t="s">
        <v>2740</v>
      </c>
      <c r="D1300" t="s">
        <v>2144</v>
      </c>
      <c r="E1300" t="s">
        <v>137</v>
      </c>
      <c r="F1300" t="s">
        <v>138</v>
      </c>
      <c r="G1300" t="s">
        <v>139</v>
      </c>
      <c r="H1300" t="s">
        <v>140</v>
      </c>
      <c r="I1300" t="s">
        <v>10</v>
      </c>
      <c r="J1300" t="s">
        <v>20</v>
      </c>
      <c r="K1300">
        <v>52</v>
      </c>
      <c r="L1300">
        <v>150486475</v>
      </c>
      <c r="M1300" t="s">
        <v>2145</v>
      </c>
      <c r="N1300">
        <v>298</v>
      </c>
      <c r="O1300">
        <v>3781840.8755769362</v>
      </c>
      <c r="P1300" s="49" t="s">
        <v>33</v>
      </c>
      <c r="Q1300" s="49">
        <v>9800000</v>
      </c>
      <c r="R1300" s="49">
        <v>32.510452999999998</v>
      </c>
      <c r="S1300" s="49">
        <v>52.540310169999998</v>
      </c>
      <c r="T1300" s="49">
        <v>102.35469113918218</v>
      </c>
      <c r="U1300" s="49" t="s">
        <v>2146</v>
      </c>
      <c r="V1300" s="49">
        <v>0.29728859379567718</v>
      </c>
      <c r="W1300" s="49">
        <v>1.1827248672603601</v>
      </c>
      <c r="X1300" s="49">
        <v>2.8362873714296502</v>
      </c>
      <c r="Y1300" s="49">
        <v>44.303867318364098</v>
      </c>
      <c r="Z1300" s="49">
        <v>0.43808999999999998</v>
      </c>
      <c r="AA1300" s="49">
        <v>148.6976837</v>
      </c>
      <c r="AB1300" s="49">
        <v>1.7852155009999999</v>
      </c>
      <c r="AC1300" s="51">
        <v>0.55651590368719528</v>
      </c>
      <c r="AD1300" s="53">
        <v>98000</v>
      </c>
      <c r="AE1300" s="51">
        <v>38.590213016091184</v>
      </c>
      <c r="AF1300" s="51">
        <v>87.016002009849231</v>
      </c>
      <c r="AG1300" s="51">
        <v>14.133517420199349</v>
      </c>
      <c r="AH1300" s="51">
        <v>0.23777679076201994</v>
      </c>
      <c r="AI1300" s="51">
        <v>0.16242434832388178</v>
      </c>
      <c r="AJ1300" s="51">
        <v>0.14107393531585311</v>
      </c>
      <c r="AK1300" s="51">
        <v>117.84525588622783</v>
      </c>
      <c r="AL1300" s="51">
        <v>82.811205478319408</v>
      </c>
      <c r="AM1300" s="51">
        <v>152.87930629413626</v>
      </c>
    </row>
    <row r="1301" spans="1:39">
      <c r="A1301" t="s">
        <v>2741</v>
      </c>
      <c r="B1301">
        <v>6</v>
      </c>
      <c r="C1301" t="s">
        <v>2742</v>
      </c>
      <c r="D1301" t="s">
        <v>2144</v>
      </c>
      <c r="E1301" t="s">
        <v>137</v>
      </c>
      <c r="F1301" t="s">
        <v>138</v>
      </c>
      <c r="G1301" t="s">
        <v>139</v>
      </c>
      <c r="H1301" t="s">
        <v>140</v>
      </c>
      <c r="I1301" t="s">
        <v>10</v>
      </c>
      <c r="J1301" t="s">
        <v>20</v>
      </c>
      <c r="K1301">
        <v>52</v>
      </c>
      <c r="L1301">
        <v>150486475</v>
      </c>
      <c r="M1301" t="s">
        <v>2145</v>
      </c>
      <c r="N1301">
        <v>299</v>
      </c>
      <c r="O1301">
        <v>3794574.3465384748</v>
      </c>
      <c r="P1301" s="49" t="s">
        <v>33</v>
      </c>
      <c r="Q1301" s="49">
        <v>9800000</v>
      </c>
      <c r="R1301" s="49">
        <v>32.510452999999998</v>
      </c>
      <c r="S1301" s="49">
        <v>52.540310169999998</v>
      </c>
      <c r="T1301" s="49">
        <v>102.35469113918218</v>
      </c>
      <c r="U1301" s="49" t="s">
        <v>2146</v>
      </c>
      <c r="V1301" s="49">
        <v>0.29728859379567718</v>
      </c>
      <c r="W1301" s="49">
        <v>1.1827248672603601</v>
      </c>
      <c r="X1301" s="49">
        <v>2.8362873714296502</v>
      </c>
      <c r="Y1301" s="49">
        <v>44.303867318364098</v>
      </c>
      <c r="Z1301" s="49">
        <v>0.43808999999999998</v>
      </c>
      <c r="AA1301" s="49">
        <v>148.6976837</v>
      </c>
      <c r="AB1301" s="49">
        <v>1.7852155009999999</v>
      </c>
      <c r="AC1301" s="51">
        <v>0.55651590368719528</v>
      </c>
      <c r="AD1301" s="53">
        <v>98000</v>
      </c>
      <c r="AE1301" s="51">
        <v>38.720146393249742</v>
      </c>
      <c r="AF1301" s="51">
        <v>87.308985181599567</v>
      </c>
      <c r="AG1301" s="51">
        <v>14.203205317882166</v>
      </c>
      <c r="AH1301" s="51">
        <v>0.23785631531834581</v>
      </c>
      <c r="AI1301" s="51">
        <v>0.16267747572990346</v>
      </c>
      <c r="AJ1301" s="51">
        <v>0.14107393531585311</v>
      </c>
      <c r="AK1301" s="51">
        <v>118.0289097795158</v>
      </c>
      <c r="AL1301" s="51">
        <v>82.940261163926692</v>
      </c>
      <c r="AM1301" s="51">
        <v>153.11755839510491</v>
      </c>
    </row>
    <row r="1302" spans="1:39">
      <c r="A1302" t="s">
        <v>2743</v>
      </c>
      <c r="B1302">
        <v>6</v>
      </c>
      <c r="C1302" t="s">
        <v>2744</v>
      </c>
      <c r="D1302" t="s">
        <v>2144</v>
      </c>
      <c r="E1302" t="s">
        <v>137</v>
      </c>
      <c r="F1302" t="s">
        <v>138</v>
      </c>
      <c r="G1302" t="s">
        <v>139</v>
      </c>
      <c r="H1302" t="s">
        <v>140</v>
      </c>
      <c r="I1302" t="s">
        <v>10</v>
      </c>
      <c r="J1302" t="s">
        <v>20</v>
      </c>
      <c r="K1302">
        <v>52</v>
      </c>
      <c r="L1302">
        <v>150486475</v>
      </c>
      <c r="M1302" t="s">
        <v>2145</v>
      </c>
      <c r="N1302">
        <v>300</v>
      </c>
      <c r="O1302">
        <v>3807307.8175000134</v>
      </c>
      <c r="P1302" s="49" t="s">
        <v>33</v>
      </c>
      <c r="Q1302" s="49">
        <v>9800000</v>
      </c>
      <c r="R1302" s="49">
        <v>32.510452999999998</v>
      </c>
      <c r="S1302" s="49">
        <v>52.540310169999998</v>
      </c>
      <c r="T1302" s="49">
        <v>102.35469113918218</v>
      </c>
      <c r="U1302" s="49" t="s">
        <v>2146</v>
      </c>
      <c r="V1302" s="49">
        <v>0.29728859379567718</v>
      </c>
      <c r="W1302" s="49">
        <v>1.1827248672603601</v>
      </c>
      <c r="X1302" s="49">
        <v>2.8362873714296502</v>
      </c>
      <c r="Y1302" s="49">
        <v>44.303867318364098</v>
      </c>
      <c r="Z1302" s="49">
        <v>0.43808999999999998</v>
      </c>
      <c r="AA1302" s="49">
        <v>148.6976837</v>
      </c>
      <c r="AB1302" s="49">
        <v>1.7852155009999999</v>
      </c>
      <c r="AC1302" s="51">
        <v>0.55651590368719528</v>
      </c>
      <c r="AD1302" s="53">
        <v>98000</v>
      </c>
      <c r="AE1302" s="51">
        <v>38.8500797704083</v>
      </c>
      <c r="AF1302" s="51">
        <v>87.601968353349903</v>
      </c>
      <c r="AG1302" s="51">
        <v>14.272915478765309</v>
      </c>
      <c r="AH1302" s="51">
        <v>0.23793230330152526</v>
      </c>
      <c r="AI1302" s="51">
        <v>0.16292916411643063</v>
      </c>
      <c r="AJ1302" s="51">
        <v>0.14107393531585311</v>
      </c>
      <c r="AK1302" s="51">
        <v>118.21151960753704</v>
      </c>
      <c r="AL1302" s="51">
        <v>83.068583172962221</v>
      </c>
      <c r="AM1302" s="51">
        <v>153.35445604211185</v>
      </c>
    </row>
    <row r="1303" spans="1:39">
      <c r="A1303" t="s">
        <v>2745</v>
      </c>
      <c r="B1303">
        <v>6</v>
      </c>
      <c r="C1303" t="s">
        <v>2746</v>
      </c>
      <c r="D1303" t="s">
        <v>2144</v>
      </c>
      <c r="E1303" t="s">
        <v>137</v>
      </c>
      <c r="F1303" t="s">
        <v>138</v>
      </c>
      <c r="G1303" t="s">
        <v>139</v>
      </c>
      <c r="H1303" t="s">
        <v>140</v>
      </c>
      <c r="I1303" t="s">
        <v>10</v>
      </c>
      <c r="J1303" t="s">
        <v>20</v>
      </c>
      <c r="K1303">
        <v>52</v>
      </c>
      <c r="L1303">
        <v>150486475</v>
      </c>
      <c r="M1303" t="s">
        <v>2145</v>
      </c>
      <c r="N1303">
        <v>301</v>
      </c>
      <c r="O1303">
        <v>3820041.288461552</v>
      </c>
      <c r="P1303" s="49" t="s">
        <v>33</v>
      </c>
      <c r="Q1303" s="49">
        <v>9800000</v>
      </c>
      <c r="R1303" s="49">
        <v>32.510452999999998</v>
      </c>
      <c r="S1303" s="49">
        <v>52.540310169999998</v>
      </c>
      <c r="T1303" s="49">
        <v>102.35469113918218</v>
      </c>
      <c r="U1303" s="49" t="s">
        <v>2146</v>
      </c>
      <c r="V1303" s="49">
        <v>0.29728859379567718</v>
      </c>
      <c r="W1303" s="49">
        <v>1.1827248672603601</v>
      </c>
      <c r="X1303" s="49">
        <v>2.8362873714296502</v>
      </c>
      <c r="Y1303" s="49">
        <v>44.303867318364098</v>
      </c>
      <c r="Z1303" s="49">
        <v>0.43808999999999998</v>
      </c>
      <c r="AA1303" s="49">
        <v>148.6976837</v>
      </c>
      <c r="AB1303" s="49">
        <v>1.7852155009999999</v>
      </c>
      <c r="AC1303" s="51">
        <v>0.55651590368719528</v>
      </c>
      <c r="AD1303" s="53">
        <v>98000</v>
      </c>
      <c r="AE1303" s="51">
        <v>38.980013147566858</v>
      </c>
      <c r="AF1303" s="51">
        <v>87.89495152510024</v>
      </c>
      <c r="AG1303" s="51">
        <v>14.342646870139232</v>
      </c>
      <c r="AH1303" s="51">
        <v>0.23800476647629365</v>
      </c>
      <c r="AI1303" s="51">
        <v>0.16317941612429684</v>
      </c>
      <c r="AJ1303" s="51">
        <v>0.14107393531585311</v>
      </c>
      <c r="AK1303" s="51">
        <v>118.39308728632021</v>
      </c>
      <c r="AL1303" s="51">
        <v>83.196172851841197</v>
      </c>
      <c r="AM1303" s="51">
        <v>153.59000172079922</v>
      </c>
    </row>
    <row r="1304" spans="1:39">
      <c r="A1304" t="s">
        <v>2747</v>
      </c>
      <c r="B1304">
        <v>6</v>
      </c>
      <c r="C1304" t="s">
        <v>2748</v>
      </c>
      <c r="D1304" t="s">
        <v>2144</v>
      </c>
      <c r="E1304" t="s">
        <v>137</v>
      </c>
      <c r="F1304" t="s">
        <v>138</v>
      </c>
      <c r="G1304" t="s">
        <v>139</v>
      </c>
      <c r="H1304" t="s">
        <v>140</v>
      </c>
      <c r="I1304" t="s">
        <v>10</v>
      </c>
      <c r="J1304" t="s">
        <v>20</v>
      </c>
      <c r="K1304">
        <v>52</v>
      </c>
      <c r="L1304">
        <v>150486475</v>
      </c>
      <c r="M1304" t="s">
        <v>2145</v>
      </c>
      <c r="N1304">
        <v>302</v>
      </c>
      <c r="O1304">
        <v>3832774.7594230906</v>
      </c>
      <c r="P1304" s="49" t="s">
        <v>33</v>
      </c>
      <c r="Q1304" s="49">
        <v>9800000</v>
      </c>
      <c r="R1304" s="49">
        <v>32.510452999999998</v>
      </c>
      <c r="S1304" s="49">
        <v>52.540310169999998</v>
      </c>
      <c r="T1304" s="49">
        <v>102.35469113918218</v>
      </c>
      <c r="U1304" s="49" t="s">
        <v>2146</v>
      </c>
      <c r="V1304" s="49">
        <v>0.29728859379567718</v>
      </c>
      <c r="W1304" s="49">
        <v>1.1827248672603601</v>
      </c>
      <c r="X1304" s="49">
        <v>2.8362873714296502</v>
      </c>
      <c r="Y1304" s="49">
        <v>44.303867318364098</v>
      </c>
      <c r="Z1304" s="49">
        <v>0.43808999999999998</v>
      </c>
      <c r="AA1304" s="49">
        <v>148.6976837</v>
      </c>
      <c r="AB1304" s="49">
        <v>1.7852155009999999</v>
      </c>
      <c r="AC1304" s="51">
        <v>0.55651590368719528</v>
      </c>
      <c r="AD1304" s="53">
        <v>98000</v>
      </c>
      <c r="AE1304" s="51">
        <v>39.109946524725416</v>
      </c>
      <c r="AF1304" s="51">
        <v>88.187934696850576</v>
      </c>
      <c r="AG1304" s="51">
        <v>14.412398462750062</v>
      </c>
      <c r="AH1304" s="51">
        <v>0.23807371663744653</v>
      </c>
      <c r="AI1304" s="51">
        <v>0.16342823439842691</v>
      </c>
      <c r="AJ1304" s="51">
        <v>0.14107393531585311</v>
      </c>
      <c r="AK1304" s="51">
        <v>118.57361473486233</v>
      </c>
      <c r="AL1304" s="51">
        <v>83.323031549064709</v>
      </c>
      <c r="AM1304" s="51">
        <v>153.82419792065994</v>
      </c>
    </row>
    <row r="1305" spans="1:39">
      <c r="A1305" t="s">
        <v>2749</v>
      </c>
      <c r="B1305">
        <v>6</v>
      </c>
      <c r="C1305" t="s">
        <v>2750</v>
      </c>
      <c r="D1305" t="s">
        <v>2144</v>
      </c>
      <c r="E1305" t="s">
        <v>137</v>
      </c>
      <c r="F1305" t="s">
        <v>138</v>
      </c>
      <c r="G1305" t="s">
        <v>139</v>
      </c>
      <c r="H1305" t="s">
        <v>140</v>
      </c>
      <c r="I1305" t="s">
        <v>10</v>
      </c>
      <c r="J1305" t="s">
        <v>20</v>
      </c>
      <c r="K1305">
        <v>52</v>
      </c>
      <c r="L1305">
        <v>150486475</v>
      </c>
      <c r="M1305" t="s">
        <v>2145</v>
      </c>
      <c r="N1305">
        <v>303</v>
      </c>
      <c r="O1305">
        <v>3845508.2303846292</v>
      </c>
      <c r="P1305" s="49" t="s">
        <v>33</v>
      </c>
      <c r="Q1305" s="49">
        <v>9800000</v>
      </c>
      <c r="R1305" s="49">
        <v>32.510452999999998</v>
      </c>
      <c r="S1305" s="49">
        <v>52.540310169999998</v>
      </c>
      <c r="T1305" s="49">
        <v>102.35469113918218</v>
      </c>
      <c r="U1305" s="49" t="s">
        <v>2146</v>
      </c>
      <c r="V1305" s="49">
        <v>0.29728859379567718</v>
      </c>
      <c r="W1305" s="49">
        <v>1.1827248672603601</v>
      </c>
      <c r="X1305" s="49">
        <v>2.8362873714296502</v>
      </c>
      <c r="Y1305" s="49">
        <v>44.303867318364098</v>
      </c>
      <c r="Z1305" s="49">
        <v>0.43808999999999998</v>
      </c>
      <c r="AA1305" s="49">
        <v>148.6976837</v>
      </c>
      <c r="AB1305" s="49">
        <v>1.7852155009999999</v>
      </c>
      <c r="AC1305" s="51">
        <v>0.55651590368719528</v>
      </c>
      <c r="AD1305" s="53">
        <v>98000</v>
      </c>
      <c r="AE1305" s="51">
        <v>39.239879901883974</v>
      </c>
      <c r="AF1305" s="51">
        <v>88.480917868600912</v>
      </c>
      <c r="AG1305" s="51">
        <v>14.482169230808317</v>
      </c>
      <c r="AH1305" s="51">
        <v>0.23813916560951856</v>
      </c>
      <c r="AI1305" s="51">
        <v>0.16367562158786761</v>
      </c>
      <c r="AJ1305" s="51">
        <v>0.14107393531585311</v>
      </c>
      <c r="AK1305" s="51">
        <v>118.75310387515108</v>
      </c>
      <c r="AL1305" s="51">
        <v>83.449160615235428</v>
      </c>
      <c r="AM1305" s="51">
        <v>154.05704713506674</v>
      </c>
    </row>
    <row r="1306" spans="1:39">
      <c r="A1306" t="s">
        <v>2751</v>
      </c>
      <c r="B1306">
        <v>6</v>
      </c>
      <c r="C1306" t="s">
        <v>2752</v>
      </c>
      <c r="D1306" t="s">
        <v>2144</v>
      </c>
      <c r="E1306" t="s">
        <v>137</v>
      </c>
      <c r="F1306" t="s">
        <v>138</v>
      </c>
      <c r="G1306" t="s">
        <v>139</v>
      </c>
      <c r="H1306" t="s">
        <v>140</v>
      </c>
      <c r="I1306" t="s">
        <v>10</v>
      </c>
      <c r="J1306" t="s">
        <v>20</v>
      </c>
      <c r="K1306">
        <v>52</v>
      </c>
      <c r="L1306">
        <v>150486475</v>
      </c>
      <c r="M1306" t="s">
        <v>2145</v>
      </c>
      <c r="N1306">
        <v>304</v>
      </c>
      <c r="O1306">
        <v>3858241.7013461678</v>
      </c>
      <c r="P1306" s="49" t="s">
        <v>33</v>
      </c>
      <c r="Q1306" s="49">
        <v>9800000</v>
      </c>
      <c r="R1306" s="49">
        <v>32.510452999999998</v>
      </c>
      <c r="S1306" s="49">
        <v>52.540310169999998</v>
      </c>
      <c r="T1306" s="49">
        <v>102.35469113918218</v>
      </c>
      <c r="U1306" s="49" t="s">
        <v>2146</v>
      </c>
      <c r="V1306" s="49">
        <v>0.29728859379567718</v>
      </c>
      <c r="W1306" s="49">
        <v>1.1827248672603601</v>
      </c>
      <c r="X1306" s="49">
        <v>2.8362873714296502</v>
      </c>
      <c r="Y1306" s="49">
        <v>44.303867318364098</v>
      </c>
      <c r="Z1306" s="49">
        <v>0.43808999999999998</v>
      </c>
      <c r="AA1306" s="49">
        <v>148.6976837</v>
      </c>
      <c r="AB1306" s="49">
        <v>1.7852155009999999</v>
      </c>
      <c r="AC1306" s="51">
        <v>0.55651590368719528</v>
      </c>
      <c r="AD1306" s="53">
        <v>98000</v>
      </c>
      <c r="AE1306" s="51">
        <v>39.369813279042532</v>
      </c>
      <c r="AF1306" s="51">
        <v>88.773901040351262</v>
      </c>
      <c r="AG1306" s="51">
        <v>14.551958151997541</v>
      </c>
      <c r="AH1306" s="51">
        <v>0.23820112524650511</v>
      </c>
      <c r="AI1306" s="51">
        <v>0.16392158034581694</v>
      </c>
      <c r="AJ1306" s="51">
        <v>0.14107393531585311</v>
      </c>
      <c r="AK1306" s="51">
        <v>118.931556632186</v>
      </c>
      <c r="AL1306" s="51">
        <v>83.574561403072479</v>
      </c>
      <c r="AM1306" s="51">
        <v>154.28855186129954</v>
      </c>
    </row>
    <row r="1307" spans="1:39">
      <c r="A1307" t="s">
        <v>2753</v>
      </c>
      <c r="B1307">
        <v>6</v>
      </c>
      <c r="C1307" t="s">
        <v>2754</v>
      </c>
      <c r="D1307" t="s">
        <v>2144</v>
      </c>
      <c r="E1307" t="s">
        <v>137</v>
      </c>
      <c r="F1307" t="s">
        <v>138</v>
      </c>
      <c r="G1307" t="s">
        <v>139</v>
      </c>
      <c r="H1307" t="s">
        <v>140</v>
      </c>
      <c r="I1307" t="s">
        <v>10</v>
      </c>
      <c r="J1307" t="s">
        <v>20</v>
      </c>
      <c r="K1307">
        <v>52</v>
      </c>
      <c r="L1307">
        <v>150486475</v>
      </c>
      <c r="M1307" t="s">
        <v>2145</v>
      </c>
      <c r="N1307">
        <v>305</v>
      </c>
      <c r="O1307">
        <v>3870975.1723077064</v>
      </c>
      <c r="P1307" s="49" t="s">
        <v>33</v>
      </c>
      <c r="Q1307" s="49">
        <v>9800000</v>
      </c>
      <c r="R1307" s="49">
        <v>32.510452999999998</v>
      </c>
      <c r="S1307" s="49">
        <v>52.540310169999998</v>
      </c>
      <c r="T1307" s="49">
        <v>102.35469113918218</v>
      </c>
      <c r="U1307" s="49" t="s">
        <v>2146</v>
      </c>
      <c r="V1307" s="49">
        <v>0.29728859379567718</v>
      </c>
      <c r="W1307" s="49">
        <v>1.1827248672603601</v>
      </c>
      <c r="X1307" s="49">
        <v>2.8362873714296502</v>
      </c>
      <c r="Y1307" s="49">
        <v>44.303867318364098</v>
      </c>
      <c r="Z1307" s="49">
        <v>0.43808999999999998</v>
      </c>
      <c r="AA1307" s="49">
        <v>148.6976837</v>
      </c>
      <c r="AB1307" s="49">
        <v>1.7852155009999999</v>
      </c>
      <c r="AC1307" s="51">
        <v>0.55651590368719528</v>
      </c>
      <c r="AD1307" s="53">
        <v>98000</v>
      </c>
      <c r="AE1307" s="51">
        <v>39.499746656201083</v>
      </c>
      <c r="AF1307" s="51">
        <v>89.066884212101584</v>
      </c>
      <c r="AG1307" s="51">
        <v>14.621764207482807</v>
      </c>
      <c r="AH1307" s="51">
        <v>0.23825960743149496</v>
      </c>
      <c r="AI1307" s="51">
        <v>0.16416611332965139</v>
      </c>
      <c r="AJ1307" s="51">
        <v>0.14107393531585311</v>
      </c>
      <c r="AK1307" s="51">
        <v>119.10897493399831</v>
      </c>
      <c r="AL1307" s="51">
        <v>83.699235267425394</v>
      </c>
      <c r="AM1307" s="51">
        <v>154.51871460057123</v>
      </c>
    </row>
    <row r="1308" spans="1:39">
      <c r="A1308" t="s">
        <v>2755</v>
      </c>
      <c r="B1308">
        <v>6</v>
      </c>
      <c r="C1308" t="s">
        <v>2756</v>
      </c>
      <c r="D1308" t="s">
        <v>2144</v>
      </c>
      <c r="E1308" t="s">
        <v>137</v>
      </c>
      <c r="F1308" t="s">
        <v>138</v>
      </c>
      <c r="G1308" t="s">
        <v>139</v>
      </c>
      <c r="H1308" t="s">
        <v>140</v>
      </c>
      <c r="I1308" t="s">
        <v>10</v>
      </c>
      <c r="J1308" t="s">
        <v>20</v>
      </c>
      <c r="K1308">
        <v>52</v>
      </c>
      <c r="L1308">
        <v>150486475</v>
      </c>
      <c r="M1308" t="s">
        <v>2145</v>
      </c>
      <c r="N1308">
        <v>306</v>
      </c>
      <c r="O1308">
        <v>3883708.643269245</v>
      </c>
      <c r="P1308" s="49" t="s">
        <v>33</v>
      </c>
      <c r="Q1308" s="49">
        <v>9800000</v>
      </c>
      <c r="R1308" s="49">
        <v>32.510452999999998</v>
      </c>
      <c r="S1308" s="49">
        <v>52.540310169999998</v>
      </c>
      <c r="T1308" s="49">
        <v>102.35469113918218</v>
      </c>
      <c r="U1308" s="49" t="s">
        <v>2146</v>
      </c>
      <c r="V1308" s="49">
        <v>0.29728859379567718</v>
      </c>
      <c r="W1308" s="49">
        <v>1.1827248672603601</v>
      </c>
      <c r="X1308" s="49">
        <v>2.8362873714296502</v>
      </c>
      <c r="Y1308" s="49">
        <v>44.303867318364098</v>
      </c>
      <c r="Z1308" s="49">
        <v>0.43808999999999998</v>
      </c>
      <c r="AA1308" s="49">
        <v>148.6976837</v>
      </c>
      <c r="AB1308" s="49">
        <v>1.7852155009999999</v>
      </c>
      <c r="AC1308" s="51">
        <v>0.55651590368719528</v>
      </c>
      <c r="AD1308" s="53">
        <v>98000</v>
      </c>
      <c r="AE1308" s="51">
        <v>39.629680033359641</v>
      </c>
      <c r="AF1308" s="51">
        <v>89.35986738385192</v>
      </c>
      <c r="AG1308" s="51">
        <v>14.69158638191924</v>
      </c>
      <c r="AH1308" s="51">
        <v>0.2383146240765395</v>
      </c>
      <c r="AI1308" s="51">
        <v>0.16440922320095266</v>
      </c>
      <c r="AJ1308" s="51">
        <v>0.14107393531585311</v>
      </c>
      <c r="AK1308" s="51">
        <v>119.28536071167025</v>
      </c>
      <c r="AL1308" s="51">
        <v>83.823183565287678</v>
      </c>
      <c r="AM1308" s="51">
        <v>154.74753785805282</v>
      </c>
    </row>
    <row r="1309" spans="1:39">
      <c r="A1309" t="s">
        <v>2757</v>
      </c>
      <c r="B1309">
        <v>6</v>
      </c>
      <c r="C1309" t="s">
        <v>2758</v>
      </c>
      <c r="D1309" t="s">
        <v>2144</v>
      </c>
      <c r="E1309" t="s">
        <v>137</v>
      </c>
      <c r="F1309" t="s">
        <v>138</v>
      </c>
      <c r="G1309" t="s">
        <v>139</v>
      </c>
      <c r="H1309" t="s">
        <v>140</v>
      </c>
      <c r="I1309" t="s">
        <v>10</v>
      </c>
      <c r="J1309" t="s">
        <v>20</v>
      </c>
      <c r="K1309">
        <v>52</v>
      </c>
      <c r="L1309">
        <v>150486475</v>
      </c>
      <c r="M1309" t="s">
        <v>2145</v>
      </c>
      <c r="N1309">
        <v>307</v>
      </c>
      <c r="O1309">
        <v>3896442.1142307837</v>
      </c>
      <c r="P1309" s="49" t="s">
        <v>33</v>
      </c>
      <c r="Q1309" s="49">
        <v>9800000</v>
      </c>
      <c r="R1309" s="49">
        <v>32.510452999999998</v>
      </c>
      <c r="S1309" s="49">
        <v>52.540310169999998</v>
      </c>
      <c r="T1309" s="49">
        <v>102.35469113918218</v>
      </c>
      <c r="U1309" s="49" t="s">
        <v>2146</v>
      </c>
      <c r="V1309" s="49">
        <v>0.29728859379567718</v>
      </c>
      <c r="W1309" s="49">
        <v>1.1827248672603601</v>
      </c>
      <c r="X1309" s="49">
        <v>2.8362873714296502</v>
      </c>
      <c r="Y1309" s="49">
        <v>44.303867318364098</v>
      </c>
      <c r="Z1309" s="49">
        <v>0.43808999999999998</v>
      </c>
      <c r="AA1309" s="49">
        <v>148.6976837</v>
      </c>
      <c r="AB1309" s="49">
        <v>1.7852155009999999</v>
      </c>
      <c r="AC1309" s="51">
        <v>0.55651590368719528</v>
      </c>
      <c r="AD1309" s="53">
        <v>98000</v>
      </c>
      <c r="AE1309" s="51">
        <v>39.759613410518199</v>
      </c>
      <c r="AF1309" s="51">
        <v>89.652850555602257</v>
      </c>
      <c r="AG1309" s="51">
        <v>14.761423663460299</v>
      </c>
      <c r="AH1309" s="51">
        <v>0.23836618712207142</v>
      </c>
      <c r="AI1309" s="51">
        <v>0.16465091262553147</v>
      </c>
      <c r="AJ1309" s="51">
        <v>0.14107393531585311</v>
      </c>
      <c r="AK1309" s="51">
        <v>119.46071589935241</v>
      </c>
      <c r="AL1309" s="51">
        <v>83.946407655809026</v>
      </c>
      <c r="AM1309" s="51">
        <v>154.97502414289579</v>
      </c>
    </row>
    <row r="1310" spans="1:39">
      <c r="A1310" t="s">
        <v>2759</v>
      </c>
      <c r="B1310">
        <v>6</v>
      </c>
      <c r="C1310" t="s">
        <v>2760</v>
      </c>
      <c r="D1310" t="s">
        <v>2144</v>
      </c>
      <c r="E1310" t="s">
        <v>137</v>
      </c>
      <c r="F1310" t="s">
        <v>138</v>
      </c>
      <c r="G1310" t="s">
        <v>139</v>
      </c>
      <c r="H1310" t="s">
        <v>140</v>
      </c>
      <c r="I1310" t="s">
        <v>10</v>
      </c>
      <c r="J1310" t="s">
        <v>20</v>
      </c>
      <c r="K1310">
        <v>52</v>
      </c>
      <c r="L1310">
        <v>150486475</v>
      </c>
      <c r="M1310" t="s">
        <v>2145</v>
      </c>
      <c r="N1310">
        <v>308</v>
      </c>
      <c r="O1310">
        <v>3909175.5851923223</v>
      </c>
      <c r="P1310" s="49" t="s">
        <v>33</v>
      </c>
      <c r="Q1310" s="49">
        <v>9800000</v>
      </c>
      <c r="R1310" s="49">
        <v>32.510452999999998</v>
      </c>
      <c r="S1310" s="49">
        <v>52.540310169999998</v>
      </c>
      <c r="T1310" s="49">
        <v>102.35469113918218</v>
      </c>
      <c r="U1310" s="49" t="s">
        <v>2146</v>
      </c>
      <c r="V1310" s="49">
        <v>0.29728859379567718</v>
      </c>
      <c r="W1310" s="49">
        <v>1.1827248672603601</v>
      </c>
      <c r="X1310" s="49">
        <v>2.8362873714296502</v>
      </c>
      <c r="Y1310" s="49">
        <v>44.303867318364098</v>
      </c>
      <c r="Z1310" s="49">
        <v>0.43808999999999998</v>
      </c>
      <c r="AA1310" s="49">
        <v>148.6976837</v>
      </c>
      <c r="AB1310" s="49">
        <v>1.7852155009999999</v>
      </c>
      <c r="AC1310" s="51">
        <v>0.55651590368719528</v>
      </c>
      <c r="AD1310" s="53">
        <v>98000</v>
      </c>
      <c r="AE1310" s="51">
        <v>39.889546787676757</v>
      </c>
      <c r="AF1310" s="51">
        <v>89.945833727352593</v>
      </c>
      <c r="AG1310" s="51">
        <v>14.831275043766114</v>
      </c>
      <c r="AH1310" s="51">
        <v>0.2384143085369374</v>
      </c>
      <c r="AI1310" s="51">
        <v>0.16489118427345137</v>
      </c>
      <c r="AJ1310" s="51">
        <v>0.14107393531585311</v>
      </c>
      <c r="AK1310" s="51">
        <v>119.63504243428093</v>
      </c>
      <c r="AL1310" s="51">
        <v>84.068908900307378</v>
      </c>
      <c r="AM1310" s="51">
        <v>155.20117596825449</v>
      </c>
    </row>
    <row r="1311" spans="1:39">
      <c r="A1311" t="s">
        <v>2761</v>
      </c>
      <c r="B1311">
        <v>6</v>
      </c>
      <c r="C1311" t="s">
        <v>2762</v>
      </c>
      <c r="D1311" t="s">
        <v>2144</v>
      </c>
      <c r="E1311" t="s">
        <v>137</v>
      </c>
      <c r="F1311" t="s">
        <v>138</v>
      </c>
      <c r="G1311" t="s">
        <v>139</v>
      </c>
      <c r="H1311" t="s">
        <v>140</v>
      </c>
      <c r="I1311" t="s">
        <v>10</v>
      </c>
      <c r="J1311" t="s">
        <v>20</v>
      </c>
      <c r="K1311">
        <v>52</v>
      </c>
      <c r="L1311">
        <v>150486475</v>
      </c>
      <c r="M1311" t="s">
        <v>2145</v>
      </c>
      <c r="N1311">
        <v>309</v>
      </c>
      <c r="O1311">
        <v>3921909.0561538609</v>
      </c>
      <c r="P1311" s="49" t="s">
        <v>33</v>
      </c>
      <c r="Q1311" s="49">
        <v>9800000</v>
      </c>
      <c r="R1311" s="49">
        <v>32.510452999999998</v>
      </c>
      <c r="S1311" s="49">
        <v>52.540310169999998</v>
      </c>
      <c r="T1311" s="49">
        <v>102.35469113918218</v>
      </c>
      <c r="U1311" s="49" t="s">
        <v>2146</v>
      </c>
      <c r="V1311" s="49">
        <v>0.29728859379567718</v>
      </c>
      <c r="W1311" s="49">
        <v>1.1827248672603601</v>
      </c>
      <c r="X1311" s="49">
        <v>2.8362873714296502</v>
      </c>
      <c r="Y1311" s="49">
        <v>44.303867318364098</v>
      </c>
      <c r="Z1311" s="49">
        <v>0.43808999999999998</v>
      </c>
      <c r="AA1311" s="49">
        <v>148.6976837</v>
      </c>
      <c r="AB1311" s="49">
        <v>1.7852155009999999</v>
      </c>
      <c r="AC1311" s="51">
        <v>0.55651590368719528</v>
      </c>
      <c r="AD1311" s="53">
        <v>98000</v>
      </c>
      <c r="AE1311" s="51">
        <v>40.019480164835315</v>
      </c>
      <c r="AF1311" s="51">
        <v>90.238816899102929</v>
      </c>
      <c r="AG1311" s="51">
        <v>14.901139518011641</v>
      </c>
      <c r="AH1311" s="51">
        <v>0.23845900031781281</v>
      </c>
      <c r="AI1311" s="51">
        <v>0.16513004081904994</v>
      </c>
      <c r="AJ1311" s="51">
        <v>0.14107393531585311</v>
      </c>
      <c r="AK1311" s="51">
        <v>119.80834225679298</v>
      </c>
      <c r="AL1311" s="51">
        <v>84.190688662279783</v>
      </c>
      <c r="AM1311" s="51">
        <v>155.42599585130617</v>
      </c>
    </row>
    <row r="1312" spans="1:39">
      <c r="A1312" t="s">
        <v>2763</v>
      </c>
      <c r="B1312">
        <v>6</v>
      </c>
      <c r="C1312" t="s">
        <v>2764</v>
      </c>
      <c r="D1312" t="s">
        <v>2144</v>
      </c>
      <c r="E1312" t="s">
        <v>137</v>
      </c>
      <c r="F1312" t="s">
        <v>138</v>
      </c>
      <c r="G1312" t="s">
        <v>139</v>
      </c>
      <c r="H1312" t="s">
        <v>140</v>
      </c>
      <c r="I1312" t="s">
        <v>10</v>
      </c>
      <c r="J1312" t="s">
        <v>20</v>
      </c>
      <c r="K1312">
        <v>52</v>
      </c>
      <c r="L1312">
        <v>150486475</v>
      </c>
      <c r="M1312" t="s">
        <v>2145</v>
      </c>
      <c r="N1312">
        <v>310</v>
      </c>
      <c r="O1312">
        <v>3934642.5271153995</v>
      </c>
      <c r="P1312" s="49" t="s">
        <v>33</v>
      </c>
      <c r="Q1312" s="49">
        <v>9800000</v>
      </c>
      <c r="R1312" s="49">
        <v>32.510452999999998</v>
      </c>
      <c r="S1312" s="49">
        <v>52.540310169999998</v>
      </c>
      <c r="T1312" s="49">
        <v>102.35469113918218</v>
      </c>
      <c r="U1312" s="49" t="s">
        <v>2146</v>
      </c>
      <c r="V1312" s="49">
        <v>0.29728859379567718</v>
      </c>
      <c r="W1312" s="49">
        <v>1.1827248672603601</v>
      </c>
      <c r="X1312" s="49">
        <v>2.8362873714296502</v>
      </c>
      <c r="Y1312" s="49">
        <v>44.303867318364098</v>
      </c>
      <c r="Z1312" s="49">
        <v>0.43808999999999998</v>
      </c>
      <c r="AA1312" s="49">
        <v>148.6976837</v>
      </c>
      <c r="AB1312" s="49">
        <v>1.7852155009999999</v>
      </c>
      <c r="AC1312" s="51">
        <v>0.55651590368719528</v>
      </c>
      <c r="AD1312" s="53">
        <v>98000</v>
      </c>
      <c r="AE1312" s="51">
        <v>40.149413541993873</v>
      </c>
      <c r="AF1312" s="51">
        <v>90.531800070853265</v>
      </c>
      <c r="AG1312" s="51">
        <v>14.97101608489476</v>
      </c>
      <c r="AH1312" s="51">
        <v>0.23850027448902025</v>
      </c>
      <c r="AI1312" s="51">
        <v>0.16536748494095924</v>
      </c>
      <c r="AJ1312" s="51">
        <v>0.14107393531585311</v>
      </c>
      <c r="AK1312" s="51">
        <v>119.9806173103415</v>
      </c>
      <c r="AL1312" s="51">
        <v>84.311748307412785</v>
      </c>
      <c r="AM1312" s="51">
        <v>155.64948631327022</v>
      </c>
    </row>
    <row r="1313" spans="1:39">
      <c r="A1313" t="s">
        <v>2765</v>
      </c>
      <c r="B1313">
        <v>6</v>
      </c>
      <c r="C1313" t="s">
        <v>2766</v>
      </c>
      <c r="D1313" t="s">
        <v>2144</v>
      </c>
      <c r="E1313" t="s">
        <v>137</v>
      </c>
      <c r="F1313" t="s">
        <v>138</v>
      </c>
      <c r="G1313" t="s">
        <v>139</v>
      </c>
      <c r="H1313" t="s">
        <v>140</v>
      </c>
      <c r="I1313" t="s">
        <v>10</v>
      </c>
      <c r="J1313" t="s">
        <v>20</v>
      </c>
      <c r="K1313">
        <v>52</v>
      </c>
      <c r="L1313">
        <v>150486475</v>
      </c>
      <c r="M1313" t="s">
        <v>2145</v>
      </c>
      <c r="N1313">
        <v>311</v>
      </c>
      <c r="O1313">
        <v>3947375.9980769381</v>
      </c>
      <c r="P1313" s="49" t="s">
        <v>33</v>
      </c>
      <c r="Q1313" s="49">
        <v>9800000</v>
      </c>
      <c r="R1313" s="49">
        <v>32.510452999999998</v>
      </c>
      <c r="S1313" s="49">
        <v>52.540310169999998</v>
      </c>
      <c r="T1313" s="49">
        <v>102.35469113918218</v>
      </c>
      <c r="U1313" s="49" t="s">
        <v>2146</v>
      </c>
      <c r="V1313" s="49">
        <v>0.29728859379567718</v>
      </c>
      <c r="W1313" s="49">
        <v>1.1827248672603601</v>
      </c>
      <c r="X1313" s="49">
        <v>2.8362873714296502</v>
      </c>
      <c r="Y1313" s="49">
        <v>44.303867318364098</v>
      </c>
      <c r="Z1313" s="49">
        <v>0.43808999999999998</v>
      </c>
      <c r="AA1313" s="49">
        <v>148.6976837</v>
      </c>
      <c r="AB1313" s="49">
        <v>1.7852155009999999</v>
      </c>
      <c r="AC1313" s="51">
        <v>0.55651590368719528</v>
      </c>
      <c r="AD1313" s="53">
        <v>98000</v>
      </c>
      <c r="AE1313" s="51">
        <v>40.279346919152431</v>
      </c>
      <c r="AF1313" s="51">
        <v>90.824783242603615</v>
      </c>
      <c r="AG1313" s="51">
        <v>15.040903746644283</v>
      </c>
      <c r="AH1313" s="51">
        <v>0.23853814310220275</v>
      </c>
      <c r="AI1313" s="51">
        <v>0.16560351932212455</v>
      </c>
      <c r="AJ1313" s="51">
        <v>0.14107393531585311</v>
      </c>
      <c r="AK1313" s="51">
        <v>120.1518695415089</v>
      </c>
      <c r="AL1313" s="51">
        <v>84.432089203592056</v>
      </c>
      <c r="AM1313" s="51">
        <v>155.87164987942575</v>
      </c>
    </row>
    <row r="1314" spans="1:39">
      <c r="A1314" t="s">
        <v>2767</v>
      </c>
      <c r="B1314">
        <v>6</v>
      </c>
      <c r="C1314" t="s">
        <v>2768</v>
      </c>
      <c r="D1314" t="s">
        <v>2144</v>
      </c>
      <c r="E1314" t="s">
        <v>137</v>
      </c>
      <c r="F1314" t="s">
        <v>138</v>
      </c>
      <c r="G1314" t="s">
        <v>139</v>
      </c>
      <c r="H1314" t="s">
        <v>140</v>
      </c>
      <c r="I1314" t="s">
        <v>10</v>
      </c>
      <c r="J1314" t="s">
        <v>20</v>
      </c>
      <c r="K1314">
        <v>52</v>
      </c>
      <c r="L1314">
        <v>150486475</v>
      </c>
      <c r="M1314" t="s">
        <v>2145</v>
      </c>
      <c r="N1314">
        <v>312</v>
      </c>
      <c r="O1314">
        <v>3960109.4690384767</v>
      </c>
      <c r="P1314" s="49" t="s">
        <v>33</v>
      </c>
      <c r="Q1314" s="49">
        <v>9800000</v>
      </c>
      <c r="R1314" s="49">
        <v>32.510452999999998</v>
      </c>
      <c r="S1314" s="49">
        <v>52.540310169999998</v>
      </c>
      <c r="T1314" s="49">
        <v>102.35469113918218</v>
      </c>
      <c r="U1314" s="49" t="s">
        <v>2146</v>
      </c>
      <c r="V1314" s="49">
        <v>0.29728859379567718</v>
      </c>
      <c r="W1314" s="49">
        <v>1.1827248672603601</v>
      </c>
      <c r="X1314" s="49">
        <v>2.8362873714296502</v>
      </c>
      <c r="Y1314" s="49">
        <v>44.303867318364098</v>
      </c>
      <c r="Z1314" s="49">
        <v>0.43808999999999998</v>
      </c>
      <c r="AA1314" s="49">
        <v>148.6976837</v>
      </c>
      <c r="AB1314" s="49">
        <v>1.7852155009999999</v>
      </c>
      <c r="AC1314" s="51">
        <v>0.55651590368719528</v>
      </c>
      <c r="AD1314" s="53">
        <v>98000</v>
      </c>
      <c r="AE1314" s="51">
        <v>40.409280296310989</v>
      </c>
      <c r="AF1314" s="51">
        <v>91.117766414353952</v>
      </c>
      <c r="AG1314" s="51">
        <v>15.11080150902785</v>
      </c>
      <c r="AH1314" s="51">
        <v>0.2385726182360057</v>
      </c>
      <c r="AI1314" s="51">
        <v>0.16583814664982194</v>
      </c>
      <c r="AJ1314" s="51">
        <v>0.14107393531585311</v>
      </c>
      <c r="AK1314" s="51">
        <v>120.32210090001966</v>
      </c>
      <c r="AL1314" s="51">
        <v>84.551712720911226</v>
      </c>
      <c r="AM1314" s="51">
        <v>156.09248907912809</v>
      </c>
    </row>
    <row r="1315" spans="1:39">
      <c r="A1315" t="s">
        <v>2769</v>
      </c>
      <c r="B1315">
        <v>6</v>
      </c>
      <c r="C1315" t="s">
        <v>2770</v>
      </c>
      <c r="D1315" t="s">
        <v>2144</v>
      </c>
      <c r="E1315" t="s">
        <v>137</v>
      </c>
      <c r="F1315" t="s">
        <v>138</v>
      </c>
      <c r="G1315" t="s">
        <v>139</v>
      </c>
      <c r="H1315" t="s">
        <v>140</v>
      </c>
      <c r="I1315" t="s">
        <v>10</v>
      </c>
      <c r="J1315" t="s">
        <v>20</v>
      </c>
      <c r="K1315">
        <v>52</v>
      </c>
      <c r="L1315">
        <v>150486475</v>
      </c>
      <c r="M1315" t="s">
        <v>2145</v>
      </c>
      <c r="N1315">
        <v>313</v>
      </c>
      <c r="O1315">
        <v>3972842.9400000153</v>
      </c>
      <c r="P1315" s="49" t="s">
        <v>33</v>
      </c>
      <c r="Q1315" s="49">
        <v>9800000</v>
      </c>
      <c r="R1315" s="49">
        <v>32.510452999999998</v>
      </c>
      <c r="S1315" s="49">
        <v>52.540310169999998</v>
      </c>
      <c r="T1315" s="49">
        <v>102.35469113918218</v>
      </c>
      <c r="U1315" s="49" t="s">
        <v>2146</v>
      </c>
      <c r="V1315" s="49">
        <v>0.29728859379567718</v>
      </c>
      <c r="W1315" s="49">
        <v>1.1827248672603601</v>
      </c>
      <c r="X1315" s="49">
        <v>2.8362873714296502</v>
      </c>
      <c r="Y1315" s="49">
        <v>44.303867318364098</v>
      </c>
      <c r="Z1315" s="49">
        <v>0.43808999999999998</v>
      </c>
      <c r="AA1315" s="49">
        <v>148.6976837</v>
      </c>
      <c r="AB1315" s="49">
        <v>1.7852155009999999</v>
      </c>
      <c r="AC1315" s="51">
        <v>0.55651590368719528</v>
      </c>
      <c r="AD1315" s="53">
        <v>98000</v>
      </c>
      <c r="AE1315" s="51">
        <v>40.539213673469547</v>
      </c>
      <c r="AF1315" s="51">
        <v>91.410749586104288</v>
      </c>
      <c r="AG1315" s="51">
        <v>15.18070838135978</v>
      </c>
      <c r="AH1315" s="51">
        <v>0.23860371199579145</v>
      </c>
      <c r="AI1315" s="51">
        <v>0.1660713696156744</v>
      </c>
      <c r="AJ1315" s="51">
        <v>0.14107393531585311</v>
      </c>
      <c r="AK1315" s="51">
        <v>120.49131333875221</v>
      </c>
      <c r="AL1315" s="51">
        <v>84.670620231680232</v>
      </c>
      <c r="AM1315" s="51">
        <v>156.31200644582418</v>
      </c>
    </row>
    <row r="1316" spans="1:39">
      <c r="A1316" t="s">
        <v>2771</v>
      </c>
      <c r="B1316">
        <v>6</v>
      </c>
      <c r="C1316" t="s">
        <v>2772</v>
      </c>
      <c r="D1316" t="s">
        <v>2144</v>
      </c>
      <c r="E1316" t="s">
        <v>137</v>
      </c>
      <c r="F1316" t="s">
        <v>138</v>
      </c>
      <c r="G1316" t="s">
        <v>139</v>
      </c>
      <c r="H1316" t="s">
        <v>140</v>
      </c>
      <c r="I1316" t="s">
        <v>10</v>
      </c>
      <c r="J1316" t="s">
        <v>20</v>
      </c>
      <c r="K1316">
        <v>52</v>
      </c>
      <c r="L1316">
        <v>150486475</v>
      </c>
      <c r="M1316" t="s">
        <v>2145</v>
      </c>
      <c r="N1316">
        <v>314</v>
      </c>
      <c r="O1316">
        <v>3985576.4109615539</v>
      </c>
      <c r="P1316" s="49" t="s">
        <v>33</v>
      </c>
      <c r="Q1316" s="49">
        <v>9800000</v>
      </c>
      <c r="R1316" s="49">
        <v>32.510452999999998</v>
      </c>
      <c r="S1316" s="49">
        <v>52.540310169999998</v>
      </c>
      <c r="T1316" s="49">
        <v>102.35469113918218</v>
      </c>
      <c r="U1316" s="49" t="s">
        <v>2146</v>
      </c>
      <c r="V1316" s="49">
        <v>0.29728859379567718</v>
      </c>
      <c r="W1316" s="49">
        <v>1.1827248672603601</v>
      </c>
      <c r="X1316" s="49">
        <v>2.8362873714296502</v>
      </c>
      <c r="Y1316" s="49">
        <v>44.303867318364098</v>
      </c>
      <c r="Z1316" s="49">
        <v>0.43808999999999998</v>
      </c>
      <c r="AA1316" s="49">
        <v>148.6976837</v>
      </c>
      <c r="AB1316" s="49">
        <v>1.7852155009999999</v>
      </c>
      <c r="AC1316" s="51">
        <v>0.55651590368719528</v>
      </c>
      <c r="AD1316" s="53">
        <v>98000</v>
      </c>
      <c r="AE1316" s="51">
        <v>40.669147050628098</v>
      </c>
      <c r="AF1316" s="51">
        <v>91.70373275785461</v>
      </c>
      <c r="AG1316" s="51">
        <v>15.250623376508774</v>
      </c>
      <c r="AH1316" s="51">
        <v>0.23863143651326935</v>
      </c>
      <c r="AI1316" s="51">
        <v>0.1663031909156667</v>
      </c>
      <c r="AJ1316" s="51">
        <v>0.14107393531585311</v>
      </c>
      <c r="AK1316" s="51">
        <v>120.65950881374955</v>
      </c>
      <c r="AL1316" s="51">
        <v>84.788813110432827</v>
      </c>
      <c r="AM1316" s="51">
        <v>156.5302045170663</v>
      </c>
    </row>
    <row r="1317" spans="1:39">
      <c r="A1317" t="s">
        <v>2773</v>
      </c>
      <c r="B1317">
        <v>6</v>
      </c>
      <c r="C1317" t="s">
        <v>2774</v>
      </c>
      <c r="D1317" t="s">
        <v>2144</v>
      </c>
      <c r="E1317" t="s">
        <v>137</v>
      </c>
      <c r="F1317" t="s">
        <v>138</v>
      </c>
      <c r="G1317" t="s">
        <v>139</v>
      </c>
      <c r="H1317" t="s">
        <v>140</v>
      </c>
      <c r="I1317" t="s">
        <v>10</v>
      </c>
      <c r="J1317" t="s">
        <v>20</v>
      </c>
      <c r="K1317">
        <v>52</v>
      </c>
      <c r="L1317">
        <v>150486475</v>
      </c>
      <c r="M1317" t="s">
        <v>2145</v>
      </c>
      <c r="N1317">
        <v>315</v>
      </c>
      <c r="O1317">
        <v>3998309.8819230925</v>
      </c>
      <c r="P1317" s="49" t="s">
        <v>33</v>
      </c>
      <c r="Q1317" s="49">
        <v>9800000</v>
      </c>
      <c r="R1317" s="49">
        <v>32.510452999999998</v>
      </c>
      <c r="S1317" s="49">
        <v>52.540310169999998</v>
      </c>
      <c r="T1317" s="49">
        <v>102.35469113918218</v>
      </c>
      <c r="U1317" s="49" t="s">
        <v>2146</v>
      </c>
      <c r="V1317" s="49">
        <v>0.29728859379567718</v>
      </c>
      <c r="W1317" s="49">
        <v>1.1827248672603601</v>
      </c>
      <c r="X1317" s="49">
        <v>2.8362873714296502</v>
      </c>
      <c r="Y1317" s="49">
        <v>44.303867318364098</v>
      </c>
      <c r="Z1317" s="49">
        <v>0.43808999999999998</v>
      </c>
      <c r="AA1317" s="49">
        <v>148.6976837</v>
      </c>
      <c r="AB1317" s="49">
        <v>1.7852155009999999</v>
      </c>
      <c r="AC1317" s="51">
        <v>0.55651590368719528</v>
      </c>
      <c r="AD1317" s="53">
        <v>98000</v>
      </c>
      <c r="AE1317" s="51">
        <v>40.799080427786656</v>
      </c>
      <c r="AF1317" s="51">
        <v>91.996715929604946</v>
      </c>
      <c r="AG1317" s="51">
        <v>15.320545510905552</v>
      </c>
      <c r="AH1317" s="51">
        <v>0.23865580394617994</v>
      </c>
      <c r="AI1317" s="51">
        <v>0.16653361325015878</v>
      </c>
      <c r="AJ1317" s="51">
        <v>0.14107393531585311</v>
      </c>
      <c r="AK1317" s="51">
        <v>120.8266892842291</v>
      </c>
      <c r="AL1317" s="51">
        <v>84.906292733933412</v>
      </c>
      <c r="AM1317" s="51">
        <v>156.7470858345248</v>
      </c>
    </row>
    <row r="1318" spans="1:39">
      <c r="A1318" t="s">
        <v>2775</v>
      </c>
      <c r="B1318">
        <v>6</v>
      </c>
      <c r="C1318" t="s">
        <v>2776</v>
      </c>
      <c r="D1318" t="s">
        <v>2144</v>
      </c>
      <c r="E1318" t="s">
        <v>137</v>
      </c>
      <c r="F1318" t="s">
        <v>138</v>
      </c>
      <c r="G1318" t="s">
        <v>139</v>
      </c>
      <c r="H1318" t="s">
        <v>140</v>
      </c>
      <c r="I1318" t="s">
        <v>10</v>
      </c>
      <c r="J1318" t="s">
        <v>20</v>
      </c>
      <c r="K1318">
        <v>52</v>
      </c>
      <c r="L1318">
        <v>150486475</v>
      </c>
      <c r="M1318" t="s">
        <v>2145</v>
      </c>
      <c r="N1318">
        <v>316</v>
      </c>
      <c r="O1318">
        <v>4011043.3528846311</v>
      </c>
      <c r="P1318" s="49" t="s">
        <v>33</v>
      </c>
      <c r="Q1318" s="49">
        <v>9800000</v>
      </c>
      <c r="R1318" s="49">
        <v>32.510452999999998</v>
      </c>
      <c r="S1318" s="49">
        <v>52.540310169999998</v>
      </c>
      <c r="T1318" s="49">
        <v>102.35469113918218</v>
      </c>
      <c r="U1318" s="49" t="s">
        <v>2146</v>
      </c>
      <c r="V1318" s="49">
        <v>0.29728859379567718</v>
      </c>
      <c r="W1318" s="49">
        <v>1.1827248672603601</v>
      </c>
      <c r="X1318" s="49">
        <v>2.8362873714296502</v>
      </c>
      <c r="Y1318" s="49">
        <v>44.303867318364098</v>
      </c>
      <c r="Z1318" s="49">
        <v>0.43808999999999998</v>
      </c>
      <c r="AA1318" s="49">
        <v>148.6976837</v>
      </c>
      <c r="AB1318" s="49">
        <v>1.7852155009999999</v>
      </c>
      <c r="AC1318" s="51">
        <v>0.55651590368719528</v>
      </c>
      <c r="AD1318" s="53">
        <v>98000</v>
      </c>
      <c r="AE1318" s="51">
        <v>40.929013804945214</v>
      </c>
      <c r="AF1318" s="51">
        <v>92.289699101355282</v>
      </c>
      <c r="AG1318" s="51">
        <v>15.390473804550401</v>
      </c>
      <c r="AH1318" s="51">
        <v>0.23867682647807065</v>
      </c>
      <c r="AI1318" s="51">
        <v>0.16676263932389818</v>
      </c>
      <c r="AJ1318" s="51">
        <v>0.14107393531585311</v>
      </c>
      <c r="AK1318" s="51">
        <v>120.99285671259163</v>
      </c>
      <c r="AL1318" s="51">
        <v>85.023060481183393</v>
      </c>
      <c r="AM1318" s="51">
        <v>156.96265294399987</v>
      </c>
    </row>
    <row r="1319" spans="1:39">
      <c r="A1319" t="s">
        <v>2777</v>
      </c>
      <c r="B1319">
        <v>6</v>
      </c>
      <c r="C1319" t="s">
        <v>2778</v>
      </c>
      <c r="D1319" t="s">
        <v>2144</v>
      </c>
      <c r="E1319" t="s">
        <v>137</v>
      </c>
      <c r="F1319" t="s">
        <v>138</v>
      </c>
      <c r="G1319" t="s">
        <v>139</v>
      </c>
      <c r="H1319" t="s">
        <v>140</v>
      </c>
      <c r="I1319" t="s">
        <v>10</v>
      </c>
      <c r="J1319" t="s">
        <v>20</v>
      </c>
      <c r="K1319">
        <v>52</v>
      </c>
      <c r="L1319">
        <v>150486475</v>
      </c>
      <c r="M1319" t="s">
        <v>2145</v>
      </c>
      <c r="N1319">
        <v>317</v>
      </c>
      <c r="O1319">
        <v>4023776.8238461697</v>
      </c>
      <c r="P1319" s="49" t="s">
        <v>33</v>
      </c>
      <c r="Q1319" s="49">
        <v>9800000</v>
      </c>
      <c r="R1319" s="49">
        <v>32.510452999999998</v>
      </c>
      <c r="S1319" s="49">
        <v>52.540310169999998</v>
      </c>
      <c r="T1319" s="49">
        <v>102.35469113918218</v>
      </c>
      <c r="U1319" s="49" t="s">
        <v>2146</v>
      </c>
      <c r="V1319" s="49">
        <v>0.29728859379567718</v>
      </c>
      <c r="W1319" s="49">
        <v>1.1827248672603601</v>
      </c>
      <c r="X1319" s="49">
        <v>2.8362873714296502</v>
      </c>
      <c r="Y1319" s="49">
        <v>44.303867318364098</v>
      </c>
      <c r="Z1319" s="49">
        <v>0.43808999999999998</v>
      </c>
      <c r="AA1319" s="49">
        <v>148.6976837</v>
      </c>
      <c r="AB1319" s="49">
        <v>1.7852155009999999</v>
      </c>
      <c r="AC1319" s="51">
        <v>0.55651590368719528</v>
      </c>
      <c r="AD1319" s="53">
        <v>98000</v>
      </c>
      <c r="AE1319" s="51">
        <v>41.058947182103772</v>
      </c>
      <c r="AF1319" s="51">
        <v>92.582682273105618</v>
      </c>
      <c r="AG1319" s="51">
        <v>15.460407281020613</v>
      </c>
      <c r="AH1319" s="51">
        <v>0.23869451631783453</v>
      </c>
      <c r="AI1319" s="51">
        <v>0.16699027184603091</v>
      </c>
      <c r="AJ1319" s="51">
        <v>0.14107393531585311</v>
      </c>
      <c r="AK1319" s="51">
        <v>121.15801306442916</v>
      </c>
      <c r="AL1319" s="51">
        <v>85.139117733426716</v>
      </c>
      <c r="AM1319" s="51">
        <v>157.17690839543158</v>
      </c>
    </row>
    <row r="1320" spans="1:39">
      <c r="A1320" t="s">
        <v>2779</v>
      </c>
      <c r="B1320">
        <v>6</v>
      </c>
      <c r="C1320" t="s">
        <v>2780</v>
      </c>
      <c r="D1320" t="s">
        <v>2144</v>
      </c>
      <c r="E1320" t="s">
        <v>137</v>
      </c>
      <c r="F1320" t="s">
        <v>138</v>
      </c>
      <c r="G1320" t="s">
        <v>139</v>
      </c>
      <c r="H1320" t="s">
        <v>140</v>
      </c>
      <c r="I1320" t="s">
        <v>10</v>
      </c>
      <c r="J1320" t="s">
        <v>20</v>
      </c>
      <c r="K1320">
        <v>52</v>
      </c>
      <c r="L1320">
        <v>150486475</v>
      </c>
      <c r="M1320" t="s">
        <v>2145</v>
      </c>
      <c r="N1320">
        <v>318</v>
      </c>
      <c r="O1320">
        <v>4036510.2948077084</v>
      </c>
      <c r="P1320" s="49" t="s">
        <v>33</v>
      </c>
      <c r="Q1320" s="49">
        <v>9800000</v>
      </c>
      <c r="R1320" s="49">
        <v>32.510452999999998</v>
      </c>
      <c r="S1320" s="49">
        <v>52.540310169999998</v>
      </c>
      <c r="T1320" s="49">
        <v>102.35469113918218</v>
      </c>
      <c r="U1320" s="49" t="s">
        <v>2146</v>
      </c>
      <c r="V1320" s="49">
        <v>0.29728859379567718</v>
      </c>
      <c r="W1320" s="49">
        <v>1.1827248672603601</v>
      </c>
      <c r="X1320" s="49">
        <v>2.8362873714296502</v>
      </c>
      <c r="Y1320" s="49">
        <v>44.303867318364098</v>
      </c>
      <c r="Z1320" s="49">
        <v>0.43808999999999998</v>
      </c>
      <c r="AA1320" s="49">
        <v>148.6976837</v>
      </c>
      <c r="AB1320" s="49">
        <v>1.7852155009999999</v>
      </c>
      <c r="AC1320" s="51">
        <v>0.55651590368719528</v>
      </c>
      <c r="AD1320" s="53">
        <v>98000</v>
      </c>
      <c r="AE1320" s="51">
        <v>41.18888055926233</v>
      </c>
      <c r="AF1320" s="51">
        <v>92.875665444855954</v>
      </c>
      <c r="AG1320" s="51">
        <v>15.530344967477843</v>
      </c>
      <c r="AH1320" s="51">
        <v>0.23870888569950721</v>
      </c>
      <c r="AI1320" s="51">
        <v>0.16721651353011127</v>
      </c>
      <c r="AJ1320" s="51">
        <v>0.14107393531585311</v>
      </c>
      <c r="AK1320" s="51">
        <v>121.32216030853209</v>
      </c>
      <c r="AL1320" s="51">
        <v>85.25446587415486</v>
      </c>
      <c r="AM1320" s="51">
        <v>157.38985474290934</v>
      </c>
    </row>
    <row r="1321" spans="1:39">
      <c r="A1321" t="s">
        <v>2781</v>
      </c>
      <c r="B1321">
        <v>6</v>
      </c>
      <c r="C1321" t="s">
        <v>2782</v>
      </c>
      <c r="D1321" t="s">
        <v>2144</v>
      </c>
      <c r="E1321" t="s">
        <v>137</v>
      </c>
      <c r="F1321" t="s">
        <v>138</v>
      </c>
      <c r="G1321" t="s">
        <v>139</v>
      </c>
      <c r="H1321" t="s">
        <v>140</v>
      </c>
      <c r="I1321" t="s">
        <v>10</v>
      </c>
      <c r="J1321" t="s">
        <v>20</v>
      </c>
      <c r="K1321">
        <v>52</v>
      </c>
      <c r="L1321">
        <v>150486475</v>
      </c>
      <c r="M1321" t="s">
        <v>2145</v>
      </c>
      <c r="N1321">
        <v>319</v>
      </c>
      <c r="O1321">
        <v>4049243.765769247</v>
      </c>
      <c r="P1321" s="49" t="s">
        <v>33</v>
      </c>
      <c r="Q1321" s="49">
        <v>9800000</v>
      </c>
      <c r="R1321" s="49">
        <v>32.510452999999998</v>
      </c>
      <c r="S1321" s="49">
        <v>52.540310169999998</v>
      </c>
      <c r="T1321" s="49">
        <v>102.35469113918218</v>
      </c>
      <c r="U1321" s="49" t="s">
        <v>2146</v>
      </c>
      <c r="V1321" s="49">
        <v>0.29728859379567718</v>
      </c>
      <c r="W1321" s="49">
        <v>1.1827248672603601</v>
      </c>
      <c r="X1321" s="49">
        <v>2.8362873714296502</v>
      </c>
      <c r="Y1321" s="49">
        <v>44.303867318364098</v>
      </c>
      <c r="Z1321" s="49">
        <v>0.43808999999999998</v>
      </c>
      <c r="AA1321" s="49">
        <v>148.6976837</v>
      </c>
      <c r="AB1321" s="49">
        <v>1.7852155009999999</v>
      </c>
      <c r="AC1321" s="51">
        <v>0.55651590368719528</v>
      </c>
      <c r="AD1321" s="53">
        <v>98000</v>
      </c>
      <c r="AE1321" s="51">
        <v>41.318813936420888</v>
      </c>
      <c r="AF1321" s="51">
        <v>93.168648616606305</v>
      </c>
      <c r="AG1321" s="51">
        <v>15.600285894675366</v>
      </c>
      <c r="AH1321" s="51">
        <v>0.23871994688186202</v>
      </c>
      <c r="AI1321" s="51">
        <v>0.1674413670941105</v>
      </c>
      <c r="AJ1321" s="51">
        <v>0.14107393531585311</v>
      </c>
      <c r="AK1321" s="51">
        <v>121.48530041689554</v>
      </c>
      <c r="AL1321" s="51">
        <v>85.369106289111258</v>
      </c>
      <c r="AM1321" s="51">
        <v>157.60149454467981</v>
      </c>
    </row>
    <row r="1322" spans="1:39">
      <c r="A1322" t="s">
        <v>2783</v>
      </c>
      <c r="B1322">
        <v>6</v>
      </c>
      <c r="C1322" t="s">
        <v>2784</v>
      </c>
      <c r="D1322" t="s">
        <v>2144</v>
      </c>
      <c r="E1322" t="s">
        <v>137</v>
      </c>
      <c r="F1322" t="s">
        <v>138</v>
      </c>
      <c r="G1322" t="s">
        <v>139</v>
      </c>
      <c r="H1322" t="s">
        <v>140</v>
      </c>
      <c r="I1322" t="s">
        <v>10</v>
      </c>
      <c r="J1322" t="s">
        <v>20</v>
      </c>
      <c r="K1322">
        <v>52</v>
      </c>
      <c r="L1322">
        <v>150486475</v>
      </c>
      <c r="M1322" t="s">
        <v>2145</v>
      </c>
      <c r="N1322">
        <v>320</v>
      </c>
      <c r="O1322">
        <v>4061977.2367307856</v>
      </c>
      <c r="P1322" s="49" t="s">
        <v>33</v>
      </c>
      <c r="Q1322" s="49">
        <v>9800000</v>
      </c>
      <c r="R1322" s="49">
        <v>32.510452999999998</v>
      </c>
      <c r="S1322" s="49">
        <v>52.540310169999998</v>
      </c>
      <c r="T1322" s="49">
        <v>102.35469113918218</v>
      </c>
      <c r="U1322" s="49" t="s">
        <v>2146</v>
      </c>
      <c r="V1322" s="49">
        <v>0.29728859379567718</v>
      </c>
      <c r="W1322" s="49">
        <v>1.1827248672603601</v>
      </c>
      <c r="X1322" s="49">
        <v>2.8362873714296502</v>
      </c>
      <c r="Y1322" s="49">
        <v>44.303867318364098</v>
      </c>
      <c r="Z1322" s="49">
        <v>0.43808999999999998</v>
      </c>
      <c r="AA1322" s="49">
        <v>148.6976837</v>
      </c>
      <c r="AB1322" s="49">
        <v>1.7852155009999999</v>
      </c>
      <c r="AC1322" s="51">
        <v>0.55651590368719528</v>
      </c>
      <c r="AD1322" s="53">
        <v>98000</v>
      </c>
      <c r="AE1322" s="51">
        <v>41.448747313579446</v>
      </c>
      <c r="AF1322" s="51">
        <v>93.461631788356641</v>
      </c>
      <c r="AG1322" s="51">
        <v>15.670229096965247</v>
      </c>
      <c r="AH1322" s="51">
        <v>0.2387277121482009</v>
      </c>
      <c r="AI1322" s="51">
        <v>0.16766483526042425</v>
      </c>
      <c r="AJ1322" s="51">
        <v>0.14107393531585311</v>
      </c>
      <c r="AK1322" s="51">
        <v>121.64743536472464</v>
      </c>
      <c r="AL1322" s="51">
        <v>85.483040366295114</v>
      </c>
      <c r="AM1322" s="51">
        <v>157.81183036315417</v>
      </c>
    </row>
    <row r="1323" spans="1:39">
      <c r="A1323" t="s">
        <v>2785</v>
      </c>
      <c r="B1323">
        <v>6</v>
      </c>
      <c r="C1323" t="s">
        <v>2786</v>
      </c>
      <c r="D1323" t="s">
        <v>2144</v>
      </c>
      <c r="E1323" t="s">
        <v>137</v>
      </c>
      <c r="F1323" t="s">
        <v>138</v>
      </c>
      <c r="G1323" t="s">
        <v>139</v>
      </c>
      <c r="H1323" t="s">
        <v>140</v>
      </c>
      <c r="I1323" t="s">
        <v>10</v>
      </c>
      <c r="J1323" t="s">
        <v>20</v>
      </c>
      <c r="K1323">
        <v>52</v>
      </c>
      <c r="L1323">
        <v>150486475</v>
      </c>
      <c r="M1323" t="s">
        <v>2145</v>
      </c>
      <c r="N1323">
        <v>321</v>
      </c>
      <c r="O1323">
        <v>4074710.7076923242</v>
      </c>
      <c r="P1323" s="49" t="s">
        <v>33</v>
      </c>
      <c r="Q1323" s="49">
        <v>9800000</v>
      </c>
      <c r="R1323" s="49">
        <v>32.510452999999998</v>
      </c>
      <c r="S1323" s="49">
        <v>52.540310169999998</v>
      </c>
      <c r="T1323" s="49">
        <v>102.35469113918218</v>
      </c>
      <c r="U1323" s="49" t="s">
        <v>2146</v>
      </c>
      <c r="V1323" s="49">
        <v>0.29728859379567718</v>
      </c>
      <c r="W1323" s="49">
        <v>1.1827248672603601</v>
      </c>
      <c r="X1323" s="49">
        <v>2.8362873714296502</v>
      </c>
      <c r="Y1323" s="49">
        <v>44.303867318364098</v>
      </c>
      <c r="Z1323" s="49">
        <v>0.43808999999999998</v>
      </c>
      <c r="AA1323" s="49">
        <v>148.6976837</v>
      </c>
      <c r="AB1323" s="49">
        <v>1.7852155009999999</v>
      </c>
      <c r="AC1323" s="51">
        <v>0.55651590368719528</v>
      </c>
      <c r="AD1323" s="53">
        <v>98000</v>
      </c>
      <c r="AE1323" s="51">
        <v>41.578680690738004</v>
      </c>
      <c r="AF1323" s="51">
        <v>93.754614960106977</v>
      </c>
      <c r="AG1323" s="51">
        <v>15.740173612305389</v>
      </c>
      <c r="AH1323" s="51">
        <v>0.23873219380580832</v>
      </c>
      <c r="AI1323" s="51">
        <v>0.16788692075587858</v>
      </c>
      <c r="AJ1323" s="51">
        <v>0.14107393531585311</v>
      </c>
      <c r="AK1323" s="51">
        <v>121.80856713043903</v>
      </c>
      <c r="AL1323" s="51">
        <v>85.596269495964464</v>
      </c>
      <c r="AM1323" s="51">
        <v>158.0208647649136</v>
      </c>
    </row>
    <row r="1324" spans="1:39">
      <c r="A1324" t="s">
        <v>2787</v>
      </c>
      <c r="B1324">
        <v>6</v>
      </c>
      <c r="C1324" t="s">
        <v>2788</v>
      </c>
      <c r="D1324" t="s">
        <v>2144</v>
      </c>
      <c r="E1324" t="s">
        <v>137</v>
      </c>
      <c r="F1324" t="s">
        <v>138</v>
      </c>
      <c r="G1324" t="s">
        <v>139</v>
      </c>
      <c r="H1324" t="s">
        <v>140</v>
      </c>
      <c r="I1324" t="s">
        <v>10</v>
      </c>
      <c r="J1324" t="s">
        <v>20</v>
      </c>
      <c r="K1324">
        <v>52</v>
      </c>
      <c r="L1324">
        <v>150486475</v>
      </c>
      <c r="M1324" t="s">
        <v>2145</v>
      </c>
      <c r="N1324">
        <v>322</v>
      </c>
      <c r="O1324">
        <v>4087444.1786538628</v>
      </c>
      <c r="P1324" s="49" t="s">
        <v>33</v>
      </c>
      <c r="Q1324" s="49">
        <v>9800000</v>
      </c>
      <c r="R1324" s="49">
        <v>32.510452999999998</v>
      </c>
      <c r="S1324" s="49">
        <v>52.540310169999998</v>
      </c>
      <c r="T1324" s="49">
        <v>102.35469113918218</v>
      </c>
      <c r="U1324" s="49" t="s">
        <v>2146</v>
      </c>
      <c r="V1324" s="49">
        <v>0.29728859379567718</v>
      </c>
      <c r="W1324" s="49">
        <v>1.1827248672603601</v>
      </c>
      <c r="X1324" s="49">
        <v>2.8362873714296502</v>
      </c>
      <c r="Y1324" s="49">
        <v>44.303867318364098</v>
      </c>
      <c r="Z1324" s="49">
        <v>0.43808999999999998</v>
      </c>
      <c r="AA1324" s="49">
        <v>148.6976837</v>
      </c>
      <c r="AB1324" s="49">
        <v>1.7852155009999999</v>
      </c>
      <c r="AC1324" s="51">
        <v>0.55651590368719528</v>
      </c>
      <c r="AD1324" s="53">
        <v>98000</v>
      </c>
      <c r="AE1324" s="51">
        <v>41.708614067896562</v>
      </c>
      <c r="AF1324" s="51">
        <v>94.047598131857313</v>
      </c>
      <c r="AG1324" s="51">
        <v>15.810118482266521</v>
      </c>
      <c r="AH1324" s="51">
        <v>0.23873340418587291</v>
      </c>
      <c r="AI1324" s="51">
        <v>0.16810762631173526</v>
      </c>
      <c r="AJ1324" s="51">
        <v>0.14107393531585311</v>
      </c>
      <c r="AK1324" s="51">
        <v>121.96869769567657</v>
      </c>
      <c r="AL1324" s="51">
        <v>85.708795070638828</v>
      </c>
      <c r="AM1324" s="51">
        <v>158.22860032071432</v>
      </c>
    </row>
    <row r="1325" spans="1:39">
      <c r="A1325" t="s">
        <v>2789</v>
      </c>
      <c r="B1325">
        <v>6</v>
      </c>
      <c r="C1325" t="s">
        <v>2790</v>
      </c>
      <c r="D1325" t="s">
        <v>2144</v>
      </c>
      <c r="E1325" t="s">
        <v>137</v>
      </c>
      <c r="F1325" t="s">
        <v>138</v>
      </c>
      <c r="G1325" t="s">
        <v>139</v>
      </c>
      <c r="H1325" t="s">
        <v>140</v>
      </c>
      <c r="I1325" t="s">
        <v>10</v>
      </c>
      <c r="J1325" t="s">
        <v>20</v>
      </c>
      <c r="K1325">
        <v>52</v>
      </c>
      <c r="L1325">
        <v>150486475</v>
      </c>
      <c r="M1325" t="s">
        <v>2145</v>
      </c>
      <c r="N1325">
        <v>323</v>
      </c>
      <c r="O1325">
        <v>4100177.6496154014</v>
      </c>
      <c r="P1325" s="49" t="s">
        <v>33</v>
      </c>
      <c r="Q1325" s="49">
        <v>9800000</v>
      </c>
      <c r="R1325" s="49">
        <v>32.510452999999998</v>
      </c>
      <c r="S1325" s="49">
        <v>52.540310169999998</v>
      </c>
      <c r="T1325" s="49">
        <v>102.35469113918218</v>
      </c>
      <c r="U1325" s="49" t="s">
        <v>2146</v>
      </c>
      <c r="V1325" s="49">
        <v>0.29728859379567718</v>
      </c>
      <c r="W1325" s="49">
        <v>1.1827248672603601</v>
      </c>
      <c r="X1325" s="49">
        <v>2.8362873714296502</v>
      </c>
      <c r="Y1325" s="49">
        <v>44.303867318364098</v>
      </c>
      <c r="Z1325" s="49">
        <v>0.43808999999999998</v>
      </c>
      <c r="AA1325" s="49">
        <v>148.6976837</v>
      </c>
      <c r="AB1325" s="49">
        <v>1.7852155009999999</v>
      </c>
      <c r="AC1325" s="51">
        <v>0.55651590368719528</v>
      </c>
      <c r="AD1325" s="53">
        <v>98000</v>
      </c>
      <c r="AE1325" s="51">
        <v>41.838547445055113</v>
      </c>
      <c r="AF1325" s="51">
        <v>94.340581303607635</v>
      </c>
      <c r="AG1325" s="51">
        <v>15.880062752039079</v>
      </c>
      <c r="AH1325" s="51">
        <v>0.23873135564305928</v>
      </c>
      <c r="AI1325" s="51">
        <v>0.1683269546636959</v>
      </c>
      <c r="AJ1325" s="51">
        <v>0.14107393531585311</v>
      </c>
      <c r="AK1325" s="51">
        <v>122.12782904529644</v>
      </c>
      <c r="AL1325" s="51">
        <v>85.820618485101392</v>
      </c>
      <c r="AM1325" s="51">
        <v>158.43503960549148</v>
      </c>
    </row>
    <row r="1326" spans="1:39">
      <c r="A1326" t="s">
        <v>2791</v>
      </c>
      <c r="B1326">
        <v>6</v>
      </c>
      <c r="C1326" t="s">
        <v>2792</v>
      </c>
      <c r="D1326" t="s">
        <v>2144</v>
      </c>
      <c r="E1326" t="s">
        <v>137</v>
      </c>
      <c r="F1326" t="s">
        <v>138</v>
      </c>
      <c r="G1326" t="s">
        <v>139</v>
      </c>
      <c r="H1326" t="s">
        <v>140</v>
      </c>
      <c r="I1326" t="s">
        <v>10</v>
      </c>
      <c r="J1326" t="s">
        <v>20</v>
      </c>
      <c r="K1326">
        <v>52</v>
      </c>
      <c r="L1326">
        <v>150486475</v>
      </c>
      <c r="M1326" t="s">
        <v>2145</v>
      </c>
      <c r="N1326">
        <v>324</v>
      </c>
      <c r="O1326">
        <v>4112911.12057694</v>
      </c>
      <c r="P1326" s="49" t="s">
        <v>33</v>
      </c>
      <c r="Q1326" s="49">
        <v>9800000</v>
      </c>
      <c r="R1326" s="49">
        <v>32.510452999999998</v>
      </c>
      <c r="S1326" s="49">
        <v>52.540310169999998</v>
      </c>
      <c r="T1326" s="49">
        <v>102.35469113918218</v>
      </c>
      <c r="U1326" s="49" t="s">
        <v>2146</v>
      </c>
      <c r="V1326" s="49">
        <v>0.29728859379567718</v>
      </c>
      <c r="W1326" s="49">
        <v>1.1827248672603601</v>
      </c>
      <c r="X1326" s="49">
        <v>2.8362873714296502</v>
      </c>
      <c r="Y1326" s="49">
        <v>44.303867318364098</v>
      </c>
      <c r="Z1326" s="49">
        <v>0.43808999999999998</v>
      </c>
      <c r="AA1326" s="49">
        <v>148.6976837</v>
      </c>
      <c r="AB1326" s="49">
        <v>1.7852155009999999</v>
      </c>
      <c r="AC1326" s="51">
        <v>0.55651590368719528</v>
      </c>
      <c r="AD1326" s="53">
        <v>98000</v>
      </c>
      <c r="AE1326" s="51">
        <v>41.968480822213671</v>
      </c>
      <c r="AF1326" s="51">
        <v>94.633564475357971</v>
      </c>
      <c r="AG1326" s="51">
        <v>15.950005470439962</v>
      </c>
      <c r="AH1326" s="51">
        <v>0.23872606055505541</v>
      </c>
      <c r="AI1326" s="51">
        <v>0.16854490855190443</v>
      </c>
      <c r="AJ1326" s="51">
        <v>0.14107393531585311</v>
      </c>
      <c r="AK1326" s="51">
        <v>122.28596316738087</v>
      </c>
      <c r="AL1326" s="51">
        <v>85.931741136400234</v>
      </c>
      <c r="AM1326" s="51">
        <v>158.64018519836151</v>
      </c>
    </row>
    <row r="1327" spans="1:39">
      <c r="A1327" t="s">
        <v>2793</v>
      </c>
      <c r="B1327">
        <v>6</v>
      </c>
      <c r="C1327" t="s">
        <v>2794</v>
      </c>
      <c r="D1327" t="s">
        <v>2144</v>
      </c>
      <c r="E1327" t="s">
        <v>137</v>
      </c>
      <c r="F1327" t="s">
        <v>138</v>
      </c>
      <c r="G1327" t="s">
        <v>139</v>
      </c>
      <c r="H1327" t="s">
        <v>140</v>
      </c>
      <c r="I1327" t="s">
        <v>10</v>
      </c>
      <c r="J1327" t="s">
        <v>20</v>
      </c>
      <c r="K1327">
        <v>52</v>
      </c>
      <c r="L1327">
        <v>150486475</v>
      </c>
      <c r="M1327" t="s">
        <v>2145</v>
      </c>
      <c r="N1327">
        <v>325</v>
      </c>
      <c r="O1327">
        <v>4125644.5915384786</v>
      </c>
      <c r="P1327" s="49" t="s">
        <v>33</v>
      </c>
      <c r="Q1327" s="49">
        <v>9800000</v>
      </c>
      <c r="R1327" s="49">
        <v>32.510452999999998</v>
      </c>
      <c r="S1327" s="49">
        <v>52.540310169999998</v>
      </c>
      <c r="T1327" s="49">
        <v>102.35469113918218</v>
      </c>
      <c r="U1327" s="49" t="s">
        <v>2146</v>
      </c>
      <c r="V1327" s="49">
        <v>0.29728859379567718</v>
      </c>
      <c r="W1327" s="49">
        <v>1.1827248672603601</v>
      </c>
      <c r="X1327" s="49">
        <v>2.8362873714296502</v>
      </c>
      <c r="Y1327" s="49">
        <v>44.303867318364098</v>
      </c>
      <c r="Z1327" s="49">
        <v>0.43808999999999998</v>
      </c>
      <c r="AA1327" s="49">
        <v>148.6976837</v>
      </c>
      <c r="AB1327" s="49">
        <v>1.7852155009999999</v>
      </c>
      <c r="AC1327" s="51">
        <v>0.55651590368719528</v>
      </c>
      <c r="AD1327" s="53">
        <v>98000</v>
      </c>
      <c r="AE1327" s="51">
        <v>42.098414199372229</v>
      </c>
      <c r="AF1327" s="51">
        <v>94.926547647108308</v>
      </c>
      <c r="AG1327" s="51">
        <v>16.019945689919233</v>
      </c>
      <c r="AH1327" s="51">
        <v>0.23871753132248233</v>
      </c>
      <c r="AI1327" s="51">
        <v>0.16876149072094943</v>
      </c>
      <c r="AJ1327" s="51">
        <v>0.14107393531585311</v>
      </c>
      <c r="AK1327" s="51">
        <v>122.44310205323687</v>
      </c>
      <c r="AL1327" s="51">
        <v>86.042164423849471</v>
      </c>
      <c r="AM1327" s="51">
        <v>158.84403968262424</v>
      </c>
    </row>
    <row r="1328" spans="1:39">
      <c r="A1328" t="s">
        <v>2795</v>
      </c>
      <c r="B1328">
        <v>6</v>
      </c>
      <c r="C1328" t="s">
        <v>2796</v>
      </c>
      <c r="D1328" t="s">
        <v>2144</v>
      </c>
      <c r="E1328" t="s">
        <v>137</v>
      </c>
      <c r="F1328" t="s">
        <v>138</v>
      </c>
      <c r="G1328" t="s">
        <v>139</v>
      </c>
      <c r="H1328" t="s">
        <v>140</v>
      </c>
      <c r="I1328" t="s">
        <v>10</v>
      </c>
      <c r="J1328" t="s">
        <v>20</v>
      </c>
      <c r="K1328">
        <v>52</v>
      </c>
      <c r="L1328">
        <v>150486475</v>
      </c>
      <c r="M1328" t="s">
        <v>2145</v>
      </c>
      <c r="N1328">
        <v>326</v>
      </c>
      <c r="O1328">
        <v>4138378.0625000172</v>
      </c>
      <c r="P1328" s="49" t="s">
        <v>33</v>
      </c>
      <c r="Q1328" s="49">
        <v>9800000</v>
      </c>
      <c r="R1328" s="49">
        <v>32.510452999999998</v>
      </c>
      <c r="S1328" s="49">
        <v>52.540310169999998</v>
      </c>
      <c r="T1328" s="49">
        <v>102.35469113918218</v>
      </c>
      <c r="U1328" s="49" t="s">
        <v>2146</v>
      </c>
      <c r="V1328" s="49">
        <v>0.29728859379567718</v>
      </c>
      <c r="W1328" s="49">
        <v>1.1827248672603601</v>
      </c>
      <c r="X1328" s="49">
        <v>2.8362873714296502</v>
      </c>
      <c r="Y1328" s="49">
        <v>44.303867318364098</v>
      </c>
      <c r="Z1328" s="49">
        <v>0.43808999999999998</v>
      </c>
      <c r="AA1328" s="49">
        <v>148.6976837</v>
      </c>
      <c r="AB1328" s="49">
        <v>1.7852155009999999</v>
      </c>
      <c r="AC1328" s="51">
        <v>0.55651590368719528</v>
      </c>
      <c r="AD1328" s="53">
        <v>98000</v>
      </c>
      <c r="AE1328" s="51">
        <v>42.228347576530787</v>
      </c>
      <c r="AF1328" s="51">
        <v>95.219530818858644</v>
      </c>
      <c r="AG1328" s="51">
        <v>16.089882466566682</v>
      </c>
      <c r="AH1328" s="51">
        <v>0.23870578036831752</v>
      </c>
      <c r="AI1328" s="51">
        <v>0.16897670391986441</v>
      </c>
      <c r="AJ1328" s="51">
        <v>0.14107393531585311</v>
      </c>
      <c r="AK1328" s="51">
        <v>122.59924769739644</v>
      </c>
      <c r="AL1328" s="51">
        <v>86.151889749029522</v>
      </c>
      <c r="AM1328" s="51">
        <v>159.04660564576332</v>
      </c>
    </row>
    <row r="1329" spans="1:39">
      <c r="A1329" t="s">
        <v>2797</v>
      </c>
      <c r="B1329">
        <v>6</v>
      </c>
      <c r="C1329" t="s">
        <v>2798</v>
      </c>
      <c r="D1329" t="s">
        <v>2144</v>
      </c>
      <c r="E1329" t="s">
        <v>137</v>
      </c>
      <c r="F1329" t="s">
        <v>138</v>
      </c>
      <c r="G1329" t="s">
        <v>139</v>
      </c>
      <c r="H1329" t="s">
        <v>140</v>
      </c>
      <c r="I1329" t="s">
        <v>10</v>
      </c>
      <c r="J1329" t="s">
        <v>20</v>
      </c>
      <c r="K1329">
        <v>52</v>
      </c>
      <c r="L1329">
        <v>150486475</v>
      </c>
      <c r="M1329" t="s">
        <v>2145</v>
      </c>
      <c r="N1329">
        <v>327</v>
      </c>
      <c r="O1329">
        <v>4151111.5334615558</v>
      </c>
      <c r="P1329" s="49" t="s">
        <v>33</v>
      </c>
      <c r="Q1329" s="49">
        <v>9800000</v>
      </c>
      <c r="R1329" s="49">
        <v>32.510452999999998</v>
      </c>
      <c r="S1329" s="49">
        <v>52.540310169999998</v>
      </c>
      <c r="T1329" s="49">
        <v>102.35469113918218</v>
      </c>
      <c r="U1329" s="49" t="s">
        <v>2146</v>
      </c>
      <c r="V1329" s="49">
        <v>0.29728859379567718</v>
      </c>
      <c r="W1329" s="49">
        <v>1.1827248672603601</v>
      </c>
      <c r="X1329" s="49">
        <v>2.8362873714296502</v>
      </c>
      <c r="Y1329" s="49">
        <v>44.303867318364098</v>
      </c>
      <c r="Z1329" s="49">
        <v>0.43808999999999998</v>
      </c>
      <c r="AA1329" s="49">
        <v>148.6976837</v>
      </c>
      <c r="AB1329" s="49">
        <v>1.7852155009999999</v>
      </c>
      <c r="AC1329" s="51">
        <v>0.55651590368719528</v>
      </c>
      <c r="AD1329" s="53">
        <v>98000</v>
      </c>
      <c r="AE1329" s="51">
        <v>42.358280953689345</v>
      </c>
      <c r="AF1329" s="51">
        <v>95.512513990608994</v>
      </c>
      <c r="AG1329" s="51">
        <v>16.159814860118342</v>
      </c>
      <c r="AH1329" s="51">
        <v>0.23869082013778364</v>
      </c>
      <c r="AI1329" s="51">
        <v>0.16919055090212798</v>
      </c>
      <c r="AJ1329" s="51">
        <v>0.14107393531585311</v>
      </c>
      <c r="AK1329" s="51">
        <v>122.75440209761662</v>
      </c>
      <c r="AL1329" s="51">
        <v>86.26091851578704</v>
      </c>
      <c r="AM1329" s="51">
        <v>159.2478856794462</v>
      </c>
    </row>
    <row r="1330" spans="1:39">
      <c r="A1330" t="s">
        <v>2799</v>
      </c>
      <c r="B1330">
        <v>6</v>
      </c>
      <c r="C1330" t="s">
        <v>2800</v>
      </c>
      <c r="D1330" t="s">
        <v>2144</v>
      </c>
      <c r="E1330" t="s">
        <v>137</v>
      </c>
      <c r="F1330" t="s">
        <v>138</v>
      </c>
      <c r="G1330" t="s">
        <v>139</v>
      </c>
      <c r="H1330" t="s">
        <v>140</v>
      </c>
      <c r="I1330" t="s">
        <v>10</v>
      </c>
      <c r="J1330" t="s">
        <v>20</v>
      </c>
      <c r="K1330">
        <v>52</v>
      </c>
      <c r="L1330">
        <v>150486475</v>
      </c>
      <c r="M1330" t="s">
        <v>2145</v>
      </c>
      <c r="N1330">
        <v>328</v>
      </c>
      <c r="O1330">
        <v>4163845.0044230944</v>
      </c>
      <c r="P1330" s="49" t="s">
        <v>33</v>
      </c>
      <c r="Q1330" s="49">
        <v>9800000</v>
      </c>
      <c r="R1330" s="49">
        <v>32.510452999999998</v>
      </c>
      <c r="S1330" s="49">
        <v>52.540310169999998</v>
      </c>
      <c r="T1330" s="49">
        <v>102.35469113918218</v>
      </c>
      <c r="U1330" s="49" t="s">
        <v>2146</v>
      </c>
      <c r="V1330" s="49">
        <v>0.29728859379567718</v>
      </c>
      <c r="W1330" s="49">
        <v>1.1827248672603601</v>
      </c>
      <c r="X1330" s="49">
        <v>2.8362873714296502</v>
      </c>
      <c r="Y1330" s="49">
        <v>44.303867318364098</v>
      </c>
      <c r="Z1330" s="49">
        <v>0.43808999999999998</v>
      </c>
      <c r="AA1330" s="49">
        <v>148.6976837</v>
      </c>
      <c r="AB1330" s="49">
        <v>1.7852155009999999</v>
      </c>
      <c r="AC1330" s="51">
        <v>0.55651590368719528</v>
      </c>
      <c r="AD1330" s="53">
        <v>98000</v>
      </c>
      <c r="AE1330" s="51">
        <v>42.488214330847903</v>
      </c>
      <c r="AF1330" s="51">
        <v>95.80549716235933</v>
      </c>
      <c r="AG1330" s="51">
        <v>16.229741933962845</v>
      </c>
      <c r="AH1330" s="51">
        <v>0.238672663097837</v>
      </c>
      <c r="AI1330" s="51">
        <v>0.16940303442566226</v>
      </c>
      <c r="AJ1330" s="51">
        <v>0.14107393531585311</v>
      </c>
      <c r="AK1330" s="51">
        <v>122.90856725487848</v>
      </c>
      <c r="AL1330" s="51">
        <v>86.36925213023423</v>
      </c>
      <c r="AM1330" s="51">
        <v>159.44788237952272</v>
      </c>
    </row>
    <row r="1331" spans="1:39">
      <c r="A1331" t="s">
        <v>2801</v>
      </c>
      <c r="B1331">
        <v>6</v>
      </c>
      <c r="C1331" t="s">
        <v>2802</v>
      </c>
      <c r="D1331" t="s">
        <v>2144</v>
      </c>
      <c r="E1331" t="s">
        <v>137</v>
      </c>
      <c r="F1331" t="s">
        <v>138</v>
      </c>
      <c r="G1331" t="s">
        <v>139</v>
      </c>
      <c r="H1331" t="s">
        <v>140</v>
      </c>
      <c r="I1331" t="s">
        <v>10</v>
      </c>
      <c r="J1331" t="s">
        <v>20</v>
      </c>
      <c r="K1331">
        <v>52</v>
      </c>
      <c r="L1331">
        <v>150486475</v>
      </c>
      <c r="M1331" t="s">
        <v>2145</v>
      </c>
      <c r="N1331">
        <v>329</v>
      </c>
      <c r="O1331">
        <v>4176578.4753846331</v>
      </c>
      <c r="P1331" s="49" t="s">
        <v>33</v>
      </c>
      <c r="Q1331" s="49">
        <v>9800000</v>
      </c>
      <c r="R1331" s="49">
        <v>32.510452999999998</v>
      </c>
      <c r="S1331" s="49">
        <v>52.540310169999998</v>
      </c>
      <c r="T1331" s="49">
        <v>102.35469113918218</v>
      </c>
      <c r="U1331" s="49" t="s">
        <v>2146</v>
      </c>
      <c r="V1331" s="49">
        <v>0.29728859379567718</v>
      </c>
      <c r="W1331" s="49">
        <v>1.1827248672603601</v>
      </c>
      <c r="X1331" s="49">
        <v>2.8362873714296502</v>
      </c>
      <c r="Y1331" s="49">
        <v>44.303867318364098</v>
      </c>
      <c r="Z1331" s="49">
        <v>0.43808999999999998</v>
      </c>
      <c r="AA1331" s="49">
        <v>148.6976837</v>
      </c>
      <c r="AB1331" s="49">
        <v>1.7852155009999999</v>
      </c>
      <c r="AC1331" s="51">
        <v>0.55651590368719528</v>
      </c>
      <c r="AD1331" s="53">
        <v>98000</v>
      </c>
      <c r="AE1331" s="51">
        <v>42.618147708006461</v>
      </c>
      <c r="AF1331" s="51">
        <v>96.098480334109667</v>
      </c>
      <c r="AG1331" s="51">
        <v>16.299662755147743</v>
      </c>
      <c r="AH1331" s="51">
        <v>0.23865132173693657</v>
      </c>
      <c r="AI1331" s="51">
        <v>0.16961415725283077</v>
      </c>
      <c r="AJ1331" s="51">
        <v>0.14107393531585311</v>
      </c>
      <c r="AK1331" s="51">
        <v>123.0617451733854</v>
      </c>
      <c r="AL1331" s="51">
        <v>86.476892000747682</v>
      </c>
      <c r="AM1331" s="51">
        <v>159.64659834602313</v>
      </c>
    </row>
    <row r="1332" spans="1:39">
      <c r="A1332" t="s">
        <v>2803</v>
      </c>
      <c r="B1332">
        <v>6</v>
      </c>
      <c r="C1332" t="s">
        <v>2804</v>
      </c>
      <c r="D1332" t="s">
        <v>2144</v>
      </c>
      <c r="E1332" t="s">
        <v>137</v>
      </c>
      <c r="F1332" t="s">
        <v>138</v>
      </c>
      <c r="G1332" t="s">
        <v>139</v>
      </c>
      <c r="H1332" t="s">
        <v>140</v>
      </c>
      <c r="I1332" t="s">
        <v>10</v>
      </c>
      <c r="J1332" t="s">
        <v>20</v>
      </c>
      <c r="K1332">
        <v>52</v>
      </c>
      <c r="L1332">
        <v>150486475</v>
      </c>
      <c r="M1332" t="s">
        <v>2145</v>
      </c>
      <c r="N1332">
        <v>330</v>
      </c>
      <c r="O1332">
        <v>4189311.9463461717</v>
      </c>
      <c r="P1332" s="49" t="s">
        <v>33</v>
      </c>
      <c r="Q1332" s="49">
        <v>9800000</v>
      </c>
      <c r="R1332" s="49">
        <v>32.510452999999998</v>
      </c>
      <c r="S1332" s="49">
        <v>52.540310169999998</v>
      </c>
      <c r="T1332" s="49">
        <v>102.35469113918218</v>
      </c>
      <c r="U1332" s="49" t="s">
        <v>2146</v>
      </c>
      <c r="V1332" s="49">
        <v>0.29728859379567718</v>
      </c>
      <c r="W1332" s="49">
        <v>1.1827248672603601</v>
      </c>
      <c r="X1332" s="49">
        <v>2.8362873714296502</v>
      </c>
      <c r="Y1332" s="49">
        <v>44.303867318364098</v>
      </c>
      <c r="Z1332" s="49">
        <v>0.43808999999999998</v>
      </c>
      <c r="AA1332" s="49">
        <v>148.6976837</v>
      </c>
      <c r="AB1332" s="49">
        <v>1.7852155009999999</v>
      </c>
      <c r="AC1332" s="51">
        <v>0.55651590368719528</v>
      </c>
      <c r="AD1332" s="53">
        <v>98000</v>
      </c>
      <c r="AE1332" s="51">
        <v>42.748081085165019</v>
      </c>
      <c r="AF1332" s="51">
        <v>96.391463505860003</v>
      </c>
      <c r="AG1332" s="51">
        <v>16.369576394385678</v>
      </c>
      <c r="AH1332" s="51">
        <v>0.23862680856466265</v>
      </c>
      <c r="AI1332" s="51">
        <v>0.16982392215043512</v>
      </c>
      <c r="AJ1332" s="51">
        <v>0.14107393531585311</v>
      </c>
      <c r="AK1332" s="51">
        <v>123.21393786056086</v>
      </c>
      <c r="AL1332" s="51">
        <v>86.583839537966767</v>
      </c>
      <c r="AM1332" s="51">
        <v>159.84403618315494</v>
      </c>
    </row>
    <row r="1333" spans="1:39">
      <c r="A1333" t="s">
        <v>2805</v>
      </c>
      <c r="B1333">
        <v>6</v>
      </c>
      <c r="C1333" t="s">
        <v>2806</v>
      </c>
      <c r="D1333" t="s">
        <v>2144</v>
      </c>
      <c r="E1333" t="s">
        <v>137</v>
      </c>
      <c r="F1333" t="s">
        <v>138</v>
      </c>
      <c r="G1333" t="s">
        <v>139</v>
      </c>
      <c r="H1333" t="s">
        <v>140</v>
      </c>
      <c r="I1333" t="s">
        <v>10</v>
      </c>
      <c r="J1333" t="s">
        <v>20</v>
      </c>
      <c r="K1333">
        <v>52</v>
      </c>
      <c r="L1333">
        <v>150486475</v>
      </c>
      <c r="M1333" t="s">
        <v>2145</v>
      </c>
      <c r="N1333">
        <v>331</v>
      </c>
      <c r="O1333">
        <v>4202045.4173077103</v>
      </c>
      <c r="P1333" s="49" t="s">
        <v>33</v>
      </c>
      <c r="Q1333" s="49">
        <v>9800000</v>
      </c>
      <c r="R1333" s="49">
        <v>32.510452999999998</v>
      </c>
      <c r="S1333" s="49">
        <v>52.540310169999998</v>
      </c>
      <c r="T1333" s="49">
        <v>102.35469113918218</v>
      </c>
      <c r="U1333" s="49" t="s">
        <v>2146</v>
      </c>
      <c r="V1333" s="49">
        <v>0.29728859379567718</v>
      </c>
      <c r="W1333" s="49">
        <v>1.1827248672603601</v>
      </c>
      <c r="X1333" s="49">
        <v>2.8362873714296502</v>
      </c>
      <c r="Y1333" s="49">
        <v>44.303867318364098</v>
      </c>
      <c r="Z1333" s="49">
        <v>0.43808999999999998</v>
      </c>
      <c r="AA1333" s="49">
        <v>148.6976837</v>
      </c>
      <c r="AB1333" s="49">
        <v>1.7852155009999999</v>
      </c>
      <c r="AC1333" s="51">
        <v>0.55651590368719528</v>
      </c>
      <c r="AD1333" s="53">
        <v>98000</v>
      </c>
      <c r="AE1333" s="51">
        <v>42.878014462323577</v>
      </c>
      <c r="AF1333" s="51">
        <v>96.684446677610339</v>
      </c>
      <c r="AG1333" s="51">
        <v>16.439481926060491</v>
      </c>
      <c r="AH1333" s="51">
        <v>0.23859913611141639</v>
      </c>
      <c r="AI1333" s="51">
        <v>0.17003233188971084</v>
      </c>
      <c r="AJ1333" s="51">
        <v>0.14107393531585311</v>
      </c>
      <c r="AK1333" s="51">
        <v>123.36514732704525</v>
      </c>
      <c r="AL1333" s="51">
        <v>86.690096154791419</v>
      </c>
      <c r="AM1333" s="51">
        <v>160.04019849929907</v>
      </c>
    </row>
    <row r="1334" spans="1:39">
      <c r="A1334" t="s">
        <v>2807</v>
      </c>
      <c r="B1334">
        <v>6</v>
      </c>
      <c r="C1334" t="s">
        <v>2808</v>
      </c>
      <c r="D1334" t="s">
        <v>2144</v>
      </c>
      <c r="E1334" t="s">
        <v>137</v>
      </c>
      <c r="F1334" t="s">
        <v>138</v>
      </c>
      <c r="G1334" t="s">
        <v>139</v>
      </c>
      <c r="H1334" t="s">
        <v>140</v>
      </c>
      <c r="I1334" t="s">
        <v>10</v>
      </c>
      <c r="J1334" t="s">
        <v>20</v>
      </c>
      <c r="K1334">
        <v>52</v>
      </c>
      <c r="L1334">
        <v>150486475</v>
      </c>
      <c r="M1334" t="s">
        <v>2145</v>
      </c>
      <c r="N1334">
        <v>332</v>
      </c>
      <c r="O1334">
        <v>4214778.8882692484</v>
      </c>
      <c r="P1334" s="49" t="s">
        <v>33</v>
      </c>
      <c r="Q1334" s="49">
        <v>9800000</v>
      </c>
      <c r="R1334" s="49">
        <v>32.510452999999998</v>
      </c>
      <c r="S1334" s="49">
        <v>52.540310169999998</v>
      </c>
      <c r="T1334" s="49">
        <v>102.35469113918218</v>
      </c>
      <c r="U1334" s="49" t="s">
        <v>2146</v>
      </c>
      <c r="V1334" s="49">
        <v>0.29728859379567718</v>
      </c>
      <c r="W1334" s="49">
        <v>1.1827248672603601</v>
      </c>
      <c r="X1334" s="49">
        <v>2.8362873714296502</v>
      </c>
      <c r="Y1334" s="49">
        <v>44.303867318364098</v>
      </c>
      <c r="Z1334" s="49">
        <v>0.43808999999999998</v>
      </c>
      <c r="AA1334" s="49">
        <v>148.6976837</v>
      </c>
      <c r="AB1334" s="49">
        <v>1.7852155009999999</v>
      </c>
      <c r="AC1334" s="51">
        <v>0.55651590368719528</v>
      </c>
      <c r="AD1334" s="53">
        <v>98000</v>
      </c>
      <c r="AE1334" s="51">
        <v>43.007947839482128</v>
      </c>
      <c r="AF1334" s="51">
        <v>96.977429849360661</v>
      </c>
      <c r="AG1334" s="51">
        <v>16.509378428233195</v>
      </c>
      <c r="AH1334" s="51">
        <v>0.23856831692800654</v>
      </c>
      <c r="AI1334" s="51">
        <v>0.17023938924632198</v>
      </c>
      <c r="AJ1334" s="51">
        <v>0.14107393531585311</v>
      </c>
      <c r="AK1334" s="51">
        <v>123.51537558669207</v>
      </c>
      <c r="AL1334" s="51">
        <v>86.795663266379464</v>
      </c>
      <c r="AM1334" s="51">
        <v>160.23508790700467</v>
      </c>
    </row>
    <row r="1335" spans="1:39">
      <c r="A1335" t="s">
        <v>2809</v>
      </c>
      <c r="B1335">
        <v>6</v>
      </c>
      <c r="C1335" t="s">
        <v>2810</v>
      </c>
      <c r="D1335" t="s">
        <v>2144</v>
      </c>
      <c r="E1335" t="s">
        <v>137</v>
      </c>
      <c r="F1335" t="s">
        <v>138</v>
      </c>
      <c r="G1335" t="s">
        <v>139</v>
      </c>
      <c r="H1335" t="s">
        <v>140</v>
      </c>
      <c r="I1335" t="s">
        <v>10</v>
      </c>
      <c r="J1335" t="s">
        <v>20</v>
      </c>
      <c r="K1335">
        <v>52</v>
      </c>
      <c r="L1335">
        <v>150486475</v>
      </c>
      <c r="M1335" t="s">
        <v>2145</v>
      </c>
      <c r="N1335">
        <v>333</v>
      </c>
      <c r="O1335">
        <v>4227512.3592307866</v>
      </c>
      <c r="P1335" s="49" t="s">
        <v>33</v>
      </c>
      <c r="Q1335" s="49">
        <v>9800000</v>
      </c>
      <c r="R1335" s="49">
        <v>32.510452999999998</v>
      </c>
      <c r="S1335" s="49">
        <v>52.540310169999998</v>
      </c>
      <c r="T1335" s="49">
        <v>102.35469113918218</v>
      </c>
      <c r="U1335" s="49" t="s">
        <v>2146</v>
      </c>
      <c r="V1335" s="49">
        <v>0.29728859379567718</v>
      </c>
      <c r="W1335" s="49">
        <v>1.1827248672603601</v>
      </c>
      <c r="X1335" s="49">
        <v>2.8362873714296502</v>
      </c>
      <c r="Y1335" s="49">
        <v>44.303867318364098</v>
      </c>
      <c r="Z1335" s="49">
        <v>0.43808999999999998</v>
      </c>
      <c r="AA1335" s="49">
        <v>148.6976837</v>
      </c>
      <c r="AB1335" s="49">
        <v>1.7852155009999999</v>
      </c>
      <c r="AC1335" s="51">
        <v>0.55651590368719528</v>
      </c>
      <c r="AD1335" s="53">
        <v>98000</v>
      </c>
      <c r="AE1335" s="51">
        <v>43.137881216640679</v>
      </c>
      <c r="AF1335" s="51">
        <v>97.270413021110983</v>
      </c>
      <c r="AG1335" s="51">
        <v>16.579264982647892</v>
      </c>
      <c r="AH1335" s="51">
        <v>0.23853436358540889</v>
      </c>
      <c r="AI1335" s="51">
        <v>0.17044509700035537</v>
      </c>
      <c r="AJ1335" s="51">
        <v>0.14107393531585311</v>
      </c>
      <c r="AK1335" s="51">
        <v>123.6646246565637</v>
      </c>
      <c r="AL1335" s="51">
        <v>86.900542290143648</v>
      </c>
      <c r="AM1335" s="51">
        <v>160.42870702298376</v>
      </c>
    </row>
    <row r="1336" spans="1:39">
      <c r="A1336" t="s">
        <v>2811</v>
      </c>
      <c r="B1336">
        <v>6</v>
      </c>
      <c r="C1336" t="s">
        <v>2812</v>
      </c>
      <c r="D1336" t="s">
        <v>2144</v>
      </c>
      <c r="E1336" t="s">
        <v>137</v>
      </c>
      <c r="F1336" t="s">
        <v>138</v>
      </c>
      <c r="G1336" t="s">
        <v>139</v>
      </c>
      <c r="H1336" t="s">
        <v>140</v>
      </c>
      <c r="I1336" t="s">
        <v>10</v>
      </c>
      <c r="J1336" t="s">
        <v>20</v>
      </c>
      <c r="K1336">
        <v>52</v>
      </c>
      <c r="L1336">
        <v>150486475</v>
      </c>
      <c r="M1336" t="s">
        <v>2145</v>
      </c>
      <c r="N1336">
        <v>334</v>
      </c>
      <c r="O1336">
        <v>4240245.8301923247</v>
      </c>
      <c r="P1336" s="49" t="s">
        <v>33</v>
      </c>
      <c r="Q1336" s="49">
        <v>9800000</v>
      </c>
      <c r="R1336" s="49">
        <v>32.510452999999998</v>
      </c>
      <c r="S1336" s="49">
        <v>52.540310169999998</v>
      </c>
      <c r="T1336" s="49">
        <v>102.35469113918218</v>
      </c>
      <c r="U1336" s="49" t="s">
        <v>2146</v>
      </c>
      <c r="V1336" s="49">
        <v>0.29728859379567718</v>
      </c>
      <c r="W1336" s="49">
        <v>1.1827248672603601</v>
      </c>
      <c r="X1336" s="49">
        <v>2.8362873714296502</v>
      </c>
      <c r="Y1336" s="49">
        <v>44.303867318364098</v>
      </c>
      <c r="Z1336" s="49">
        <v>0.43808999999999998</v>
      </c>
      <c r="AA1336" s="49">
        <v>148.6976837</v>
      </c>
      <c r="AB1336" s="49">
        <v>1.7852155009999999</v>
      </c>
      <c r="AC1336" s="51">
        <v>0.55651590368719528</v>
      </c>
      <c r="AD1336" s="53">
        <v>98000</v>
      </c>
      <c r="AE1336" s="51">
        <v>43.26781459379923</v>
      </c>
      <c r="AF1336" s="51">
        <v>97.563396192861305</v>
      </c>
      <c r="AG1336" s="51">
        <v>16.649140674737559</v>
      </c>
      <c r="AH1336" s="51">
        <v>0.23849728867436309</v>
      </c>
      <c r="AI1336" s="51">
        <v>0.17064945793631334</v>
      </c>
      <c r="AJ1336" s="51">
        <v>0.14107393531585311</v>
      </c>
      <c r="AK1336" s="51">
        <v>123.81289655692616</v>
      </c>
      <c r="AL1336" s="51">
        <v>87.004734645747931</v>
      </c>
      <c r="AM1336" s="51">
        <v>160.62105846810439</v>
      </c>
    </row>
    <row r="1337" spans="1:39">
      <c r="A1337" t="s">
        <v>2813</v>
      </c>
      <c r="B1337">
        <v>6</v>
      </c>
      <c r="C1337" t="s">
        <v>2814</v>
      </c>
      <c r="D1337" t="s">
        <v>2144</v>
      </c>
      <c r="E1337" t="s">
        <v>137</v>
      </c>
      <c r="F1337" t="s">
        <v>138</v>
      </c>
      <c r="G1337" t="s">
        <v>139</v>
      </c>
      <c r="H1337" t="s">
        <v>140</v>
      </c>
      <c r="I1337" t="s">
        <v>10</v>
      </c>
      <c r="J1337" t="s">
        <v>20</v>
      </c>
      <c r="K1337">
        <v>52</v>
      </c>
      <c r="L1337">
        <v>150486475</v>
      </c>
      <c r="M1337" t="s">
        <v>2145</v>
      </c>
      <c r="N1337">
        <v>335</v>
      </c>
      <c r="O1337">
        <v>4252979.3011538628</v>
      </c>
      <c r="P1337" s="49" t="s">
        <v>33</v>
      </c>
      <c r="Q1337" s="49">
        <v>9800000</v>
      </c>
      <c r="R1337" s="49">
        <v>32.510452999999998</v>
      </c>
      <c r="S1337" s="49">
        <v>52.540310169999998</v>
      </c>
      <c r="T1337" s="49">
        <v>102.35469113918218</v>
      </c>
      <c r="U1337" s="49" t="s">
        <v>2146</v>
      </c>
      <c r="V1337" s="49">
        <v>0.29728859379567718</v>
      </c>
      <c r="W1337" s="49">
        <v>1.1827248672603601</v>
      </c>
      <c r="X1337" s="49">
        <v>2.8362873714296502</v>
      </c>
      <c r="Y1337" s="49">
        <v>44.303867318364098</v>
      </c>
      <c r="Z1337" s="49">
        <v>0.43808999999999998</v>
      </c>
      <c r="AA1337" s="49">
        <v>148.6976837</v>
      </c>
      <c r="AB1337" s="49">
        <v>1.7852155009999999</v>
      </c>
      <c r="AC1337" s="51">
        <v>0.55651590368719528</v>
      </c>
      <c r="AD1337" s="53">
        <v>98000</v>
      </c>
      <c r="AE1337" s="51">
        <v>43.397747970957781</v>
      </c>
      <c r="AF1337" s="51">
        <v>97.856379364611627</v>
      </c>
      <c r="AG1337" s="51">
        <v>16.719004593629741</v>
      </c>
      <c r="AH1337" s="51">
        <v>0.23845710480504725</v>
      </c>
      <c r="AI1337" s="51">
        <v>0.17085247484310595</v>
      </c>
      <c r="AJ1337" s="51">
        <v>0.14107393531585311</v>
      </c>
      <c r="AK1337" s="51">
        <v>123.96019331124343</v>
      </c>
      <c r="AL1337" s="51">
        <v>87.108241755103563</v>
      </c>
      <c r="AM1337" s="51">
        <v>160.8121448673833</v>
      </c>
    </row>
    <row r="1338" spans="1:39">
      <c r="A1338" t="s">
        <v>2815</v>
      </c>
      <c r="B1338">
        <v>6</v>
      </c>
      <c r="C1338" t="s">
        <v>2816</v>
      </c>
      <c r="D1338" t="s">
        <v>2144</v>
      </c>
      <c r="E1338" t="s">
        <v>137</v>
      </c>
      <c r="F1338" t="s">
        <v>138</v>
      </c>
      <c r="G1338" t="s">
        <v>139</v>
      </c>
      <c r="H1338" t="s">
        <v>140</v>
      </c>
      <c r="I1338" t="s">
        <v>10</v>
      </c>
      <c r="J1338" t="s">
        <v>20</v>
      </c>
      <c r="K1338">
        <v>52</v>
      </c>
      <c r="L1338">
        <v>150486475</v>
      </c>
      <c r="M1338" t="s">
        <v>2145</v>
      </c>
      <c r="N1338">
        <v>336</v>
      </c>
      <c r="O1338">
        <v>4265712.772115401</v>
      </c>
      <c r="P1338" s="49" t="s">
        <v>33</v>
      </c>
      <c r="Q1338" s="49">
        <v>9800000</v>
      </c>
      <c r="R1338" s="49">
        <v>32.510452999999998</v>
      </c>
      <c r="S1338" s="49">
        <v>52.540310169999998</v>
      </c>
      <c r="T1338" s="49">
        <v>102.35469113918218</v>
      </c>
      <c r="U1338" s="49" t="s">
        <v>2146</v>
      </c>
      <c r="V1338" s="49">
        <v>0.29728859379567718</v>
      </c>
      <c r="W1338" s="49">
        <v>1.1827248672603601</v>
      </c>
      <c r="X1338" s="49">
        <v>2.8362873714296502</v>
      </c>
      <c r="Y1338" s="49">
        <v>44.303867318364098</v>
      </c>
      <c r="Z1338" s="49">
        <v>0.43808999999999998</v>
      </c>
      <c r="AA1338" s="49">
        <v>148.6976837</v>
      </c>
      <c r="AB1338" s="49">
        <v>1.7852155009999999</v>
      </c>
      <c r="AC1338" s="51">
        <v>0.55651590368719528</v>
      </c>
      <c r="AD1338" s="53">
        <v>98000</v>
      </c>
      <c r="AE1338" s="51">
        <v>43.527681348116339</v>
      </c>
      <c r="AF1338" s="51">
        <v>98.149362536361963</v>
      </c>
      <c r="AG1338" s="51">
        <v>16.788855832152166</v>
      </c>
      <c r="AH1338" s="51">
        <v>0.23841382460678703</v>
      </c>
      <c r="AI1338" s="51">
        <v>0.17105415051404232</v>
      </c>
      <c r="AJ1338" s="51">
        <v>0.14107393531585311</v>
      </c>
      <c r="AK1338" s="51">
        <v>124.1065169461712</v>
      </c>
      <c r="AL1338" s="51">
        <v>87.211065042364581</v>
      </c>
      <c r="AM1338" s="51">
        <v>161.00196884997783</v>
      </c>
    </row>
    <row r="1339" spans="1:39">
      <c r="A1339" t="s">
        <v>2817</v>
      </c>
      <c r="B1339">
        <v>6</v>
      </c>
      <c r="C1339" t="s">
        <v>2818</v>
      </c>
      <c r="D1339" t="s">
        <v>2144</v>
      </c>
      <c r="E1339" t="s">
        <v>137</v>
      </c>
      <c r="F1339" t="s">
        <v>138</v>
      </c>
      <c r="G1339" t="s">
        <v>139</v>
      </c>
      <c r="H1339" t="s">
        <v>140</v>
      </c>
      <c r="I1339" t="s">
        <v>10</v>
      </c>
      <c r="J1339" t="s">
        <v>20</v>
      </c>
      <c r="K1339">
        <v>52</v>
      </c>
      <c r="L1339">
        <v>150486475</v>
      </c>
      <c r="M1339" t="s">
        <v>2145</v>
      </c>
      <c r="N1339">
        <v>337</v>
      </c>
      <c r="O1339">
        <v>4278446.2430769391</v>
      </c>
      <c r="P1339" s="49" t="s">
        <v>33</v>
      </c>
      <c r="Q1339" s="49">
        <v>9800000</v>
      </c>
      <c r="R1339" s="49">
        <v>32.510452999999998</v>
      </c>
      <c r="S1339" s="49">
        <v>52.540310169999998</v>
      </c>
      <c r="T1339" s="49">
        <v>102.35469113918218</v>
      </c>
      <c r="U1339" s="49" t="s">
        <v>2146</v>
      </c>
      <c r="V1339" s="49">
        <v>0.29728859379567718</v>
      </c>
      <c r="W1339" s="49">
        <v>1.1827248672603601</v>
      </c>
      <c r="X1339" s="49">
        <v>2.8362873714296502</v>
      </c>
      <c r="Y1339" s="49">
        <v>44.303867318364098</v>
      </c>
      <c r="Z1339" s="49">
        <v>0.43808999999999998</v>
      </c>
      <c r="AA1339" s="49">
        <v>148.6976837</v>
      </c>
      <c r="AB1339" s="49">
        <v>1.7852155009999999</v>
      </c>
      <c r="AC1339" s="51">
        <v>0.55651590368719528</v>
      </c>
      <c r="AD1339" s="53">
        <v>98000</v>
      </c>
      <c r="AE1339" s="51">
        <v>43.65761472527489</v>
      </c>
      <c r="AF1339" s="51">
        <v>98.442345708112285</v>
      </c>
      <c r="AG1339" s="51">
        <v>16.858693486838199</v>
      </c>
      <c r="AH1339" s="51">
        <v>0.2383674607275677</v>
      </c>
      <c r="AI1339" s="51">
        <v>0.17125448774682067</v>
      </c>
      <c r="AJ1339" s="51">
        <v>0.14107393531585311</v>
      </c>
      <c r="AK1339" s="51">
        <v>124.2518694915496</v>
      </c>
      <c r="AL1339" s="51">
        <v>87.313205933922802</v>
      </c>
      <c r="AM1339" s="51">
        <v>161.19053304917637</v>
      </c>
    </row>
    <row r="1340" spans="1:39">
      <c r="A1340" t="s">
        <v>2819</v>
      </c>
      <c r="B1340">
        <v>6</v>
      </c>
      <c r="C1340" t="s">
        <v>2820</v>
      </c>
      <c r="D1340" t="s">
        <v>2144</v>
      </c>
      <c r="E1340" t="s">
        <v>137</v>
      </c>
      <c r="F1340" t="s">
        <v>138</v>
      </c>
      <c r="G1340" t="s">
        <v>139</v>
      </c>
      <c r="H1340" t="s">
        <v>140</v>
      </c>
      <c r="I1340" t="s">
        <v>10</v>
      </c>
      <c r="J1340" t="s">
        <v>20</v>
      </c>
      <c r="K1340">
        <v>52</v>
      </c>
      <c r="L1340">
        <v>150486475</v>
      </c>
      <c r="M1340" t="s">
        <v>2145</v>
      </c>
      <c r="N1340">
        <v>338</v>
      </c>
      <c r="O1340">
        <v>4291179.7140384773</v>
      </c>
      <c r="P1340" s="49" t="s">
        <v>33</v>
      </c>
      <c r="Q1340" s="49">
        <v>9800000</v>
      </c>
      <c r="R1340" s="49">
        <v>32.510452999999998</v>
      </c>
      <c r="S1340" s="49">
        <v>52.540310169999998</v>
      </c>
      <c r="T1340" s="49">
        <v>102.35469113918218</v>
      </c>
      <c r="U1340" s="49" t="s">
        <v>2146</v>
      </c>
      <c r="V1340" s="49">
        <v>0.29728859379567718</v>
      </c>
      <c r="W1340" s="49">
        <v>1.1827248672603601</v>
      </c>
      <c r="X1340" s="49">
        <v>2.8362873714296502</v>
      </c>
      <c r="Y1340" s="49">
        <v>44.303867318364098</v>
      </c>
      <c r="Z1340" s="49">
        <v>0.43808999999999998</v>
      </c>
      <c r="AA1340" s="49">
        <v>148.6976837</v>
      </c>
      <c r="AB1340" s="49">
        <v>1.7852155009999999</v>
      </c>
      <c r="AC1340" s="51">
        <v>0.55651590368719528</v>
      </c>
      <c r="AD1340" s="53">
        <v>98000</v>
      </c>
      <c r="AE1340" s="51">
        <v>43.787548102433441</v>
      </c>
      <c r="AF1340" s="51">
        <v>98.735328879862607</v>
      </c>
      <c r="AG1340" s="51">
        <v>16.928516657932281</v>
      </c>
      <c r="AH1340" s="51">
        <v>0.2383180258338701</v>
      </c>
      <c r="AI1340" s="51">
        <v>0.17145348934351812</v>
      </c>
      <c r="AJ1340" s="51">
        <v>0.14107393531585311</v>
      </c>
      <c r="AK1340" s="51">
        <v>124.39625298039583</v>
      </c>
      <c r="AL1340" s="51">
        <v>87.414665858402628</v>
      </c>
      <c r="AM1340" s="51">
        <v>161.37784010238903</v>
      </c>
    </row>
    <row r="1341" spans="1:39">
      <c r="A1341" t="s">
        <v>2821</v>
      </c>
      <c r="B1341">
        <v>6</v>
      </c>
      <c r="C1341" t="s">
        <v>2822</v>
      </c>
      <c r="D1341" t="s">
        <v>2144</v>
      </c>
      <c r="E1341" t="s">
        <v>137</v>
      </c>
      <c r="F1341" t="s">
        <v>138</v>
      </c>
      <c r="G1341" t="s">
        <v>139</v>
      </c>
      <c r="H1341" t="s">
        <v>140</v>
      </c>
      <c r="I1341" t="s">
        <v>10</v>
      </c>
      <c r="J1341" t="s">
        <v>20</v>
      </c>
      <c r="K1341">
        <v>52</v>
      </c>
      <c r="L1341">
        <v>150486475</v>
      </c>
      <c r="M1341" t="s">
        <v>2145</v>
      </c>
      <c r="N1341">
        <v>339</v>
      </c>
      <c r="O1341">
        <v>4303913.1850000154</v>
      </c>
      <c r="P1341" s="49" t="s">
        <v>33</v>
      </c>
      <c r="Q1341" s="49">
        <v>9800000</v>
      </c>
      <c r="R1341" s="49">
        <v>32.510452999999998</v>
      </c>
      <c r="S1341" s="49">
        <v>52.540310169999998</v>
      </c>
      <c r="T1341" s="49">
        <v>102.35469113918218</v>
      </c>
      <c r="U1341" s="49" t="s">
        <v>2146</v>
      </c>
      <c r="V1341" s="49">
        <v>0.29728859379567718</v>
      </c>
      <c r="W1341" s="49">
        <v>1.1827248672603601</v>
      </c>
      <c r="X1341" s="49">
        <v>2.8362873714296502</v>
      </c>
      <c r="Y1341" s="49">
        <v>44.303867318364098</v>
      </c>
      <c r="Z1341" s="49">
        <v>0.43808999999999998</v>
      </c>
      <c r="AA1341" s="49">
        <v>148.6976837</v>
      </c>
      <c r="AB1341" s="49">
        <v>1.7852155009999999</v>
      </c>
      <c r="AC1341" s="51">
        <v>0.55651590368719528</v>
      </c>
      <c r="AD1341" s="53">
        <v>98000</v>
      </c>
      <c r="AE1341" s="51">
        <v>43.917481479591991</v>
      </c>
      <c r="AF1341" s="51">
        <v>99.028312051612929</v>
      </c>
      <c r="AG1341" s="51">
        <v>16.998324449395213</v>
      </c>
      <c r="AH1341" s="51">
        <v>0.23826553261025266</v>
      </c>
      <c r="AI1341" s="51">
        <v>0.17165115811057946</v>
      </c>
      <c r="AJ1341" s="51">
        <v>0.14107393531585311</v>
      </c>
      <c r="AK1341" s="51">
        <v>124.53966944889603</v>
      </c>
      <c r="AL1341" s="51">
        <v>87.515446246655273</v>
      </c>
      <c r="AM1341" s="51">
        <v>161.5638926511368</v>
      </c>
    </row>
    <row r="1342" spans="1:39">
      <c r="A1342" t="s">
        <v>2823</v>
      </c>
      <c r="B1342">
        <v>6</v>
      </c>
      <c r="C1342" t="s">
        <v>2824</v>
      </c>
      <c r="D1342" t="s">
        <v>2144</v>
      </c>
      <c r="E1342" t="s">
        <v>137</v>
      </c>
      <c r="F1342" t="s">
        <v>138</v>
      </c>
      <c r="G1342" t="s">
        <v>139</v>
      </c>
      <c r="H1342" t="s">
        <v>140</v>
      </c>
      <c r="I1342" t="s">
        <v>10</v>
      </c>
      <c r="J1342" t="s">
        <v>20</v>
      </c>
      <c r="K1342">
        <v>52</v>
      </c>
      <c r="L1342">
        <v>150486475</v>
      </c>
      <c r="M1342" t="s">
        <v>2145</v>
      </c>
      <c r="N1342">
        <v>340</v>
      </c>
      <c r="O1342">
        <v>4316646.6559615536</v>
      </c>
      <c r="P1342" s="49" t="s">
        <v>33</v>
      </c>
      <c r="Q1342" s="49">
        <v>9800000</v>
      </c>
      <c r="R1342" s="49">
        <v>32.510452999999998</v>
      </c>
      <c r="S1342" s="49">
        <v>52.540310169999998</v>
      </c>
      <c r="T1342" s="49">
        <v>102.35469113918218</v>
      </c>
      <c r="U1342" s="49" t="s">
        <v>2146</v>
      </c>
      <c r="V1342" s="49">
        <v>0.29728859379567718</v>
      </c>
      <c r="W1342" s="49">
        <v>1.1827248672603601</v>
      </c>
      <c r="X1342" s="49">
        <v>2.8362873714296502</v>
      </c>
      <c r="Y1342" s="49">
        <v>44.303867318364098</v>
      </c>
      <c r="Z1342" s="49">
        <v>0.43808999999999998</v>
      </c>
      <c r="AA1342" s="49">
        <v>148.6976837</v>
      </c>
      <c r="AB1342" s="49">
        <v>1.7852155009999999</v>
      </c>
      <c r="AC1342" s="51">
        <v>0.55651590368719528</v>
      </c>
      <c r="AD1342" s="53">
        <v>98000</v>
      </c>
      <c r="AE1342" s="51">
        <v>44.047414856750549</v>
      </c>
      <c r="AF1342" s="51">
        <v>99.321295223363279</v>
      </c>
      <c r="AG1342" s="51">
        <v>17.068115968909339</v>
      </c>
      <c r="AH1342" s="51">
        <v>0.23820999375894311</v>
      </c>
      <c r="AI1342" s="51">
        <v>0.17184749685880474</v>
      </c>
      <c r="AJ1342" s="51">
        <v>0.14107393531585311</v>
      </c>
      <c r="AK1342" s="51">
        <v>124.68212093639625</v>
      </c>
      <c r="AL1342" s="51">
        <v>87.615548531752438</v>
      </c>
      <c r="AM1342" s="51">
        <v>161.74869334104005</v>
      </c>
    </row>
    <row r="1343" spans="1:39">
      <c r="A1343" t="s">
        <v>2825</v>
      </c>
      <c r="B1343">
        <v>6</v>
      </c>
      <c r="C1343" t="s">
        <v>2826</v>
      </c>
      <c r="D1343" t="s">
        <v>2144</v>
      </c>
      <c r="E1343" t="s">
        <v>137</v>
      </c>
      <c r="F1343" t="s">
        <v>138</v>
      </c>
      <c r="G1343" t="s">
        <v>139</v>
      </c>
      <c r="H1343" t="s">
        <v>140</v>
      </c>
      <c r="I1343" t="s">
        <v>10</v>
      </c>
      <c r="J1343" t="s">
        <v>20</v>
      </c>
      <c r="K1343">
        <v>52</v>
      </c>
      <c r="L1343">
        <v>150486475</v>
      </c>
      <c r="M1343" t="s">
        <v>2145</v>
      </c>
      <c r="N1343">
        <v>341</v>
      </c>
      <c r="O1343">
        <v>4329380.1269230917</v>
      </c>
      <c r="P1343" s="49" t="s">
        <v>33</v>
      </c>
      <c r="Q1343" s="49">
        <v>9800000</v>
      </c>
      <c r="R1343" s="49">
        <v>32.510452999999998</v>
      </c>
      <c r="S1343" s="49">
        <v>52.540310169999998</v>
      </c>
      <c r="T1343" s="49">
        <v>102.35469113918218</v>
      </c>
      <c r="U1343" s="49" t="s">
        <v>2146</v>
      </c>
      <c r="V1343" s="49">
        <v>0.29728859379567718</v>
      </c>
      <c r="W1343" s="49">
        <v>1.1827248672603601</v>
      </c>
      <c r="X1343" s="49">
        <v>2.8362873714296502</v>
      </c>
      <c r="Y1343" s="49">
        <v>44.303867318364098</v>
      </c>
      <c r="Z1343" s="49">
        <v>0.43808999999999998</v>
      </c>
      <c r="AA1343" s="49">
        <v>148.6976837</v>
      </c>
      <c r="AB1343" s="49">
        <v>1.7852155009999999</v>
      </c>
      <c r="AC1343" s="51">
        <v>0.55651590368719528</v>
      </c>
      <c r="AD1343" s="53">
        <v>98000</v>
      </c>
      <c r="AE1343" s="51">
        <v>44.1773482339091</v>
      </c>
      <c r="AF1343" s="51">
        <v>99.614278395113601</v>
      </c>
      <c r="AG1343" s="51">
        <v>17.137890327883639</v>
      </c>
      <c r="AH1343" s="51">
        <v>0.23815142199962605</v>
      </c>
      <c r="AI1343" s="51">
        <v>0.17204250840333657</v>
      </c>
      <c r="AJ1343" s="51">
        <v>0.14107393531585311</v>
      </c>
      <c r="AK1343" s="51">
        <v>124.82360948539321</v>
      </c>
      <c r="AL1343" s="51">
        <v>87.714974148979906</v>
      </c>
      <c r="AM1343" s="51">
        <v>161.93224482180651</v>
      </c>
    </row>
    <row r="1344" spans="1:39">
      <c r="A1344" t="s">
        <v>2827</v>
      </c>
      <c r="B1344">
        <v>6</v>
      </c>
      <c r="C1344" t="s">
        <v>2828</v>
      </c>
      <c r="D1344" t="s">
        <v>2144</v>
      </c>
      <c r="E1344" t="s">
        <v>137</v>
      </c>
      <c r="F1344" t="s">
        <v>138</v>
      </c>
      <c r="G1344" t="s">
        <v>139</v>
      </c>
      <c r="H1344" t="s">
        <v>140</v>
      </c>
      <c r="I1344" t="s">
        <v>10</v>
      </c>
      <c r="J1344" t="s">
        <v>20</v>
      </c>
      <c r="K1344">
        <v>52</v>
      </c>
      <c r="L1344">
        <v>150486475</v>
      </c>
      <c r="M1344" t="s">
        <v>2145</v>
      </c>
      <c r="N1344">
        <v>342</v>
      </c>
      <c r="O1344">
        <v>4342113.5978846299</v>
      </c>
      <c r="P1344" s="49" t="s">
        <v>33</v>
      </c>
      <c r="Q1344" s="49">
        <v>9800000</v>
      </c>
      <c r="R1344" s="49">
        <v>32.510452999999998</v>
      </c>
      <c r="S1344" s="49">
        <v>52.540310169999998</v>
      </c>
      <c r="T1344" s="49">
        <v>102.35469113918218</v>
      </c>
      <c r="U1344" s="49" t="s">
        <v>2146</v>
      </c>
      <c r="V1344" s="49">
        <v>0.29728859379567718</v>
      </c>
      <c r="W1344" s="49">
        <v>1.1827248672603601</v>
      </c>
      <c r="X1344" s="49">
        <v>2.8362873714296502</v>
      </c>
      <c r="Y1344" s="49">
        <v>44.303867318364098</v>
      </c>
      <c r="Z1344" s="49">
        <v>0.43808999999999998</v>
      </c>
      <c r="AA1344" s="49">
        <v>148.6976837</v>
      </c>
      <c r="AB1344" s="49">
        <v>1.7852155009999999</v>
      </c>
      <c r="AC1344" s="51">
        <v>0.55651590368719528</v>
      </c>
      <c r="AD1344" s="53">
        <v>98000</v>
      </c>
      <c r="AE1344" s="51">
        <v>44.307281611067651</v>
      </c>
      <c r="AF1344" s="51">
        <v>99.907261566863923</v>
      </c>
      <c r="AG1344" s="51">
        <v>17.207646641458741</v>
      </c>
      <c r="AH1344" s="51">
        <v>0.23808983006896933</v>
      </c>
      <c r="AI1344" s="51">
        <v>0.17223619556364633</v>
      </c>
      <c r="AJ1344" s="51">
        <v>0.14107393531585311</v>
      </c>
      <c r="AK1344" s="51">
        <v>124.96413714152433</v>
      </c>
      <c r="AL1344" s="51">
        <v>87.813724535830403</v>
      </c>
      <c r="AM1344" s="51">
        <v>162.11454974721826</v>
      </c>
    </row>
    <row r="1345" spans="1:39">
      <c r="A1345" t="s">
        <v>2829</v>
      </c>
      <c r="B1345">
        <v>6</v>
      </c>
      <c r="C1345" t="s">
        <v>2830</v>
      </c>
      <c r="D1345" t="s">
        <v>2144</v>
      </c>
      <c r="E1345" t="s">
        <v>137</v>
      </c>
      <c r="F1345" t="s">
        <v>138</v>
      </c>
      <c r="G1345" t="s">
        <v>139</v>
      </c>
      <c r="H1345" t="s">
        <v>140</v>
      </c>
      <c r="I1345" t="s">
        <v>10</v>
      </c>
      <c r="J1345" t="s">
        <v>20</v>
      </c>
      <c r="K1345">
        <v>52</v>
      </c>
      <c r="L1345">
        <v>150486475</v>
      </c>
      <c r="M1345" t="s">
        <v>2145</v>
      </c>
      <c r="N1345">
        <v>343</v>
      </c>
      <c r="O1345">
        <v>4354847.068846168</v>
      </c>
      <c r="P1345" s="49" t="s">
        <v>33</v>
      </c>
      <c r="Q1345" s="49">
        <v>9800000</v>
      </c>
      <c r="R1345" s="49">
        <v>32.510452999999998</v>
      </c>
      <c r="S1345" s="49">
        <v>52.540310169999998</v>
      </c>
      <c r="T1345" s="49">
        <v>102.35469113918218</v>
      </c>
      <c r="U1345" s="49" t="s">
        <v>2146</v>
      </c>
      <c r="V1345" s="49">
        <v>0.29728859379567718</v>
      </c>
      <c r="W1345" s="49">
        <v>1.1827248672603601</v>
      </c>
      <c r="X1345" s="49">
        <v>2.8362873714296502</v>
      </c>
      <c r="Y1345" s="49">
        <v>44.303867318364098</v>
      </c>
      <c r="Z1345" s="49">
        <v>0.43808999999999998</v>
      </c>
      <c r="AA1345" s="49">
        <v>148.6976837</v>
      </c>
      <c r="AB1345" s="49">
        <v>1.7852155009999999</v>
      </c>
      <c r="AC1345" s="51">
        <v>0.55651590368719528</v>
      </c>
      <c r="AD1345" s="53">
        <v>98000</v>
      </c>
      <c r="AE1345" s="51">
        <v>44.437214988226202</v>
      </c>
      <c r="AF1345" s="51">
        <v>100.20024473861424</v>
      </c>
      <c r="AG1345" s="51">
        <v>17.277384028511804</v>
      </c>
      <c r="AH1345" s="51">
        <v>0.23802523072039439</v>
      </c>
      <c r="AI1345" s="51">
        <v>0.17242856116351984</v>
      </c>
      <c r="AJ1345" s="51">
        <v>0.14107393531585311</v>
      </c>
      <c r="AK1345" s="51">
        <v>125.10370595355735</v>
      </c>
      <c r="AL1345" s="51">
        <v>87.911801131996398</v>
      </c>
      <c r="AM1345" s="51">
        <v>162.29561077511832</v>
      </c>
    </row>
    <row r="1346" spans="1:39">
      <c r="A1346" t="s">
        <v>2831</v>
      </c>
      <c r="B1346">
        <v>6</v>
      </c>
      <c r="C1346" t="s">
        <v>2832</v>
      </c>
      <c r="D1346" t="s">
        <v>2144</v>
      </c>
      <c r="E1346" t="s">
        <v>137</v>
      </c>
      <c r="F1346" t="s">
        <v>138</v>
      </c>
      <c r="G1346" t="s">
        <v>139</v>
      </c>
      <c r="H1346" t="s">
        <v>140</v>
      </c>
      <c r="I1346" t="s">
        <v>10</v>
      </c>
      <c r="J1346" t="s">
        <v>20</v>
      </c>
      <c r="K1346">
        <v>52</v>
      </c>
      <c r="L1346">
        <v>150486475</v>
      </c>
      <c r="M1346" t="s">
        <v>2145</v>
      </c>
      <c r="N1346">
        <v>344</v>
      </c>
      <c r="O1346">
        <v>4367580.5398077061</v>
      </c>
      <c r="P1346" s="49" t="s">
        <v>33</v>
      </c>
      <c r="Q1346" s="49">
        <v>9800000</v>
      </c>
      <c r="R1346" s="49">
        <v>32.510452999999998</v>
      </c>
      <c r="S1346" s="49">
        <v>52.540310169999998</v>
      </c>
      <c r="T1346" s="49">
        <v>102.35469113918218</v>
      </c>
      <c r="U1346" s="49" t="s">
        <v>2146</v>
      </c>
      <c r="V1346" s="49">
        <v>0.29728859379567718</v>
      </c>
      <c r="W1346" s="49">
        <v>1.1827248672603601</v>
      </c>
      <c r="X1346" s="49">
        <v>2.8362873714296502</v>
      </c>
      <c r="Y1346" s="49">
        <v>44.303867318364098</v>
      </c>
      <c r="Z1346" s="49">
        <v>0.43808999999999998</v>
      </c>
      <c r="AA1346" s="49">
        <v>148.6976837</v>
      </c>
      <c r="AB1346" s="49">
        <v>1.7852155009999999</v>
      </c>
      <c r="AC1346" s="51">
        <v>0.55651590368719528</v>
      </c>
      <c r="AD1346" s="53">
        <v>98000</v>
      </c>
      <c r="AE1346" s="51">
        <v>44.567148365384753</v>
      </c>
      <c r="AF1346" s="51">
        <v>100.49322791036457</v>
      </c>
      <c r="AG1346" s="51">
        <v>17.347101611661291</v>
      </c>
      <c r="AH1346" s="51">
        <v>0.23795763672358466</v>
      </c>
      <c r="AI1346" s="51">
        <v>0.1726196080310419</v>
      </c>
      <c r="AJ1346" s="51">
        <v>0.14107393531585311</v>
      </c>
      <c r="AK1346" s="51">
        <v>125.24231797337907</v>
      </c>
      <c r="AL1346" s="51">
        <v>88.009205379362129</v>
      </c>
      <c r="AM1346" s="51">
        <v>162.47543056739599</v>
      </c>
    </row>
    <row r="1347" spans="1:39">
      <c r="A1347" t="s">
        <v>2833</v>
      </c>
      <c r="B1347">
        <v>6</v>
      </c>
      <c r="C1347" t="s">
        <v>2834</v>
      </c>
      <c r="D1347" t="s">
        <v>2144</v>
      </c>
      <c r="E1347" t="s">
        <v>137</v>
      </c>
      <c r="F1347" t="s">
        <v>138</v>
      </c>
      <c r="G1347" t="s">
        <v>139</v>
      </c>
      <c r="H1347" t="s">
        <v>140</v>
      </c>
      <c r="I1347" t="s">
        <v>10</v>
      </c>
      <c r="J1347" t="s">
        <v>20</v>
      </c>
      <c r="K1347">
        <v>52</v>
      </c>
      <c r="L1347">
        <v>150486475</v>
      </c>
      <c r="M1347" t="s">
        <v>2145</v>
      </c>
      <c r="N1347">
        <v>345</v>
      </c>
      <c r="O1347">
        <v>4380314.0107692443</v>
      </c>
      <c r="P1347" s="49" t="s">
        <v>33</v>
      </c>
      <c r="Q1347" s="49">
        <v>9800000</v>
      </c>
      <c r="R1347" s="49">
        <v>32.510452999999998</v>
      </c>
      <c r="S1347" s="49">
        <v>52.540310169999998</v>
      </c>
      <c r="T1347" s="49">
        <v>102.35469113918218</v>
      </c>
      <c r="U1347" s="49" t="s">
        <v>2146</v>
      </c>
      <c r="V1347" s="49">
        <v>0.29728859379567718</v>
      </c>
      <c r="W1347" s="49">
        <v>1.1827248672603601</v>
      </c>
      <c r="X1347" s="49">
        <v>2.8362873714296502</v>
      </c>
      <c r="Y1347" s="49">
        <v>44.303867318364098</v>
      </c>
      <c r="Z1347" s="49">
        <v>0.43808999999999998</v>
      </c>
      <c r="AA1347" s="49">
        <v>148.6976837</v>
      </c>
      <c r="AB1347" s="49">
        <v>1.7852155009999999</v>
      </c>
      <c r="AC1347" s="51">
        <v>0.55651590368719528</v>
      </c>
      <c r="AD1347" s="53">
        <v>98000</v>
      </c>
      <c r="AE1347" s="51">
        <v>44.697081742543311</v>
      </c>
      <c r="AF1347" s="51">
        <v>100.7862110821149</v>
      </c>
      <c r="AG1347" s="51">
        <v>17.416798517271705</v>
      </c>
      <c r="AH1347" s="51">
        <v>0.23788706086438829</v>
      </c>
      <c r="AI1347" s="51">
        <v>0.1728093389985807</v>
      </c>
      <c r="AJ1347" s="51">
        <v>0.14107393531585311</v>
      </c>
      <c r="AK1347" s="51">
        <v>125.37997525598405</v>
      </c>
      <c r="AL1347" s="51">
        <v>88.105938721995756</v>
      </c>
      <c r="AM1347" s="51">
        <v>162.65401178997234</v>
      </c>
    </row>
    <row r="1348" spans="1:39">
      <c r="A1348" t="s">
        <v>2835</v>
      </c>
      <c r="B1348">
        <v>6</v>
      </c>
      <c r="C1348" t="s">
        <v>2836</v>
      </c>
      <c r="D1348" t="s">
        <v>2144</v>
      </c>
      <c r="E1348" t="s">
        <v>137</v>
      </c>
      <c r="F1348" t="s">
        <v>138</v>
      </c>
      <c r="G1348" t="s">
        <v>139</v>
      </c>
      <c r="H1348" t="s">
        <v>140</v>
      </c>
      <c r="I1348" t="s">
        <v>10</v>
      </c>
      <c r="J1348" t="s">
        <v>20</v>
      </c>
      <c r="K1348">
        <v>52</v>
      </c>
      <c r="L1348">
        <v>150486475</v>
      </c>
      <c r="M1348" t="s">
        <v>2145</v>
      </c>
      <c r="N1348">
        <v>346</v>
      </c>
      <c r="O1348">
        <v>4393047.4817307824</v>
      </c>
      <c r="P1348" s="49" t="s">
        <v>33</v>
      </c>
      <c r="Q1348" s="49">
        <v>9800000</v>
      </c>
      <c r="R1348" s="49">
        <v>32.510452999999998</v>
      </c>
      <c r="S1348" s="49">
        <v>52.540310169999998</v>
      </c>
      <c r="T1348" s="49">
        <v>102.35469113918218</v>
      </c>
      <c r="U1348" s="49" t="s">
        <v>2146</v>
      </c>
      <c r="V1348" s="49">
        <v>0.29728859379567718</v>
      </c>
      <c r="W1348" s="49">
        <v>1.1827248672603601</v>
      </c>
      <c r="X1348" s="49">
        <v>2.8362873714296502</v>
      </c>
      <c r="Y1348" s="49">
        <v>44.303867318364098</v>
      </c>
      <c r="Z1348" s="49">
        <v>0.43808999999999998</v>
      </c>
      <c r="AA1348" s="49">
        <v>148.6976837</v>
      </c>
      <c r="AB1348" s="49">
        <v>1.7852155009999999</v>
      </c>
      <c r="AC1348" s="51">
        <v>0.55651590368719528</v>
      </c>
      <c r="AD1348" s="53">
        <v>98000</v>
      </c>
      <c r="AE1348" s="51">
        <v>44.827015119701862</v>
      </c>
      <c r="AF1348" s="51">
        <v>101.07919425386523</v>
      </c>
      <c r="AG1348" s="51">
        <v>17.486473875458124</v>
      </c>
      <c r="AH1348" s="51">
        <v>0.23781351594417224</v>
      </c>
      <c r="AI1348" s="51">
        <v>0.17299775690277081</v>
      </c>
      <c r="AJ1348" s="51">
        <v>0.14107393531585311</v>
      </c>
      <c r="AK1348" s="51">
        <v>125.5166798594623</v>
      </c>
      <c r="AL1348" s="51">
        <v>88.202002606140553</v>
      </c>
      <c r="AM1348" s="51">
        <v>162.83135711278405</v>
      </c>
    </row>
    <row r="1349" spans="1:39">
      <c r="A1349" t="s">
        <v>2837</v>
      </c>
      <c r="B1349">
        <v>6</v>
      </c>
      <c r="C1349" t="s">
        <v>2838</v>
      </c>
      <c r="D1349" t="s">
        <v>2144</v>
      </c>
      <c r="E1349" t="s">
        <v>137</v>
      </c>
      <c r="F1349" t="s">
        <v>138</v>
      </c>
      <c r="G1349" t="s">
        <v>139</v>
      </c>
      <c r="H1349" t="s">
        <v>140</v>
      </c>
      <c r="I1349" t="s">
        <v>10</v>
      </c>
      <c r="J1349" t="s">
        <v>20</v>
      </c>
      <c r="K1349">
        <v>52</v>
      </c>
      <c r="L1349">
        <v>150486475</v>
      </c>
      <c r="M1349" t="s">
        <v>2145</v>
      </c>
      <c r="N1349">
        <v>347</v>
      </c>
      <c r="O1349">
        <v>4405780.9526923206</v>
      </c>
      <c r="P1349" s="49" t="s">
        <v>33</v>
      </c>
      <c r="Q1349" s="49">
        <v>9800000</v>
      </c>
      <c r="R1349" s="49">
        <v>32.510452999999998</v>
      </c>
      <c r="S1349" s="49">
        <v>52.540310169999998</v>
      </c>
      <c r="T1349" s="49">
        <v>102.35469113918218</v>
      </c>
      <c r="U1349" s="49" t="s">
        <v>2146</v>
      </c>
      <c r="V1349" s="49">
        <v>0.29728859379567718</v>
      </c>
      <c r="W1349" s="49">
        <v>1.1827248672603601</v>
      </c>
      <c r="X1349" s="49">
        <v>2.8362873714296502</v>
      </c>
      <c r="Y1349" s="49">
        <v>44.303867318364098</v>
      </c>
      <c r="Z1349" s="49">
        <v>0.43808999999999998</v>
      </c>
      <c r="AA1349" s="49">
        <v>148.6976837</v>
      </c>
      <c r="AB1349" s="49">
        <v>1.7852155009999999</v>
      </c>
      <c r="AC1349" s="51">
        <v>0.55651590368719528</v>
      </c>
      <c r="AD1349" s="53">
        <v>98000</v>
      </c>
      <c r="AE1349" s="51">
        <v>44.956948496860413</v>
      </c>
      <c r="AF1349" s="51">
        <v>101.37217742561555</v>
      </c>
      <c r="AG1349" s="51">
        <v>17.556126820090714</v>
      </c>
      <c r="AH1349" s="51">
        <v>0.23773701477963427</v>
      </c>
      <c r="AI1349" s="51">
        <v>0.17318486458449583</v>
      </c>
      <c r="AJ1349" s="51">
        <v>0.14107393531585311</v>
      </c>
      <c r="AK1349" s="51">
        <v>125.65243384498667</v>
      </c>
      <c r="AL1349" s="51">
        <v>88.297398480206226</v>
      </c>
      <c r="AM1349" s="51">
        <v>163.00746920976712</v>
      </c>
    </row>
    <row r="1350" spans="1:39">
      <c r="A1350" t="s">
        <v>2839</v>
      </c>
      <c r="B1350">
        <v>6</v>
      </c>
      <c r="C1350" t="s">
        <v>2840</v>
      </c>
      <c r="D1350" t="s">
        <v>2144</v>
      </c>
      <c r="E1350" t="s">
        <v>137</v>
      </c>
      <c r="F1350" t="s">
        <v>138</v>
      </c>
      <c r="G1350" t="s">
        <v>139</v>
      </c>
      <c r="H1350" t="s">
        <v>140</v>
      </c>
      <c r="I1350" t="s">
        <v>10</v>
      </c>
      <c r="J1350" t="s">
        <v>20</v>
      </c>
      <c r="K1350">
        <v>52</v>
      </c>
      <c r="L1350">
        <v>150486475</v>
      </c>
      <c r="M1350" t="s">
        <v>2145</v>
      </c>
      <c r="N1350">
        <v>348</v>
      </c>
      <c r="O1350">
        <v>4418514.4236538587</v>
      </c>
      <c r="P1350" s="49" t="s">
        <v>33</v>
      </c>
      <c r="Q1350" s="49">
        <v>9800000</v>
      </c>
      <c r="R1350" s="49">
        <v>32.510452999999998</v>
      </c>
      <c r="S1350" s="49">
        <v>52.540310169999998</v>
      </c>
      <c r="T1350" s="49">
        <v>102.35469113918218</v>
      </c>
      <c r="U1350" s="49" t="s">
        <v>2146</v>
      </c>
      <c r="V1350" s="49">
        <v>0.29728859379567718</v>
      </c>
      <c r="W1350" s="49">
        <v>1.1827248672603601</v>
      </c>
      <c r="X1350" s="49">
        <v>2.8362873714296502</v>
      </c>
      <c r="Y1350" s="49">
        <v>44.303867318364098</v>
      </c>
      <c r="Z1350" s="49">
        <v>0.43808999999999998</v>
      </c>
      <c r="AA1350" s="49">
        <v>148.6976837</v>
      </c>
      <c r="AB1350" s="49">
        <v>1.7852155009999999</v>
      </c>
      <c r="AC1350" s="51">
        <v>0.55651590368719528</v>
      </c>
      <c r="AD1350" s="53">
        <v>98000</v>
      </c>
      <c r="AE1350" s="51">
        <v>45.086881874018964</v>
      </c>
      <c r="AF1350" s="51">
        <v>101.66516059736587</v>
      </c>
      <c r="AG1350" s="51">
        <v>17.625756488799141</v>
      </c>
      <c r="AH1350" s="51">
        <v>0.23765757020257883</v>
      </c>
      <c r="AI1350" s="51">
        <v>0.17337066488887071</v>
      </c>
      <c r="AJ1350" s="51">
        <v>0.14107393531585311</v>
      </c>
      <c r="AK1350" s="51">
        <v>125.78723927679998</v>
      </c>
      <c r="AL1350" s="51">
        <v>88.39212779475973</v>
      </c>
      <c r="AM1350" s="51">
        <v>163.18235075884022</v>
      </c>
    </row>
    <row r="1351" spans="1:39">
      <c r="A1351" t="s">
        <v>2841</v>
      </c>
      <c r="B1351">
        <v>6</v>
      </c>
      <c r="C1351" t="s">
        <v>2842</v>
      </c>
      <c r="D1351" t="s">
        <v>2144</v>
      </c>
      <c r="E1351" t="s">
        <v>137</v>
      </c>
      <c r="F1351" t="s">
        <v>138</v>
      </c>
      <c r="G1351" t="s">
        <v>139</v>
      </c>
      <c r="H1351" t="s">
        <v>140</v>
      </c>
      <c r="I1351" t="s">
        <v>10</v>
      </c>
      <c r="J1351" t="s">
        <v>20</v>
      </c>
      <c r="K1351">
        <v>52</v>
      </c>
      <c r="L1351">
        <v>150486475</v>
      </c>
      <c r="M1351" t="s">
        <v>2145</v>
      </c>
      <c r="N1351">
        <v>349</v>
      </c>
      <c r="O1351">
        <v>4431247.8946153969</v>
      </c>
      <c r="P1351" s="49" t="s">
        <v>33</v>
      </c>
      <c r="Q1351" s="49">
        <v>9800000</v>
      </c>
      <c r="R1351" s="49">
        <v>32.510452999999998</v>
      </c>
      <c r="S1351" s="49">
        <v>52.540310169999998</v>
      </c>
      <c r="T1351" s="49">
        <v>102.35469113918218</v>
      </c>
      <c r="U1351" s="49" t="s">
        <v>2146</v>
      </c>
      <c r="V1351" s="49">
        <v>0.29728859379567718</v>
      </c>
      <c r="W1351" s="49">
        <v>1.1827248672603601</v>
      </c>
      <c r="X1351" s="49">
        <v>2.8362873714296502</v>
      </c>
      <c r="Y1351" s="49">
        <v>44.303867318364098</v>
      </c>
      <c r="Z1351" s="49">
        <v>0.43808999999999998</v>
      </c>
      <c r="AA1351" s="49">
        <v>148.6976837</v>
      </c>
      <c r="AB1351" s="49">
        <v>1.7852155009999999</v>
      </c>
      <c r="AC1351" s="51">
        <v>0.55651590368719528</v>
      </c>
      <c r="AD1351" s="53">
        <v>98000</v>
      </c>
      <c r="AE1351" s="51">
        <v>45.216815251177522</v>
      </c>
      <c r="AF1351" s="51">
        <v>101.95814376911621</v>
      </c>
      <c r="AG1351" s="51">
        <v>17.695362022976788</v>
      </c>
      <c r="AH1351" s="51">
        <v>0.23757519505919295</v>
      </c>
      <c r="AI1351" s="51">
        <v>0.17355516066522222</v>
      </c>
      <c r="AJ1351" s="51">
        <v>0.14107393531585311</v>
      </c>
      <c r="AK1351" s="51">
        <v>125.92109822220094</v>
      </c>
      <c r="AL1351" s="51">
        <v>88.486192002515466</v>
      </c>
      <c r="AM1351" s="51">
        <v>163.3560044418864</v>
      </c>
    </row>
    <row r="1352" spans="1:39">
      <c r="A1352" t="s">
        <v>2843</v>
      </c>
      <c r="B1352">
        <v>6</v>
      </c>
      <c r="C1352" t="s">
        <v>2844</v>
      </c>
      <c r="D1352" t="s">
        <v>2144</v>
      </c>
      <c r="E1352" t="s">
        <v>137</v>
      </c>
      <c r="F1352" t="s">
        <v>138</v>
      </c>
      <c r="G1352" t="s">
        <v>139</v>
      </c>
      <c r="H1352" t="s">
        <v>140</v>
      </c>
      <c r="I1352" t="s">
        <v>10</v>
      </c>
      <c r="J1352" t="s">
        <v>20</v>
      </c>
      <c r="K1352">
        <v>52</v>
      </c>
      <c r="L1352">
        <v>150486475</v>
      </c>
      <c r="M1352" t="s">
        <v>2145</v>
      </c>
      <c r="N1352">
        <v>350</v>
      </c>
      <c r="O1352">
        <v>4443981.365576935</v>
      </c>
      <c r="P1352" s="49" t="s">
        <v>33</v>
      </c>
      <c r="Q1352" s="49">
        <v>9800000</v>
      </c>
      <c r="R1352" s="49">
        <v>32.510452999999998</v>
      </c>
      <c r="S1352" s="49">
        <v>52.540310169999998</v>
      </c>
      <c r="T1352" s="49">
        <v>102.35469113918218</v>
      </c>
      <c r="U1352" s="49" t="s">
        <v>2146</v>
      </c>
      <c r="V1352" s="49">
        <v>0.29728859379567718</v>
      </c>
      <c r="W1352" s="49">
        <v>1.1827248672603601</v>
      </c>
      <c r="X1352" s="49">
        <v>2.8362873714296502</v>
      </c>
      <c r="Y1352" s="49">
        <v>44.303867318364098</v>
      </c>
      <c r="Z1352" s="49">
        <v>0.43808999999999998</v>
      </c>
      <c r="AA1352" s="49">
        <v>148.6976837</v>
      </c>
      <c r="AB1352" s="49">
        <v>1.7852155009999999</v>
      </c>
      <c r="AC1352" s="51">
        <v>0.55651590368719528</v>
      </c>
      <c r="AD1352" s="53">
        <v>98000</v>
      </c>
      <c r="AE1352" s="51">
        <v>45.346748628336073</v>
      </c>
      <c r="AF1352" s="51">
        <v>102.25112694086653</v>
      </c>
      <c r="AG1352" s="51">
        <v>17.764942567785006</v>
      </c>
      <c r="AH1352" s="51">
        <v>0.23748990221020033</v>
      </c>
      <c r="AI1352" s="51">
        <v>0.17373835476707028</v>
      </c>
      <c r="AJ1352" s="51">
        <v>0.14107393531585311</v>
      </c>
      <c r="AK1352" s="51">
        <v>126.05401275153052</v>
      </c>
      <c r="AL1352" s="51">
        <v>88.579592558325643</v>
      </c>
      <c r="AM1352" s="51">
        <v>163.52843294473539</v>
      </c>
    </row>
    <row r="1353" spans="1:39">
      <c r="A1353" t="s">
        <v>2845</v>
      </c>
      <c r="B1353">
        <v>6</v>
      </c>
      <c r="C1353" t="s">
        <v>2846</v>
      </c>
      <c r="D1353" t="s">
        <v>2144</v>
      </c>
      <c r="E1353" t="s">
        <v>137</v>
      </c>
      <c r="F1353" t="s">
        <v>138</v>
      </c>
      <c r="G1353" t="s">
        <v>139</v>
      </c>
      <c r="H1353" t="s">
        <v>140</v>
      </c>
      <c r="I1353" t="s">
        <v>10</v>
      </c>
      <c r="J1353" t="s">
        <v>20</v>
      </c>
      <c r="K1353">
        <v>52</v>
      </c>
      <c r="L1353">
        <v>150486475</v>
      </c>
      <c r="M1353" t="s">
        <v>2145</v>
      </c>
      <c r="N1353">
        <v>351</v>
      </c>
      <c r="O1353">
        <v>4456714.8365384731</v>
      </c>
      <c r="P1353" s="49" t="s">
        <v>33</v>
      </c>
      <c r="Q1353" s="49">
        <v>9800000</v>
      </c>
      <c r="R1353" s="49">
        <v>32.510452999999998</v>
      </c>
      <c r="S1353" s="49">
        <v>52.540310169999998</v>
      </c>
      <c r="T1353" s="49">
        <v>102.35469113918218</v>
      </c>
      <c r="U1353" s="49" t="s">
        <v>2146</v>
      </c>
      <c r="V1353" s="49">
        <v>0.29728859379567718</v>
      </c>
      <c r="W1353" s="49">
        <v>1.1827248672603601</v>
      </c>
      <c r="X1353" s="49">
        <v>2.8362873714296502</v>
      </c>
      <c r="Y1353" s="49">
        <v>44.303867318364098</v>
      </c>
      <c r="Z1353" s="49">
        <v>0.43808999999999998</v>
      </c>
      <c r="AA1353" s="49">
        <v>148.6976837</v>
      </c>
      <c r="AB1353" s="49">
        <v>1.7852155009999999</v>
      </c>
      <c r="AC1353" s="51">
        <v>0.55651590368719528</v>
      </c>
      <c r="AD1353" s="53">
        <v>98000</v>
      </c>
      <c r="AE1353" s="51">
        <v>45.476682005494624</v>
      </c>
      <c r="AF1353" s="51">
        <v>102.54411011261685</v>
      </c>
      <c r="AG1353" s="51">
        <v>17.834497272157158</v>
      </c>
      <c r="AH1353" s="51">
        <v>0.23740170453006709</v>
      </c>
      <c r="AI1353" s="51">
        <v>0.1739202500521074</v>
      </c>
      <c r="AJ1353" s="51">
        <v>0.14107393531585311</v>
      </c>
      <c r="AK1353" s="51">
        <v>126.18598493815708</v>
      </c>
      <c r="AL1353" s="51">
        <v>88.672330919169852</v>
      </c>
      <c r="AM1353" s="51">
        <v>163.69963895714432</v>
      </c>
    </row>
    <row r="1354" spans="1:39">
      <c r="A1354" t="s">
        <v>2847</v>
      </c>
      <c r="B1354">
        <v>6</v>
      </c>
      <c r="C1354" t="s">
        <v>2848</v>
      </c>
      <c r="D1354" t="s">
        <v>2144</v>
      </c>
      <c r="E1354" t="s">
        <v>137</v>
      </c>
      <c r="F1354" t="s">
        <v>138</v>
      </c>
      <c r="G1354" t="s">
        <v>139</v>
      </c>
      <c r="H1354" t="s">
        <v>140</v>
      </c>
      <c r="I1354" t="s">
        <v>10</v>
      </c>
      <c r="J1354" t="s">
        <v>20</v>
      </c>
      <c r="K1354">
        <v>52</v>
      </c>
      <c r="L1354">
        <v>150486475</v>
      </c>
      <c r="M1354" t="s">
        <v>2145</v>
      </c>
      <c r="N1354">
        <v>352</v>
      </c>
      <c r="O1354">
        <v>4469448.3075000113</v>
      </c>
      <c r="P1354" s="49" t="s">
        <v>33</v>
      </c>
      <c r="Q1354" s="49">
        <v>9800000</v>
      </c>
      <c r="R1354" s="49">
        <v>32.510452999999998</v>
      </c>
      <c r="S1354" s="49">
        <v>52.540310169999998</v>
      </c>
      <c r="T1354" s="49">
        <v>102.35469113918218</v>
      </c>
      <c r="U1354" s="49" t="s">
        <v>2146</v>
      </c>
      <c r="V1354" s="49">
        <v>0.29728859379567718</v>
      </c>
      <c r="W1354" s="49">
        <v>1.1827248672603601</v>
      </c>
      <c r="X1354" s="49">
        <v>2.8362873714296502</v>
      </c>
      <c r="Y1354" s="49">
        <v>44.303867318364098</v>
      </c>
      <c r="Z1354" s="49">
        <v>0.43808999999999998</v>
      </c>
      <c r="AA1354" s="49">
        <v>148.6976837</v>
      </c>
      <c r="AB1354" s="49">
        <v>1.7852155009999999</v>
      </c>
      <c r="AC1354" s="51">
        <v>0.55651590368719528</v>
      </c>
      <c r="AD1354" s="53">
        <v>98000</v>
      </c>
      <c r="AE1354" s="51">
        <v>45.606615382653175</v>
      </c>
      <c r="AF1354" s="51">
        <v>102.83709328436717</v>
      </c>
      <c r="AG1354" s="51">
        <v>17.904025288802618</v>
      </c>
      <c r="AH1354" s="51">
        <v>0.23731061490695926</v>
      </c>
      <c r="AI1354" s="51">
        <v>0.17410084938217821</v>
      </c>
      <c r="AJ1354" s="51">
        <v>0.14107393531585311</v>
      </c>
      <c r="AK1354" s="51">
        <v>126.31701685846153</v>
      </c>
      <c r="AL1354" s="51">
        <v>88.764408544144644</v>
      </c>
      <c r="AM1354" s="51">
        <v>163.8696251727784</v>
      </c>
    </row>
    <row r="1355" spans="1:39">
      <c r="A1355" t="s">
        <v>2849</v>
      </c>
      <c r="B1355">
        <v>6</v>
      </c>
      <c r="C1355" t="s">
        <v>2850</v>
      </c>
      <c r="D1355" t="s">
        <v>2144</v>
      </c>
      <c r="E1355" t="s">
        <v>137</v>
      </c>
      <c r="F1355" t="s">
        <v>138</v>
      </c>
      <c r="G1355" t="s">
        <v>139</v>
      </c>
      <c r="H1355" t="s">
        <v>140</v>
      </c>
      <c r="I1355" t="s">
        <v>10</v>
      </c>
      <c r="J1355" t="s">
        <v>20</v>
      </c>
      <c r="K1355">
        <v>52</v>
      </c>
      <c r="L1355">
        <v>150486475</v>
      </c>
      <c r="M1355" t="s">
        <v>2145</v>
      </c>
      <c r="N1355">
        <v>353</v>
      </c>
      <c r="O1355">
        <v>4482181.7784615494</v>
      </c>
      <c r="P1355" s="49" t="s">
        <v>33</v>
      </c>
      <c r="Q1355" s="49">
        <v>9800000</v>
      </c>
      <c r="R1355" s="49">
        <v>32.510452999999998</v>
      </c>
      <c r="S1355" s="49">
        <v>52.540310169999998</v>
      </c>
      <c r="T1355" s="49">
        <v>102.35469113918218</v>
      </c>
      <c r="U1355" s="49" t="s">
        <v>2146</v>
      </c>
      <c r="V1355" s="49">
        <v>0.29728859379567718</v>
      </c>
      <c r="W1355" s="49">
        <v>1.1827248672603601</v>
      </c>
      <c r="X1355" s="49">
        <v>2.8362873714296502</v>
      </c>
      <c r="Y1355" s="49">
        <v>44.303867318364098</v>
      </c>
      <c r="Z1355" s="49">
        <v>0.43808999999999998</v>
      </c>
      <c r="AA1355" s="49">
        <v>148.6976837</v>
      </c>
      <c r="AB1355" s="49">
        <v>1.7852155009999999</v>
      </c>
      <c r="AC1355" s="51">
        <v>0.55651590368719528</v>
      </c>
      <c r="AD1355" s="53">
        <v>98000</v>
      </c>
      <c r="AE1355" s="51">
        <v>45.736548759811726</v>
      </c>
      <c r="AF1355" s="51">
        <v>103.13007645611749</v>
      </c>
      <c r="AG1355" s="51">
        <v>17.973525774210614</v>
      </c>
      <c r="AH1355" s="51">
        <v>0.23721664624213956</v>
      </c>
      <c r="AI1355" s="51">
        <v>0.17428015562325763</v>
      </c>
      <c r="AJ1355" s="51">
        <v>0.14107393531585311</v>
      </c>
      <c r="AK1355" s="51">
        <v>126.44711059182143</v>
      </c>
      <c r="AL1355" s="51">
        <v>88.855826894452349</v>
      </c>
      <c r="AM1355" s="51">
        <v>164.03839428919051</v>
      </c>
    </row>
    <row r="1356" spans="1:39">
      <c r="A1356" t="s">
        <v>2851</v>
      </c>
      <c r="B1356">
        <v>6</v>
      </c>
      <c r="C1356" t="s">
        <v>2852</v>
      </c>
      <c r="D1356" t="s">
        <v>2144</v>
      </c>
      <c r="E1356" t="s">
        <v>137</v>
      </c>
      <c r="F1356" t="s">
        <v>138</v>
      </c>
      <c r="G1356" t="s">
        <v>139</v>
      </c>
      <c r="H1356" t="s">
        <v>140</v>
      </c>
      <c r="I1356" t="s">
        <v>10</v>
      </c>
      <c r="J1356" t="s">
        <v>20</v>
      </c>
      <c r="K1356">
        <v>52</v>
      </c>
      <c r="L1356">
        <v>150486475</v>
      </c>
      <c r="M1356" t="s">
        <v>2145</v>
      </c>
      <c r="N1356">
        <v>354</v>
      </c>
      <c r="O1356">
        <v>4494915.2494230876</v>
      </c>
      <c r="P1356" s="49" t="s">
        <v>33</v>
      </c>
      <c r="Q1356" s="49">
        <v>9800000</v>
      </c>
      <c r="R1356" s="49">
        <v>32.510452999999998</v>
      </c>
      <c r="S1356" s="49">
        <v>52.540310169999998</v>
      </c>
      <c r="T1356" s="49">
        <v>102.35469113918218</v>
      </c>
      <c r="U1356" s="49" t="s">
        <v>2146</v>
      </c>
      <c r="V1356" s="49">
        <v>0.29728859379567718</v>
      </c>
      <c r="W1356" s="49">
        <v>1.1827248672603601</v>
      </c>
      <c r="X1356" s="49">
        <v>2.8362873714296502</v>
      </c>
      <c r="Y1356" s="49">
        <v>44.303867318364098</v>
      </c>
      <c r="Z1356" s="49">
        <v>0.43808999999999998</v>
      </c>
      <c r="AA1356" s="49">
        <v>148.6976837</v>
      </c>
      <c r="AB1356" s="49">
        <v>1.7852155009999999</v>
      </c>
      <c r="AC1356" s="51">
        <v>0.55651590368719528</v>
      </c>
      <c r="AD1356" s="53">
        <v>98000</v>
      </c>
      <c r="AE1356" s="51">
        <v>45.866482136970284</v>
      </c>
      <c r="AF1356" s="51">
        <v>103.42305962786783</v>
      </c>
      <c r="AG1356" s="51">
        <v>18.04299788865406</v>
      </c>
      <c r="AH1356" s="51">
        <v>0.23711981144994318</v>
      </c>
      <c r="AI1356" s="51">
        <v>0.17445817164542954</v>
      </c>
      <c r="AJ1356" s="51">
        <v>0.14107393531585311</v>
      </c>
      <c r="AK1356" s="51">
        <v>126.57626822059555</v>
      </c>
      <c r="AL1356" s="51">
        <v>88.946587433390235</v>
      </c>
      <c r="AM1356" s="51">
        <v>164.20594900780088</v>
      </c>
    </row>
    <row r="1357" spans="1:39">
      <c r="A1357" t="s">
        <v>2853</v>
      </c>
      <c r="B1357">
        <v>6</v>
      </c>
      <c r="C1357" t="s">
        <v>2854</v>
      </c>
      <c r="D1357" t="s">
        <v>2144</v>
      </c>
      <c r="E1357" t="s">
        <v>137</v>
      </c>
      <c r="F1357" t="s">
        <v>138</v>
      </c>
      <c r="G1357" t="s">
        <v>139</v>
      </c>
      <c r="H1357" t="s">
        <v>140</v>
      </c>
      <c r="I1357" t="s">
        <v>10</v>
      </c>
      <c r="J1357" t="s">
        <v>20</v>
      </c>
      <c r="K1357">
        <v>52</v>
      </c>
      <c r="L1357">
        <v>150486475</v>
      </c>
      <c r="M1357" t="s">
        <v>2145</v>
      </c>
      <c r="N1357">
        <v>355</v>
      </c>
      <c r="O1357">
        <v>4507648.7203846257</v>
      </c>
      <c r="P1357" s="49" t="s">
        <v>33</v>
      </c>
      <c r="Q1357" s="49">
        <v>9800000</v>
      </c>
      <c r="R1357" s="49">
        <v>32.510452999999998</v>
      </c>
      <c r="S1357" s="49">
        <v>52.540310169999998</v>
      </c>
      <c r="T1357" s="49">
        <v>102.35469113918218</v>
      </c>
      <c r="U1357" s="49" t="s">
        <v>2146</v>
      </c>
      <c r="V1357" s="49">
        <v>0.29728859379567718</v>
      </c>
      <c r="W1357" s="49">
        <v>1.1827248672603601</v>
      </c>
      <c r="X1357" s="49">
        <v>2.8362873714296502</v>
      </c>
      <c r="Y1357" s="49">
        <v>44.303867318364098</v>
      </c>
      <c r="Z1357" s="49">
        <v>0.43808999999999998</v>
      </c>
      <c r="AA1357" s="49">
        <v>148.6976837</v>
      </c>
      <c r="AB1357" s="49">
        <v>1.7852155009999999</v>
      </c>
      <c r="AC1357" s="51">
        <v>0.55651590368719528</v>
      </c>
      <c r="AD1357" s="53">
        <v>98000</v>
      </c>
      <c r="AE1357" s="51">
        <v>45.996415514128834</v>
      </c>
      <c r="AF1357" s="51">
        <v>103.71604279961815</v>
      </c>
      <c r="AG1357" s="51">
        <v>18.112440796193166</v>
      </c>
      <c r="AH1357" s="51">
        <v>0.23702012345707135</v>
      </c>
      <c r="AI1357" s="51">
        <v>0.17463490032286355</v>
      </c>
      <c r="AJ1357" s="51">
        <v>0.14107393531585311</v>
      </c>
      <c r="AK1357" s="51">
        <v>126.70449183010709</v>
      </c>
      <c r="AL1357" s="51">
        <v>89.03669162633868</v>
      </c>
      <c r="AM1357" s="51">
        <v>164.37229203387548</v>
      </c>
    </row>
    <row r="1358" spans="1:39">
      <c r="A1358" t="s">
        <v>2855</v>
      </c>
      <c r="B1358">
        <v>6</v>
      </c>
      <c r="C1358" t="s">
        <v>2856</v>
      </c>
      <c r="D1358" t="s">
        <v>2144</v>
      </c>
      <c r="E1358" t="s">
        <v>137</v>
      </c>
      <c r="F1358" t="s">
        <v>138</v>
      </c>
      <c r="G1358" t="s">
        <v>139</v>
      </c>
      <c r="H1358" t="s">
        <v>140</v>
      </c>
      <c r="I1358" t="s">
        <v>10</v>
      </c>
      <c r="J1358" t="s">
        <v>20</v>
      </c>
      <c r="K1358">
        <v>52</v>
      </c>
      <c r="L1358">
        <v>150486475</v>
      </c>
      <c r="M1358" t="s">
        <v>2145</v>
      </c>
      <c r="N1358">
        <v>356</v>
      </c>
      <c r="O1358">
        <v>4520382.1913461639</v>
      </c>
      <c r="P1358" s="49" t="s">
        <v>33</v>
      </c>
      <c r="Q1358" s="49">
        <v>9800000</v>
      </c>
      <c r="R1358" s="49">
        <v>32.510452999999998</v>
      </c>
      <c r="S1358" s="49">
        <v>52.540310169999998</v>
      </c>
      <c r="T1358" s="49">
        <v>102.35469113918218</v>
      </c>
      <c r="U1358" s="49" t="s">
        <v>2146</v>
      </c>
      <c r="V1358" s="49">
        <v>0.29728859379567718</v>
      </c>
      <c r="W1358" s="49">
        <v>1.1827248672603601</v>
      </c>
      <c r="X1358" s="49">
        <v>2.8362873714296502</v>
      </c>
      <c r="Y1358" s="49">
        <v>44.303867318364098</v>
      </c>
      <c r="Z1358" s="49">
        <v>0.43808999999999998</v>
      </c>
      <c r="AA1358" s="49">
        <v>148.6976837</v>
      </c>
      <c r="AB1358" s="49">
        <v>1.7852155009999999</v>
      </c>
      <c r="AC1358" s="51">
        <v>0.55651590368719528</v>
      </c>
      <c r="AD1358" s="53">
        <v>98000</v>
      </c>
      <c r="AE1358" s="51">
        <v>46.126348891287385</v>
      </c>
      <c r="AF1358" s="51">
        <v>104.00902597136847</v>
      </c>
      <c r="AG1358" s="51">
        <v>18.181853664679071</v>
      </c>
      <c r="AH1358" s="51">
        <v>0.23691759520256114</v>
      </c>
      <c r="AI1358" s="51">
        <v>0.17481034453379227</v>
      </c>
      <c r="AJ1358" s="51">
        <v>0.14107393531585311</v>
      </c>
      <c r="AK1358" s="51">
        <v>126.83178350862701</v>
      </c>
      <c r="AL1358" s="51">
        <v>89.126140940749522</v>
      </c>
      <c r="AM1358" s="51">
        <v>164.53742607650449</v>
      </c>
    </row>
    <row r="1359" spans="1:39">
      <c r="A1359" t="s">
        <v>2857</v>
      </c>
      <c r="B1359">
        <v>6</v>
      </c>
      <c r="C1359" t="s">
        <v>2858</v>
      </c>
      <c r="D1359" t="s">
        <v>2144</v>
      </c>
      <c r="E1359" t="s">
        <v>137</v>
      </c>
      <c r="F1359" t="s">
        <v>138</v>
      </c>
      <c r="G1359" t="s">
        <v>139</v>
      </c>
      <c r="H1359" t="s">
        <v>140</v>
      </c>
      <c r="I1359" t="s">
        <v>10</v>
      </c>
      <c r="J1359" t="s">
        <v>20</v>
      </c>
      <c r="K1359">
        <v>52</v>
      </c>
      <c r="L1359">
        <v>150486475</v>
      </c>
      <c r="M1359" t="s">
        <v>2145</v>
      </c>
      <c r="N1359">
        <v>357</v>
      </c>
      <c r="O1359">
        <v>4533115.662307702</v>
      </c>
      <c r="P1359" s="49" t="s">
        <v>33</v>
      </c>
      <c r="Q1359" s="49">
        <v>9800000</v>
      </c>
      <c r="R1359" s="49">
        <v>32.510452999999998</v>
      </c>
      <c r="S1359" s="49">
        <v>52.540310169999998</v>
      </c>
      <c r="T1359" s="49">
        <v>102.35469113918218</v>
      </c>
      <c r="U1359" s="49" t="s">
        <v>2146</v>
      </c>
      <c r="V1359" s="49">
        <v>0.29728859379567718</v>
      </c>
      <c r="W1359" s="49">
        <v>1.1827248672603601</v>
      </c>
      <c r="X1359" s="49">
        <v>2.8362873714296502</v>
      </c>
      <c r="Y1359" s="49">
        <v>44.303867318364098</v>
      </c>
      <c r="Z1359" s="49">
        <v>0.43808999999999998</v>
      </c>
      <c r="AA1359" s="49">
        <v>148.6976837</v>
      </c>
      <c r="AB1359" s="49">
        <v>1.7852155009999999</v>
      </c>
      <c r="AC1359" s="51">
        <v>0.55651590368719528</v>
      </c>
      <c r="AD1359" s="53">
        <v>98000</v>
      </c>
      <c r="AE1359" s="51">
        <v>46.256282268445936</v>
      </c>
      <c r="AF1359" s="51">
        <v>104.3020091431188</v>
      </c>
      <c r="AG1359" s="51">
        <v>18.251235665757275</v>
      </c>
      <c r="AH1359" s="51">
        <v>0.23681223963719725</v>
      </c>
      <c r="AI1359" s="51">
        <v>0.17498450716048722</v>
      </c>
      <c r="AJ1359" s="51">
        <v>0.14107393531585311</v>
      </c>
      <c r="AK1359" s="51">
        <v>126.95814534735675</v>
      </c>
      <c r="AL1359" s="51">
        <v>89.214936846133853</v>
      </c>
      <c r="AM1359" s="51">
        <v>164.70135384857963</v>
      </c>
    </row>
    <row r="1360" spans="1:39">
      <c r="A1360" t="s">
        <v>2859</v>
      </c>
      <c r="B1360">
        <v>6</v>
      </c>
      <c r="C1360" t="s">
        <v>2860</v>
      </c>
      <c r="D1360" t="s">
        <v>2144</v>
      </c>
      <c r="E1360" t="s">
        <v>137</v>
      </c>
      <c r="F1360" t="s">
        <v>138</v>
      </c>
      <c r="G1360" t="s">
        <v>139</v>
      </c>
      <c r="H1360" t="s">
        <v>140</v>
      </c>
      <c r="I1360" t="s">
        <v>10</v>
      </c>
      <c r="J1360" t="s">
        <v>20</v>
      </c>
      <c r="K1360">
        <v>52</v>
      </c>
      <c r="L1360">
        <v>150486475</v>
      </c>
      <c r="M1360" t="s">
        <v>2145</v>
      </c>
      <c r="N1360">
        <v>358</v>
      </c>
      <c r="O1360">
        <v>4545849.1332692401</v>
      </c>
      <c r="P1360" s="49" t="s">
        <v>33</v>
      </c>
      <c r="Q1360" s="49">
        <v>9800000</v>
      </c>
      <c r="R1360" s="49">
        <v>32.510452999999998</v>
      </c>
      <c r="S1360" s="49">
        <v>52.540310169999998</v>
      </c>
      <c r="T1360" s="49">
        <v>102.35469113918218</v>
      </c>
      <c r="U1360" s="49" t="s">
        <v>2146</v>
      </c>
      <c r="V1360" s="49">
        <v>0.29728859379567718</v>
      </c>
      <c r="W1360" s="49">
        <v>1.1827248672603601</v>
      </c>
      <c r="X1360" s="49">
        <v>2.8362873714296502</v>
      </c>
      <c r="Y1360" s="49">
        <v>44.303867318364098</v>
      </c>
      <c r="Z1360" s="49">
        <v>0.43808999999999998</v>
      </c>
      <c r="AA1360" s="49">
        <v>148.6976837</v>
      </c>
      <c r="AB1360" s="49">
        <v>1.7852155009999999</v>
      </c>
      <c r="AC1360" s="51">
        <v>0.55651590368719528</v>
      </c>
      <c r="AD1360" s="53">
        <v>98000</v>
      </c>
      <c r="AE1360" s="51">
        <v>46.386215645604494</v>
      </c>
      <c r="AF1360" s="51">
        <v>104.59499231486913</v>
      </c>
      <c r="AG1360" s="51">
        <v>18.320585974871015</v>
      </c>
      <c r="AH1360" s="51">
        <v>0.23670406972328531</v>
      </c>
      <c r="AI1360" s="51">
        <v>0.17515739108923456</v>
      </c>
      <c r="AJ1360" s="51">
        <v>0.14107393531585311</v>
      </c>
      <c r="AK1360" s="51">
        <v>127.08357944041046</v>
      </c>
      <c r="AL1360" s="51">
        <v>89.303080814049594</v>
      </c>
      <c r="AM1360" s="51">
        <v>164.86407806677133</v>
      </c>
    </row>
    <row r="1361" spans="1:39">
      <c r="A1361" t="s">
        <v>2861</v>
      </c>
      <c r="B1361">
        <v>6</v>
      </c>
      <c r="C1361" t="s">
        <v>2862</v>
      </c>
      <c r="D1361" t="s">
        <v>2144</v>
      </c>
      <c r="E1361" t="s">
        <v>137</v>
      </c>
      <c r="F1361" t="s">
        <v>138</v>
      </c>
      <c r="G1361" t="s">
        <v>139</v>
      </c>
      <c r="H1361" t="s">
        <v>140</v>
      </c>
      <c r="I1361" t="s">
        <v>10</v>
      </c>
      <c r="J1361" t="s">
        <v>20</v>
      </c>
      <c r="K1361">
        <v>52</v>
      </c>
      <c r="L1361">
        <v>150486475</v>
      </c>
      <c r="M1361" t="s">
        <v>2145</v>
      </c>
      <c r="N1361">
        <v>359</v>
      </c>
      <c r="O1361">
        <v>4558582.6042307783</v>
      </c>
      <c r="P1361" s="49" t="s">
        <v>33</v>
      </c>
      <c r="Q1361" s="49">
        <v>9800000</v>
      </c>
      <c r="R1361" s="49">
        <v>32.510452999999998</v>
      </c>
      <c r="S1361" s="49">
        <v>52.540310169999998</v>
      </c>
      <c r="T1361" s="49">
        <v>102.35469113918218</v>
      </c>
      <c r="U1361" s="49" t="s">
        <v>2146</v>
      </c>
      <c r="V1361" s="49">
        <v>0.29728859379567718</v>
      </c>
      <c r="W1361" s="49">
        <v>1.1827248672603601</v>
      </c>
      <c r="X1361" s="49">
        <v>2.8362873714296502</v>
      </c>
      <c r="Y1361" s="49">
        <v>44.303867318364098</v>
      </c>
      <c r="Z1361" s="49">
        <v>0.43808999999999998</v>
      </c>
      <c r="AA1361" s="49">
        <v>148.6976837</v>
      </c>
      <c r="AB1361" s="49">
        <v>1.7852155009999999</v>
      </c>
      <c r="AC1361" s="51">
        <v>0.55651590368719528</v>
      </c>
      <c r="AD1361" s="53">
        <v>98000</v>
      </c>
      <c r="AE1361" s="51">
        <v>46.516149022763045</v>
      </c>
      <c r="AF1361" s="51">
        <v>104.88797548661945</v>
      </c>
      <c r="AG1361" s="51">
        <v>18.389903771264539</v>
      </c>
      <c r="AH1361" s="51">
        <v>0.23659309843432075</v>
      </c>
      <c r="AI1361" s="51">
        <v>0.1753289992103102</v>
      </c>
      <c r="AJ1361" s="51">
        <v>0.14107393531585311</v>
      </c>
      <c r="AK1361" s="51">
        <v>127.20808788479705</v>
      </c>
      <c r="AL1361" s="51">
        <v>89.390574318088809</v>
      </c>
      <c r="AM1361" s="51">
        <v>165.02560145150531</v>
      </c>
    </row>
    <row r="1362" spans="1:39">
      <c r="A1362" t="s">
        <v>2863</v>
      </c>
      <c r="B1362">
        <v>6</v>
      </c>
      <c r="C1362" t="s">
        <v>2864</v>
      </c>
      <c r="D1362" t="s">
        <v>2144</v>
      </c>
      <c r="E1362" t="s">
        <v>137</v>
      </c>
      <c r="F1362" t="s">
        <v>138</v>
      </c>
      <c r="G1362" t="s">
        <v>139</v>
      </c>
      <c r="H1362" t="s">
        <v>140</v>
      </c>
      <c r="I1362" t="s">
        <v>10</v>
      </c>
      <c r="J1362" t="s">
        <v>20</v>
      </c>
      <c r="K1362">
        <v>52</v>
      </c>
      <c r="L1362">
        <v>150486475</v>
      </c>
      <c r="M1362" t="s">
        <v>2145</v>
      </c>
      <c r="N1362">
        <v>360</v>
      </c>
      <c r="O1362">
        <v>4571316.0751923164</v>
      </c>
      <c r="P1362" s="49" t="s">
        <v>33</v>
      </c>
      <c r="Q1362" s="49">
        <v>9800000</v>
      </c>
      <c r="R1362" s="49">
        <v>32.510452999999998</v>
      </c>
      <c r="S1362" s="49">
        <v>52.540310169999998</v>
      </c>
      <c r="T1362" s="49">
        <v>102.35469113918218</v>
      </c>
      <c r="U1362" s="49" t="s">
        <v>2146</v>
      </c>
      <c r="V1362" s="49">
        <v>0.29728859379567718</v>
      </c>
      <c r="W1362" s="49">
        <v>1.1827248672603601</v>
      </c>
      <c r="X1362" s="49">
        <v>2.8362873714296502</v>
      </c>
      <c r="Y1362" s="49">
        <v>44.303867318364098</v>
      </c>
      <c r="Z1362" s="49">
        <v>0.43808999999999998</v>
      </c>
      <c r="AA1362" s="49">
        <v>148.6976837</v>
      </c>
      <c r="AB1362" s="49">
        <v>1.7852155009999999</v>
      </c>
      <c r="AC1362" s="51">
        <v>0.55651590368719528</v>
      </c>
      <c r="AD1362" s="53">
        <v>98000</v>
      </c>
      <c r="AE1362" s="51">
        <v>46.646082399921596</v>
      </c>
      <c r="AF1362" s="51">
        <v>105.18095865836978</v>
      </c>
      <c r="AG1362" s="51">
        <v>18.459188237986268</v>
      </c>
      <c r="AH1362" s="51">
        <v>0.23647933875455851</v>
      </c>
      <c r="AI1362" s="51">
        <v>0.17549933441795434</v>
      </c>
      <c r="AJ1362" s="51">
        <v>0.14107393531585311</v>
      </c>
      <c r="AK1362" s="51">
        <v>127.33167278040169</v>
      </c>
      <c r="AL1362" s="51">
        <v>89.47741883386476</v>
      </c>
      <c r="AM1362" s="51">
        <v>165.18592672693862</v>
      </c>
    </row>
    <row r="1363" spans="1:39">
      <c r="A1363" t="s">
        <v>2865</v>
      </c>
      <c r="B1363">
        <v>6</v>
      </c>
      <c r="C1363" t="s">
        <v>2866</v>
      </c>
      <c r="D1363" t="s">
        <v>2144</v>
      </c>
      <c r="E1363" t="s">
        <v>137</v>
      </c>
      <c r="F1363" t="s">
        <v>138</v>
      </c>
      <c r="G1363" t="s">
        <v>139</v>
      </c>
      <c r="H1363" t="s">
        <v>140</v>
      </c>
      <c r="I1363" t="s">
        <v>10</v>
      </c>
      <c r="J1363" t="s">
        <v>20</v>
      </c>
      <c r="K1363">
        <v>52</v>
      </c>
      <c r="L1363">
        <v>150486475</v>
      </c>
      <c r="M1363" t="s">
        <v>2145</v>
      </c>
      <c r="N1363">
        <v>361</v>
      </c>
      <c r="O1363">
        <v>4584049.5461538546</v>
      </c>
      <c r="P1363" s="49" t="s">
        <v>33</v>
      </c>
      <c r="Q1363" s="49">
        <v>9800000</v>
      </c>
      <c r="R1363" s="49">
        <v>32.510452999999998</v>
      </c>
      <c r="S1363" s="49">
        <v>52.540310169999998</v>
      </c>
      <c r="T1363" s="49">
        <v>102.35469113918218</v>
      </c>
      <c r="U1363" s="49" t="s">
        <v>2146</v>
      </c>
      <c r="V1363" s="49">
        <v>0.29728859379567718</v>
      </c>
      <c r="W1363" s="49">
        <v>1.1827248672603601</v>
      </c>
      <c r="X1363" s="49">
        <v>2.8362873714296502</v>
      </c>
      <c r="Y1363" s="49">
        <v>44.303867318364098</v>
      </c>
      <c r="Z1363" s="49">
        <v>0.43808999999999998</v>
      </c>
      <c r="AA1363" s="49">
        <v>148.6976837</v>
      </c>
      <c r="AB1363" s="49">
        <v>1.7852155009999999</v>
      </c>
      <c r="AC1363" s="51">
        <v>0.55651590368719528</v>
      </c>
      <c r="AD1363" s="53">
        <v>98000</v>
      </c>
      <c r="AE1363" s="51">
        <v>46.776015777080147</v>
      </c>
      <c r="AF1363" s="51">
        <v>105.47394183012011</v>
      </c>
      <c r="AG1363" s="51">
        <v>18.528438561891868</v>
      </c>
      <c r="AH1363" s="51">
        <v>0.23636280367874074</v>
      </c>
      <c r="AI1363" s="51">
        <v>0.17566839961034542</v>
      </c>
      <c r="AJ1363" s="51">
        <v>0.14107393531585311</v>
      </c>
      <c r="AK1363" s="51">
        <v>127.45433622996686</v>
      </c>
      <c r="AL1363" s="51">
        <v>89.563615838998572</v>
      </c>
      <c r="AM1363" s="51">
        <v>165.34505662093514</v>
      </c>
    </row>
    <row r="1364" spans="1:39">
      <c r="A1364" t="s">
        <v>2867</v>
      </c>
      <c r="B1364">
        <v>6</v>
      </c>
      <c r="C1364" t="s">
        <v>2868</v>
      </c>
      <c r="D1364" t="s">
        <v>2144</v>
      </c>
      <c r="E1364" t="s">
        <v>137</v>
      </c>
      <c r="F1364" t="s">
        <v>138</v>
      </c>
      <c r="G1364" t="s">
        <v>139</v>
      </c>
      <c r="H1364" t="s">
        <v>140</v>
      </c>
      <c r="I1364" t="s">
        <v>10</v>
      </c>
      <c r="J1364" t="s">
        <v>20</v>
      </c>
      <c r="K1364">
        <v>52</v>
      </c>
      <c r="L1364">
        <v>150486475</v>
      </c>
      <c r="M1364" t="s">
        <v>2145</v>
      </c>
      <c r="N1364">
        <v>362</v>
      </c>
      <c r="O1364">
        <v>4596783.0171153927</v>
      </c>
      <c r="P1364" s="49" t="s">
        <v>33</v>
      </c>
      <c r="Q1364" s="49">
        <v>9800000</v>
      </c>
      <c r="R1364" s="49">
        <v>32.510452999999998</v>
      </c>
      <c r="S1364" s="49">
        <v>52.540310169999998</v>
      </c>
      <c r="T1364" s="49">
        <v>102.35469113918218</v>
      </c>
      <c r="U1364" s="49" t="s">
        <v>2146</v>
      </c>
      <c r="V1364" s="49">
        <v>0.29728859379567718</v>
      </c>
      <c r="W1364" s="49">
        <v>1.1827248672603601</v>
      </c>
      <c r="X1364" s="49">
        <v>2.8362873714296502</v>
      </c>
      <c r="Y1364" s="49">
        <v>44.303867318364098</v>
      </c>
      <c r="Z1364" s="49">
        <v>0.43808999999999998</v>
      </c>
      <c r="AA1364" s="49">
        <v>148.6976837</v>
      </c>
      <c r="AB1364" s="49">
        <v>1.7852155009999999</v>
      </c>
      <c r="AC1364" s="51">
        <v>0.55651590368719528</v>
      </c>
      <c r="AD1364" s="53">
        <v>98000</v>
      </c>
      <c r="AE1364" s="51">
        <v>46.905949154238698</v>
      </c>
      <c r="AF1364" s="51">
        <v>105.76692500187043</v>
      </c>
      <c r="AG1364" s="51">
        <v>18.597653933647194</v>
      </c>
      <c r="AH1364" s="51">
        <v>0.23624350621172055</v>
      </c>
      <c r="AI1364" s="51">
        <v>0.17583619768957359</v>
      </c>
      <c r="AJ1364" s="51">
        <v>0.14107393531585311</v>
      </c>
      <c r="AK1364" s="51">
        <v>127.57608033907314</v>
      </c>
      <c r="AL1364" s="51">
        <v>89.649166813105751</v>
      </c>
      <c r="AM1364" s="51">
        <v>165.50299386504054</v>
      </c>
    </row>
    <row r="1365" spans="1:39">
      <c r="A1365" t="s">
        <v>2869</v>
      </c>
      <c r="B1365">
        <v>6</v>
      </c>
      <c r="C1365" t="s">
        <v>2870</v>
      </c>
      <c r="D1365" t="s">
        <v>2144</v>
      </c>
      <c r="E1365" t="s">
        <v>137</v>
      </c>
      <c r="F1365" t="s">
        <v>138</v>
      </c>
      <c r="G1365" t="s">
        <v>139</v>
      </c>
      <c r="H1365" t="s">
        <v>140</v>
      </c>
      <c r="I1365" t="s">
        <v>10</v>
      </c>
      <c r="J1365" t="s">
        <v>20</v>
      </c>
      <c r="K1365">
        <v>52</v>
      </c>
      <c r="L1365">
        <v>150486475</v>
      </c>
      <c r="M1365" t="s">
        <v>2145</v>
      </c>
      <c r="N1365">
        <v>363</v>
      </c>
      <c r="O1365">
        <v>4609516.4880769309</v>
      </c>
      <c r="P1365" s="49" t="s">
        <v>33</v>
      </c>
      <c r="Q1365" s="49">
        <v>9800000</v>
      </c>
      <c r="R1365" s="49">
        <v>32.510452999999998</v>
      </c>
      <c r="S1365" s="49">
        <v>52.540310169999998</v>
      </c>
      <c r="T1365" s="49">
        <v>102.35469113918218</v>
      </c>
      <c r="U1365" s="49" t="s">
        <v>2146</v>
      </c>
      <c r="V1365" s="49">
        <v>0.29728859379567718</v>
      </c>
      <c r="W1365" s="49">
        <v>1.1827248672603601</v>
      </c>
      <c r="X1365" s="49">
        <v>2.8362873714296502</v>
      </c>
      <c r="Y1365" s="49">
        <v>44.303867318364098</v>
      </c>
      <c r="Z1365" s="49">
        <v>0.43808999999999998</v>
      </c>
      <c r="AA1365" s="49">
        <v>148.6976837</v>
      </c>
      <c r="AB1365" s="49">
        <v>1.7852155009999999</v>
      </c>
      <c r="AC1365" s="51">
        <v>0.55651590368719528</v>
      </c>
      <c r="AD1365" s="53">
        <v>98000</v>
      </c>
      <c r="AE1365" s="51">
        <v>47.035882531397256</v>
      </c>
      <c r="AF1365" s="51">
        <v>106.05990817362077</v>
      </c>
      <c r="AG1365" s="51">
        <v>18.666833547731166</v>
      </c>
      <c r="AH1365" s="51">
        <v>0.23612145936805654</v>
      </c>
      <c r="AI1365" s="51">
        <v>0.17600273156161361</v>
      </c>
      <c r="AJ1365" s="51">
        <v>0.14107393531585311</v>
      </c>
      <c r="AK1365" s="51">
        <v>127.6969072161196</v>
      </c>
      <c r="AL1365" s="51">
        <v>89.73407323778234</v>
      </c>
      <c r="AM1365" s="51">
        <v>165.65974119445687</v>
      </c>
    </row>
    <row r="1366" spans="1:39">
      <c r="A1366" t="s">
        <v>2871</v>
      </c>
      <c r="B1366">
        <v>6</v>
      </c>
      <c r="C1366" t="s">
        <v>2872</v>
      </c>
      <c r="D1366" t="s">
        <v>2144</v>
      </c>
      <c r="E1366" t="s">
        <v>137</v>
      </c>
      <c r="F1366" t="s">
        <v>138</v>
      </c>
      <c r="G1366" t="s">
        <v>139</v>
      </c>
      <c r="H1366" t="s">
        <v>140</v>
      </c>
      <c r="I1366" t="s">
        <v>10</v>
      </c>
      <c r="J1366" t="s">
        <v>20</v>
      </c>
      <c r="K1366">
        <v>52</v>
      </c>
      <c r="L1366">
        <v>150486475</v>
      </c>
      <c r="M1366" t="s">
        <v>2145</v>
      </c>
      <c r="N1366">
        <v>364</v>
      </c>
      <c r="O1366">
        <v>4622249.959038469</v>
      </c>
      <c r="P1366" s="49" t="s">
        <v>33</v>
      </c>
      <c r="Q1366" s="49">
        <v>9800000</v>
      </c>
      <c r="R1366" s="49">
        <v>32.510452999999998</v>
      </c>
      <c r="S1366" s="49">
        <v>52.540310169999998</v>
      </c>
      <c r="T1366" s="49">
        <v>102.35469113918218</v>
      </c>
      <c r="U1366" s="49" t="s">
        <v>2146</v>
      </c>
      <c r="V1366" s="49">
        <v>0.29728859379567718</v>
      </c>
      <c r="W1366" s="49">
        <v>1.1827248672603601</v>
      </c>
      <c r="X1366" s="49">
        <v>2.8362873714296502</v>
      </c>
      <c r="Y1366" s="49">
        <v>44.303867318364098</v>
      </c>
      <c r="Z1366" s="49">
        <v>0.43808999999999998</v>
      </c>
      <c r="AA1366" s="49">
        <v>148.6976837</v>
      </c>
      <c r="AB1366" s="49">
        <v>1.7852155009999999</v>
      </c>
      <c r="AC1366" s="51">
        <v>0.55651590368719528</v>
      </c>
      <c r="AD1366" s="53">
        <v>98000</v>
      </c>
      <c r="AE1366" s="51">
        <v>47.165815908555807</v>
      </c>
      <c r="AF1366" s="51">
        <v>106.35289134537109</v>
      </c>
      <c r="AG1366" s="51">
        <v>18.735976602438516</v>
      </c>
      <c r="AH1366" s="51">
        <v>0.23599667617180875</v>
      </c>
      <c r="AI1366" s="51">
        <v>0.17616800413629735</v>
      </c>
      <c r="AJ1366" s="51">
        <v>0.14107393531585311</v>
      </c>
      <c r="AK1366" s="51">
        <v>127.81681897230374</v>
      </c>
      <c r="AL1366" s="51">
        <v>89.818336596590925</v>
      </c>
      <c r="AM1366" s="51">
        <v>165.81530134801656</v>
      </c>
    </row>
    <row r="1367" spans="1:39">
      <c r="A1367" t="s">
        <v>2873</v>
      </c>
      <c r="B1367">
        <v>6</v>
      </c>
      <c r="C1367" t="s">
        <v>2874</v>
      </c>
      <c r="D1367" t="s">
        <v>2144</v>
      </c>
      <c r="E1367" t="s">
        <v>137</v>
      </c>
      <c r="F1367" t="s">
        <v>138</v>
      </c>
      <c r="G1367" t="s">
        <v>139</v>
      </c>
      <c r="H1367" t="s">
        <v>140</v>
      </c>
      <c r="I1367" t="s">
        <v>10</v>
      </c>
      <c r="J1367" t="s">
        <v>20</v>
      </c>
      <c r="K1367">
        <v>52</v>
      </c>
      <c r="L1367">
        <v>150486475</v>
      </c>
      <c r="M1367" t="s">
        <v>2145</v>
      </c>
      <c r="N1367">
        <v>365</v>
      </c>
      <c r="O1367">
        <v>4634983.4300000072</v>
      </c>
      <c r="P1367" s="49" t="s">
        <v>33</v>
      </c>
      <c r="Q1367" s="49">
        <v>9800000</v>
      </c>
      <c r="R1367" s="49">
        <v>32.510452999999998</v>
      </c>
      <c r="S1367" s="49">
        <v>52.540310169999998</v>
      </c>
      <c r="T1367" s="49">
        <v>102.35469113918218</v>
      </c>
      <c r="U1367" s="49" t="s">
        <v>2146</v>
      </c>
      <c r="V1367" s="49">
        <v>0.29728859379567718</v>
      </c>
      <c r="W1367" s="49">
        <v>1.1827248672603601</v>
      </c>
      <c r="X1367" s="49">
        <v>2.8362873714296502</v>
      </c>
      <c r="Y1367" s="49">
        <v>44.303867318364098</v>
      </c>
      <c r="Z1367" s="49">
        <v>0.43808999999999998</v>
      </c>
      <c r="AA1367" s="49">
        <v>148.6976837</v>
      </c>
      <c r="AB1367" s="49">
        <v>1.7852155009999999</v>
      </c>
      <c r="AC1367" s="51">
        <v>0.55651590368719528</v>
      </c>
      <c r="AD1367" s="53">
        <v>98000</v>
      </c>
      <c r="AE1367" s="51">
        <v>47.295749285714358</v>
      </c>
      <c r="AF1367" s="51">
        <v>106.64587451712141</v>
      </c>
      <c r="AG1367" s="51">
        <v>18.805082299882468</v>
      </c>
      <c r="AH1367" s="51">
        <v>0.23586916965607585</v>
      </c>
      <c r="AI1367" s="51">
        <v>0.17633201832728573</v>
      </c>
      <c r="AJ1367" s="51">
        <v>0.14107393531585311</v>
      </c>
      <c r="AK1367" s="51">
        <v>127.93581772160121</v>
      </c>
      <c r="AL1367" s="51">
        <v>89.901958375046306</v>
      </c>
      <c r="AM1367" s="51">
        <v>165.96967706815613</v>
      </c>
    </row>
    <row r="1368" spans="1:39">
      <c r="A1368" t="s">
        <v>2875</v>
      </c>
      <c r="B1368">
        <v>6</v>
      </c>
      <c r="C1368" t="s">
        <v>2876</v>
      </c>
      <c r="D1368" t="s">
        <v>2144</v>
      </c>
      <c r="E1368" t="s">
        <v>137</v>
      </c>
      <c r="F1368" t="s">
        <v>138</v>
      </c>
      <c r="G1368" t="s">
        <v>139</v>
      </c>
      <c r="H1368" t="s">
        <v>140</v>
      </c>
      <c r="I1368" t="s">
        <v>10</v>
      </c>
      <c r="J1368" t="s">
        <v>20</v>
      </c>
      <c r="K1368">
        <v>52</v>
      </c>
      <c r="L1368">
        <v>150486475</v>
      </c>
      <c r="M1368" t="s">
        <v>2145</v>
      </c>
      <c r="N1368">
        <v>366</v>
      </c>
      <c r="O1368">
        <v>4647716.9009615453</v>
      </c>
      <c r="P1368" s="49" t="s">
        <v>33</v>
      </c>
      <c r="Q1368" s="49">
        <v>9800000</v>
      </c>
      <c r="R1368" s="49">
        <v>32.510452999999998</v>
      </c>
      <c r="S1368" s="49">
        <v>52.540310169999998</v>
      </c>
      <c r="T1368" s="49">
        <v>102.35469113918218</v>
      </c>
      <c r="U1368" s="49" t="s">
        <v>2146</v>
      </c>
      <c r="V1368" s="49">
        <v>0.29728859379567718</v>
      </c>
      <c r="W1368" s="49">
        <v>1.1827248672603601</v>
      </c>
      <c r="X1368" s="49">
        <v>2.8362873714296502</v>
      </c>
      <c r="Y1368" s="49">
        <v>44.303867318364098</v>
      </c>
      <c r="Z1368" s="49">
        <v>0.43808999999999998</v>
      </c>
      <c r="AA1368" s="49">
        <v>148.6976837</v>
      </c>
      <c r="AB1368" s="49">
        <v>1.7852155009999999</v>
      </c>
      <c r="AC1368" s="51">
        <v>0.55651590368719528</v>
      </c>
      <c r="AD1368" s="53">
        <v>98000</v>
      </c>
      <c r="AE1368" s="51">
        <v>47.425682662872909</v>
      </c>
      <c r="AF1368" s="51">
        <v>106.93885768887174</v>
      </c>
      <c r="AG1368" s="51">
        <v>18.874149845997273</v>
      </c>
      <c r="AH1368" s="51">
        <v>0.2357389528626723</v>
      </c>
      <c r="AI1368" s="51">
        <v>0.17649477705204022</v>
      </c>
      <c r="AJ1368" s="51">
        <v>0.14107393531585311</v>
      </c>
      <c r="AK1368" s="51">
        <v>128.05390558074509</v>
      </c>
      <c r="AL1368" s="51">
        <v>89.984940060600962</v>
      </c>
      <c r="AM1368" s="51">
        <v>166.12287110088923</v>
      </c>
    </row>
    <row r="1369" spans="1:39">
      <c r="A1369" t="s">
        <v>2877</v>
      </c>
      <c r="B1369">
        <v>6</v>
      </c>
      <c r="C1369" t="s">
        <v>2878</v>
      </c>
      <c r="D1369" t="s">
        <v>2144</v>
      </c>
      <c r="E1369" t="s">
        <v>137</v>
      </c>
      <c r="F1369" t="s">
        <v>138</v>
      </c>
      <c r="G1369" t="s">
        <v>139</v>
      </c>
      <c r="H1369" t="s">
        <v>140</v>
      </c>
      <c r="I1369" t="s">
        <v>10</v>
      </c>
      <c r="J1369" t="s">
        <v>20</v>
      </c>
      <c r="K1369">
        <v>52</v>
      </c>
      <c r="L1369">
        <v>150486475</v>
      </c>
      <c r="M1369" t="s">
        <v>2145</v>
      </c>
      <c r="N1369">
        <v>367</v>
      </c>
      <c r="O1369">
        <v>4660450.3719230834</v>
      </c>
      <c r="P1369" s="49" t="s">
        <v>33</v>
      </c>
      <c r="Q1369" s="49">
        <v>9800000</v>
      </c>
      <c r="R1369" s="49">
        <v>32.510452999999998</v>
      </c>
      <c r="S1369" s="49">
        <v>52.540310169999998</v>
      </c>
      <c r="T1369" s="49">
        <v>102.35469113918218</v>
      </c>
      <c r="U1369" s="49" t="s">
        <v>2146</v>
      </c>
      <c r="V1369" s="49">
        <v>0.29728859379567718</v>
      </c>
      <c r="W1369" s="49">
        <v>1.1827248672603601</v>
      </c>
      <c r="X1369" s="49">
        <v>2.8362873714296502</v>
      </c>
      <c r="Y1369" s="49">
        <v>44.303867318364098</v>
      </c>
      <c r="Z1369" s="49">
        <v>0.43808999999999998</v>
      </c>
      <c r="AA1369" s="49">
        <v>148.6976837</v>
      </c>
      <c r="AB1369" s="49">
        <v>1.7852155009999999</v>
      </c>
      <c r="AC1369" s="51">
        <v>0.55651590368719528</v>
      </c>
      <c r="AD1369" s="53">
        <v>98000</v>
      </c>
      <c r="AE1369" s="51">
        <v>47.555616040031467</v>
      </c>
      <c r="AF1369" s="51">
        <v>107.23184086062207</v>
      </c>
      <c r="AG1369" s="51">
        <v>18.943178450540668</v>
      </c>
      <c r="AH1369" s="51">
        <v>0.23560603884176881</v>
      </c>
      <c r="AI1369" s="51">
        <v>0.17665628323179358</v>
      </c>
      <c r="AJ1369" s="51">
        <v>0.14107393531585311</v>
      </c>
      <c r="AK1369" s="51">
        <v>128.17108466920473</v>
      </c>
      <c r="AL1369" s="51">
        <v>90.067283142630174</v>
      </c>
      <c r="AM1369" s="51">
        <v>166.27488619577929</v>
      </c>
    </row>
    <row r="1370" spans="1:39">
      <c r="A1370" t="s">
        <v>2879</v>
      </c>
      <c r="B1370">
        <v>6</v>
      </c>
      <c r="C1370" t="s">
        <v>2880</v>
      </c>
      <c r="D1370" t="s">
        <v>2144</v>
      </c>
      <c r="E1370" t="s">
        <v>137</v>
      </c>
      <c r="F1370" t="s">
        <v>138</v>
      </c>
      <c r="G1370" t="s">
        <v>139</v>
      </c>
      <c r="H1370" t="s">
        <v>140</v>
      </c>
      <c r="I1370" t="s">
        <v>10</v>
      </c>
      <c r="J1370" t="s">
        <v>20</v>
      </c>
      <c r="K1370">
        <v>52</v>
      </c>
      <c r="L1370">
        <v>150486475</v>
      </c>
      <c r="M1370" t="s">
        <v>2145</v>
      </c>
      <c r="N1370">
        <v>368</v>
      </c>
      <c r="O1370">
        <v>4673183.8428846216</v>
      </c>
      <c r="P1370" s="49" t="s">
        <v>33</v>
      </c>
      <c r="Q1370" s="49">
        <v>9800000</v>
      </c>
      <c r="R1370" s="49">
        <v>32.510452999999998</v>
      </c>
      <c r="S1370" s="49">
        <v>52.540310169999998</v>
      </c>
      <c r="T1370" s="49">
        <v>102.35469113918218</v>
      </c>
      <c r="U1370" s="49" t="s">
        <v>2146</v>
      </c>
      <c r="V1370" s="49">
        <v>0.29728859379567718</v>
      </c>
      <c r="W1370" s="49">
        <v>1.1827248672603601</v>
      </c>
      <c r="X1370" s="49">
        <v>2.8362873714296502</v>
      </c>
      <c r="Y1370" s="49">
        <v>44.303867318364098</v>
      </c>
      <c r="Z1370" s="49">
        <v>0.43808999999999998</v>
      </c>
      <c r="AA1370" s="49">
        <v>148.6976837</v>
      </c>
      <c r="AB1370" s="49">
        <v>1.7852155009999999</v>
      </c>
      <c r="AC1370" s="51">
        <v>0.55651590368719528</v>
      </c>
      <c r="AD1370" s="53">
        <v>98000</v>
      </c>
      <c r="AE1370" s="51">
        <v>47.685549417190018</v>
      </c>
      <c r="AF1370" s="51">
        <v>107.52482403237239</v>
      </c>
      <c r="AG1370" s="51">
        <v>19.012167327096233</v>
      </c>
      <c r="AH1370" s="51">
        <v>0.23547044065164557</v>
      </c>
      <c r="AI1370" s="51">
        <v>0.17681653979152068</v>
      </c>
      <c r="AJ1370" s="51">
        <v>0.14107393531585311</v>
      </c>
      <c r="AK1370" s="51">
        <v>128.28735710916445</v>
      </c>
      <c r="AL1370" s="51">
        <v>90.148989112417084</v>
      </c>
      <c r="AM1370" s="51">
        <v>166.42572510591182</v>
      </c>
    </row>
    <row r="1371" spans="1:39">
      <c r="A1371" t="s">
        <v>2881</v>
      </c>
      <c r="B1371">
        <v>6</v>
      </c>
      <c r="C1371" t="s">
        <v>2882</v>
      </c>
      <c r="D1371" t="s">
        <v>2144</v>
      </c>
      <c r="E1371" t="s">
        <v>137</v>
      </c>
      <c r="F1371" t="s">
        <v>138</v>
      </c>
      <c r="G1371" t="s">
        <v>139</v>
      </c>
      <c r="H1371" t="s">
        <v>140</v>
      </c>
      <c r="I1371" t="s">
        <v>10</v>
      </c>
      <c r="J1371" t="s">
        <v>20</v>
      </c>
      <c r="K1371">
        <v>52</v>
      </c>
      <c r="L1371">
        <v>150486475</v>
      </c>
      <c r="M1371" t="s">
        <v>2145</v>
      </c>
      <c r="N1371">
        <v>369</v>
      </c>
      <c r="O1371">
        <v>4685917.3138461597</v>
      </c>
      <c r="P1371" s="49" t="s">
        <v>33</v>
      </c>
      <c r="Q1371" s="49">
        <v>9800000</v>
      </c>
      <c r="R1371" s="49">
        <v>32.510452999999998</v>
      </c>
      <c r="S1371" s="49">
        <v>52.540310169999998</v>
      </c>
      <c r="T1371" s="49">
        <v>102.35469113918218</v>
      </c>
      <c r="U1371" s="49" t="s">
        <v>2146</v>
      </c>
      <c r="V1371" s="49">
        <v>0.29728859379567718</v>
      </c>
      <c r="W1371" s="49">
        <v>1.1827248672603601</v>
      </c>
      <c r="X1371" s="49">
        <v>2.8362873714296502</v>
      </c>
      <c r="Y1371" s="49">
        <v>44.303867318364098</v>
      </c>
      <c r="Z1371" s="49">
        <v>0.43808999999999998</v>
      </c>
      <c r="AA1371" s="49">
        <v>148.6976837</v>
      </c>
      <c r="AB1371" s="49">
        <v>1.7852155009999999</v>
      </c>
      <c r="AC1371" s="51">
        <v>0.55651590368719528</v>
      </c>
      <c r="AD1371" s="53">
        <v>98000</v>
      </c>
      <c r="AE1371" s="51">
        <v>47.815482794348569</v>
      </c>
      <c r="AF1371" s="51">
        <v>107.81780720412272</v>
      </c>
      <c r="AG1371" s="51">
        <v>19.081115693075642</v>
      </c>
      <c r="AH1371" s="51">
        <v>0.23533217135817788</v>
      </c>
      <c r="AI1371" s="51">
        <v>0.17697554965990833</v>
      </c>
      <c r="AJ1371" s="51">
        <v>0.14107393531585311</v>
      </c>
      <c r="AK1371" s="51">
        <v>128.40272502550181</v>
      </c>
      <c r="AL1371" s="51">
        <v>90.230059463137366</v>
      </c>
      <c r="AM1371" s="51">
        <v>166.57539058786625</v>
      </c>
    </row>
    <row r="1372" spans="1:39">
      <c r="A1372" t="s">
        <v>2883</v>
      </c>
      <c r="B1372">
        <v>6</v>
      </c>
      <c r="C1372" t="s">
        <v>2884</v>
      </c>
      <c r="D1372" t="s">
        <v>2144</v>
      </c>
      <c r="E1372" t="s">
        <v>137</v>
      </c>
      <c r="F1372" t="s">
        <v>138</v>
      </c>
      <c r="G1372" t="s">
        <v>139</v>
      </c>
      <c r="H1372" t="s">
        <v>140</v>
      </c>
      <c r="I1372" t="s">
        <v>10</v>
      </c>
      <c r="J1372" t="s">
        <v>20</v>
      </c>
      <c r="K1372">
        <v>52</v>
      </c>
      <c r="L1372">
        <v>150486475</v>
      </c>
      <c r="M1372" t="s">
        <v>2145</v>
      </c>
      <c r="N1372">
        <v>370</v>
      </c>
      <c r="O1372">
        <v>4698650.7848076979</v>
      </c>
      <c r="P1372" s="49" t="s">
        <v>33</v>
      </c>
      <c r="Q1372" s="49">
        <v>9800000</v>
      </c>
      <c r="R1372" s="49">
        <v>32.510452999999998</v>
      </c>
      <c r="S1372" s="49">
        <v>52.540310169999998</v>
      </c>
      <c r="T1372" s="49">
        <v>102.35469113918218</v>
      </c>
      <c r="U1372" s="49" t="s">
        <v>2146</v>
      </c>
      <c r="V1372" s="49">
        <v>0.29728859379567718</v>
      </c>
      <c r="W1372" s="49">
        <v>1.1827248672603601</v>
      </c>
      <c r="X1372" s="49">
        <v>2.8362873714296502</v>
      </c>
      <c r="Y1372" s="49">
        <v>44.303867318364098</v>
      </c>
      <c r="Z1372" s="49">
        <v>0.43808999999999998</v>
      </c>
      <c r="AA1372" s="49">
        <v>148.6976837</v>
      </c>
      <c r="AB1372" s="49">
        <v>1.7852155009999999</v>
      </c>
      <c r="AC1372" s="51">
        <v>0.55651590368719528</v>
      </c>
      <c r="AD1372" s="53">
        <v>98000</v>
      </c>
      <c r="AE1372" s="51">
        <v>47.945416171507119</v>
      </c>
      <c r="AF1372" s="51">
        <v>108.11079037587304</v>
      </c>
      <c r="AG1372" s="51">
        <v>19.15002276972082</v>
      </c>
      <c r="AH1372" s="51">
        <v>0.23519124403465932</v>
      </c>
      <c r="AI1372" s="51">
        <v>0.17713331576932501</v>
      </c>
      <c r="AJ1372" s="51">
        <v>0.14107393531585311</v>
      </c>
      <c r="AK1372" s="51">
        <v>128.51719054576549</v>
      </c>
      <c r="AL1372" s="51">
        <v>90.310495689843762</v>
      </c>
      <c r="AM1372" s="51">
        <v>166.72388540168723</v>
      </c>
    </row>
    <row r="1373" spans="1:39">
      <c r="A1373" t="s">
        <v>2885</v>
      </c>
      <c r="B1373">
        <v>6</v>
      </c>
      <c r="C1373" t="s">
        <v>2886</v>
      </c>
      <c r="D1373" t="s">
        <v>2144</v>
      </c>
      <c r="E1373" t="s">
        <v>137</v>
      </c>
      <c r="F1373" t="s">
        <v>138</v>
      </c>
      <c r="G1373" t="s">
        <v>139</v>
      </c>
      <c r="H1373" t="s">
        <v>140</v>
      </c>
      <c r="I1373" t="s">
        <v>10</v>
      </c>
      <c r="J1373" t="s">
        <v>20</v>
      </c>
      <c r="K1373">
        <v>52</v>
      </c>
      <c r="L1373">
        <v>150486475</v>
      </c>
      <c r="M1373" t="s">
        <v>2145</v>
      </c>
      <c r="N1373">
        <v>371</v>
      </c>
      <c r="O1373">
        <v>4711384.255769236</v>
      </c>
      <c r="P1373" s="49" t="s">
        <v>33</v>
      </c>
      <c r="Q1373" s="49">
        <v>9800000</v>
      </c>
      <c r="R1373" s="49">
        <v>32.510452999999998</v>
      </c>
      <c r="S1373" s="49">
        <v>52.540310169999998</v>
      </c>
      <c r="T1373" s="49">
        <v>102.35469113918218</v>
      </c>
      <c r="U1373" s="49" t="s">
        <v>2146</v>
      </c>
      <c r="V1373" s="49">
        <v>0.29728859379567718</v>
      </c>
      <c r="W1373" s="49">
        <v>1.1827248672603601</v>
      </c>
      <c r="X1373" s="49">
        <v>2.8362873714296502</v>
      </c>
      <c r="Y1373" s="49">
        <v>44.303867318364098</v>
      </c>
      <c r="Z1373" s="49">
        <v>0.43808999999999998</v>
      </c>
      <c r="AA1373" s="49">
        <v>148.6976837</v>
      </c>
      <c r="AB1373" s="49">
        <v>1.7852155009999999</v>
      </c>
      <c r="AC1373" s="51">
        <v>0.55651590368719528</v>
      </c>
      <c r="AD1373" s="53">
        <v>98000</v>
      </c>
      <c r="AE1373" s="51">
        <v>48.07534954866567</v>
      </c>
      <c r="AF1373" s="51">
        <v>108.40377354762336</v>
      </c>
      <c r="AG1373" s="51">
        <v>19.218887782105988</v>
      </c>
      <c r="AH1373" s="51">
        <v>0.23504767176134447</v>
      </c>
      <c r="AI1373" s="51">
        <v>0.1772898410557899</v>
      </c>
      <c r="AJ1373" s="51">
        <v>0.14107393531585311</v>
      </c>
      <c r="AK1373" s="51">
        <v>128.63075580015297</v>
      </c>
      <c r="AL1373" s="51">
        <v>90.39029928945034</v>
      </c>
      <c r="AM1373" s="51">
        <v>166.87121231085558</v>
      </c>
    </row>
    <row r="1374" spans="1:39">
      <c r="A1374" t="s">
        <v>2887</v>
      </c>
      <c r="B1374">
        <v>6</v>
      </c>
      <c r="C1374" t="s">
        <v>2888</v>
      </c>
      <c r="D1374" t="s">
        <v>2144</v>
      </c>
      <c r="E1374" t="s">
        <v>137</v>
      </c>
      <c r="F1374" t="s">
        <v>138</v>
      </c>
      <c r="G1374" t="s">
        <v>139</v>
      </c>
      <c r="H1374" t="s">
        <v>140</v>
      </c>
      <c r="I1374" t="s">
        <v>10</v>
      </c>
      <c r="J1374" t="s">
        <v>20</v>
      </c>
      <c r="K1374">
        <v>52</v>
      </c>
      <c r="L1374">
        <v>150486475</v>
      </c>
      <c r="M1374" t="s">
        <v>2145</v>
      </c>
      <c r="N1374">
        <v>372</v>
      </c>
      <c r="O1374">
        <v>4724117.7267307742</v>
      </c>
      <c r="P1374" s="49" t="s">
        <v>33</v>
      </c>
      <c r="Q1374" s="49">
        <v>9800000</v>
      </c>
      <c r="R1374" s="49">
        <v>32.510452999999998</v>
      </c>
      <c r="S1374" s="49">
        <v>52.540310169999998</v>
      </c>
      <c r="T1374" s="49">
        <v>102.35469113918218</v>
      </c>
      <c r="U1374" s="49" t="s">
        <v>2146</v>
      </c>
      <c r="V1374" s="49">
        <v>0.29728859379567718</v>
      </c>
      <c r="W1374" s="49">
        <v>1.1827248672603601</v>
      </c>
      <c r="X1374" s="49">
        <v>2.8362873714296502</v>
      </c>
      <c r="Y1374" s="49">
        <v>44.303867318364098</v>
      </c>
      <c r="Z1374" s="49">
        <v>0.43808999999999998</v>
      </c>
      <c r="AA1374" s="49">
        <v>148.6976837</v>
      </c>
      <c r="AB1374" s="49">
        <v>1.7852155009999999</v>
      </c>
      <c r="AC1374" s="51">
        <v>0.55651590368719528</v>
      </c>
      <c r="AD1374" s="53">
        <v>98000</v>
      </c>
      <c r="AE1374" s="51">
        <v>48.205282925824228</v>
      </c>
      <c r="AF1374" s="51">
        <v>108.6967567193737</v>
      </c>
      <c r="AG1374" s="51">
        <v>19.287709959139608</v>
      </c>
      <c r="AH1374" s="51">
        <v>0.23490146762513375</v>
      </c>
      <c r="AI1374" s="51">
        <v>0.17744512845894178</v>
      </c>
      <c r="AJ1374" s="51">
        <v>0.14107393531585311</v>
      </c>
      <c r="AK1374" s="51">
        <v>128.74342292148782</v>
      </c>
      <c r="AL1374" s="51">
        <v>90.469471760716544</v>
      </c>
      <c r="AM1374" s="51">
        <v>167.0173740822591</v>
      </c>
    </row>
    <row r="1375" spans="1:39">
      <c r="A1375" t="s">
        <v>2889</v>
      </c>
      <c r="B1375">
        <v>6</v>
      </c>
      <c r="C1375" t="s">
        <v>2890</v>
      </c>
      <c r="D1375" t="s">
        <v>2144</v>
      </c>
      <c r="E1375" t="s">
        <v>137</v>
      </c>
      <c r="F1375" t="s">
        <v>138</v>
      </c>
      <c r="G1375" t="s">
        <v>139</v>
      </c>
      <c r="H1375" t="s">
        <v>140</v>
      </c>
      <c r="I1375" t="s">
        <v>10</v>
      </c>
      <c r="J1375" t="s">
        <v>20</v>
      </c>
      <c r="K1375">
        <v>52</v>
      </c>
      <c r="L1375">
        <v>150486475</v>
      </c>
      <c r="M1375" t="s">
        <v>2145</v>
      </c>
      <c r="N1375">
        <v>373</v>
      </c>
      <c r="O1375">
        <v>4736851.1976923123</v>
      </c>
      <c r="P1375" s="49" t="s">
        <v>33</v>
      </c>
      <c r="Q1375" s="49">
        <v>9800000</v>
      </c>
      <c r="R1375" s="49">
        <v>32.510452999999998</v>
      </c>
      <c r="S1375" s="49">
        <v>52.540310169999998</v>
      </c>
      <c r="T1375" s="49">
        <v>102.35469113918218</v>
      </c>
      <c r="U1375" s="49" t="s">
        <v>2146</v>
      </c>
      <c r="V1375" s="49">
        <v>0.29728859379567718</v>
      </c>
      <c r="W1375" s="49">
        <v>1.1827248672603601</v>
      </c>
      <c r="X1375" s="49">
        <v>2.8362873714296502</v>
      </c>
      <c r="Y1375" s="49">
        <v>44.303867318364098</v>
      </c>
      <c r="Z1375" s="49">
        <v>0.43808999999999998</v>
      </c>
      <c r="AA1375" s="49">
        <v>148.6976837</v>
      </c>
      <c r="AB1375" s="49">
        <v>1.7852155009999999</v>
      </c>
      <c r="AC1375" s="51">
        <v>0.55651590368719528</v>
      </c>
      <c r="AD1375" s="53">
        <v>98000</v>
      </c>
      <c r="AE1375" s="51">
        <v>48.335216302982779</v>
      </c>
      <c r="AF1375" s="51">
        <v>108.98973989112402</v>
      </c>
      <c r="AG1375" s="51">
        <v>19.356488533566242</v>
      </c>
      <c r="AH1375" s="51">
        <v>0.23475264471929072</v>
      </c>
      <c r="AI1375" s="51">
        <v>0.17759918092200722</v>
      </c>
      <c r="AJ1375" s="51">
        <v>0.14107393531585311</v>
      </c>
      <c r="AK1375" s="51">
        <v>128.85519404519673</v>
      </c>
      <c r="AL1375" s="51">
        <v>90.548014604231085</v>
      </c>
      <c r="AM1375" s="51">
        <v>167.16237348616241</v>
      </c>
    </row>
    <row r="1376" spans="1:39">
      <c r="A1376" t="s">
        <v>2891</v>
      </c>
      <c r="B1376">
        <v>6</v>
      </c>
      <c r="C1376" t="s">
        <v>2892</v>
      </c>
      <c r="D1376" t="s">
        <v>2144</v>
      </c>
      <c r="E1376" t="s">
        <v>137</v>
      </c>
      <c r="F1376" t="s">
        <v>138</v>
      </c>
      <c r="G1376" t="s">
        <v>139</v>
      </c>
      <c r="H1376" t="s">
        <v>140</v>
      </c>
      <c r="I1376" t="s">
        <v>10</v>
      </c>
      <c r="J1376" t="s">
        <v>20</v>
      </c>
      <c r="K1376">
        <v>52</v>
      </c>
      <c r="L1376">
        <v>150486475</v>
      </c>
      <c r="M1376" t="s">
        <v>2145</v>
      </c>
      <c r="N1376">
        <v>374</v>
      </c>
      <c r="O1376">
        <v>4749584.6686538504</v>
      </c>
      <c r="P1376" s="49" t="s">
        <v>33</v>
      </c>
      <c r="Q1376" s="49">
        <v>9800000</v>
      </c>
      <c r="R1376" s="49">
        <v>32.510452999999998</v>
      </c>
      <c r="S1376" s="49">
        <v>52.540310169999998</v>
      </c>
      <c r="T1376" s="49">
        <v>102.35469113918218</v>
      </c>
      <c r="U1376" s="49" t="s">
        <v>2146</v>
      </c>
      <c r="V1376" s="49">
        <v>0.29728859379567718</v>
      </c>
      <c r="W1376" s="49">
        <v>1.1827248672603601</v>
      </c>
      <c r="X1376" s="49">
        <v>2.8362873714296502</v>
      </c>
      <c r="Y1376" s="49">
        <v>44.303867318364098</v>
      </c>
      <c r="Z1376" s="49">
        <v>0.43808999999999998</v>
      </c>
      <c r="AA1376" s="49">
        <v>148.6976837</v>
      </c>
      <c r="AB1376" s="49">
        <v>1.7852155009999999</v>
      </c>
      <c r="AC1376" s="51">
        <v>0.55651590368719528</v>
      </c>
      <c r="AD1376" s="53">
        <v>98000</v>
      </c>
      <c r="AE1376" s="51">
        <v>48.46514968014133</v>
      </c>
      <c r="AF1376" s="51">
        <v>109.28272306287434</v>
      </c>
      <c r="AG1376" s="51">
        <v>19.425222741968302</v>
      </c>
      <c r="AH1376" s="51">
        <v>0.23460121614300089</v>
      </c>
      <c r="AI1376" s="51">
        <v>0.17775200139176861</v>
      </c>
      <c r="AJ1376" s="51">
        <v>0.14107393531585311</v>
      </c>
      <c r="AK1376" s="51">
        <v>128.96607130928632</v>
      </c>
      <c r="AL1376" s="51">
        <v>90.62592932239555</v>
      </c>
      <c r="AM1376" s="51">
        <v>167.30621329617708</v>
      </c>
    </row>
    <row r="1377" spans="1:39">
      <c r="A1377" t="s">
        <v>2893</v>
      </c>
      <c r="B1377">
        <v>6</v>
      </c>
      <c r="C1377" t="s">
        <v>2894</v>
      </c>
      <c r="D1377" t="s">
        <v>2144</v>
      </c>
      <c r="E1377" t="s">
        <v>137</v>
      </c>
      <c r="F1377" t="s">
        <v>138</v>
      </c>
      <c r="G1377" t="s">
        <v>139</v>
      </c>
      <c r="H1377" t="s">
        <v>140</v>
      </c>
      <c r="I1377" t="s">
        <v>10</v>
      </c>
      <c r="J1377" t="s">
        <v>20</v>
      </c>
      <c r="K1377">
        <v>52</v>
      </c>
      <c r="L1377">
        <v>150486475</v>
      </c>
      <c r="M1377" t="s">
        <v>2145</v>
      </c>
      <c r="N1377">
        <v>375</v>
      </c>
      <c r="O1377">
        <v>4762318.1396153886</v>
      </c>
      <c r="P1377" s="49" t="s">
        <v>33</v>
      </c>
      <c r="Q1377" s="49">
        <v>9800000</v>
      </c>
      <c r="R1377" s="49">
        <v>32.510452999999998</v>
      </c>
      <c r="S1377" s="49">
        <v>52.540310169999998</v>
      </c>
      <c r="T1377" s="49">
        <v>102.35469113918218</v>
      </c>
      <c r="U1377" s="49" t="s">
        <v>2146</v>
      </c>
      <c r="V1377" s="49">
        <v>0.29728859379567718</v>
      </c>
      <c r="W1377" s="49">
        <v>1.1827248672603601</v>
      </c>
      <c r="X1377" s="49">
        <v>2.8362873714296502</v>
      </c>
      <c r="Y1377" s="49">
        <v>44.303867318364098</v>
      </c>
      <c r="Z1377" s="49">
        <v>0.43808999999999998</v>
      </c>
      <c r="AA1377" s="49">
        <v>148.6976837</v>
      </c>
      <c r="AB1377" s="49">
        <v>1.7852155009999999</v>
      </c>
      <c r="AC1377" s="51">
        <v>0.55651590368719528</v>
      </c>
      <c r="AD1377" s="53">
        <v>98000</v>
      </c>
      <c r="AE1377" s="51">
        <v>48.595083057299881</v>
      </c>
      <c r="AF1377" s="51">
        <v>109.57570623462466</v>
      </c>
      <c r="AG1377" s="51">
        <v>19.493911824767689</v>
      </c>
      <c r="AH1377" s="51">
        <v>0.23444719500109756</v>
      </c>
      <c r="AI1377" s="51">
        <v>0.17790359281853149</v>
      </c>
      <c r="AJ1377" s="51">
        <v>0.14107393531585311</v>
      </c>
      <c r="AK1377" s="51">
        <v>129.07605685431932</v>
      </c>
      <c r="AL1377" s="51">
        <v>90.703217419407835</v>
      </c>
      <c r="AM1377" s="51">
        <v>167.44889628923079</v>
      </c>
    </row>
    <row r="1378" spans="1:39">
      <c r="A1378" t="s">
        <v>2895</v>
      </c>
      <c r="B1378">
        <v>6</v>
      </c>
      <c r="C1378" t="s">
        <v>2896</v>
      </c>
      <c r="D1378" t="s">
        <v>2144</v>
      </c>
      <c r="E1378" t="s">
        <v>137</v>
      </c>
      <c r="F1378" t="s">
        <v>138</v>
      </c>
      <c r="G1378" t="s">
        <v>139</v>
      </c>
      <c r="H1378" t="s">
        <v>140</v>
      </c>
      <c r="I1378" t="s">
        <v>10</v>
      </c>
      <c r="J1378" t="s">
        <v>20</v>
      </c>
      <c r="K1378">
        <v>52</v>
      </c>
      <c r="L1378">
        <v>150486475</v>
      </c>
      <c r="M1378" t="s">
        <v>2145</v>
      </c>
      <c r="N1378">
        <v>376</v>
      </c>
      <c r="O1378">
        <v>4775051.6105769267</v>
      </c>
      <c r="P1378" s="49" t="s">
        <v>33</v>
      </c>
      <c r="Q1378" s="49">
        <v>9800000</v>
      </c>
      <c r="R1378" s="49">
        <v>32.510452999999998</v>
      </c>
      <c r="S1378" s="49">
        <v>52.540310169999998</v>
      </c>
      <c r="T1378" s="49">
        <v>102.35469113918218</v>
      </c>
      <c r="U1378" s="49" t="s">
        <v>2146</v>
      </c>
      <c r="V1378" s="49">
        <v>0.29728859379567718</v>
      </c>
      <c r="W1378" s="49">
        <v>1.1827248672603601</v>
      </c>
      <c r="X1378" s="49">
        <v>2.8362873714296502</v>
      </c>
      <c r="Y1378" s="49">
        <v>44.303867318364098</v>
      </c>
      <c r="Z1378" s="49">
        <v>0.43808999999999998</v>
      </c>
      <c r="AA1378" s="49">
        <v>148.6976837</v>
      </c>
      <c r="AB1378" s="49">
        <v>1.7852155009999999</v>
      </c>
      <c r="AC1378" s="51">
        <v>0.55651590368719528</v>
      </c>
      <c r="AD1378" s="53">
        <v>98000</v>
      </c>
      <c r="AE1378" s="51">
        <v>48.725016434458439</v>
      </c>
      <c r="AF1378" s="51">
        <v>109.868689406375</v>
      </c>
      <c r="AG1378" s="51">
        <v>19.562555026227354</v>
      </c>
      <c r="AH1378" s="51">
        <v>0.23429059440369027</v>
      </c>
      <c r="AI1378" s="51">
        <v>0.17805395815609193</v>
      </c>
      <c r="AJ1378" s="51">
        <v>0.14107393531585311</v>
      </c>
      <c r="AK1378" s="51">
        <v>129.18515282339098</v>
      </c>
      <c r="AL1378" s="51">
        <v>90.779880401245421</v>
      </c>
      <c r="AM1378" s="51">
        <v>167.59042524553655</v>
      </c>
    </row>
    <row r="1379" spans="1:39">
      <c r="A1379" t="s">
        <v>2897</v>
      </c>
      <c r="B1379">
        <v>6</v>
      </c>
      <c r="C1379" t="s">
        <v>2898</v>
      </c>
      <c r="D1379" t="s">
        <v>2144</v>
      </c>
      <c r="E1379" t="s">
        <v>137</v>
      </c>
      <c r="F1379" t="s">
        <v>138</v>
      </c>
      <c r="G1379" t="s">
        <v>139</v>
      </c>
      <c r="H1379" t="s">
        <v>140</v>
      </c>
      <c r="I1379" t="s">
        <v>10</v>
      </c>
      <c r="J1379" t="s">
        <v>20</v>
      </c>
      <c r="K1379">
        <v>52</v>
      </c>
      <c r="L1379">
        <v>150486475</v>
      </c>
      <c r="M1379" t="s">
        <v>2145</v>
      </c>
      <c r="N1379">
        <v>377</v>
      </c>
      <c r="O1379">
        <v>4787785.0815384649</v>
      </c>
      <c r="P1379" s="49" t="s">
        <v>33</v>
      </c>
      <c r="Q1379" s="49">
        <v>9800000</v>
      </c>
      <c r="R1379" s="49">
        <v>32.510452999999998</v>
      </c>
      <c r="S1379" s="49">
        <v>52.540310169999998</v>
      </c>
      <c r="T1379" s="49">
        <v>102.35469113918218</v>
      </c>
      <c r="U1379" s="49" t="s">
        <v>2146</v>
      </c>
      <c r="V1379" s="49">
        <v>0.29728859379567718</v>
      </c>
      <c r="W1379" s="49">
        <v>1.1827248672603601</v>
      </c>
      <c r="X1379" s="49">
        <v>2.8362873714296502</v>
      </c>
      <c r="Y1379" s="49">
        <v>44.303867318364098</v>
      </c>
      <c r="Z1379" s="49">
        <v>0.43808999999999998</v>
      </c>
      <c r="AA1379" s="49">
        <v>148.6976837</v>
      </c>
      <c r="AB1379" s="49">
        <v>1.7852155009999999</v>
      </c>
      <c r="AC1379" s="51">
        <v>0.55651590368719528</v>
      </c>
      <c r="AD1379" s="53">
        <v>98000</v>
      </c>
      <c r="AE1379" s="51">
        <v>48.85494981161699</v>
      </c>
      <c r="AF1379" s="51">
        <v>110.16167257812532</v>
      </c>
      <c r="AG1379" s="51">
        <v>19.631151594452721</v>
      </c>
      <c r="AH1379" s="51">
        <v>0.23413142746582086</v>
      </c>
      <c r="AI1379" s="51">
        <v>0.17820310036170289</v>
      </c>
      <c r="AJ1379" s="51">
        <v>0.14107393531585311</v>
      </c>
      <c r="AK1379" s="51">
        <v>129.29336136210472</v>
      </c>
      <c r="AL1379" s="51">
        <v>90.855919775648275</v>
      </c>
      <c r="AM1379" s="51">
        <v>167.73080294856121</v>
      </c>
    </row>
    <row r="1380" spans="1:39">
      <c r="A1380" t="s">
        <v>2899</v>
      </c>
      <c r="B1380">
        <v>6</v>
      </c>
      <c r="C1380" t="s">
        <v>2900</v>
      </c>
      <c r="D1380" t="s">
        <v>2144</v>
      </c>
      <c r="E1380" t="s">
        <v>137</v>
      </c>
      <c r="F1380" t="s">
        <v>138</v>
      </c>
      <c r="G1380" t="s">
        <v>139</v>
      </c>
      <c r="H1380" t="s">
        <v>140</v>
      </c>
      <c r="I1380" t="s">
        <v>10</v>
      </c>
      <c r="J1380" t="s">
        <v>20</v>
      </c>
      <c r="K1380">
        <v>52</v>
      </c>
      <c r="L1380">
        <v>150486475</v>
      </c>
      <c r="M1380" t="s">
        <v>2145</v>
      </c>
      <c r="N1380">
        <v>378</v>
      </c>
      <c r="O1380">
        <v>4800518.552500003</v>
      </c>
      <c r="P1380" s="49" t="s">
        <v>33</v>
      </c>
      <c r="Q1380" s="49">
        <v>9800000</v>
      </c>
      <c r="R1380" s="49">
        <v>32.510452999999998</v>
      </c>
      <c r="S1380" s="49">
        <v>52.540310169999998</v>
      </c>
      <c r="T1380" s="49">
        <v>102.35469113918218</v>
      </c>
      <c r="U1380" s="49" t="s">
        <v>2146</v>
      </c>
      <c r="V1380" s="49">
        <v>0.29728859379567718</v>
      </c>
      <c r="W1380" s="49">
        <v>1.1827248672603601</v>
      </c>
      <c r="X1380" s="49">
        <v>2.8362873714296502</v>
      </c>
      <c r="Y1380" s="49">
        <v>44.303867318364098</v>
      </c>
      <c r="Z1380" s="49">
        <v>0.43808999999999998</v>
      </c>
      <c r="AA1380" s="49">
        <v>148.6976837</v>
      </c>
      <c r="AB1380" s="49">
        <v>1.7852155009999999</v>
      </c>
      <c r="AC1380" s="51">
        <v>0.55651590368719528</v>
      </c>
      <c r="AD1380" s="53">
        <v>98000</v>
      </c>
      <c r="AE1380" s="51">
        <v>48.984883188775541</v>
      </c>
      <c r="AF1380" s="51">
        <v>110.45465574987564</v>
      </c>
      <c r="AG1380" s="51">
        <v>19.699700781393062</v>
      </c>
      <c r="AH1380" s="51">
        <v>0.23396970730714356</v>
      </c>
      <c r="AI1380" s="51">
        <v>0.17835102239604095</v>
      </c>
      <c r="AJ1380" s="51">
        <v>0.14107393531585311</v>
      </c>
      <c r="AK1380" s="51">
        <v>129.4006846185479</v>
      </c>
      <c r="AL1380" s="51">
        <v>90.931337052101881</v>
      </c>
      <c r="AM1380" s="51">
        <v>167.87003218499393</v>
      </c>
    </row>
    <row r="1381" spans="1:39">
      <c r="A1381" t="s">
        <v>2901</v>
      </c>
      <c r="B1381">
        <v>6</v>
      </c>
      <c r="C1381" t="s">
        <v>2902</v>
      </c>
      <c r="D1381" t="s">
        <v>2144</v>
      </c>
      <c r="E1381" t="s">
        <v>137</v>
      </c>
      <c r="F1381" t="s">
        <v>138</v>
      </c>
      <c r="G1381" t="s">
        <v>139</v>
      </c>
      <c r="H1381" t="s">
        <v>140</v>
      </c>
      <c r="I1381" t="s">
        <v>10</v>
      </c>
      <c r="J1381" t="s">
        <v>20</v>
      </c>
      <c r="K1381">
        <v>52</v>
      </c>
      <c r="L1381">
        <v>150486475</v>
      </c>
      <c r="M1381" t="s">
        <v>2145</v>
      </c>
      <c r="N1381">
        <v>379</v>
      </c>
      <c r="O1381">
        <v>4813252.0234615412</v>
      </c>
      <c r="P1381" s="49" t="s">
        <v>33</v>
      </c>
      <c r="Q1381" s="49">
        <v>9800000</v>
      </c>
      <c r="R1381" s="49">
        <v>32.510452999999998</v>
      </c>
      <c r="S1381" s="49">
        <v>52.540310169999998</v>
      </c>
      <c r="T1381" s="49">
        <v>102.35469113918218</v>
      </c>
      <c r="U1381" s="49" t="s">
        <v>2146</v>
      </c>
      <c r="V1381" s="49">
        <v>0.29728859379567718</v>
      </c>
      <c r="W1381" s="49">
        <v>1.1827248672603601</v>
      </c>
      <c r="X1381" s="49">
        <v>2.8362873714296502</v>
      </c>
      <c r="Y1381" s="49">
        <v>44.303867318364098</v>
      </c>
      <c r="Z1381" s="49">
        <v>0.43808999999999998</v>
      </c>
      <c r="AA1381" s="49">
        <v>148.6976837</v>
      </c>
      <c r="AB1381" s="49">
        <v>1.7852155009999999</v>
      </c>
      <c r="AC1381" s="51">
        <v>0.55651590368719528</v>
      </c>
      <c r="AD1381" s="53">
        <v>98000</v>
      </c>
      <c r="AE1381" s="51">
        <v>49.114816565934092</v>
      </c>
      <c r="AF1381" s="51">
        <v>110.74763892162596</v>
      </c>
      <c r="AG1381" s="51">
        <v>19.768201842842736</v>
      </c>
      <c r="AH1381" s="51">
        <v>0.23380544705157796</v>
      </c>
      <c r="AI1381" s="51">
        <v>0.17849772722317198</v>
      </c>
      <c r="AJ1381" s="51">
        <v>0.14107393531585311</v>
      </c>
      <c r="AK1381" s="51">
        <v>129.50712474326693</v>
      </c>
      <c r="AL1381" s="51">
        <v>91.006133741819752</v>
      </c>
      <c r="AM1381" s="51">
        <v>168.0081157447141</v>
      </c>
    </row>
    <row r="1382" spans="1:39">
      <c r="A1382" t="s">
        <v>2903</v>
      </c>
      <c r="B1382">
        <v>6</v>
      </c>
      <c r="C1382" t="s">
        <v>2904</v>
      </c>
      <c r="D1382" t="s">
        <v>2144</v>
      </c>
      <c r="E1382" t="s">
        <v>137</v>
      </c>
      <c r="F1382" t="s">
        <v>138</v>
      </c>
      <c r="G1382" t="s">
        <v>139</v>
      </c>
      <c r="H1382" t="s">
        <v>140</v>
      </c>
      <c r="I1382" t="s">
        <v>10</v>
      </c>
      <c r="J1382" t="s">
        <v>20</v>
      </c>
      <c r="K1382">
        <v>52</v>
      </c>
      <c r="L1382">
        <v>150486475</v>
      </c>
      <c r="M1382" t="s">
        <v>2145</v>
      </c>
      <c r="N1382">
        <v>380</v>
      </c>
      <c r="O1382">
        <v>4825985.4944230793</v>
      </c>
      <c r="P1382" s="49" t="s">
        <v>33</v>
      </c>
      <c r="Q1382" s="49">
        <v>9800000</v>
      </c>
      <c r="R1382" s="49">
        <v>32.510452999999998</v>
      </c>
      <c r="S1382" s="49">
        <v>52.540310169999998</v>
      </c>
      <c r="T1382" s="49">
        <v>102.35469113918218</v>
      </c>
      <c r="U1382" s="49" t="s">
        <v>2146</v>
      </c>
      <c r="V1382" s="49">
        <v>0.29728859379567718</v>
      </c>
      <c r="W1382" s="49">
        <v>1.1827248672603601</v>
      </c>
      <c r="X1382" s="49">
        <v>2.8362873714296502</v>
      </c>
      <c r="Y1382" s="49">
        <v>44.303867318364098</v>
      </c>
      <c r="Z1382" s="49">
        <v>0.43808999999999998</v>
      </c>
      <c r="AA1382" s="49">
        <v>148.6976837</v>
      </c>
      <c r="AB1382" s="49">
        <v>1.7852155009999999</v>
      </c>
      <c r="AC1382" s="51">
        <v>0.55651590368719528</v>
      </c>
      <c r="AD1382" s="53">
        <v>98000</v>
      </c>
      <c r="AE1382" s="51">
        <v>49.244749943092643</v>
      </c>
      <c r="AF1382" s="51">
        <v>111.04062209337629</v>
      </c>
      <c r="AG1382" s="51">
        <v>19.83665403844234</v>
      </c>
      <c r="AH1382" s="51">
        <v>0.23363865982698534</v>
      </c>
      <c r="AI1382" s="51">
        <v>0.17864321781051712</v>
      </c>
      <c r="AJ1382" s="51">
        <v>0.14107393531585311</v>
      </c>
      <c r="AK1382" s="51">
        <v>129.61268388924262</v>
      </c>
      <c r="AL1382" s="51">
        <v>91.080311357726046</v>
      </c>
      <c r="AM1382" s="51">
        <v>168.14505642075918</v>
      </c>
    </row>
    <row r="1383" spans="1:39">
      <c r="A1383" t="s">
        <v>2905</v>
      </c>
      <c r="B1383">
        <v>6</v>
      </c>
      <c r="C1383" t="s">
        <v>2906</v>
      </c>
      <c r="D1383" t="s">
        <v>2144</v>
      </c>
      <c r="E1383" t="s">
        <v>137</v>
      </c>
      <c r="F1383" t="s">
        <v>138</v>
      </c>
      <c r="G1383" t="s">
        <v>139</v>
      </c>
      <c r="H1383" t="s">
        <v>140</v>
      </c>
      <c r="I1383" t="s">
        <v>10</v>
      </c>
      <c r="J1383" t="s">
        <v>20</v>
      </c>
      <c r="K1383">
        <v>52</v>
      </c>
      <c r="L1383">
        <v>150486475</v>
      </c>
      <c r="M1383" t="s">
        <v>2145</v>
      </c>
      <c r="N1383">
        <v>381</v>
      </c>
      <c r="O1383">
        <v>4838718.9653846174</v>
      </c>
      <c r="P1383" s="49" t="s">
        <v>33</v>
      </c>
      <c r="Q1383" s="49">
        <v>9800000</v>
      </c>
      <c r="R1383" s="49">
        <v>32.510452999999998</v>
      </c>
      <c r="S1383" s="49">
        <v>52.540310169999998</v>
      </c>
      <c r="T1383" s="49">
        <v>102.35469113918218</v>
      </c>
      <c r="U1383" s="49" t="s">
        <v>2146</v>
      </c>
      <c r="V1383" s="49">
        <v>0.29728859379567718</v>
      </c>
      <c r="W1383" s="49">
        <v>1.1827248672603601</v>
      </c>
      <c r="X1383" s="49">
        <v>2.8362873714296502</v>
      </c>
      <c r="Y1383" s="49">
        <v>44.303867318364098</v>
      </c>
      <c r="Z1383" s="49">
        <v>0.43808999999999998</v>
      </c>
      <c r="AA1383" s="49">
        <v>148.6976837</v>
      </c>
      <c r="AB1383" s="49">
        <v>1.7852155009999999</v>
      </c>
      <c r="AC1383" s="51">
        <v>0.55651590368719528</v>
      </c>
      <c r="AD1383" s="53">
        <v>98000</v>
      </c>
      <c r="AE1383" s="51">
        <v>49.374683320251201</v>
      </c>
      <c r="AF1383" s="51">
        <v>111.33360526512664</v>
      </c>
      <c r="AG1383" s="51">
        <v>19.905056631679741</v>
      </c>
      <c r="AH1383" s="51">
        <v>0.2334693587646966</v>
      </c>
      <c r="AI1383" s="51">
        <v>0.17878749712881761</v>
      </c>
      <c r="AJ1383" s="51">
        <v>0.14107393531585311</v>
      </c>
      <c r="AK1383" s="51">
        <v>129.71736421186461</v>
      </c>
      <c r="AL1383" s="51">
        <v>91.153871414437674</v>
      </c>
      <c r="AM1383" s="51">
        <v>168.28085700929157</v>
      </c>
    </row>
    <row r="1384" spans="1:39">
      <c r="A1384" t="s">
        <v>2907</v>
      </c>
      <c r="B1384">
        <v>6</v>
      </c>
      <c r="C1384" t="s">
        <v>2908</v>
      </c>
      <c r="D1384" t="s">
        <v>2144</v>
      </c>
      <c r="E1384" t="s">
        <v>137</v>
      </c>
      <c r="F1384" t="s">
        <v>138</v>
      </c>
      <c r="G1384" t="s">
        <v>139</v>
      </c>
      <c r="H1384" t="s">
        <v>140</v>
      </c>
      <c r="I1384" t="s">
        <v>10</v>
      </c>
      <c r="J1384" t="s">
        <v>20</v>
      </c>
      <c r="K1384">
        <v>52</v>
      </c>
      <c r="L1384">
        <v>150486475</v>
      </c>
      <c r="M1384" t="s">
        <v>2145</v>
      </c>
      <c r="N1384">
        <v>382</v>
      </c>
      <c r="O1384">
        <v>4851452.4363461556</v>
      </c>
      <c r="P1384" s="49" t="s">
        <v>33</v>
      </c>
      <c r="Q1384" s="49">
        <v>9800000</v>
      </c>
      <c r="R1384" s="49">
        <v>32.510452999999998</v>
      </c>
      <c r="S1384" s="49">
        <v>52.540310169999998</v>
      </c>
      <c r="T1384" s="49">
        <v>102.35469113918218</v>
      </c>
      <c r="U1384" s="49" t="s">
        <v>2146</v>
      </c>
      <c r="V1384" s="49">
        <v>0.29728859379567718</v>
      </c>
      <c r="W1384" s="49">
        <v>1.1827248672603601</v>
      </c>
      <c r="X1384" s="49">
        <v>2.8362873714296502</v>
      </c>
      <c r="Y1384" s="49">
        <v>44.303867318364098</v>
      </c>
      <c r="Z1384" s="49">
        <v>0.43808999999999998</v>
      </c>
      <c r="AA1384" s="49">
        <v>148.6976837</v>
      </c>
      <c r="AB1384" s="49">
        <v>1.7852155009999999</v>
      </c>
      <c r="AC1384" s="51">
        <v>0.55651590368719528</v>
      </c>
      <c r="AD1384" s="53">
        <v>98000</v>
      </c>
      <c r="AE1384" s="51">
        <v>49.504616697409752</v>
      </c>
      <c r="AF1384" s="51">
        <v>111.62658843687696</v>
      </c>
      <c r="AG1384" s="51">
        <v>19.973408889891044</v>
      </c>
      <c r="AH1384" s="51">
        <v>0.23329755699945581</v>
      </c>
      <c r="AI1384" s="51">
        <v>0.17893056815210012</v>
      </c>
      <c r="AJ1384" s="51">
        <v>0.14107393531585311</v>
      </c>
      <c r="AK1384" s="51">
        <v>129.82116786890631</v>
      </c>
      <c r="AL1384" s="51">
        <v>91.226815428246596</v>
      </c>
      <c r="AM1384" s="51">
        <v>168.41552030956601</v>
      </c>
    </row>
    <row r="1385" spans="1:39">
      <c r="A1385" t="s">
        <v>2909</v>
      </c>
      <c r="B1385">
        <v>6</v>
      </c>
      <c r="C1385" t="s">
        <v>2910</v>
      </c>
      <c r="D1385" t="s">
        <v>2144</v>
      </c>
      <c r="E1385" t="s">
        <v>137</v>
      </c>
      <c r="F1385" t="s">
        <v>138</v>
      </c>
      <c r="G1385" t="s">
        <v>139</v>
      </c>
      <c r="H1385" t="s">
        <v>140</v>
      </c>
      <c r="I1385" t="s">
        <v>10</v>
      </c>
      <c r="J1385" t="s">
        <v>20</v>
      </c>
      <c r="K1385">
        <v>52</v>
      </c>
      <c r="L1385">
        <v>150486475</v>
      </c>
      <c r="M1385" t="s">
        <v>2145</v>
      </c>
      <c r="N1385">
        <v>383</v>
      </c>
      <c r="O1385">
        <v>4864185.9073076937</v>
      </c>
      <c r="P1385" s="49" t="s">
        <v>33</v>
      </c>
      <c r="Q1385" s="49">
        <v>9800000</v>
      </c>
      <c r="R1385" s="49">
        <v>32.510452999999998</v>
      </c>
      <c r="S1385" s="49">
        <v>52.540310169999998</v>
      </c>
      <c r="T1385" s="49">
        <v>102.35469113918218</v>
      </c>
      <c r="U1385" s="49" t="s">
        <v>2146</v>
      </c>
      <c r="V1385" s="49">
        <v>0.29728859379567718</v>
      </c>
      <c r="W1385" s="49">
        <v>1.1827248672603601</v>
      </c>
      <c r="X1385" s="49">
        <v>2.8362873714296502</v>
      </c>
      <c r="Y1385" s="49">
        <v>44.303867318364098</v>
      </c>
      <c r="Z1385" s="49">
        <v>0.43808999999999998</v>
      </c>
      <c r="AA1385" s="49">
        <v>148.6976837</v>
      </c>
      <c r="AB1385" s="49">
        <v>1.7852155009999999</v>
      </c>
      <c r="AC1385" s="51">
        <v>0.55651590368719528</v>
      </c>
      <c r="AD1385" s="53">
        <v>98000</v>
      </c>
      <c r="AE1385" s="51">
        <v>49.634550074568303</v>
      </c>
      <c r="AF1385" s="51">
        <v>111.91957160862728</v>
      </c>
      <c r="AG1385" s="51">
        <v>20.041710084261432</v>
      </c>
      <c r="AH1385" s="51">
        <v>0.23312326766874494</v>
      </c>
      <c r="AI1385" s="51">
        <v>0.17907243385764107</v>
      </c>
      <c r="AJ1385" s="51">
        <v>0.14107393531585311</v>
      </c>
      <c r="AK1385" s="51">
        <v>129.92409702049886</v>
      </c>
      <c r="AL1385" s="51">
        <v>91.299144917101628</v>
      </c>
      <c r="AM1385" s="51">
        <v>168.54904912389611</v>
      </c>
    </row>
    <row r="1386" spans="1:39">
      <c r="A1386" t="s">
        <v>2911</v>
      </c>
      <c r="B1386">
        <v>6</v>
      </c>
      <c r="C1386" t="s">
        <v>2912</v>
      </c>
      <c r="D1386" t="s">
        <v>2144</v>
      </c>
      <c r="E1386" t="s">
        <v>137</v>
      </c>
      <c r="F1386" t="s">
        <v>138</v>
      </c>
      <c r="G1386" t="s">
        <v>139</v>
      </c>
      <c r="H1386" t="s">
        <v>140</v>
      </c>
      <c r="I1386" t="s">
        <v>10</v>
      </c>
      <c r="J1386" t="s">
        <v>20</v>
      </c>
      <c r="K1386">
        <v>52</v>
      </c>
      <c r="L1386">
        <v>150486475</v>
      </c>
      <c r="M1386" t="s">
        <v>2145</v>
      </c>
      <c r="N1386">
        <v>384</v>
      </c>
      <c r="O1386">
        <v>4876919.3782692319</v>
      </c>
      <c r="P1386" s="49" t="s">
        <v>33</v>
      </c>
      <c r="Q1386" s="49">
        <v>9800000</v>
      </c>
      <c r="R1386" s="49">
        <v>32.510452999999998</v>
      </c>
      <c r="S1386" s="49">
        <v>52.540310169999998</v>
      </c>
      <c r="T1386" s="49">
        <v>102.35469113918218</v>
      </c>
      <c r="U1386" s="49" t="s">
        <v>2146</v>
      </c>
      <c r="V1386" s="49">
        <v>0.29728859379567718</v>
      </c>
      <c r="W1386" s="49">
        <v>1.1827248672603601</v>
      </c>
      <c r="X1386" s="49">
        <v>2.8362873714296502</v>
      </c>
      <c r="Y1386" s="49">
        <v>44.303867318364098</v>
      </c>
      <c r="Z1386" s="49">
        <v>0.43808999999999998</v>
      </c>
      <c r="AA1386" s="49">
        <v>148.6976837</v>
      </c>
      <c r="AB1386" s="49">
        <v>1.7852155009999999</v>
      </c>
      <c r="AC1386" s="51">
        <v>0.55651590368719528</v>
      </c>
      <c r="AD1386" s="53">
        <v>98000</v>
      </c>
      <c r="AE1386" s="51">
        <v>49.764483451726854</v>
      </c>
      <c r="AF1386" s="51">
        <v>112.2125547803776</v>
      </c>
      <c r="AG1386" s="51">
        <v>20.10995948982595</v>
      </c>
      <c r="AH1386" s="51">
        <v>0.23294650391279217</v>
      </c>
      <c r="AI1386" s="51">
        <v>0.17921309722593126</v>
      </c>
      <c r="AJ1386" s="51">
        <v>0.14107393531585311</v>
      </c>
      <c r="AK1386" s="51">
        <v>130.02615382910568</v>
      </c>
      <c r="AL1386" s="51">
        <v>91.370861400590442</v>
      </c>
      <c r="AM1386" s="51">
        <v>168.68144625762093</v>
      </c>
    </row>
    <row r="1387" spans="1:39">
      <c r="A1387" t="s">
        <v>2913</v>
      </c>
      <c r="B1387">
        <v>6</v>
      </c>
      <c r="C1387" t="s">
        <v>2914</v>
      </c>
      <c r="D1387" t="s">
        <v>2144</v>
      </c>
      <c r="E1387" t="s">
        <v>137</v>
      </c>
      <c r="F1387" t="s">
        <v>138</v>
      </c>
      <c r="G1387" t="s">
        <v>139</v>
      </c>
      <c r="H1387" t="s">
        <v>140</v>
      </c>
      <c r="I1387" t="s">
        <v>10</v>
      </c>
      <c r="J1387" t="s">
        <v>20</v>
      </c>
      <c r="K1387">
        <v>52</v>
      </c>
      <c r="L1387">
        <v>150486475</v>
      </c>
      <c r="M1387" t="s">
        <v>2145</v>
      </c>
      <c r="N1387">
        <v>385</v>
      </c>
      <c r="O1387">
        <v>4889652.84923077</v>
      </c>
      <c r="P1387" s="49" t="s">
        <v>33</v>
      </c>
      <c r="Q1387" s="49">
        <v>9800000</v>
      </c>
      <c r="R1387" s="49">
        <v>32.510452999999998</v>
      </c>
      <c r="S1387" s="49">
        <v>52.540310169999998</v>
      </c>
      <c r="T1387" s="49">
        <v>102.35469113918218</v>
      </c>
      <c r="U1387" s="49" t="s">
        <v>2146</v>
      </c>
      <c r="V1387" s="49">
        <v>0.29728859379567718</v>
      </c>
      <c r="W1387" s="49">
        <v>1.1827248672603601</v>
      </c>
      <c r="X1387" s="49">
        <v>2.8362873714296502</v>
      </c>
      <c r="Y1387" s="49">
        <v>44.303867318364098</v>
      </c>
      <c r="Z1387" s="49">
        <v>0.43808999999999998</v>
      </c>
      <c r="AA1387" s="49">
        <v>148.6976837</v>
      </c>
      <c r="AB1387" s="49">
        <v>1.7852155009999999</v>
      </c>
      <c r="AC1387" s="51">
        <v>0.55651590368719528</v>
      </c>
      <c r="AD1387" s="53">
        <v>98000</v>
      </c>
      <c r="AE1387" s="51">
        <v>49.894416828885412</v>
      </c>
      <c r="AF1387" s="51">
        <v>112.50553795212794</v>
      </c>
      <c r="AG1387" s="51">
        <v>20.1781563854701</v>
      </c>
      <c r="AH1387" s="51">
        <v>0.232767278873829</v>
      </c>
      <c r="AI1387" s="51">
        <v>0.17935256124063934</v>
      </c>
      <c r="AJ1387" s="51">
        <v>0.14107393531585311</v>
      </c>
      <c r="AK1387" s="51">
        <v>130.12734045949574</v>
      </c>
      <c r="AL1387" s="51">
        <v>91.441966399920915</v>
      </c>
      <c r="AM1387" s="51">
        <v>168.81271451907057</v>
      </c>
    </row>
    <row r="1388" spans="1:39">
      <c r="A1388" t="s">
        <v>2915</v>
      </c>
      <c r="B1388">
        <v>6</v>
      </c>
      <c r="C1388" t="s">
        <v>2916</v>
      </c>
      <c r="D1388" t="s">
        <v>2144</v>
      </c>
      <c r="E1388" t="s">
        <v>137</v>
      </c>
      <c r="F1388" t="s">
        <v>138</v>
      </c>
      <c r="G1388" t="s">
        <v>139</v>
      </c>
      <c r="H1388" t="s">
        <v>140</v>
      </c>
      <c r="I1388" t="s">
        <v>10</v>
      </c>
      <c r="J1388" t="s">
        <v>20</v>
      </c>
      <c r="K1388">
        <v>52</v>
      </c>
      <c r="L1388">
        <v>150486475</v>
      </c>
      <c r="M1388" t="s">
        <v>2145</v>
      </c>
      <c r="N1388">
        <v>386</v>
      </c>
      <c r="O1388">
        <v>4902386.3201923082</v>
      </c>
      <c r="P1388" s="49" t="s">
        <v>33</v>
      </c>
      <c r="Q1388" s="49">
        <v>9800000</v>
      </c>
      <c r="R1388" s="49">
        <v>32.510452999999998</v>
      </c>
      <c r="S1388" s="49">
        <v>52.540310169999998</v>
      </c>
      <c r="T1388" s="49">
        <v>102.35469113918218</v>
      </c>
      <c r="U1388" s="49" t="s">
        <v>2146</v>
      </c>
      <c r="V1388" s="49">
        <v>0.29728859379567718</v>
      </c>
      <c r="W1388" s="49">
        <v>1.1827248672603601</v>
      </c>
      <c r="X1388" s="49">
        <v>2.8362873714296502</v>
      </c>
      <c r="Y1388" s="49">
        <v>44.303867318364098</v>
      </c>
      <c r="Z1388" s="49">
        <v>0.43808999999999998</v>
      </c>
      <c r="AA1388" s="49">
        <v>148.6976837</v>
      </c>
      <c r="AB1388" s="49">
        <v>1.7852155009999999</v>
      </c>
      <c r="AC1388" s="51">
        <v>0.55651590368719528</v>
      </c>
      <c r="AD1388" s="53">
        <v>98000</v>
      </c>
      <c r="AE1388" s="51">
        <v>50.024350206043962</v>
      </c>
      <c r="AF1388" s="51">
        <v>112.79852112387826</v>
      </c>
      <c r="AG1388" s="51">
        <v>20.246300053930447</v>
      </c>
      <c r="AH1388" s="51">
        <v>0.23258560569621761</v>
      </c>
      <c r="AI1388" s="51">
        <v>0.1794908288885759</v>
      </c>
      <c r="AJ1388" s="51">
        <v>0.14107393531585311</v>
      </c>
      <c r="AK1388" s="51">
        <v>130.22765907871766</v>
      </c>
      <c r="AL1388" s="51">
        <v>91.512461437902829</v>
      </c>
      <c r="AM1388" s="51">
        <v>168.94285671953247</v>
      </c>
    </row>
    <row r="1389" spans="1:39">
      <c r="A1389" t="s">
        <v>2917</v>
      </c>
      <c r="B1389">
        <v>6</v>
      </c>
      <c r="C1389" t="s">
        <v>2918</v>
      </c>
      <c r="D1389" t="s">
        <v>2144</v>
      </c>
      <c r="E1389" t="s">
        <v>137</v>
      </c>
      <c r="F1389" t="s">
        <v>138</v>
      </c>
      <c r="G1389" t="s">
        <v>139</v>
      </c>
      <c r="H1389" t="s">
        <v>140</v>
      </c>
      <c r="I1389" t="s">
        <v>10</v>
      </c>
      <c r="J1389" t="s">
        <v>20</v>
      </c>
      <c r="K1389">
        <v>52</v>
      </c>
      <c r="L1389">
        <v>150486475</v>
      </c>
      <c r="M1389" t="s">
        <v>2145</v>
      </c>
      <c r="N1389">
        <v>387</v>
      </c>
      <c r="O1389">
        <v>4915119.7911538463</v>
      </c>
      <c r="P1389" s="49" t="s">
        <v>33</v>
      </c>
      <c r="Q1389" s="49">
        <v>9800000</v>
      </c>
      <c r="R1389" s="49">
        <v>32.510452999999998</v>
      </c>
      <c r="S1389" s="49">
        <v>52.540310169999998</v>
      </c>
      <c r="T1389" s="49">
        <v>102.35469113918218</v>
      </c>
      <c r="U1389" s="49" t="s">
        <v>2146</v>
      </c>
      <c r="V1389" s="49">
        <v>0.29728859379567718</v>
      </c>
      <c r="W1389" s="49">
        <v>1.1827248672603601</v>
      </c>
      <c r="X1389" s="49">
        <v>2.8362873714296502</v>
      </c>
      <c r="Y1389" s="49">
        <v>44.303867318364098</v>
      </c>
      <c r="Z1389" s="49">
        <v>0.43808999999999998</v>
      </c>
      <c r="AA1389" s="49">
        <v>148.6976837</v>
      </c>
      <c r="AB1389" s="49">
        <v>1.7852155009999999</v>
      </c>
      <c r="AC1389" s="51">
        <v>0.55651590368719528</v>
      </c>
      <c r="AD1389" s="53">
        <v>98000</v>
      </c>
      <c r="AE1389" s="51">
        <v>50.154283583202513</v>
      </c>
      <c r="AF1389" s="51">
        <v>113.09150429562858</v>
      </c>
      <c r="AG1389" s="51">
        <v>20.314389781795047</v>
      </c>
      <c r="AH1389" s="51">
        <v>0.2324014975256834</v>
      </c>
      <c r="AI1389" s="51">
        <v>0.17962790315965649</v>
      </c>
      <c r="AJ1389" s="51">
        <v>0.14107393531585311</v>
      </c>
      <c r="AK1389" s="51">
        <v>130.3271118560728</v>
      </c>
      <c r="AL1389" s="51">
        <v>91.582348038928984</v>
      </c>
      <c r="AM1389" s="51">
        <v>169.07187567321662</v>
      </c>
    </row>
    <row r="1390" spans="1:39">
      <c r="A1390" t="s">
        <v>2919</v>
      </c>
      <c r="B1390">
        <v>6</v>
      </c>
      <c r="C1390" t="s">
        <v>2920</v>
      </c>
      <c r="D1390" t="s">
        <v>2144</v>
      </c>
      <c r="E1390" t="s">
        <v>137</v>
      </c>
      <c r="F1390" t="s">
        <v>138</v>
      </c>
      <c r="G1390" t="s">
        <v>139</v>
      </c>
      <c r="H1390" t="s">
        <v>140</v>
      </c>
      <c r="I1390" t="s">
        <v>10</v>
      </c>
      <c r="J1390" t="s">
        <v>20</v>
      </c>
      <c r="K1390">
        <v>52</v>
      </c>
      <c r="L1390">
        <v>150486475</v>
      </c>
      <c r="M1390" t="s">
        <v>2145</v>
      </c>
      <c r="N1390">
        <v>388</v>
      </c>
      <c r="O1390">
        <v>4927853.2621153845</v>
      </c>
      <c r="P1390" s="49" t="s">
        <v>33</v>
      </c>
      <c r="Q1390" s="49">
        <v>9800000</v>
      </c>
      <c r="R1390" s="49">
        <v>32.510452999999998</v>
      </c>
      <c r="S1390" s="49">
        <v>52.540310169999998</v>
      </c>
      <c r="T1390" s="49">
        <v>102.35469113918218</v>
      </c>
      <c r="U1390" s="49" t="s">
        <v>2146</v>
      </c>
      <c r="V1390" s="49">
        <v>0.29728859379567718</v>
      </c>
      <c r="W1390" s="49">
        <v>1.1827248672603601</v>
      </c>
      <c r="X1390" s="49">
        <v>2.8362873714296502</v>
      </c>
      <c r="Y1390" s="49">
        <v>44.303867318364098</v>
      </c>
      <c r="Z1390" s="49">
        <v>0.43808999999999998</v>
      </c>
      <c r="AA1390" s="49">
        <v>148.6976837</v>
      </c>
      <c r="AB1390" s="49">
        <v>1.7852155009999999</v>
      </c>
      <c r="AC1390" s="51">
        <v>0.55651590368719528</v>
      </c>
      <c r="AD1390" s="53">
        <v>98000</v>
      </c>
      <c r="AE1390" s="51">
        <v>50.284216960361064</v>
      </c>
      <c r="AF1390" s="51">
        <v>113.3844874673789</v>
      </c>
      <c r="AG1390" s="51">
        <v>20.382424859503811</v>
      </c>
      <c r="AH1390" s="51">
        <v>0.23221496750927018</v>
      </c>
      <c r="AI1390" s="51">
        <v>0.1797637870468648</v>
      </c>
      <c r="AJ1390" s="51">
        <v>0.14107393531585311</v>
      </c>
      <c r="AK1390" s="51">
        <v>130.42570096308862</v>
      </c>
      <c r="AL1390" s="51">
        <v>91.651627728956498</v>
      </c>
      <c r="AM1390" s="51">
        <v>169.19977419722073</v>
      </c>
    </row>
    <row r="1391" spans="1:39">
      <c r="A1391" t="s">
        <v>2921</v>
      </c>
      <c r="B1391">
        <v>6</v>
      </c>
      <c r="C1391" t="s">
        <v>2922</v>
      </c>
      <c r="D1391" t="s">
        <v>2144</v>
      </c>
      <c r="E1391" t="s">
        <v>137</v>
      </c>
      <c r="F1391" t="s">
        <v>138</v>
      </c>
      <c r="G1391" t="s">
        <v>139</v>
      </c>
      <c r="H1391" t="s">
        <v>140</v>
      </c>
      <c r="I1391" t="s">
        <v>10</v>
      </c>
      <c r="J1391" t="s">
        <v>20</v>
      </c>
      <c r="K1391">
        <v>52</v>
      </c>
      <c r="L1391">
        <v>150486475</v>
      </c>
      <c r="M1391" t="s">
        <v>2145</v>
      </c>
      <c r="N1391">
        <v>389</v>
      </c>
      <c r="O1391">
        <v>4940586.7330769226</v>
      </c>
      <c r="P1391" s="49" t="s">
        <v>33</v>
      </c>
      <c r="Q1391" s="49">
        <v>9800000</v>
      </c>
      <c r="R1391" s="49">
        <v>32.510452999999998</v>
      </c>
      <c r="S1391" s="49">
        <v>52.540310169999998</v>
      </c>
      <c r="T1391" s="49">
        <v>102.35469113918218</v>
      </c>
      <c r="U1391" s="49" t="s">
        <v>2146</v>
      </c>
      <c r="V1391" s="49">
        <v>0.29728859379567718</v>
      </c>
      <c r="W1391" s="49">
        <v>1.1827248672603601</v>
      </c>
      <c r="X1391" s="49">
        <v>2.8362873714296502</v>
      </c>
      <c r="Y1391" s="49">
        <v>44.303867318364098</v>
      </c>
      <c r="Z1391" s="49">
        <v>0.43808999999999998</v>
      </c>
      <c r="AA1391" s="49">
        <v>148.6976837</v>
      </c>
      <c r="AB1391" s="49">
        <v>1.7852155009999999</v>
      </c>
      <c r="AC1391" s="51">
        <v>0.55651590368719528</v>
      </c>
      <c r="AD1391" s="53">
        <v>98000</v>
      </c>
      <c r="AE1391" s="51">
        <v>50.414150337519615</v>
      </c>
      <c r="AF1391" s="51">
        <v>113.67747063912923</v>
      </c>
      <c r="AG1391" s="51">
        <v>20.450404581348771</v>
      </c>
      <c r="AH1391" s="51">
        <v>0.23202602879489559</v>
      </c>
      <c r="AI1391" s="51">
        <v>0.17989848354621538</v>
      </c>
      <c r="AJ1391" s="51">
        <v>0.14107393531585311</v>
      </c>
      <c r="AK1391" s="51">
        <v>130.52342857349157</v>
      </c>
      <c r="AL1391" s="51">
        <v>91.720302035487748</v>
      </c>
      <c r="AM1391" s="51">
        <v>169.3265551114954</v>
      </c>
    </row>
    <row r="1392" spans="1:39">
      <c r="A1392" t="s">
        <v>2923</v>
      </c>
      <c r="B1392">
        <v>6</v>
      </c>
      <c r="C1392" t="s">
        <v>2924</v>
      </c>
      <c r="D1392" t="s">
        <v>2144</v>
      </c>
      <c r="E1392" t="s">
        <v>137</v>
      </c>
      <c r="F1392" t="s">
        <v>138</v>
      </c>
      <c r="G1392" t="s">
        <v>139</v>
      </c>
      <c r="H1392" t="s">
        <v>140</v>
      </c>
      <c r="I1392" t="s">
        <v>10</v>
      </c>
      <c r="J1392" t="s">
        <v>20</v>
      </c>
      <c r="K1392">
        <v>52</v>
      </c>
      <c r="L1392">
        <v>150486475</v>
      </c>
      <c r="M1392" t="s">
        <v>2145</v>
      </c>
      <c r="N1392">
        <v>390</v>
      </c>
      <c r="O1392">
        <v>4953320.2040384607</v>
      </c>
      <c r="P1392" s="49" t="s">
        <v>33</v>
      </c>
      <c r="Q1392" s="49">
        <v>9800000</v>
      </c>
      <c r="R1392" s="49">
        <v>32.510452999999998</v>
      </c>
      <c r="S1392" s="49">
        <v>52.540310169999998</v>
      </c>
      <c r="T1392" s="49">
        <v>102.35469113918218</v>
      </c>
      <c r="U1392" s="49" t="s">
        <v>2146</v>
      </c>
      <c r="V1392" s="49">
        <v>0.29728859379567718</v>
      </c>
      <c r="W1392" s="49">
        <v>1.1827248672603601</v>
      </c>
      <c r="X1392" s="49">
        <v>2.8362873714296502</v>
      </c>
      <c r="Y1392" s="49">
        <v>44.303867318364098</v>
      </c>
      <c r="Z1392" s="49">
        <v>0.43808999999999998</v>
      </c>
      <c r="AA1392" s="49">
        <v>148.6976837</v>
      </c>
      <c r="AB1392" s="49">
        <v>1.7852155009999999</v>
      </c>
      <c r="AC1392" s="51">
        <v>0.55651590368719528</v>
      </c>
      <c r="AD1392" s="53">
        <v>98000</v>
      </c>
      <c r="AE1392" s="51">
        <v>50.544083714678173</v>
      </c>
      <c r="AF1392" s="51">
        <v>113.97045381087956</v>
      </c>
      <c r="AG1392" s="51">
        <v>20.518328245474255</v>
      </c>
      <c r="AH1392" s="51">
        <v>0.23183469453107236</v>
      </c>
      <c r="AI1392" s="51">
        <v>0.18003199565671629</v>
      </c>
      <c r="AJ1392" s="51">
        <v>0.14107393531585311</v>
      </c>
      <c r="AK1392" s="51">
        <v>130.62029686317999</v>
      </c>
      <c r="AL1392" s="51">
        <v>91.7883724875513</v>
      </c>
      <c r="AM1392" s="51">
        <v>169.45222123880868</v>
      </c>
    </row>
    <row r="1393" spans="1:39">
      <c r="A1393" t="s">
        <v>2925</v>
      </c>
      <c r="B1393">
        <v>6</v>
      </c>
      <c r="C1393" t="s">
        <v>2926</v>
      </c>
      <c r="D1393" t="s">
        <v>2144</v>
      </c>
      <c r="E1393" t="s">
        <v>137</v>
      </c>
      <c r="F1393" t="s">
        <v>138</v>
      </c>
      <c r="G1393" t="s">
        <v>139</v>
      </c>
      <c r="H1393" t="s">
        <v>140</v>
      </c>
      <c r="I1393" t="s">
        <v>10</v>
      </c>
      <c r="J1393" t="s">
        <v>20</v>
      </c>
      <c r="K1393">
        <v>52</v>
      </c>
      <c r="L1393">
        <v>150486475</v>
      </c>
      <c r="M1393" t="s">
        <v>2145</v>
      </c>
      <c r="N1393">
        <v>391</v>
      </c>
      <c r="O1393">
        <v>4966053.6749999989</v>
      </c>
      <c r="P1393" s="49" t="s">
        <v>33</v>
      </c>
      <c r="Q1393" s="49">
        <v>9800000</v>
      </c>
      <c r="R1393" s="49">
        <v>32.510452999999998</v>
      </c>
      <c r="S1393" s="49">
        <v>52.540310169999998</v>
      </c>
      <c r="T1393" s="49">
        <v>102.35469113918218</v>
      </c>
      <c r="U1393" s="49" t="s">
        <v>2146</v>
      </c>
      <c r="V1393" s="49">
        <v>0.29728859379567718</v>
      </c>
      <c r="W1393" s="49">
        <v>1.1827248672603601</v>
      </c>
      <c r="X1393" s="49">
        <v>2.8362873714296502</v>
      </c>
      <c r="Y1393" s="49">
        <v>44.303867318364098</v>
      </c>
      <c r="Z1393" s="49">
        <v>0.43808999999999998</v>
      </c>
      <c r="AA1393" s="49">
        <v>148.6976837</v>
      </c>
      <c r="AB1393" s="49">
        <v>1.7852155009999999</v>
      </c>
      <c r="AC1393" s="51">
        <v>0.55651590368719528</v>
      </c>
      <c r="AD1393" s="53">
        <v>98000</v>
      </c>
      <c r="AE1393" s="51">
        <v>50.674017091836724</v>
      </c>
      <c r="AF1393" s="51">
        <v>114.26343698262988</v>
      </c>
      <c r="AG1393" s="51">
        <v>20.586195153876908</v>
      </c>
      <c r="AH1393" s="51">
        <v>0.23164097786643101</v>
      </c>
      <c r="AI1393" s="51">
        <v>0.18016432638033095</v>
      </c>
      <c r="AJ1393" s="51">
        <v>0.14107393531585311</v>
      </c>
      <c r="AK1393" s="51">
        <v>130.71630801019646</v>
      </c>
      <c r="AL1393" s="51">
        <v>91.855840615682538</v>
      </c>
      <c r="AM1393" s="51">
        <v>169.57677540471039</v>
      </c>
    </row>
    <row r="1394" spans="1:39">
      <c r="A1394" t="s">
        <v>2927</v>
      </c>
      <c r="B1394">
        <v>6</v>
      </c>
      <c r="C1394" t="s">
        <v>2928</v>
      </c>
      <c r="D1394" t="s">
        <v>2144</v>
      </c>
      <c r="E1394" t="s">
        <v>137</v>
      </c>
      <c r="F1394" t="s">
        <v>138</v>
      </c>
      <c r="G1394" t="s">
        <v>139</v>
      </c>
      <c r="H1394" t="s">
        <v>140</v>
      </c>
      <c r="I1394" t="s">
        <v>10</v>
      </c>
      <c r="J1394" t="s">
        <v>20</v>
      </c>
      <c r="K1394">
        <v>52</v>
      </c>
      <c r="L1394">
        <v>150486475</v>
      </c>
      <c r="M1394" t="s">
        <v>2145</v>
      </c>
      <c r="N1394">
        <v>392</v>
      </c>
      <c r="O1394">
        <v>4978787.145961537</v>
      </c>
      <c r="P1394" s="49" t="s">
        <v>33</v>
      </c>
      <c r="Q1394" s="49">
        <v>9800000</v>
      </c>
      <c r="R1394" s="49">
        <v>32.510452999999998</v>
      </c>
      <c r="S1394" s="49">
        <v>52.540310169999998</v>
      </c>
      <c r="T1394" s="49">
        <v>102.35469113918218</v>
      </c>
      <c r="U1394" s="49" t="s">
        <v>2146</v>
      </c>
      <c r="V1394" s="49">
        <v>0.29728859379567718</v>
      </c>
      <c r="W1394" s="49">
        <v>1.1827248672603601</v>
      </c>
      <c r="X1394" s="49">
        <v>2.8362873714296502</v>
      </c>
      <c r="Y1394" s="49">
        <v>44.303867318364098</v>
      </c>
      <c r="Z1394" s="49">
        <v>0.43808999999999998</v>
      </c>
      <c r="AA1394" s="49">
        <v>148.6976837</v>
      </c>
      <c r="AB1394" s="49">
        <v>1.7852155009999999</v>
      </c>
      <c r="AC1394" s="51">
        <v>0.55651590368719528</v>
      </c>
      <c r="AD1394" s="53">
        <v>98000</v>
      </c>
      <c r="AE1394" s="51">
        <v>50.803950468995275</v>
      </c>
      <c r="AF1394" s="51">
        <v>114.55642015438021</v>
      </c>
      <c r="AG1394" s="51">
        <v>20.654004612405707</v>
      </c>
      <c r="AH1394" s="51">
        <v>0.23144489194958298</v>
      </c>
      <c r="AI1394" s="51">
        <v>0.18029547872194027</v>
      </c>
      <c r="AJ1394" s="51">
        <v>0.14107393531585311</v>
      </c>
      <c r="AK1394" s="51">
        <v>130.81146419470033</v>
      </c>
      <c r="AL1394" s="51">
        <v>91.922707951904286</v>
      </c>
      <c r="AM1394" s="51">
        <v>169.70022043749637</v>
      </c>
    </row>
    <row r="1395" spans="1:39">
      <c r="A1395" t="s">
        <v>2929</v>
      </c>
      <c r="B1395">
        <v>6</v>
      </c>
      <c r="C1395" t="s">
        <v>2930</v>
      </c>
      <c r="D1395" t="s">
        <v>2144</v>
      </c>
      <c r="E1395" t="s">
        <v>137</v>
      </c>
      <c r="F1395" t="s">
        <v>138</v>
      </c>
      <c r="G1395" t="s">
        <v>139</v>
      </c>
      <c r="H1395" t="s">
        <v>140</v>
      </c>
      <c r="I1395" t="s">
        <v>10</v>
      </c>
      <c r="J1395" t="s">
        <v>20</v>
      </c>
      <c r="K1395">
        <v>52</v>
      </c>
      <c r="L1395">
        <v>150486475</v>
      </c>
      <c r="M1395" t="s">
        <v>2145</v>
      </c>
      <c r="N1395">
        <v>393</v>
      </c>
      <c r="O1395">
        <v>4991520.6169230752</v>
      </c>
      <c r="P1395" s="49" t="s">
        <v>33</v>
      </c>
      <c r="Q1395" s="49">
        <v>9800000</v>
      </c>
      <c r="R1395" s="49">
        <v>32.510452999999998</v>
      </c>
      <c r="S1395" s="49">
        <v>52.540310169999998</v>
      </c>
      <c r="T1395" s="49">
        <v>102.35469113918218</v>
      </c>
      <c r="U1395" s="49" t="s">
        <v>2146</v>
      </c>
      <c r="V1395" s="49">
        <v>0.29728859379567718</v>
      </c>
      <c r="W1395" s="49">
        <v>1.1827248672603601</v>
      </c>
      <c r="X1395" s="49">
        <v>2.8362873714296502</v>
      </c>
      <c r="Y1395" s="49">
        <v>44.303867318364098</v>
      </c>
      <c r="Z1395" s="49">
        <v>0.43808999999999998</v>
      </c>
      <c r="AA1395" s="49">
        <v>148.6976837</v>
      </c>
      <c r="AB1395" s="49">
        <v>1.7852155009999999</v>
      </c>
      <c r="AC1395" s="51">
        <v>0.55651590368719528</v>
      </c>
      <c r="AD1395" s="53">
        <v>98000</v>
      </c>
      <c r="AE1395" s="51">
        <v>50.933883846153826</v>
      </c>
      <c r="AF1395" s="51">
        <v>114.84940332613053</v>
      </c>
      <c r="AG1395" s="51">
        <v>20.721755930761809</v>
      </c>
      <c r="AH1395" s="51">
        <v>0.23124644992866342</v>
      </c>
      <c r="AI1395" s="51">
        <v>0.18042545568930438</v>
      </c>
      <c r="AJ1395" s="51">
        <v>0.14107393531585311</v>
      </c>
      <c r="AK1395" s="51">
        <v>130.90576759893992</v>
      </c>
      <c r="AL1395" s="51">
        <v>91.988976029707345</v>
      </c>
      <c r="AM1395" s="51">
        <v>169.82255916817249</v>
      </c>
    </row>
    <row r="1396" spans="1:39">
      <c r="A1396" t="s">
        <v>2931</v>
      </c>
      <c r="B1396">
        <v>6</v>
      </c>
      <c r="C1396" t="s">
        <v>2932</v>
      </c>
      <c r="D1396" t="s">
        <v>2144</v>
      </c>
      <c r="E1396" t="s">
        <v>137</v>
      </c>
      <c r="F1396" t="s">
        <v>138</v>
      </c>
      <c r="G1396" t="s">
        <v>139</v>
      </c>
      <c r="H1396" t="s">
        <v>140</v>
      </c>
      <c r="I1396" t="s">
        <v>10</v>
      </c>
      <c r="J1396" t="s">
        <v>20</v>
      </c>
      <c r="K1396">
        <v>52</v>
      </c>
      <c r="L1396">
        <v>150486475</v>
      </c>
      <c r="M1396" t="s">
        <v>2145</v>
      </c>
      <c r="N1396">
        <v>394</v>
      </c>
      <c r="O1396">
        <v>5004254.0878846133</v>
      </c>
      <c r="P1396" s="49" t="s">
        <v>33</v>
      </c>
      <c r="Q1396" s="49">
        <v>9800000</v>
      </c>
      <c r="R1396" s="49">
        <v>32.510452999999998</v>
      </c>
      <c r="S1396" s="49">
        <v>52.540310169999998</v>
      </c>
      <c r="T1396" s="49">
        <v>102.35469113918218</v>
      </c>
      <c r="U1396" s="49" t="s">
        <v>2146</v>
      </c>
      <c r="V1396" s="49">
        <v>0.29728859379567718</v>
      </c>
      <c r="W1396" s="49">
        <v>1.1827248672603601</v>
      </c>
      <c r="X1396" s="49">
        <v>2.8362873714296502</v>
      </c>
      <c r="Y1396" s="49">
        <v>44.303867318364098</v>
      </c>
      <c r="Z1396" s="49">
        <v>0.43808999999999998</v>
      </c>
      <c r="AA1396" s="49">
        <v>148.6976837</v>
      </c>
      <c r="AB1396" s="49">
        <v>1.7852155009999999</v>
      </c>
      <c r="AC1396" s="51">
        <v>0.55651590368719528</v>
      </c>
      <c r="AD1396" s="53">
        <v>98000</v>
      </c>
      <c r="AE1396" s="51">
        <v>51.063817223312384</v>
      </c>
      <c r="AF1396" s="51">
        <v>115.14238649788086</v>
      </c>
      <c r="AG1396" s="51">
        <v>20.789448422498339</v>
      </c>
      <c r="AH1396" s="51">
        <v>0.23104566495106943</v>
      </c>
      <c r="AI1396" s="51">
        <v>0.18055426029302388</v>
      </c>
      <c r="AJ1396" s="51">
        <v>0.14107393531585311</v>
      </c>
      <c r="AK1396" s="51">
        <v>130.99922040722444</v>
      </c>
      <c r="AL1396" s="51">
        <v>92.054646384030704</v>
      </c>
      <c r="AM1396" s="51">
        <v>169.94379443041817</v>
      </c>
    </row>
    <row r="1397" spans="1:39">
      <c r="A1397" t="s">
        <v>2933</v>
      </c>
      <c r="B1397">
        <v>6</v>
      </c>
      <c r="C1397" t="s">
        <v>2934</v>
      </c>
      <c r="D1397" t="s">
        <v>2144</v>
      </c>
      <c r="E1397" t="s">
        <v>137</v>
      </c>
      <c r="F1397" t="s">
        <v>138</v>
      </c>
      <c r="G1397" t="s">
        <v>139</v>
      </c>
      <c r="H1397" t="s">
        <v>140</v>
      </c>
      <c r="I1397" t="s">
        <v>10</v>
      </c>
      <c r="J1397" t="s">
        <v>20</v>
      </c>
      <c r="K1397">
        <v>52</v>
      </c>
      <c r="L1397">
        <v>150486475</v>
      </c>
      <c r="M1397" t="s">
        <v>2145</v>
      </c>
      <c r="N1397">
        <v>395</v>
      </c>
      <c r="O1397">
        <v>5016987.5588461515</v>
      </c>
      <c r="P1397" s="49" t="s">
        <v>33</v>
      </c>
      <c r="Q1397" s="49">
        <v>9800000</v>
      </c>
      <c r="R1397" s="49">
        <v>32.510452999999998</v>
      </c>
      <c r="S1397" s="49">
        <v>52.540310169999998</v>
      </c>
      <c r="T1397" s="49">
        <v>102.35469113918218</v>
      </c>
      <c r="U1397" s="49" t="s">
        <v>2146</v>
      </c>
      <c r="V1397" s="49">
        <v>0.29728859379567718</v>
      </c>
      <c r="W1397" s="49">
        <v>1.1827248672603601</v>
      </c>
      <c r="X1397" s="49">
        <v>2.8362873714296502</v>
      </c>
      <c r="Y1397" s="49">
        <v>44.303867318364098</v>
      </c>
      <c r="Z1397" s="49">
        <v>0.43808999999999998</v>
      </c>
      <c r="AA1397" s="49">
        <v>148.6976837</v>
      </c>
      <c r="AB1397" s="49">
        <v>1.7852155009999999</v>
      </c>
      <c r="AC1397" s="51">
        <v>0.55651590368719528</v>
      </c>
      <c r="AD1397" s="53">
        <v>98000</v>
      </c>
      <c r="AE1397" s="51">
        <v>51.193750600470935</v>
      </c>
      <c r="AF1397" s="51">
        <v>115.43536966963119</v>
      </c>
      <c r="AG1397" s="51">
        <v>20.857081405020043</v>
      </c>
      <c r="AH1397" s="51">
        <v>0.23084255016305474</v>
      </c>
      <c r="AI1397" s="51">
        <v>0.1806818955465011</v>
      </c>
      <c r="AJ1397" s="51">
        <v>0.14107393531585311</v>
      </c>
      <c r="AK1397" s="51">
        <v>131.09182480589584</v>
      </c>
      <c r="AL1397" s="51">
        <v>92.119720551241784</v>
      </c>
      <c r="AM1397" s="51">
        <v>170.0639290605499</v>
      </c>
    </row>
    <row r="1398" spans="1:39">
      <c r="A1398" t="s">
        <v>2935</v>
      </c>
      <c r="B1398">
        <v>6</v>
      </c>
      <c r="C1398" t="s">
        <v>2936</v>
      </c>
      <c r="D1398" t="s">
        <v>2144</v>
      </c>
      <c r="E1398" t="s">
        <v>137</v>
      </c>
      <c r="F1398" t="s">
        <v>138</v>
      </c>
      <c r="G1398" t="s">
        <v>139</v>
      </c>
      <c r="H1398" t="s">
        <v>140</v>
      </c>
      <c r="I1398" t="s">
        <v>10</v>
      </c>
      <c r="J1398" t="s">
        <v>20</v>
      </c>
      <c r="K1398">
        <v>52</v>
      </c>
      <c r="L1398">
        <v>150486475</v>
      </c>
      <c r="M1398" t="s">
        <v>2145</v>
      </c>
      <c r="N1398">
        <v>396</v>
      </c>
      <c r="O1398">
        <v>5029721.0298076896</v>
      </c>
      <c r="P1398" s="49" t="s">
        <v>33</v>
      </c>
      <c r="Q1398" s="49">
        <v>9800000</v>
      </c>
      <c r="R1398" s="49">
        <v>32.510452999999998</v>
      </c>
      <c r="S1398" s="49">
        <v>52.540310169999998</v>
      </c>
      <c r="T1398" s="49">
        <v>102.35469113918218</v>
      </c>
      <c r="U1398" s="49" t="s">
        <v>2146</v>
      </c>
      <c r="V1398" s="49">
        <v>0.29728859379567718</v>
      </c>
      <c r="W1398" s="49">
        <v>1.1827248672603601</v>
      </c>
      <c r="X1398" s="49">
        <v>2.8362873714296502</v>
      </c>
      <c r="Y1398" s="49">
        <v>44.303867318364098</v>
      </c>
      <c r="Z1398" s="49">
        <v>0.43808999999999998</v>
      </c>
      <c r="AA1398" s="49">
        <v>148.6976837</v>
      </c>
      <c r="AB1398" s="49">
        <v>1.7852155009999999</v>
      </c>
      <c r="AC1398" s="51">
        <v>0.55651590368719528</v>
      </c>
      <c r="AD1398" s="53">
        <v>98000</v>
      </c>
      <c r="AE1398" s="51">
        <v>51.323683977629486</v>
      </c>
      <c r="AF1398" s="51">
        <v>115.72835284138151</v>
      </c>
      <c r="AG1398" s="51">
        <v>20.9246541995829</v>
      </c>
      <c r="AH1398" s="51">
        <v>0.23063711870947184</v>
      </c>
      <c r="AI1398" s="51">
        <v>0.18080836446590101</v>
      </c>
      <c r="AJ1398" s="51">
        <v>0.14107393531585311</v>
      </c>
      <c r="AK1398" s="51">
        <v>131.18358298330048</v>
      </c>
      <c r="AL1398" s="51">
        <v>92.184200069116557</v>
      </c>
      <c r="AM1398" s="51">
        <v>170.18296589748442</v>
      </c>
    </row>
    <row r="1399" spans="1:39">
      <c r="A1399" t="s">
        <v>2937</v>
      </c>
      <c r="B1399">
        <v>6</v>
      </c>
      <c r="C1399" t="s">
        <v>2938</v>
      </c>
      <c r="D1399" t="s">
        <v>2144</v>
      </c>
      <c r="E1399" t="s">
        <v>137</v>
      </c>
      <c r="F1399" t="s">
        <v>138</v>
      </c>
      <c r="G1399" t="s">
        <v>139</v>
      </c>
      <c r="H1399" t="s">
        <v>140</v>
      </c>
      <c r="I1399" t="s">
        <v>10</v>
      </c>
      <c r="J1399" t="s">
        <v>20</v>
      </c>
      <c r="K1399">
        <v>52</v>
      </c>
      <c r="L1399">
        <v>150486475</v>
      </c>
      <c r="M1399" t="s">
        <v>2145</v>
      </c>
      <c r="N1399">
        <v>397</v>
      </c>
      <c r="O1399">
        <v>5042454.5007692277</v>
      </c>
      <c r="P1399" s="49" t="s">
        <v>33</v>
      </c>
      <c r="Q1399" s="49">
        <v>9800000</v>
      </c>
      <c r="R1399" s="49">
        <v>32.510452999999998</v>
      </c>
      <c r="S1399" s="49">
        <v>52.540310169999998</v>
      </c>
      <c r="T1399" s="49">
        <v>102.35469113918218</v>
      </c>
      <c r="U1399" s="49" t="s">
        <v>2146</v>
      </c>
      <c r="V1399" s="49">
        <v>0.29728859379567718</v>
      </c>
      <c r="W1399" s="49">
        <v>1.1827248672603601</v>
      </c>
      <c r="X1399" s="49">
        <v>2.8362873714296502</v>
      </c>
      <c r="Y1399" s="49">
        <v>44.303867318364098</v>
      </c>
      <c r="Z1399" s="49">
        <v>0.43808999999999998</v>
      </c>
      <c r="AA1399" s="49">
        <v>148.6976837</v>
      </c>
      <c r="AB1399" s="49">
        <v>1.7852155009999999</v>
      </c>
      <c r="AC1399" s="51">
        <v>0.55651590368719528</v>
      </c>
      <c r="AD1399" s="53">
        <v>98000</v>
      </c>
      <c r="AE1399" s="51">
        <v>51.453617354788037</v>
      </c>
      <c r="AF1399" s="51">
        <v>116.02133601313183</v>
      </c>
      <c r="AG1399" s="51">
        <v>20.992166131293594</v>
      </c>
      <c r="AH1399" s="51">
        <v>0.23042938373343566</v>
      </c>
      <c r="AI1399" s="51">
        <v>0.18093367007011196</v>
      </c>
      <c r="AJ1399" s="51">
        <v>0.14107393531585311</v>
      </c>
      <c r="AK1399" s="51">
        <v>131.27449712976068</v>
      </c>
      <c r="AL1399" s="51">
        <v>92.248086476819452</v>
      </c>
      <c r="AM1399" s="51">
        <v>170.3009077827019</v>
      </c>
    </row>
    <row r="1400" spans="1:39">
      <c r="A1400" t="s">
        <v>2939</v>
      </c>
      <c r="B1400">
        <v>6</v>
      </c>
      <c r="C1400" t="s">
        <v>2940</v>
      </c>
      <c r="D1400" t="s">
        <v>2144</v>
      </c>
      <c r="E1400" t="s">
        <v>137</v>
      </c>
      <c r="F1400" t="s">
        <v>138</v>
      </c>
      <c r="G1400" t="s">
        <v>139</v>
      </c>
      <c r="H1400" t="s">
        <v>140</v>
      </c>
      <c r="I1400" t="s">
        <v>10</v>
      </c>
      <c r="J1400" t="s">
        <v>20</v>
      </c>
      <c r="K1400">
        <v>52</v>
      </c>
      <c r="L1400">
        <v>150486475</v>
      </c>
      <c r="M1400" t="s">
        <v>2145</v>
      </c>
      <c r="N1400">
        <v>398</v>
      </c>
      <c r="O1400">
        <v>5055187.9717307659</v>
      </c>
      <c r="P1400" s="49" t="s">
        <v>33</v>
      </c>
      <c r="Q1400" s="49">
        <v>9800000</v>
      </c>
      <c r="R1400" s="49">
        <v>32.510452999999998</v>
      </c>
      <c r="S1400" s="49">
        <v>52.540310169999998</v>
      </c>
      <c r="T1400" s="49">
        <v>102.35469113918218</v>
      </c>
      <c r="U1400" s="49" t="s">
        <v>2146</v>
      </c>
      <c r="V1400" s="49">
        <v>0.29728859379567718</v>
      </c>
      <c r="W1400" s="49">
        <v>1.1827248672603601</v>
      </c>
      <c r="X1400" s="49">
        <v>2.8362873714296502</v>
      </c>
      <c r="Y1400" s="49">
        <v>44.303867318364098</v>
      </c>
      <c r="Z1400" s="49">
        <v>0.43808999999999998</v>
      </c>
      <c r="AA1400" s="49">
        <v>148.6976837</v>
      </c>
      <c r="AB1400" s="49">
        <v>1.7852155009999999</v>
      </c>
      <c r="AC1400" s="51">
        <v>0.55651590368719528</v>
      </c>
      <c r="AD1400" s="53">
        <v>98000</v>
      </c>
      <c r="AE1400" s="51">
        <v>51.583550731946588</v>
      </c>
      <c r="AF1400" s="51">
        <v>116.31431918488215</v>
      </c>
      <c r="AG1400" s="51">
        <v>21.059616529108897</v>
      </c>
      <c r="AH1400" s="51">
        <v>0.2302193583759278</v>
      </c>
      <c r="AI1400" s="51">
        <v>0.18105781538070595</v>
      </c>
      <c r="AJ1400" s="51">
        <v>0.14107393531585311</v>
      </c>
      <c r="AK1400" s="51">
        <v>131.36456943754578</v>
      </c>
      <c r="AL1400" s="51">
        <v>92.311381314883192</v>
      </c>
      <c r="AM1400" s="51">
        <v>170.41775756020834</v>
      </c>
    </row>
    <row r="1401" spans="1:39">
      <c r="A1401" t="s">
        <v>2941</v>
      </c>
      <c r="B1401">
        <v>6</v>
      </c>
      <c r="C1401" t="s">
        <v>2942</v>
      </c>
      <c r="D1401" t="s">
        <v>2144</v>
      </c>
      <c r="E1401" t="s">
        <v>137</v>
      </c>
      <c r="F1401" t="s">
        <v>138</v>
      </c>
      <c r="G1401" t="s">
        <v>139</v>
      </c>
      <c r="H1401" t="s">
        <v>140</v>
      </c>
      <c r="I1401" t="s">
        <v>10</v>
      </c>
      <c r="J1401" t="s">
        <v>20</v>
      </c>
      <c r="K1401">
        <v>52</v>
      </c>
      <c r="L1401">
        <v>150486475</v>
      </c>
      <c r="M1401" t="s">
        <v>2145</v>
      </c>
      <c r="N1401">
        <v>399</v>
      </c>
      <c r="O1401">
        <v>5067921.442692304</v>
      </c>
      <c r="P1401" s="49" t="s">
        <v>33</v>
      </c>
      <c r="Q1401" s="49">
        <v>9800000</v>
      </c>
      <c r="R1401" s="49">
        <v>32.510452999999998</v>
      </c>
      <c r="S1401" s="49">
        <v>52.540310169999998</v>
      </c>
      <c r="T1401" s="49">
        <v>102.35469113918218</v>
      </c>
      <c r="U1401" s="49" t="s">
        <v>2146</v>
      </c>
      <c r="V1401" s="49">
        <v>0.29728859379567718</v>
      </c>
      <c r="W1401" s="49">
        <v>1.1827248672603601</v>
      </c>
      <c r="X1401" s="49">
        <v>2.8362873714296502</v>
      </c>
      <c r="Y1401" s="49">
        <v>44.303867318364098</v>
      </c>
      <c r="Z1401" s="49">
        <v>0.43808999999999998</v>
      </c>
      <c r="AA1401" s="49">
        <v>148.6976837</v>
      </c>
      <c r="AB1401" s="49">
        <v>1.7852155009999999</v>
      </c>
      <c r="AC1401" s="51">
        <v>0.55651590368719528</v>
      </c>
      <c r="AD1401" s="53">
        <v>98000</v>
      </c>
      <c r="AE1401" s="51">
        <v>51.713484109105146</v>
      </c>
      <c r="AF1401" s="51">
        <v>116.60730235663249</v>
      </c>
      <c r="AG1401" s="51">
        <v>21.127004725834983</v>
      </c>
      <c r="AH1401" s="51">
        <v>0.23000705577557837</v>
      </c>
      <c r="AI1401" s="51">
        <v>0.1811808034218991</v>
      </c>
      <c r="AJ1401" s="51">
        <v>0.14107393531585311</v>
      </c>
      <c r="AK1401" s="51">
        <v>131.4538021008436</v>
      </c>
      <c r="AL1401" s="51">
        <v>92.374086125188555</v>
      </c>
      <c r="AM1401" s="51">
        <v>170.53351807649864</v>
      </c>
    </row>
    <row r="1402" spans="1:39">
      <c r="A1402" t="s">
        <v>2943</v>
      </c>
      <c r="B1402">
        <v>6</v>
      </c>
      <c r="C1402" t="s">
        <v>2944</v>
      </c>
      <c r="D1402" t="s">
        <v>2144</v>
      </c>
      <c r="E1402" t="s">
        <v>137</v>
      </c>
      <c r="F1402" t="s">
        <v>138</v>
      </c>
      <c r="G1402" t="s">
        <v>139</v>
      </c>
      <c r="H1402" t="s">
        <v>140</v>
      </c>
      <c r="I1402" t="s">
        <v>10</v>
      </c>
      <c r="J1402" t="s">
        <v>20</v>
      </c>
      <c r="K1402">
        <v>52</v>
      </c>
      <c r="L1402">
        <v>150486475</v>
      </c>
      <c r="M1402" t="s">
        <v>2145</v>
      </c>
      <c r="N1402">
        <v>400</v>
      </c>
      <c r="O1402">
        <v>5080654.9136538422</v>
      </c>
      <c r="P1402" s="49" t="s">
        <v>33</v>
      </c>
      <c r="Q1402" s="49">
        <v>9800000</v>
      </c>
      <c r="R1402" s="49">
        <v>32.510452999999998</v>
      </c>
      <c r="S1402" s="49">
        <v>52.540310169999998</v>
      </c>
      <c r="T1402" s="49">
        <v>102.35469113918218</v>
      </c>
      <c r="U1402" s="49" t="s">
        <v>2146</v>
      </c>
      <c r="V1402" s="49">
        <v>0.29728859379567718</v>
      </c>
      <c r="W1402" s="49">
        <v>1.1827248672603601</v>
      </c>
      <c r="X1402" s="49">
        <v>2.8362873714296502</v>
      </c>
      <c r="Y1402" s="49">
        <v>44.303867318364098</v>
      </c>
      <c r="Z1402" s="49">
        <v>0.43808999999999998</v>
      </c>
      <c r="AA1402" s="49">
        <v>148.6976837</v>
      </c>
      <c r="AB1402" s="49">
        <v>1.7852155009999999</v>
      </c>
      <c r="AC1402" s="51">
        <v>0.55651590368719528</v>
      </c>
      <c r="AD1402" s="53">
        <v>98000</v>
      </c>
      <c r="AE1402" s="51">
        <v>51.843417486263697</v>
      </c>
      <c r="AF1402" s="51">
        <v>116.90028552838281</v>
      </c>
      <c r="AG1402" s="51">
        <v>21.194330058126603</v>
      </c>
      <c r="AH1402" s="51">
        <v>0.22979248906826102</v>
      </c>
      <c r="AI1402" s="51">
        <v>0.18130263722051154</v>
      </c>
      <c r="AJ1402" s="51">
        <v>0.14107393531585311</v>
      </c>
      <c r="AK1402" s="51">
        <v>131.54219731573124</v>
      </c>
      <c r="AL1402" s="51">
        <v>92.436202450943995</v>
      </c>
      <c r="AM1402" s="51">
        <v>170.64819218051849</v>
      </c>
    </row>
    <row r="1403" spans="1:39">
      <c r="A1403" t="s">
        <v>2945</v>
      </c>
      <c r="B1403">
        <v>6</v>
      </c>
      <c r="C1403" t="s">
        <v>2946</v>
      </c>
      <c r="D1403" t="s">
        <v>2144</v>
      </c>
      <c r="E1403" t="s">
        <v>137</v>
      </c>
      <c r="F1403" t="s">
        <v>138</v>
      </c>
      <c r="G1403" t="s">
        <v>139</v>
      </c>
      <c r="H1403" t="s">
        <v>140</v>
      </c>
      <c r="I1403" t="s">
        <v>10</v>
      </c>
      <c r="J1403" t="s">
        <v>20</v>
      </c>
      <c r="K1403">
        <v>52</v>
      </c>
      <c r="L1403">
        <v>150486475</v>
      </c>
      <c r="M1403" t="s">
        <v>2145</v>
      </c>
      <c r="N1403">
        <v>401</v>
      </c>
      <c r="O1403">
        <v>5093388.3846153803</v>
      </c>
      <c r="P1403" s="49" t="s">
        <v>33</v>
      </c>
      <c r="Q1403" s="49">
        <v>9800000</v>
      </c>
      <c r="R1403" s="49">
        <v>32.510452999999998</v>
      </c>
      <c r="S1403" s="49">
        <v>52.540310169999998</v>
      </c>
      <c r="T1403" s="49">
        <v>102.35469113918218</v>
      </c>
      <c r="U1403" s="49" t="s">
        <v>2146</v>
      </c>
      <c r="V1403" s="49">
        <v>0.29728859379567718</v>
      </c>
      <c r="W1403" s="49">
        <v>1.1827248672603601</v>
      </c>
      <c r="X1403" s="49">
        <v>2.8362873714296502</v>
      </c>
      <c r="Y1403" s="49">
        <v>44.303867318364098</v>
      </c>
      <c r="Z1403" s="49">
        <v>0.43808999999999998</v>
      </c>
      <c r="AA1403" s="49">
        <v>148.6976837</v>
      </c>
      <c r="AB1403" s="49">
        <v>1.7852155009999999</v>
      </c>
      <c r="AC1403" s="51">
        <v>0.55651590368719528</v>
      </c>
      <c r="AD1403" s="53">
        <v>98000</v>
      </c>
      <c r="AE1403" s="51">
        <v>51.973350863422247</v>
      </c>
      <c r="AF1403" s="51">
        <v>117.19326870013313</v>
      </c>
      <c r="AG1403" s="51">
        <v>21.261591866486196</v>
      </c>
      <c r="AH1403" s="51">
        <v>0.22957567138672674</v>
      </c>
      <c r="AI1403" s="51">
        <v>0.18142331980592707</v>
      </c>
      <c r="AJ1403" s="51">
        <v>0.14107393531585311</v>
      </c>
      <c r="AK1403" s="51">
        <v>131.62975728014584</v>
      </c>
      <c r="AL1403" s="51">
        <v>92.497731836664983</v>
      </c>
      <c r="AM1403" s="51">
        <v>170.76178272362671</v>
      </c>
    </row>
    <row r="1404" spans="1:39">
      <c r="A1404" t="s">
        <v>2947</v>
      </c>
      <c r="B1404">
        <v>6</v>
      </c>
      <c r="C1404" t="s">
        <v>2948</v>
      </c>
      <c r="D1404" t="s">
        <v>2144</v>
      </c>
      <c r="E1404" t="s">
        <v>137</v>
      </c>
      <c r="F1404" t="s">
        <v>138</v>
      </c>
      <c r="G1404" t="s">
        <v>139</v>
      </c>
      <c r="H1404" t="s">
        <v>140</v>
      </c>
      <c r="I1404" t="s">
        <v>10</v>
      </c>
      <c r="J1404" t="s">
        <v>20</v>
      </c>
      <c r="K1404">
        <v>52</v>
      </c>
      <c r="L1404">
        <v>150486475</v>
      </c>
      <c r="M1404" t="s">
        <v>2145</v>
      </c>
      <c r="N1404">
        <v>402</v>
      </c>
      <c r="O1404">
        <v>5106121.8555769185</v>
      </c>
      <c r="P1404" s="49" t="s">
        <v>33</v>
      </c>
      <c r="Q1404" s="49">
        <v>9800000</v>
      </c>
      <c r="R1404" s="49">
        <v>32.510452999999998</v>
      </c>
      <c r="S1404" s="49">
        <v>52.540310169999998</v>
      </c>
      <c r="T1404" s="49">
        <v>102.35469113918218</v>
      </c>
      <c r="U1404" s="49" t="s">
        <v>2146</v>
      </c>
      <c r="V1404" s="49">
        <v>0.29728859379567718</v>
      </c>
      <c r="W1404" s="49">
        <v>1.1827248672603601</v>
      </c>
      <c r="X1404" s="49">
        <v>2.8362873714296502</v>
      </c>
      <c r="Y1404" s="49">
        <v>44.303867318364098</v>
      </c>
      <c r="Z1404" s="49">
        <v>0.43808999999999998</v>
      </c>
      <c r="AA1404" s="49">
        <v>148.6976837</v>
      </c>
      <c r="AB1404" s="49">
        <v>1.7852155009999999</v>
      </c>
      <c r="AC1404" s="51">
        <v>0.55651590368719528</v>
      </c>
      <c r="AD1404" s="53">
        <v>98000</v>
      </c>
      <c r="AE1404" s="51">
        <v>52.103284240580798</v>
      </c>
      <c r="AF1404" s="51">
        <v>117.48625187188345</v>
      </c>
      <c r="AG1404" s="51">
        <v>21.328789495262932</v>
      </c>
      <c r="AH1404" s="51">
        <v>0.22935661586052133</v>
      </c>
      <c r="AI1404" s="51">
        <v>0.18154285421005323</v>
      </c>
      <c r="AJ1404" s="51">
        <v>0.14107393531585311</v>
      </c>
      <c r="AK1404" s="51">
        <v>131.71648419385562</v>
      </c>
      <c r="AL1404" s="51">
        <v>92.558675828153753</v>
      </c>
      <c r="AM1404" s="51">
        <v>170.87429255955752</v>
      </c>
    </row>
    <row r="1405" spans="1:39">
      <c r="A1405" t="s">
        <v>2949</v>
      </c>
      <c r="B1405">
        <v>6</v>
      </c>
      <c r="C1405" t="s">
        <v>2950</v>
      </c>
      <c r="D1405" t="s">
        <v>2144</v>
      </c>
      <c r="E1405" t="s">
        <v>137</v>
      </c>
      <c r="F1405" t="s">
        <v>138</v>
      </c>
      <c r="G1405" t="s">
        <v>139</v>
      </c>
      <c r="H1405" t="s">
        <v>140</v>
      </c>
      <c r="I1405" t="s">
        <v>10</v>
      </c>
      <c r="J1405" t="s">
        <v>20</v>
      </c>
      <c r="K1405">
        <v>52</v>
      </c>
      <c r="L1405">
        <v>150486475</v>
      </c>
      <c r="M1405" t="s">
        <v>2145</v>
      </c>
      <c r="N1405">
        <v>403</v>
      </c>
      <c r="O1405">
        <v>5118855.3265384566</v>
      </c>
      <c r="P1405" s="49" t="s">
        <v>33</v>
      </c>
      <c r="Q1405" s="49">
        <v>9800000</v>
      </c>
      <c r="R1405" s="49">
        <v>32.510452999999998</v>
      </c>
      <c r="S1405" s="49">
        <v>52.540310169999998</v>
      </c>
      <c r="T1405" s="49">
        <v>102.35469113918218</v>
      </c>
      <c r="U1405" s="49" t="s">
        <v>2146</v>
      </c>
      <c r="V1405" s="49">
        <v>0.29728859379567718</v>
      </c>
      <c r="W1405" s="49">
        <v>1.1827248672603601</v>
      </c>
      <c r="X1405" s="49">
        <v>2.8362873714296502</v>
      </c>
      <c r="Y1405" s="49">
        <v>44.303867318364098</v>
      </c>
      <c r="Z1405" s="49">
        <v>0.43808999999999998</v>
      </c>
      <c r="AA1405" s="49">
        <v>148.6976837</v>
      </c>
      <c r="AB1405" s="49">
        <v>1.7852155009999999</v>
      </c>
      <c r="AC1405" s="51">
        <v>0.55651590368719528</v>
      </c>
      <c r="AD1405" s="53">
        <v>98000</v>
      </c>
      <c r="AE1405" s="51">
        <v>52.233217617739356</v>
      </c>
      <c r="AF1405" s="51">
        <v>117.7792350436338</v>
      </c>
      <c r="AG1405" s="51">
        <v>21.395922292651591</v>
      </c>
      <c r="AH1405" s="51">
        <v>0.22913533561532545</v>
      </c>
      <c r="AI1405" s="51">
        <v>0.1816612434672803</v>
      </c>
      <c r="AJ1405" s="51">
        <v>0.14107393531585311</v>
      </c>
      <c r="AK1405" s="51">
        <v>131.80238025843016</v>
      </c>
      <c r="AL1405" s="51">
        <v>92.619035972478329</v>
      </c>
      <c r="AM1405" s="51">
        <v>170.98572454438201</v>
      </c>
    </row>
    <row r="1406" spans="1:39">
      <c r="A1406" t="s">
        <v>2951</v>
      </c>
      <c r="B1406">
        <v>6</v>
      </c>
      <c r="C1406" t="s">
        <v>2952</v>
      </c>
      <c r="D1406" t="s">
        <v>2144</v>
      </c>
      <c r="E1406" t="s">
        <v>137</v>
      </c>
      <c r="F1406" t="s">
        <v>138</v>
      </c>
      <c r="G1406" t="s">
        <v>139</v>
      </c>
      <c r="H1406" t="s">
        <v>140</v>
      </c>
      <c r="I1406" t="s">
        <v>10</v>
      </c>
      <c r="J1406" t="s">
        <v>20</v>
      </c>
      <c r="K1406">
        <v>52</v>
      </c>
      <c r="L1406">
        <v>150486475</v>
      </c>
      <c r="M1406" t="s">
        <v>2145</v>
      </c>
      <c r="N1406">
        <v>404</v>
      </c>
      <c r="O1406">
        <v>5131588.7974999947</v>
      </c>
      <c r="P1406" s="49" t="s">
        <v>33</v>
      </c>
      <c r="Q1406" s="49">
        <v>9800000</v>
      </c>
      <c r="R1406" s="49">
        <v>32.510452999999998</v>
      </c>
      <c r="S1406" s="49">
        <v>52.540310169999998</v>
      </c>
      <c r="T1406" s="49">
        <v>102.35469113918218</v>
      </c>
      <c r="U1406" s="49" t="s">
        <v>2146</v>
      </c>
      <c r="V1406" s="49">
        <v>0.29728859379567718</v>
      </c>
      <c r="W1406" s="49">
        <v>1.1827248672603601</v>
      </c>
      <c r="X1406" s="49">
        <v>2.8362873714296502</v>
      </c>
      <c r="Y1406" s="49">
        <v>44.303867318364098</v>
      </c>
      <c r="Z1406" s="49">
        <v>0.43808999999999998</v>
      </c>
      <c r="AA1406" s="49">
        <v>148.6976837</v>
      </c>
      <c r="AB1406" s="49">
        <v>1.7852155009999999</v>
      </c>
      <c r="AC1406" s="51">
        <v>0.55651590368719528</v>
      </c>
      <c r="AD1406" s="53">
        <v>98000</v>
      </c>
      <c r="AE1406" s="51">
        <v>52.363150994897907</v>
      </c>
      <c r="AF1406" s="51">
        <v>118.07221821538413</v>
      </c>
      <c r="AG1406" s="51">
        <v>21.462989610691384</v>
      </c>
      <c r="AH1406" s="51">
        <v>0.22891184377288276</v>
      </c>
      <c r="AI1406" s="51">
        <v>0.1817784906144406</v>
      </c>
      <c r="AJ1406" s="51">
        <v>0.14107393531585311</v>
      </c>
      <c r="AK1406" s="51">
        <v>131.88744767721079</v>
      </c>
      <c r="AL1406" s="51">
        <v>92.678813817951834</v>
      </c>
      <c r="AM1406" s="51">
        <v>171.09608153646971</v>
      </c>
    </row>
    <row r="1407" spans="1:39">
      <c r="A1407" t="s">
        <v>2953</v>
      </c>
      <c r="B1407">
        <v>6</v>
      </c>
      <c r="C1407" t="s">
        <v>2954</v>
      </c>
      <c r="D1407" t="s">
        <v>2144</v>
      </c>
      <c r="E1407" t="s">
        <v>137</v>
      </c>
      <c r="F1407" t="s">
        <v>138</v>
      </c>
      <c r="G1407" t="s">
        <v>139</v>
      </c>
      <c r="H1407" t="s">
        <v>140</v>
      </c>
      <c r="I1407" t="s">
        <v>10</v>
      </c>
      <c r="J1407" t="s">
        <v>20</v>
      </c>
      <c r="K1407">
        <v>52</v>
      </c>
      <c r="L1407">
        <v>150486475</v>
      </c>
      <c r="M1407" t="s">
        <v>2145</v>
      </c>
      <c r="N1407">
        <v>405</v>
      </c>
      <c r="O1407">
        <v>5144322.2684615329</v>
      </c>
      <c r="P1407" s="49" t="s">
        <v>33</v>
      </c>
      <c r="Q1407" s="49">
        <v>9800000</v>
      </c>
      <c r="R1407" s="49">
        <v>32.510452999999998</v>
      </c>
      <c r="S1407" s="49">
        <v>52.540310169999998</v>
      </c>
      <c r="T1407" s="49">
        <v>102.35469113918218</v>
      </c>
      <c r="U1407" s="49" t="s">
        <v>2146</v>
      </c>
      <c r="V1407" s="49">
        <v>0.29728859379567718</v>
      </c>
      <c r="W1407" s="49">
        <v>1.1827248672603601</v>
      </c>
      <c r="X1407" s="49">
        <v>2.8362873714296502</v>
      </c>
      <c r="Y1407" s="49">
        <v>44.303867318364098</v>
      </c>
      <c r="Z1407" s="49">
        <v>0.43808999999999998</v>
      </c>
      <c r="AA1407" s="49">
        <v>148.6976837</v>
      </c>
      <c r="AB1407" s="49">
        <v>1.7852155009999999</v>
      </c>
      <c r="AC1407" s="51">
        <v>0.55651590368719528</v>
      </c>
      <c r="AD1407" s="53">
        <v>98000</v>
      </c>
      <c r="AE1407" s="51">
        <v>52.493084372056458</v>
      </c>
      <c r="AF1407" s="51">
        <v>118.36520138713445</v>
      </c>
      <c r="AG1407" s="51">
        <v>21.529990805264713</v>
      </c>
      <c r="AH1407" s="51">
        <v>0.22868615345057164</v>
      </c>
      <c r="AI1407" s="51">
        <v>0.18189459869076763</v>
      </c>
      <c r="AJ1407" s="51">
        <v>0.14107393531585311</v>
      </c>
      <c r="AK1407" s="51">
        <v>131.97168865528096</v>
      </c>
      <c r="AL1407" s="51">
        <v>92.738010914111555</v>
      </c>
      <c r="AM1407" s="51">
        <v>171.20536639645036</v>
      </c>
    </row>
    <row r="1408" spans="1:39">
      <c r="A1408" t="s">
        <v>2955</v>
      </c>
      <c r="B1408">
        <v>6</v>
      </c>
      <c r="C1408" t="s">
        <v>2956</v>
      </c>
      <c r="D1408" t="s">
        <v>2144</v>
      </c>
      <c r="E1408" t="s">
        <v>137</v>
      </c>
      <c r="F1408" t="s">
        <v>138</v>
      </c>
      <c r="G1408" t="s">
        <v>139</v>
      </c>
      <c r="H1408" t="s">
        <v>140</v>
      </c>
      <c r="I1408" t="s">
        <v>10</v>
      </c>
      <c r="J1408" t="s">
        <v>20</v>
      </c>
      <c r="K1408">
        <v>52</v>
      </c>
      <c r="L1408">
        <v>150486475</v>
      </c>
      <c r="M1408" t="s">
        <v>2145</v>
      </c>
      <c r="N1408">
        <v>406</v>
      </c>
      <c r="O1408">
        <v>5157055.739423071</v>
      </c>
      <c r="P1408" s="49" t="s">
        <v>33</v>
      </c>
      <c r="Q1408" s="49">
        <v>9800000</v>
      </c>
      <c r="R1408" s="49">
        <v>32.510452999999998</v>
      </c>
      <c r="S1408" s="49">
        <v>52.540310169999998</v>
      </c>
      <c r="T1408" s="49">
        <v>102.35469113918218</v>
      </c>
      <c r="U1408" s="49" t="s">
        <v>2146</v>
      </c>
      <c r="V1408" s="49">
        <v>0.29728859379567718</v>
      </c>
      <c r="W1408" s="49">
        <v>1.1827248672603601</v>
      </c>
      <c r="X1408" s="49">
        <v>2.8362873714296502</v>
      </c>
      <c r="Y1408" s="49">
        <v>44.303867318364098</v>
      </c>
      <c r="Z1408" s="49">
        <v>0.43808999999999998</v>
      </c>
      <c r="AA1408" s="49">
        <v>148.6976837</v>
      </c>
      <c r="AB1408" s="49">
        <v>1.7852155009999999</v>
      </c>
      <c r="AC1408" s="51">
        <v>0.55651590368719528</v>
      </c>
      <c r="AD1408" s="53">
        <v>98000</v>
      </c>
      <c r="AE1408" s="51">
        <v>52.623017749215009</v>
      </c>
      <c r="AF1408" s="51">
        <v>118.65818455888477</v>
      </c>
      <c r="AG1408" s="51">
        <v>21.596925236095768</v>
      </c>
      <c r="AH1408" s="51">
        <v>0.22845827776106961</v>
      </c>
      <c r="AI1408" s="51">
        <v>0.18200957073785479</v>
      </c>
      <c r="AJ1408" s="51">
        <v>0.14107393531585311</v>
      </c>
      <c r="AK1408" s="51">
        <v>132.05510539943643</v>
      </c>
      <c r="AL1408" s="51">
        <v>92.796628811698028</v>
      </c>
      <c r="AM1408" s="51">
        <v>171.31358198717481</v>
      </c>
    </row>
    <row r="1409" spans="1:39">
      <c r="A1409" t="s">
        <v>2957</v>
      </c>
      <c r="B1409">
        <v>6</v>
      </c>
      <c r="C1409" t="s">
        <v>2958</v>
      </c>
      <c r="D1409" t="s">
        <v>2144</v>
      </c>
      <c r="E1409" t="s">
        <v>137</v>
      </c>
      <c r="F1409" t="s">
        <v>138</v>
      </c>
      <c r="G1409" t="s">
        <v>139</v>
      </c>
      <c r="H1409" t="s">
        <v>140</v>
      </c>
      <c r="I1409" t="s">
        <v>10</v>
      </c>
      <c r="J1409" t="s">
        <v>20</v>
      </c>
      <c r="K1409">
        <v>52</v>
      </c>
      <c r="L1409">
        <v>150486475</v>
      </c>
      <c r="M1409" t="s">
        <v>2145</v>
      </c>
      <c r="N1409">
        <v>407</v>
      </c>
      <c r="O1409">
        <v>5169789.2103846092</v>
      </c>
      <c r="P1409" s="49" t="s">
        <v>33</v>
      </c>
      <c r="Q1409" s="49">
        <v>9800000</v>
      </c>
      <c r="R1409" s="49">
        <v>32.510452999999998</v>
      </c>
      <c r="S1409" s="49">
        <v>52.540310169999998</v>
      </c>
      <c r="T1409" s="49">
        <v>102.35469113918218</v>
      </c>
      <c r="U1409" s="49" t="s">
        <v>2146</v>
      </c>
      <c r="V1409" s="49">
        <v>0.29728859379567718</v>
      </c>
      <c r="W1409" s="49">
        <v>1.1827248672603601</v>
      </c>
      <c r="X1409" s="49">
        <v>2.8362873714296502</v>
      </c>
      <c r="Y1409" s="49">
        <v>44.303867318364098</v>
      </c>
      <c r="Z1409" s="49">
        <v>0.43808999999999998</v>
      </c>
      <c r="AA1409" s="49">
        <v>148.6976837</v>
      </c>
      <c r="AB1409" s="49">
        <v>1.7852155009999999</v>
      </c>
      <c r="AC1409" s="51">
        <v>0.55651590368719528</v>
      </c>
      <c r="AD1409" s="53">
        <v>98000</v>
      </c>
      <c r="AE1409" s="51">
        <v>52.75295112637356</v>
      </c>
      <c r="AF1409" s="51">
        <v>118.95116773063509</v>
      </c>
      <c r="AG1409" s="51">
        <v>21.663792266749105</v>
      </c>
      <c r="AH1409" s="51">
        <v>0.22822822981219362</v>
      </c>
      <c r="AI1409" s="51">
        <v>0.18212340979961425</v>
      </c>
      <c r="AJ1409" s="51">
        <v>0.14107393531585311</v>
      </c>
      <c r="AK1409" s="51">
        <v>132.13770011815521</v>
      </c>
      <c r="AL1409" s="51">
        <v>92.854669062633945</v>
      </c>
      <c r="AM1409" s="51">
        <v>171.42073117367644</v>
      </c>
    </row>
    <row r="1410" spans="1:39">
      <c r="A1410" t="s">
        <v>2959</v>
      </c>
      <c r="B1410">
        <v>6</v>
      </c>
      <c r="C1410" t="s">
        <v>2960</v>
      </c>
      <c r="D1410" t="s">
        <v>2144</v>
      </c>
      <c r="E1410" t="s">
        <v>137</v>
      </c>
      <c r="F1410" t="s">
        <v>138</v>
      </c>
      <c r="G1410" t="s">
        <v>139</v>
      </c>
      <c r="H1410" t="s">
        <v>140</v>
      </c>
      <c r="I1410" t="s">
        <v>10</v>
      </c>
      <c r="J1410" t="s">
        <v>20</v>
      </c>
      <c r="K1410">
        <v>52</v>
      </c>
      <c r="L1410">
        <v>150486475</v>
      </c>
      <c r="M1410" t="s">
        <v>2145</v>
      </c>
      <c r="N1410">
        <v>408</v>
      </c>
      <c r="O1410">
        <v>5182522.6813461473</v>
      </c>
      <c r="P1410" s="49" t="s">
        <v>33</v>
      </c>
      <c r="Q1410" s="49">
        <v>9800000</v>
      </c>
      <c r="R1410" s="49">
        <v>32.510452999999998</v>
      </c>
      <c r="S1410" s="49">
        <v>52.540310169999998</v>
      </c>
      <c r="T1410" s="49">
        <v>102.35469113918218</v>
      </c>
      <c r="U1410" s="49" t="s">
        <v>2146</v>
      </c>
      <c r="V1410" s="49">
        <v>0.29728859379567718</v>
      </c>
      <c r="W1410" s="49">
        <v>1.1827248672603601</v>
      </c>
      <c r="X1410" s="49">
        <v>2.8362873714296502</v>
      </c>
      <c r="Y1410" s="49">
        <v>44.303867318364098</v>
      </c>
      <c r="Z1410" s="49">
        <v>0.43808999999999998</v>
      </c>
      <c r="AA1410" s="49">
        <v>148.6976837</v>
      </c>
      <c r="AB1410" s="49">
        <v>1.7852155009999999</v>
      </c>
      <c r="AC1410" s="51">
        <v>0.55651590368719528</v>
      </c>
      <c r="AD1410" s="53">
        <v>98000</v>
      </c>
      <c r="AE1410" s="51">
        <v>52.882884503532118</v>
      </c>
      <c r="AF1410" s="51">
        <v>119.24415090238543</v>
      </c>
      <c r="AG1410" s="51">
        <v>21.730591264628067</v>
      </c>
      <c r="AH1410" s="51">
        <v>0.22799602270632938</v>
      </c>
      <c r="AI1410" s="51">
        <v>0.18223611892223518</v>
      </c>
      <c r="AJ1410" s="51">
        <v>0.14107393531585311</v>
      </c>
      <c r="AK1410" s="51">
        <v>132.2194750215674</v>
      </c>
      <c r="AL1410" s="51">
        <v>92.912133220002957</v>
      </c>
      <c r="AM1410" s="51">
        <v>171.52681682313184</v>
      </c>
    </row>
    <row r="1411" spans="1:39">
      <c r="A1411" t="s">
        <v>2961</v>
      </c>
      <c r="B1411">
        <v>6</v>
      </c>
      <c r="C1411" t="s">
        <v>2962</v>
      </c>
      <c r="D1411" t="s">
        <v>2144</v>
      </c>
      <c r="E1411" t="s">
        <v>137</v>
      </c>
      <c r="F1411" t="s">
        <v>138</v>
      </c>
      <c r="G1411" t="s">
        <v>139</v>
      </c>
      <c r="H1411" t="s">
        <v>140</v>
      </c>
      <c r="I1411" t="s">
        <v>10</v>
      </c>
      <c r="J1411" t="s">
        <v>20</v>
      </c>
      <c r="K1411">
        <v>52</v>
      </c>
      <c r="L1411">
        <v>150486475</v>
      </c>
      <c r="M1411" t="s">
        <v>2145</v>
      </c>
      <c r="N1411">
        <v>409</v>
      </c>
      <c r="O1411">
        <v>5195256.1523076855</v>
      </c>
      <c r="P1411" s="49" t="s">
        <v>33</v>
      </c>
      <c r="Q1411" s="49">
        <v>9800000</v>
      </c>
      <c r="R1411" s="49">
        <v>32.510452999999998</v>
      </c>
      <c r="S1411" s="49">
        <v>52.540310169999998</v>
      </c>
      <c r="T1411" s="49">
        <v>102.35469113918218</v>
      </c>
      <c r="U1411" s="49" t="s">
        <v>2146</v>
      </c>
      <c r="V1411" s="49">
        <v>0.29728859379567718</v>
      </c>
      <c r="W1411" s="49">
        <v>1.1827248672603601</v>
      </c>
      <c r="X1411" s="49">
        <v>2.8362873714296502</v>
      </c>
      <c r="Y1411" s="49">
        <v>44.303867318364098</v>
      </c>
      <c r="Z1411" s="49">
        <v>0.43808999999999998</v>
      </c>
      <c r="AA1411" s="49">
        <v>148.6976837</v>
      </c>
      <c r="AB1411" s="49">
        <v>1.7852155009999999</v>
      </c>
      <c r="AC1411" s="51">
        <v>0.55651590368719528</v>
      </c>
      <c r="AD1411" s="53">
        <v>98000</v>
      </c>
      <c r="AE1411" s="51">
        <v>53.012817880690669</v>
      </c>
      <c r="AF1411" s="51">
        <v>119.53713407413575</v>
      </c>
      <c r="AG1411" s="51">
        <v>21.797321600973156</v>
      </c>
      <c r="AH1411" s="51">
        <v>0.22776166954037719</v>
      </c>
      <c r="AI1411" s="51">
        <v>0.18234770115414237</v>
      </c>
      <c r="AJ1411" s="51">
        <v>0.14107393531585311</v>
      </c>
      <c r="AK1411" s="51">
        <v>132.30043232142518</v>
      </c>
      <c r="AL1411" s="51">
        <v>92.969022838028522</v>
      </c>
      <c r="AM1411" s="51">
        <v>171.63184180482182</v>
      </c>
    </row>
    <row r="1412" spans="1:39">
      <c r="A1412" t="s">
        <v>2963</v>
      </c>
      <c r="B1412">
        <v>6</v>
      </c>
      <c r="C1412" t="s">
        <v>2964</v>
      </c>
      <c r="D1412" t="s">
        <v>2144</v>
      </c>
      <c r="E1412" t="s">
        <v>137</v>
      </c>
      <c r="F1412" t="s">
        <v>138</v>
      </c>
      <c r="G1412" t="s">
        <v>139</v>
      </c>
      <c r="H1412" t="s">
        <v>140</v>
      </c>
      <c r="I1412" t="s">
        <v>10</v>
      </c>
      <c r="J1412" t="s">
        <v>20</v>
      </c>
      <c r="K1412">
        <v>52</v>
      </c>
      <c r="L1412">
        <v>150486475</v>
      </c>
      <c r="M1412" t="s">
        <v>2145</v>
      </c>
      <c r="N1412">
        <v>410</v>
      </c>
      <c r="O1412">
        <v>5207989.6232692236</v>
      </c>
      <c r="P1412" s="49" t="s">
        <v>33</v>
      </c>
      <c r="Q1412" s="49">
        <v>9800000</v>
      </c>
      <c r="R1412" s="49">
        <v>32.510452999999998</v>
      </c>
      <c r="S1412" s="49">
        <v>52.540310169999998</v>
      </c>
      <c r="T1412" s="49">
        <v>102.35469113918218</v>
      </c>
      <c r="U1412" s="49" t="s">
        <v>2146</v>
      </c>
      <c r="V1412" s="49">
        <v>0.29728859379567718</v>
      </c>
      <c r="W1412" s="49">
        <v>1.1827248672603601</v>
      </c>
      <c r="X1412" s="49">
        <v>2.8362873714296502</v>
      </c>
      <c r="Y1412" s="49">
        <v>44.303867318364098</v>
      </c>
      <c r="Z1412" s="49">
        <v>0.43808999999999998</v>
      </c>
      <c r="AA1412" s="49">
        <v>148.6976837</v>
      </c>
      <c r="AB1412" s="49">
        <v>1.7852155009999999</v>
      </c>
      <c r="AC1412" s="51">
        <v>0.55651590368719528</v>
      </c>
      <c r="AD1412" s="53">
        <v>98000</v>
      </c>
      <c r="AE1412" s="51">
        <v>53.14275125784922</v>
      </c>
      <c r="AF1412" s="51">
        <v>119.83011724588607</v>
      </c>
      <c r="AG1412" s="51">
        <v>21.863982650860294</v>
      </c>
      <c r="AH1412" s="51">
        <v>0.22752518340522943</v>
      </c>
      <c r="AI1412" s="51">
        <v>0.18245815954595432</v>
      </c>
      <c r="AJ1412" s="51">
        <v>0.14107393531585311</v>
      </c>
      <c r="AK1412" s="51">
        <v>132.38057423107227</v>
      </c>
      <c r="AL1412" s="51">
        <v>93.025339472052522</v>
      </c>
      <c r="AM1412" s="51">
        <v>171.73580899009201</v>
      </c>
    </row>
    <row r="1413" spans="1:39">
      <c r="A1413" t="s">
        <v>2965</v>
      </c>
      <c r="B1413">
        <v>6</v>
      </c>
      <c r="C1413" t="s">
        <v>2966</v>
      </c>
      <c r="D1413" t="s">
        <v>2144</v>
      </c>
      <c r="E1413" t="s">
        <v>137</v>
      </c>
      <c r="F1413" t="s">
        <v>138</v>
      </c>
      <c r="G1413" t="s">
        <v>139</v>
      </c>
      <c r="H1413" t="s">
        <v>140</v>
      </c>
      <c r="I1413" t="s">
        <v>10</v>
      </c>
      <c r="J1413" t="s">
        <v>20</v>
      </c>
      <c r="K1413">
        <v>52</v>
      </c>
      <c r="L1413">
        <v>150486475</v>
      </c>
      <c r="M1413" t="s">
        <v>2145</v>
      </c>
      <c r="N1413">
        <v>411</v>
      </c>
      <c r="O1413">
        <v>5220723.0942307618</v>
      </c>
      <c r="P1413" s="49" t="s">
        <v>33</v>
      </c>
      <c r="Q1413" s="49">
        <v>9800000</v>
      </c>
      <c r="R1413" s="49">
        <v>32.510452999999998</v>
      </c>
      <c r="S1413" s="49">
        <v>52.540310169999998</v>
      </c>
      <c r="T1413" s="49">
        <v>102.35469113918218</v>
      </c>
      <c r="U1413" s="49" t="s">
        <v>2146</v>
      </c>
      <c r="V1413" s="49">
        <v>0.29728859379567718</v>
      </c>
      <c r="W1413" s="49">
        <v>1.1827248672603601</v>
      </c>
      <c r="X1413" s="49">
        <v>2.8362873714296502</v>
      </c>
      <c r="Y1413" s="49">
        <v>44.303867318364098</v>
      </c>
      <c r="Z1413" s="49">
        <v>0.43808999999999998</v>
      </c>
      <c r="AA1413" s="49">
        <v>148.6976837</v>
      </c>
      <c r="AB1413" s="49">
        <v>1.7852155009999999</v>
      </c>
      <c r="AC1413" s="51">
        <v>0.55651590368719528</v>
      </c>
      <c r="AD1413" s="53">
        <v>98000</v>
      </c>
      <c r="AE1413" s="51">
        <v>53.272684635007771</v>
      </c>
      <c r="AF1413" s="51">
        <v>120.12310041763639</v>
      </c>
      <c r="AG1413" s="51">
        <v>21.930573793198992</v>
      </c>
      <c r="AH1413" s="51">
        <v>0.2272865773855656</v>
      </c>
      <c r="AI1413" s="51">
        <v>0.18256749715044118</v>
      </c>
      <c r="AJ1413" s="51">
        <v>0.14107393531585311</v>
      </c>
      <c r="AK1413" s="51">
        <v>132.45990296541356</v>
      </c>
      <c r="AL1413" s="51">
        <v>93.081084678513903</v>
      </c>
      <c r="AM1413" s="51">
        <v>171.83872125231321</v>
      </c>
    </row>
    <row r="1414" spans="1:39">
      <c r="A1414" t="s">
        <v>2967</v>
      </c>
      <c r="B1414">
        <v>6</v>
      </c>
      <c r="C1414" t="s">
        <v>2968</v>
      </c>
      <c r="D1414" t="s">
        <v>2144</v>
      </c>
      <c r="E1414" t="s">
        <v>137</v>
      </c>
      <c r="F1414" t="s">
        <v>138</v>
      </c>
      <c r="G1414" t="s">
        <v>139</v>
      </c>
      <c r="H1414" t="s">
        <v>140</v>
      </c>
      <c r="I1414" t="s">
        <v>10</v>
      </c>
      <c r="J1414" t="s">
        <v>20</v>
      </c>
      <c r="K1414">
        <v>52</v>
      </c>
      <c r="L1414">
        <v>150486475</v>
      </c>
      <c r="M1414" t="s">
        <v>2145</v>
      </c>
      <c r="N1414">
        <v>412</v>
      </c>
      <c r="O1414">
        <v>5233456.5651922999</v>
      </c>
      <c r="P1414" s="49" t="s">
        <v>33</v>
      </c>
      <c r="Q1414" s="49">
        <v>9800000</v>
      </c>
      <c r="R1414" s="49">
        <v>32.510452999999998</v>
      </c>
      <c r="S1414" s="49">
        <v>52.540310169999998</v>
      </c>
      <c r="T1414" s="49">
        <v>102.35469113918218</v>
      </c>
      <c r="U1414" s="49" t="s">
        <v>2146</v>
      </c>
      <c r="V1414" s="49">
        <v>0.29728859379567718</v>
      </c>
      <c r="W1414" s="49">
        <v>1.1827248672603601</v>
      </c>
      <c r="X1414" s="49">
        <v>2.8362873714296502</v>
      </c>
      <c r="Y1414" s="49">
        <v>44.303867318364098</v>
      </c>
      <c r="Z1414" s="49">
        <v>0.43808999999999998</v>
      </c>
      <c r="AA1414" s="49">
        <v>148.6976837</v>
      </c>
      <c r="AB1414" s="49">
        <v>1.7852155009999999</v>
      </c>
      <c r="AC1414" s="51">
        <v>0.55651590368719528</v>
      </c>
      <c r="AD1414" s="53">
        <v>98000</v>
      </c>
      <c r="AE1414" s="51">
        <v>53.402618012166329</v>
      </c>
      <c r="AF1414" s="51">
        <v>120.41608358938673</v>
      </c>
      <c r="AG1414" s="51">
        <v>21.997094410730433</v>
      </c>
      <c r="AH1414" s="51">
        <v>0.22704586455950723</v>
      </c>
      <c r="AI1414" s="51">
        <v>0.1826757170224827</v>
      </c>
      <c r="AJ1414" s="51">
        <v>0.14107393531585311</v>
      </c>
      <c r="AK1414" s="51">
        <v>132.53842074088448</v>
      </c>
      <c r="AL1414" s="51">
        <v>93.136260014927117</v>
      </c>
      <c r="AM1414" s="51">
        <v>171.94058146684185</v>
      </c>
    </row>
    <row r="1415" spans="1:39">
      <c r="A1415" t="s">
        <v>2969</v>
      </c>
      <c r="B1415">
        <v>6</v>
      </c>
      <c r="C1415" t="s">
        <v>2970</v>
      </c>
      <c r="D1415" t="s">
        <v>2144</v>
      </c>
      <c r="E1415" t="s">
        <v>137</v>
      </c>
      <c r="F1415" t="s">
        <v>138</v>
      </c>
      <c r="G1415" t="s">
        <v>139</v>
      </c>
      <c r="H1415" t="s">
        <v>140</v>
      </c>
      <c r="I1415" t="s">
        <v>10</v>
      </c>
      <c r="J1415" t="s">
        <v>20</v>
      </c>
      <c r="K1415">
        <v>52</v>
      </c>
      <c r="L1415">
        <v>150486475</v>
      </c>
      <c r="M1415" t="s">
        <v>2145</v>
      </c>
      <c r="N1415">
        <v>413</v>
      </c>
      <c r="O1415">
        <v>5246190.036153838</v>
      </c>
      <c r="P1415" s="49" t="s">
        <v>33</v>
      </c>
      <c r="Q1415" s="49">
        <v>9800000</v>
      </c>
      <c r="R1415" s="49">
        <v>32.510452999999998</v>
      </c>
      <c r="S1415" s="49">
        <v>52.540310169999998</v>
      </c>
      <c r="T1415" s="49">
        <v>102.35469113918218</v>
      </c>
      <c r="U1415" s="49" t="s">
        <v>2146</v>
      </c>
      <c r="V1415" s="49">
        <v>0.29728859379567718</v>
      </c>
      <c r="W1415" s="49">
        <v>1.1827248672603601</v>
      </c>
      <c r="X1415" s="49">
        <v>2.8362873714296502</v>
      </c>
      <c r="Y1415" s="49">
        <v>44.303867318364098</v>
      </c>
      <c r="Z1415" s="49">
        <v>0.43808999999999998</v>
      </c>
      <c r="AA1415" s="49">
        <v>148.6976837</v>
      </c>
      <c r="AB1415" s="49">
        <v>1.7852155009999999</v>
      </c>
      <c r="AC1415" s="51">
        <v>0.55651590368719528</v>
      </c>
      <c r="AD1415" s="53">
        <v>98000</v>
      </c>
      <c r="AE1415" s="51">
        <v>53.53255138932488</v>
      </c>
      <c r="AF1415" s="51">
        <v>120.70906676113705</v>
      </c>
      <c r="AG1415" s="51">
        <v>22.063543890025464</v>
      </c>
      <c r="AH1415" s="51">
        <v>0.22680305799835665</v>
      </c>
      <c r="AI1415" s="51">
        <v>0.18278282221902609</v>
      </c>
      <c r="AJ1415" s="51">
        <v>0.14107393531585311</v>
      </c>
      <c r="AK1415" s="51">
        <v>132.61612977542055</v>
      </c>
      <c r="AL1415" s="51">
        <v>93.190867039860748</v>
      </c>
      <c r="AM1415" s="51">
        <v>172.04139251098039</v>
      </c>
    </row>
    <row r="1416" spans="1:39">
      <c r="A1416" t="s">
        <v>2971</v>
      </c>
      <c r="B1416">
        <v>6</v>
      </c>
      <c r="C1416" t="s">
        <v>2972</v>
      </c>
      <c r="D1416" t="s">
        <v>2144</v>
      </c>
      <c r="E1416" t="s">
        <v>137</v>
      </c>
      <c r="F1416" t="s">
        <v>138</v>
      </c>
      <c r="G1416" t="s">
        <v>139</v>
      </c>
      <c r="H1416" t="s">
        <v>140</v>
      </c>
      <c r="I1416" t="s">
        <v>10</v>
      </c>
      <c r="J1416" t="s">
        <v>20</v>
      </c>
      <c r="K1416">
        <v>52</v>
      </c>
      <c r="L1416">
        <v>150486475</v>
      </c>
      <c r="M1416" t="s">
        <v>2145</v>
      </c>
      <c r="N1416">
        <v>414</v>
      </c>
      <c r="O1416">
        <v>5258923.5071153762</v>
      </c>
      <c r="P1416" s="49" t="s">
        <v>33</v>
      </c>
      <c r="Q1416" s="49">
        <v>9800000</v>
      </c>
      <c r="R1416" s="49">
        <v>32.510452999999998</v>
      </c>
      <c r="S1416" s="49">
        <v>52.540310169999998</v>
      </c>
      <c r="T1416" s="49">
        <v>102.35469113918218</v>
      </c>
      <c r="U1416" s="49" t="s">
        <v>2146</v>
      </c>
      <c r="V1416" s="49">
        <v>0.29728859379567718</v>
      </c>
      <c r="W1416" s="49">
        <v>1.1827248672603601</v>
      </c>
      <c r="X1416" s="49">
        <v>2.8362873714296502</v>
      </c>
      <c r="Y1416" s="49">
        <v>44.303867318364098</v>
      </c>
      <c r="Z1416" s="49">
        <v>0.43808999999999998</v>
      </c>
      <c r="AA1416" s="49">
        <v>148.6976837</v>
      </c>
      <c r="AB1416" s="49">
        <v>1.7852155009999999</v>
      </c>
      <c r="AC1416" s="51">
        <v>0.55651590368719528</v>
      </c>
      <c r="AD1416" s="53">
        <v>98000</v>
      </c>
      <c r="AE1416" s="51">
        <v>53.662484766483431</v>
      </c>
      <c r="AF1416" s="51">
        <v>121.00204993288737</v>
      </c>
      <c r="AG1416" s="51">
        <v>22.129921621482492</v>
      </c>
      <c r="AH1416" s="51">
        <v>0.22655817076618354</v>
      </c>
      <c r="AI1416" s="51">
        <v>0.1828888157990434</v>
      </c>
      <c r="AJ1416" s="51">
        <v>0.14107393531585311</v>
      </c>
      <c r="AK1416" s="51">
        <v>132.69303228842637</v>
      </c>
      <c r="AL1416" s="51">
        <v>93.2449073129157</v>
      </c>
      <c r="AM1416" s="51">
        <v>172.14115726393703</v>
      </c>
    </row>
    <row r="1417" spans="1:39">
      <c r="A1417" t="s">
        <v>2973</v>
      </c>
      <c r="B1417">
        <v>6</v>
      </c>
      <c r="C1417" t="s">
        <v>2974</v>
      </c>
      <c r="D1417" t="s">
        <v>2144</v>
      </c>
      <c r="E1417" t="s">
        <v>137</v>
      </c>
      <c r="F1417" t="s">
        <v>138</v>
      </c>
      <c r="G1417" t="s">
        <v>139</v>
      </c>
      <c r="H1417" t="s">
        <v>140</v>
      </c>
      <c r="I1417" t="s">
        <v>10</v>
      </c>
      <c r="J1417" t="s">
        <v>20</v>
      </c>
      <c r="K1417">
        <v>52</v>
      </c>
      <c r="L1417">
        <v>150486475</v>
      </c>
      <c r="M1417" t="s">
        <v>2145</v>
      </c>
      <c r="N1417">
        <v>415</v>
      </c>
      <c r="O1417">
        <v>5271656.9780769143</v>
      </c>
      <c r="P1417" s="49" t="s">
        <v>33</v>
      </c>
      <c r="Q1417" s="49">
        <v>9800000</v>
      </c>
      <c r="R1417" s="49">
        <v>32.510452999999998</v>
      </c>
      <c r="S1417" s="49">
        <v>52.540310169999998</v>
      </c>
      <c r="T1417" s="49">
        <v>102.35469113918218</v>
      </c>
      <c r="U1417" s="49" t="s">
        <v>2146</v>
      </c>
      <c r="V1417" s="49">
        <v>0.29728859379567718</v>
      </c>
      <c r="W1417" s="49">
        <v>1.1827248672603601</v>
      </c>
      <c r="X1417" s="49">
        <v>2.8362873714296502</v>
      </c>
      <c r="Y1417" s="49">
        <v>44.303867318364098</v>
      </c>
      <c r="Z1417" s="49">
        <v>0.43808999999999998</v>
      </c>
      <c r="AA1417" s="49">
        <v>148.6976837</v>
      </c>
      <c r="AB1417" s="49">
        <v>1.7852155009999999</v>
      </c>
      <c r="AC1417" s="51">
        <v>0.55651590368719528</v>
      </c>
      <c r="AD1417" s="53">
        <v>98000</v>
      </c>
      <c r="AE1417" s="51">
        <v>53.792418143641981</v>
      </c>
      <c r="AF1417" s="51">
        <v>121.2950331046377</v>
      </c>
      <c r="AG1417" s="51">
        <v>22.196226999325312</v>
      </c>
      <c r="AH1417" s="51">
        <v>0.22631121591968059</v>
      </c>
      <c r="AI1417" s="51">
        <v>0.1829937008234894</v>
      </c>
      <c r="AJ1417" s="51">
        <v>0.14107393531585311</v>
      </c>
      <c r="AK1417" s="51">
        <v>132.76913050074504</v>
      </c>
      <c r="AL1417" s="51">
        <v>93.298382394703793</v>
      </c>
      <c r="AM1417" s="51">
        <v>172.23987860678628</v>
      </c>
    </row>
    <row r="1418" spans="1:39">
      <c r="A1418" t="s">
        <v>2975</v>
      </c>
      <c r="B1418">
        <v>6</v>
      </c>
      <c r="C1418" t="s">
        <v>2976</v>
      </c>
      <c r="D1418" t="s">
        <v>2144</v>
      </c>
      <c r="E1418" t="s">
        <v>137</v>
      </c>
      <c r="F1418" t="s">
        <v>138</v>
      </c>
      <c r="G1418" t="s">
        <v>139</v>
      </c>
      <c r="H1418" t="s">
        <v>140</v>
      </c>
      <c r="I1418" t="s">
        <v>10</v>
      </c>
      <c r="J1418" t="s">
        <v>20</v>
      </c>
      <c r="K1418">
        <v>52</v>
      </c>
      <c r="L1418">
        <v>150486475</v>
      </c>
      <c r="M1418" t="s">
        <v>2145</v>
      </c>
      <c r="N1418">
        <v>416</v>
      </c>
      <c r="O1418">
        <v>5284390.4490384525</v>
      </c>
      <c r="P1418" s="49" t="s">
        <v>33</v>
      </c>
      <c r="Q1418" s="49">
        <v>9800000</v>
      </c>
      <c r="R1418" s="49">
        <v>32.510452999999998</v>
      </c>
      <c r="S1418" s="49">
        <v>52.540310169999998</v>
      </c>
      <c r="T1418" s="49">
        <v>102.35469113918218</v>
      </c>
      <c r="U1418" s="49" t="s">
        <v>2146</v>
      </c>
      <c r="V1418" s="49">
        <v>0.29728859379567718</v>
      </c>
      <c r="W1418" s="49">
        <v>1.1827248672603601</v>
      </c>
      <c r="X1418" s="49">
        <v>2.8362873714296502</v>
      </c>
      <c r="Y1418" s="49">
        <v>44.303867318364098</v>
      </c>
      <c r="Z1418" s="49">
        <v>0.43808999999999998</v>
      </c>
      <c r="AA1418" s="49">
        <v>148.6976837</v>
      </c>
      <c r="AB1418" s="49">
        <v>1.7852155009999999</v>
      </c>
      <c r="AC1418" s="51">
        <v>0.55651590368719528</v>
      </c>
      <c r="AD1418" s="53">
        <v>98000</v>
      </c>
      <c r="AE1418" s="51">
        <v>53.922351520800532</v>
      </c>
      <c r="AF1418" s="51">
        <v>121.58801627638802</v>
      </c>
      <c r="AG1418" s="51">
        <v>22.262459421600798</v>
      </c>
      <c r="AH1418" s="51">
        <v>0.22606220650764761</v>
      </c>
      <c r="AI1418" s="51">
        <v>0.18309748035525844</v>
      </c>
      <c r="AJ1418" s="51">
        <v>0.14107393531585311</v>
      </c>
      <c r="AK1418" s="51">
        <v>132.84442663462693</v>
      </c>
      <c r="AL1418" s="51">
        <v>93.351293846825683</v>
      </c>
      <c r="AM1418" s="51">
        <v>172.3375594224282</v>
      </c>
    </row>
    <row r="1419" spans="1:39">
      <c r="A1419" t="s">
        <v>2977</v>
      </c>
      <c r="B1419">
        <v>6</v>
      </c>
      <c r="C1419" t="s">
        <v>2978</v>
      </c>
      <c r="D1419" t="s">
        <v>2144</v>
      </c>
      <c r="E1419" t="s">
        <v>137</v>
      </c>
      <c r="F1419" t="s">
        <v>138</v>
      </c>
      <c r="G1419" t="s">
        <v>139</v>
      </c>
      <c r="H1419" t="s">
        <v>140</v>
      </c>
      <c r="I1419" t="s">
        <v>10</v>
      </c>
      <c r="J1419" t="s">
        <v>20</v>
      </c>
      <c r="K1419">
        <v>52</v>
      </c>
      <c r="L1419">
        <v>150486475</v>
      </c>
      <c r="M1419" t="s">
        <v>2145</v>
      </c>
      <c r="N1419">
        <v>417</v>
      </c>
      <c r="O1419">
        <v>5297123.9199999906</v>
      </c>
      <c r="P1419" s="49" t="s">
        <v>33</v>
      </c>
      <c r="Q1419" s="49">
        <v>9800000</v>
      </c>
      <c r="R1419" s="49">
        <v>32.510452999999998</v>
      </c>
      <c r="S1419" s="49">
        <v>52.540310169999998</v>
      </c>
      <c r="T1419" s="49">
        <v>102.35469113918218</v>
      </c>
      <c r="U1419" s="49" t="s">
        <v>2146</v>
      </c>
      <c r="V1419" s="49">
        <v>0.29728859379567718</v>
      </c>
      <c r="W1419" s="49">
        <v>1.1827248672603601</v>
      </c>
      <c r="X1419" s="49">
        <v>2.8362873714296502</v>
      </c>
      <c r="Y1419" s="49">
        <v>44.303867318364098</v>
      </c>
      <c r="Z1419" s="49">
        <v>0.43808999999999998</v>
      </c>
      <c r="AA1419" s="49">
        <v>148.6976837</v>
      </c>
      <c r="AB1419" s="49">
        <v>1.7852155009999999</v>
      </c>
      <c r="AC1419" s="51">
        <v>0.55651590368719528</v>
      </c>
      <c r="AD1419" s="53">
        <v>98000</v>
      </c>
      <c r="AE1419" s="51">
        <v>54.05228489795909</v>
      </c>
      <c r="AF1419" s="51">
        <v>121.88099944813835</v>
      </c>
      <c r="AG1419" s="51">
        <v>22.328618290176522</v>
      </c>
      <c r="AH1419" s="51">
        <v>0.2258111555707368</v>
      </c>
      <c r="AI1419" s="51">
        <v>0.18320015745914181</v>
      </c>
      <c r="AJ1419" s="51">
        <v>0.14107393531585311</v>
      </c>
      <c r="AK1419" s="51">
        <v>132.91892291369874</v>
      </c>
      <c r="AL1419" s="51">
        <v>93.40364323184923</v>
      </c>
      <c r="AM1419" s="51">
        <v>172.43420259554827</v>
      </c>
    </row>
    <row r="1420" spans="1:39">
      <c r="A1420" t="s">
        <v>2979</v>
      </c>
      <c r="B1420">
        <v>6</v>
      </c>
      <c r="C1420" t="s">
        <v>2980</v>
      </c>
      <c r="D1420" t="s">
        <v>2144</v>
      </c>
      <c r="E1420" t="s">
        <v>137</v>
      </c>
      <c r="F1420" t="s">
        <v>138</v>
      </c>
      <c r="G1420" t="s">
        <v>139</v>
      </c>
      <c r="H1420" t="s">
        <v>140</v>
      </c>
      <c r="I1420" t="s">
        <v>10</v>
      </c>
      <c r="J1420" t="s">
        <v>20</v>
      </c>
      <c r="K1420">
        <v>52</v>
      </c>
      <c r="L1420">
        <v>150486475</v>
      </c>
      <c r="M1420" t="s">
        <v>2145</v>
      </c>
      <c r="N1420">
        <v>418</v>
      </c>
      <c r="O1420">
        <v>5309857.3909615288</v>
      </c>
      <c r="P1420" s="49" t="s">
        <v>33</v>
      </c>
      <c r="Q1420" s="49">
        <v>9800000</v>
      </c>
      <c r="R1420" s="49">
        <v>32.510452999999998</v>
      </c>
      <c r="S1420" s="49">
        <v>52.540310169999998</v>
      </c>
      <c r="T1420" s="49">
        <v>102.35469113918218</v>
      </c>
      <c r="U1420" s="49" t="s">
        <v>2146</v>
      </c>
      <c r="V1420" s="49">
        <v>0.29728859379567718</v>
      </c>
      <c r="W1420" s="49">
        <v>1.1827248672603601</v>
      </c>
      <c r="X1420" s="49">
        <v>2.8362873714296502</v>
      </c>
      <c r="Y1420" s="49">
        <v>44.303867318364098</v>
      </c>
      <c r="Z1420" s="49">
        <v>0.43808999999999998</v>
      </c>
      <c r="AA1420" s="49">
        <v>148.6976837</v>
      </c>
      <c r="AB1420" s="49">
        <v>1.7852155009999999</v>
      </c>
      <c r="AC1420" s="51">
        <v>0.55651590368719528</v>
      </c>
      <c r="AD1420" s="53">
        <v>98000</v>
      </c>
      <c r="AE1420" s="51">
        <v>54.182218275117641</v>
      </c>
      <c r="AF1420" s="51">
        <v>122.17398261988868</v>
      </c>
      <c r="AG1420" s="51">
        <v>22.39470301073835</v>
      </c>
      <c r="AH1420" s="51">
        <v>0.22555807614147136</v>
      </c>
      <c r="AI1420" s="51">
        <v>0.18330173520178528</v>
      </c>
      <c r="AJ1420" s="51">
        <v>0.14107393531585311</v>
      </c>
      <c r="AK1420" s="51">
        <v>132.99262156293264</v>
      </c>
      <c r="AL1420" s="51">
        <v>93.455432113287728</v>
      </c>
      <c r="AM1420" s="51">
        <v>172.52981101257754</v>
      </c>
    </row>
    <row r="1421" spans="1:39">
      <c r="A1421" t="s">
        <v>2981</v>
      </c>
      <c r="B1421">
        <v>6</v>
      </c>
      <c r="C1421" t="s">
        <v>2982</v>
      </c>
      <c r="D1421" t="s">
        <v>2144</v>
      </c>
      <c r="E1421" t="s">
        <v>137</v>
      </c>
      <c r="F1421" t="s">
        <v>138</v>
      </c>
      <c r="G1421" t="s">
        <v>139</v>
      </c>
      <c r="H1421" t="s">
        <v>140</v>
      </c>
      <c r="I1421" t="s">
        <v>10</v>
      </c>
      <c r="J1421" t="s">
        <v>20</v>
      </c>
      <c r="K1421">
        <v>52</v>
      </c>
      <c r="L1421">
        <v>150486475</v>
      </c>
      <c r="M1421" t="s">
        <v>2145</v>
      </c>
      <c r="N1421">
        <v>419</v>
      </c>
      <c r="O1421">
        <v>5322590.8619230669</v>
      </c>
      <c r="P1421" s="49" t="s">
        <v>33</v>
      </c>
      <c r="Q1421" s="49">
        <v>9800000</v>
      </c>
      <c r="R1421" s="49">
        <v>32.510452999999998</v>
      </c>
      <c r="S1421" s="49">
        <v>52.540310169999998</v>
      </c>
      <c r="T1421" s="49">
        <v>102.35469113918218</v>
      </c>
      <c r="U1421" s="49" t="s">
        <v>2146</v>
      </c>
      <c r="V1421" s="49">
        <v>0.29728859379567718</v>
      </c>
      <c r="W1421" s="49">
        <v>1.1827248672603601</v>
      </c>
      <c r="X1421" s="49">
        <v>2.8362873714296502</v>
      </c>
      <c r="Y1421" s="49">
        <v>44.303867318364098</v>
      </c>
      <c r="Z1421" s="49">
        <v>0.43808999999999998</v>
      </c>
      <c r="AA1421" s="49">
        <v>148.6976837</v>
      </c>
      <c r="AB1421" s="49">
        <v>1.7852155009999999</v>
      </c>
      <c r="AC1421" s="51">
        <v>0.55651590368719528</v>
      </c>
      <c r="AD1421" s="53">
        <v>98000</v>
      </c>
      <c r="AE1421" s="51">
        <v>54.312151652276192</v>
      </c>
      <c r="AF1421" s="51">
        <v>122.466965791639</v>
      </c>
      <c r="AG1421" s="51">
        <v>22.46071299278783</v>
      </c>
      <c r="AH1421" s="51">
        <v>0.22530298124334761</v>
      </c>
      <c r="AI1421" s="51">
        <v>0.18340221665164547</v>
      </c>
      <c r="AJ1421" s="51">
        <v>0.14107393531585311</v>
      </c>
      <c r="AK1421" s="51">
        <v>133.06552480861464</v>
      </c>
      <c r="AL1421" s="51">
        <v>93.506662055577777</v>
      </c>
      <c r="AM1421" s="51">
        <v>172.62438756165147</v>
      </c>
    </row>
    <row r="1422" spans="1:39">
      <c r="A1422" t="s">
        <v>2983</v>
      </c>
      <c r="B1422">
        <v>6</v>
      </c>
      <c r="C1422" t="s">
        <v>2984</v>
      </c>
      <c r="D1422" t="s">
        <v>2144</v>
      </c>
      <c r="E1422" t="s">
        <v>137</v>
      </c>
      <c r="F1422" t="s">
        <v>138</v>
      </c>
      <c r="G1422" t="s">
        <v>139</v>
      </c>
      <c r="H1422" t="s">
        <v>140</v>
      </c>
      <c r="I1422" t="s">
        <v>10</v>
      </c>
      <c r="J1422" t="s">
        <v>20</v>
      </c>
      <c r="K1422">
        <v>52</v>
      </c>
      <c r="L1422">
        <v>150486475</v>
      </c>
      <c r="M1422" t="s">
        <v>2145</v>
      </c>
      <c r="N1422">
        <v>420</v>
      </c>
      <c r="O1422">
        <v>5335324.332884605</v>
      </c>
      <c r="P1422" s="49" t="s">
        <v>33</v>
      </c>
      <c r="Q1422" s="49">
        <v>9800000</v>
      </c>
      <c r="R1422" s="49">
        <v>32.510452999999998</v>
      </c>
      <c r="S1422" s="49">
        <v>52.540310169999998</v>
      </c>
      <c r="T1422" s="49">
        <v>102.35469113918218</v>
      </c>
      <c r="U1422" s="49" t="s">
        <v>2146</v>
      </c>
      <c r="V1422" s="49">
        <v>0.29728859379567718</v>
      </c>
      <c r="W1422" s="49">
        <v>1.1827248672603601</v>
      </c>
      <c r="X1422" s="49">
        <v>2.8362873714296502</v>
      </c>
      <c r="Y1422" s="49">
        <v>44.303867318364098</v>
      </c>
      <c r="Z1422" s="49">
        <v>0.43808999999999998</v>
      </c>
      <c r="AA1422" s="49">
        <v>148.6976837</v>
      </c>
      <c r="AB1422" s="49">
        <v>1.7852155009999999</v>
      </c>
      <c r="AC1422" s="51">
        <v>0.55651590368719528</v>
      </c>
      <c r="AD1422" s="53">
        <v>98000</v>
      </c>
      <c r="AE1422" s="51">
        <v>54.442085029434743</v>
      </c>
      <c r="AF1422" s="51">
        <v>122.75994896338932</v>
      </c>
      <c r="AG1422" s="51">
        <v>22.526647649639603</v>
      </c>
      <c r="AH1422" s="51">
        <v>0.2250458838911143</v>
      </c>
      <c r="AI1422" s="51">
        <v>0.18350160487894729</v>
      </c>
      <c r="AJ1422" s="51">
        <v>0.14107393531585311</v>
      </c>
      <c r="AK1422" s="51">
        <v>133.13763487831369</v>
      </c>
      <c r="AL1422" s="51">
        <v>93.557334624057518</v>
      </c>
      <c r="AM1422" s="51">
        <v>172.71793513256989</v>
      </c>
    </row>
    <row r="1423" spans="1:39">
      <c r="A1423" t="s">
        <v>2985</v>
      </c>
      <c r="B1423">
        <v>6</v>
      </c>
      <c r="C1423" t="s">
        <v>2986</v>
      </c>
      <c r="D1423" t="s">
        <v>2144</v>
      </c>
      <c r="E1423" t="s">
        <v>137</v>
      </c>
      <c r="F1423" t="s">
        <v>138</v>
      </c>
      <c r="G1423" t="s">
        <v>139</v>
      </c>
      <c r="H1423" t="s">
        <v>140</v>
      </c>
      <c r="I1423" t="s">
        <v>10</v>
      </c>
      <c r="J1423" t="s">
        <v>20</v>
      </c>
      <c r="K1423">
        <v>52</v>
      </c>
      <c r="L1423">
        <v>150486475</v>
      </c>
      <c r="M1423" t="s">
        <v>2145</v>
      </c>
      <c r="N1423">
        <v>421</v>
      </c>
      <c r="O1423">
        <v>5348057.8038461432</v>
      </c>
      <c r="P1423" s="49" t="s">
        <v>33</v>
      </c>
      <c r="Q1423" s="49">
        <v>9800000</v>
      </c>
      <c r="R1423" s="49">
        <v>32.510452999999998</v>
      </c>
      <c r="S1423" s="49">
        <v>52.540310169999998</v>
      </c>
      <c r="T1423" s="49">
        <v>102.35469113918218</v>
      </c>
      <c r="U1423" s="49" t="s">
        <v>2146</v>
      </c>
      <c r="V1423" s="49">
        <v>0.29728859379567718</v>
      </c>
      <c r="W1423" s="49">
        <v>1.1827248672603601</v>
      </c>
      <c r="X1423" s="49">
        <v>2.8362873714296502</v>
      </c>
      <c r="Y1423" s="49">
        <v>44.303867318364098</v>
      </c>
      <c r="Z1423" s="49">
        <v>0.43808999999999998</v>
      </c>
      <c r="AA1423" s="49">
        <v>148.6976837</v>
      </c>
      <c r="AB1423" s="49">
        <v>1.7852155009999999</v>
      </c>
      <c r="AC1423" s="51">
        <v>0.55651590368719528</v>
      </c>
      <c r="AD1423" s="53">
        <v>98000</v>
      </c>
      <c r="AE1423" s="51">
        <v>54.572018406593301</v>
      </c>
      <c r="AF1423" s="51">
        <v>123.05293213513966</v>
      </c>
      <c r="AG1423" s="51">
        <v>22.592506398418628</v>
      </c>
      <c r="AH1423" s="51">
        <v>0.22478679708999161</v>
      </c>
      <c r="AI1423" s="51">
        <v>0.18359990295564027</v>
      </c>
      <c r="AJ1423" s="51">
        <v>0.14107393531585311</v>
      </c>
      <c r="AK1423" s="51">
        <v>133.20895400085013</v>
      </c>
      <c r="AL1423" s="51">
        <v>93.607451384944341</v>
      </c>
      <c r="AM1423" s="51">
        <v>172.81045661675591</v>
      </c>
    </row>
    <row r="1424" spans="1:39">
      <c r="A1424" t="s">
        <v>2987</v>
      </c>
      <c r="B1424">
        <v>6</v>
      </c>
      <c r="C1424" t="s">
        <v>2988</v>
      </c>
      <c r="D1424" t="s">
        <v>2144</v>
      </c>
      <c r="E1424" t="s">
        <v>137</v>
      </c>
      <c r="F1424" t="s">
        <v>138</v>
      </c>
      <c r="G1424" t="s">
        <v>139</v>
      </c>
      <c r="H1424" t="s">
        <v>140</v>
      </c>
      <c r="I1424" t="s">
        <v>10</v>
      </c>
      <c r="J1424" t="s">
        <v>20</v>
      </c>
      <c r="K1424">
        <v>52</v>
      </c>
      <c r="L1424">
        <v>150486475</v>
      </c>
      <c r="M1424" t="s">
        <v>2145</v>
      </c>
      <c r="N1424">
        <v>422</v>
      </c>
      <c r="O1424">
        <v>5360791.2748076813</v>
      </c>
      <c r="P1424" s="49" t="s">
        <v>33</v>
      </c>
      <c r="Q1424" s="49">
        <v>9800000</v>
      </c>
      <c r="R1424" s="49">
        <v>32.510452999999998</v>
      </c>
      <c r="S1424" s="49">
        <v>52.540310169999998</v>
      </c>
      <c r="T1424" s="49">
        <v>102.35469113918218</v>
      </c>
      <c r="U1424" s="49" t="s">
        <v>2146</v>
      </c>
      <c r="V1424" s="49">
        <v>0.29728859379567718</v>
      </c>
      <c r="W1424" s="49">
        <v>1.1827248672603601</v>
      </c>
      <c r="X1424" s="49">
        <v>2.8362873714296502</v>
      </c>
      <c r="Y1424" s="49">
        <v>44.303867318364098</v>
      </c>
      <c r="Z1424" s="49">
        <v>0.43808999999999998</v>
      </c>
      <c r="AA1424" s="49">
        <v>148.6976837</v>
      </c>
      <c r="AB1424" s="49">
        <v>1.7852155009999999</v>
      </c>
      <c r="AC1424" s="51">
        <v>0.55651590368719528</v>
      </c>
      <c r="AD1424" s="53">
        <v>98000</v>
      </c>
      <c r="AE1424" s="51">
        <v>54.701951783751852</v>
      </c>
      <c r="AF1424" s="51">
        <v>123.34591530688998</v>
      </c>
      <c r="AG1424" s="51">
        <v>22.658288660057408</v>
      </c>
      <c r="AH1424" s="51">
        <v>0.22452573383579713</v>
      </c>
      <c r="AI1424" s="51">
        <v>0.1836971139553556</v>
      </c>
      <c r="AJ1424" s="51">
        <v>0.14107393531585311</v>
      </c>
      <c r="AK1424" s="51">
        <v>133.27948440626423</v>
      </c>
      <c r="AL1424" s="51">
        <v>93.65701390531305</v>
      </c>
      <c r="AM1424" s="51">
        <v>172.90195490721544</v>
      </c>
    </row>
    <row r="1425" spans="1:39">
      <c r="A1425" t="s">
        <v>2989</v>
      </c>
      <c r="B1425">
        <v>6</v>
      </c>
      <c r="C1425" t="s">
        <v>2990</v>
      </c>
      <c r="D1425" t="s">
        <v>2144</v>
      </c>
      <c r="E1425" t="s">
        <v>137</v>
      </c>
      <c r="F1425" t="s">
        <v>138</v>
      </c>
      <c r="G1425" t="s">
        <v>139</v>
      </c>
      <c r="H1425" t="s">
        <v>140</v>
      </c>
      <c r="I1425" t="s">
        <v>10</v>
      </c>
      <c r="J1425" t="s">
        <v>20</v>
      </c>
      <c r="K1425">
        <v>52</v>
      </c>
      <c r="L1425">
        <v>150486475</v>
      </c>
      <c r="M1425" t="s">
        <v>2145</v>
      </c>
      <c r="N1425">
        <v>423</v>
      </c>
      <c r="O1425">
        <v>5373524.7457692195</v>
      </c>
      <c r="P1425" s="49" t="s">
        <v>33</v>
      </c>
      <c r="Q1425" s="49">
        <v>9800000</v>
      </c>
      <c r="R1425" s="49">
        <v>32.510452999999998</v>
      </c>
      <c r="S1425" s="49">
        <v>52.540310169999998</v>
      </c>
      <c r="T1425" s="49">
        <v>102.35469113918218</v>
      </c>
      <c r="U1425" s="49" t="s">
        <v>2146</v>
      </c>
      <c r="V1425" s="49">
        <v>0.29728859379567718</v>
      </c>
      <c r="W1425" s="49">
        <v>1.1827248672603601</v>
      </c>
      <c r="X1425" s="49">
        <v>2.8362873714296502</v>
      </c>
      <c r="Y1425" s="49">
        <v>44.303867318364098</v>
      </c>
      <c r="Z1425" s="49">
        <v>0.43808999999999998</v>
      </c>
      <c r="AA1425" s="49">
        <v>148.6976837</v>
      </c>
      <c r="AB1425" s="49">
        <v>1.7852155009999999</v>
      </c>
      <c r="AC1425" s="51">
        <v>0.55651590368719528</v>
      </c>
      <c r="AD1425" s="53">
        <v>98000</v>
      </c>
      <c r="AE1425" s="51">
        <v>54.831885160910403</v>
      </c>
      <c r="AF1425" s="51">
        <v>123.6388984786403</v>
      </c>
      <c r="AG1425" s="51">
        <v>22.72399385929306</v>
      </c>
      <c r="AH1425" s="51">
        <v>0.22426270711426699</v>
      </c>
      <c r="AI1425" s="51">
        <v>0.1837932409533625</v>
      </c>
      <c r="AJ1425" s="51">
        <v>0.14107393531585311</v>
      </c>
      <c r="AK1425" s="51">
        <v>133.34922832578491</v>
      </c>
      <c r="AL1425" s="51">
        <v>93.706023753073623</v>
      </c>
      <c r="AM1425" s="51">
        <v>172.99243289849619</v>
      </c>
    </row>
    <row r="1426" spans="1:39">
      <c r="A1426" t="s">
        <v>2991</v>
      </c>
      <c r="B1426">
        <v>6</v>
      </c>
      <c r="C1426" t="s">
        <v>2992</v>
      </c>
      <c r="D1426" t="s">
        <v>2144</v>
      </c>
      <c r="E1426" t="s">
        <v>137</v>
      </c>
      <c r="F1426" t="s">
        <v>138</v>
      </c>
      <c r="G1426" t="s">
        <v>139</v>
      </c>
      <c r="H1426" t="s">
        <v>140</v>
      </c>
      <c r="I1426" t="s">
        <v>10</v>
      </c>
      <c r="J1426" t="s">
        <v>20</v>
      </c>
      <c r="K1426">
        <v>52</v>
      </c>
      <c r="L1426">
        <v>150486475</v>
      </c>
      <c r="M1426" t="s">
        <v>2145</v>
      </c>
      <c r="N1426">
        <v>424</v>
      </c>
      <c r="O1426">
        <v>5386258.2167307576</v>
      </c>
      <c r="P1426" s="49" t="s">
        <v>33</v>
      </c>
      <c r="Q1426" s="49">
        <v>9800000</v>
      </c>
      <c r="R1426" s="49">
        <v>32.510452999999998</v>
      </c>
      <c r="S1426" s="49">
        <v>52.540310169999998</v>
      </c>
      <c r="T1426" s="49">
        <v>102.35469113918218</v>
      </c>
      <c r="U1426" s="49" t="s">
        <v>2146</v>
      </c>
      <c r="V1426" s="49">
        <v>0.29728859379567718</v>
      </c>
      <c r="W1426" s="49">
        <v>1.1827248672603601</v>
      </c>
      <c r="X1426" s="49">
        <v>2.8362873714296502</v>
      </c>
      <c r="Y1426" s="49">
        <v>44.303867318364098</v>
      </c>
      <c r="Z1426" s="49">
        <v>0.43808999999999998</v>
      </c>
      <c r="AA1426" s="49">
        <v>148.6976837</v>
      </c>
      <c r="AB1426" s="49">
        <v>1.7852155009999999</v>
      </c>
      <c r="AC1426" s="51">
        <v>0.55651590368719528</v>
      </c>
      <c r="AD1426" s="53">
        <v>98000</v>
      </c>
      <c r="AE1426" s="51">
        <v>54.961818538068954</v>
      </c>
      <c r="AF1426" s="51">
        <v>123.93188165039064</v>
      </c>
      <c r="AG1426" s="51">
        <v>22.789621424664361</v>
      </c>
      <c r="AH1426" s="51">
        <v>0.22399772990110545</v>
      </c>
      <c r="AI1426" s="51">
        <v>0.18388828702652502</v>
      </c>
      <c r="AJ1426" s="51">
        <v>0.14107393531585311</v>
      </c>
      <c r="AK1426" s="51">
        <v>133.41818799179805</v>
      </c>
      <c r="AL1426" s="51">
        <v>93.754482496949109</v>
      </c>
      <c r="AM1426" s="51">
        <v>173.081893486647</v>
      </c>
    </row>
    <row r="1427" spans="1:39">
      <c r="A1427" t="s">
        <v>2993</v>
      </c>
      <c r="B1427">
        <v>6</v>
      </c>
      <c r="C1427" t="s">
        <v>2994</v>
      </c>
      <c r="D1427" t="s">
        <v>2144</v>
      </c>
      <c r="E1427" t="s">
        <v>137</v>
      </c>
      <c r="F1427" t="s">
        <v>138</v>
      </c>
      <c r="G1427" t="s">
        <v>139</v>
      </c>
      <c r="H1427" t="s">
        <v>140</v>
      </c>
      <c r="I1427" t="s">
        <v>10</v>
      </c>
      <c r="J1427" t="s">
        <v>20</v>
      </c>
      <c r="K1427">
        <v>52</v>
      </c>
      <c r="L1427">
        <v>150486475</v>
      </c>
      <c r="M1427" t="s">
        <v>2145</v>
      </c>
      <c r="N1427">
        <v>425</v>
      </c>
      <c r="O1427">
        <v>5398991.6876922958</v>
      </c>
      <c r="P1427" s="49" t="s">
        <v>33</v>
      </c>
      <c r="Q1427" s="49">
        <v>9800000</v>
      </c>
      <c r="R1427" s="49">
        <v>32.510452999999998</v>
      </c>
      <c r="S1427" s="49">
        <v>52.540310169999998</v>
      </c>
      <c r="T1427" s="49">
        <v>102.35469113918218</v>
      </c>
      <c r="U1427" s="49" t="s">
        <v>2146</v>
      </c>
      <c r="V1427" s="49">
        <v>0.29728859379567718</v>
      </c>
      <c r="W1427" s="49">
        <v>1.1827248672603601</v>
      </c>
      <c r="X1427" s="49">
        <v>2.8362873714296502</v>
      </c>
      <c r="Y1427" s="49">
        <v>44.303867318364098</v>
      </c>
      <c r="Z1427" s="49">
        <v>0.43808999999999998</v>
      </c>
      <c r="AA1427" s="49">
        <v>148.6976837</v>
      </c>
      <c r="AB1427" s="49">
        <v>1.7852155009999999</v>
      </c>
      <c r="AC1427" s="51">
        <v>0.55651590368719528</v>
      </c>
      <c r="AD1427" s="53">
        <v>98000</v>
      </c>
      <c r="AE1427" s="51">
        <v>55.091751915227505</v>
      </c>
      <c r="AF1427" s="51">
        <v>124.22486482214096</v>
      </c>
      <c r="AG1427" s="51">
        <v>22.855170788508612</v>
      </c>
      <c r="AH1427" s="51">
        <v>0.22373081516132998</v>
      </c>
      <c r="AI1427" s="51">
        <v>0.18398225525325804</v>
      </c>
      <c r="AJ1427" s="51">
        <v>0.14107393531585311</v>
      </c>
      <c r="AK1427" s="51">
        <v>133.48636563781483</v>
      </c>
      <c r="AL1427" s="51">
        <v>93.80239170645325</v>
      </c>
      <c r="AM1427" s="51">
        <v>173.17033956917641</v>
      </c>
    </row>
    <row r="1428" spans="1:39">
      <c r="A1428" t="s">
        <v>2995</v>
      </c>
      <c r="B1428">
        <v>6</v>
      </c>
      <c r="C1428" t="s">
        <v>2996</v>
      </c>
      <c r="D1428" t="s">
        <v>2144</v>
      </c>
      <c r="E1428" t="s">
        <v>137</v>
      </c>
      <c r="F1428" t="s">
        <v>138</v>
      </c>
      <c r="G1428" t="s">
        <v>139</v>
      </c>
      <c r="H1428" t="s">
        <v>140</v>
      </c>
      <c r="I1428" t="s">
        <v>10</v>
      </c>
      <c r="J1428" t="s">
        <v>20</v>
      </c>
      <c r="K1428">
        <v>52</v>
      </c>
      <c r="L1428">
        <v>150486475</v>
      </c>
      <c r="M1428" t="s">
        <v>2145</v>
      </c>
      <c r="N1428">
        <v>426</v>
      </c>
      <c r="O1428">
        <v>5411725.1586538339</v>
      </c>
      <c r="P1428" s="49" t="s">
        <v>33</v>
      </c>
      <c r="Q1428" s="49">
        <v>9800000</v>
      </c>
      <c r="R1428" s="49">
        <v>32.510452999999998</v>
      </c>
      <c r="S1428" s="49">
        <v>52.540310169999998</v>
      </c>
      <c r="T1428" s="49">
        <v>102.35469113918218</v>
      </c>
      <c r="U1428" s="49" t="s">
        <v>2146</v>
      </c>
      <c r="V1428" s="49">
        <v>0.29728859379567718</v>
      </c>
      <c r="W1428" s="49">
        <v>1.1827248672603601</v>
      </c>
      <c r="X1428" s="49">
        <v>2.8362873714296502</v>
      </c>
      <c r="Y1428" s="49">
        <v>44.303867318364098</v>
      </c>
      <c r="Z1428" s="49">
        <v>0.43808999999999998</v>
      </c>
      <c r="AA1428" s="49">
        <v>148.6976837</v>
      </c>
      <c r="AB1428" s="49">
        <v>1.7852155009999999</v>
      </c>
      <c r="AC1428" s="51">
        <v>0.55651590368719528</v>
      </c>
      <c r="AD1428" s="53">
        <v>98000</v>
      </c>
      <c r="AE1428" s="51">
        <v>55.221685292386063</v>
      </c>
      <c r="AF1428" s="51">
        <v>124.51784799389129</v>
      </c>
      <c r="AG1428" s="51">
        <v>22.920641386958543</v>
      </c>
      <c r="AH1428" s="51">
        <v>0.22346197584932023</v>
      </c>
      <c r="AI1428" s="51">
        <v>0.18407514871348407</v>
      </c>
      <c r="AJ1428" s="51">
        <v>0.14107393531585311</v>
      </c>
      <c r="AK1428" s="51">
        <v>133.55376349844016</v>
      </c>
      <c r="AL1428" s="51">
        <v>93.849752951868439</v>
      </c>
      <c r="AM1428" s="51">
        <v>173.25777404501187</v>
      </c>
    </row>
    <row r="1429" spans="1:39">
      <c r="A1429" t="s">
        <v>2997</v>
      </c>
      <c r="B1429">
        <v>6</v>
      </c>
      <c r="C1429" t="s">
        <v>2998</v>
      </c>
      <c r="D1429" t="s">
        <v>2144</v>
      </c>
      <c r="E1429" t="s">
        <v>137</v>
      </c>
      <c r="F1429" t="s">
        <v>138</v>
      </c>
      <c r="G1429" t="s">
        <v>139</v>
      </c>
      <c r="H1429" t="s">
        <v>140</v>
      </c>
      <c r="I1429" t="s">
        <v>10</v>
      </c>
      <c r="J1429" t="s">
        <v>20</v>
      </c>
      <c r="K1429">
        <v>52</v>
      </c>
      <c r="L1429">
        <v>150486475</v>
      </c>
      <c r="M1429" t="s">
        <v>2145</v>
      </c>
      <c r="N1429">
        <v>427</v>
      </c>
      <c r="O1429">
        <v>5424458.629615372</v>
      </c>
      <c r="P1429" s="49" t="s">
        <v>33</v>
      </c>
      <c r="Q1429" s="49">
        <v>9800000</v>
      </c>
      <c r="R1429" s="49">
        <v>32.510452999999998</v>
      </c>
      <c r="S1429" s="49">
        <v>52.540310169999998</v>
      </c>
      <c r="T1429" s="49">
        <v>102.35469113918218</v>
      </c>
      <c r="U1429" s="49" t="s">
        <v>2146</v>
      </c>
      <c r="V1429" s="49">
        <v>0.29728859379567718</v>
      </c>
      <c r="W1429" s="49">
        <v>1.1827248672603601</v>
      </c>
      <c r="X1429" s="49">
        <v>2.8362873714296502</v>
      </c>
      <c r="Y1429" s="49">
        <v>44.303867318364098</v>
      </c>
      <c r="Z1429" s="49">
        <v>0.43808999999999998</v>
      </c>
      <c r="AA1429" s="49">
        <v>148.6976837</v>
      </c>
      <c r="AB1429" s="49">
        <v>1.7852155009999999</v>
      </c>
      <c r="AC1429" s="51">
        <v>0.55651590368719528</v>
      </c>
      <c r="AD1429" s="53">
        <v>98000</v>
      </c>
      <c r="AE1429" s="51">
        <v>55.351618669544614</v>
      </c>
      <c r="AF1429" s="51">
        <v>124.81083116564162</v>
      </c>
      <c r="AG1429" s="51">
        <v>22.986032659938992</v>
      </c>
      <c r="AH1429" s="51">
        <v>0.22319122490821705</v>
      </c>
      <c r="AI1429" s="51">
        <v>0.18416697048858907</v>
      </c>
      <c r="AJ1429" s="51">
        <v>0.14107393531585311</v>
      </c>
      <c r="AK1429" s="51">
        <v>133.62038380934084</v>
      </c>
      <c r="AL1429" s="51">
        <v>93.896567804223224</v>
      </c>
      <c r="AM1429" s="51">
        <v>173.34419981445845</v>
      </c>
    </row>
    <row r="1430" spans="1:39">
      <c r="A1430" t="s">
        <v>2999</v>
      </c>
      <c r="B1430">
        <v>6</v>
      </c>
      <c r="C1430" t="s">
        <v>3000</v>
      </c>
      <c r="D1430" t="s">
        <v>2144</v>
      </c>
      <c r="E1430" t="s">
        <v>137</v>
      </c>
      <c r="F1430" t="s">
        <v>138</v>
      </c>
      <c r="G1430" t="s">
        <v>139</v>
      </c>
      <c r="H1430" t="s">
        <v>140</v>
      </c>
      <c r="I1430" t="s">
        <v>10</v>
      </c>
      <c r="J1430" t="s">
        <v>20</v>
      </c>
      <c r="K1430">
        <v>52</v>
      </c>
      <c r="L1430">
        <v>150486475</v>
      </c>
      <c r="M1430" t="s">
        <v>2145</v>
      </c>
      <c r="N1430">
        <v>428</v>
      </c>
      <c r="O1430">
        <v>5437192.1005769102</v>
      </c>
      <c r="P1430" s="49" t="s">
        <v>33</v>
      </c>
      <c r="Q1430" s="49">
        <v>9800000</v>
      </c>
      <c r="R1430" s="49">
        <v>32.510452999999998</v>
      </c>
      <c r="S1430" s="49">
        <v>52.540310169999998</v>
      </c>
      <c r="T1430" s="49">
        <v>102.35469113918218</v>
      </c>
      <c r="U1430" s="49" t="s">
        <v>2146</v>
      </c>
      <c r="V1430" s="49">
        <v>0.29728859379567718</v>
      </c>
      <c r="W1430" s="49">
        <v>1.1827248672603601</v>
      </c>
      <c r="X1430" s="49">
        <v>2.8362873714296502</v>
      </c>
      <c r="Y1430" s="49">
        <v>44.303867318364098</v>
      </c>
      <c r="Z1430" s="49">
        <v>0.43808999999999998</v>
      </c>
      <c r="AA1430" s="49">
        <v>148.6976837</v>
      </c>
      <c r="AB1430" s="49">
        <v>1.7852155009999999</v>
      </c>
      <c r="AC1430" s="51">
        <v>0.55651590368719528</v>
      </c>
      <c r="AD1430" s="53">
        <v>98000</v>
      </c>
      <c r="AE1430" s="51">
        <v>55.481552046703165</v>
      </c>
      <c r="AF1430" s="51">
        <v>125.10381433739194</v>
      </c>
      <c r="AG1430" s="51">
        <v>23.05134405116365</v>
      </c>
      <c r="AH1430" s="51">
        <v>0.22291857526996578</v>
      </c>
      <c r="AI1430" s="51">
        <v>0.18425772366137919</v>
      </c>
      <c r="AJ1430" s="51">
        <v>0.14107393531585311</v>
      </c>
      <c r="AK1430" s="51">
        <v>133.68622880721401</v>
      </c>
      <c r="AL1430" s="51">
        <v>93.942837835270197</v>
      </c>
      <c r="AM1430" s="51">
        <v>173.4296197791578</v>
      </c>
    </row>
    <row r="1431" spans="1:39">
      <c r="A1431" t="s">
        <v>3001</v>
      </c>
      <c r="B1431">
        <v>6</v>
      </c>
      <c r="C1431" t="s">
        <v>3002</v>
      </c>
      <c r="D1431" t="s">
        <v>2144</v>
      </c>
      <c r="E1431" t="s">
        <v>137</v>
      </c>
      <c r="F1431" t="s">
        <v>138</v>
      </c>
      <c r="G1431" t="s">
        <v>139</v>
      </c>
      <c r="H1431" t="s">
        <v>140</v>
      </c>
      <c r="I1431" t="s">
        <v>10</v>
      </c>
      <c r="J1431" t="s">
        <v>20</v>
      </c>
      <c r="K1431">
        <v>52</v>
      </c>
      <c r="L1431">
        <v>150486475</v>
      </c>
      <c r="M1431" t="s">
        <v>2145</v>
      </c>
      <c r="N1431">
        <v>429</v>
      </c>
      <c r="O1431">
        <v>5449925.5715384483</v>
      </c>
      <c r="P1431" s="49" t="s">
        <v>33</v>
      </c>
      <c r="Q1431" s="49">
        <v>9800000</v>
      </c>
      <c r="R1431" s="49">
        <v>32.510452999999998</v>
      </c>
      <c r="S1431" s="49">
        <v>52.540310169999998</v>
      </c>
      <c r="T1431" s="49">
        <v>102.35469113918218</v>
      </c>
      <c r="U1431" s="49" t="s">
        <v>2146</v>
      </c>
      <c r="V1431" s="49">
        <v>0.29728859379567718</v>
      </c>
      <c r="W1431" s="49">
        <v>1.1827248672603601</v>
      </c>
      <c r="X1431" s="49">
        <v>2.8362873714296502</v>
      </c>
      <c r="Y1431" s="49">
        <v>44.303867318364098</v>
      </c>
      <c r="Z1431" s="49">
        <v>0.43808999999999998</v>
      </c>
      <c r="AA1431" s="49">
        <v>148.6976837</v>
      </c>
      <c r="AB1431" s="49">
        <v>1.7852155009999999</v>
      </c>
      <c r="AC1431" s="51">
        <v>0.55651590368719528</v>
      </c>
      <c r="AD1431" s="53">
        <v>98000</v>
      </c>
      <c r="AE1431" s="51">
        <v>55.611485423861716</v>
      </c>
      <c r="AF1431" s="51">
        <v>125.39679750914226</v>
      </c>
      <c r="AG1431" s="51">
        <v>23.116575008131559</v>
      </c>
      <c r="AH1431" s="51">
        <v>0.22264403985461106</v>
      </c>
      <c r="AI1431" s="51">
        <v>0.18434741131603624</v>
      </c>
      <c r="AJ1431" s="51">
        <v>0.14107393531585311</v>
      </c>
      <c r="AK1431" s="51">
        <v>133.75130072975497</v>
      </c>
      <c r="AL1431" s="51">
        <v>93.988564617463368</v>
      </c>
      <c r="AM1431" s="51">
        <v>173.51403684204655</v>
      </c>
    </row>
    <row r="1432" spans="1:39">
      <c r="A1432" t="s">
        <v>3003</v>
      </c>
      <c r="B1432">
        <v>6</v>
      </c>
      <c r="C1432" t="s">
        <v>3004</v>
      </c>
      <c r="D1432" t="s">
        <v>2144</v>
      </c>
      <c r="E1432" t="s">
        <v>137</v>
      </c>
      <c r="F1432" t="s">
        <v>138</v>
      </c>
      <c r="G1432" t="s">
        <v>139</v>
      </c>
      <c r="H1432" t="s">
        <v>140</v>
      </c>
      <c r="I1432" t="s">
        <v>10</v>
      </c>
      <c r="J1432" t="s">
        <v>20</v>
      </c>
      <c r="K1432">
        <v>52</v>
      </c>
      <c r="L1432">
        <v>150486475</v>
      </c>
      <c r="M1432" t="s">
        <v>2145</v>
      </c>
      <c r="N1432">
        <v>430</v>
      </c>
      <c r="O1432">
        <v>5462659.0424999865</v>
      </c>
      <c r="P1432" s="49" t="s">
        <v>33</v>
      </c>
      <c r="Q1432" s="49">
        <v>9800000</v>
      </c>
      <c r="R1432" s="49">
        <v>32.510452999999998</v>
      </c>
      <c r="S1432" s="49">
        <v>52.540310169999998</v>
      </c>
      <c r="T1432" s="49">
        <v>102.35469113918218</v>
      </c>
      <c r="U1432" s="49" t="s">
        <v>2146</v>
      </c>
      <c r="V1432" s="49">
        <v>0.29728859379567718</v>
      </c>
      <c r="W1432" s="49">
        <v>1.1827248672603601</v>
      </c>
      <c r="X1432" s="49">
        <v>2.8362873714296502</v>
      </c>
      <c r="Y1432" s="49">
        <v>44.303867318364098</v>
      </c>
      <c r="Z1432" s="49">
        <v>0.43808999999999998</v>
      </c>
      <c r="AA1432" s="49">
        <v>148.6976837</v>
      </c>
      <c r="AB1432" s="49">
        <v>1.7852155009999999</v>
      </c>
      <c r="AC1432" s="51">
        <v>0.55651590368719528</v>
      </c>
      <c r="AD1432" s="53">
        <v>98000</v>
      </c>
      <c r="AE1432" s="51">
        <v>55.741418801020274</v>
      </c>
      <c r="AF1432" s="51">
        <v>125.6897806808926</v>
      </c>
      <c r="AG1432" s="51">
        <v>23.181724982123679</v>
      </c>
      <c r="AH1432" s="51">
        <v>0.22236763157045003</v>
      </c>
      <c r="AI1432" s="51">
        <v>0.18443603653807453</v>
      </c>
      <c r="AJ1432" s="51">
        <v>0.14107393531585311</v>
      </c>
      <c r="AK1432" s="51">
        <v>133.81560181562571</v>
      </c>
      <c r="AL1432" s="51">
        <v>94.033749723936069</v>
      </c>
      <c r="AM1432" s="51">
        <v>173.59745390731536</v>
      </c>
    </row>
    <row r="1433" spans="1:39">
      <c r="A1433" t="s">
        <v>3005</v>
      </c>
      <c r="B1433">
        <v>6</v>
      </c>
      <c r="C1433" t="s">
        <v>3006</v>
      </c>
      <c r="D1433" t="s">
        <v>2144</v>
      </c>
      <c r="E1433" t="s">
        <v>137</v>
      </c>
      <c r="F1433" t="s">
        <v>138</v>
      </c>
      <c r="G1433" t="s">
        <v>139</v>
      </c>
      <c r="H1433" t="s">
        <v>140</v>
      </c>
      <c r="I1433" t="s">
        <v>10</v>
      </c>
      <c r="J1433" t="s">
        <v>20</v>
      </c>
      <c r="K1433">
        <v>52</v>
      </c>
      <c r="L1433">
        <v>150486475</v>
      </c>
      <c r="M1433" t="s">
        <v>2145</v>
      </c>
      <c r="N1433">
        <v>431</v>
      </c>
      <c r="O1433">
        <v>5475392.5134615246</v>
      </c>
      <c r="P1433" s="49" t="s">
        <v>33</v>
      </c>
      <c r="Q1433" s="49">
        <v>9800000</v>
      </c>
      <c r="R1433" s="49">
        <v>32.510452999999998</v>
      </c>
      <c r="S1433" s="49">
        <v>52.540310169999998</v>
      </c>
      <c r="T1433" s="49">
        <v>102.35469113918218</v>
      </c>
      <c r="U1433" s="49" t="s">
        <v>2146</v>
      </c>
      <c r="V1433" s="49">
        <v>0.29728859379567718</v>
      </c>
      <c r="W1433" s="49">
        <v>1.1827248672603601</v>
      </c>
      <c r="X1433" s="49">
        <v>2.8362873714296502</v>
      </c>
      <c r="Y1433" s="49">
        <v>44.303867318364098</v>
      </c>
      <c r="Z1433" s="49">
        <v>0.43808999999999998</v>
      </c>
      <c r="AA1433" s="49">
        <v>148.6976837</v>
      </c>
      <c r="AB1433" s="49">
        <v>1.7852155009999999</v>
      </c>
      <c r="AC1433" s="51">
        <v>0.55651590368719528</v>
      </c>
      <c r="AD1433" s="53">
        <v>98000</v>
      </c>
      <c r="AE1433" s="51">
        <v>55.871352178178824</v>
      </c>
      <c r="AF1433" s="51">
        <v>125.98276385264292</v>
      </c>
      <c r="AG1433" s="51">
        <v>23.246793428199233</v>
      </c>
      <c r="AH1433" s="51">
        <v>0.22208936331334533</v>
      </c>
      <c r="AI1433" s="51">
        <v>0.18452360241429608</v>
      </c>
      <c r="AJ1433" s="51">
        <v>0.14107393531585311</v>
      </c>
      <c r="AK1433" s="51">
        <v>133.87913430442262</v>
      </c>
      <c r="AL1433" s="51">
        <v>94.078394728478202</v>
      </c>
      <c r="AM1433" s="51">
        <v>173.67987388036701</v>
      </c>
    </row>
    <row r="1434" spans="1:39">
      <c r="A1434" t="s">
        <v>3007</v>
      </c>
      <c r="B1434">
        <v>6</v>
      </c>
      <c r="C1434" t="s">
        <v>3008</v>
      </c>
      <c r="D1434" t="s">
        <v>2144</v>
      </c>
      <c r="E1434" t="s">
        <v>137</v>
      </c>
      <c r="F1434" t="s">
        <v>138</v>
      </c>
      <c r="G1434" t="s">
        <v>139</v>
      </c>
      <c r="H1434" t="s">
        <v>140</v>
      </c>
      <c r="I1434" t="s">
        <v>10</v>
      </c>
      <c r="J1434" t="s">
        <v>20</v>
      </c>
      <c r="K1434">
        <v>52</v>
      </c>
      <c r="L1434">
        <v>150486475</v>
      </c>
      <c r="M1434" t="s">
        <v>2145</v>
      </c>
      <c r="N1434">
        <v>432</v>
      </c>
      <c r="O1434">
        <v>5488125.9844230628</v>
      </c>
      <c r="P1434" s="49" t="s">
        <v>33</v>
      </c>
      <c r="Q1434" s="49">
        <v>9800000</v>
      </c>
      <c r="R1434" s="49">
        <v>32.510452999999998</v>
      </c>
      <c r="S1434" s="49">
        <v>52.540310169999998</v>
      </c>
      <c r="T1434" s="49">
        <v>102.35469113918218</v>
      </c>
      <c r="U1434" s="49" t="s">
        <v>2146</v>
      </c>
      <c r="V1434" s="49">
        <v>0.29728859379567718</v>
      </c>
      <c r="W1434" s="49">
        <v>1.1827248672603601</v>
      </c>
      <c r="X1434" s="49">
        <v>2.8362873714296502</v>
      </c>
      <c r="Y1434" s="49">
        <v>44.303867318364098</v>
      </c>
      <c r="Z1434" s="49">
        <v>0.43808999999999998</v>
      </c>
      <c r="AA1434" s="49">
        <v>148.6976837</v>
      </c>
      <c r="AB1434" s="49">
        <v>1.7852155009999999</v>
      </c>
      <c r="AC1434" s="51">
        <v>0.55651590368719528</v>
      </c>
      <c r="AD1434" s="53">
        <v>98000</v>
      </c>
      <c r="AE1434" s="51">
        <v>56.001285555337375</v>
      </c>
      <c r="AF1434" s="51">
        <v>126.27574702439324</v>
      </c>
      <c r="AG1434" s="51">
        <v>23.311779805192071</v>
      </c>
      <c r="AH1434" s="51">
        <v>0.22180924796670215</v>
      </c>
      <c r="AI1434" s="51">
        <v>0.18461011203274713</v>
      </c>
      <c r="AJ1434" s="51">
        <v>0.14107393531585311</v>
      </c>
      <c r="AK1434" s="51">
        <v>133.94190043664472</v>
      </c>
      <c r="AL1434" s="51">
        <v>94.122501205513998</v>
      </c>
      <c r="AM1434" s="51">
        <v>173.76129966777543</v>
      </c>
    </row>
    <row r="1435" spans="1:39">
      <c r="A1435" t="s">
        <v>3009</v>
      </c>
      <c r="B1435">
        <v>6</v>
      </c>
      <c r="C1435" t="s">
        <v>3010</v>
      </c>
      <c r="D1435" t="s">
        <v>2144</v>
      </c>
      <c r="E1435" t="s">
        <v>137</v>
      </c>
      <c r="F1435" t="s">
        <v>138</v>
      </c>
      <c r="G1435" t="s">
        <v>139</v>
      </c>
      <c r="H1435" t="s">
        <v>140</v>
      </c>
      <c r="I1435" t="s">
        <v>10</v>
      </c>
      <c r="J1435" t="s">
        <v>20</v>
      </c>
      <c r="K1435">
        <v>52</v>
      </c>
      <c r="L1435">
        <v>150486475</v>
      </c>
      <c r="M1435" t="s">
        <v>2145</v>
      </c>
      <c r="N1435">
        <v>433</v>
      </c>
      <c r="O1435">
        <v>5500859.4553846009</v>
      </c>
      <c r="P1435" s="49" t="s">
        <v>33</v>
      </c>
      <c r="Q1435" s="49">
        <v>9800000</v>
      </c>
      <c r="R1435" s="49">
        <v>32.510452999999998</v>
      </c>
      <c r="S1435" s="49">
        <v>52.540310169999998</v>
      </c>
      <c r="T1435" s="49">
        <v>102.35469113918218</v>
      </c>
      <c r="U1435" s="49" t="s">
        <v>2146</v>
      </c>
      <c r="V1435" s="49">
        <v>0.29728859379567718</v>
      </c>
      <c r="W1435" s="49">
        <v>1.1827248672603601</v>
      </c>
      <c r="X1435" s="49">
        <v>2.8362873714296502</v>
      </c>
      <c r="Y1435" s="49">
        <v>44.303867318364098</v>
      </c>
      <c r="Z1435" s="49">
        <v>0.43808999999999998</v>
      </c>
      <c r="AA1435" s="49">
        <v>148.6976837</v>
      </c>
      <c r="AB1435" s="49">
        <v>1.7852155009999999</v>
      </c>
      <c r="AC1435" s="51">
        <v>0.55651590368719528</v>
      </c>
      <c r="AD1435" s="53">
        <v>98000</v>
      </c>
      <c r="AE1435" s="51">
        <v>56.131218932495926</v>
      </c>
      <c r="AF1435" s="51">
        <v>126.56873019614356</v>
      </c>
      <c r="AG1435" s="51">
        <v>23.37668357570692</v>
      </c>
      <c r="AH1435" s="51">
        <v>0.22152729840115157</v>
      </c>
      <c r="AI1435" s="51">
        <v>0.18469556848267399</v>
      </c>
      <c r="AJ1435" s="51">
        <v>0.14107393531585311</v>
      </c>
      <c r="AK1435" s="51">
        <v>134.00390245366174</v>
      </c>
      <c r="AL1435" s="51">
        <v>94.166070730079554</v>
      </c>
      <c r="AM1435" s="51">
        <v>173.84173417724395</v>
      </c>
    </row>
    <row r="1436" spans="1:39">
      <c r="A1436" t="s">
        <v>3011</v>
      </c>
      <c r="B1436">
        <v>6</v>
      </c>
      <c r="C1436" t="s">
        <v>3012</v>
      </c>
      <c r="D1436" t="s">
        <v>2144</v>
      </c>
      <c r="E1436" t="s">
        <v>137</v>
      </c>
      <c r="F1436" t="s">
        <v>138</v>
      </c>
      <c r="G1436" t="s">
        <v>139</v>
      </c>
      <c r="H1436" t="s">
        <v>140</v>
      </c>
      <c r="I1436" t="s">
        <v>10</v>
      </c>
      <c r="J1436" t="s">
        <v>20</v>
      </c>
      <c r="K1436">
        <v>52</v>
      </c>
      <c r="L1436">
        <v>150486475</v>
      </c>
      <c r="M1436" t="s">
        <v>2145</v>
      </c>
      <c r="N1436">
        <v>434</v>
      </c>
      <c r="O1436">
        <v>5513592.9263461391</v>
      </c>
      <c r="P1436" s="49" t="s">
        <v>33</v>
      </c>
      <c r="Q1436" s="49">
        <v>9800000</v>
      </c>
      <c r="R1436" s="49">
        <v>32.510452999999998</v>
      </c>
      <c r="S1436" s="49">
        <v>52.540310169999998</v>
      </c>
      <c r="T1436" s="49">
        <v>102.35469113918218</v>
      </c>
      <c r="U1436" s="49" t="s">
        <v>2146</v>
      </c>
      <c r="V1436" s="49">
        <v>0.29728859379567718</v>
      </c>
      <c r="W1436" s="49">
        <v>1.1827248672603601</v>
      </c>
      <c r="X1436" s="49">
        <v>2.8362873714296502</v>
      </c>
      <c r="Y1436" s="49">
        <v>44.303867318364098</v>
      </c>
      <c r="Z1436" s="49">
        <v>0.43808999999999998</v>
      </c>
      <c r="AA1436" s="49">
        <v>148.6976837</v>
      </c>
      <c r="AB1436" s="49">
        <v>1.7852155009999999</v>
      </c>
      <c r="AC1436" s="51">
        <v>0.55651590368719528</v>
      </c>
      <c r="AD1436" s="53">
        <v>98000</v>
      </c>
      <c r="AE1436" s="51">
        <v>56.261152309654477</v>
      </c>
      <c r="AF1436" s="51">
        <v>126.86171336789388</v>
      </c>
      <c r="AG1436" s="51">
        <v>23.441504206115496</v>
      </c>
      <c r="AH1436" s="51">
        <v>0.2212435274740481</v>
      </c>
      <c r="AI1436" s="51">
        <v>0.18477997485447853</v>
      </c>
      <c r="AJ1436" s="51">
        <v>0.14107393531585311</v>
      </c>
      <c r="AK1436" s="51">
        <v>134.0651425976819</v>
      </c>
      <c r="AL1436" s="51">
        <v>94.209104877800101</v>
      </c>
      <c r="AM1436" s="51">
        <v>173.92118031756371</v>
      </c>
    </row>
    <row r="1437" spans="1:39">
      <c r="A1437" t="s">
        <v>3013</v>
      </c>
      <c r="B1437">
        <v>6</v>
      </c>
      <c r="C1437" t="s">
        <v>3014</v>
      </c>
      <c r="D1437" t="s">
        <v>2144</v>
      </c>
      <c r="E1437" t="s">
        <v>137</v>
      </c>
      <c r="F1437" t="s">
        <v>138</v>
      </c>
      <c r="G1437" t="s">
        <v>139</v>
      </c>
      <c r="H1437" t="s">
        <v>140</v>
      </c>
      <c r="I1437" t="s">
        <v>10</v>
      </c>
      <c r="J1437" t="s">
        <v>20</v>
      </c>
      <c r="K1437">
        <v>52</v>
      </c>
      <c r="L1437">
        <v>150486475</v>
      </c>
      <c r="M1437" t="s">
        <v>2145</v>
      </c>
      <c r="N1437">
        <v>435</v>
      </c>
      <c r="O1437">
        <v>5526326.3973076772</v>
      </c>
      <c r="P1437" s="49" t="s">
        <v>33</v>
      </c>
      <c r="Q1437" s="49">
        <v>9800000</v>
      </c>
      <c r="R1437" s="49">
        <v>32.510452999999998</v>
      </c>
      <c r="S1437" s="49">
        <v>52.540310169999998</v>
      </c>
      <c r="T1437" s="49">
        <v>102.35469113918218</v>
      </c>
      <c r="U1437" s="49" t="s">
        <v>2146</v>
      </c>
      <c r="V1437" s="49">
        <v>0.29728859379567718</v>
      </c>
      <c r="W1437" s="49">
        <v>1.1827248672603601</v>
      </c>
      <c r="X1437" s="49">
        <v>2.8362873714296502</v>
      </c>
      <c r="Y1437" s="49">
        <v>44.303867318364098</v>
      </c>
      <c r="Z1437" s="49">
        <v>0.43808999999999998</v>
      </c>
      <c r="AA1437" s="49">
        <v>148.6976837</v>
      </c>
      <c r="AB1437" s="49">
        <v>1.7852155009999999</v>
      </c>
      <c r="AC1437" s="51">
        <v>0.55651590368719528</v>
      </c>
      <c r="AD1437" s="53">
        <v>98000</v>
      </c>
      <c r="AE1437" s="51">
        <v>56.391085686813035</v>
      </c>
      <c r="AF1437" s="51">
        <v>127.15469653964422</v>
      </c>
      <c r="AG1437" s="51">
        <v>23.506241166552631</v>
      </c>
      <c r="AH1437" s="51">
        <v>0.22095794802951815</v>
      </c>
      <c r="AI1437" s="51">
        <v>0.18486333423967449</v>
      </c>
      <c r="AJ1437" s="51">
        <v>0.14107393531585311</v>
      </c>
      <c r="AK1437" s="51">
        <v>134.12562311172005</v>
      </c>
      <c r="AL1437" s="51">
        <v>94.251605224867802</v>
      </c>
      <c r="AM1437" s="51">
        <v>173.99964099857226</v>
      </c>
    </row>
    <row r="1438" spans="1:39">
      <c r="A1438" t="s">
        <v>3015</v>
      </c>
      <c r="B1438">
        <v>6</v>
      </c>
      <c r="C1438" t="s">
        <v>3016</v>
      </c>
      <c r="D1438" t="s">
        <v>2144</v>
      </c>
      <c r="E1438" t="s">
        <v>137</v>
      </c>
      <c r="F1438" t="s">
        <v>138</v>
      </c>
      <c r="G1438" t="s">
        <v>139</v>
      </c>
      <c r="H1438" t="s">
        <v>140</v>
      </c>
      <c r="I1438" t="s">
        <v>10</v>
      </c>
      <c r="J1438" t="s">
        <v>20</v>
      </c>
      <c r="K1438">
        <v>52</v>
      </c>
      <c r="L1438">
        <v>150486475</v>
      </c>
      <c r="M1438" t="s">
        <v>2145</v>
      </c>
      <c r="N1438">
        <v>436</v>
      </c>
      <c r="O1438">
        <v>5539059.8682692153</v>
      </c>
      <c r="P1438" s="49" t="s">
        <v>33</v>
      </c>
      <c r="Q1438" s="49">
        <v>9800000</v>
      </c>
      <c r="R1438" s="49">
        <v>32.510452999999998</v>
      </c>
      <c r="S1438" s="49">
        <v>52.540310169999998</v>
      </c>
      <c r="T1438" s="49">
        <v>102.35469113918218</v>
      </c>
      <c r="U1438" s="49" t="s">
        <v>2146</v>
      </c>
      <c r="V1438" s="49">
        <v>0.29728859379567718</v>
      </c>
      <c r="W1438" s="49">
        <v>1.1827248672603601</v>
      </c>
      <c r="X1438" s="49">
        <v>2.8362873714296502</v>
      </c>
      <c r="Y1438" s="49">
        <v>44.303867318364098</v>
      </c>
      <c r="Z1438" s="49">
        <v>0.43808999999999998</v>
      </c>
      <c r="AA1438" s="49">
        <v>148.6976837</v>
      </c>
      <c r="AB1438" s="49">
        <v>1.7852155009999999</v>
      </c>
      <c r="AC1438" s="51">
        <v>0.55651590368719528</v>
      </c>
      <c r="AD1438" s="53">
        <v>98000</v>
      </c>
      <c r="AE1438" s="51">
        <v>56.521019063971586</v>
      </c>
      <c r="AF1438" s="51">
        <v>127.44767971139454</v>
      </c>
      <c r="AG1438" s="51">
        <v>23.570893930912224</v>
      </c>
      <c r="AH1438" s="51">
        <v>0.22067057289791955</v>
      </c>
      <c r="AI1438" s="51">
        <v>0.18494564973084288</v>
      </c>
      <c r="AJ1438" s="51">
        <v>0.14107393531585311</v>
      </c>
      <c r="AK1438" s="51">
        <v>134.18534623956535</v>
      </c>
      <c r="AL1438" s="51">
        <v>94.293573348018896</v>
      </c>
      <c r="AM1438" s="51">
        <v>174.0771191311118</v>
      </c>
    </row>
    <row r="1439" spans="1:39">
      <c r="A1439" t="s">
        <v>3017</v>
      </c>
      <c r="B1439">
        <v>6</v>
      </c>
      <c r="C1439" t="s">
        <v>3018</v>
      </c>
      <c r="D1439" t="s">
        <v>2144</v>
      </c>
      <c r="E1439" t="s">
        <v>137</v>
      </c>
      <c r="F1439" t="s">
        <v>138</v>
      </c>
      <c r="G1439" t="s">
        <v>139</v>
      </c>
      <c r="H1439" t="s">
        <v>140</v>
      </c>
      <c r="I1439" t="s">
        <v>10</v>
      </c>
      <c r="J1439" t="s">
        <v>20</v>
      </c>
      <c r="K1439">
        <v>52</v>
      </c>
      <c r="L1439">
        <v>150486475</v>
      </c>
      <c r="M1439" t="s">
        <v>2145</v>
      </c>
      <c r="N1439">
        <v>437</v>
      </c>
      <c r="O1439">
        <v>5551793.3392307535</v>
      </c>
      <c r="P1439" s="49" t="s">
        <v>33</v>
      </c>
      <c r="Q1439" s="49">
        <v>9800000</v>
      </c>
      <c r="R1439" s="49">
        <v>32.510452999999998</v>
      </c>
      <c r="S1439" s="49">
        <v>52.540310169999998</v>
      </c>
      <c r="T1439" s="49">
        <v>102.35469113918218</v>
      </c>
      <c r="U1439" s="49" t="s">
        <v>2146</v>
      </c>
      <c r="V1439" s="49">
        <v>0.29728859379567718</v>
      </c>
      <c r="W1439" s="49">
        <v>1.1827248672603601</v>
      </c>
      <c r="X1439" s="49">
        <v>2.8362873714296502</v>
      </c>
      <c r="Y1439" s="49">
        <v>44.303867318364098</v>
      </c>
      <c r="Z1439" s="49">
        <v>0.43808999999999998</v>
      </c>
      <c r="AA1439" s="49">
        <v>148.6976837</v>
      </c>
      <c r="AB1439" s="49">
        <v>1.7852155009999999</v>
      </c>
      <c r="AC1439" s="51">
        <v>0.55651590368719528</v>
      </c>
      <c r="AD1439" s="53">
        <v>98000</v>
      </c>
      <c r="AE1439" s="51">
        <v>56.650952441130137</v>
      </c>
      <c r="AF1439" s="51">
        <v>127.74066288314486</v>
      </c>
      <c r="AG1439" s="51">
        <v>23.635461976843185</v>
      </c>
      <c r="AH1439" s="51">
        <v>0.22038141489568575</v>
      </c>
      <c r="AI1439" s="51">
        <v>0.18502692442158791</v>
      </c>
      <c r="AJ1439" s="51">
        <v>0.14107393531585311</v>
      </c>
      <c r="AK1439" s="51">
        <v>134.24431422574943</v>
      </c>
      <c r="AL1439" s="51">
        <v>94.335010824511357</v>
      </c>
      <c r="AM1439" s="51">
        <v>174.15361762698751</v>
      </c>
    </row>
    <row r="1440" spans="1:39">
      <c r="A1440" t="s">
        <v>3019</v>
      </c>
      <c r="B1440">
        <v>6</v>
      </c>
      <c r="C1440" t="s">
        <v>3020</v>
      </c>
      <c r="D1440" t="s">
        <v>2144</v>
      </c>
      <c r="E1440" t="s">
        <v>137</v>
      </c>
      <c r="F1440" t="s">
        <v>138</v>
      </c>
      <c r="G1440" t="s">
        <v>139</v>
      </c>
      <c r="H1440" t="s">
        <v>140</v>
      </c>
      <c r="I1440" t="s">
        <v>10</v>
      </c>
      <c r="J1440" t="s">
        <v>20</v>
      </c>
      <c r="K1440">
        <v>52</v>
      </c>
      <c r="L1440">
        <v>150486475</v>
      </c>
      <c r="M1440" t="s">
        <v>2145</v>
      </c>
      <c r="N1440">
        <v>438</v>
      </c>
      <c r="O1440">
        <v>5564526.8101922916</v>
      </c>
      <c r="P1440" s="49" t="s">
        <v>33</v>
      </c>
      <c r="Q1440" s="49">
        <v>9800000</v>
      </c>
      <c r="R1440" s="49">
        <v>32.510452999999998</v>
      </c>
      <c r="S1440" s="49">
        <v>52.540310169999998</v>
      </c>
      <c r="T1440" s="49">
        <v>102.35469113918218</v>
      </c>
      <c r="U1440" s="49" t="s">
        <v>2146</v>
      </c>
      <c r="V1440" s="49">
        <v>0.29728859379567718</v>
      </c>
      <c r="W1440" s="49">
        <v>1.1827248672603601</v>
      </c>
      <c r="X1440" s="49">
        <v>2.8362873714296502</v>
      </c>
      <c r="Y1440" s="49">
        <v>44.303867318364098</v>
      </c>
      <c r="Z1440" s="49">
        <v>0.43808999999999998</v>
      </c>
      <c r="AA1440" s="49">
        <v>148.6976837</v>
      </c>
      <c r="AB1440" s="49">
        <v>1.7852155009999999</v>
      </c>
      <c r="AC1440" s="51">
        <v>0.55651590368719528</v>
      </c>
      <c r="AD1440" s="53">
        <v>98000</v>
      </c>
      <c r="AE1440" s="51">
        <v>56.780885818288688</v>
      </c>
      <c r="AF1440" s="51">
        <v>128.0336460548952</v>
      </c>
      <c r="AG1440" s="51">
        <v>23.699944785745231</v>
      </c>
      <c r="AH1440" s="51">
        <v>0.22009048682493734</v>
      </c>
      <c r="AI1440" s="51">
        <v>0.18510716140649261</v>
      </c>
      <c r="AJ1440" s="51">
        <v>0.14107393531585311</v>
      </c>
      <c r="AK1440" s="51">
        <v>134.30252931551405</v>
      </c>
      <c r="AL1440" s="51">
        <v>94.375919232102163</v>
      </c>
      <c r="AM1440" s="51">
        <v>174.22913939892595</v>
      </c>
    </row>
    <row r="1441" spans="1:39">
      <c r="A1441" t="s">
        <v>3021</v>
      </c>
      <c r="B1441">
        <v>6</v>
      </c>
      <c r="C1441" t="s">
        <v>3022</v>
      </c>
      <c r="D1441" t="s">
        <v>2144</v>
      </c>
      <c r="E1441" t="s">
        <v>137</v>
      </c>
      <c r="F1441" t="s">
        <v>138</v>
      </c>
      <c r="G1441" t="s">
        <v>139</v>
      </c>
      <c r="H1441" t="s">
        <v>140</v>
      </c>
      <c r="I1441" t="s">
        <v>10</v>
      </c>
      <c r="J1441" t="s">
        <v>20</v>
      </c>
      <c r="K1441">
        <v>52</v>
      </c>
      <c r="L1441">
        <v>150486475</v>
      </c>
      <c r="M1441" t="s">
        <v>2145</v>
      </c>
      <c r="N1441">
        <v>439</v>
      </c>
      <c r="O1441">
        <v>5577260.2811538298</v>
      </c>
      <c r="P1441" s="49" t="s">
        <v>33</v>
      </c>
      <c r="Q1441" s="49">
        <v>9800000</v>
      </c>
      <c r="R1441" s="49">
        <v>32.510452999999998</v>
      </c>
      <c r="S1441" s="49">
        <v>52.540310169999998</v>
      </c>
      <c r="T1441" s="49">
        <v>102.35469113918218</v>
      </c>
      <c r="U1441" s="49" t="s">
        <v>2146</v>
      </c>
      <c r="V1441" s="49">
        <v>0.29728859379567718</v>
      </c>
      <c r="W1441" s="49">
        <v>1.1827248672603601</v>
      </c>
      <c r="X1441" s="49">
        <v>2.8362873714296502</v>
      </c>
      <c r="Y1441" s="49">
        <v>44.303867318364098</v>
      </c>
      <c r="Z1441" s="49">
        <v>0.43808999999999998</v>
      </c>
      <c r="AA1441" s="49">
        <v>148.6976837</v>
      </c>
      <c r="AB1441" s="49">
        <v>1.7852155009999999</v>
      </c>
      <c r="AC1441" s="51">
        <v>0.55651590368719528</v>
      </c>
      <c r="AD1441" s="53">
        <v>98000</v>
      </c>
      <c r="AE1441" s="51">
        <v>56.910819195447246</v>
      </c>
      <c r="AF1441" s="51">
        <v>128.32662922664554</v>
      </c>
      <c r="AG1441" s="51">
        <v>23.764341842764662</v>
      </c>
      <c r="AH1441" s="51">
        <v>0.2197978014734106</v>
      </c>
      <c r="AI1441" s="51">
        <v>0.18518636378107461</v>
      </c>
      <c r="AJ1441" s="51">
        <v>0.14107393531585311</v>
      </c>
      <c r="AK1441" s="51">
        <v>134.35999375477905</v>
      </c>
      <c r="AL1441" s="51">
        <v>94.416300149024806</v>
      </c>
      <c r="AM1441" s="51">
        <v>174.30368736053327</v>
      </c>
    </row>
    <row r="1442" spans="1:39">
      <c r="A1442" t="s">
        <v>3023</v>
      </c>
      <c r="B1442">
        <v>6</v>
      </c>
      <c r="C1442" t="s">
        <v>3024</v>
      </c>
      <c r="D1442" t="s">
        <v>2144</v>
      </c>
      <c r="E1442" t="s">
        <v>137</v>
      </c>
      <c r="F1442" t="s">
        <v>138</v>
      </c>
      <c r="G1442" t="s">
        <v>139</v>
      </c>
      <c r="H1442" t="s">
        <v>140</v>
      </c>
      <c r="I1442" t="s">
        <v>10</v>
      </c>
      <c r="J1442" t="s">
        <v>20</v>
      </c>
      <c r="K1442">
        <v>52</v>
      </c>
      <c r="L1442">
        <v>150486475</v>
      </c>
      <c r="M1442" t="s">
        <v>2145</v>
      </c>
      <c r="N1442">
        <v>440</v>
      </c>
      <c r="O1442">
        <v>5589993.7521153679</v>
      </c>
      <c r="P1442" s="49" t="s">
        <v>33</v>
      </c>
      <c r="Q1442" s="49">
        <v>9800000</v>
      </c>
      <c r="R1442" s="49">
        <v>32.510452999999998</v>
      </c>
      <c r="S1442" s="49">
        <v>52.540310169999998</v>
      </c>
      <c r="T1442" s="49">
        <v>102.35469113918218</v>
      </c>
      <c r="U1442" s="49" t="s">
        <v>2146</v>
      </c>
      <c r="V1442" s="49">
        <v>0.29728859379567718</v>
      </c>
      <c r="W1442" s="49">
        <v>1.1827248672603601</v>
      </c>
      <c r="X1442" s="49">
        <v>2.8362873714296502</v>
      </c>
      <c r="Y1442" s="49">
        <v>44.303867318364098</v>
      </c>
      <c r="Z1442" s="49">
        <v>0.43808999999999998</v>
      </c>
      <c r="AA1442" s="49">
        <v>148.6976837</v>
      </c>
      <c r="AB1442" s="49">
        <v>1.7852155009999999</v>
      </c>
      <c r="AC1442" s="51">
        <v>0.55651590368719528</v>
      </c>
      <c r="AD1442" s="53">
        <v>98000</v>
      </c>
      <c r="AE1442" s="51">
        <v>57.040752572605797</v>
      </c>
      <c r="AF1442" s="51">
        <v>128.61961239839584</v>
      </c>
      <c r="AG1442" s="51">
        <v>23.828652636789982</v>
      </c>
      <c r="AH1442" s="51">
        <v>0.21950337161387962</v>
      </c>
      <c r="AI1442" s="51">
        <v>0.18526453464174159</v>
      </c>
      <c r="AJ1442" s="51">
        <v>0.14107393531585311</v>
      </c>
      <c r="AK1442" s="51">
        <v>134.41670979010999</v>
      </c>
      <c r="AL1442" s="51">
        <v>94.456155153966563</v>
      </c>
      <c r="AM1442" s="51">
        <v>174.37726442625345</v>
      </c>
    </row>
    <row r="1443" spans="1:39">
      <c r="A1443" t="s">
        <v>3025</v>
      </c>
      <c r="B1443">
        <v>6</v>
      </c>
      <c r="C1443" t="s">
        <v>3026</v>
      </c>
      <c r="D1443" t="s">
        <v>2144</v>
      </c>
      <c r="E1443" t="s">
        <v>137</v>
      </c>
      <c r="F1443" t="s">
        <v>138</v>
      </c>
      <c r="G1443" t="s">
        <v>139</v>
      </c>
      <c r="H1443" t="s">
        <v>140</v>
      </c>
      <c r="I1443" t="s">
        <v>10</v>
      </c>
      <c r="J1443" t="s">
        <v>20</v>
      </c>
      <c r="K1443">
        <v>52</v>
      </c>
      <c r="L1443">
        <v>150486475</v>
      </c>
      <c r="M1443" t="s">
        <v>2145</v>
      </c>
      <c r="N1443">
        <v>441</v>
      </c>
      <c r="O1443">
        <v>5602727.2230769061</v>
      </c>
      <c r="P1443" s="49" t="s">
        <v>33</v>
      </c>
      <c r="Q1443" s="49">
        <v>9800000</v>
      </c>
      <c r="R1443" s="49">
        <v>32.510452999999998</v>
      </c>
      <c r="S1443" s="49">
        <v>52.540310169999998</v>
      </c>
      <c r="T1443" s="49">
        <v>102.35469113918218</v>
      </c>
      <c r="U1443" s="49" t="s">
        <v>2146</v>
      </c>
      <c r="V1443" s="49">
        <v>0.29728859379567718</v>
      </c>
      <c r="W1443" s="49">
        <v>1.1827248672603601</v>
      </c>
      <c r="X1443" s="49">
        <v>2.8362873714296502</v>
      </c>
      <c r="Y1443" s="49">
        <v>44.303867318364098</v>
      </c>
      <c r="Z1443" s="49">
        <v>0.43808999999999998</v>
      </c>
      <c r="AA1443" s="49">
        <v>148.6976837</v>
      </c>
      <c r="AB1443" s="49">
        <v>1.7852155009999999</v>
      </c>
      <c r="AC1443" s="51">
        <v>0.55651590368719528</v>
      </c>
      <c r="AD1443" s="53">
        <v>98000</v>
      </c>
      <c r="AE1443" s="51">
        <v>57.170685949764348</v>
      </c>
      <c r="AF1443" s="51">
        <v>128.91259557014618</v>
      </c>
      <c r="AG1443" s="51">
        <v>23.892876660447563</v>
      </c>
      <c r="AH1443" s="51">
        <v>0.21920721000422608</v>
      </c>
      <c r="AI1443" s="51">
        <v>0.18534167708574723</v>
      </c>
      <c r="AJ1443" s="51">
        <v>0.14107393531585311</v>
      </c>
      <c r="AK1443" s="51">
        <v>134.47267966868637</v>
      </c>
      <c r="AL1443" s="51">
        <v>94.49548582604605</v>
      </c>
      <c r="AM1443" s="51">
        <v>174.4498735113267</v>
      </c>
    </row>
    <row r="1444" spans="1:39">
      <c r="A1444" t="s">
        <v>3027</v>
      </c>
      <c r="B1444">
        <v>6</v>
      </c>
      <c r="C1444" t="s">
        <v>3028</v>
      </c>
      <c r="D1444" t="s">
        <v>2144</v>
      </c>
      <c r="E1444" t="s">
        <v>137</v>
      </c>
      <c r="F1444" t="s">
        <v>138</v>
      </c>
      <c r="G1444" t="s">
        <v>139</v>
      </c>
      <c r="H1444" t="s">
        <v>140</v>
      </c>
      <c r="I1444" t="s">
        <v>10</v>
      </c>
      <c r="J1444" t="s">
        <v>20</v>
      </c>
      <c r="K1444">
        <v>52</v>
      </c>
      <c r="L1444">
        <v>150486475</v>
      </c>
      <c r="M1444" t="s">
        <v>2145</v>
      </c>
      <c r="N1444">
        <v>442</v>
      </c>
      <c r="O1444">
        <v>5615460.6940384442</v>
      </c>
      <c r="P1444" s="49" t="s">
        <v>33</v>
      </c>
      <c r="Q1444" s="49">
        <v>9800000</v>
      </c>
      <c r="R1444" s="49">
        <v>32.510452999999998</v>
      </c>
      <c r="S1444" s="49">
        <v>52.540310169999998</v>
      </c>
      <c r="T1444" s="49">
        <v>102.35469113918218</v>
      </c>
      <c r="U1444" s="49" t="s">
        <v>2146</v>
      </c>
      <c r="V1444" s="49">
        <v>0.29728859379567718</v>
      </c>
      <c r="W1444" s="49">
        <v>1.1827248672603601</v>
      </c>
      <c r="X1444" s="49">
        <v>2.8362873714296502</v>
      </c>
      <c r="Y1444" s="49">
        <v>44.303867318364098</v>
      </c>
      <c r="Z1444" s="49">
        <v>0.43808999999999998</v>
      </c>
      <c r="AA1444" s="49">
        <v>148.6976837</v>
      </c>
      <c r="AB1444" s="49">
        <v>1.7852155009999999</v>
      </c>
      <c r="AC1444" s="51">
        <v>0.55651590368719528</v>
      </c>
      <c r="AD1444" s="53">
        <v>98000</v>
      </c>
      <c r="AE1444" s="51">
        <v>57.300619326922899</v>
      </c>
      <c r="AF1444" s="51">
        <v>129.20557874189649</v>
      </c>
      <c r="AG1444" s="51">
        <v>23.957013410097055</v>
      </c>
      <c r="AH1444" s="51">
        <v>0.21890932938685023</v>
      </c>
      <c r="AI1444" s="51">
        <v>0.18541779421114654</v>
      </c>
      <c r="AJ1444" s="51">
        <v>0.14107393531585311</v>
      </c>
      <c r="AK1444" s="51">
        <v>134.52790563826898</v>
      </c>
      <c r="AL1444" s="51">
        <v>94.534293744790432</v>
      </c>
      <c r="AM1444" s="51">
        <v>174.52151753174749</v>
      </c>
    </row>
    <row r="1445" spans="1:39">
      <c r="A1445" t="s">
        <v>3029</v>
      </c>
      <c r="B1445">
        <v>6</v>
      </c>
      <c r="C1445" t="s">
        <v>3030</v>
      </c>
      <c r="D1445" t="s">
        <v>2144</v>
      </c>
      <c r="E1445" t="s">
        <v>137</v>
      </c>
      <c r="F1445" t="s">
        <v>138</v>
      </c>
      <c r="G1445" t="s">
        <v>139</v>
      </c>
      <c r="H1445" t="s">
        <v>140</v>
      </c>
      <c r="I1445" t="s">
        <v>10</v>
      </c>
      <c r="J1445" t="s">
        <v>20</v>
      </c>
      <c r="K1445">
        <v>52</v>
      </c>
      <c r="L1445">
        <v>150486475</v>
      </c>
      <c r="M1445" t="s">
        <v>2145</v>
      </c>
      <c r="N1445">
        <v>443</v>
      </c>
      <c r="O1445">
        <v>5628194.1649999823</v>
      </c>
      <c r="P1445" s="49" t="s">
        <v>33</v>
      </c>
      <c r="Q1445" s="49">
        <v>9800000</v>
      </c>
      <c r="R1445" s="49">
        <v>32.510452999999998</v>
      </c>
      <c r="S1445" s="49">
        <v>52.540310169999998</v>
      </c>
      <c r="T1445" s="49">
        <v>102.35469113918218</v>
      </c>
      <c r="U1445" s="49" t="s">
        <v>2146</v>
      </c>
      <c r="V1445" s="49">
        <v>0.29728859379567718</v>
      </c>
      <c r="W1445" s="49">
        <v>1.1827248672603601</v>
      </c>
      <c r="X1445" s="49">
        <v>2.8362873714296502</v>
      </c>
      <c r="Y1445" s="49">
        <v>44.303867318364098</v>
      </c>
      <c r="Z1445" s="49">
        <v>0.43808999999999998</v>
      </c>
      <c r="AA1445" s="49">
        <v>148.6976837</v>
      </c>
      <c r="AB1445" s="49">
        <v>1.7852155009999999</v>
      </c>
      <c r="AC1445" s="51">
        <v>0.55651590368719528</v>
      </c>
      <c r="AD1445" s="53">
        <v>98000</v>
      </c>
      <c r="AE1445" s="51">
        <v>57.43055270408145</v>
      </c>
      <c r="AF1445" s="51">
        <v>129.49856191364682</v>
      </c>
      <c r="AG1445" s="51">
        <v>24.021062385826887</v>
      </c>
      <c r="AH1445" s="51">
        <v>0.21860974248859433</v>
      </c>
      <c r="AI1445" s="51">
        <v>0.18549288911675163</v>
      </c>
      <c r="AJ1445" s="51">
        <v>0.14107393531585311</v>
      </c>
      <c r="AK1445" s="51">
        <v>134.58238994716788</v>
      </c>
      <c r="AL1445" s="51">
        <v>94.572580490112856</v>
      </c>
      <c r="AM1445" s="51">
        <v>174.5921994042229</v>
      </c>
    </row>
    <row r="1446" spans="1:39">
      <c r="A1446" t="s">
        <v>3031</v>
      </c>
      <c r="B1446">
        <v>6</v>
      </c>
      <c r="C1446" t="s">
        <v>3032</v>
      </c>
      <c r="D1446" t="s">
        <v>2144</v>
      </c>
      <c r="E1446" t="s">
        <v>137</v>
      </c>
      <c r="F1446" t="s">
        <v>138</v>
      </c>
      <c r="G1446" t="s">
        <v>139</v>
      </c>
      <c r="H1446" t="s">
        <v>140</v>
      </c>
      <c r="I1446" t="s">
        <v>10</v>
      </c>
      <c r="J1446" t="s">
        <v>20</v>
      </c>
      <c r="K1446">
        <v>52</v>
      </c>
      <c r="L1446">
        <v>150486475</v>
      </c>
      <c r="M1446" t="s">
        <v>2145</v>
      </c>
      <c r="N1446">
        <v>444</v>
      </c>
      <c r="O1446">
        <v>5640927.6359615205</v>
      </c>
      <c r="P1446" s="49" t="s">
        <v>33</v>
      </c>
      <c r="Q1446" s="49">
        <v>9800000</v>
      </c>
      <c r="R1446" s="49">
        <v>32.510452999999998</v>
      </c>
      <c r="S1446" s="49">
        <v>52.540310169999998</v>
      </c>
      <c r="T1446" s="49">
        <v>102.35469113918218</v>
      </c>
      <c r="U1446" s="49" t="s">
        <v>2146</v>
      </c>
      <c r="V1446" s="49">
        <v>0.29728859379567718</v>
      </c>
      <c r="W1446" s="49">
        <v>1.1827248672603601</v>
      </c>
      <c r="X1446" s="49">
        <v>2.8362873714296502</v>
      </c>
      <c r="Y1446" s="49">
        <v>44.303867318364098</v>
      </c>
      <c r="Z1446" s="49">
        <v>0.43808999999999998</v>
      </c>
      <c r="AA1446" s="49">
        <v>148.6976837</v>
      </c>
      <c r="AB1446" s="49">
        <v>1.7852155009999999</v>
      </c>
      <c r="AC1446" s="51">
        <v>0.55651590368719528</v>
      </c>
      <c r="AD1446" s="53">
        <v>98000</v>
      </c>
      <c r="AE1446" s="51">
        <v>57.560486081240008</v>
      </c>
      <c r="AF1446" s="51">
        <v>129.79154508539716</v>
      </c>
      <c r="AG1446" s="51">
        <v>24.085023091449568</v>
      </c>
      <c r="AH1446" s="51">
        <v>0.21830846202041873</v>
      </c>
      <c r="AI1446" s="51">
        <v>0.18556696490208724</v>
      </c>
      <c r="AJ1446" s="51">
        <v>0.14107393531585311</v>
      </c>
      <c r="AK1446" s="51">
        <v>134.63613484421029</v>
      </c>
      <c r="AL1446" s="51">
        <v>94.610347642289838</v>
      </c>
      <c r="AM1446" s="51">
        <v>174.66192204613074</v>
      </c>
    </row>
    <row r="1447" spans="1:39">
      <c r="A1447" t="s">
        <v>3033</v>
      </c>
      <c r="B1447">
        <v>6</v>
      </c>
      <c r="C1447" t="s">
        <v>3034</v>
      </c>
      <c r="D1447" t="s">
        <v>2144</v>
      </c>
      <c r="E1447" t="s">
        <v>137</v>
      </c>
      <c r="F1447" t="s">
        <v>138</v>
      </c>
      <c r="G1447" t="s">
        <v>139</v>
      </c>
      <c r="H1447" t="s">
        <v>140</v>
      </c>
      <c r="I1447" t="s">
        <v>10</v>
      </c>
      <c r="J1447" t="s">
        <v>20</v>
      </c>
      <c r="K1447">
        <v>52</v>
      </c>
      <c r="L1447">
        <v>150486475</v>
      </c>
      <c r="M1447" t="s">
        <v>2145</v>
      </c>
      <c r="N1447">
        <v>445</v>
      </c>
      <c r="O1447">
        <v>5653661.1069230586</v>
      </c>
      <c r="P1447" s="49" t="s">
        <v>33</v>
      </c>
      <c r="Q1447" s="49">
        <v>9800000</v>
      </c>
      <c r="R1447" s="49">
        <v>32.510452999999998</v>
      </c>
      <c r="S1447" s="49">
        <v>52.540310169999998</v>
      </c>
      <c r="T1447" s="49">
        <v>102.35469113918218</v>
      </c>
      <c r="U1447" s="49" t="s">
        <v>2146</v>
      </c>
      <c r="V1447" s="49">
        <v>0.29728859379567718</v>
      </c>
      <c r="W1447" s="49">
        <v>1.1827248672603601</v>
      </c>
      <c r="X1447" s="49">
        <v>2.8362873714296502</v>
      </c>
      <c r="Y1447" s="49">
        <v>44.303867318364098</v>
      </c>
      <c r="Z1447" s="49">
        <v>0.43808999999999998</v>
      </c>
      <c r="AA1447" s="49">
        <v>148.6976837</v>
      </c>
      <c r="AB1447" s="49">
        <v>1.7852155009999999</v>
      </c>
      <c r="AC1447" s="51">
        <v>0.55651590368719528</v>
      </c>
      <c r="AD1447" s="53">
        <v>98000</v>
      </c>
      <c r="AE1447" s="51">
        <v>57.690419458398559</v>
      </c>
      <c r="AF1447" s="51">
        <v>130.08452825714747</v>
      </c>
      <c r="AG1447" s="51">
        <v>24.148895034496974</v>
      </c>
      <c r="AH1447" s="51">
        <v>0.2180055006771531</v>
      </c>
      <c r="AI1447" s="51">
        <v>0.18564002466734639</v>
      </c>
      <c r="AJ1447" s="51">
        <v>0.14107393531585311</v>
      </c>
      <c r="AK1447" s="51">
        <v>134.68914257870821</v>
      </c>
      <c r="AL1447" s="51">
        <v>94.647596781938589</v>
      </c>
      <c r="AM1447" s="51">
        <v>174.73068837547788</v>
      </c>
    </row>
    <row r="1448" spans="1:39">
      <c r="A1448" t="s">
        <v>3035</v>
      </c>
      <c r="B1448">
        <v>6</v>
      </c>
      <c r="C1448" t="s">
        <v>3036</v>
      </c>
      <c r="D1448" t="s">
        <v>2144</v>
      </c>
      <c r="E1448" t="s">
        <v>137</v>
      </c>
      <c r="F1448" t="s">
        <v>138</v>
      </c>
      <c r="G1448" t="s">
        <v>139</v>
      </c>
      <c r="H1448" t="s">
        <v>140</v>
      </c>
      <c r="I1448" t="s">
        <v>10</v>
      </c>
      <c r="J1448" t="s">
        <v>20</v>
      </c>
      <c r="K1448">
        <v>52</v>
      </c>
      <c r="L1448">
        <v>150486475</v>
      </c>
      <c r="M1448" t="s">
        <v>2145</v>
      </c>
      <c r="N1448">
        <v>446</v>
      </c>
      <c r="O1448">
        <v>5666394.5778845968</v>
      </c>
      <c r="P1448" s="49" t="s">
        <v>33</v>
      </c>
      <c r="Q1448" s="49">
        <v>9800000</v>
      </c>
      <c r="R1448" s="49">
        <v>32.510452999999998</v>
      </c>
      <c r="S1448" s="49">
        <v>52.540310169999998</v>
      </c>
      <c r="T1448" s="49">
        <v>102.35469113918218</v>
      </c>
      <c r="U1448" s="49" t="s">
        <v>2146</v>
      </c>
      <c r="V1448" s="49">
        <v>0.29728859379567718</v>
      </c>
      <c r="W1448" s="49">
        <v>1.1827248672603601</v>
      </c>
      <c r="X1448" s="49">
        <v>2.8362873714296502</v>
      </c>
      <c r="Y1448" s="49">
        <v>44.303867318364098</v>
      </c>
      <c r="Z1448" s="49">
        <v>0.43808999999999998</v>
      </c>
      <c r="AA1448" s="49">
        <v>148.6976837</v>
      </c>
      <c r="AB1448" s="49">
        <v>1.7852155009999999</v>
      </c>
      <c r="AC1448" s="51">
        <v>0.55651590368719528</v>
      </c>
      <c r="AD1448" s="53">
        <v>98000</v>
      </c>
      <c r="AE1448" s="51">
        <v>57.820352835557109</v>
      </c>
      <c r="AF1448" s="51">
        <v>130.3775114288978</v>
      </c>
      <c r="AG1448" s="51">
        <v>24.212677726215528</v>
      </c>
      <c r="AH1448" s="51">
        <v>0.21770087113708447</v>
      </c>
      <c r="AI1448" s="51">
        <v>0.18571207151334579</v>
      </c>
      <c r="AJ1448" s="51">
        <v>0.14107393531585311</v>
      </c>
      <c r="AK1448" s="51">
        <v>134.74141540042621</v>
      </c>
      <c r="AL1448" s="51">
        <v>94.684329489994298</v>
      </c>
      <c r="AM1448" s="51">
        <v>174.79850131085814</v>
      </c>
    </row>
    <row r="1449" spans="1:39">
      <c r="A1449" t="s">
        <v>3037</v>
      </c>
      <c r="B1449">
        <v>6</v>
      </c>
      <c r="C1449" t="s">
        <v>3038</v>
      </c>
      <c r="D1449" t="s">
        <v>2144</v>
      </c>
      <c r="E1449" t="s">
        <v>137</v>
      </c>
      <c r="F1449" t="s">
        <v>138</v>
      </c>
      <c r="G1449" t="s">
        <v>139</v>
      </c>
      <c r="H1449" t="s">
        <v>140</v>
      </c>
      <c r="I1449" t="s">
        <v>10</v>
      </c>
      <c r="J1449" t="s">
        <v>20</v>
      </c>
      <c r="K1449">
        <v>52</v>
      </c>
      <c r="L1449">
        <v>150486475</v>
      </c>
      <c r="M1449" t="s">
        <v>2145</v>
      </c>
      <c r="N1449">
        <v>447</v>
      </c>
      <c r="O1449">
        <v>5679128.0488461349</v>
      </c>
      <c r="P1449" s="49" t="s">
        <v>33</v>
      </c>
      <c r="Q1449" s="49">
        <v>9800000</v>
      </c>
      <c r="R1449" s="49">
        <v>32.510452999999998</v>
      </c>
      <c r="S1449" s="49">
        <v>52.540310169999998</v>
      </c>
      <c r="T1449" s="49">
        <v>102.35469113918218</v>
      </c>
      <c r="U1449" s="49" t="s">
        <v>2146</v>
      </c>
      <c r="V1449" s="49">
        <v>0.29728859379567718</v>
      </c>
      <c r="W1449" s="49">
        <v>1.1827248672603601</v>
      </c>
      <c r="X1449" s="49">
        <v>2.8362873714296502</v>
      </c>
      <c r="Y1449" s="49">
        <v>44.303867318364098</v>
      </c>
      <c r="Z1449" s="49">
        <v>0.43808999999999998</v>
      </c>
      <c r="AA1449" s="49">
        <v>148.6976837</v>
      </c>
      <c r="AB1449" s="49">
        <v>1.7852155009999999</v>
      </c>
      <c r="AC1449" s="51">
        <v>0.55651590368719528</v>
      </c>
      <c r="AD1449" s="53">
        <v>98000</v>
      </c>
      <c r="AE1449" s="51">
        <v>57.95028621271566</v>
      </c>
      <c r="AF1449" s="51">
        <v>130.67049460064811</v>
      </c>
      <c r="AG1449" s="51">
        <v>24.276370681561307</v>
      </c>
      <c r="AH1449" s="51">
        <v>0.21739458606196249</v>
      </c>
      <c r="AI1449" s="51">
        <v>0.1857831085414817</v>
      </c>
      <c r="AJ1449" s="51">
        <v>0.14107393531585311</v>
      </c>
      <c r="AK1449" s="51">
        <v>134.79295555954928</v>
      </c>
      <c r="AL1449" s="51">
        <v>94.72054734768767</v>
      </c>
      <c r="AM1449" s="51">
        <v>174.8653637714109</v>
      </c>
    </row>
    <row r="1450" spans="1:39">
      <c r="A1450" t="s">
        <v>3039</v>
      </c>
      <c r="B1450">
        <v>6</v>
      </c>
      <c r="C1450" t="s">
        <v>3040</v>
      </c>
      <c r="D1450" t="s">
        <v>2144</v>
      </c>
      <c r="E1450" t="s">
        <v>137</v>
      </c>
      <c r="F1450" t="s">
        <v>138</v>
      </c>
      <c r="G1450" t="s">
        <v>139</v>
      </c>
      <c r="H1450" t="s">
        <v>140</v>
      </c>
      <c r="I1450" t="s">
        <v>10</v>
      </c>
      <c r="J1450" t="s">
        <v>20</v>
      </c>
      <c r="K1450">
        <v>52</v>
      </c>
      <c r="L1450">
        <v>150486475</v>
      </c>
      <c r="M1450" t="s">
        <v>2145</v>
      </c>
      <c r="N1450">
        <v>448</v>
      </c>
      <c r="O1450">
        <v>5691861.5198076731</v>
      </c>
      <c r="P1450" s="49" t="s">
        <v>33</v>
      </c>
      <c r="Q1450" s="49">
        <v>9800000</v>
      </c>
      <c r="R1450" s="49">
        <v>32.510452999999998</v>
      </c>
      <c r="S1450" s="49">
        <v>52.540310169999998</v>
      </c>
      <c r="T1450" s="49">
        <v>102.35469113918218</v>
      </c>
      <c r="U1450" s="49" t="s">
        <v>2146</v>
      </c>
      <c r="V1450" s="49">
        <v>0.29728859379567718</v>
      </c>
      <c r="W1450" s="49">
        <v>1.1827248672603601</v>
      </c>
      <c r="X1450" s="49">
        <v>2.8362873714296502</v>
      </c>
      <c r="Y1450" s="49">
        <v>44.303867318364098</v>
      </c>
      <c r="Z1450" s="49">
        <v>0.43808999999999998</v>
      </c>
      <c r="AA1450" s="49">
        <v>148.6976837</v>
      </c>
      <c r="AB1450" s="49">
        <v>1.7852155009999999</v>
      </c>
      <c r="AC1450" s="51">
        <v>0.55651590368719528</v>
      </c>
      <c r="AD1450" s="53">
        <v>98000</v>
      </c>
      <c r="AE1450" s="51">
        <v>58.080219589874218</v>
      </c>
      <c r="AF1450" s="51">
        <v>130.96347777239845</v>
      </c>
      <c r="AG1450" s="51">
        <v>24.3399734191951</v>
      </c>
      <c r="AH1450" s="51">
        <v>0.2170866580965006</v>
      </c>
      <c r="AI1450" s="51">
        <v>0.18585313885368532</v>
      </c>
      <c r="AJ1450" s="51">
        <v>0.14107393531585311</v>
      </c>
      <c r="AK1450" s="51">
        <v>134.84376530665057</v>
      </c>
      <c r="AL1450" s="51">
        <v>94.756251936522091</v>
      </c>
      <c r="AM1450" s="51">
        <v>174.93127867677904</v>
      </c>
    </row>
    <row r="1451" spans="1:39">
      <c r="A1451" t="s">
        <v>3041</v>
      </c>
      <c r="B1451">
        <v>6</v>
      </c>
      <c r="C1451" t="s">
        <v>3042</v>
      </c>
      <c r="D1451" t="s">
        <v>2144</v>
      </c>
      <c r="E1451" t="s">
        <v>137</v>
      </c>
      <c r="F1451" t="s">
        <v>138</v>
      </c>
      <c r="G1451" t="s">
        <v>139</v>
      </c>
      <c r="H1451" t="s">
        <v>140</v>
      </c>
      <c r="I1451" t="s">
        <v>10</v>
      </c>
      <c r="J1451" t="s">
        <v>20</v>
      </c>
      <c r="K1451">
        <v>52</v>
      </c>
      <c r="L1451">
        <v>150486475</v>
      </c>
      <c r="M1451" t="s">
        <v>2145</v>
      </c>
      <c r="N1451">
        <v>449</v>
      </c>
      <c r="O1451">
        <v>5704594.9907692112</v>
      </c>
      <c r="P1451" s="49" t="s">
        <v>33</v>
      </c>
      <c r="Q1451" s="49">
        <v>9800000</v>
      </c>
      <c r="R1451" s="49">
        <v>32.510452999999998</v>
      </c>
      <c r="S1451" s="49">
        <v>52.540310169999998</v>
      </c>
      <c r="T1451" s="49">
        <v>102.35469113918218</v>
      </c>
      <c r="U1451" s="49" t="s">
        <v>2146</v>
      </c>
      <c r="V1451" s="49">
        <v>0.29728859379567718</v>
      </c>
      <c r="W1451" s="49">
        <v>1.1827248672603601</v>
      </c>
      <c r="X1451" s="49">
        <v>2.8362873714296502</v>
      </c>
      <c r="Y1451" s="49">
        <v>44.303867318364098</v>
      </c>
      <c r="Z1451" s="49">
        <v>0.43808999999999998</v>
      </c>
      <c r="AA1451" s="49">
        <v>148.6976837</v>
      </c>
      <c r="AB1451" s="49">
        <v>1.7852155009999999</v>
      </c>
      <c r="AC1451" s="51">
        <v>0.55651590368719528</v>
      </c>
      <c r="AD1451" s="53">
        <v>98000</v>
      </c>
      <c r="AE1451" s="51">
        <v>58.210152967032769</v>
      </c>
      <c r="AF1451" s="51">
        <v>131.25646094414878</v>
      </c>
      <c r="AG1451" s="51">
        <v>24.403485461477317</v>
      </c>
      <c r="AH1451" s="51">
        <v>0.21677709986817123</v>
      </c>
      <c r="AI1451" s="51">
        <v>0.18592216555237837</v>
      </c>
      <c r="AJ1451" s="51">
        <v>0.14107393531585311</v>
      </c>
      <c r="AK1451" s="51">
        <v>134.89384689265913</v>
      </c>
      <c r="AL1451" s="51">
        <v>94.791444838251095</v>
      </c>
      <c r="AM1451" s="51">
        <v>174.99624894706713</v>
      </c>
    </row>
    <row r="1452" spans="1:39">
      <c r="A1452" t="s">
        <v>3043</v>
      </c>
      <c r="B1452">
        <v>6</v>
      </c>
      <c r="C1452" t="s">
        <v>3044</v>
      </c>
      <c r="D1452" t="s">
        <v>2144</v>
      </c>
      <c r="E1452" t="s">
        <v>137</v>
      </c>
      <c r="F1452" t="s">
        <v>138</v>
      </c>
      <c r="G1452" t="s">
        <v>139</v>
      </c>
      <c r="H1452" t="s">
        <v>140</v>
      </c>
      <c r="I1452" t="s">
        <v>10</v>
      </c>
      <c r="J1452" t="s">
        <v>20</v>
      </c>
      <c r="K1452">
        <v>52</v>
      </c>
      <c r="L1452">
        <v>150486475</v>
      </c>
      <c r="M1452" t="s">
        <v>2145</v>
      </c>
      <c r="N1452">
        <v>450</v>
      </c>
      <c r="O1452">
        <v>5717328.4617307493</v>
      </c>
      <c r="P1452" s="49" t="s">
        <v>33</v>
      </c>
      <c r="Q1452" s="49">
        <v>9800000</v>
      </c>
      <c r="R1452" s="49">
        <v>32.510452999999998</v>
      </c>
      <c r="S1452" s="49">
        <v>52.540310169999998</v>
      </c>
      <c r="T1452" s="49">
        <v>102.35469113918218</v>
      </c>
      <c r="U1452" s="49" t="s">
        <v>2146</v>
      </c>
      <c r="V1452" s="49">
        <v>0.29728859379567718</v>
      </c>
      <c r="W1452" s="49">
        <v>1.1827248672603601</v>
      </c>
      <c r="X1452" s="49">
        <v>2.8362873714296502</v>
      </c>
      <c r="Y1452" s="49">
        <v>44.303867318364098</v>
      </c>
      <c r="Z1452" s="49">
        <v>0.43808999999999998</v>
      </c>
      <c r="AA1452" s="49">
        <v>148.6976837</v>
      </c>
      <c r="AB1452" s="49">
        <v>1.7852155009999999</v>
      </c>
      <c r="AC1452" s="51">
        <v>0.55651590368719528</v>
      </c>
      <c r="AD1452" s="53">
        <v>98000</v>
      </c>
      <c r="AE1452" s="51">
        <v>58.34008634419132</v>
      </c>
      <c r="AF1452" s="51">
        <v>131.54944411589909</v>
      </c>
      <c r="AG1452" s="51">
        <v>24.466906334462909</v>
      </c>
      <c r="AH1452" s="51">
        <v>0.21646592398706754</v>
      </c>
      <c r="AI1452" s="51">
        <v>0.18599019174042891</v>
      </c>
      <c r="AJ1452" s="51">
        <v>0.14107393531585311</v>
      </c>
      <c r="AK1452" s="51">
        <v>134.94320256882779</v>
      </c>
      <c r="AL1452" s="51">
        <v>94.826127634855752</v>
      </c>
      <c r="AM1452" s="51">
        <v>175.06027750279981</v>
      </c>
    </row>
    <row r="1453" spans="1:39">
      <c r="A1453" t="s">
        <v>3045</v>
      </c>
      <c r="B1453">
        <v>6</v>
      </c>
      <c r="C1453" t="s">
        <v>3046</v>
      </c>
      <c r="D1453" t="s">
        <v>2144</v>
      </c>
      <c r="E1453" t="s">
        <v>137</v>
      </c>
      <c r="F1453" t="s">
        <v>138</v>
      </c>
      <c r="G1453" t="s">
        <v>139</v>
      </c>
      <c r="H1453" t="s">
        <v>140</v>
      </c>
      <c r="I1453" t="s">
        <v>10</v>
      </c>
      <c r="J1453" t="s">
        <v>20</v>
      </c>
      <c r="K1453">
        <v>52</v>
      </c>
      <c r="L1453">
        <v>150486475</v>
      </c>
      <c r="M1453" t="s">
        <v>2145</v>
      </c>
      <c r="N1453">
        <v>451</v>
      </c>
      <c r="O1453">
        <v>5730061.9326922875</v>
      </c>
      <c r="P1453" s="49" t="s">
        <v>33</v>
      </c>
      <c r="Q1453" s="49">
        <v>9800000</v>
      </c>
      <c r="R1453" s="49">
        <v>32.510452999999998</v>
      </c>
      <c r="S1453" s="49">
        <v>52.540310169999998</v>
      </c>
      <c r="T1453" s="49">
        <v>102.35469113918218</v>
      </c>
      <c r="U1453" s="49" t="s">
        <v>2146</v>
      </c>
      <c r="V1453" s="49">
        <v>0.29728859379567718</v>
      </c>
      <c r="W1453" s="49">
        <v>1.1827248672603601</v>
      </c>
      <c r="X1453" s="49">
        <v>2.8362873714296502</v>
      </c>
      <c r="Y1453" s="49">
        <v>44.303867318364098</v>
      </c>
      <c r="Z1453" s="49">
        <v>0.43808999999999998</v>
      </c>
      <c r="AA1453" s="49">
        <v>148.6976837</v>
      </c>
      <c r="AB1453" s="49">
        <v>1.7852155009999999</v>
      </c>
      <c r="AC1453" s="51">
        <v>0.55651590368719528</v>
      </c>
      <c r="AD1453" s="53">
        <v>98000</v>
      </c>
      <c r="AE1453" s="51">
        <v>58.470019721349871</v>
      </c>
      <c r="AF1453" s="51">
        <v>131.84242728764943</v>
      </c>
      <c r="AG1453" s="51">
        <v>24.530235567896156</v>
      </c>
      <c r="AH1453" s="51">
        <v>0.21615314304540667</v>
      </c>
      <c r="AI1453" s="51">
        <v>0.18605722052110663</v>
      </c>
      <c r="AJ1453" s="51">
        <v>0.14107393531585311</v>
      </c>
      <c r="AK1453" s="51">
        <v>134.99183458670083</v>
      </c>
      <c r="AL1453" s="51">
        <v>94.86030190852189</v>
      </c>
      <c r="AM1453" s="51">
        <v>175.12336726487982</v>
      </c>
    </row>
    <row r="1454" spans="1:39">
      <c r="A1454" t="s">
        <v>3047</v>
      </c>
      <c r="B1454">
        <v>6</v>
      </c>
      <c r="C1454" t="s">
        <v>3048</v>
      </c>
      <c r="D1454" t="s">
        <v>2144</v>
      </c>
      <c r="E1454" t="s">
        <v>137</v>
      </c>
      <c r="F1454" t="s">
        <v>138</v>
      </c>
      <c r="G1454" t="s">
        <v>139</v>
      </c>
      <c r="H1454" t="s">
        <v>140</v>
      </c>
      <c r="I1454" t="s">
        <v>10</v>
      </c>
      <c r="J1454" t="s">
        <v>20</v>
      </c>
      <c r="K1454">
        <v>52</v>
      </c>
      <c r="L1454">
        <v>150486475</v>
      </c>
      <c r="M1454" t="s">
        <v>2145</v>
      </c>
      <c r="N1454">
        <v>452</v>
      </c>
      <c r="O1454">
        <v>5742795.4036538256</v>
      </c>
      <c r="P1454" s="49" t="s">
        <v>33</v>
      </c>
      <c r="Q1454" s="49">
        <v>9800000</v>
      </c>
      <c r="R1454" s="49">
        <v>32.510452999999998</v>
      </c>
      <c r="S1454" s="49">
        <v>52.540310169999998</v>
      </c>
      <c r="T1454" s="49">
        <v>102.35469113918218</v>
      </c>
      <c r="U1454" s="49" t="s">
        <v>2146</v>
      </c>
      <c r="V1454" s="49">
        <v>0.29728859379567718</v>
      </c>
      <c r="W1454" s="49">
        <v>1.1827248672603601</v>
      </c>
      <c r="X1454" s="49">
        <v>2.8362873714296502</v>
      </c>
      <c r="Y1454" s="49">
        <v>44.303867318364098</v>
      </c>
      <c r="Z1454" s="49">
        <v>0.43808999999999998</v>
      </c>
      <c r="AA1454" s="49">
        <v>148.6976837</v>
      </c>
      <c r="AB1454" s="49">
        <v>1.7852155009999999</v>
      </c>
      <c r="AC1454" s="51">
        <v>0.55651590368719528</v>
      </c>
      <c r="AD1454" s="53">
        <v>98000</v>
      </c>
      <c r="AE1454" s="51">
        <v>58.599953098508422</v>
      </c>
      <c r="AF1454" s="51">
        <v>132.13541045939974</v>
      </c>
      <c r="AG1454" s="51">
        <v>24.593472695205364</v>
      </c>
      <c r="AH1454" s="51">
        <v>0.21583876961746074</v>
      </c>
      <c r="AI1454" s="51">
        <v>0.18612325499803867</v>
      </c>
      <c r="AJ1454" s="51">
        <v>0.14107393531585311</v>
      </c>
      <c r="AK1454" s="51">
        <v>135.03974519808193</v>
      </c>
      <c r="AL1454" s="51">
        <v>94.893969241617597</v>
      </c>
      <c r="AM1454" s="51">
        <v>175.18552115454625</v>
      </c>
    </row>
    <row r="1455" spans="1:39">
      <c r="A1455" t="s">
        <v>3049</v>
      </c>
      <c r="B1455">
        <v>6</v>
      </c>
      <c r="C1455" t="s">
        <v>3050</v>
      </c>
      <c r="D1455" t="s">
        <v>2144</v>
      </c>
      <c r="E1455" t="s">
        <v>137</v>
      </c>
      <c r="F1455" t="s">
        <v>138</v>
      </c>
      <c r="G1455" t="s">
        <v>139</v>
      </c>
      <c r="H1455" t="s">
        <v>140</v>
      </c>
      <c r="I1455" t="s">
        <v>10</v>
      </c>
      <c r="J1455" t="s">
        <v>20</v>
      </c>
      <c r="K1455">
        <v>52</v>
      </c>
      <c r="L1455">
        <v>150486475</v>
      </c>
      <c r="M1455" t="s">
        <v>2145</v>
      </c>
      <c r="N1455">
        <v>453</v>
      </c>
      <c r="O1455">
        <v>5755528.8746153638</v>
      </c>
      <c r="P1455" s="49" t="s">
        <v>33</v>
      </c>
      <c r="Q1455" s="49">
        <v>9800000</v>
      </c>
      <c r="R1455" s="49">
        <v>32.510452999999998</v>
      </c>
      <c r="S1455" s="49">
        <v>52.540310169999998</v>
      </c>
      <c r="T1455" s="49">
        <v>102.35469113918218</v>
      </c>
      <c r="U1455" s="49" t="s">
        <v>2146</v>
      </c>
      <c r="V1455" s="49">
        <v>0.29728859379567718</v>
      </c>
      <c r="W1455" s="49">
        <v>1.1827248672603601</v>
      </c>
      <c r="X1455" s="49">
        <v>2.8362873714296502</v>
      </c>
      <c r="Y1455" s="49">
        <v>44.303867318364098</v>
      </c>
      <c r="Z1455" s="49">
        <v>0.43808999999999998</v>
      </c>
      <c r="AA1455" s="49">
        <v>148.6976837</v>
      </c>
      <c r="AB1455" s="49">
        <v>1.7852155009999999</v>
      </c>
      <c r="AC1455" s="51">
        <v>0.55651590368719528</v>
      </c>
      <c r="AD1455" s="53">
        <v>98000</v>
      </c>
      <c r="AE1455" s="51">
        <v>58.72988647566698</v>
      </c>
      <c r="AF1455" s="51">
        <v>132.42839363115007</v>
      </c>
      <c r="AG1455" s="51">
        <v>24.656617253497593</v>
      </c>
      <c r="AH1455" s="51">
        <v>0.21552281625935124</v>
      </c>
      <c r="AI1455" s="51">
        <v>0.18618829827516548</v>
      </c>
      <c r="AJ1455" s="51">
        <v>0.14107393531585311</v>
      </c>
      <c r="AK1455" s="51">
        <v>135.08693665500192</v>
      </c>
      <c r="AL1455" s="51">
        <v>94.927131216670688</v>
      </c>
      <c r="AM1455" s="51">
        <v>175.24674209333318</v>
      </c>
    </row>
    <row r="1456" spans="1:39">
      <c r="A1456" t="s">
        <v>3051</v>
      </c>
      <c r="B1456">
        <v>6</v>
      </c>
      <c r="C1456" t="s">
        <v>3052</v>
      </c>
      <c r="D1456" t="s">
        <v>2144</v>
      </c>
      <c r="E1456" t="s">
        <v>137</v>
      </c>
      <c r="F1456" t="s">
        <v>138</v>
      </c>
      <c r="G1456" t="s">
        <v>139</v>
      </c>
      <c r="H1456" t="s">
        <v>140</v>
      </c>
      <c r="I1456" t="s">
        <v>10</v>
      </c>
      <c r="J1456" t="s">
        <v>20</v>
      </c>
      <c r="K1456">
        <v>52</v>
      </c>
      <c r="L1456">
        <v>150486475</v>
      </c>
      <c r="M1456" t="s">
        <v>2145</v>
      </c>
      <c r="N1456">
        <v>454</v>
      </c>
      <c r="O1456">
        <v>5768262.3455769019</v>
      </c>
      <c r="P1456" s="49" t="s">
        <v>33</v>
      </c>
      <c r="Q1456" s="49">
        <v>9800000</v>
      </c>
      <c r="R1456" s="49">
        <v>32.510452999999998</v>
      </c>
      <c r="S1456" s="49">
        <v>52.540310169999998</v>
      </c>
      <c r="T1456" s="49">
        <v>102.35469113918218</v>
      </c>
      <c r="U1456" s="49" t="s">
        <v>2146</v>
      </c>
      <c r="V1456" s="49">
        <v>0.29728859379567718</v>
      </c>
      <c r="W1456" s="49">
        <v>1.1827248672603601</v>
      </c>
      <c r="X1456" s="49">
        <v>2.8362873714296502</v>
      </c>
      <c r="Y1456" s="49">
        <v>44.303867318364098</v>
      </c>
      <c r="Z1456" s="49">
        <v>0.43808999999999998</v>
      </c>
      <c r="AA1456" s="49">
        <v>148.6976837</v>
      </c>
      <c r="AB1456" s="49">
        <v>1.7852155009999999</v>
      </c>
      <c r="AC1456" s="51">
        <v>0.55651590368719528</v>
      </c>
      <c r="AD1456" s="53">
        <v>98000</v>
      </c>
      <c r="AE1456" s="51">
        <v>58.859819852825531</v>
      </c>
      <c r="AF1456" s="51">
        <v>132.72137680290041</v>
      </c>
      <c r="AG1456" s="51">
        <v>24.719668783553146</v>
      </c>
      <c r="AH1456" s="51">
        <v>0.21520529550851458</v>
      </c>
      <c r="AI1456" s="51">
        <v>0.18625235345669605</v>
      </c>
      <c r="AJ1456" s="51">
        <v>0.14107393531585311</v>
      </c>
      <c r="AK1456" s="51">
        <v>135.13341120968667</v>
      </c>
      <c r="AL1456" s="51">
        <v>94.959789416345913</v>
      </c>
      <c r="AM1456" s="51">
        <v>175.30703300302741</v>
      </c>
    </row>
    <row r="1457" spans="1:39">
      <c r="A1457" t="s">
        <v>3053</v>
      </c>
      <c r="B1457">
        <v>6</v>
      </c>
      <c r="C1457" t="s">
        <v>3054</v>
      </c>
      <c r="D1457" t="s">
        <v>2144</v>
      </c>
      <c r="E1457" t="s">
        <v>137</v>
      </c>
      <c r="F1457" t="s">
        <v>138</v>
      </c>
      <c r="G1457" t="s">
        <v>139</v>
      </c>
      <c r="H1457" t="s">
        <v>140</v>
      </c>
      <c r="I1457" t="s">
        <v>10</v>
      </c>
      <c r="J1457" t="s">
        <v>20</v>
      </c>
      <c r="K1457">
        <v>52</v>
      </c>
      <c r="L1457">
        <v>150486475</v>
      </c>
      <c r="M1457" t="s">
        <v>2145</v>
      </c>
      <c r="N1457">
        <v>455</v>
      </c>
      <c r="O1457">
        <v>5780995.8165384401</v>
      </c>
      <c r="P1457" s="49" t="s">
        <v>33</v>
      </c>
      <c r="Q1457" s="49">
        <v>9800000</v>
      </c>
      <c r="R1457" s="49">
        <v>32.510452999999998</v>
      </c>
      <c r="S1457" s="49">
        <v>52.540310169999998</v>
      </c>
      <c r="T1457" s="49">
        <v>102.35469113918218</v>
      </c>
      <c r="U1457" s="49" t="s">
        <v>2146</v>
      </c>
      <c r="V1457" s="49">
        <v>0.29728859379567718</v>
      </c>
      <c r="W1457" s="49">
        <v>1.1827248672603601</v>
      </c>
      <c r="X1457" s="49">
        <v>2.8362873714296502</v>
      </c>
      <c r="Y1457" s="49">
        <v>44.303867318364098</v>
      </c>
      <c r="Z1457" s="49">
        <v>0.43808999999999998</v>
      </c>
      <c r="AA1457" s="49">
        <v>148.6976837</v>
      </c>
      <c r="AB1457" s="49">
        <v>1.7852155009999999</v>
      </c>
      <c r="AC1457" s="51">
        <v>0.55651590368719528</v>
      </c>
      <c r="AD1457" s="53">
        <v>98000</v>
      </c>
      <c r="AE1457" s="51">
        <v>58.989753229984082</v>
      </c>
      <c r="AF1457" s="51">
        <v>133.01435997465072</v>
      </c>
      <c r="AG1457" s="51">
        <v>24.78262682982011</v>
      </c>
      <c r="AH1457" s="51">
        <v>0.2148862198837109</v>
      </c>
      <c r="AI1457" s="51">
        <v>0.18631542364706391</v>
      </c>
      <c r="AJ1457" s="51">
        <v>0.14107393531585311</v>
      </c>
      <c r="AK1457" s="51">
        <v>135.17917111452476</v>
      </c>
      <c r="AL1457" s="51">
        <v>94.991945423422479</v>
      </c>
      <c r="AM1457" s="51">
        <v>175.36639680562706</v>
      </c>
    </row>
    <row r="1458" spans="1:39">
      <c r="A1458" t="s">
        <v>3055</v>
      </c>
      <c r="B1458">
        <v>6</v>
      </c>
      <c r="C1458" t="s">
        <v>3056</v>
      </c>
      <c r="D1458" t="s">
        <v>2144</v>
      </c>
      <c r="E1458" t="s">
        <v>137</v>
      </c>
      <c r="F1458" t="s">
        <v>138</v>
      </c>
      <c r="G1458" t="s">
        <v>139</v>
      </c>
      <c r="H1458" t="s">
        <v>140</v>
      </c>
      <c r="I1458" t="s">
        <v>10</v>
      </c>
      <c r="J1458" t="s">
        <v>20</v>
      </c>
      <c r="K1458">
        <v>52</v>
      </c>
      <c r="L1458">
        <v>150486475</v>
      </c>
      <c r="M1458" t="s">
        <v>2145</v>
      </c>
      <c r="N1458">
        <v>456</v>
      </c>
      <c r="O1458">
        <v>5793729.2874999782</v>
      </c>
      <c r="P1458" s="49" t="s">
        <v>33</v>
      </c>
      <c r="Q1458" s="49">
        <v>9800000</v>
      </c>
      <c r="R1458" s="49">
        <v>32.510452999999998</v>
      </c>
      <c r="S1458" s="49">
        <v>52.540310169999998</v>
      </c>
      <c r="T1458" s="49">
        <v>102.35469113918218</v>
      </c>
      <c r="U1458" s="49" t="s">
        <v>2146</v>
      </c>
      <c r="V1458" s="49">
        <v>0.29728859379567718</v>
      </c>
      <c r="W1458" s="49">
        <v>1.1827248672603601</v>
      </c>
      <c r="X1458" s="49">
        <v>2.8362873714296502</v>
      </c>
      <c r="Y1458" s="49">
        <v>44.303867318364098</v>
      </c>
      <c r="Z1458" s="49">
        <v>0.43808999999999998</v>
      </c>
      <c r="AA1458" s="49">
        <v>148.6976837</v>
      </c>
      <c r="AB1458" s="49">
        <v>1.7852155009999999</v>
      </c>
      <c r="AC1458" s="51">
        <v>0.55651590368719528</v>
      </c>
      <c r="AD1458" s="53">
        <v>98000</v>
      </c>
      <c r="AE1458" s="51">
        <v>59.119686607142633</v>
      </c>
      <c r="AF1458" s="51">
        <v>133.30734314640105</v>
      </c>
      <c r="AG1458" s="51">
        <v>24.845490940408798</v>
      </c>
      <c r="AH1458" s="51">
        <v>0.21456560188466067</v>
      </c>
      <c r="AI1458" s="51">
        <v>0.18637751195088281</v>
      </c>
      <c r="AJ1458" s="51">
        <v>0.14107393531585311</v>
      </c>
      <c r="AK1458" s="51">
        <v>135.22421862203572</v>
      </c>
      <c r="AL1458" s="51">
        <v>95.023600820771492</v>
      </c>
      <c r="AM1458" s="51">
        <v>175.42483642329995</v>
      </c>
    </row>
    <row r="1459" spans="1:39">
      <c r="A1459" t="s">
        <v>3057</v>
      </c>
      <c r="B1459">
        <v>6</v>
      </c>
      <c r="C1459" t="s">
        <v>3058</v>
      </c>
      <c r="D1459" t="s">
        <v>2144</v>
      </c>
      <c r="E1459" t="s">
        <v>137</v>
      </c>
      <c r="F1459" t="s">
        <v>138</v>
      </c>
      <c r="G1459" t="s">
        <v>139</v>
      </c>
      <c r="H1459" t="s">
        <v>140</v>
      </c>
      <c r="I1459" t="s">
        <v>10</v>
      </c>
      <c r="J1459" t="s">
        <v>20</v>
      </c>
      <c r="K1459">
        <v>52</v>
      </c>
      <c r="L1459">
        <v>150486475</v>
      </c>
      <c r="M1459" t="s">
        <v>2145</v>
      </c>
      <c r="N1459">
        <v>457</v>
      </c>
      <c r="O1459">
        <v>5806462.7584615164</v>
      </c>
      <c r="P1459" s="49" t="s">
        <v>33</v>
      </c>
      <c r="Q1459" s="49">
        <v>9800000</v>
      </c>
      <c r="R1459" s="49">
        <v>32.510452999999998</v>
      </c>
      <c r="S1459" s="49">
        <v>52.540310169999998</v>
      </c>
      <c r="T1459" s="49">
        <v>102.35469113918218</v>
      </c>
      <c r="U1459" s="49" t="s">
        <v>2146</v>
      </c>
      <c r="V1459" s="49">
        <v>0.29728859379567718</v>
      </c>
      <c r="W1459" s="49">
        <v>1.1827248672603601</v>
      </c>
      <c r="X1459" s="49">
        <v>2.8362873714296502</v>
      </c>
      <c r="Y1459" s="49">
        <v>44.303867318364098</v>
      </c>
      <c r="Z1459" s="49">
        <v>0.43808999999999998</v>
      </c>
      <c r="AA1459" s="49">
        <v>148.6976837</v>
      </c>
      <c r="AB1459" s="49">
        <v>1.7852155009999999</v>
      </c>
      <c r="AC1459" s="51">
        <v>0.55651590368719528</v>
      </c>
      <c r="AD1459" s="53">
        <v>98000</v>
      </c>
      <c r="AE1459" s="51">
        <v>59.249619984301184</v>
      </c>
      <c r="AF1459" s="51">
        <v>133.60032631815139</v>
      </c>
      <c r="AG1459" s="51">
        <v>24.908260667086072</v>
      </c>
      <c r="AH1459" s="51">
        <v>0.21424345399183217</v>
      </c>
      <c r="AI1459" s="51">
        <v>0.18643862147290244</v>
      </c>
      <c r="AJ1459" s="51">
        <v>0.14107393531585311</v>
      </c>
      <c r="AK1459" s="51">
        <v>135.26855598483755</v>
      </c>
      <c r="AL1459" s="51">
        <v>95.054757191333366</v>
      </c>
      <c r="AM1459" s="51">
        <v>175.48235477834174</v>
      </c>
    </row>
    <row r="1460" spans="1:39">
      <c r="A1460" t="s">
        <v>3059</v>
      </c>
      <c r="B1460">
        <v>6</v>
      </c>
      <c r="C1460" t="s">
        <v>3060</v>
      </c>
      <c r="D1460" t="s">
        <v>2144</v>
      </c>
      <c r="E1460" t="s">
        <v>137</v>
      </c>
      <c r="F1460" t="s">
        <v>138</v>
      </c>
      <c r="G1460" t="s">
        <v>139</v>
      </c>
      <c r="H1460" t="s">
        <v>140</v>
      </c>
      <c r="I1460" t="s">
        <v>10</v>
      </c>
      <c r="J1460" t="s">
        <v>20</v>
      </c>
      <c r="K1460">
        <v>52</v>
      </c>
      <c r="L1460">
        <v>150486475</v>
      </c>
      <c r="M1460" t="s">
        <v>2145</v>
      </c>
      <c r="N1460">
        <v>458</v>
      </c>
      <c r="O1460">
        <v>5819196.2294230545</v>
      </c>
      <c r="P1460" s="49" t="s">
        <v>33</v>
      </c>
      <c r="Q1460" s="49">
        <v>9800000</v>
      </c>
      <c r="R1460" s="49">
        <v>32.510452999999998</v>
      </c>
      <c r="S1460" s="49">
        <v>52.540310169999998</v>
      </c>
      <c r="T1460" s="49">
        <v>102.35469113918218</v>
      </c>
      <c r="U1460" s="49" t="s">
        <v>2146</v>
      </c>
      <c r="V1460" s="49">
        <v>0.29728859379567718</v>
      </c>
      <c r="W1460" s="49">
        <v>1.1827248672603601</v>
      </c>
      <c r="X1460" s="49">
        <v>2.8362873714296502</v>
      </c>
      <c r="Y1460" s="49">
        <v>44.303867318364098</v>
      </c>
      <c r="Z1460" s="49">
        <v>0.43808999999999998</v>
      </c>
      <c r="AA1460" s="49">
        <v>148.6976837</v>
      </c>
      <c r="AB1460" s="49">
        <v>1.7852155009999999</v>
      </c>
      <c r="AC1460" s="51">
        <v>0.55651590368719528</v>
      </c>
      <c r="AD1460" s="53">
        <v>98000</v>
      </c>
      <c r="AE1460" s="51">
        <v>59.379553361459742</v>
      </c>
      <c r="AF1460" s="51">
        <v>133.89330948990172</v>
      </c>
      <c r="AG1460" s="51">
        <v>24.970935565269631</v>
      </c>
      <c r="AH1460" s="51">
        <v>0.21391978866611155</v>
      </c>
      <c r="AI1460" s="51">
        <v>0.18649875531796417</v>
      </c>
      <c r="AJ1460" s="51">
        <v>0.14107393531585311</v>
      </c>
      <c r="AK1460" s="51">
        <v>135.31218545561487</v>
      </c>
      <c r="AL1460" s="51">
        <v>95.085416118095239</v>
      </c>
      <c r="AM1460" s="51">
        <v>175.53895479313451</v>
      </c>
    </row>
    <row r="1461" spans="1:39">
      <c r="A1461" t="s">
        <v>3061</v>
      </c>
      <c r="B1461">
        <v>6</v>
      </c>
      <c r="C1461" t="s">
        <v>3062</v>
      </c>
      <c r="D1461" t="s">
        <v>2144</v>
      </c>
      <c r="E1461" t="s">
        <v>137</v>
      </c>
      <c r="F1461" t="s">
        <v>138</v>
      </c>
      <c r="G1461" t="s">
        <v>139</v>
      </c>
      <c r="H1461" t="s">
        <v>140</v>
      </c>
      <c r="I1461" t="s">
        <v>10</v>
      </c>
      <c r="J1461" t="s">
        <v>20</v>
      </c>
      <c r="K1461">
        <v>52</v>
      </c>
      <c r="L1461">
        <v>150486475</v>
      </c>
      <c r="M1461" t="s">
        <v>2145</v>
      </c>
      <c r="N1461">
        <v>459</v>
      </c>
      <c r="O1461">
        <v>5831929.7003845926</v>
      </c>
      <c r="P1461" s="49" t="s">
        <v>33</v>
      </c>
      <c r="Q1461" s="49">
        <v>9800000</v>
      </c>
      <c r="R1461" s="49">
        <v>32.510452999999998</v>
      </c>
      <c r="S1461" s="49">
        <v>52.540310169999998</v>
      </c>
      <c r="T1461" s="49">
        <v>102.35469113918218</v>
      </c>
      <c r="U1461" s="49" t="s">
        <v>2146</v>
      </c>
      <c r="V1461" s="49">
        <v>0.29728859379567718</v>
      </c>
      <c r="W1461" s="49">
        <v>1.1827248672603601</v>
      </c>
      <c r="X1461" s="49">
        <v>2.8362873714296502</v>
      </c>
      <c r="Y1461" s="49">
        <v>44.303867318364098</v>
      </c>
      <c r="Z1461" s="49">
        <v>0.43808999999999998</v>
      </c>
      <c r="AA1461" s="49">
        <v>148.6976837</v>
      </c>
      <c r="AB1461" s="49">
        <v>1.7852155009999999</v>
      </c>
      <c r="AC1461" s="51">
        <v>0.55651590368719528</v>
      </c>
      <c r="AD1461" s="53">
        <v>98000</v>
      </c>
      <c r="AE1461" s="51">
        <v>59.509486738618293</v>
      </c>
      <c r="AF1461" s="51">
        <v>134.18629266165203</v>
      </c>
      <c r="AG1461" s="51">
        <v>25.033515194022229</v>
      </c>
      <c r="AH1461" s="51">
        <v>0.21359461834869767</v>
      </c>
      <c r="AI1461" s="51">
        <v>0.18655791659095702</v>
      </c>
      <c r="AJ1461" s="51">
        <v>0.14107393531585311</v>
      </c>
      <c r="AK1461" s="51">
        <v>135.35510928708683</v>
      </c>
      <c r="AL1461" s="51">
        <v>95.115579184068579</v>
      </c>
      <c r="AM1461" s="51">
        <v>175.5946393901051</v>
      </c>
    </row>
    <row r="1462" spans="1:39">
      <c r="A1462" t="s">
        <v>3063</v>
      </c>
      <c r="B1462">
        <v>6</v>
      </c>
      <c r="C1462" t="s">
        <v>3064</v>
      </c>
      <c r="D1462" t="s">
        <v>2144</v>
      </c>
      <c r="E1462" t="s">
        <v>137</v>
      </c>
      <c r="F1462" t="s">
        <v>138</v>
      </c>
      <c r="G1462" t="s">
        <v>139</v>
      </c>
      <c r="H1462" t="s">
        <v>140</v>
      </c>
      <c r="I1462" t="s">
        <v>10</v>
      </c>
      <c r="J1462" t="s">
        <v>20</v>
      </c>
      <c r="K1462">
        <v>52</v>
      </c>
      <c r="L1462">
        <v>150486475</v>
      </c>
      <c r="M1462" t="s">
        <v>2145</v>
      </c>
      <c r="N1462">
        <v>460</v>
      </c>
      <c r="O1462">
        <v>5844663.1713461308</v>
      </c>
      <c r="P1462" s="49" t="s">
        <v>33</v>
      </c>
      <c r="Q1462" s="49">
        <v>9800000</v>
      </c>
      <c r="R1462" s="49">
        <v>32.510452999999998</v>
      </c>
      <c r="S1462" s="49">
        <v>52.540310169999998</v>
      </c>
      <c r="T1462" s="49">
        <v>102.35469113918218</v>
      </c>
      <c r="U1462" s="49" t="s">
        <v>2146</v>
      </c>
      <c r="V1462" s="49">
        <v>0.29728859379567718</v>
      </c>
      <c r="W1462" s="49">
        <v>1.1827248672603601</v>
      </c>
      <c r="X1462" s="49">
        <v>2.8362873714296502</v>
      </c>
      <c r="Y1462" s="49">
        <v>44.303867318364098</v>
      </c>
      <c r="Z1462" s="49">
        <v>0.43808999999999998</v>
      </c>
      <c r="AA1462" s="49">
        <v>148.6976837</v>
      </c>
      <c r="AB1462" s="49">
        <v>1.7852155009999999</v>
      </c>
      <c r="AC1462" s="51">
        <v>0.55651590368719528</v>
      </c>
      <c r="AD1462" s="53">
        <v>98000</v>
      </c>
      <c r="AE1462" s="51">
        <v>59.639420115776844</v>
      </c>
      <c r="AF1462" s="51">
        <v>134.47927583340237</v>
      </c>
      <c r="AG1462" s="51">
        <v>25.095999116045807</v>
      </c>
      <c r="AH1462" s="51">
        <v>0.21326795546067429</v>
      </c>
      <c r="AI1462" s="51">
        <v>0.18661610839677339</v>
      </c>
      <c r="AJ1462" s="51">
        <v>0.14107393531585311</v>
      </c>
      <c r="AK1462" s="51">
        <v>135.39732973197505</v>
      </c>
      <c r="AL1462" s="51">
        <v>95.145247972266546</v>
      </c>
      <c r="AM1462" s="51">
        <v>175.64941149168357</v>
      </c>
    </row>
    <row r="1463" spans="1:39">
      <c r="A1463" t="s">
        <v>3065</v>
      </c>
      <c r="B1463">
        <v>6</v>
      </c>
      <c r="C1463" t="s">
        <v>3066</v>
      </c>
      <c r="D1463" t="s">
        <v>2144</v>
      </c>
      <c r="E1463" t="s">
        <v>137</v>
      </c>
      <c r="F1463" t="s">
        <v>138</v>
      </c>
      <c r="G1463" t="s">
        <v>139</v>
      </c>
      <c r="H1463" t="s">
        <v>140</v>
      </c>
      <c r="I1463" t="s">
        <v>10</v>
      </c>
      <c r="J1463" t="s">
        <v>20</v>
      </c>
      <c r="K1463">
        <v>52</v>
      </c>
      <c r="L1463">
        <v>150486475</v>
      </c>
      <c r="M1463" t="s">
        <v>2145</v>
      </c>
      <c r="N1463">
        <v>461</v>
      </c>
      <c r="O1463">
        <v>5857396.6423076689</v>
      </c>
      <c r="P1463" s="49" t="s">
        <v>33</v>
      </c>
      <c r="Q1463" s="49">
        <v>9800000</v>
      </c>
      <c r="R1463" s="49">
        <v>32.510452999999998</v>
      </c>
      <c r="S1463" s="49">
        <v>52.540310169999998</v>
      </c>
      <c r="T1463" s="49">
        <v>102.35469113918218</v>
      </c>
      <c r="U1463" s="49" t="s">
        <v>2146</v>
      </c>
      <c r="V1463" s="49">
        <v>0.29728859379567718</v>
      </c>
      <c r="W1463" s="49">
        <v>1.1827248672603601</v>
      </c>
      <c r="X1463" s="49">
        <v>2.8362873714296502</v>
      </c>
      <c r="Y1463" s="49">
        <v>44.303867318364098</v>
      </c>
      <c r="Z1463" s="49">
        <v>0.43808999999999998</v>
      </c>
      <c r="AA1463" s="49">
        <v>148.6976837</v>
      </c>
      <c r="AB1463" s="49">
        <v>1.7852155009999999</v>
      </c>
      <c r="AC1463" s="51">
        <v>0.55651590368719528</v>
      </c>
      <c r="AD1463" s="53">
        <v>98000</v>
      </c>
      <c r="AE1463" s="51">
        <v>59.769353492935394</v>
      </c>
      <c r="AF1463" s="51">
        <v>134.77225900515268</v>
      </c>
      <c r="AG1463" s="51">
        <v>25.158386897675538</v>
      </c>
      <c r="AH1463" s="51">
        <v>0.21293981240294693</v>
      </c>
      <c r="AI1463" s="51">
        <v>0.18667333384026508</v>
      </c>
      <c r="AJ1463" s="51">
        <v>0.14107393531585311</v>
      </c>
      <c r="AK1463" s="51">
        <v>135.43884904297167</v>
      </c>
      <c r="AL1463" s="51">
        <v>95.174424065681606</v>
      </c>
      <c r="AM1463" s="51">
        <v>175.70327402026172</v>
      </c>
    </row>
    <row r="1464" spans="1:39">
      <c r="A1464" t="s">
        <v>3067</v>
      </c>
      <c r="B1464">
        <v>6</v>
      </c>
      <c r="C1464" t="s">
        <v>3068</v>
      </c>
      <c r="D1464" t="s">
        <v>2144</v>
      </c>
      <c r="E1464" t="s">
        <v>137</v>
      </c>
      <c r="F1464" t="s">
        <v>138</v>
      </c>
      <c r="G1464" t="s">
        <v>139</v>
      </c>
      <c r="H1464" t="s">
        <v>140</v>
      </c>
      <c r="I1464" t="s">
        <v>10</v>
      </c>
      <c r="J1464" t="s">
        <v>20</v>
      </c>
      <c r="K1464">
        <v>52</v>
      </c>
      <c r="L1464">
        <v>150486475</v>
      </c>
      <c r="M1464" t="s">
        <v>2145</v>
      </c>
      <c r="N1464">
        <v>462</v>
      </c>
      <c r="O1464">
        <v>5870130.1132692071</v>
      </c>
      <c r="P1464" s="49" t="s">
        <v>33</v>
      </c>
      <c r="Q1464" s="49">
        <v>9800000</v>
      </c>
      <c r="R1464" s="49">
        <v>32.510452999999998</v>
      </c>
      <c r="S1464" s="49">
        <v>52.540310169999998</v>
      </c>
      <c r="T1464" s="49">
        <v>102.35469113918218</v>
      </c>
      <c r="U1464" s="49" t="s">
        <v>2146</v>
      </c>
      <c r="V1464" s="49">
        <v>0.29728859379567718</v>
      </c>
      <c r="W1464" s="49">
        <v>1.1827248672603601</v>
      </c>
      <c r="X1464" s="49">
        <v>2.8362873714296502</v>
      </c>
      <c r="Y1464" s="49">
        <v>44.303867318364098</v>
      </c>
      <c r="Z1464" s="49">
        <v>0.43808999999999998</v>
      </c>
      <c r="AA1464" s="49">
        <v>148.6976837</v>
      </c>
      <c r="AB1464" s="49">
        <v>1.7852155009999999</v>
      </c>
      <c r="AC1464" s="51">
        <v>0.55651590368719528</v>
      </c>
      <c r="AD1464" s="53">
        <v>98000</v>
      </c>
      <c r="AE1464" s="51">
        <v>59.899286870093952</v>
      </c>
      <c r="AF1464" s="51">
        <v>135.06524217690301</v>
      </c>
      <c r="AG1464" s="51">
        <v>25.220678108873859</v>
      </c>
      <c r="AH1464" s="51">
        <v>0.212610201555884</v>
      </c>
      <c r="AI1464" s="51">
        <v>0.18672959602619918</v>
      </c>
      <c r="AJ1464" s="51">
        <v>0.14107393531585311</v>
      </c>
      <c r="AK1464" s="51">
        <v>135.47966947270737</v>
      </c>
      <c r="AL1464" s="51">
        <v>95.203109047263055</v>
      </c>
      <c r="AM1464" s="51">
        <v>175.75622989815167</v>
      </c>
    </row>
    <row r="1465" spans="1:39">
      <c r="A1465" t="s">
        <v>3069</v>
      </c>
      <c r="B1465">
        <v>6</v>
      </c>
      <c r="C1465" t="s">
        <v>3070</v>
      </c>
      <c r="D1465" t="s">
        <v>2144</v>
      </c>
      <c r="E1465" t="s">
        <v>137</v>
      </c>
      <c r="F1465" t="s">
        <v>138</v>
      </c>
      <c r="G1465" t="s">
        <v>139</v>
      </c>
      <c r="H1465" t="s">
        <v>140</v>
      </c>
      <c r="I1465" t="s">
        <v>10</v>
      </c>
      <c r="J1465" t="s">
        <v>20</v>
      </c>
      <c r="K1465">
        <v>52</v>
      </c>
      <c r="L1465">
        <v>150486475</v>
      </c>
      <c r="M1465" t="s">
        <v>2145</v>
      </c>
      <c r="N1465">
        <v>463</v>
      </c>
      <c r="O1465">
        <v>5882863.5842307452</v>
      </c>
      <c r="P1465" s="49" t="s">
        <v>33</v>
      </c>
      <c r="Q1465" s="49">
        <v>9800000</v>
      </c>
      <c r="R1465" s="49">
        <v>32.510452999999998</v>
      </c>
      <c r="S1465" s="49">
        <v>52.540310169999998</v>
      </c>
      <c r="T1465" s="49">
        <v>102.35469113918218</v>
      </c>
      <c r="U1465" s="49" t="s">
        <v>2146</v>
      </c>
      <c r="V1465" s="49">
        <v>0.29728859379567718</v>
      </c>
      <c r="W1465" s="49">
        <v>1.1827248672603601</v>
      </c>
      <c r="X1465" s="49">
        <v>2.8362873714296502</v>
      </c>
      <c r="Y1465" s="49">
        <v>44.303867318364098</v>
      </c>
      <c r="Z1465" s="49">
        <v>0.43808999999999998</v>
      </c>
      <c r="AA1465" s="49">
        <v>148.6976837</v>
      </c>
      <c r="AB1465" s="49">
        <v>1.7852155009999999</v>
      </c>
      <c r="AC1465" s="51">
        <v>0.55651590368719528</v>
      </c>
      <c r="AD1465" s="53">
        <v>98000</v>
      </c>
      <c r="AE1465" s="51">
        <v>60.029220247252503</v>
      </c>
      <c r="AF1465" s="51">
        <v>135.35822534865335</v>
      </c>
      <c r="AG1465" s="51">
        <v>25.282872323224336</v>
      </c>
      <c r="AH1465" s="51">
        <v>0.21227913527905692</v>
      </c>
      <c r="AI1465" s="51">
        <v>0.18678489805921403</v>
      </c>
      <c r="AJ1465" s="51">
        <v>0.14107393531585311</v>
      </c>
      <c r="AK1465" s="51">
        <v>135.51979327371944</v>
      </c>
      <c r="AL1465" s="51">
        <v>95.231304499894506</v>
      </c>
      <c r="AM1465" s="51">
        <v>175.80828204754437</v>
      </c>
    </row>
    <row r="1466" spans="1:39">
      <c r="A1466" t="s">
        <v>3071</v>
      </c>
      <c r="B1466">
        <v>6</v>
      </c>
      <c r="C1466" t="s">
        <v>3072</v>
      </c>
      <c r="D1466" t="s">
        <v>2144</v>
      </c>
      <c r="E1466" t="s">
        <v>137</v>
      </c>
      <c r="F1466" t="s">
        <v>138</v>
      </c>
      <c r="G1466" t="s">
        <v>139</v>
      </c>
      <c r="H1466" t="s">
        <v>140</v>
      </c>
      <c r="I1466" t="s">
        <v>10</v>
      </c>
      <c r="J1466" t="s">
        <v>20</v>
      </c>
      <c r="K1466">
        <v>52</v>
      </c>
      <c r="L1466">
        <v>150486475</v>
      </c>
      <c r="M1466" t="s">
        <v>2145</v>
      </c>
      <c r="N1466">
        <v>464</v>
      </c>
      <c r="O1466">
        <v>5895597.0551922834</v>
      </c>
      <c r="P1466" s="49" t="s">
        <v>33</v>
      </c>
      <c r="Q1466" s="49">
        <v>9800000</v>
      </c>
      <c r="R1466" s="49">
        <v>32.510452999999998</v>
      </c>
      <c r="S1466" s="49">
        <v>52.540310169999998</v>
      </c>
      <c r="T1466" s="49">
        <v>102.35469113918218</v>
      </c>
      <c r="U1466" s="49" t="s">
        <v>2146</v>
      </c>
      <c r="V1466" s="49">
        <v>0.29728859379567718</v>
      </c>
      <c r="W1466" s="49">
        <v>1.1827248672603601</v>
      </c>
      <c r="X1466" s="49">
        <v>2.8362873714296502</v>
      </c>
      <c r="Y1466" s="49">
        <v>44.303867318364098</v>
      </c>
      <c r="Z1466" s="49">
        <v>0.43808999999999998</v>
      </c>
      <c r="AA1466" s="49">
        <v>148.6976837</v>
      </c>
      <c r="AB1466" s="49">
        <v>1.7852155009999999</v>
      </c>
      <c r="AC1466" s="51">
        <v>0.55651590368719528</v>
      </c>
      <c r="AD1466" s="53">
        <v>98000</v>
      </c>
      <c r="AE1466" s="51">
        <v>60.159153624411054</v>
      </c>
      <c r="AF1466" s="51">
        <v>135.65120852040366</v>
      </c>
      <c r="AG1466" s="51">
        <v>25.344969117925562</v>
      </c>
      <c r="AH1466" s="51">
        <v>0.21194662591115479</v>
      </c>
      <c r="AI1466" s="51">
        <v>0.18683924304377544</v>
      </c>
      <c r="AJ1466" s="51">
        <v>0.14107393531585311</v>
      </c>
      <c r="AK1466" s="51">
        <v>135.55922269842</v>
      </c>
      <c r="AL1466" s="51">
        <v>95.259012006371663</v>
      </c>
      <c r="AM1466" s="51">
        <v>175.85943339046833</v>
      </c>
    </row>
    <row r="1467" spans="1:39">
      <c r="A1467" t="s">
        <v>3073</v>
      </c>
      <c r="B1467">
        <v>6</v>
      </c>
      <c r="C1467" t="s">
        <v>3074</v>
      </c>
      <c r="D1467" t="s">
        <v>2144</v>
      </c>
      <c r="E1467" t="s">
        <v>137</v>
      </c>
      <c r="F1467" t="s">
        <v>138</v>
      </c>
      <c r="G1467" t="s">
        <v>139</v>
      </c>
      <c r="H1467" t="s">
        <v>140</v>
      </c>
      <c r="I1467" t="s">
        <v>10</v>
      </c>
      <c r="J1467" t="s">
        <v>20</v>
      </c>
      <c r="K1467">
        <v>52</v>
      </c>
      <c r="L1467">
        <v>150486475</v>
      </c>
      <c r="M1467" t="s">
        <v>2145</v>
      </c>
      <c r="N1467">
        <v>465</v>
      </c>
      <c r="O1467">
        <v>5908330.5261538215</v>
      </c>
      <c r="P1467" s="49" t="s">
        <v>33</v>
      </c>
      <c r="Q1467" s="49">
        <v>9800000</v>
      </c>
      <c r="R1467" s="49">
        <v>32.510452999999998</v>
      </c>
      <c r="S1467" s="49">
        <v>52.540310169999998</v>
      </c>
      <c r="T1467" s="49">
        <v>102.35469113918218</v>
      </c>
      <c r="U1467" s="49" t="s">
        <v>2146</v>
      </c>
      <c r="V1467" s="49">
        <v>0.29728859379567718</v>
      </c>
      <c r="W1467" s="49">
        <v>1.1827248672603601</v>
      </c>
      <c r="X1467" s="49">
        <v>2.8362873714296502</v>
      </c>
      <c r="Y1467" s="49">
        <v>44.303867318364098</v>
      </c>
      <c r="Z1467" s="49">
        <v>0.43808999999999998</v>
      </c>
      <c r="AA1467" s="49">
        <v>148.6976837</v>
      </c>
      <c r="AB1467" s="49">
        <v>1.7852155009999999</v>
      </c>
      <c r="AC1467" s="51">
        <v>0.55651590368719528</v>
      </c>
      <c r="AD1467" s="53">
        <v>98000</v>
      </c>
      <c r="AE1467" s="51">
        <v>60.289087001569605</v>
      </c>
      <c r="AF1467" s="51">
        <v>135.94419169215399</v>
      </c>
      <c r="AG1467" s="51">
        <v>25.406968073784906</v>
      </c>
      <c r="AH1467" s="51">
        <v>0.21161268576946321</v>
      </c>
      <c r="AI1467" s="51">
        <v>0.18689263408413254</v>
      </c>
      <c r="AJ1467" s="51">
        <v>0.14107393531585311</v>
      </c>
      <c r="AK1467" s="51">
        <v>135.5979599990639</v>
      </c>
      <c r="AL1467" s="51">
        <v>95.286233149379711</v>
      </c>
      <c r="AM1467" s="51">
        <v>175.90968684874809</v>
      </c>
    </row>
    <row r="1468" spans="1:39">
      <c r="A1468" t="s">
        <v>3075</v>
      </c>
      <c r="B1468">
        <v>6</v>
      </c>
      <c r="C1468" t="s">
        <v>3076</v>
      </c>
      <c r="D1468" t="s">
        <v>2144</v>
      </c>
      <c r="E1468" t="s">
        <v>137</v>
      </c>
      <c r="F1468" t="s">
        <v>138</v>
      </c>
      <c r="G1468" t="s">
        <v>139</v>
      </c>
      <c r="H1468" t="s">
        <v>140</v>
      </c>
      <c r="I1468" t="s">
        <v>10</v>
      </c>
      <c r="J1468" t="s">
        <v>20</v>
      </c>
      <c r="K1468">
        <v>52</v>
      </c>
      <c r="L1468">
        <v>150486475</v>
      </c>
      <c r="M1468" t="s">
        <v>2145</v>
      </c>
      <c r="N1468">
        <v>466</v>
      </c>
      <c r="O1468">
        <v>5921063.9971153596</v>
      </c>
      <c r="P1468" s="49" t="s">
        <v>33</v>
      </c>
      <c r="Q1468" s="49">
        <v>9800000</v>
      </c>
      <c r="R1468" s="49">
        <v>32.510452999999998</v>
      </c>
      <c r="S1468" s="49">
        <v>52.540310169999998</v>
      </c>
      <c r="T1468" s="49">
        <v>102.35469113918218</v>
      </c>
      <c r="U1468" s="49" t="s">
        <v>2146</v>
      </c>
      <c r="V1468" s="49">
        <v>0.29728859379567718</v>
      </c>
      <c r="W1468" s="49">
        <v>1.1827248672603601</v>
      </c>
      <c r="X1468" s="49">
        <v>2.8362873714296502</v>
      </c>
      <c r="Y1468" s="49">
        <v>44.303867318364098</v>
      </c>
      <c r="Z1468" s="49">
        <v>0.43808999999999998</v>
      </c>
      <c r="AA1468" s="49">
        <v>148.6976837</v>
      </c>
      <c r="AB1468" s="49">
        <v>1.7852155009999999</v>
      </c>
      <c r="AC1468" s="51">
        <v>0.55651590368719528</v>
      </c>
      <c r="AD1468" s="53">
        <v>98000</v>
      </c>
      <c r="AE1468" s="51">
        <v>60.419020378728156</v>
      </c>
      <c r="AF1468" s="51">
        <v>136.2371748639043</v>
      </c>
      <c r="AG1468" s="51">
        <v>25.468868775212254</v>
      </c>
      <c r="AH1468" s="51">
        <v>0.2112773271500458</v>
      </c>
      <c r="AI1468" s="51">
        <v>0.18694507428427429</v>
      </c>
      <c r="AJ1468" s="51">
        <v>0.14107393531585311</v>
      </c>
      <c r="AK1468" s="51">
        <v>135.63600742771732</v>
      </c>
      <c r="AL1468" s="51">
        <v>95.312969511471209</v>
      </c>
      <c r="AM1468" s="51">
        <v>175.95904534396342</v>
      </c>
    </row>
    <row r="1469" spans="1:39">
      <c r="A1469" t="s">
        <v>3077</v>
      </c>
      <c r="B1469">
        <v>6</v>
      </c>
      <c r="C1469" t="s">
        <v>3078</v>
      </c>
      <c r="D1469" t="s">
        <v>2144</v>
      </c>
      <c r="E1469" t="s">
        <v>137</v>
      </c>
      <c r="F1469" t="s">
        <v>138</v>
      </c>
      <c r="G1469" t="s">
        <v>139</v>
      </c>
      <c r="H1469" t="s">
        <v>140</v>
      </c>
      <c r="I1469" t="s">
        <v>10</v>
      </c>
      <c r="J1469" t="s">
        <v>20</v>
      </c>
      <c r="K1469">
        <v>52</v>
      </c>
      <c r="L1469">
        <v>150486475</v>
      </c>
      <c r="M1469" t="s">
        <v>2145</v>
      </c>
      <c r="N1469">
        <v>467</v>
      </c>
      <c r="O1469">
        <v>5933797.4680768978</v>
      </c>
      <c r="P1469" s="49" t="s">
        <v>33</v>
      </c>
      <c r="Q1469" s="49">
        <v>9800000</v>
      </c>
      <c r="R1469" s="49">
        <v>32.510452999999998</v>
      </c>
      <c r="S1469" s="49">
        <v>52.540310169999998</v>
      </c>
      <c r="T1469" s="49">
        <v>102.35469113918218</v>
      </c>
      <c r="U1469" s="49" t="s">
        <v>2146</v>
      </c>
      <c r="V1469" s="49">
        <v>0.29728859379567718</v>
      </c>
      <c r="W1469" s="49">
        <v>1.1827248672603601</v>
      </c>
      <c r="X1469" s="49">
        <v>2.8362873714296502</v>
      </c>
      <c r="Y1469" s="49">
        <v>44.303867318364098</v>
      </c>
      <c r="Z1469" s="49">
        <v>0.43808999999999998</v>
      </c>
      <c r="AA1469" s="49">
        <v>148.6976837</v>
      </c>
      <c r="AB1469" s="49">
        <v>1.7852155009999999</v>
      </c>
      <c r="AC1469" s="51">
        <v>0.55651590368719528</v>
      </c>
      <c r="AD1469" s="53">
        <v>98000</v>
      </c>
      <c r="AE1469" s="51">
        <v>60.548953755886714</v>
      </c>
      <c r="AF1469" s="51">
        <v>136.53015803565464</v>
      </c>
      <c r="AG1469" s="51">
        <v>25.530670810213621</v>
      </c>
      <c r="AH1469" s="51">
        <v>0.21094056232701139</v>
      </c>
      <c r="AI1469" s="51">
        <v>0.18699656674788531</v>
      </c>
      <c r="AJ1469" s="51">
        <v>0.14107393531585311</v>
      </c>
      <c r="AK1469" s="51">
        <v>135.67336723622554</v>
      </c>
      <c r="AL1469" s="51">
        <v>95.339222675043544</v>
      </c>
      <c r="AM1469" s="51">
        <v>176.00751179740755</v>
      </c>
    </row>
    <row r="1470" spans="1:39">
      <c r="A1470" t="s">
        <v>3079</v>
      </c>
      <c r="B1470">
        <v>6</v>
      </c>
      <c r="C1470" t="s">
        <v>3080</v>
      </c>
      <c r="D1470" t="s">
        <v>2144</v>
      </c>
      <c r="E1470" t="s">
        <v>137</v>
      </c>
      <c r="F1470" t="s">
        <v>138</v>
      </c>
      <c r="G1470" t="s">
        <v>139</v>
      </c>
      <c r="H1470" t="s">
        <v>140</v>
      </c>
      <c r="I1470" t="s">
        <v>10</v>
      </c>
      <c r="J1470" t="s">
        <v>20</v>
      </c>
      <c r="K1470">
        <v>52</v>
      </c>
      <c r="L1470">
        <v>150486475</v>
      </c>
      <c r="M1470" t="s">
        <v>2145</v>
      </c>
      <c r="N1470">
        <v>468</v>
      </c>
      <c r="O1470">
        <v>5946530.9390384359</v>
      </c>
      <c r="P1470" s="49" t="s">
        <v>33</v>
      </c>
      <c r="Q1470" s="49">
        <v>9800000</v>
      </c>
      <c r="R1470" s="49">
        <v>32.510452999999998</v>
      </c>
      <c r="S1470" s="49">
        <v>52.540310169999998</v>
      </c>
      <c r="T1470" s="49">
        <v>102.35469113918218</v>
      </c>
      <c r="U1470" s="49" t="s">
        <v>2146</v>
      </c>
      <c r="V1470" s="49">
        <v>0.29728859379567718</v>
      </c>
      <c r="W1470" s="49">
        <v>1.1827248672603601</v>
      </c>
      <c r="X1470" s="49">
        <v>2.8362873714296502</v>
      </c>
      <c r="Y1470" s="49">
        <v>44.303867318364098</v>
      </c>
      <c r="Z1470" s="49">
        <v>0.43808999999999998</v>
      </c>
      <c r="AA1470" s="49">
        <v>148.6976837</v>
      </c>
      <c r="AB1470" s="49">
        <v>1.7852155009999999</v>
      </c>
      <c r="AC1470" s="51">
        <v>0.55651590368719528</v>
      </c>
      <c r="AD1470" s="53">
        <v>98000</v>
      </c>
      <c r="AE1470" s="51">
        <v>60.678887133045265</v>
      </c>
      <c r="AF1470" s="51">
        <v>136.82314120740497</v>
      </c>
      <c r="AG1470" s="51">
        <v>25.592373770384732</v>
      </c>
      <c r="AH1470" s="51">
        <v>0.21060240355268867</v>
      </c>
      <c r="AI1470" s="51">
        <v>0.18704711457830245</v>
      </c>
      <c r="AJ1470" s="51">
        <v>0.14107393531585311</v>
      </c>
      <c r="AK1470" s="51">
        <v>135.71004167618156</v>
      </c>
      <c r="AL1470" s="51">
        <v>95.364994222316795</v>
      </c>
      <c r="AM1470" s="51">
        <v>176.05508913004633</v>
      </c>
    </row>
    <row r="1471" spans="1:39">
      <c r="A1471" t="s">
        <v>3081</v>
      </c>
      <c r="B1471">
        <v>6</v>
      </c>
      <c r="C1471" t="s">
        <v>3082</v>
      </c>
      <c r="D1471" t="s">
        <v>2144</v>
      </c>
      <c r="E1471" t="s">
        <v>137</v>
      </c>
      <c r="F1471" t="s">
        <v>138</v>
      </c>
      <c r="G1471" t="s">
        <v>139</v>
      </c>
      <c r="H1471" t="s">
        <v>140</v>
      </c>
      <c r="I1471" t="s">
        <v>10</v>
      </c>
      <c r="J1471" t="s">
        <v>20</v>
      </c>
      <c r="K1471">
        <v>52</v>
      </c>
      <c r="L1471">
        <v>150486475</v>
      </c>
      <c r="M1471" t="s">
        <v>2145</v>
      </c>
      <c r="N1471">
        <v>469</v>
      </c>
      <c r="O1471">
        <v>5959264.4099999741</v>
      </c>
      <c r="P1471" s="49" t="s">
        <v>33</v>
      </c>
      <c r="Q1471" s="49">
        <v>9800000</v>
      </c>
      <c r="R1471" s="49">
        <v>32.510452999999998</v>
      </c>
      <c r="S1471" s="49">
        <v>52.540310169999998</v>
      </c>
      <c r="T1471" s="49">
        <v>102.35469113918218</v>
      </c>
      <c r="U1471" s="49" t="s">
        <v>2146</v>
      </c>
      <c r="V1471" s="49">
        <v>0.29728859379567718</v>
      </c>
      <c r="W1471" s="49">
        <v>1.1827248672603601</v>
      </c>
      <c r="X1471" s="49">
        <v>2.8362873714296502</v>
      </c>
      <c r="Y1471" s="49">
        <v>44.303867318364098</v>
      </c>
      <c r="Z1471" s="49">
        <v>0.43808999999999998</v>
      </c>
      <c r="AA1471" s="49">
        <v>148.6976837</v>
      </c>
      <c r="AB1471" s="49">
        <v>1.7852155009999999</v>
      </c>
      <c r="AC1471" s="51">
        <v>0.55651590368719528</v>
      </c>
      <c r="AD1471" s="53">
        <v>98000</v>
      </c>
      <c r="AE1471" s="51">
        <v>60.808820510203816</v>
      </c>
      <c r="AF1471" s="51">
        <v>137.11612437915528</v>
      </c>
      <c r="AG1471" s="51">
        <v>25.653977250904525</v>
      </c>
      <c r="AH1471" s="51">
        <v>0.21026286305717826</v>
      </c>
      <c r="AI1471" s="51">
        <v>0.18709672087847098</v>
      </c>
      <c r="AJ1471" s="51">
        <v>0.14107393531585311</v>
      </c>
      <c r="AK1471" s="51">
        <v>135.74603299889429</v>
      </c>
      <c r="AL1471" s="51">
        <v>95.390285735311423</v>
      </c>
      <c r="AM1471" s="51">
        <v>176.10178026247718</v>
      </c>
    </row>
    <row r="1472" spans="1:39">
      <c r="A1472" t="s">
        <v>3083</v>
      </c>
      <c r="B1472">
        <v>6</v>
      </c>
      <c r="C1472" t="s">
        <v>3084</v>
      </c>
      <c r="D1472" t="s">
        <v>2144</v>
      </c>
      <c r="E1472" t="s">
        <v>137</v>
      </c>
      <c r="F1472" t="s">
        <v>138</v>
      </c>
      <c r="G1472" t="s">
        <v>139</v>
      </c>
      <c r="H1472" t="s">
        <v>140</v>
      </c>
      <c r="I1472" t="s">
        <v>10</v>
      </c>
      <c r="J1472" t="s">
        <v>20</v>
      </c>
      <c r="K1472">
        <v>52</v>
      </c>
      <c r="L1472">
        <v>150486475</v>
      </c>
      <c r="M1472" t="s">
        <v>2145</v>
      </c>
      <c r="N1472">
        <v>470</v>
      </c>
      <c r="O1472">
        <v>5971997.8809615122</v>
      </c>
      <c r="P1472" s="49" t="s">
        <v>33</v>
      </c>
      <c r="Q1472" s="49">
        <v>9800000</v>
      </c>
      <c r="R1472" s="49">
        <v>32.510452999999998</v>
      </c>
      <c r="S1472" s="49">
        <v>52.540310169999998</v>
      </c>
      <c r="T1472" s="49">
        <v>102.35469113918218</v>
      </c>
      <c r="U1472" s="49" t="s">
        <v>2146</v>
      </c>
      <c r="V1472" s="49">
        <v>0.29728859379567718</v>
      </c>
      <c r="W1472" s="49">
        <v>1.1827248672603601</v>
      </c>
      <c r="X1472" s="49">
        <v>2.8362873714296502</v>
      </c>
      <c r="Y1472" s="49">
        <v>44.303867318364098</v>
      </c>
      <c r="Z1472" s="49">
        <v>0.43808999999999998</v>
      </c>
      <c r="AA1472" s="49">
        <v>148.6976837</v>
      </c>
      <c r="AB1472" s="49">
        <v>1.7852155009999999</v>
      </c>
      <c r="AC1472" s="51">
        <v>0.55651590368719528</v>
      </c>
      <c r="AD1472" s="53">
        <v>98000</v>
      </c>
      <c r="AE1472" s="51">
        <v>60.938753887362367</v>
      </c>
      <c r="AF1472" s="51">
        <v>137.40910755090562</v>
      </c>
      <c r="AG1472" s="51">
        <v>25.715480850528607</v>
      </c>
      <c r="AH1472" s="51">
        <v>0.20992195304818376</v>
      </c>
      <c r="AI1472" s="51">
        <v>0.18714538875090106</v>
      </c>
      <c r="AJ1472" s="51">
        <v>0.14107393531585311</v>
      </c>
      <c r="AK1472" s="51">
        <v>135.78134345535693</v>
      </c>
      <c r="AL1472" s="51">
        <v>95.415098795825983</v>
      </c>
      <c r="AM1472" s="51">
        <v>176.14758811488787</v>
      </c>
    </row>
    <row r="1473" spans="1:39">
      <c r="A1473" t="s">
        <v>3085</v>
      </c>
      <c r="B1473">
        <v>6</v>
      </c>
      <c r="C1473" t="s">
        <v>3086</v>
      </c>
      <c r="D1473" t="s">
        <v>2144</v>
      </c>
      <c r="E1473" t="s">
        <v>137</v>
      </c>
      <c r="F1473" t="s">
        <v>138</v>
      </c>
      <c r="G1473" t="s">
        <v>139</v>
      </c>
      <c r="H1473" t="s">
        <v>140</v>
      </c>
      <c r="I1473" t="s">
        <v>10</v>
      </c>
      <c r="J1473" t="s">
        <v>20</v>
      </c>
      <c r="K1473">
        <v>52</v>
      </c>
      <c r="L1473">
        <v>150486475</v>
      </c>
      <c r="M1473" t="s">
        <v>2145</v>
      </c>
      <c r="N1473">
        <v>471</v>
      </c>
      <c r="O1473">
        <v>5984731.3519230504</v>
      </c>
      <c r="P1473" s="49" t="s">
        <v>33</v>
      </c>
      <c r="Q1473" s="49">
        <v>9800000</v>
      </c>
      <c r="R1473" s="49">
        <v>32.510452999999998</v>
      </c>
      <c r="S1473" s="49">
        <v>52.540310169999998</v>
      </c>
      <c r="T1473" s="49">
        <v>102.35469113918218</v>
      </c>
      <c r="U1473" s="49" t="s">
        <v>2146</v>
      </c>
      <c r="V1473" s="49">
        <v>0.29728859379567718</v>
      </c>
      <c r="W1473" s="49">
        <v>1.1827248672603601</v>
      </c>
      <c r="X1473" s="49">
        <v>2.8362873714296502</v>
      </c>
      <c r="Y1473" s="49">
        <v>44.303867318364098</v>
      </c>
      <c r="Z1473" s="49">
        <v>0.43808999999999998</v>
      </c>
      <c r="AA1473" s="49">
        <v>148.6976837</v>
      </c>
      <c r="AB1473" s="49">
        <v>1.7852155009999999</v>
      </c>
      <c r="AC1473" s="51">
        <v>0.55651590368719528</v>
      </c>
      <c r="AD1473" s="53">
        <v>98000</v>
      </c>
      <c r="AE1473" s="51">
        <v>61.068687264520925</v>
      </c>
      <c r="AF1473" s="51">
        <v>137.70209072265595</v>
      </c>
      <c r="AG1473" s="51">
        <v>25.776884171582605</v>
      </c>
      <c r="AH1473" s="51">
        <v>0.20957968571083119</v>
      </c>
      <c r="AI1473" s="51">
        <v>0.18719312129762433</v>
      </c>
      <c r="AJ1473" s="51">
        <v>0.14107393531585311</v>
      </c>
      <c r="AK1473" s="51">
        <v>135.81597529621547</v>
      </c>
      <c r="AL1473" s="51">
        <v>95.439434985415133</v>
      </c>
      <c r="AM1473" s="51">
        <v>176.19251560701579</v>
      </c>
    </row>
    <row r="1474" spans="1:39">
      <c r="A1474" t="s">
        <v>3087</v>
      </c>
      <c r="B1474">
        <v>6</v>
      </c>
      <c r="C1474" t="s">
        <v>3088</v>
      </c>
      <c r="D1474" t="s">
        <v>2144</v>
      </c>
      <c r="E1474" t="s">
        <v>137</v>
      </c>
      <c r="F1474" t="s">
        <v>138</v>
      </c>
      <c r="G1474" t="s">
        <v>139</v>
      </c>
      <c r="H1474" t="s">
        <v>140</v>
      </c>
      <c r="I1474" t="s">
        <v>10</v>
      </c>
      <c r="J1474" t="s">
        <v>20</v>
      </c>
      <c r="K1474">
        <v>52</v>
      </c>
      <c r="L1474">
        <v>150486475</v>
      </c>
      <c r="M1474" t="s">
        <v>2145</v>
      </c>
      <c r="N1474">
        <v>472</v>
      </c>
      <c r="O1474">
        <v>5997464.8228845885</v>
      </c>
      <c r="P1474" s="49" t="s">
        <v>33</v>
      </c>
      <c r="Q1474" s="49">
        <v>9800000</v>
      </c>
      <c r="R1474" s="49">
        <v>32.510452999999998</v>
      </c>
      <c r="S1474" s="49">
        <v>52.540310169999998</v>
      </c>
      <c r="T1474" s="49">
        <v>102.35469113918218</v>
      </c>
      <c r="U1474" s="49" t="s">
        <v>2146</v>
      </c>
      <c r="V1474" s="49">
        <v>0.29728859379567718</v>
      </c>
      <c r="W1474" s="49">
        <v>1.1827248672603601</v>
      </c>
      <c r="X1474" s="49">
        <v>2.8362873714296502</v>
      </c>
      <c r="Y1474" s="49">
        <v>44.303867318364098</v>
      </c>
      <c r="Z1474" s="49">
        <v>0.43808999999999998</v>
      </c>
      <c r="AA1474" s="49">
        <v>148.6976837</v>
      </c>
      <c r="AB1474" s="49">
        <v>1.7852155009999999</v>
      </c>
      <c r="AC1474" s="51">
        <v>0.55651590368719528</v>
      </c>
      <c r="AD1474" s="53">
        <v>98000</v>
      </c>
      <c r="AE1474" s="51">
        <v>61.198620641679476</v>
      </c>
      <c r="AF1474" s="51">
        <v>137.99507389440626</v>
      </c>
      <c r="AG1474" s="51">
        <v>25.83818681995545</v>
      </c>
      <c r="AH1474" s="51">
        <v>0.20923607320726714</v>
      </c>
      <c r="AI1474" s="51">
        <v>0.1872399216201501</v>
      </c>
      <c r="AJ1474" s="51">
        <v>0.14107393531585311</v>
      </c>
      <c r="AK1474" s="51">
        <v>135.84993077173698</v>
      </c>
      <c r="AL1474" s="51">
        <v>95.463295885367188</v>
      </c>
      <c r="AM1474" s="51">
        <v>176.23656565810674</v>
      </c>
    </row>
    <row r="1475" spans="1:39">
      <c r="A1475" t="s">
        <v>3089</v>
      </c>
      <c r="B1475">
        <v>6</v>
      </c>
      <c r="C1475" t="s">
        <v>3090</v>
      </c>
      <c r="D1475" t="s">
        <v>2144</v>
      </c>
      <c r="E1475" t="s">
        <v>137</v>
      </c>
      <c r="F1475" t="s">
        <v>138</v>
      </c>
      <c r="G1475" t="s">
        <v>139</v>
      </c>
      <c r="H1475" t="s">
        <v>140</v>
      </c>
      <c r="I1475" t="s">
        <v>10</v>
      </c>
      <c r="J1475" t="s">
        <v>20</v>
      </c>
      <c r="K1475">
        <v>52</v>
      </c>
      <c r="L1475">
        <v>150486475</v>
      </c>
      <c r="M1475" t="s">
        <v>2145</v>
      </c>
      <c r="N1475">
        <v>473</v>
      </c>
      <c r="O1475">
        <v>6010198.2938461266</v>
      </c>
      <c r="P1475" s="49" t="s">
        <v>33</v>
      </c>
      <c r="Q1475" s="49">
        <v>9800000</v>
      </c>
      <c r="R1475" s="49">
        <v>32.510452999999998</v>
      </c>
      <c r="S1475" s="49">
        <v>52.540310169999998</v>
      </c>
      <c r="T1475" s="49">
        <v>102.35469113918218</v>
      </c>
      <c r="U1475" s="49" t="s">
        <v>2146</v>
      </c>
      <c r="V1475" s="49">
        <v>0.29728859379567718</v>
      </c>
      <c r="W1475" s="49">
        <v>1.1827248672603601</v>
      </c>
      <c r="X1475" s="49">
        <v>2.8362873714296502</v>
      </c>
      <c r="Y1475" s="49">
        <v>44.303867318364098</v>
      </c>
      <c r="Z1475" s="49">
        <v>0.43808999999999998</v>
      </c>
      <c r="AA1475" s="49">
        <v>148.6976837</v>
      </c>
      <c r="AB1475" s="49">
        <v>1.7852155009999999</v>
      </c>
      <c r="AC1475" s="51">
        <v>0.55651590368719528</v>
      </c>
      <c r="AD1475" s="53">
        <v>98000</v>
      </c>
      <c r="AE1475" s="51">
        <v>61.328554018838027</v>
      </c>
      <c r="AF1475" s="51">
        <v>138.2880570661566</v>
      </c>
      <c r="AG1475" s="51">
        <v>25.899388405092665</v>
      </c>
      <c r="AH1475" s="51">
        <v>0.20889112767667145</v>
      </c>
      <c r="AI1475" s="51">
        <v>0.1872857928194224</v>
      </c>
      <c r="AJ1475" s="51">
        <v>0.14107393531585311</v>
      </c>
      <c r="AK1475" s="51">
        <v>135.88321213177835</v>
      </c>
      <c r="AL1475" s="51">
        <v>95.486683076682255</v>
      </c>
      <c r="AM1475" s="51">
        <v>176.27974118687442</v>
      </c>
    </row>
    <row r="1476" spans="1:39">
      <c r="A1476" t="s">
        <v>3091</v>
      </c>
      <c r="B1476">
        <v>6</v>
      </c>
      <c r="C1476" t="s">
        <v>3092</v>
      </c>
      <c r="D1476" t="s">
        <v>2144</v>
      </c>
      <c r="E1476" t="s">
        <v>137</v>
      </c>
      <c r="F1476" t="s">
        <v>138</v>
      </c>
      <c r="G1476" t="s">
        <v>139</v>
      </c>
      <c r="H1476" t="s">
        <v>140</v>
      </c>
      <c r="I1476" t="s">
        <v>10</v>
      </c>
      <c r="J1476" t="s">
        <v>20</v>
      </c>
      <c r="K1476">
        <v>52</v>
      </c>
      <c r="L1476">
        <v>150486475</v>
      </c>
      <c r="M1476" t="s">
        <v>2145</v>
      </c>
      <c r="N1476">
        <v>474</v>
      </c>
      <c r="O1476">
        <v>6022931.7648076648</v>
      </c>
      <c r="P1476" s="49" t="s">
        <v>33</v>
      </c>
      <c r="Q1476" s="49">
        <v>9800000</v>
      </c>
      <c r="R1476" s="49">
        <v>32.510452999999998</v>
      </c>
      <c r="S1476" s="49">
        <v>52.540310169999998</v>
      </c>
      <c r="T1476" s="49">
        <v>102.35469113918218</v>
      </c>
      <c r="U1476" s="49" t="s">
        <v>2146</v>
      </c>
      <c r="V1476" s="49">
        <v>0.29728859379567718</v>
      </c>
      <c r="W1476" s="49">
        <v>1.1827248672603601</v>
      </c>
      <c r="X1476" s="49">
        <v>2.8362873714296502</v>
      </c>
      <c r="Y1476" s="49">
        <v>44.303867318364098</v>
      </c>
      <c r="Z1476" s="49">
        <v>0.43808999999999998</v>
      </c>
      <c r="AA1476" s="49">
        <v>148.6976837</v>
      </c>
      <c r="AB1476" s="49">
        <v>1.7852155009999999</v>
      </c>
      <c r="AC1476" s="51">
        <v>0.55651590368719528</v>
      </c>
      <c r="AD1476" s="53">
        <v>98000</v>
      </c>
      <c r="AE1476" s="51">
        <v>61.458487395996578</v>
      </c>
      <c r="AF1476" s="51">
        <v>138.5810402379069</v>
      </c>
      <c r="AG1476" s="51">
        <v>25.960488539989488</v>
      </c>
      <c r="AH1476" s="51">
        <v>0.20854486123487784</v>
      </c>
      <c r="AI1476" s="51">
        <v>0.18733073799577643</v>
      </c>
      <c r="AJ1476" s="51">
        <v>0.14107393531585311</v>
      </c>
      <c r="AK1476" s="51">
        <v>135.91582162575477</v>
      </c>
      <c r="AL1476" s="51">
        <v>95.509598140050031</v>
      </c>
      <c r="AM1476" s="51">
        <v>176.32204511145949</v>
      </c>
    </row>
    <row r="1477" spans="1:39">
      <c r="A1477" t="s">
        <v>3093</v>
      </c>
      <c r="B1477">
        <v>6</v>
      </c>
      <c r="C1477" t="s">
        <v>3094</v>
      </c>
      <c r="D1477" t="s">
        <v>2144</v>
      </c>
      <c r="E1477" t="s">
        <v>137</v>
      </c>
      <c r="F1477" t="s">
        <v>138</v>
      </c>
      <c r="G1477" t="s">
        <v>139</v>
      </c>
      <c r="H1477" t="s">
        <v>140</v>
      </c>
      <c r="I1477" t="s">
        <v>10</v>
      </c>
      <c r="J1477" t="s">
        <v>20</v>
      </c>
      <c r="K1477">
        <v>52</v>
      </c>
      <c r="L1477">
        <v>150486475</v>
      </c>
      <c r="M1477" t="s">
        <v>2145</v>
      </c>
      <c r="N1477">
        <v>475</v>
      </c>
      <c r="O1477">
        <v>6035665.2357692029</v>
      </c>
      <c r="P1477" s="49" t="s">
        <v>33</v>
      </c>
      <c r="Q1477" s="49">
        <v>9800000</v>
      </c>
      <c r="R1477" s="49">
        <v>32.510452999999998</v>
      </c>
      <c r="S1477" s="49">
        <v>52.540310169999998</v>
      </c>
      <c r="T1477" s="49">
        <v>102.35469113918218</v>
      </c>
      <c r="U1477" s="49" t="s">
        <v>2146</v>
      </c>
      <c r="V1477" s="49">
        <v>0.29728859379567718</v>
      </c>
      <c r="W1477" s="49">
        <v>1.1827248672603601</v>
      </c>
      <c r="X1477" s="49">
        <v>2.8362873714296502</v>
      </c>
      <c r="Y1477" s="49">
        <v>44.303867318364098</v>
      </c>
      <c r="Z1477" s="49">
        <v>0.43808999999999998</v>
      </c>
      <c r="AA1477" s="49">
        <v>148.6976837</v>
      </c>
      <c r="AB1477" s="49">
        <v>1.7852155009999999</v>
      </c>
      <c r="AC1477" s="51">
        <v>0.55651590368719528</v>
      </c>
      <c r="AD1477" s="53">
        <v>98000</v>
      </c>
      <c r="AE1477" s="51">
        <v>61.588420773155129</v>
      </c>
      <c r="AF1477" s="51">
        <v>138.87402340965724</v>
      </c>
      <c r="AG1477" s="51">
        <v>26.021486841184004</v>
      </c>
      <c r="AH1477" s="51">
        <v>0.20819728597414269</v>
      </c>
      <c r="AI1477" s="51">
        <v>0.18737476024889532</v>
      </c>
      <c r="AJ1477" s="51">
        <v>0.14107393531585311</v>
      </c>
      <c r="AK1477" s="51">
        <v>135.94776150260833</v>
      </c>
      <c r="AL1477" s="51">
        <v>95.532042655827794</v>
      </c>
      <c r="AM1477" s="51">
        <v>176.36348034938885</v>
      </c>
    </row>
    <row r="1478" spans="1:39">
      <c r="A1478" t="s">
        <v>3095</v>
      </c>
      <c r="B1478">
        <v>6</v>
      </c>
      <c r="C1478" t="s">
        <v>3096</v>
      </c>
      <c r="D1478" t="s">
        <v>2144</v>
      </c>
      <c r="E1478" t="s">
        <v>137</v>
      </c>
      <c r="F1478" t="s">
        <v>138</v>
      </c>
      <c r="G1478" t="s">
        <v>139</v>
      </c>
      <c r="H1478" t="s">
        <v>140</v>
      </c>
      <c r="I1478" t="s">
        <v>10</v>
      </c>
      <c r="J1478" t="s">
        <v>20</v>
      </c>
      <c r="K1478">
        <v>52</v>
      </c>
      <c r="L1478">
        <v>150486475</v>
      </c>
      <c r="M1478" t="s">
        <v>2145</v>
      </c>
      <c r="N1478">
        <v>476</v>
      </c>
      <c r="O1478">
        <v>6048398.7067307411</v>
      </c>
      <c r="P1478" s="49" t="s">
        <v>33</v>
      </c>
      <c r="Q1478" s="49">
        <v>9800000</v>
      </c>
      <c r="R1478" s="49">
        <v>32.510452999999998</v>
      </c>
      <c r="S1478" s="49">
        <v>52.540310169999998</v>
      </c>
      <c r="T1478" s="49">
        <v>102.35469113918218</v>
      </c>
      <c r="U1478" s="49" t="s">
        <v>2146</v>
      </c>
      <c r="V1478" s="49">
        <v>0.29728859379567718</v>
      </c>
      <c r="W1478" s="49">
        <v>1.1827248672603601</v>
      </c>
      <c r="X1478" s="49">
        <v>2.8362873714296502</v>
      </c>
      <c r="Y1478" s="49">
        <v>44.303867318364098</v>
      </c>
      <c r="Z1478" s="49">
        <v>0.43808999999999998</v>
      </c>
      <c r="AA1478" s="49">
        <v>148.6976837</v>
      </c>
      <c r="AB1478" s="49">
        <v>1.7852155009999999</v>
      </c>
      <c r="AC1478" s="51">
        <v>0.55651590368719528</v>
      </c>
      <c r="AD1478" s="53">
        <v>98000</v>
      </c>
      <c r="AE1478" s="51">
        <v>61.718354150313687</v>
      </c>
      <c r="AF1478" s="51">
        <v>139.16700658140758</v>
      </c>
      <c r="AG1478" s="51">
        <v>26.082382928750167</v>
      </c>
      <c r="AH1478" s="51">
        <v>0.20784841396302428</v>
      </c>
      <c r="AI1478" s="51">
        <v>0.18741786267776719</v>
      </c>
      <c r="AJ1478" s="51">
        <v>0.14107393531585311</v>
      </c>
      <c r="AK1478" s="51">
        <v>135.97903401077684</v>
      </c>
      <c r="AL1478" s="51">
        <v>95.554018204018419</v>
      </c>
      <c r="AM1478" s="51">
        <v>176.40404981753525</v>
      </c>
    </row>
    <row r="1479" spans="1:39">
      <c r="A1479" t="s">
        <v>3097</v>
      </c>
      <c r="B1479">
        <v>6</v>
      </c>
      <c r="C1479" t="s">
        <v>3098</v>
      </c>
      <c r="D1479" t="s">
        <v>2144</v>
      </c>
      <c r="E1479" t="s">
        <v>137</v>
      </c>
      <c r="F1479" t="s">
        <v>138</v>
      </c>
      <c r="G1479" t="s">
        <v>139</v>
      </c>
      <c r="H1479" t="s">
        <v>140</v>
      </c>
      <c r="I1479" t="s">
        <v>10</v>
      </c>
      <c r="J1479" t="s">
        <v>20</v>
      </c>
      <c r="K1479">
        <v>52</v>
      </c>
      <c r="L1479">
        <v>150486475</v>
      </c>
      <c r="M1479" t="s">
        <v>2145</v>
      </c>
      <c r="N1479">
        <v>477</v>
      </c>
      <c r="O1479">
        <v>6061132.1776922792</v>
      </c>
      <c r="P1479" s="49" t="s">
        <v>33</v>
      </c>
      <c r="Q1479" s="49">
        <v>9800000</v>
      </c>
      <c r="R1479" s="49">
        <v>32.510452999999998</v>
      </c>
      <c r="S1479" s="49">
        <v>52.540310169999998</v>
      </c>
      <c r="T1479" s="49">
        <v>102.35469113918218</v>
      </c>
      <c r="U1479" s="49" t="s">
        <v>2146</v>
      </c>
      <c r="V1479" s="49">
        <v>0.29728859379567718</v>
      </c>
      <c r="W1479" s="49">
        <v>1.1827248672603601</v>
      </c>
      <c r="X1479" s="49">
        <v>2.8362873714296502</v>
      </c>
      <c r="Y1479" s="49">
        <v>44.303867318364098</v>
      </c>
      <c r="Z1479" s="49">
        <v>0.43808999999999998</v>
      </c>
      <c r="AA1479" s="49">
        <v>148.6976837</v>
      </c>
      <c r="AB1479" s="49">
        <v>1.7852155009999999</v>
      </c>
      <c r="AC1479" s="51">
        <v>0.55651590368719528</v>
      </c>
      <c r="AD1479" s="53">
        <v>98000</v>
      </c>
      <c r="AE1479" s="51">
        <v>61.848287527472237</v>
      </c>
      <c r="AF1479" s="51">
        <v>139.45998975315791</v>
      </c>
      <c r="AG1479" s="51">
        <v>26.143176426290783</v>
      </c>
      <c r="AH1479" s="51">
        <v>0.20749825724605117</v>
      </c>
      <c r="AI1479" s="51">
        <v>0.18746004838064173</v>
      </c>
      <c r="AJ1479" s="51">
        <v>0.14107393531585311</v>
      </c>
      <c r="AK1479" s="51">
        <v>136.00964139816236</v>
      </c>
      <c r="AL1479" s="51">
        <v>95.575526364248347</v>
      </c>
      <c r="AM1479" s="51">
        <v>176.44375643207636</v>
      </c>
    </row>
    <row r="1480" spans="1:39">
      <c r="A1480" t="s">
        <v>3099</v>
      </c>
      <c r="B1480">
        <v>6</v>
      </c>
      <c r="C1480" t="s">
        <v>3100</v>
      </c>
      <c r="D1480" t="s">
        <v>2144</v>
      </c>
      <c r="E1480" t="s">
        <v>137</v>
      </c>
      <c r="F1480" t="s">
        <v>138</v>
      </c>
      <c r="G1480" t="s">
        <v>139</v>
      </c>
      <c r="H1480" t="s">
        <v>140</v>
      </c>
      <c r="I1480" t="s">
        <v>10</v>
      </c>
      <c r="J1480" t="s">
        <v>20</v>
      </c>
      <c r="K1480">
        <v>52</v>
      </c>
      <c r="L1480">
        <v>150486475</v>
      </c>
      <c r="M1480" t="s">
        <v>2145</v>
      </c>
      <c r="N1480">
        <v>478</v>
      </c>
      <c r="O1480">
        <v>6073865.6486538174</v>
      </c>
      <c r="P1480" s="49" t="s">
        <v>33</v>
      </c>
      <c r="Q1480" s="49">
        <v>9800000</v>
      </c>
      <c r="R1480" s="49">
        <v>32.510452999999998</v>
      </c>
      <c r="S1480" s="49">
        <v>52.540310169999998</v>
      </c>
      <c r="T1480" s="49">
        <v>102.35469113918218</v>
      </c>
      <c r="U1480" s="49" t="s">
        <v>2146</v>
      </c>
      <c r="V1480" s="49">
        <v>0.29728859379567718</v>
      </c>
      <c r="W1480" s="49">
        <v>1.1827248672603601</v>
      </c>
      <c r="X1480" s="49">
        <v>2.8362873714296502</v>
      </c>
      <c r="Y1480" s="49">
        <v>44.303867318364098</v>
      </c>
      <c r="Z1480" s="49">
        <v>0.43808999999999998</v>
      </c>
      <c r="AA1480" s="49">
        <v>148.6976837</v>
      </c>
      <c r="AB1480" s="49">
        <v>1.7852155009999999</v>
      </c>
      <c r="AC1480" s="51">
        <v>0.55651590368719528</v>
      </c>
      <c r="AD1480" s="53">
        <v>98000</v>
      </c>
      <c r="AE1480" s="51">
        <v>61.978220904630788</v>
      </c>
      <c r="AF1480" s="51">
        <v>139.75297292490822</v>
      </c>
      <c r="AG1480" s="51">
        <v>26.203866960930426</v>
      </c>
      <c r="AH1480" s="51">
        <v>0.20714682784363725</v>
      </c>
      <c r="AI1480" s="51">
        <v>0.18750132045498763</v>
      </c>
      <c r="AJ1480" s="51">
        <v>0.14107393531585311</v>
      </c>
      <c r="AK1480" s="51">
        <v>136.03958591210031</v>
      </c>
      <c r="AL1480" s="51">
        <v>95.596568715745789</v>
      </c>
      <c r="AM1480" s="51">
        <v>176.48260310845484</v>
      </c>
    </row>
    <row r="1481" spans="1:39">
      <c r="A1481" t="s">
        <v>3101</v>
      </c>
      <c r="B1481">
        <v>6</v>
      </c>
      <c r="C1481" t="s">
        <v>3102</v>
      </c>
      <c r="D1481" t="s">
        <v>2144</v>
      </c>
      <c r="E1481" t="s">
        <v>137</v>
      </c>
      <c r="F1481" t="s">
        <v>138</v>
      </c>
      <c r="G1481" t="s">
        <v>139</v>
      </c>
      <c r="H1481" t="s">
        <v>140</v>
      </c>
      <c r="I1481" t="s">
        <v>10</v>
      </c>
      <c r="J1481" t="s">
        <v>20</v>
      </c>
      <c r="K1481">
        <v>52</v>
      </c>
      <c r="L1481">
        <v>150486475</v>
      </c>
      <c r="M1481" t="s">
        <v>2145</v>
      </c>
      <c r="N1481">
        <v>479</v>
      </c>
      <c r="O1481">
        <v>6086599.1196153555</v>
      </c>
      <c r="P1481" s="49" t="s">
        <v>33</v>
      </c>
      <c r="Q1481" s="49">
        <v>9800000</v>
      </c>
      <c r="R1481" s="49">
        <v>32.510452999999998</v>
      </c>
      <c r="S1481" s="49">
        <v>52.540310169999998</v>
      </c>
      <c r="T1481" s="49">
        <v>102.35469113918218</v>
      </c>
      <c r="U1481" s="49" t="s">
        <v>2146</v>
      </c>
      <c r="V1481" s="49">
        <v>0.29728859379567718</v>
      </c>
      <c r="W1481" s="49">
        <v>1.1827248672603601</v>
      </c>
      <c r="X1481" s="49">
        <v>2.8362873714296502</v>
      </c>
      <c r="Y1481" s="49">
        <v>44.303867318364098</v>
      </c>
      <c r="Z1481" s="49">
        <v>0.43808999999999998</v>
      </c>
      <c r="AA1481" s="49">
        <v>148.6976837</v>
      </c>
      <c r="AB1481" s="49">
        <v>1.7852155009999999</v>
      </c>
      <c r="AC1481" s="51">
        <v>0.55651590368719528</v>
      </c>
      <c r="AD1481" s="53">
        <v>98000</v>
      </c>
      <c r="AE1481" s="51">
        <v>62.108154281789339</v>
      </c>
      <c r="AF1481" s="51">
        <v>140.04595609665856</v>
      </c>
      <c r="AG1481" s="51">
        <v>26.264454163308283</v>
      </c>
      <c r="AH1481" s="51">
        <v>0.20679413775165784</v>
      </c>
      <c r="AI1481" s="51">
        <v>0.18754168199744928</v>
      </c>
      <c r="AJ1481" s="51">
        <v>0.14107393531585311</v>
      </c>
      <c r="AK1481" s="51">
        <v>136.06886979932804</v>
      </c>
      <c r="AL1481" s="51">
        <v>95.617146837318728</v>
      </c>
      <c r="AM1481" s="51">
        <v>176.52059276133738</v>
      </c>
    </row>
    <row r="1482" spans="1:39">
      <c r="A1482" t="s">
        <v>3103</v>
      </c>
      <c r="B1482">
        <v>6</v>
      </c>
      <c r="C1482" t="s">
        <v>3104</v>
      </c>
      <c r="D1482" t="s">
        <v>2144</v>
      </c>
      <c r="E1482" t="s">
        <v>137</v>
      </c>
      <c r="F1482" t="s">
        <v>138</v>
      </c>
      <c r="G1482" t="s">
        <v>139</v>
      </c>
      <c r="H1482" t="s">
        <v>140</v>
      </c>
      <c r="I1482" t="s">
        <v>10</v>
      </c>
      <c r="J1482" t="s">
        <v>20</v>
      </c>
      <c r="K1482">
        <v>52</v>
      </c>
      <c r="L1482">
        <v>150486475</v>
      </c>
      <c r="M1482" t="s">
        <v>2145</v>
      </c>
      <c r="N1482">
        <v>480</v>
      </c>
      <c r="O1482">
        <v>6099332.5905768936</v>
      </c>
      <c r="P1482" s="49" t="s">
        <v>33</v>
      </c>
      <c r="Q1482" s="49">
        <v>9800000</v>
      </c>
      <c r="R1482" s="49">
        <v>32.510452999999998</v>
      </c>
      <c r="S1482" s="49">
        <v>52.540310169999998</v>
      </c>
      <c r="T1482" s="49">
        <v>102.35469113918218</v>
      </c>
      <c r="U1482" s="49" t="s">
        <v>2146</v>
      </c>
      <c r="V1482" s="49">
        <v>0.29728859379567718</v>
      </c>
      <c r="W1482" s="49">
        <v>1.1827248672603601</v>
      </c>
      <c r="X1482" s="49">
        <v>2.8362873714296502</v>
      </c>
      <c r="Y1482" s="49">
        <v>44.303867318364098</v>
      </c>
      <c r="Z1482" s="49">
        <v>0.43808999999999998</v>
      </c>
      <c r="AA1482" s="49">
        <v>148.6976837</v>
      </c>
      <c r="AB1482" s="49">
        <v>1.7852155009999999</v>
      </c>
      <c r="AC1482" s="51">
        <v>0.55651590368719528</v>
      </c>
      <c r="AD1482" s="53">
        <v>98000</v>
      </c>
      <c r="AE1482" s="51">
        <v>62.238087658947897</v>
      </c>
      <c r="AF1482" s="51">
        <v>140.33893926840889</v>
      </c>
      <c r="AG1482" s="51">
        <v>26.324937667570946</v>
      </c>
      <c r="AH1482" s="51">
        <v>0.20644019894154159</v>
      </c>
      <c r="AI1482" s="51">
        <v>0.18758113610380439</v>
      </c>
      <c r="AJ1482" s="51">
        <v>0.14107393531585311</v>
      </c>
      <c r="AK1482" s="51">
        <v>136.09749530595411</v>
      </c>
      <c r="AL1482" s="51">
        <v>95.637262307333245</v>
      </c>
      <c r="AM1482" s="51">
        <v>176.55772830457502</v>
      </c>
    </row>
    <row r="1483" spans="1:39">
      <c r="A1483" t="s">
        <v>3105</v>
      </c>
      <c r="B1483">
        <v>6</v>
      </c>
      <c r="C1483" t="s">
        <v>3106</v>
      </c>
      <c r="D1483" t="s">
        <v>2144</v>
      </c>
      <c r="E1483" t="s">
        <v>137</v>
      </c>
      <c r="F1483" t="s">
        <v>138</v>
      </c>
      <c r="G1483" t="s">
        <v>139</v>
      </c>
      <c r="H1483" t="s">
        <v>140</v>
      </c>
      <c r="I1483" t="s">
        <v>10</v>
      </c>
      <c r="J1483" t="s">
        <v>20</v>
      </c>
      <c r="K1483">
        <v>52</v>
      </c>
      <c r="L1483">
        <v>150486475</v>
      </c>
      <c r="M1483" t="s">
        <v>2145</v>
      </c>
      <c r="N1483">
        <v>481</v>
      </c>
      <c r="O1483">
        <v>6112066.0615384318</v>
      </c>
      <c r="P1483" s="49" t="s">
        <v>33</v>
      </c>
      <c r="Q1483" s="49">
        <v>9800000</v>
      </c>
      <c r="R1483" s="49">
        <v>32.510452999999998</v>
      </c>
      <c r="S1483" s="49">
        <v>52.540310169999998</v>
      </c>
      <c r="T1483" s="49">
        <v>102.35469113918218</v>
      </c>
      <c r="U1483" s="49" t="s">
        <v>2146</v>
      </c>
      <c r="V1483" s="49">
        <v>0.29728859379567718</v>
      </c>
      <c r="W1483" s="49">
        <v>1.1827248672603601</v>
      </c>
      <c r="X1483" s="49">
        <v>2.8362873714296502</v>
      </c>
      <c r="Y1483" s="49">
        <v>44.303867318364098</v>
      </c>
      <c r="Z1483" s="49">
        <v>0.43808999999999998</v>
      </c>
      <c r="AA1483" s="49">
        <v>148.6976837</v>
      </c>
      <c r="AB1483" s="49">
        <v>1.7852155009999999</v>
      </c>
      <c r="AC1483" s="51">
        <v>0.55651590368719528</v>
      </c>
      <c r="AD1483" s="53">
        <v>98000</v>
      </c>
      <c r="AE1483" s="51">
        <v>62.368021036106448</v>
      </c>
      <c r="AF1483" s="51">
        <v>140.6319224401592</v>
      </c>
      <c r="AG1483" s="51">
        <v>26.385317111365094</v>
      </c>
      <c r="AH1483" s="51">
        <v>0.20608502335965298</v>
      </c>
      <c r="AI1483" s="51">
        <v>0.18761968586892072</v>
      </c>
      <c r="AJ1483" s="51">
        <v>0.14107393531585311</v>
      </c>
      <c r="AK1483" s="51">
        <v>136.12546467742686</v>
      </c>
      <c r="AL1483" s="51">
        <v>95.656916703691493</v>
      </c>
      <c r="AM1483" s="51">
        <v>176.59401265116222</v>
      </c>
    </row>
    <row r="1484" spans="1:39">
      <c r="A1484" t="s">
        <v>3107</v>
      </c>
      <c r="B1484">
        <v>6</v>
      </c>
      <c r="C1484" t="s">
        <v>3108</v>
      </c>
      <c r="D1484" t="s">
        <v>2144</v>
      </c>
      <c r="E1484" t="s">
        <v>137</v>
      </c>
      <c r="F1484" t="s">
        <v>138</v>
      </c>
      <c r="G1484" t="s">
        <v>139</v>
      </c>
      <c r="H1484" t="s">
        <v>140</v>
      </c>
      <c r="I1484" t="s">
        <v>10</v>
      </c>
      <c r="J1484" t="s">
        <v>20</v>
      </c>
      <c r="K1484">
        <v>52</v>
      </c>
      <c r="L1484">
        <v>150486475</v>
      </c>
      <c r="M1484" t="s">
        <v>2145</v>
      </c>
      <c r="N1484">
        <v>482</v>
      </c>
      <c r="O1484">
        <v>6124799.5324999699</v>
      </c>
      <c r="P1484" s="49" t="s">
        <v>33</v>
      </c>
      <c r="Q1484" s="49">
        <v>9800000</v>
      </c>
      <c r="R1484" s="49">
        <v>32.510452999999998</v>
      </c>
      <c r="S1484" s="49">
        <v>52.540310169999998</v>
      </c>
      <c r="T1484" s="49">
        <v>102.35469113918218</v>
      </c>
      <c r="U1484" s="49" t="s">
        <v>2146</v>
      </c>
      <c r="V1484" s="49">
        <v>0.29728859379567718</v>
      </c>
      <c r="W1484" s="49">
        <v>1.1827248672603601</v>
      </c>
      <c r="X1484" s="49">
        <v>2.8362873714296502</v>
      </c>
      <c r="Y1484" s="49">
        <v>44.303867318364098</v>
      </c>
      <c r="Z1484" s="49">
        <v>0.43808999999999998</v>
      </c>
      <c r="AA1484" s="49">
        <v>148.6976837</v>
      </c>
      <c r="AB1484" s="49">
        <v>1.7852155009999999</v>
      </c>
      <c r="AC1484" s="51">
        <v>0.55651590368719528</v>
      </c>
      <c r="AD1484" s="53">
        <v>98000</v>
      </c>
      <c r="AE1484" s="51">
        <v>62.497954413264999</v>
      </c>
      <c r="AF1484" s="51">
        <v>140.92490561190954</v>
      </c>
      <c r="AG1484" s="51">
        <v>26.445592135830243</v>
      </c>
      <c r="AH1484" s="51">
        <v>0.20572862292757166</v>
      </c>
      <c r="AI1484" s="51">
        <v>0.1876573343867142</v>
      </c>
      <c r="AJ1484" s="51">
        <v>0.14107393531585311</v>
      </c>
      <c r="AK1484" s="51">
        <v>136.15278015850402</v>
      </c>
      <c r="AL1484" s="51">
        <v>95.676111603810369</v>
      </c>
      <c r="AM1484" s="51">
        <v>176.62944871319766</v>
      </c>
    </row>
    <row r="1485" spans="1:39">
      <c r="A1485" t="s">
        <v>3109</v>
      </c>
      <c r="B1485">
        <v>6</v>
      </c>
      <c r="C1485" t="s">
        <v>3110</v>
      </c>
      <c r="D1485" t="s">
        <v>2144</v>
      </c>
      <c r="E1485" t="s">
        <v>137</v>
      </c>
      <c r="F1485" t="s">
        <v>138</v>
      </c>
      <c r="G1485" t="s">
        <v>139</v>
      </c>
      <c r="H1485" t="s">
        <v>140</v>
      </c>
      <c r="I1485" t="s">
        <v>10</v>
      </c>
      <c r="J1485" t="s">
        <v>20</v>
      </c>
      <c r="K1485">
        <v>52</v>
      </c>
      <c r="L1485">
        <v>150486475</v>
      </c>
      <c r="M1485" t="s">
        <v>2145</v>
      </c>
      <c r="N1485">
        <v>483</v>
      </c>
      <c r="O1485">
        <v>6137533.0034615081</v>
      </c>
      <c r="P1485" s="49" t="s">
        <v>33</v>
      </c>
      <c r="Q1485" s="49">
        <v>9800000</v>
      </c>
      <c r="R1485" s="49">
        <v>32.510452999999998</v>
      </c>
      <c r="S1485" s="49">
        <v>52.540310169999998</v>
      </c>
      <c r="T1485" s="49">
        <v>102.35469113918218</v>
      </c>
      <c r="U1485" s="49" t="s">
        <v>2146</v>
      </c>
      <c r="V1485" s="49">
        <v>0.29728859379567718</v>
      </c>
      <c r="W1485" s="49">
        <v>1.1827248672603601</v>
      </c>
      <c r="X1485" s="49">
        <v>2.8362873714296502</v>
      </c>
      <c r="Y1485" s="49">
        <v>44.303867318364098</v>
      </c>
      <c r="Z1485" s="49">
        <v>0.43808999999999998</v>
      </c>
      <c r="AA1485" s="49">
        <v>148.6976837</v>
      </c>
      <c r="AB1485" s="49">
        <v>1.7852155009999999</v>
      </c>
      <c r="AC1485" s="51">
        <v>0.55651590368719528</v>
      </c>
      <c r="AD1485" s="53">
        <v>98000</v>
      </c>
      <c r="AE1485" s="51">
        <v>62.62788779042355</v>
      </c>
      <c r="AF1485" s="51">
        <v>141.21788878365984</v>
      </c>
      <c r="AG1485" s="51">
        <v>26.505762385591229</v>
      </c>
      <c r="AH1485" s="51">
        <v>0.20537100954134643</v>
      </c>
      <c r="AI1485" s="51">
        <v>0.18769408475010554</v>
      </c>
      <c r="AJ1485" s="51">
        <v>0.14107393531585311</v>
      </c>
      <c r="AK1485" s="51">
        <v>136.17944399322127</v>
      </c>
      <c r="AL1485" s="51">
        <v>95.694848584599328</v>
      </c>
      <c r="AM1485" s="51">
        <v>176.66403940184318</v>
      </c>
    </row>
    <row r="1486" spans="1:39">
      <c r="A1486" t="s">
        <v>3111</v>
      </c>
      <c r="B1486">
        <v>6</v>
      </c>
      <c r="C1486" t="s">
        <v>3112</v>
      </c>
      <c r="D1486" t="s">
        <v>2144</v>
      </c>
      <c r="E1486" t="s">
        <v>137</v>
      </c>
      <c r="F1486" t="s">
        <v>138</v>
      </c>
      <c r="G1486" t="s">
        <v>139</v>
      </c>
      <c r="H1486" t="s">
        <v>140</v>
      </c>
      <c r="I1486" t="s">
        <v>10</v>
      </c>
      <c r="J1486" t="s">
        <v>20</v>
      </c>
      <c r="K1486">
        <v>52</v>
      </c>
      <c r="L1486">
        <v>150486475</v>
      </c>
      <c r="M1486" t="s">
        <v>2145</v>
      </c>
      <c r="N1486">
        <v>484</v>
      </c>
      <c r="O1486">
        <v>6150266.4744230462</v>
      </c>
      <c r="P1486" s="49" t="s">
        <v>33</v>
      </c>
      <c r="Q1486" s="49">
        <v>9800000</v>
      </c>
      <c r="R1486" s="49">
        <v>32.510452999999998</v>
      </c>
      <c r="S1486" s="49">
        <v>52.540310169999998</v>
      </c>
      <c r="T1486" s="49">
        <v>102.35469113918218</v>
      </c>
      <c r="U1486" s="49" t="s">
        <v>2146</v>
      </c>
      <c r="V1486" s="49">
        <v>0.29728859379567718</v>
      </c>
      <c r="W1486" s="49">
        <v>1.1827248672603601</v>
      </c>
      <c r="X1486" s="49">
        <v>2.8362873714296502</v>
      </c>
      <c r="Y1486" s="49">
        <v>44.303867318364098</v>
      </c>
      <c r="Z1486" s="49">
        <v>0.43808999999999998</v>
      </c>
      <c r="AA1486" s="49">
        <v>148.6976837</v>
      </c>
      <c r="AB1486" s="49">
        <v>1.7852155009999999</v>
      </c>
      <c r="AC1486" s="51">
        <v>0.55651590368719528</v>
      </c>
      <c r="AD1486" s="53">
        <v>98000</v>
      </c>
      <c r="AE1486" s="51">
        <v>62.757821167582101</v>
      </c>
      <c r="AF1486" s="51">
        <v>141.51087195541018</v>
      </c>
      <c r="AG1486" s="51">
        <v>26.565827508750857</v>
      </c>
      <c r="AH1486" s="51">
        <v>0.20501219507177776</v>
      </c>
      <c r="AI1486" s="51">
        <v>0.18772994005097857</v>
      </c>
      <c r="AJ1486" s="51">
        <v>0.14107393531585311</v>
      </c>
      <c r="AK1486" s="51">
        <v>136.20545842486197</v>
      </c>
      <c r="AL1486" s="51">
        <v>95.713129222439179</v>
      </c>
      <c r="AM1486" s="51">
        <v>176.69778762728478</v>
      </c>
    </row>
    <row r="1487" spans="1:39">
      <c r="A1487" t="s">
        <v>3113</v>
      </c>
      <c r="B1487">
        <v>6</v>
      </c>
      <c r="C1487" t="s">
        <v>3114</v>
      </c>
      <c r="D1487" t="s">
        <v>2144</v>
      </c>
      <c r="E1487" t="s">
        <v>137</v>
      </c>
      <c r="F1487" t="s">
        <v>138</v>
      </c>
      <c r="G1487" t="s">
        <v>139</v>
      </c>
      <c r="H1487" t="s">
        <v>140</v>
      </c>
      <c r="I1487" t="s">
        <v>10</v>
      </c>
      <c r="J1487" t="s">
        <v>20</v>
      </c>
      <c r="K1487">
        <v>52</v>
      </c>
      <c r="L1487">
        <v>150486475</v>
      </c>
      <c r="M1487" t="s">
        <v>2145</v>
      </c>
      <c r="N1487">
        <v>485</v>
      </c>
      <c r="O1487">
        <v>6162999.9453845844</v>
      </c>
      <c r="P1487" s="49" t="s">
        <v>33</v>
      </c>
      <c r="Q1487" s="49">
        <v>9800000</v>
      </c>
      <c r="R1487" s="49">
        <v>32.510452999999998</v>
      </c>
      <c r="S1487" s="49">
        <v>52.540310169999998</v>
      </c>
      <c r="T1487" s="49">
        <v>102.35469113918218</v>
      </c>
      <c r="U1487" s="49" t="s">
        <v>2146</v>
      </c>
      <c r="V1487" s="49">
        <v>0.29728859379567718</v>
      </c>
      <c r="W1487" s="49">
        <v>1.1827248672603601</v>
      </c>
      <c r="X1487" s="49">
        <v>2.8362873714296502</v>
      </c>
      <c r="Y1487" s="49">
        <v>44.303867318364098</v>
      </c>
      <c r="Z1487" s="49">
        <v>0.43808999999999998</v>
      </c>
      <c r="AA1487" s="49">
        <v>148.6976837</v>
      </c>
      <c r="AB1487" s="49">
        <v>1.7852155009999999</v>
      </c>
      <c r="AC1487" s="51">
        <v>0.55651590368719528</v>
      </c>
      <c r="AD1487" s="53">
        <v>98000</v>
      </c>
      <c r="AE1487" s="51">
        <v>62.887754544740659</v>
      </c>
      <c r="AF1487" s="51">
        <v>141.80385512716052</v>
      </c>
      <c r="AG1487" s="51">
        <v>26.625787156882293</v>
      </c>
      <c r="AH1487" s="51">
        <v>0.20465219136384386</v>
      </c>
      <c r="AI1487" s="51">
        <v>0.18776490338013738</v>
      </c>
      <c r="AJ1487" s="51">
        <v>0.14107393531585311</v>
      </c>
      <c r="AK1487" s="51">
        <v>136.23082569592614</v>
      </c>
      <c r="AL1487" s="51">
        <v>95.730955093160262</v>
      </c>
      <c r="AM1487" s="51">
        <v>176.73069629869204</v>
      </c>
    </row>
    <row r="1488" spans="1:39">
      <c r="A1488" t="s">
        <v>3115</v>
      </c>
      <c r="B1488">
        <v>6</v>
      </c>
      <c r="C1488" t="s">
        <v>3116</v>
      </c>
      <c r="D1488" t="s">
        <v>2144</v>
      </c>
      <c r="E1488" t="s">
        <v>137</v>
      </c>
      <c r="F1488" t="s">
        <v>138</v>
      </c>
      <c r="G1488" t="s">
        <v>139</v>
      </c>
      <c r="H1488" t="s">
        <v>140</v>
      </c>
      <c r="I1488" t="s">
        <v>10</v>
      </c>
      <c r="J1488" t="s">
        <v>20</v>
      </c>
      <c r="K1488">
        <v>52</v>
      </c>
      <c r="L1488">
        <v>150486475</v>
      </c>
      <c r="M1488" t="s">
        <v>2145</v>
      </c>
      <c r="N1488">
        <v>486</v>
      </c>
      <c r="O1488">
        <v>6175733.4163461225</v>
      </c>
      <c r="P1488" s="49" t="s">
        <v>33</v>
      </c>
      <c r="Q1488" s="49">
        <v>9800000</v>
      </c>
      <c r="R1488" s="49">
        <v>32.510452999999998</v>
      </c>
      <c r="S1488" s="49">
        <v>52.540310169999998</v>
      </c>
      <c r="T1488" s="49">
        <v>102.35469113918218</v>
      </c>
      <c r="U1488" s="49" t="s">
        <v>2146</v>
      </c>
      <c r="V1488" s="49">
        <v>0.29728859379567718</v>
      </c>
      <c r="W1488" s="49">
        <v>1.1827248672603601</v>
      </c>
      <c r="X1488" s="49">
        <v>2.8362873714296502</v>
      </c>
      <c r="Y1488" s="49">
        <v>44.303867318364098</v>
      </c>
      <c r="Z1488" s="49">
        <v>0.43808999999999998</v>
      </c>
      <c r="AA1488" s="49">
        <v>148.6976837</v>
      </c>
      <c r="AB1488" s="49">
        <v>1.7852155009999999</v>
      </c>
      <c r="AC1488" s="51">
        <v>0.55651590368719528</v>
      </c>
      <c r="AD1488" s="53">
        <v>98000</v>
      </c>
      <c r="AE1488" s="51">
        <v>63.01768792189921</v>
      </c>
      <c r="AF1488" s="51">
        <v>142.09683829891082</v>
      </c>
      <c r="AG1488" s="51">
        <v>26.685640985021521</v>
      </c>
      <c r="AH1488" s="51">
        <v>0.20429101023671956</v>
      </c>
      <c r="AI1488" s="51">
        <v>0.18779897782726435</v>
      </c>
      <c r="AJ1488" s="51">
        <v>0.14107393531585311</v>
      </c>
      <c r="AK1488" s="51">
        <v>136.25554804809994</v>
      </c>
      <c r="AL1488" s="51">
        <v>95.748327772020971</v>
      </c>
      <c r="AM1488" s="51">
        <v>176.76276832417889</v>
      </c>
    </row>
    <row r="1489" spans="1:39">
      <c r="A1489" t="s">
        <v>3117</v>
      </c>
      <c r="B1489">
        <v>6</v>
      </c>
      <c r="C1489" t="s">
        <v>3118</v>
      </c>
      <c r="D1489" t="s">
        <v>2144</v>
      </c>
      <c r="E1489" t="s">
        <v>137</v>
      </c>
      <c r="F1489" t="s">
        <v>138</v>
      </c>
      <c r="G1489" t="s">
        <v>139</v>
      </c>
      <c r="H1489" t="s">
        <v>140</v>
      </c>
      <c r="I1489" t="s">
        <v>10</v>
      </c>
      <c r="J1489" t="s">
        <v>20</v>
      </c>
      <c r="K1489">
        <v>52</v>
      </c>
      <c r="L1489">
        <v>150486475</v>
      </c>
      <c r="M1489" t="s">
        <v>2145</v>
      </c>
      <c r="N1489">
        <v>487</v>
      </c>
      <c r="O1489">
        <v>6188466.8873076607</v>
      </c>
      <c r="P1489" s="49" t="s">
        <v>33</v>
      </c>
      <c r="Q1489" s="49">
        <v>9800000</v>
      </c>
      <c r="R1489" s="49">
        <v>32.510452999999998</v>
      </c>
      <c r="S1489" s="49">
        <v>52.540310169999998</v>
      </c>
      <c r="T1489" s="49">
        <v>102.35469113918218</v>
      </c>
      <c r="U1489" s="49" t="s">
        <v>2146</v>
      </c>
      <c r="V1489" s="49">
        <v>0.29728859379567718</v>
      </c>
      <c r="W1489" s="49">
        <v>1.1827248672603601</v>
      </c>
      <c r="X1489" s="49">
        <v>2.8362873714296502</v>
      </c>
      <c r="Y1489" s="49">
        <v>44.303867318364098</v>
      </c>
      <c r="Z1489" s="49">
        <v>0.43808999999999998</v>
      </c>
      <c r="AA1489" s="49">
        <v>148.6976837</v>
      </c>
      <c r="AB1489" s="49">
        <v>1.7852155009999999</v>
      </c>
      <c r="AC1489" s="51">
        <v>0.55651590368719528</v>
      </c>
      <c r="AD1489" s="53">
        <v>98000</v>
      </c>
      <c r="AE1489" s="51">
        <v>63.147621299057761</v>
      </c>
      <c r="AF1489" s="51">
        <v>142.38982147066116</v>
      </c>
      <c r="AG1489" s="51">
        <v>26.745388651659699</v>
      </c>
      <c r="AH1489" s="51">
        <v>0.20392866348341307</v>
      </c>
      <c r="AI1489" s="51">
        <v>0.18783216648087783</v>
      </c>
      <c r="AJ1489" s="51">
        <v>0.14107393531585311</v>
      </c>
      <c r="AK1489" s="51">
        <v>136.27962772222492</v>
      </c>
      <c r="AL1489" s="51">
        <v>95.765248833686272</v>
      </c>
      <c r="AM1489" s="51">
        <v>176.79400661076355</v>
      </c>
    </row>
    <row r="1490" spans="1:39">
      <c r="A1490" t="s">
        <v>3119</v>
      </c>
      <c r="B1490">
        <v>6</v>
      </c>
      <c r="C1490" t="s">
        <v>3120</v>
      </c>
      <c r="D1490" t="s">
        <v>2144</v>
      </c>
      <c r="E1490" t="s">
        <v>137</v>
      </c>
      <c r="F1490" t="s">
        <v>138</v>
      </c>
      <c r="G1490" t="s">
        <v>139</v>
      </c>
      <c r="H1490" t="s">
        <v>140</v>
      </c>
      <c r="I1490" t="s">
        <v>10</v>
      </c>
      <c r="J1490" t="s">
        <v>20</v>
      </c>
      <c r="K1490">
        <v>52</v>
      </c>
      <c r="L1490">
        <v>150486475</v>
      </c>
      <c r="M1490" t="s">
        <v>2145</v>
      </c>
      <c r="N1490">
        <v>488</v>
      </c>
      <c r="O1490">
        <v>6201200.3582691988</v>
      </c>
      <c r="P1490" s="49" t="s">
        <v>33</v>
      </c>
      <c r="Q1490" s="49">
        <v>9800000</v>
      </c>
      <c r="R1490" s="49">
        <v>32.510452999999998</v>
      </c>
      <c r="S1490" s="49">
        <v>52.540310169999998</v>
      </c>
      <c r="T1490" s="49">
        <v>102.35469113918218</v>
      </c>
      <c r="U1490" s="49" t="s">
        <v>2146</v>
      </c>
      <c r="V1490" s="49">
        <v>0.29728859379567718</v>
      </c>
      <c r="W1490" s="49">
        <v>1.1827248672603601</v>
      </c>
      <c r="X1490" s="49">
        <v>2.8362873714296502</v>
      </c>
      <c r="Y1490" s="49">
        <v>44.303867318364098</v>
      </c>
      <c r="Z1490" s="49">
        <v>0.43808999999999998</v>
      </c>
      <c r="AA1490" s="49">
        <v>148.6976837</v>
      </c>
      <c r="AB1490" s="49">
        <v>1.7852155009999999</v>
      </c>
      <c r="AC1490" s="51">
        <v>0.55651590368719528</v>
      </c>
      <c r="AD1490" s="53">
        <v>98000</v>
      </c>
      <c r="AE1490" s="51">
        <v>63.277554676216312</v>
      </c>
      <c r="AF1490" s="51">
        <v>142.68280464241147</v>
      </c>
      <c r="AG1490" s="51">
        <v>26.805029818735452</v>
      </c>
      <c r="AH1490" s="51">
        <v>0.20356516287079426</v>
      </c>
      <c r="AI1490" s="51">
        <v>0.18786447242829038</v>
      </c>
      <c r="AJ1490" s="51">
        <v>0.14107393531585311</v>
      </c>
      <c r="AK1490" s="51">
        <v>136.30306695826781</v>
      </c>
      <c r="AL1490" s="51">
        <v>95.781719852206336</v>
      </c>
      <c r="AM1490" s="51">
        <v>176.82441406432929</v>
      </c>
    </row>
    <row r="1491" spans="1:39">
      <c r="A1491" t="s">
        <v>3121</v>
      </c>
      <c r="B1491">
        <v>6</v>
      </c>
      <c r="C1491" t="s">
        <v>3122</v>
      </c>
      <c r="D1491" t="s">
        <v>2144</v>
      </c>
      <c r="E1491" t="s">
        <v>137</v>
      </c>
      <c r="F1491" t="s">
        <v>138</v>
      </c>
      <c r="G1491" t="s">
        <v>139</v>
      </c>
      <c r="H1491" t="s">
        <v>140</v>
      </c>
      <c r="I1491" t="s">
        <v>10</v>
      </c>
      <c r="J1491" t="s">
        <v>20</v>
      </c>
      <c r="K1491">
        <v>52</v>
      </c>
      <c r="L1491">
        <v>150486475</v>
      </c>
      <c r="M1491" t="s">
        <v>2145</v>
      </c>
      <c r="N1491">
        <v>489</v>
      </c>
      <c r="O1491">
        <v>6213933.8292307369</v>
      </c>
      <c r="P1491" s="49" t="s">
        <v>33</v>
      </c>
      <c r="Q1491" s="49">
        <v>9800000</v>
      </c>
      <c r="R1491" s="49">
        <v>32.510452999999998</v>
      </c>
      <c r="S1491" s="49">
        <v>52.540310169999998</v>
      </c>
      <c r="T1491" s="49">
        <v>102.35469113918218</v>
      </c>
      <c r="U1491" s="49" t="s">
        <v>2146</v>
      </c>
      <c r="V1491" s="49">
        <v>0.29728859379567718</v>
      </c>
      <c r="W1491" s="49">
        <v>1.1827248672603601</v>
      </c>
      <c r="X1491" s="49">
        <v>2.8362873714296502</v>
      </c>
      <c r="Y1491" s="49">
        <v>44.303867318364098</v>
      </c>
      <c r="Z1491" s="49">
        <v>0.43808999999999998</v>
      </c>
      <c r="AA1491" s="49">
        <v>148.6976837</v>
      </c>
      <c r="AB1491" s="49">
        <v>1.7852155009999999</v>
      </c>
      <c r="AC1491" s="51">
        <v>0.55651590368719528</v>
      </c>
      <c r="AD1491" s="53">
        <v>98000</v>
      </c>
      <c r="AE1491" s="51">
        <v>63.40748805337487</v>
      </c>
      <c r="AF1491" s="51">
        <v>142.97578781416181</v>
      </c>
      <c r="AG1491" s="51">
        <v>26.864564151627114</v>
      </c>
      <c r="AH1491" s="51">
        <v>0.20320052013906728</v>
      </c>
      <c r="AI1491" s="51">
        <v>0.18789589875556656</v>
      </c>
      <c r="AJ1491" s="51">
        <v>0.14107393531585311</v>
      </c>
      <c r="AK1491" s="51">
        <v>136.32586799528994</v>
      </c>
      <c r="AL1491" s="51">
        <v>95.797742400995062</v>
      </c>
      <c r="AM1491" s="51">
        <v>176.8539935895848</v>
      </c>
    </row>
    <row r="1492" spans="1:39">
      <c r="A1492" t="s">
        <v>3123</v>
      </c>
      <c r="B1492">
        <v>6</v>
      </c>
      <c r="C1492" t="s">
        <v>3124</v>
      </c>
      <c r="D1492" t="s">
        <v>2144</v>
      </c>
      <c r="E1492" t="s">
        <v>137</v>
      </c>
      <c r="F1492" t="s">
        <v>138</v>
      </c>
      <c r="G1492" t="s">
        <v>139</v>
      </c>
      <c r="H1492" t="s">
        <v>140</v>
      </c>
      <c r="I1492" t="s">
        <v>10</v>
      </c>
      <c r="J1492" t="s">
        <v>20</v>
      </c>
      <c r="K1492">
        <v>52</v>
      </c>
      <c r="L1492">
        <v>150486475</v>
      </c>
      <c r="M1492" t="s">
        <v>2145</v>
      </c>
      <c r="N1492">
        <v>490</v>
      </c>
      <c r="O1492">
        <v>6226667.3001922751</v>
      </c>
      <c r="P1492" s="49" t="s">
        <v>33</v>
      </c>
      <c r="Q1492" s="49">
        <v>9800000</v>
      </c>
      <c r="R1492" s="49">
        <v>32.510452999999998</v>
      </c>
      <c r="S1492" s="49">
        <v>52.540310169999998</v>
      </c>
      <c r="T1492" s="49">
        <v>102.35469113918218</v>
      </c>
      <c r="U1492" s="49" t="s">
        <v>2146</v>
      </c>
      <c r="V1492" s="49">
        <v>0.29728859379567718</v>
      </c>
      <c r="W1492" s="49">
        <v>1.1827248672603601</v>
      </c>
      <c r="X1492" s="49">
        <v>2.8362873714296502</v>
      </c>
      <c r="Y1492" s="49">
        <v>44.303867318364098</v>
      </c>
      <c r="Z1492" s="49">
        <v>0.43808999999999998</v>
      </c>
      <c r="AA1492" s="49">
        <v>148.6976837</v>
      </c>
      <c r="AB1492" s="49">
        <v>1.7852155009999999</v>
      </c>
      <c r="AC1492" s="51">
        <v>0.55651590368719528</v>
      </c>
      <c r="AD1492" s="53">
        <v>98000</v>
      </c>
      <c r="AE1492" s="51">
        <v>63.537421430533421</v>
      </c>
      <c r="AF1492" s="51">
        <v>143.26877098591214</v>
      </c>
      <c r="AG1492" s="51">
        <v>26.923991319144889</v>
      </c>
      <c r="AH1492" s="51">
        <v>0.20283474700183668</v>
      </c>
      <c r="AI1492" s="51">
        <v>0.18792644854748122</v>
      </c>
      <c r="AJ1492" s="51">
        <v>0.14107393531585311</v>
      </c>
      <c r="AK1492" s="51">
        <v>136.34803307141678</v>
      </c>
      <c r="AL1492" s="51">
        <v>95.813318052808796</v>
      </c>
      <c r="AM1492" s="51">
        <v>176.88274809002479</v>
      </c>
    </row>
    <row r="1493" spans="1:39">
      <c r="A1493" t="s">
        <v>3125</v>
      </c>
      <c r="B1493">
        <v>6</v>
      </c>
      <c r="C1493" t="s">
        <v>3126</v>
      </c>
      <c r="D1493" t="s">
        <v>2144</v>
      </c>
      <c r="E1493" t="s">
        <v>137</v>
      </c>
      <c r="F1493" t="s">
        <v>138</v>
      </c>
      <c r="G1493" t="s">
        <v>139</v>
      </c>
      <c r="H1493" t="s">
        <v>140</v>
      </c>
      <c r="I1493" t="s">
        <v>10</v>
      </c>
      <c r="J1493" t="s">
        <v>20</v>
      </c>
      <c r="K1493">
        <v>52</v>
      </c>
      <c r="L1493">
        <v>150486475</v>
      </c>
      <c r="M1493" t="s">
        <v>2145</v>
      </c>
      <c r="N1493">
        <v>491</v>
      </c>
      <c r="O1493">
        <v>6239400.7711538132</v>
      </c>
      <c r="P1493" s="49" t="s">
        <v>33</v>
      </c>
      <c r="Q1493" s="49">
        <v>9800000</v>
      </c>
      <c r="R1493" s="49">
        <v>32.510452999999998</v>
      </c>
      <c r="S1493" s="49">
        <v>52.540310169999998</v>
      </c>
      <c r="T1493" s="49">
        <v>102.35469113918218</v>
      </c>
      <c r="U1493" s="49" t="s">
        <v>2146</v>
      </c>
      <c r="V1493" s="49">
        <v>0.29728859379567718</v>
      </c>
      <c r="W1493" s="49">
        <v>1.1827248672603601</v>
      </c>
      <c r="X1493" s="49">
        <v>2.8362873714296502</v>
      </c>
      <c r="Y1493" s="49">
        <v>44.303867318364098</v>
      </c>
      <c r="Z1493" s="49">
        <v>0.43808999999999998</v>
      </c>
      <c r="AA1493" s="49">
        <v>148.6976837</v>
      </c>
      <c r="AB1493" s="49">
        <v>1.7852155009999999</v>
      </c>
      <c r="AC1493" s="51">
        <v>0.55651590368719528</v>
      </c>
      <c r="AD1493" s="53">
        <v>98000</v>
      </c>
      <c r="AE1493" s="51">
        <v>63.667354807691972</v>
      </c>
      <c r="AF1493" s="51">
        <v>143.56175415766245</v>
      </c>
      <c r="AG1493" s="51">
        <v>26.983310993522998</v>
      </c>
      <c r="AH1493" s="51">
        <v>0.20246785514583721</v>
      </c>
      <c r="AI1493" s="51">
        <v>0.18795612488747787</v>
      </c>
      <c r="AJ1493" s="51">
        <v>0.14107393531585311</v>
      </c>
      <c r="AK1493" s="51">
        <v>136.36956442380799</v>
      </c>
      <c r="AL1493" s="51">
        <v>95.828448379725103</v>
      </c>
      <c r="AM1493" s="51">
        <v>176.91068046789087</v>
      </c>
    </row>
    <row r="1494" spans="1:39">
      <c r="A1494" t="s">
        <v>3127</v>
      </c>
      <c r="B1494">
        <v>6</v>
      </c>
      <c r="C1494" t="s">
        <v>3128</v>
      </c>
      <c r="D1494" t="s">
        <v>2144</v>
      </c>
      <c r="E1494" t="s">
        <v>137</v>
      </c>
      <c r="F1494" t="s">
        <v>138</v>
      </c>
      <c r="G1494" t="s">
        <v>139</v>
      </c>
      <c r="H1494" t="s">
        <v>140</v>
      </c>
      <c r="I1494" t="s">
        <v>10</v>
      </c>
      <c r="J1494" t="s">
        <v>20</v>
      </c>
      <c r="K1494">
        <v>52</v>
      </c>
      <c r="L1494">
        <v>150486475</v>
      </c>
      <c r="M1494" t="s">
        <v>2145</v>
      </c>
      <c r="N1494">
        <v>492</v>
      </c>
      <c r="O1494">
        <v>6252134.2421153514</v>
      </c>
      <c r="P1494" s="49" t="s">
        <v>33</v>
      </c>
      <c r="Q1494" s="49">
        <v>9800000</v>
      </c>
      <c r="R1494" s="49">
        <v>32.510452999999998</v>
      </c>
      <c r="S1494" s="49">
        <v>52.540310169999998</v>
      </c>
      <c r="T1494" s="49">
        <v>102.35469113918218</v>
      </c>
      <c r="U1494" s="49" t="s">
        <v>2146</v>
      </c>
      <c r="V1494" s="49">
        <v>0.29728859379567718</v>
      </c>
      <c r="W1494" s="49">
        <v>1.1827248672603601</v>
      </c>
      <c r="X1494" s="49">
        <v>2.8362873714296502</v>
      </c>
      <c r="Y1494" s="49">
        <v>44.303867318364098</v>
      </c>
      <c r="Z1494" s="49">
        <v>0.43808999999999998</v>
      </c>
      <c r="AA1494" s="49">
        <v>148.6976837</v>
      </c>
      <c r="AB1494" s="49">
        <v>1.7852155009999999</v>
      </c>
      <c r="AC1494" s="51">
        <v>0.55651590368719528</v>
      </c>
      <c r="AD1494" s="53">
        <v>98000</v>
      </c>
      <c r="AE1494" s="51">
        <v>63.797288184850522</v>
      </c>
      <c r="AF1494" s="51">
        <v>143.85473732941279</v>
      </c>
      <c r="AG1494" s="51">
        <v>27.042522850411771</v>
      </c>
      <c r="AH1494" s="51">
        <v>0.20209985623075225</v>
      </c>
      <c r="AI1494" s="51">
        <v>0.1879849308576271</v>
      </c>
      <c r="AJ1494" s="51">
        <v>0.14107393531585311</v>
      </c>
      <c r="AK1494" s="51">
        <v>136.39046428862702</v>
      </c>
      <c r="AL1494" s="51">
        <v>95.843134953121549</v>
      </c>
      <c r="AM1494" s="51">
        <v>176.93779362413247</v>
      </c>
    </row>
    <row r="1495" spans="1:39">
      <c r="A1495" t="s">
        <v>3129</v>
      </c>
      <c r="B1495">
        <v>6</v>
      </c>
      <c r="C1495" t="s">
        <v>3130</v>
      </c>
      <c r="D1495" t="s">
        <v>2144</v>
      </c>
      <c r="E1495" t="s">
        <v>137</v>
      </c>
      <c r="F1495" t="s">
        <v>138</v>
      </c>
      <c r="G1495" t="s">
        <v>139</v>
      </c>
      <c r="H1495" t="s">
        <v>140</v>
      </c>
      <c r="I1495" t="s">
        <v>10</v>
      </c>
      <c r="J1495" t="s">
        <v>20</v>
      </c>
      <c r="K1495">
        <v>52</v>
      </c>
      <c r="L1495">
        <v>150486475</v>
      </c>
      <c r="M1495" t="s">
        <v>2145</v>
      </c>
      <c r="N1495">
        <v>493</v>
      </c>
      <c r="O1495">
        <v>6264867.7130768895</v>
      </c>
      <c r="P1495" s="49" t="s">
        <v>33</v>
      </c>
      <c r="Q1495" s="49">
        <v>9800000</v>
      </c>
      <c r="R1495" s="49">
        <v>32.510452999999998</v>
      </c>
      <c r="S1495" s="49">
        <v>52.540310169999998</v>
      </c>
      <c r="T1495" s="49">
        <v>102.35469113918218</v>
      </c>
      <c r="U1495" s="49" t="s">
        <v>2146</v>
      </c>
      <c r="V1495" s="49">
        <v>0.29728859379567718</v>
      </c>
      <c r="W1495" s="49">
        <v>1.1827248672603601</v>
      </c>
      <c r="X1495" s="49">
        <v>2.8362873714296502</v>
      </c>
      <c r="Y1495" s="49">
        <v>44.303867318364098</v>
      </c>
      <c r="Z1495" s="49">
        <v>0.43808999999999998</v>
      </c>
      <c r="AA1495" s="49">
        <v>148.6976837</v>
      </c>
      <c r="AB1495" s="49">
        <v>1.7852155009999999</v>
      </c>
      <c r="AC1495" s="51">
        <v>0.55651590368719528</v>
      </c>
      <c r="AD1495" s="53">
        <v>98000</v>
      </c>
      <c r="AE1495" s="51">
        <v>63.927221562009073</v>
      </c>
      <c r="AF1495" s="51">
        <v>144.14772050116309</v>
      </c>
      <c r="AG1495" s="51">
        <v>27.10162656886957</v>
      </c>
      <c r="AH1495" s="51">
        <v>0.20173076188884015</v>
      </c>
      <c r="AI1495" s="51">
        <v>0.18801286953858484</v>
      </c>
      <c r="AJ1495" s="51">
        <v>0.14107393531585311</v>
      </c>
      <c r="AK1495" s="51">
        <v>136.41073490101095</v>
      </c>
      <c r="AL1495" s="51">
        <v>95.8573793436545</v>
      </c>
      <c r="AM1495" s="51">
        <v>176.96409045836742</v>
      </c>
    </row>
    <row r="1496" spans="1:39">
      <c r="A1496" t="s">
        <v>3131</v>
      </c>
      <c r="B1496">
        <v>6</v>
      </c>
      <c r="C1496" t="s">
        <v>3132</v>
      </c>
      <c r="D1496" t="s">
        <v>2144</v>
      </c>
      <c r="E1496" t="s">
        <v>137</v>
      </c>
      <c r="F1496" t="s">
        <v>138</v>
      </c>
      <c r="G1496" t="s">
        <v>139</v>
      </c>
      <c r="H1496" t="s">
        <v>140</v>
      </c>
      <c r="I1496" t="s">
        <v>10</v>
      </c>
      <c r="J1496" t="s">
        <v>20</v>
      </c>
      <c r="K1496">
        <v>52</v>
      </c>
      <c r="L1496">
        <v>150486475</v>
      </c>
      <c r="M1496" t="s">
        <v>2145</v>
      </c>
      <c r="N1496">
        <v>494</v>
      </c>
      <c r="O1496">
        <v>6277601.1840384277</v>
      </c>
      <c r="P1496" s="49" t="s">
        <v>33</v>
      </c>
      <c r="Q1496" s="49">
        <v>9800000</v>
      </c>
      <c r="R1496" s="49">
        <v>32.510452999999998</v>
      </c>
      <c r="S1496" s="49">
        <v>52.540310169999998</v>
      </c>
      <c r="T1496" s="49">
        <v>102.35469113918218</v>
      </c>
      <c r="U1496" s="49" t="s">
        <v>2146</v>
      </c>
      <c r="V1496" s="49">
        <v>0.29728859379567718</v>
      </c>
      <c r="W1496" s="49">
        <v>1.1827248672603601</v>
      </c>
      <c r="X1496" s="49">
        <v>2.8362873714296502</v>
      </c>
      <c r="Y1496" s="49">
        <v>44.303867318364098</v>
      </c>
      <c r="Z1496" s="49">
        <v>0.43808999999999998</v>
      </c>
      <c r="AA1496" s="49">
        <v>148.6976837</v>
      </c>
      <c r="AB1496" s="49">
        <v>1.7852155009999999</v>
      </c>
      <c r="AC1496" s="51">
        <v>0.55651590368719528</v>
      </c>
      <c r="AD1496" s="53">
        <v>98000</v>
      </c>
      <c r="AE1496" s="51">
        <v>64.057154939167631</v>
      </c>
      <c r="AF1496" s="51">
        <v>144.44070367291343</v>
      </c>
      <c r="AG1496" s="51">
        <v>27.160621831354842</v>
      </c>
      <c r="AH1496" s="51">
        <v>0.2013605837250767</v>
      </c>
      <c r="AI1496" s="51">
        <v>0.18803994400955137</v>
      </c>
      <c r="AJ1496" s="51">
        <v>0.14107393531585311</v>
      </c>
      <c r="AK1496" s="51">
        <v>136.4303784950408</v>
      </c>
      <c r="AL1496" s="51">
        <v>95.871183121238118</v>
      </c>
      <c r="AM1496" s="51">
        <v>176.98957386884348</v>
      </c>
    </row>
    <row r="1497" spans="1:39">
      <c r="A1497" t="s">
        <v>3133</v>
      </c>
      <c r="B1497">
        <v>6</v>
      </c>
      <c r="C1497" t="s">
        <v>3134</v>
      </c>
      <c r="D1497" t="s">
        <v>2144</v>
      </c>
      <c r="E1497" t="s">
        <v>137</v>
      </c>
      <c r="F1497" t="s">
        <v>138</v>
      </c>
      <c r="G1497" t="s">
        <v>139</v>
      </c>
      <c r="H1497" t="s">
        <v>140</v>
      </c>
      <c r="I1497" t="s">
        <v>10</v>
      </c>
      <c r="J1497" t="s">
        <v>20</v>
      </c>
      <c r="K1497">
        <v>52</v>
      </c>
      <c r="L1497">
        <v>150486475</v>
      </c>
      <c r="M1497" t="s">
        <v>2145</v>
      </c>
      <c r="N1497">
        <v>495</v>
      </c>
      <c r="O1497">
        <v>6290334.6549999658</v>
      </c>
      <c r="P1497" s="49" t="s">
        <v>33</v>
      </c>
      <c r="Q1497" s="49">
        <v>9800000</v>
      </c>
      <c r="R1497" s="49">
        <v>32.510452999999998</v>
      </c>
      <c r="S1497" s="49">
        <v>52.540310169999998</v>
      </c>
      <c r="T1497" s="49">
        <v>102.35469113918218</v>
      </c>
      <c r="U1497" s="49" t="s">
        <v>2146</v>
      </c>
      <c r="V1497" s="49">
        <v>0.29728859379567718</v>
      </c>
      <c r="W1497" s="49">
        <v>1.1827248672603601</v>
      </c>
      <c r="X1497" s="49">
        <v>2.8362873714296502</v>
      </c>
      <c r="Y1497" s="49">
        <v>44.303867318364098</v>
      </c>
      <c r="Z1497" s="49">
        <v>0.43808999999999998</v>
      </c>
      <c r="AA1497" s="49">
        <v>148.6976837</v>
      </c>
      <c r="AB1497" s="49">
        <v>1.7852155009999999</v>
      </c>
      <c r="AC1497" s="51">
        <v>0.55651590368719528</v>
      </c>
      <c r="AD1497" s="53">
        <v>98000</v>
      </c>
      <c r="AE1497" s="51">
        <v>64.187088316326182</v>
      </c>
      <c r="AF1497" s="51">
        <v>144.73368684466377</v>
      </c>
      <c r="AG1497" s="51">
        <v>27.21950832371795</v>
      </c>
      <c r="AH1497" s="51">
        <v>0.20098933331668484</v>
      </c>
      <c r="AI1497" s="51">
        <v>0.18806615734822976</v>
      </c>
      <c r="AJ1497" s="51">
        <v>0.14107393531585311</v>
      </c>
      <c r="AK1497" s="51">
        <v>136.44939730371121</v>
      </c>
      <c r="AL1497" s="51">
        <v>95.884547855023229</v>
      </c>
      <c r="AM1497" s="51">
        <v>177.01424675239917</v>
      </c>
    </row>
    <row r="1498" spans="1:39">
      <c r="A1498" t="s">
        <v>3135</v>
      </c>
      <c r="B1498">
        <v>6</v>
      </c>
      <c r="C1498" t="s">
        <v>3136</v>
      </c>
      <c r="D1498" t="s">
        <v>2144</v>
      </c>
      <c r="E1498" t="s">
        <v>137</v>
      </c>
      <c r="F1498" t="s">
        <v>138</v>
      </c>
      <c r="G1498" t="s">
        <v>139</v>
      </c>
      <c r="H1498" t="s">
        <v>140</v>
      </c>
      <c r="I1498" t="s">
        <v>10</v>
      </c>
      <c r="J1498" t="s">
        <v>20</v>
      </c>
      <c r="K1498">
        <v>52</v>
      </c>
      <c r="L1498">
        <v>150486475</v>
      </c>
      <c r="M1498" t="s">
        <v>2145</v>
      </c>
      <c r="N1498">
        <v>496</v>
      </c>
      <c r="O1498">
        <v>6303068.1259615039</v>
      </c>
      <c r="P1498" s="49" t="s">
        <v>33</v>
      </c>
      <c r="Q1498" s="49">
        <v>9800000</v>
      </c>
      <c r="R1498" s="49">
        <v>32.510452999999998</v>
      </c>
      <c r="S1498" s="49">
        <v>52.540310169999998</v>
      </c>
      <c r="T1498" s="49">
        <v>102.35469113918218</v>
      </c>
      <c r="U1498" s="49" t="s">
        <v>2146</v>
      </c>
      <c r="V1498" s="49">
        <v>0.29728859379567718</v>
      </c>
      <c r="W1498" s="49">
        <v>1.1827248672603601</v>
      </c>
      <c r="X1498" s="49">
        <v>2.8362873714296502</v>
      </c>
      <c r="Y1498" s="49">
        <v>44.303867318364098</v>
      </c>
      <c r="Z1498" s="49">
        <v>0.43808999999999998</v>
      </c>
      <c r="AA1498" s="49">
        <v>148.6976837</v>
      </c>
      <c r="AB1498" s="49">
        <v>1.7852155009999999</v>
      </c>
      <c r="AC1498" s="51">
        <v>0.55651590368719528</v>
      </c>
      <c r="AD1498" s="53">
        <v>98000</v>
      </c>
      <c r="AE1498" s="51">
        <v>64.317021693484733</v>
      </c>
      <c r="AF1498" s="51">
        <v>145.02667001641407</v>
      </c>
      <c r="AG1498" s="51">
        <v>27.27828573519303</v>
      </c>
      <c r="AH1498" s="51">
        <v>0.20061702221304803</v>
      </c>
      <c r="AI1498" s="51">
        <v>0.18809151263078497</v>
      </c>
      <c r="AJ1498" s="51">
        <v>0.14107393531585311</v>
      </c>
      <c r="AK1498" s="51">
        <v>136.46779355890089</v>
      </c>
      <c r="AL1498" s="51">
        <v>95.897475113376473</v>
      </c>
      <c r="AM1498" s="51">
        <v>177.0381120044253</v>
      </c>
    </row>
    <row r="1499" spans="1:39">
      <c r="A1499" t="s">
        <v>3137</v>
      </c>
      <c r="B1499">
        <v>6</v>
      </c>
      <c r="C1499" t="s">
        <v>3138</v>
      </c>
      <c r="D1499" t="s">
        <v>2144</v>
      </c>
      <c r="E1499" t="s">
        <v>137</v>
      </c>
      <c r="F1499" t="s">
        <v>138</v>
      </c>
      <c r="G1499" t="s">
        <v>139</v>
      </c>
      <c r="H1499" t="s">
        <v>140</v>
      </c>
      <c r="I1499" t="s">
        <v>10</v>
      </c>
      <c r="J1499" t="s">
        <v>20</v>
      </c>
      <c r="K1499">
        <v>52</v>
      </c>
      <c r="L1499">
        <v>150486475</v>
      </c>
      <c r="M1499" t="s">
        <v>2145</v>
      </c>
      <c r="N1499">
        <v>497</v>
      </c>
      <c r="O1499">
        <v>6315801.5969230421</v>
      </c>
      <c r="P1499" s="49" t="s">
        <v>33</v>
      </c>
      <c r="Q1499" s="49">
        <v>9800000</v>
      </c>
      <c r="R1499" s="49">
        <v>32.510452999999998</v>
      </c>
      <c r="S1499" s="49">
        <v>52.540310169999998</v>
      </c>
      <c r="T1499" s="49">
        <v>102.35469113918218</v>
      </c>
      <c r="U1499" s="49" t="s">
        <v>2146</v>
      </c>
      <c r="V1499" s="49">
        <v>0.29728859379567718</v>
      </c>
      <c r="W1499" s="49">
        <v>1.1827248672603601</v>
      </c>
      <c r="X1499" s="49">
        <v>2.8362873714296502</v>
      </c>
      <c r="Y1499" s="49">
        <v>44.303867318364098</v>
      </c>
      <c r="Z1499" s="49">
        <v>0.43808999999999998</v>
      </c>
      <c r="AA1499" s="49">
        <v>148.6976837</v>
      </c>
      <c r="AB1499" s="49">
        <v>1.7852155009999999</v>
      </c>
      <c r="AC1499" s="51">
        <v>0.55651590368719528</v>
      </c>
      <c r="AD1499" s="53">
        <v>98000</v>
      </c>
      <c r="AE1499" s="51">
        <v>64.446955070643284</v>
      </c>
      <c r="AF1499" s="51">
        <v>145.31965318816441</v>
      </c>
      <c r="AG1499" s="51">
        <v>27.336953758389807</v>
      </c>
      <c r="AH1499" s="51">
        <v>0.20024366193554108</v>
      </c>
      <c r="AI1499" s="51">
        <v>0.18811601293180261</v>
      </c>
      <c r="AJ1499" s="51">
        <v>0.14107393531585311</v>
      </c>
      <c r="AK1499" s="51">
        <v>136.48556949134272</v>
      </c>
      <c r="AL1499" s="51">
        <v>95.909966463859263</v>
      </c>
      <c r="AM1499" s="51">
        <v>177.06117251882617</v>
      </c>
    </row>
    <row r="1500" spans="1:39">
      <c r="A1500" t="s">
        <v>3139</v>
      </c>
      <c r="B1500">
        <v>6</v>
      </c>
      <c r="C1500" t="s">
        <v>3140</v>
      </c>
      <c r="D1500" t="s">
        <v>2144</v>
      </c>
      <c r="E1500" t="s">
        <v>137</v>
      </c>
      <c r="F1500" t="s">
        <v>138</v>
      </c>
      <c r="G1500" t="s">
        <v>139</v>
      </c>
      <c r="H1500" t="s">
        <v>140</v>
      </c>
      <c r="I1500" t="s">
        <v>10</v>
      </c>
      <c r="J1500" t="s">
        <v>20</v>
      </c>
      <c r="K1500">
        <v>52</v>
      </c>
      <c r="L1500">
        <v>150486475</v>
      </c>
      <c r="M1500" t="s">
        <v>2145</v>
      </c>
      <c r="N1500">
        <v>498</v>
      </c>
      <c r="O1500">
        <v>6328535.0678845802</v>
      </c>
      <c r="P1500" s="49" t="s">
        <v>33</v>
      </c>
      <c r="Q1500" s="49">
        <v>9800000</v>
      </c>
      <c r="R1500" s="49">
        <v>32.510452999999998</v>
      </c>
      <c r="S1500" s="49">
        <v>52.540310169999998</v>
      </c>
      <c r="T1500" s="49">
        <v>102.35469113918218</v>
      </c>
      <c r="U1500" s="49" t="s">
        <v>2146</v>
      </c>
      <c r="V1500" s="49">
        <v>0.29728859379567718</v>
      </c>
      <c r="W1500" s="49">
        <v>1.1827248672603601</v>
      </c>
      <c r="X1500" s="49">
        <v>2.8362873714296502</v>
      </c>
      <c r="Y1500" s="49">
        <v>44.303867318364098</v>
      </c>
      <c r="Z1500" s="49">
        <v>0.43808999999999998</v>
      </c>
      <c r="AA1500" s="49">
        <v>148.6976837</v>
      </c>
      <c r="AB1500" s="49">
        <v>1.7852155009999999</v>
      </c>
      <c r="AC1500" s="51">
        <v>0.55651590368719528</v>
      </c>
      <c r="AD1500" s="53">
        <v>98000</v>
      </c>
      <c r="AE1500" s="51">
        <v>64.576888447801835</v>
      </c>
      <c r="AF1500" s="51">
        <v>145.61263635991472</v>
      </c>
      <c r="AG1500" s="51">
        <v>27.395512089285283</v>
      </c>
      <c r="AH1500" s="51">
        <v>0.19986926397732435</v>
      </c>
      <c r="AI1500" s="51">
        <v>0.18813966132424834</v>
      </c>
      <c r="AJ1500" s="51">
        <v>0.14107393531585311</v>
      </c>
      <c r="AK1500" s="51">
        <v>136.50272733059418</v>
      </c>
      <c r="AL1500" s="51">
        <v>95.922023473207076</v>
      </c>
      <c r="AM1500" s="51">
        <v>177.08343118798129</v>
      </c>
    </row>
    <row r="1501" spans="1:39">
      <c r="A1501" t="s">
        <v>3141</v>
      </c>
      <c r="B1501">
        <v>6</v>
      </c>
      <c r="C1501" t="s">
        <v>3142</v>
      </c>
      <c r="D1501" t="s">
        <v>2144</v>
      </c>
      <c r="E1501" t="s">
        <v>137</v>
      </c>
      <c r="F1501" t="s">
        <v>138</v>
      </c>
      <c r="G1501" t="s">
        <v>139</v>
      </c>
      <c r="H1501" t="s">
        <v>140</v>
      </c>
      <c r="I1501" t="s">
        <v>10</v>
      </c>
      <c r="J1501" t="s">
        <v>20</v>
      </c>
      <c r="K1501">
        <v>52</v>
      </c>
      <c r="L1501">
        <v>150486475</v>
      </c>
      <c r="M1501" t="s">
        <v>2145</v>
      </c>
      <c r="N1501">
        <v>499</v>
      </c>
      <c r="O1501">
        <v>6341268.5388461184</v>
      </c>
      <c r="P1501" s="49" t="s">
        <v>33</v>
      </c>
      <c r="Q1501" s="49">
        <v>9800000</v>
      </c>
      <c r="R1501" s="49">
        <v>32.510452999999998</v>
      </c>
      <c r="S1501" s="49">
        <v>52.540310169999998</v>
      </c>
      <c r="T1501" s="49">
        <v>102.35469113918218</v>
      </c>
      <c r="U1501" s="49" t="s">
        <v>2146</v>
      </c>
      <c r="V1501" s="49">
        <v>0.29728859379567718</v>
      </c>
      <c r="W1501" s="49">
        <v>1.1827248672603601</v>
      </c>
      <c r="X1501" s="49">
        <v>2.8362873714296502</v>
      </c>
      <c r="Y1501" s="49">
        <v>44.303867318364098</v>
      </c>
      <c r="Z1501" s="49">
        <v>0.43808999999999998</v>
      </c>
      <c r="AA1501" s="49">
        <v>148.6976837</v>
      </c>
      <c r="AB1501" s="49">
        <v>1.7852155009999999</v>
      </c>
      <c r="AC1501" s="51">
        <v>0.55651590368719528</v>
      </c>
      <c r="AD1501" s="53">
        <v>98000</v>
      </c>
      <c r="AE1501" s="51">
        <v>64.706821824960386</v>
      </c>
      <c r="AF1501" s="51">
        <v>145.90561953166505</v>
      </c>
      <c r="AG1501" s="51">
        <v>27.453960427215446</v>
      </c>
      <c r="AH1501" s="51">
        <v>0.19949383980308857</v>
      </c>
      <c r="AI1501" s="51">
        <v>0.18816246087942673</v>
      </c>
      <c r="AJ1501" s="51">
        <v>0.14107393531585311</v>
      </c>
      <c r="AK1501" s="51">
        <v>136.51926930500761</v>
      </c>
      <c r="AL1501" s="51">
        <v>95.933647707308523</v>
      </c>
      <c r="AM1501" s="51">
        <v>177.10489090270667</v>
      </c>
    </row>
    <row r="1502" spans="1:39">
      <c r="A1502" t="s">
        <v>3143</v>
      </c>
      <c r="B1502">
        <v>6</v>
      </c>
      <c r="C1502" t="s">
        <v>3144</v>
      </c>
      <c r="D1502" t="s">
        <v>2144</v>
      </c>
      <c r="E1502" t="s">
        <v>137</v>
      </c>
      <c r="F1502" t="s">
        <v>138</v>
      </c>
      <c r="G1502" t="s">
        <v>139</v>
      </c>
      <c r="H1502" t="s">
        <v>140</v>
      </c>
      <c r="I1502" t="s">
        <v>10</v>
      </c>
      <c r="J1502" t="s">
        <v>20</v>
      </c>
      <c r="K1502">
        <v>52</v>
      </c>
      <c r="L1502">
        <v>150486475</v>
      </c>
      <c r="M1502" t="s">
        <v>2145</v>
      </c>
      <c r="N1502">
        <v>500</v>
      </c>
      <c r="O1502">
        <v>6354002.0098076565</v>
      </c>
      <c r="P1502" s="49" t="s">
        <v>33</v>
      </c>
      <c r="Q1502" s="49">
        <v>9800000</v>
      </c>
      <c r="R1502" s="49">
        <v>32.510452999999998</v>
      </c>
      <c r="S1502" s="49">
        <v>52.540310169999998</v>
      </c>
      <c r="T1502" s="49">
        <v>102.35469113918218</v>
      </c>
      <c r="U1502" s="49" t="s">
        <v>2146</v>
      </c>
      <c r="V1502" s="49">
        <v>0.29728859379567718</v>
      </c>
      <c r="W1502" s="49">
        <v>1.1827248672603601</v>
      </c>
      <c r="X1502" s="49">
        <v>2.8362873714296502</v>
      </c>
      <c r="Y1502" s="49">
        <v>44.303867318364098</v>
      </c>
      <c r="Z1502" s="49">
        <v>0.43808999999999998</v>
      </c>
      <c r="AA1502" s="49">
        <v>148.6976837</v>
      </c>
      <c r="AB1502" s="49">
        <v>1.7852155009999999</v>
      </c>
      <c r="AC1502" s="51">
        <v>0.55651590368719528</v>
      </c>
      <c r="AD1502" s="53">
        <v>98000</v>
      </c>
      <c r="AE1502" s="51">
        <v>64.836755202118951</v>
      </c>
      <c r="AF1502" s="51">
        <v>146.19860270341542</v>
      </c>
      <c r="AG1502" s="51">
        <v>27.512298474866906</v>
      </c>
      <c r="AH1502" s="51">
        <v>0.19911740084910853</v>
      </c>
      <c r="AI1502" s="51">
        <v>0.18818441466694111</v>
      </c>
      <c r="AJ1502" s="51">
        <v>0.14107393531585311</v>
      </c>
      <c r="AK1502" s="51">
        <v>136.53519764170096</v>
      </c>
      <c r="AL1502" s="51">
        <v>95.944840731184826</v>
      </c>
      <c r="AM1502" s="51">
        <v>177.12555455221712</v>
      </c>
    </row>
    <row r="1503" spans="1:39">
      <c r="A1503" t="s">
        <v>3145</v>
      </c>
      <c r="B1503">
        <v>6</v>
      </c>
      <c r="C1503" t="s">
        <v>3146</v>
      </c>
      <c r="D1503" t="s">
        <v>2144</v>
      </c>
      <c r="E1503" t="s">
        <v>137</v>
      </c>
      <c r="F1503" t="s">
        <v>138</v>
      </c>
      <c r="G1503" t="s">
        <v>139</v>
      </c>
      <c r="H1503" t="s">
        <v>140</v>
      </c>
      <c r="I1503" t="s">
        <v>10</v>
      </c>
      <c r="J1503" t="s">
        <v>20</v>
      </c>
      <c r="K1503">
        <v>52</v>
      </c>
      <c r="L1503">
        <v>150486475</v>
      </c>
      <c r="M1503" t="s">
        <v>2145</v>
      </c>
      <c r="N1503">
        <v>501</v>
      </c>
      <c r="O1503">
        <v>6366735.4807691947</v>
      </c>
      <c r="P1503" s="49" t="s">
        <v>33</v>
      </c>
      <c r="Q1503" s="49">
        <v>9800000</v>
      </c>
      <c r="R1503" s="49">
        <v>32.510452999999998</v>
      </c>
      <c r="S1503" s="49">
        <v>52.540310169999998</v>
      </c>
      <c r="T1503" s="49">
        <v>102.35469113918218</v>
      </c>
      <c r="U1503" s="49" t="s">
        <v>2146</v>
      </c>
      <c r="V1503" s="49">
        <v>0.29728859379567718</v>
      </c>
      <c r="W1503" s="49">
        <v>1.1827248672603601</v>
      </c>
      <c r="X1503" s="49">
        <v>2.8362873714296502</v>
      </c>
      <c r="Y1503" s="49">
        <v>44.303867318364098</v>
      </c>
      <c r="Z1503" s="49">
        <v>0.43808999999999998</v>
      </c>
      <c r="AA1503" s="49">
        <v>148.6976837</v>
      </c>
      <c r="AB1503" s="49">
        <v>1.7852155009999999</v>
      </c>
      <c r="AC1503" s="51">
        <v>0.55651590368719528</v>
      </c>
      <c r="AD1503" s="53">
        <v>98000</v>
      </c>
      <c r="AE1503" s="51">
        <v>64.966688579277502</v>
      </c>
      <c r="AF1503" s="51">
        <v>146.49158587516573</v>
      </c>
      <c r="AG1503" s="51">
        <v>27.570525938268393</v>
      </c>
      <c r="AH1503" s="51">
        <v>0.19873995852263615</v>
      </c>
      <c r="AI1503" s="51">
        <v>0.18820552575465252</v>
      </c>
      <c r="AJ1503" s="51">
        <v>0.14107393531585311</v>
      </c>
      <c r="AK1503" s="51">
        <v>136.55051456652819</v>
      </c>
      <c r="AL1503" s="51">
        <v>95.955604108968885</v>
      </c>
      <c r="AM1503" s="51">
        <v>177.1454250240875</v>
      </c>
    </row>
    <row r="1504" spans="1:39">
      <c r="A1504" t="s">
        <v>3147</v>
      </c>
      <c r="B1504">
        <v>6</v>
      </c>
      <c r="C1504" t="s">
        <v>3148</v>
      </c>
      <c r="D1504" t="s">
        <v>2144</v>
      </c>
      <c r="E1504" t="s">
        <v>137</v>
      </c>
      <c r="F1504" t="s">
        <v>138</v>
      </c>
      <c r="G1504" t="s">
        <v>139</v>
      </c>
      <c r="H1504" t="s">
        <v>140</v>
      </c>
      <c r="I1504" t="s">
        <v>10</v>
      </c>
      <c r="J1504" t="s">
        <v>20</v>
      </c>
      <c r="K1504">
        <v>52</v>
      </c>
      <c r="L1504">
        <v>150486475</v>
      </c>
      <c r="M1504" t="s">
        <v>2145</v>
      </c>
      <c r="N1504">
        <v>502</v>
      </c>
      <c r="O1504">
        <v>6379468.9517307328</v>
      </c>
      <c r="P1504" s="49" t="s">
        <v>33</v>
      </c>
      <c r="Q1504" s="49">
        <v>9800000</v>
      </c>
      <c r="R1504" s="49">
        <v>32.510452999999998</v>
      </c>
      <c r="S1504" s="49">
        <v>52.540310169999998</v>
      </c>
      <c r="T1504" s="49">
        <v>102.35469113918218</v>
      </c>
      <c r="U1504" s="49" t="s">
        <v>2146</v>
      </c>
      <c r="V1504" s="49">
        <v>0.29728859379567718</v>
      </c>
      <c r="W1504" s="49">
        <v>1.1827248672603601</v>
      </c>
      <c r="X1504" s="49">
        <v>2.8362873714296502</v>
      </c>
      <c r="Y1504" s="49">
        <v>44.303867318364098</v>
      </c>
      <c r="Z1504" s="49">
        <v>0.43808999999999998</v>
      </c>
      <c r="AA1504" s="49">
        <v>148.6976837</v>
      </c>
      <c r="AB1504" s="49">
        <v>1.7852155009999999</v>
      </c>
      <c r="AC1504" s="51">
        <v>0.55651590368719528</v>
      </c>
      <c r="AD1504" s="53">
        <v>98000</v>
      </c>
      <c r="AE1504" s="51">
        <v>65.096621956436053</v>
      </c>
      <c r="AF1504" s="51">
        <v>146.78456904691606</v>
      </c>
      <c r="AG1504" s="51">
        <v>27.628642526782397</v>
      </c>
      <c r="AH1504" s="51">
        <v>0.19836152420224157</v>
      </c>
      <c r="AI1504" s="51">
        <v>0.18822579720863972</v>
      </c>
      <c r="AJ1504" s="51">
        <v>0.14107393531585311</v>
      </c>
      <c r="AK1504" s="51">
        <v>136.56522230405005</v>
      </c>
      <c r="AL1504" s="51">
        <v>95.96593940388496</v>
      </c>
      <c r="AM1504" s="51">
        <v>177.16450520421515</v>
      </c>
    </row>
    <row r="1505" spans="1:39">
      <c r="A1505" t="s">
        <v>3149</v>
      </c>
      <c r="B1505">
        <v>6</v>
      </c>
      <c r="C1505" t="s">
        <v>3150</v>
      </c>
      <c r="D1505" t="s">
        <v>2144</v>
      </c>
      <c r="E1505" t="s">
        <v>137</v>
      </c>
      <c r="F1505" t="s">
        <v>138</v>
      </c>
      <c r="G1505" t="s">
        <v>139</v>
      </c>
      <c r="H1505" t="s">
        <v>140</v>
      </c>
      <c r="I1505" t="s">
        <v>10</v>
      </c>
      <c r="J1505" t="s">
        <v>20</v>
      </c>
      <c r="K1505">
        <v>52</v>
      </c>
      <c r="L1505">
        <v>150486475</v>
      </c>
      <c r="M1505" t="s">
        <v>2145</v>
      </c>
      <c r="N1505">
        <v>503</v>
      </c>
      <c r="O1505">
        <v>6392202.4226922709</v>
      </c>
      <c r="P1505" s="49" t="s">
        <v>33</v>
      </c>
      <c r="Q1505" s="49">
        <v>9800000</v>
      </c>
      <c r="R1505" s="49">
        <v>32.510452999999998</v>
      </c>
      <c r="S1505" s="49">
        <v>52.540310169999998</v>
      </c>
      <c r="T1505" s="49">
        <v>102.35469113918218</v>
      </c>
      <c r="U1505" s="49" t="s">
        <v>2146</v>
      </c>
      <c r="V1505" s="49">
        <v>0.29728859379567718</v>
      </c>
      <c r="W1505" s="49">
        <v>1.1827248672603601</v>
      </c>
      <c r="X1505" s="49">
        <v>2.8362873714296502</v>
      </c>
      <c r="Y1505" s="49">
        <v>44.303867318364098</v>
      </c>
      <c r="Z1505" s="49">
        <v>0.43808999999999998</v>
      </c>
      <c r="AA1505" s="49">
        <v>148.6976837</v>
      </c>
      <c r="AB1505" s="49">
        <v>1.7852155009999999</v>
      </c>
      <c r="AC1505" s="51">
        <v>0.55651590368719528</v>
      </c>
      <c r="AD1505" s="53">
        <v>98000</v>
      </c>
      <c r="AE1505" s="51">
        <v>65.226555333594604</v>
      </c>
      <c r="AF1505" s="51">
        <v>147.07755221866637</v>
      </c>
      <c r="AG1505" s="51">
        <v>27.686647953096539</v>
      </c>
      <c r="AH1505" s="51">
        <v>0.19798210923724088</v>
      </c>
      <c r="AI1505" s="51">
        <v>0.18824523209315883</v>
      </c>
      <c r="AJ1505" s="51">
        <v>0.14107393531585311</v>
      </c>
      <c r="AK1505" s="51">
        <v>136.57932307750494</v>
      </c>
      <c r="AL1505" s="51">
        <v>95.97584817822802</v>
      </c>
      <c r="AM1505" s="51">
        <v>177.18279797678187</v>
      </c>
    </row>
    <row r="1506" spans="1:39">
      <c r="A1506" t="s">
        <v>3151</v>
      </c>
      <c r="B1506">
        <v>6</v>
      </c>
      <c r="C1506" t="s">
        <v>3152</v>
      </c>
      <c r="D1506" t="s">
        <v>2144</v>
      </c>
      <c r="E1506" t="s">
        <v>137</v>
      </c>
      <c r="F1506" t="s">
        <v>138</v>
      </c>
      <c r="G1506" t="s">
        <v>139</v>
      </c>
      <c r="H1506" t="s">
        <v>140</v>
      </c>
      <c r="I1506" t="s">
        <v>10</v>
      </c>
      <c r="J1506" t="s">
        <v>20</v>
      </c>
      <c r="K1506">
        <v>52</v>
      </c>
      <c r="L1506">
        <v>150486475</v>
      </c>
      <c r="M1506" t="s">
        <v>2145</v>
      </c>
      <c r="N1506">
        <v>504</v>
      </c>
      <c r="O1506">
        <v>6404935.8936538091</v>
      </c>
      <c r="P1506" s="49" t="s">
        <v>33</v>
      </c>
      <c r="Q1506" s="49">
        <v>9800000</v>
      </c>
      <c r="R1506" s="49">
        <v>32.510452999999998</v>
      </c>
      <c r="S1506" s="49">
        <v>52.540310169999998</v>
      </c>
      <c r="T1506" s="49">
        <v>102.35469113918218</v>
      </c>
      <c r="U1506" s="49" t="s">
        <v>2146</v>
      </c>
      <c r="V1506" s="49">
        <v>0.29728859379567718</v>
      </c>
      <c r="W1506" s="49">
        <v>1.1827248672603601</v>
      </c>
      <c r="X1506" s="49">
        <v>2.8362873714296502</v>
      </c>
      <c r="Y1506" s="49">
        <v>44.303867318364098</v>
      </c>
      <c r="Z1506" s="49">
        <v>0.43808999999999998</v>
      </c>
      <c r="AA1506" s="49">
        <v>148.6976837</v>
      </c>
      <c r="AB1506" s="49">
        <v>1.7852155009999999</v>
      </c>
      <c r="AC1506" s="51">
        <v>0.55651590368719528</v>
      </c>
      <c r="AD1506" s="53">
        <v>98000</v>
      </c>
      <c r="AE1506" s="51">
        <v>65.356488710753155</v>
      </c>
      <c r="AF1506" s="51">
        <v>147.37053539041671</v>
      </c>
      <c r="AG1506" s="51">
        <v>27.744541933215043</v>
      </c>
      <c r="AH1506" s="51">
        <v>0.1976017249476624</v>
      </c>
      <c r="AI1506" s="51">
        <v>0.18826383347060319</v>
      </c>
      <c r="AJ1506" s="51">
        <v>0.14107393531585311</v>
      </c>
      <c r="AK1506" s="51">
        <v>136.59281910877974</v>
      </c>
      <c r="AL1506" s="51">
        <v>95.985331993343308</v>
      </c>
      <c r="AM1506" s="51">
        <v>177.20030622421618</v>
      </c>
    </row>
    <row r="1507" spans="1:39">
      <c r="A1507" t="s">
        <v>3153</v>
      </c>
      <c r="B1507">
        <v>6</v>
      </c>
      <c r="C1507" t="s">
        <v>3154</v>
      </c>
      <c r="D1507" t="s">
        <v>2144</v>
      </c>
      <c r="E1507" t="s">
        <v>137</v>
      </c>
      <c r="F1507" t="s">
        <v>138</v>
      </c>
      <c r="G1507" t="s">
        <v>139</v>
      </c>
      <c r="H1507" t="s">
        <v>140</v>
      </c>
      <c r="I1507" t="s">
        <v>10</v>
      </c>
      <c r="J1507" t="s">
        <v>20</v>
      </c>
      <c r="K1507">
        <v>52</v>
      </c>
      <c r="L1507">
        <v>150486475</v>
      </c>
      <c r="M1507" t="s">
        <v>2145</v>
      </c>
      <c r="N1507">
        <v>505</v>
      </c>
      <c r="O1507">
        <v>6417669.3646153472</v>
      </c>
      <c r="P1507" s="49" t="s">
        <v>33</v>
      </c>
      <c r="Q1507" s="49">
        <v>9800000</v>
      </c>
      <c r="R1507" s="49">
        <v>32.510452999999998</v>
      </c>
      <c r="S1507" s="49">
        <v>52.540310169999998</v>
      </c>
      <c r="T1507" s="49">
        <v>102.35469113918218</v>
      </c>
      <c r="U1507" s="49" t="s">
        <v>2146</v>
      </c>
      <c r="V1507" s="49">
        <v>0.29728859379567718</v>
      </c>
      <c r="W1507" s="49">
        <v>1.1827248672603601</v>
      </c>
      <c r="X1507" s="49">
        <v>2.8362873714296502</v>
      </c>
      <c r="Y1507" s="49">
        <v>44.303867318364098</v>
      </c>
      <c r="Z1507" s="49">
        <v>0.43808999999999998</v>
      </c>
      <c r="AA1507" s="49">
        <v>148.6976837</v>
      </c>
      <c r="AB1507" s="49">
        <v>1.7852155009999999</v>
      </c>
      <c r="AC1507" s="51">
        <v>0.55651590368719528</v>
      </c>
      <c r="AD1507" s="53">
        <v>98000</v>
      </c>
      <c r="AE1507" s="51">
        <v>65.486422087911706</v>
      </c>
      <c r="AF1507" s="51">
        <v>147.66351856216701</v>
      </c>
      <c r="AG1507" s="51">
        <v>27.802324186450047</v>
      </c>
      <c r="AH1507" s="51">
        <v>0.19722038262405214</v>
      </c>
      <c r="AI1507" s="51">
        <v>0.18828160440146319</v>
      </c>
      <c r="AJ1507" s="51">
        <v>0.14107393531585311</v>
      </c>
      <c r="AK1507" s="51">
        <v>136.60571261838064</v>
      </c>
      <c r="AL1507" s="51">
        <v>95.994392409605865</v>
      </c>
      <c r="AM1507" s="51">
        <v>177.21703282715541</v>
      </c>
    </row>
    <row r="1508" spans="1:39">
      <c r="A1508" t="s">
        <v>3155</v>
      </c>
      <c r="B1508">
        <v>6</v>
      </c>
      <c r="C1508" t="s">
        <v>3156</v>
      </c>
      <c r="D1508" t="s">
        <v>2144</v>
      </c>
      <c r="E1508" t="s">
        <v>137</v>
      </c>
      <c r="F1508" t="s">
        <v>138</v>
      </c>
      <c r="G1508" t="s">
        <v>139</v>
      </c>
      <c r="H1508" t="s">
        <v>140</v>
      </c>
      <c r="I1508" t="s">
        <v>10</v>
      </c>
      <c r="J1508" t="s">
        <v>20</v>
      </c>
      <c r="K1508">
        <v>52</v>
      </c>
      <c r="L1508">
        <v>150486475</v>
      </c>
      <c r="M1508" t="s">
        <v>2145</v>
      </c>
      <c r="N1508">
        <v>506</v>
      </c>
      <c r="O1508">
        <v>6430402.8355768854</v>
      </c>
      <c r="P1508" s="49" t="s">
        <v>33</v>
      </c>
      <c r="Q1508" s="49">
        <v>9800000</v>
      </c>
      <c r="R1508" s="49">
        <v>32.510452999999998</v>
      </c>
      <c r="S1508" s="49">
        <v>52.540310169999998</v>
      </c>
      <c r="T1508" s="49">
        <v>102.35469113918218</v>
      </c>
      <c r="U1508" s="49" t="s">
        <v>2146</v>
      </c>
      <c r="V1508" s="49">
        <v>0.29728859379567718</v>
      </c>
      <c r="W1508" s="49">
        <v>1.1827248672603601</v>
      </c>
      <c r="X1508" s="49">
        <v>2.8362873714296502</v>
      </c>
      <c r="Y1508" s="49">
        <v>44.303867318364098</v>
      </c>
      <c r="Z1508" s="49">
        <v>0.43808999999999998</v>
      </c>
      <c r="AA1508" s="49">
        <v>148.6976837</v>
      </c>
      <c r="AB1508" s="49">
        <v>1.7852155009999999</v>
      </c>
      <c r="AC1508" s="51">
        <v>0.55651590368719528</v>
      </c>
      <c r="AD1508" s="53">
        <v>98000</v>
      </c>
      <c r="AE1508" s="51">
        <v>65.616355465070257</v>
      </c>
      <c r="AF1508" s="51">
        <v>147.95650173391735</v>
      </c>
      <c r="AG1508" s="51">
        <v>27.859994435412993</v>
      </c>
      <c r="AH1508" s="51">
        <v>0.1968380935273972</v>
      </c>
      <c r="AI1508" s="51">
        <v>0.18829854794428683</v>
      </c>
      <c r="AJ1508" s="51">
        <v>0.14107393531585311</v>
      </c>
      <c r="AK1508" s="51">
        <v>136.61800582540457</v>
      </c>
      <c r="AL1508" s="51">
        <v>96.003030986400404</v>
      </c>
      <c r="AM1508" s="51">
        <v>177.23298066440873</v>
      </c>
    </row>
    <row r="1509" spans="1:39">
      <c r="A1509" t="s">
        <v>3157</v>
      </c>
      <c r="B1509">
        <v>6</v>
      </c>
      <c r="C1509" t="s">
        <v>3158</v>
      </c>
      <c r="D1509" t="s">
        <v>2144</v>
      </c>
      <c r="E1509" t="s">
        <v>137</v>
      </c>
      <c r="F1509" t="s">
        <v>138</v>
      </c>
      <c r="G1509" t="s">
        <v>139</v>
      </c>
      <c r="H1509" t="s">
        <v>140</v>
      </c>
      <c r="I1509" t="s">
        <v>10</v>
      </c>
      <c r="J1509" t="s">
        <v>20</v>
      </c>
      <c r="K1509">
        <v>52</v>
      </c>
      <c r="L1509">
        <v>150486475</v>
      </c>
      <c r="M1509" t="s">
        <v>2145</v>
      </c>
      <c r="N1509">
        <v>507</v>
      </c>
      <c r="O1509">
        <v>6443136.3065384235</v>
      </c>
      <c r="P1509" s="49" t="s">
        <v>33</v>
      </c>
      <c r="Q1509" s="49">
        <v>9800000</v>
      </c>
      <c r="R1509" s="49">
        <v>32.510452999999998</v>
      </c>
      <c r="S1509" s="49">
        <v>52.540310169999998</v>
      </c>
      <c r="T1509" s="49">
        <v>102.35469113918218</v>
      </c>
      <c r="U1509" s="49" t="s">
        <v>2146</v>
      </c>
      <c r="V1509" s="49">
        <v>0.29728859379567718</v>
      </c>
      <c r="W1509" s="49">
        <v>1.1827248672603601</v>
      </c>
      <c r="X1509" s="49">
        <v>2.8362873714296502</v>
      </c>
      <c r="Y1509" s="49">
        <v>44.303867318364098</v>
      </c>
      <c r="Z1509" s="49">
        <v>0.43808999999999998</v>
      </c>
      <c r="AA1509" s="49">
        <v>148.6976837</v>
      </c>
      <c r="AB1509" s="49">
        <v>1.7852155009999999</v>
      </c>
      <c r="AC1509" s="51">
        <v>0.55651590368719528</v>
      </c>
      <c r="AD1509" s="53">
        <v>98000</v>
      </c>
      <c r="AE1509" s="51">
        <v>65.746288842228807</v>
      </c>
      <c r="AF1509" s="51">
        <v>148.24948490566766</v>
      </c>
      <c r="AG1509" s="51">
        <v>27.917552406005818</v>
      </c>
      <c r="AH1509" s="51">
        <v>0.19645486888877739</v>
      </c>
      <c r="AI1509" s="51">
        <v>0.18831466715563958</v>
      </c>
      <c r="AJ1509" s="51">
        <v>0.14107393531585311</v>
      </c>
      <c r="AK1509" s="51">
        <v>136.62970094751003</v>
      </c>
      <c r="AL1509" s="51">
        <v>96.011249282100863</v>
      </c>
      <c r="AM1509" s="51">
        <v>177.2481526129192</v>
      </c>
    </row>
    <row r="1510" spans="1:39">
      <c r="A1510" t="s">
        <v>3159</v>
      </c>
      <c r="B1510">
        <v>6</v>
      </c>
      <c r="C1510" t="s">
        <v>3160</v>
      </c>
      <c r="D1510" t="s">
        <v>2144</v>
      </c>
      <c r="E1510" t="s">
        <v>137</v>
      </c>
      <c r="F1510" t="s">
        <v>138</v>
      </c>
      <c r="G1510" t="s">
        <v>139</v>
      </c>
      <c r="H1510" t="s">
        <v>140</v>
      </c>
      <c r="I1510" t="s">
        <v>10</v>
      </c>
      <c r="J1510" t="s">
        <v>20</v>
      </c>
      <c r="K1510">
        <v>52</v>
      </c>
      <c r="L1510">
        <v>150486475</v>
      </c>
      <c r="M1510" t="s">
        <v>2145</v>
      </c>
      <c r="N1510">
        <v>508</v>
      </c>
      <c r="O1510">
        <v>6455869.7774999617</v>
      </c>
      <c r="P1510" s="49" t="s">
        <v>33</v>
      </c>
      <c r="Q1510" s="49">
        <v>9800000</v>
      </c>
      <c r="R1510" s="49">
        <v>32.510452999999998</v>
      </c>
      <c r="S1510" s="49">
        <v>52.540310169999998</v>
      </c>
      <c r="T1510" s="49">
        <v>102.35469113918218</v>
      </c>
      <c r="U1510" s="49" t="s">
        <v>2146</v>
      </c>
      <c r="V1510" s="49">
        <v>0.29728859379567718</v>
      </c>
      <c r="W1510" s="49">
        <v>1.1827248672603601</v>
      </c>
      <c r="X1510" s="49">
        <v>2.8362873714296502</v>
      </c>
      <c r="Y1510" s="49">
        <v>44.303867318364098</v>
      </c>
      <c r="Z1510" s="49">
        <v>0.43808999999999998</v>
      </c>
      <c r="AA1510" s="49">
        <v>148.6976837</v>
      </c>
      <c r="AB1510" s="49">
        <v>1.7852155009999999</v>
      </c>
      <c r="AC1510" s="51">
        <v>0.55651590368719528</v>
      </c>
      <c r="AD1510" s="53">
        <v>98000</v>
      </c>
      <c r="AE1510" s="51">
        <v>65.876222219387358</v>
      </c>
      <c r="AF1510" s="51">
        <v>148.54246807741799</v>
      </c>
      <c r="AG1510" s="51">
        <v>27.974997827412238</v>
      </c>
      <c r="AH1510" s="51">
        <v>0.19607071990937472</v>
      </c>
      <c r="AI1510" s="51">
        <v>0.18832996509006508</v>
      </c>
      <c r="AJ1510" s="51">
        <v>0.14107393531585311</v>
      </c>
      <c r="AK1510" s="51">
        <v>136.64080020088866</v>
      </c>
      <c r="AL1510" s="51">
        <v>96.019048854050382</v>
      </c>
      <c r="AM1510" s="51">
        <v>177.26255154772693</v>
      </c>
    </row>
    <row r="1511" spans="1:39">
      <c r="A1511" t="s">
        <v>3161</v>
      </c>
      <c r="B1511">
        <v>6</v>
      </c>
      <c r="C1511" t="s">
        <v>3162</v>
      </c>
      <c r="D1511" t="s">
        <v>2144</v>
      </c>
      <c r="E1511" t="s">
        <v>137</v>
      </c>
      <c r="F1511" t="s">
        <v>138</v>
      </c>
      <c r="G1511" t="s">
        <v>139</v>
      </c>
      <c r="H1511" t="s">
        <v>140</v>
      </c>
      <c r="I1511" t="s">
        <v>10</v>
      </c>
      <c r="J1511" t="s">
        <v>20</v>
      </c>
      <c r="K1511">
        <v>52</v>
      </c>
      <c r="L1511">
        <v>150486475</v>
      </c>
      <c r="M1511" t="s">
        <v>2145</v>
      </c>
      <c r="N1511">
        <v>509</v>
      </c>
      <c r="O1511">
        <v>6468603.2484614998</v>
      </c>
      <c r="P1511" s="49" t="s">
        <v>33</v>
      </c>
      <c r="Q1511" s="49">
        <v>9800000</v>
      </c>
      <c r="R1511" s="49">
        <v>32.510452999999998</v>
      </c>
      <c r="S1511" s="49">
        <v>52.540310169999998</v>
      </c>
      <c r="T1511" s="49">
        <v>102.35469113918218</v>
      </c>
      <c r="U1511" s="49" t="s">
        <v>2146</v>
      </c>
      <c r="V1511" s="49">
        <v>0.29728859379567718</v>
      </c>
      <c r="W1511" s="49">
        <v>1.1827248672603601</v>
      </c>
      <c r="X1511" s="49">
        <v>2.8362873714296502</v>
      </c>
      <c r="Y1511" s="49">
        <v>44.303867318364098</v>
      </c>
      <c r="Z1511" s="49">
        <v>0.43808999999999998</v>
      </c>
      <c r="AA1511" s="49">
        <v>148.6976837</v>
      </c>
      <c r="AB1511" s="49">
        <v>1.7852155009999999</v>
      </c>
      <c r="AC1511" s="51">
        <v>0.55651590368719528</v>
      </c>
      <c r="AD1511" s="53">
        <v>98000</v>
      </c>
      <c r="AE1511" s="51">
        <v>66.006155596545923</v>
      </c>
      <c r="AF1511" s="51">
        <v>148.83545124916833</v>
      </c>
      <c r="AG1511" s="51">
        <v>28.032330432088838</v>
      </c>
      <c r="AH1511" s="51">
        <v>0.19568565776008051</v>
      </c>
      <c r="AI1511" s="51">
        <v>0.18834444480004545</v>
      </c>
      <c r="AJ1511" s="51">
        <v>0.14107393531585311</v>
      </c>
      <c r="AK1511" s="51">
        <v>136.65130580023632</v>
      </c>
      <c r="AL1511" s="51">
        <v>96.026431258540981</v>
      </c>
      <c r="AM1511" s="51">
        <v>177.27618034193162</v>
      </c>
    </row>
    <row r="1512" spans="1:39">
      <c r="A1512" t="s">
        <v>3163</v>
      </c>
      <c r="B1512">
        <v>6</v>
      </c>
      <c r="C1512" t="s">
        <v>3164</v>
      </c>
      <c r="D1512" t="s">
        <v>2144</v>
      </c>
      <c r="E1512" t="s">
        <v>137</v>
      </c>
      <c r="F1512" t="s">
        <v>138</v>
      </c>
      <c r="G1512" t="s">
        <v>139</v>
      </c>
      <c r="H1512" t="s">
        <v>140</v>
      </c>
      <c r="I1512" t="s">
        <v>10</v>
      </c>
      <c r="J1512" t="s">
        <v>20</v>
      </c>
      <c r="K1512">
        <v>52</v>
      </c>
      <c r="L1512">
        <v>150486475</v>
      </c>
      <c r="M1512" t="s">
        <v>2145</v>
      </c>
      <c r="N1512">
        <v>510</v>
      </c>
      <c r="O1512">
        <v>6481336.719423038</v>
      </c>
      <c r="P1512" s="49" t="s">
        <v>33</v>
      </c>
      <c r="Q1512" s="49">
        <v>9800000</v>
      </c>
      <c r="R1512" s="49">
        <v>32.510452999999998</v>
      </c>
      <c r="S1512" s="49">
        <v>52.540310169999998</v>
      </c>
      <c r="T1512" s="49">
        <v>102.35469113918218</v>
      </c>
      <c r="U1512" s="49" t="s">
        <v>2146</v>
      </c>
      <c r="V1512" s="49">
        <v>0.29728859379567718</v>
      </c>
      <c r="W1512" s="49">
        <v>1.1827248672603601</v>
      </c>
      <c r="X1512" s="49">
        <v>2.8362873714296502</v>
      </c>
      <c r="Y1512" s="49">
        <v>44.303867318364098</v>
      </c>
      <c r="Z1512" s="49">
        <v>0.43808999999999998</v>
      </c>
      <c r="AA1512" s="49">
        <v>148.6976837</v>
      </c>
      <c r="AB1512" s="49">
        <v>1.7852155009999999</v>
      </c>
      <c r="AC1512" s="51">
        <v>0.55651590368719528</v>
      </c>
      <c r="AD1512" s="53">
        <v>98000</v>
      </c>
      <c r="AE1512" s="51">
        <v>66.136088973704474</v>
      </c>
      <c r="AF1512" s="51">
        <v>149.12843442091867</v>
      </c>
      <c r="AG1512" s="51">
        <v>28.089549955756283</v>
      </c>
      <c r="AH1512" s="51">
        <v>0.19529969358173441</v>
      </c>
      <c r="AI1512" s="51">
        <v>0.18835810933596231</v>
      </c>
      <c r="AJ1512" s="51">
        <v>0.14107393531585311</v>
      </c>
      <c r="AK1512" s="51">
        <v>136.6612199587249</v>
      </c>
      <c r="AL1512" s="51">
        <v>96.033398050793835</v>
      </c>
      <c r="AM1512" s="51">
        <v>177.28904186665596</v>
      </c>
    </row>
    <row r="1513" spans="1:39">
      <c r="A1513" t="s">
        <v>3165</v>
      </c>
      <c r="B1513">
        <v>6</v>
      </c>
      <c r="C1513" t="s">
        <v>3166</v>
      </c>
      <c r="D1513" t="s">
        <v>2144</v>
      </c>
      <c r="E1513" t="s">
        <v>137</v>
      </c>
      <c r="F1513" t="s">
        <v>138</v>
      </c>
      <c r="G1513" t="s">
        <v>139</v>
      </c>
      <c r="H1513" t="s">
        <v>140</v>
      </c>
      <c r="I1513" t="s">
        <v>10</v>
      </c>
      <c r="J1513" t="s">
        <v>20</v>
      </c>
      <c r="K1513">
        <v>52</v>
      </c>
      <c r="L1513">
        <v>150486475</v>
      </c>
      <c r="M1513" t="s">
        <v>2145</v>
      </c>
      <c r="N1513">
        <v>511</v>
      </c>
      <c r="O1513">
        <v>6494070.1903845761</v>
      </c>
      <c r="P1513" s="49" t="s">
        <v>33</v>
      </c>
      <c r="Q1513" s="49">
        <v>9800000</v>
      </c>
      <c r="R1513" s="49">
        <v>32.510452999999998</v>
      </c>
      <c r="S1513" s="49">
        <v>52.540310169999998</v>
      </c>
      <c r="T1513" s="49">
        <v>102.35469113918218</v>
      </c>
      <c r="U1513" s="49" t="s">
        <v>2146</v>
      </c>
      <c r="V1513" s="49">
        <v>0.29728859379567718</v>
      </c>
      <c r="W1513" s="49">
        <v>1.1827248672603601</v>
      </c>
      <c r="X1513" s="49">
        <v>2.8362873714296502</v>
      </c>
      <c r="Y1513" s="49">
        <v>44.303867318364098</v>
      </c>
      <c r="Z1513" s="49">
        <v>0.43808999999999998</v>
      </c>
      <c r="AA1513" s="49">
        <v>148.6976837</v>
      </c>
      <c r="AB1513" s="49">
        <v>1.7852155009999999</v>
      </c>
      <c r="AC1513" s="51">
        <v>0.55651590368719528</v>
      </c>
      <c r="AD1513" s="53">
        <v>98000</v>
      </c>
      <c r="AE1513" s="51">
        <v>66.266022350863025</v>
      </c>
      <c r="AF1513" s="51">
        <v>149.42141759266897</v>
      </c>
      <c r="AG1513" s="51">
        <v>28.146656137390291</v>
      </c>
      <c r="AH1513" s="51">
        <v>0.19491283848437754</v>
      </c>
      <c r="AI1513" s="51">
        <v>0.18837096174605725</v>
      </c>
      <c r="AJ1513" s="51">
        <v>0.14107393531585311</v>
      </c>
      <c r="AK1513" s="51">
        <v>136.67054488797365</v>
      </c>
      <c r="AL1513" s="51">
        <v>96.039950784938966</v>
      </c>
      <c r="AM1513" s="51">
        <v>177.30113899100832</v>
      </c>
    </row>
    <row r="1514" spans="1:39">
      <c r="A1514" t="s">
        <v>3167</v>
      </c>
      <c r="B1514">
        <v>6</v>
      </c>
      <c r="C1514" t="s">
        <v>3168</v>
      </c>
      <c r="D1514" t="s">
        <v>2144</v>
      </c>
      <c r="E1514" t="s">
        <v>137</v>
      </c>
      <c r="F1514" t="s">
        <v>138</v>
      </c>
      <c r="G1514" t="s">
        <v>139</v>
      </c>
      <c r="H1514" t="s">
        <v>140</v>
      </c>
      <c r="I1514" t="s">
        <v>10</v>
      </c>
      <c r="J1514" t="s">
        <v>20</v>
      </c>
      <c r="K1514">
        <v>52</v>
      </c>
      <c r="L1514">
        <v>150486475</v>
      </c>
      <c r="M1514" t="s">
        <v>2145</v>
      </c>
      <c r="N1514">
        <v>512</v>
      </c>
      <c r="O1514">
        <v>6506803.6613461142</v>
      </c>
      <c r="P1514" s="49" t="s">
        <v>33</v>
      </c>
      <c r="Q1514" s="49">
        <v>9800000</v>
      </c>
      <c r="R1514" s="49">
        <v>32.510452999999998</v>
      </c>
      <c r="S1514" s="49">
        <v>52.540310169999998</v>
      </c>
      <c r="T1514" s="49">
        <v>102.35469113918218</v>
      </c>
      <c r="U1514" s="49" t="s">
        <v>2146</v>
      </c>
      <c r="V1514" s="49">
        <v>0.29728859379567718</v>
      </c>
      <c r="W1514" s="49">
        <v>1.1827248672603601</v>
      </c>
      <c r="X1514" s="49">
        <v>2.8362873714296502</v>
      </c>
      <c r="Y1514" s="49">
        <v>44.303867318364098</v>
      </c>
      <c r="Z1514" s="49">
        <v>0.43808999999999998</v>
      </c>
      <c r="AA1514" s="49">
        <v>148.6976837</v>
      </c>
      <c r="AB1514" s="49">
        <v>1.7852155009999999</v>
      </c>
      <c r="AC1514" s="51">
        <v>0.55651590368719528</v>
      </c>
      <c r="AD1514" s="53">
        <v>98000</v>
      </c>
      <c r="AE1514" s="51">
        <v>66.395955728021576</v>
      </c>
      <c r="AF1514" s="51">
        <v>149.71440076441931</v>
      </c>
      <c r="AG1514" s="51">
        <v>28.203648719212751</v>
      </c>
      <c r="AH1514" s="51">
        <v>0.19452510354767263</v>
      </c>
      <c r="AI1514" s="51">
        <v>0.18838300507639308</v>
      </c>
      <c r="AJ1514" s="51">
        <v>0.14107393531585311</v>
      </c>
      <c r="AK1514" s="51">
        <v>136.67928279802095</v>
      </c>
      <c r="AL1514" s="51">
        <v>96.046091013995607</v>
      </c>
      <c r="AM1514" s="51">
        <v>177.31247458204629</v>
      </c>
    </row>
    <row r="1515" spans="1:39">
      <c r="A1515" t="s">
        <v>3169</v>
      </c>
      <c r="B1515">
        <v>6</v>
      </c>
      <c r="C1515" t="s">
        <v>3170</v>
      </c>
      <c r="D1515" t="s">
        <v>2144</v>
      </c>
      <c r="E1515" t="s">
        <v>137</v>
      </c>
      <c r="F1515" t="s">
        <v>138</v>
      </c>
      <c r="G1515" t="s">
        <v>139</v>
      </c>
      <c r="H1515" t="s">
        <v>140</v>
      </c>
      <c r="I1515" t="s">
        <v>10</v>
      </c>
      <c r="J1515" t="s">
        <v>20</v>
      </c>
      <c r="K1515">
        <v>52</v>
      </c>
      <c r="L1515">
        <v>150486475</v>
      </c>
      <c r="M1515" t="s">
        <v>2145</v>
      </c>
      <c r="N1515">
        <v>513</v>
      </c>
      <c r="O1515">
        <v>6519537.1323076524</v>
      </c>
      <c r="P1515" s="49" t="s">
        <v>33</v>
      </c>
      <c r="Q1515" s="49">
        <v>9800000</v>
      </c>
      <c r="R1515" s="49">
        <v>32.510452999999998</v>
      </c>
      <c r="S1515" s="49">
        <v>52.540310169999998</v>
      </c>
      <c r="T1515" s="49">
        <v>102.35469113918218</v>
      </c>
      <c r="U1515" s="49" t="s">
        <v>2146</v>
      </c>
      <c r="V1515" s="49">
        <v>0.29728859379567718</v>
      </c>
      <c r="W1515" s="49">
        <v>1.1827248672603601</v>
      </c>
      <c r="X1515" s="49">
        <v>2.8362873714296502</v>
      </c>
      <c r="Y1515" s="49">
        <v>44.303867318364098</v>
      </c>
      <c r="Z1515" s="49">
        <v>0.43808999999999998</v>
      </c>
      <c r="AA1515" s="49">
        <v>148.6976837</v>
      </c>
      <c r="AB1515" s="49">
        <v>1.7852155009999999</v>
      </c>
      <c r="AC1515" s="51">
        <v>0.55651590368719528</v>
      </c>
      <c r="AD1515" s="53">
        <v>98000</v>
      </c>
      <c r="AE1515" s="51">
        <v>66.525889105180127</v>
      </c>
      <c r="AF1515" s="51">
        <v>150.00738393616962</v>
      </c>
      <c r="AG1515" s="51">
        <v>28.260527446682634</v>
      </c>
      <c r="AH1515" s="51">
        <v>0.19413649982039632</v>
      </c>
      <c r="AI1515" s="51">
        <v>0.18839424237081495</v>
      </c>
      <c r="AJ1515" s="51">
        <v>0.14107393531585311</v>
      </c>
      <c r="AK1515" s="51">
        <v>136.68743589729627</v>
      </c>
      <c r="AL1515" s="51">
        <v>96.051820289852301</v>
      </c>
      <c r="AM1515" s="51">
        <v>177.32305150474025</v>
      </c>
    </row>
    <row r="1516" spans="1:39">
      <c r="A1516" t="s">
        <v>3171</v>
      </c>
      <c r="B1516">
        <v>6</v>
      </c>
      <c r="C1516" t="s">
        <v>3172</v>
      </c>
      <c r="D1516" t="s">
        <v>2144</v>
      </c>
      <c r="E1516" t="s">
        <v>137</v>
      </c>
      <c r="F1516" t="s">
        <v>138</v>
      </c>
      <c r="G1516" t="s">
        <v>139</v>
      </c>
      <c r="H1516" t="s">
        <v>140</v>
      </c>
      <c r="I1516" t="s">
        <v>10</v>
      </c>
      <c r="J1516" t="s">
        <v>20</v>
      </c>
      <c r="K1516">
        <v>52</v>
      </c>
      <c r="L1516">
        <v>150486475</v>
      </c>
      <c r="M1516" t="s">
        <v>2145</v>
      </c>
      <c r="N1516">
        <v>514</v>
      </c>
      <c r="O1516">
        <v>6532270.6032691905</v>
      </c>
      <c r="P1516" s="49" t="s">
        <v>33</v>
      </c>
      <c r="Q1516" s="49">
        <v>9800000</v>
      </c>
      <c r="R1516" s="49">
        <v>32.510452999999998</v>
      </c>
      <c r="S1516" s="49">
        <v>52.540310169999998</v>
      </c>
      <c r="T1516" s="49">
        <v>102.35469113918218</v>
      </c>
      <c r="U1516" s="49" t="s">
        <v>2146</v>
      </c>
      <c r="V1516" s="49">
        <v>0.29728859379567718</v>
      </c>
      <c r="W1516" s="49">
        <v>1.1827248672603601</v>
      </c>
      <c r="X1516" s="49">
        <v>2.8362873714296502</v>
      </c>
      <c r="Y1516" s="49">
        <v>44.303867318364098</v>
      </c>
      <c r="Z1516" s="49">
        <v>0.43808999999999998</v>
      </c>
      <c r="AA1516" s="49">
        <v>148.6976837</v>
      </c>
      <c r="AB1516" s="49">
        <v>1.7852155009999999</v>
      </c>
      <c r="AC1516" s="51">
        <v>0.55651590368719528</v>
      </c>
      <c r="AD1516" s="53">
        <v>98000</v>
      </c>
      <c r="AE1516" s="51">
        <v>66.655822482338678</v>
      </c>
      <c r="AF1516" s="51">
        <v>150.30036710791995</v>
      </c>
      <c r="AG1516" s="51">
        <v>28.317292068486928</v>
      </c>
      <c r="AH1516" s="51">
        <v>0.19374703832022871</v>
      </c>
      <c r="AI1516" s="51">
        <v>0.18840467667091129</v>
      </c>
      <c r="AJ1516" s="51">
        <v>0.14107393531585311</v>
      </c>
      <c r="AK1516" s="51">
        <v>136.69500639259169</v>
      </c>
      <c r="AL1516" s="51">
        <v>96.057140163246999</v>
      </c>
      <c r="AM1516" s="51">
        <v>177.33287262193639</v>
      </c>
    </row>
    <row r="1517" spans="1:39">
      <c r="A1517" t="s">
        <v>3173</v>
      </c>
      <c r="B1517">
        <v>6</v>
      </c>
      <c r="C1517" t="s">
        <v>3174</v>
      </c>
      <c r="D1517" t="s">
        <v>2144</v>
      </c>
      <c r="E1517" t="s">
        <v>137</v>
      </c>
      <c r="F1517" t="s">
        <v>138</v>
      </c>
      <c r="G1517" t="s">
        <v>139</v>
      </c>
      <c r="H1517" t="s">
        <v>140</v>
      </c>
      <c r="I1517" t="s">
        <v>10</v>
      </c>
      <c r="J1517" t="s">
        <v>20</v>
      </c>
      <c r="K1517">
        <v>52</v>
      </c>
      <c r="L1517">
        <v>150486475</v>
      </c>
      <c r="M1517" t="s">
        <v>2145</v>
      </c>
      <c r="N1517">
        <v>515</v>
      </c>
      <c r="O1517">
        <v>6545004.0742307287</v>
      </c>
      <c r="P1517" s="49" t="s">
        <v>33</v>
      </c>
      <c r="Q1517" s="49">
        <v>9800000</v>
      </c>
      <c r="R1517" s="49">
        <v>32.510452999999998</v>
      </c>
      <c r="S1517" s="49">
        <v>52.540310169999998</v>
      </c>
      <c r="T1517" s="49">
        <v>102.35469113918218</v>
      </c>
      <c r="U1517" s="49" t="s">
        <v>2146</v>
      </c>
      <c r="V1517" s="49">
        <v>0.29728859379567718</v>
      </c>
      <c r="W1517" s="49">
        <v>1.1827248672603601</v>
      </c>
      <c r="X1517" s="49">
        <v>2.8362873714296502</v>
      </c>
      <c r="Y1517" s="49">
        <v>44.303867318364098</v>
      </c>
      <c r="Z1517" s="49">
        <v>0.43808999999999998</v>
      </c>
      <c r="AA1517" s="49">
        <v>148.6976837</v>
      </c>
      <c r="AB1517" s="49">
        <v>1.7852155009999999</v>
      </c>
      <c r="AC1517" s="51">
        <v>0.55651590368719528</v>
      </c>
      <c r="AD1517" s="53">
        <v>98000</v>
      </c>
      <c r="AE1517" s="51">
        <v>66.785755859497229</v>
      </c>
      <c r="AF1517" s="51">
        <v>150.59335027967026</v>
      </c>
      <c r="AG1517" s="51">
        <v>28.373942336531545</v>
      </c>
      <c r="AH1517" s="51">
        <v>0.19335673003395812</v>
      </c>
      <c r="AI1517" s="51">
        <v>0.18841431101597558</v>
      </c>
      <c r="AJ1517" s="51">
        <v>0.14107393531585311</v>
      </c>
      <c r="AK1517" s="51">
        <v>136.70199648903423</v>
      </c>
      <c r="AL1517" s="51">
        <v>96.062052183747625</v>
      </c>
      <c r="AM1517" s="51">
        <v>177.34194079432081</v>
      </c>
    </row>
    <row r="1518" spans="1:39">
      <c r="A1518" t="s">
        <v>3175</v>
      </c>
      <c r="B1518">
        <v>6</v>
      </c>
      <c r="C1518" t="s">
        <v>3176</v>
      </c>
      <c r="D1518" t="s">
        <v>2144</v>
      </c>
      <c r="E1518" t="s">
        <v>137</v>
      </c>
      <c r="F1518" t="s">
        <v>138</v>
      </c>
      <c r="G1518" t="s">
        <v>139</v>
      </c>
      <c r="H1518" t="s">
        <v>140</v>
      </c>
      <c r="I1518" t="s">
        <v>10</v>
      </c>
      <c r="J1518" t="s">
        <v>20</v>
      </c>
      <c r="K1518">
        <v>52</v>
      </c>
      <c r="L1518">
        <v>150486475</v>
      </c>
      <c r="M1518" t="s">
        <v>2145</v>
      </c>
      <c r="N1518">
        <v>516</v>
      </c>
      <c r="O1518">
        <v>6557737.5451922668</v>
      </c>
      <c r="P1518" s="49" t="s">
        <v>33</v>
      </c>
      <c r="Q1518" s="49">
        <v>9800000</v>
      </c>
      <c r="R1518" s="49">
        <v>32.510452999999998</v>
      </c>
      <c r="S1518" s="49">
        <v>52.540310169999998</v>
      </c>
      <c r="T1518" s="49">
        <v>102.35469113918218</v>
      </c>
      <c r="U1518" s="49" t="s">
        <v>2146</v>
      </c>
      <c r="V1518" s="49">
        <v>0.29728859379567718</v>
      </c>
      <c r="W1518" s="49">
        <v>1.1827248672603601</v>
      </c>
      <c r="X1518" s="49">
        <v>2.8362873714296502</v>
      </c>
      <c r="Y1518" s="49">
        <v>44.303867318364098</v>
      </c>
      <c r="Z1518" s="49">
        <v>0.43808999999999998</v>
      </c>
      <c r="AA1518" s="49">
        <v>148.6976837</v>
      </c>
      <c r="AB1518" s="49">
        <v>1.7852155009999999</v>
      </c>
      <c r="AC1518" s="51">
        <v>0.55651590368719528</v>
      </c>
      <c r="AD1518" s="53">
        <v>98000</v>
      </c>
      <c r="AE1518" s="51">
        <v>66.91568923665578</v>
      </c>
      <c r="AF1518" s="51">
        <v>150.8863334514206</v>
      </c>
      <c r="AG1518" s="51">
        <v>28.430478005932169</v>
      </c>
      <c r="AH1518" s="51">
        <v>0.19296558591699789</v>
      </c>
      <c r="AI1518" s="51">
        <v>0.18842314844296784</v>
      </c>
      <c r="AJ1518" s="51">
        <v>0.14107393531585311</v>
      </c>
      <c r="AK1518" s="51">
        <v>136.70840839005783</v>
      </c>
      <c r="AL1518" s="51">
        <v>96.066557899732373</v>
      </c>
      <c r="AM1518" s="51">
        <v>177.35025888038328</v>
      </c>
    </row>
    <row r="1519" spans="1:39">
      <c r="A1519" t="s">
        <v>3177</v>
      </c>
      <c r="B1519">
        <v>6</v>
      </c>
      <c r="C1519" t="s">
        <v>3178</v>
      </c>
      <c r="D1519" t="s">
        <v>2144</v>
      </c>
      <c r="E1519" t="s">
        <v>137</v>
      </c>
      <c r="F1519" t="s">
        <v>138</v>
      </c>
      <c r="G1519" t="s">
        <v>139</v>
      </c>
      <c r="H1519" t="s">
        <v>140</v>
      </c>
      <c r="I1519" t="s">
        <v>10</v>
      </c>
      <c r="J1519" t="s">
        <v>20</v>
      </c>
      <c r="K1519">
        <v>52</v>
      </c>
      <c r="L1519">
        <v>150486475</v>
      </c>
      <c r="M1519" t="s">
        <v>2145</v>
      </c>
      <c r="N1519">
        <v>517</v>
      </c>
      <c r="O1519">
        <v>6570471.016153805</v>
      </c>
      <c r="P1519" s="49" t="s">
        <v>33</v>
      </c>
      <c r="Q1519" s="49">
        <v>9800000</v>
      </c>
      <c r="R1519" s="49">
        <v>32.510452999999998</v>
      </c>
      <c r="S1519" s="49">
        <v>52.540310169999998</v>
      </c>
      <c r="T1519" s="49">
        <v>102.35469113918218</v>
      </c>
      <c r="U1519" s="49" t="s">
        <v>2146</v>
      </c>
      <c r="V1519" s="49">
        <v>0.29728859379567718</v>
      </c>
      <c r="W1519" s="49">
        <v>1.1827248672603601</v>
      </c>
      <c r="X1519" s="49">
        <v>2.8362873714296502</v>
      </c>
      <c r="Y1519" s="49">
        <v>44.303867318364098</v>
      </c>
      <c r="Z1519" s="49">
        <v>0.43808999999999998</v>
      </c>
      <c r="AA1519" s="49">
        <v>148.6976837</v>
      </c>
      <c r="AB1519" s="49">
        <v>1.7852155009999999</v>
      </c>
      <c r="AC1519" s="51">
        <v>0.55651590368719528</v>
      </c>
      <c r="AD1519" s="53">
        <v>98000</v>
      </c>
      <c r="AE1519" s="51">
        <v>67.045622613814331</v>
      </c>
      <c r="AF1519" s="51">
        <v>151.17931662317091</v>
      </c>
      <c r="AG1519" s="51">
        <v>28.486898835004997</v>
      </c>
      <c r="AH1519" s="51">
        <v>0.1925736168932991</v>
      </c>
      <c r="AI1519" s="51">
        <v>0.18843119198647626</v>
      </c>
      <c r="AJ1519" s="51">
        <v>0.14107393531585311</v>
      </c>
      <c r="AK1519" s="51">
        <v>136.7142442973757</v>
      </c>
      <c r="AL1519" s="51">
        <v>96.070658858370194</v>
      </c>
      <c r="AM1519" s="51">
        <v>177.35782973638121</v>
      </c>
    </row>
    <row r="1520" spans="1:39">
      <c r="A1520" t="s">
        <v>3179</v>
      </c>
      <c r="B1520">
        <v>6</v>
      </c>
      <c r="C1520" t="s">
        <v>3180</v>
      </c>
      <c r="D1520" t="s">
        <v>2144</v>
      </c>
      <c r="E1520" t="s">
        <v>137</v>
      </c>
      <c r="F1520" t="s">
        <v>138</v>
      </c>
      <c r="G1520" t="s">
        <v>139</v>
      </c>
      <c r="H1520" t="s">
        <v>140</v>
      </c>
      <c r="I1520" t="s">
        <v>10</v>
      </c>
      <c r="J1520" t="s">
        <v>20</v>
      </c>
      <c r="K1520">
        <v>52</v>
      </c>
      <c r="L1520">
        <v>150486475</v>
      </c>
      <c r="M1520" t="s">
        <v>2145</v>
      </c>
      <c r="N1520">
        <v>518</v>
      </c>
      <c r="O1520">
        <v>6583204.4871153431</v>
      </c>
      <c r="P1520" s="49" t="s">
        <v>33</v>
      </c>
      <c r="Q1520" s="49">
        <v>9800000</v>
      </c>
      <c r="R1520" s="49">
        <v>32.510452999999998</v>
      </c>
      <c r="S1520" s="49">
        <v>52.540310169999998</v>
      </c>
      <c r="T1520" s="49">
        <v>102.35469113918218</v>
      </c>
      <c r="U1520" s="49" t="s">
        <v>2146</v>
      </c>
      <c r="V1520" s="49">
        <v>0.29728859379567718</v>
      </c>
      <c r="W1520" s="49">
        <v>1.1827248672603601</v>
      </c>
      <c r="X1520" s="49">
        <v>2.8362873714296502</v>
      </c>
      <c r="Y1520" s="49">
        <v>44.303867318364098</v>
      </c>
      <c r="Z1520" s="49">
        <v>0.43808999999999998</v>
      </c>
      <c r="AA1520" s="49">
        <v>148.6976837</v>
      </c>
      <c r="AB1520" s="49">
        <v>1.7852155009999999</v>
      </c>
      <c r="AC1520" s="51">
        <v>0.55651590368719528</v>
      </c>
      <c r="AD1520" s="53">
        <v>98000</v>
      </c>
      <c r="AE1520" s="51">
        <v>67.175555990972896</v>
      </c>
      <c r="AF1520" s="51">
        <v>151.47229979492127</v>
      </c>
      <c r="AG1520" s="51">
        <v>28.543204585257552</v>
      </c>
      <c r="AH1520" s="51">
        <v>0.19218083385529863</v>
      </c>
      <c r="AI1520" s="51">
        <v>0.18843844467867901</v>
      </c>
      <c r="AJ1520" s="51">
        <v>0.14107393531585311</v>
      </c>
      <c r="AK1520" s="51">
        <v>136.71950641095236</v>
      </c>
      <c r="AL1520" s="51">
        <v>96.074356605601267</v>
      </c>
      <c r="AM1520" s="51">
        <v>177.36465621630347</v>
      </c>
    </row>
    <row r="1521" spans="1:39">
      <c r="A1521" t="s">
        <v>3181</v>
      </c>
      <c r="B1521">
        <v>6</v>
      </c>
      <c r="C1521" t="s">
        <v>3182</v>
      </c>
      <c r="D1521" t="s">
        <v>2144</v>
      </c>
      <c r="E1521" t="s">
        <v>137</v>
      </c>
      <c r="F1521" t="s">
        <v>138</v>
      </c>
      <c r="G1521" t="s">
        <v>139</v>
      </c>
      <c r="H1521" t="s">
        <v>140</v>
      </c>
      <c r="I1521" t="s">
        <v>10</v>
      </c>
      <c r="J1521" t="s">
        <v>20</v>
      </c>
      <c r="K1521">
        <v>52</v>
      </c>
      <c r="L1521">
        <v>150486475</v>
      </c>
      <c r="M1521" t="s">
        <v>2145</v>
      </c>
      <c r="N1521">
        <v>519</v>
      </c>
      <c r="O1521">
        <v>6595937.9580768812</v>
      </c>
      <c r="P1521" s="49" t="s">
        <v>33</v>
      </c>
      <c r="Q1521" s="49">
        <v>9800000</v>
      </c>
      <c r="R1521" s="49">
        <v>32.510452999999998</v>
      </c>
      <c r="S1521" s="49">
        <v>52.540310169999998</v>
      </c>
      <c r="T1521" s="49">
        <v>102.35469113918218</v>
      </c>
      <c r="U1521" s="49" t="s">
        <v>2146</v>
      </c>
      <c r="V1521" s="49">
        <v>0.29728859379567718</v>
      </c>
      <c r="W1521" s="49">
        <v>1.1827248672603601</v>
      </c>
      <c r="X1521" s="49">
        <v>2.8362873714296502</v>
      </c>
      <c r="Y1521" s="49">
        <v>44.303867318364098</v>
      </c>
      <c r="Z1521" s="49">
        <v>0.43808999999999998</v>
      </c>
      <c r="AA1521" s="49">
        <v>148.6976837</v>
      </c>
      <c r="AB1521" s="49">
        <v>1.7852155009999999</v>
      </c>
      <c r="AC1521" s="51">
        <v>0.55651590368719528</v>
      </c>
      <c r="AD1521" s="53">
        <v>98000</v>
      </c>
      <c r="AE1521" s="51">
        <v>67.305489368131447</v>
      </c>
      <c r="AF1521" s="51">
        <v>151.76528296667161</v>
      </c>
      <c r="AG1521" s="51">
        <v>28.599395021379326</v>
      </c>
      <c r="AH1521" s="51">
        <v>0.19178724766368682</v>
      </c>
      <c r="AI1521" s="51">
        <v>0.18844490954930643</v>
      </c>
      <c r="AJ1521" s="51">
        <v>0.14107393531585311</v>
      </c>
      <c r="AK1521" s="51">
        <v>136.72419692897643</v>
      </c>
      <c r="AL1521" s="51">
        <v>96.077652686117773</v>
      </c>
      <c r="AM1521" s="51">
        <v>177.37074117183508</v>
      </c>
    </row>
    <row r="1522" spans="1:39">
      <c r="A1522" t="s">
        <v>3183</v>
      </c>
      <c r="B1522">
        <v>6</v>
      </c>
      <c r="C1522" t="s">
        <v>3184</v>
      </c>
      <c r="D1522" t="s">
        <v>2144</v>
      </c>
      <c r="E1522" t="s">
        <v>137</v>
      </c>
      <c r="F1522" t="s">
        <v>138</v>
      </c>
      <c r="G1522" t="s">
        <v>139</v>
      </c>
      <c r="H1522" t="s">
        <v>140</v>
      </c>
      <c r="I1522" t="s">
        <v>10</v>
      </c>
      <c r="J1522" t="s">
        <v>20</v>
      </c>
      <c r="K1522">
        <v>52</v>
      </c>
      <c r="L1522">
        <v>150486475</v>
      </c>
      <c r="M1522" t="s">
        <v>2145</v>
      </c>
      <c r="N1522">
        <v>520</v>
      </c>
      <c r="O1522">
        <v>6608671.4290384194</v>
      </c>
      <c r="P1522" s="49" t="s">
        <v>33</v>
      </c>
      <c r="Q1522" s="49">
        <v>9800000</v>
      </c>
      <c r="R1522" s="49">
        <v>32.510452999999998</v>
      </c>
      <c r="S1522" s="49">
        <v>52.540310169999998</v>
      </c>
      <c r="T1522" s="49">
        <v>102.35469113918218</v>
      </c>
      <c r="U1522" s="49" t="s">
        <v>2146</v>
      </c>
      <c r="V1522" s="49">
        <v>0.29728859379567718</v>
      </c>
      <c r="W1522" s="49">
        <v>1.1827248672603601</v>
      </c>
      <c r="X1522" s="49">
        <v>2.8362873714296502</v>
      </c>
      <c r="Y1522" s="49">
        <v>44.303867318364098</v>
      </c>
      <c r="Z1522" s="49">
        <v>0.43808999999999998</v>
      </c>
      <c r="AA1522" s="49">
        <v>148.6976837</v>
      </c>
      <c r="AB1522" s="49">
        <v>1.7852155009999999</v>
      </c>
      <c r="AC1522" s="51">
        <v>0.55651590368719528</v>
      </c>
      <c r="AD1522" s="53">
        <v>98000</v>
      </c>
      <c r="AE1522" s="51">
        <v>67.435422745289998</v>
      </c>
      <c r="AF1522" s="51">
        <v>152.05826613842191</v>
      </c>
      <c r="AG1522" s="51">
        <v>28.655469911232476</v>
      </c>
      <c r="AH1522" s="51">
        <v>0.19139286914724007</v>
      </c>
      <c r="AI1522" s="51">
        <v>0.18845058962560302</v>
      </c>
      <c r="AJ1522" s="51">
        <v>0.14107393531585311</v>
      </c>
      <c r="AK1522" s="51">
        <v>136.72831804783289</v>
      </c>
      <c r="AL1522" s="51">
        <v>96.080548643344528</v>
      </c>
      <c r="AM1522" s="51">
        <v>177.37608745232123</v>
      </c>
    </row>
    <row r="1523" spans="1:39">
      <c r="A1523" t="s">
        <v>3185</v>
      </c>
      <c r="B1523">
        <v>6</v>
      </c>
      <c r="C1523" t="s">
        <v>3186</v>
      </c>
      <c r="D1523" t="s">
        <v>2144</v>
      </c>
      <c r="E1523" t="s">
        <v>137</v>
      </c>
      <c r="F1523" t="s">
        <v>138</v>
      </c>
      <c r="G1523" t="s">
        <v>139</v>
      </c>
      <c r="H1523" t="s">
        <v>140</v>
      </c>
      <c r="I1523" t="s">
        <v>10</v>
      </c>
      <c r="J1523" t="s">
        <v>20</v>
      </c>
      <c r="K1523">
        <v>52</v>
      </c>
      <c r="L1523">
        <v>150486475</v>
      </c>
      <c r="M1523" t="s">
        <v>2145</v>
      </c>
      <c r="N1523">
        <v>521</v>
      </c>
      <c r="O1523">
        <v>6621404.8999999575</v>
      </c>
      <c r="P1523" s="49" t="s">
        <v>33</v>
      </c>
      <c r="Q1523" s="49">
        <v>9800000</v>
      </c>
      <c r="R1523" s="49">
        <v>32.510452999999998</v>
      </c>
      <c r="S1523" s="49">
        <v>52.540310169999998</v>
      </c>
      <c r="T1523" s="49">
        <v>102.35469113918218</v>
      </c>
      <c r="U1523" s="49" t="s">
        <v>2146</v>
      </c>
      <c r="V1523" s="49">
        <v>0.29728859379567718</v>
      </c>
      <c r="W1523" s="49">
        <v>1.1827248672603601</v>
      </c>
      <c r="X1523" s="49">
        <v>2.8362873714296502</v>
      </c>
      <c r="Y1523" s="49">
        <v>44.303867318364098</v>
      </c>
      <c r="Z1523" s="49">
        <v>0.43808999999999998</v>
      </c>
      <c r="AA1523" s="49">
        <v>148.6976837</v>
      </c>
      <c r="AB1523" s="49">
        <v>1.7852155009999999</v>
      </c>
      <c r="AC1523" s="51">
        <v>0.55651590368719528</v>
      </c>
      <c r="AD1523" s="53">
        <v>98000</v>
      </c>
      <c r="AE1523" s="51">
        <v>67.565356122448549</v>
      </c>
      <c r="AF1523" s="51">
        <v>152.35124931017225</v>
      </c>
      <c r="AG1523" s="51">
        <v>28.711429025842456</v>
      </c>
      <c r="AH1523" s="51">
        <v>0.19099770910277755</v>
      </c>
      <c r="AI1523" s="51">
        <v>0.18845548793228989</v>
      </c>
      <c r="AJ1523" s="51">
        <v>0.14107393531585311</v>
      </c>
      <c r="AK1523" s="51">
        <v>136.7318719620759</v>
      </c>
      <c r="AL1523" s="51">
        <v>96.083046019419783</v>
      </c>
      <c r="AM1523" s="51">
        <v>177.38069790473205</v>
      </c>
    </row>
    <row r="1524" spans="1:39">
      <c r="A1524" t="s">
        <v>3187</v>
      </c>
      <c r="B1524">
        <v>6</v>
      </c>
      <c r="C1524" t="s">
        <v>3188</v>
      </c>
      <c r="D1524" t="s">
        <v>2144</v>
      </c>
      <c r="E1524" t="s">
        <v>137</v>
      </c>
      <c r="F1524" t="s">
        <v>138</v>
      </c>
      <c r="G1524" t="s">
        <v>139</v>
      </c>
      <c r="H1524" t="s">
        <v>140</v>
      </c>
      <c r="I1524" t="s">
        <v>10</v>
      </c>
      <c r="J1524" t="s">
        <v>20</v>
      </c>
      <c r="K1524">
        <v>52</v>
      </c>
      <c r="L1524">
        <v>150486475</v>
      </c>
      <c r="M1524" t="s">
        <v>2145</v>
      </c>
      <c r="N1524">
        <v>522</v>
      </c>
      <c r="O1524">
        <v>6634138.3709614957</v>
      </c>
      <c r="P1524" s="49" t="s">
        <v>33</v>
      </c>
      <c r="Q1524" s="49">
        <v>9800000</v>
      </c>
      <c r="R1524" s="49">
        <v>32.510452999999998</v>
      </c>
      <c r="S1524" s="49">
        <v>52.540310169999998</v>
      </c>
      <c r="T1524" s="49">
        <v>102.35469113918218</v>
      </c>
      <c r="U1524" s="49" t="s">
        <v>2146</v>
      </c>
      <c r="V1524" s="49">
        <v>0.29728859379567718</v>
      </c>
      <c r="W1524" s="49">
        <v>1.1827248672603601</v>
      </c>
      <c r="X1524" s="49">
        <v>2.8362873714296502</v>
      </c>
      <c r="Y1524" s="49">
        <v>44.303867318364098</v>
      </c>
      <c r="Z1524" s="49">
        <v>0.43808999999999998</v>
      </c>
      <c r="AA1524" s="49">
        <v>148.6976837</v>
      </c>
      <c r="AB1524" s="49">
        <v>1.7852155009999999</v>
      </c>
      <c r="AC1524" s="51">
        <v>0.55651590368719528</v>
      </c>
      <c r="AD1524" s="53">
        <v>98000</v>
      </c>
      <c r="AE1524" s="51">
        <v>67.6952894996071</v>
      </c>
      <c r="AF1524" s="51">
        <v>152.64423248192256</v>
      </c>
      <c r="AG1524" s="51">
        <v>28.767272139388538</v>
      </c>
      <c r="AH1524" s="51">
        <v>0.19060177829487751</v>
      </c>
      <c r="AI1524" s="51">
        <v>0.1884596074915271</v>
      </c>
      <c r="AJ1524" s="51">
        <v>0.14107393531585311</v>
      </c>
      <c r="AK1524" s="51">
        <v>136.73486086440155</v>
      </c>
      <c r="AL1524" s="51">
        <v>96.08514635517605</v>
      </c>
      <c r="AM1524" s="51">
        <v>177.38457537362709</v>
      </c>
    </row>
    <row r="1525" spans="1:39">
      <c r="A1525" t="s">
        <v>3189</v>
      </c>
      <c r="B1525">
        <v>6</v>
      </c>
      <c r="C1525" t="s">
        <v>3190</v>
      </c>
      <c r="D1525" t="s">
        <v>2144</v>
      </c>
      <c r="E1525" t="s">
        <v>137</v>
      </c>
      <c r="F1525" t="s">
        <v>138</v>
      </c>
      <c r="G1525" t="s">
        <v>139</v>
      </c>
      <c r="H1525" t="s">
        <v>140</v>
      </c>
      <c r="I1525" t="s">
        <v>10</v>
      </c>
      <c r="J1525" t="s">
        <v>20</v>
      </c>
      <c r="K1525">
        <v>52</v>
      </c>
      <c r="L1525">
        <v>150486475</v>
      </c>
      <c r="M1525" t="s">
        <v>2145</v>
      </c>
      <c r="N1525">
        <v>523</v>
      </c>
      <c r="O1525">
        <v>6646871.8419230338</v>
      </c>
      <c r="P1525" s="49" t="s">
        <v>33</v>
      </c>
      <c r="Q1525" s="49">
        <v>9800000</v>
      </c>
      <c r="R1525" s="49">
        <v>32.510452999999998</v>
      </c>
      <c r="S1525" s="49">
        <v>52.540310169999998</v>
      </c>
      <c r="T1525" s="49">
        <v>102.35469113918218</v>
      </c>
      <c r="U1525" s="49" t="s">
        <v>2146</v>
      </c>
      <c r="V1525" s="49">
        <v>0.29728859379567718</v>
      </c>
      <c r="W1525" s="49">
        <v>1.1827248672603601</v>
      </c>
      <c r="X1525" s="49">
        <v>2.8362873714296502</v>
      </c>
      <c r="Y1525" s="49">
        <v>44.303867318364098</v>
      </c>
      <c r="Z1525" s="49">
        <v>0.43808999999999998</v>
      </c>
      <c r="AA1525" s="49">
        <v>148.6976837</v>
      </c>
      <c r="AB1525" s="49">
        <v>1.7852155009999999</v>
      </c>
      <c r="AC1525" s="51">
        <v>0.55651590368719528</v>
      </c>
      <c r="AD1525" s="53">
        <v>98000</v>
      </c>
      <c r="AE1525" s="51">
        <v>67.82522287676565</v>
      </c>
      <c r="AF1525" s="51">
        <v>152.93721565367289</v>
      </c>
      <c r="AG1525" s="51">
        <v>28.82299902919441</v>
      </c>
      <c r="AH1525" s="51">
        <v>0.19020508745587247</v>
      </c>
      <c r="AI1525" s="51">
        <v>0.18846295132287644</v>
      </c>
      <c r="AJ1525" s="51">
        <v>0.14107393531585311</v>
      </c>
      <c r="AK1525" s="51">
        <v>136.73728694562072</v>
      </c>
      <c r="AL1525" s="51">
        <v>96.086851190121124</v>
      </c>
      <c r="AM1525" s="51">
        <v>177.38772270112031</v>
      </c>
    </row>
    <row r="1526" spans="1:39">
      <c r="A1526" t="s">
        <v>3191</v>
      </c>
      <c r="B1526">
        <v>6</v>
      </c>
      <c r="C1526" t="s">
        <v>3192</v>
      </c>
      <c r="D1526" t="s">
        <v>2144</v>
      </c>
      <c r="E1526" t="s">
        <v>137</v>
      </c>
      <c r="F1526" t="s">
        <v>138</v>
      </c>
      <c r="G1526" t="s">
        <v>139</v>
      </c>
      <c r="H1526" t="s">
        <v>140</v>
      </c>
      <c r="I1526" t="s">
        <v>10</v>
      </c>
      <c r="J1526" t="s">
        <v>20</v>
      </c>
      <c r="K1526">
        <v>52</v>
      </c>
      <c r="L1526">
        <v>150486475</v>
      </c>
      <c r="M1526" t="s">
        <v>2145</v>
      </c>
      <c r="N1526">
        <v>524</v>
      </c>
      <c r="O1526">
        <v>6659605.312884572</v>
      </c>
      <c r="P1526" s="49" t="s">
        <v>33</v>
      </c>
      <c r="Q1526" s="49">
        <v>9800000</v>
      </c>
      <c r="R1526" s="49">
        <v>32.510452999999998</v>
      </c>
      <c r="S1526" s="49">
        <v>52.540310169999998</v>
      </c>
      <c r="T1526" s="49">
        <v>102.35469113918218</v>
      </c>
      <c r="U1526" s="49" t="s">
        <v>2146</v>
      </c>
      <c r="V1526" s="49">
        <v>0.29728859379567718</v>
      </c>
      <c r="W1526" s="49">
        <v>1.1827248672603601</v>
      </c>
      <c r="X1526" s="49">
        <v>2.8362873714296502</v>
      </c>
      <c r="Y1526" s="49">
        <v>44.303867318364098</v>
      </c>
      <c r="Z1526" s="49">
        <v>0.43808999999999998</v>
      </c>
      <c r="AA1526" s="49">
        <v>148.6976837</v>
      </c>
      <c r="AB1526" s="49">
        <v>1.7852155009999999</v>
      </c>
      <c r="AC1526" s="51">
        <v>0.55651590368719528</v>
      </c>
      <c r="AD1526" s="53">
        <v>98000</v>
      </c>
      <c r="AE1526" s="51">
        <v>67.955156253924201</v>
      </c>
      <c r="AF1526" s="51">
        <v>153.2301988254232</v>
      </c>
      <c r="AG1526" s="51">
        <v>28.878609475718598</v>
      </c>
      <c r="AH1526" s="51">
        <v>0.18980764728556324</v>
      </c>
      <c r="AI1526" s="51">
        <v>0.18846552244326398</v>
      </c>
      <c r="AJ1526" s="51">
        <v>0.14107393531585311</v>
      </c>
      <c r="AK1526" s="51">
        <v>136.73915239463199</v>
      </c>
      <c r="AL1526" s="51">
        <v>96.08816206241903</v>
      </c>
      <c r="AM1526" s="51">
        <v>177.39014272684491</v>
      </c>
    </row>
    <row r="1527" spans="1:39">
      <c r="A1527" t="s">
        <v>3193</v>
      </c>
      <c r="B1527">
        <v>6</v>
      </c>
      <c r="C1527" t="s">
        <v>3194</v>
      </c>
      <c r="D1527" t="s">
        <v>2144</v>
      </c>
      <c r="E1527" t="s">
        <v>137</v>
      </c>
      <c r="F1527" t="s">
        <v>138</v>
      </c>
      <c r="G1527" t="s">
        <v>139</v>
      </c>
      <c r="H1527" t="s">
        <v>140</v>
      </c>
      <c r="I1527" t="s">
        <v>10</v>
      </c>
      <c r="J1527" t="s">
        <v>20</v>
      </c>
      <c r="K1527">
        <v>52</v>
      </c>
      <c r="L1527">
        <v>150486475</v>
      </c>
      <c r="M1527" t="s">
        <v>2145</v>
      </c>
      <c r="N1527">
        <v>525</v>
      </c>
      <c r="O1527">
        <v>6672338.7838461101</v>
      </c>
      <c r="P1527" s="49" t="s">
        <v>33</v>
      </c>
      <c r="Q1527" s="49">
        <v>9800000</v>
      </c>
      <c r="R1527" s="49">
        <v>32.510452999999998</v>
      </c>
      <c r="S1527" s="49">
        <v>52.540310169999998</v>
      </c>
      <c r="T1527" s="49">
        <v>102.35469113918218</v>
      </c>
      <c r="U1527" s="49" t="s">
        <v>2146</v>
      </c>
      <c r="V1527" s="49">
        <v>0.29728859379567718</v>
      </c>
      <c r="W1527" s="49">
        <v>1.1827248672603601</v>
      </c>
      <c r="X1527" s="49">
        <v>2.8362873714296502</v>
      </c>
      <c r="Y1527" s="49">
        <v>44.303867318364098</v>
      </c>
      <c r="Z1527" s="49">
        <v>0.43808999999999998</v>
      </c>
      <c r="AA1527" s="49">
        <v>148.6976837</v>
      </c>
      <c r="AB1527" s="49">
        <v>1.7852155009999999</v>
      </c>
      <c r="AC1527" s="51">
        <v>0.55651590368719528</v>
      </c>
      <c r="AD1527" s="53">
        <v>98000</v>
      </c>
      <c r="AE1527" s="51">
        <v>68.085089631082752</v>
      </c>
      <c r="AF1527" s="51">
        <v>153.52318199717354</v>
      </c>
      <c r="AG1527" s="51">
        <v>28.934103262544983</v>
      </c>
      <c r="AH1527" s="51">
        <v>0.18940946845122664</v>
      </c>
      <c r="AI1527" s="51">
        <v>0.18846732386694329</v>
      </c>
      <c r="AJ1527" s="51">
        <v>0.14107393531585311</v>
      </c>
      <c r="AK1527" s="51">
        <v>136.74045939839488</v>
      </c>
      <c r="AL1527" s="51">
        <v>96.089080508871177</v>
      </c>
      <c r="AM1527" s="51">
        <v>177.3918382879186</v>
      </c>
    </row>
    <row r="1528" spans="1:39">
      <c r="A1528" t="s">
        <v>3195</v>
      </c>
      <c r="B1528">
        <v>6</v>
      </c>
      <c r="C1528" t="s">
        <v>3196</v>
      </c>
      <c r="D1528" t="s">
        <v>2144</v>
      </c>
      <c r="E1528" t="s">
        <v>137</v>
      </c>
      <c r="F1528" t="s">
        <v>138</v>
      </c>
      <c r="G1528" t="s">
        <v>139</v>
      </c>
      <c r="H1528" t="s">
        <v>140</v>
      </c>
      <c r="I1528" t="s">
        <v>10</v>
      </c>
      <c r="J1528" t="s">
        <v>20</v>
      </c>
      <c r="K1528">
        <v>52</v>
      </c>
      <c r="L1528">
        <v>150486475</v>
      </c>
      <c r="M1528" t="s">
        <v>2145</v>
      </c>
      <c r="N1528">
        <v>526</v>
      </c>
      <c r="O1528">
        <v>6685072.2548076482</v>
      </c>
      <c r="P1528" s="49" t="s">
        <v>33</v>
      </c>
      <c r="Q1528" s="49">
        <v>9800000</v>
      </c>
      <c r="R1528" s="49">
        <v>32.510452999999998</v>
      </c>
      <c r="S1528" s="49">
        <v>52.540310169999998</v>
      </c>
      <c r="T1528" s="49">
        <v>102.35469113918218</v>
      </c>
      <c r="U1528" s="49" t="s">
        <v>2146</v>
      </c>
      <c r="V1528" s="49">
        <v>0.29728859379567718</v>
      </c>
      <c r="W1528" s="49">
        <v>1.1827248672603601</v>
      </c>
      <c r="X1528" s="49">
        <v>2.8362873714296502</v>
      </c>
      <c r="Y1528" s="49">
        <v>44.303867318364098</v>
      </c>
      <c r="Z1528" s="49">
        <v>0.43808999999999998</v>
      </c>
      <c r="AA1528" s="49">
        <v>148.6976837</v>
      </c>
      <c r="AB1528" s="49">
        <v>1.7852155009999999</v>
      </c>
      <c r="AC1528" s="51">
        <v>0.55651590368719528</v>
      </c>
      <c r="AD1528" s="53">
        <v>98000</v>
      </c>
      <c r="AE1528" s="51">
        <v>68.215023008241303</v>
      </c>
      <c r="AF1528" s="51">
        <v>153.81616516892385</v>
      </c>
      <c r="AG1528" s="51">
        <v>28.98948017637316</v>
      </c>
      <c r="AH1528" s="51">
        <v>0.18901056158737686</v>
      </c>
      <c r="AI1528" s="51">
        <v>0.18846835860545841</v>
      </c>
      <c r="AJ1528" s="51">
        <v>0.14107393531585311</v>
      </c>
      <c r="AK1528" s="51">
        <v>136.74121014190317</v>
      </c>
      <c r="AL1528" s="51">
        <v>96.089608064897575</v>
      </c>
      <c r="AM1528" s="51">
        <v>177.39281221890874</v>
      </c>
    </row>
    <row r="1529" spans="1:39">
      <c r="A1529" t="s">
        <v>3197</v>
      </c>
      <c r="B1529">
        <v>6</v>
      </c>
      <c r="C1529" t="s">
        <v>3198</v>
      </c>
      <c r="D1529" t="s">
        <v>2144</v>
      </c>
      <c r="E1529" t="s">
        <v>137</v>
      </c>
      <c r="F1529" t="s">
        <v>138</v>
      </c>
      <c r="G1529" t="s">
        <v>139</v>
      </c>
      <c r="H1529" t="s">
        <v>140</v>
      </c>
      <c r="I1529" t="s">
        <v>10</v>
      </c>
      <c r="J1529" t="s">
        <v>20</v>
      </c>
      <c r="K1529">
        <v>52</v>
      </c>
      <c r="L1529">
        <v>150486475</v>
      </c>
      <c r="M1529" t="s">
        <v>2145</v>
      </c>
      <c r="N1529">
        <v>527</v>
      </c>
      <c r="O1529">
        <v>6697805.7257691864</v>
      </c>
      <c r="P1529" s="49" t="s">
        <v>33</v>
      </c>
      <c r="Q1529" s="49">
        <v>9800000</v>
      </c>
      <c r="R1529" s="49">
        <v>32.510452999999998</v>
      </c>
      <c r="S1529" s="49">
        <v>52.540310169999998</v>
      </c>
      <c r="T1529" s="49">
        <v>102.35469113918218</v>
      </c>
      <c r="U1529" s="49" t="s">
        <v>2146</v>
      </c>
      <c r="V1529" s="49">
        <v>0.29728859379567718</v>
      </c>
      <c r="W1529" s="49">
        <v>1.1827248672603601</v>
      </c>
      <c r="X1529" s="49">
        <v>2.8362873714296502</v>
      </c>
      <c r="Y1529" s="49">
        <v>44.303867318364098</v>
      </c>
      <c r="Z1529" s="49">
        <v>0.43808999999999998</v>
      </c>
      <c r="AA1529" s="49">
        <v>148.6976837</v>
      </c>
      <c r="AB1529" s="49">
        <v>1.7852155009999999</v>
      </c>
      <c r="AC1529" s="51">
        <v>0.55651590368719528</v>
      </c>
      <c r="AD1529" s="53">
        <v>98000</v>
      </c>
      <c r="AE1529" s="51">
        <v>68.344956385399854</v>
      </c>
      <c r="AF1529" s="51">
        <v>154.10914834067418</v>
      </c>
      <c r="AG1529" s="51">
        <v>29.044740007008841</v>
      </c>
      <c r="AH1529" s="51">
        <v>0.18861093729564085</v>
      </c>
      <c r="AI1529" s="51">
        <v>0.18846862966760705</v>
      </c>
      <c r="AJ1529" s="51">
        <v>0.14107393531585311</v>
      </c>
      <c r="AK1529" s="51">
        <v>136.74140680815793</v>
      </c>
      <c r="AL1529" s="51">
        <v>96.089746264518013</v>
      </c>
      <c r="AM1529" s="51">
        <v>177.39306735179784</v>
      </c>
    </row>
    <row r="1530" spans="1:39">
      <c r="A1530" t="s">
        <v>3199</v>
      </c>
      <c r="B1530">
        <v>6</v>
      </c>
      <c r="C1530" t="s">
        <v>3200</v>
      </c>
      <c r="D1530" t="s">
        <v>2144</v>
      </c>
      <c r="E1530" t="s">
        <v>137</v>
      </c>
      <c r="F1530" t="s">
        <v>138</v>
      </c>
      <c r="G1530" t="s">
        <v>139</v>
      </c>
      <c r="H1530" t="s">
        <v>140</v>
      </c>
      <c r="I1530" t="s">
        <v>10</v>
      </c>
      <c r="J1530" t="s">
        <v>20</v>
      </c>
      <c r="K1530">
        <v>52</v>
      </c>
      <c r="L1530">
        <v>150486475</v>
      </c>
      <c r="M1530" t="s">
        <v>2145</v>
      </c>
      <c r="N1530">
        <v>528</v>
      </c>
      <c r="O1530">
        <v>6710539.1967307245</v>
      </c>
      <c r="P1530" s="49" t="s">
        <v>33</v>
      </c>
      <c r="Q1530" s="49">
        <v>9800000</v>
      </c>
      <c r="R1530" s="49">
        <v>32.510452999999998</v>
      </c>
      <c r="S1530" s="49">
        <v>52.540310169999998</v>
      </c>
      <c r="T1530" s="49">
        <v>102.35469113918218</v>
      </c>
      <c r="U1530" s="49" t="s">
        <v>2146</v>
      </c>
      <c r="V1530" s="49">
        <v>0.29728859379567718</v>
      </c>
      <c r="W1530" s="49">
        <v>1.1827248672603601</v>
      </c>
      <c r="X1530" s="49">
        <v>2.8362873714296502</v>
      </c>
      <c r="Y1530" s="49">
        <v>44.303867318364098</v>
      </c>
      <c r="Z1530" s="49">
        <v>0.43808999999999998</v>
      </c>
      <c r="AA1530" s="49">
        <v>148.6976837</v>
      </c>
      <c r="AB1530" s="49">
        <v>1.7852155009999999</v>
      </c>
      <c r="AC1530" s="51">
        <v>0.55651590368719528</v>
      </c>
      <c r="AD1530" s="53">
        <v>98000</v>
      </c>
      <c r="AE1530" s="51">
        <v>68.474889762558419</v>
      </c>
      <c r="AF1530" s="51">
        <v>154.40213151242452</v>
      </c>
      <c r="AG1530" s="51">
        <v>29.099882547354149</v>
      </c>
      <c r="AH1530" s="51">
        <v>0.18821060614463364</v>
      </c>
      <c r="AI1530" s="51">
        <v>0.18846814005940404</v>
      </c>
      <c r="AJ1530" s="51">
        <v>0.14107393531585311</v>
      </c>
      <c r="AK1530" s="51">
        <v>136.74105157814122</v>
      </c>
      <c r="AL1530" s="51">
        <v>96.089496640333451</v>
      </c>
      <c r="AM1530" s="51">
        <v>177.39260651594901</v>
      </c>
    </row>
    <row r="1531" spans="1:39">
      <c r="A1531" t="s">
        <v>3201</v>
      </c>
      <c r="B1531">
        <v>6</v>
      </c>
      <c r="C1531" t="s">
        <v>3202</v>
      </c>
      <c r="D1531" t="s">
        <v>2144</v>
      </c>
      <c r="E1531" t="s">
        <v>137</v>
      </c>
      <c r="F1531" t="s">
        <v>138</v>
      </c>
      <c r="G1531" t="s">
        <v>139</v>
      </c>
      <c r="H1531" t="s">
        <v>140</v>
      </c>
      <c r="I1531" t="s">
        <v>10</v>
      </c>
      <c r="J1531" t="s">
        <v>20</v>
      </c>
      <c r="K1531">
        <v>52</v>
      </c>
      <c r="L1531">
        <v>150486475</v>
      </c>
      <c r="M1531" t="s">
        <v>2145</v>
      </c>
      <c r="N1531">
        <v>529</v>
      </c>
      <c r="O1531">
        <v>6723272.6676922627</v>
      </c>
      <c r="P1531" s="49" t="s">
        <v>33</v>
      </c>
      <c r="Q1531" s="49">
        <v>9800000</v>
      </c>
      <c r="R1531" s="49">
        <v>32.510452999999998</v>
      </c>
      <c r="S1531" s="49">
        <v>52.540310169999998</v>
      </c>
      <c r="T1531" s="49">
        <v>102.35469113918218</v>
      </c>
      <c r="U1531" s="49" t="s">
        <v>2146</v>
      </c>
      <c r="V1531" s="49">
        <v>0.29728859379567718</v>
      </c>
      <c r="W1531" s="49">
        <v>1.1827248672603601</v>
      </c>
      <c r="X1531" s="49">
        <v>2.8362873714296502</v>
      </c>
      <c r="Y1531" s="49">
        <v>44.303867318364098</v>
      </c>
      <c r="Z1531" s="49">
        <v>0.43808999999999998</v>
      </c>
      <c r="AA1531" s="49">
        <v>148.6976837</v>
      </c>
      <c r="AB1531" s="49">
        <v>1.7852155009999999</v>
      </c>
      <c r="AC1531" s="51">
        <v>0.55651590368719528</v>
      </c>
      <c r="AD1531" s="53">
        <v>98000</v>
      </c>
      <c r="AE1531" s="51">
        <v>68.60482313971697</v>
      </c>
      <c r="AF1531" s="51">
        <v>154.69511468417485</v>
      </c>
      <c r="AG1531" s="51">
        <v>29.154907593397944</v>
      </c>
      <c r="AH1531" s="51">
        <v>0.18780957866987788</v>
      </c>
      <c r="AI1531" s="51">
        <v>0.1884668927840451</v>
      </c>
      <c r="AJ1531" s="51">
        <v>0.14107393531585311</v>
      </c>
      <c r="AK1531" s="51">
        <v>136.74014663078972</v>
      </c>
      <c r="AL1531" s="51">
        <v>96.088860723507537</v>
      </c>
      <c r="AM1531" s="51">
        <v>177.39143253807191</v>
      </c>
    </row>
    <row r="1532" spans="1:39">
      <c r="A1532" t="s">
        <v>3203</v>
      </c>
      <c r="B1532">
        <v>6</v>
      </c>
      <c r="C1532" t="s">
        <v>3204</v>
      </c>
      <c r="D1532" t="s">
        <v>2144</v>
      </c>
      <c r="E1532" t="s">
        <v>137</v>
      </c>
      <c r="F1532" t="s">
        <v>138</v>
      </c>
      <c r="G1532" t="s">
        <v>139</v>
      </c>
      <c r="H1532" t="s">
        <v>140</v>
      </c>
      <c r="I1532" t="s">
        <v>10</v>
      </c>
      <c r="J1532" t="s">
        <v>20</v>
      </c>
      <c r="K1532">
        <v>52</v>
      </c>
      <c r="L1532">
        <v>150486475</v>
      </c>
      <c r="M1532" t="s">
        <v>2145</v>
      </c>
      <c r="N1532">
        <v>530</v>
      </c>
      <c r="O1532">
        <v>6736006.1386538008</v>
      </c>
      <c r="P1532" s="49" t="s">
        <v>33</v>
      </c>
      <c r="Q1532" s="49">
        <v>9800000</v>
      </c>
      <c r="R1532" s="49">
        <v>32.510452999999998</v>
      </c>
      <c r="S1532" s="49">
        <v>52.540310169999998</v>
      </c>
      <c r="T1532" s="49">
        <v>102.35469113918218</v>
      </c>
      <c r="U1532" s="49" t="s">
        <v>2146</v>
      </c>
      <c r="V1532" s="49">
        <v>0.29728859379567718</v>
      </c>
      <c r="W1532" s="49">
        <v>1.1827248672603601</v>
      </c>
      <c r="X1532" s="49">
        <v>2.8362873714296502</v>
      </c>
      <c r="Y1532" s="49">
        <v>44.303867318364098</v>
      </c>
      <c r="Z1532" s="49">
        <v>0.43808999999999998</v>
      </c>
      <c r="AA1532" s="49">
        <v>148.6976837</v>
      </c>
      <c r="AB1532" s="49">
        <v>1.7852155009999999</v>
      </c>
      <c r="AC1532" s="51">
        <v>0.55651590368719528</v>
      </c>
      <c r="AD1532" s="53">
        <v>98000</v>
      </c>
      <c r="AE1532" s="51">
        <v>68.734756516875521</v>
      </c>
      <c r="AF1532" s="51">
        <v>154.98809785592516</v>
      </c>
      <c r="AG1532" s="51">
        <v>29.20981494420603</v>
      </c>
      <c r="AH1532" s="51">
        <v>0.18740786537351337</v>
      </c>
      <c r="AI1532" s="51">
        <v>0.18846489084187018</v>
      </c>
      <c r="AJ1532" s="51">
        <v>0.14107393531585311</v>
      </c>
      <c r="AK1532" s="51">
        <v>136.73869414296811</v>
      </c>
      <c r="AL1532" s="51">
        <v>96.087840043747917</v>
      </c>
      <c r="AM1532" s="51">
        <v>177.38954824218831</v>
      </c>
    </row>
    <row r="1533" spans="1:39">
      <c r="A1533" t="s">
        <v>3205</v>
      </c>
      <c r="B1533">
        <v>6</v>
      </c>
      <c r="C1533" t="s">
        <v>3206</v>
      </c>
      <c r="D1533" t="s">
        <v>2144</v>
      </c>
      <c r="E1533" t="s">
        <v>137</v>
      </c>
      <c r="F1533" t="s">
        <v>138</v>
      </c>
      <c r="G1533" t="s">
        <v>139</v>
      </c>
      <c r="H1533" t="s">
        <v>140</v>
      </c>
      <c r="I1533" t="s">
        <v>10</v>
      </c>
      <c r="J1533" t="s">
        <v>20</v>
      </c>
      <c r="K1533">
        <v>52</v>
      </c>
      <c r="L1533">
        <v>150486475</v>
      </c>
      <c r="M1533" t="s">
        <v>2145</v>
      </c>
      <c r="N1533">
        <v>531</v>
      </c>
      <c r="O1533">
        <v>6748739.609615339</v>
      </c>
      <c r="P1533" s="49" t="s">
        <v>33</v>
      </c>
      <c r="Q1533" s="49">
        <v>9800000</v>
      </c>
      <c r="R1533" s="49">
        <v>32.510452999999998</v>
      </c>
      <c r="S1533" s="49">
        <v>52.540310169999998</v>
      </c>
      <c r="T1533" s="49">
        <v>102.35469113918218</v>
      </c>
      <c r="U1533" s="49" t="s">
        <v>2146</v>
      </c>
      <c r="V1533" s="49">
        <v>0.29728859379567718</v>
      </c>
      <c r="W1533" s="49">
        <v>1.1827248672603601</v>
      </c>
      <c r="X1533" s="49">
        <v>2.8362873714296502</v>
      </c>
      <c r="Y1533" s="49">
        <v>44.303867318364098</v>
      </c>
      <c r="Z1533" s="49">
        <v>0.43808999999999998</v>
      </c>
      <c r="AA1533" s="49">
        <v>148.6976837</v>
      </c>
      <c r="AB1533" s="49">
        <v>1.7852155009999999</v>
      </c>
      <c r="AC1533" s="51">
        <v>0.55651590368719528</v>
      </c>
      <c r="AD1533" s="53">
        <v>98000</v>
      </c>
      <c r="AE1533" s="51">
        <v>68.864689894034072</v>
      </c>
      <c r="AF1533" s="51">
        <v>155.2810810276755</v>
      </c>
      <c r="AG1533" s="51">
        <v>29.264604401911431</v>
      </c>
      <c r="AH1533" s="51">
        <v>0.18700547672440629</v>
      </c>
      <c r="AI1533" s="51">
        <v>0.18846213723032781</v>
      </c>
      <c r="AJ1533" s="51">
        <v>0.14107393531585311</v>
      </c>
      <c r="AK1533" s="51">
        <v>136.73669628944327</v>
      </c>
      <c r="AL1533" s="51">
        <v>96.086436129288074</v>
      </c>
      <c r="AM1533" s="51">
        <v>177.38695644959844</v>
      </c>
    </row>
    <row r="1534" spans="1:39">
      <c r="A1534" t="s">
        <v>3207</v>
      </c>
      <c r="B1534">
        <v>6</v>
      </c>
      <c r="C1534" t="s">
        <v>3208</v>
      </c>
      <c r="D1534" t="s">
        <v>2144</v>
      </c>
      <c r="E1534" t="s">
        <v>137</v>
      </c>
      <c r="F1534" t="s">
        <v>138</v>
      </c>
      <c r="G1534" t="s">
        <v>139</v>
      </c>
      <c r="H1534" t="s">
        <v>140</v>
      </c>
      <c r="I1534" t="s">
        <v>10</v>
      </c>
      <c r="J1534" t="s">
        <v>20</v>
      </c>
      <c r="K1534">
        <v>52</v>
      </c>
      <c r="L1534">
        <v>150486475</v>
      </c>
      <c r="M1534" t="s">
        <v>2145</v>
      </c>
      <c r="N1534">
        <v>532</v>
      </c>
      <c r="O1534">
        <v>6761473.0805768771</v>
      </c>
      <c r="P1534" s="49" t="s">
        <v>33</v>
      </c>
      <c r="Q1534" s="49">
        <v>9800000</v>
      </c>
      <c r="R1534" s="49">
        <v>32.510452999999998</v>
      </c>
      <c r="S1534" s="49">
        <v>52.540310169999998</v>
      </c>
      <c r="T1534" s="49">
        <v>102.35469113918218</v>
      </c>
      <c r="U1534" s="49" t="s">
        <v>2146</v>
      </c>
      <c r="V1534" s="49">
        <v>0.29728859379567718</v>
      </c>
      <c r="W1534" s="49">
        <v>1.1827248672603601</v>
      </c>
      <c r="X1534" s="49">
        <v>2.8362873714296502</v>
      </c>
      <c r="Y1534" s="49">
        <v>44.303867318364098</v>
      </c>
      <c r="Z1534" s="49">
        <v>0.43808999999999998</v>
      </c>
      <c r="AA1534" s="49">
        <v>148.6976837</v>
      </c>
      <c r="AB1534" s="49">
        <v>1.7852155009999999</v>
      </c>
      <c r="AC1534" s="51">
        <v>0.55651590368719528</v>
      </c>
      <c r="AD1534" s="53">
        <v>98000</v>
      </c>
      <c r="AE1534" s="51">
        <v>68.994623271192623</v>
      </c>
      <c r="AF1534" s="51">
        <v>155.57406419942581</v>
      </c>
      <c r="AG1534" s="51">
        <v>29.319275771704504</v>
      </c>
      <c r="AH1534" s="51">
        <v>0.1866024231578276</v>
      </c>
      <c r="AI1534" s="51">
        <v>0.18845863494393891</v>
      </c>
      <c r="AJ1534" s="51">
        <v>0.14107393531585311</v>
      </c>
      <c r="AK1534" s="51">
        <v>136.7341552428579</v>
      </c>
      <c r="AL1534" s="51">
        <v>96.084650506868854</v>
      </c>
      <c r="AM1534" s="51">
        <v>177.38365997884696</v>
      </c>
    </row>
    <row r="1535" spans="1:39">
      <c r="A1535" t="s">
        <v>3209</v>
      </c>
      <c r="B1535">
        <v>6</v>
      </c>
      <c r="C1535" t="s">
        <v>3210</v>
      </c>
      <c r="D1535" t="s">
        <v>2144</v>
      </c>
      <c r="E1535" t="s">
        <v>137</v>
      </c>
      <c r="F1535" t="s">
        <v>138</v>
      </c>
      <c r="G1535" t="s">
        <v>139</v>
      </c>
      <c r="H1535" t="s">
        <v>140</v>
      </c>
      <c r="I1535" t="s">
        <v>10</v>
      </c>
      <c r="J1535" t="s">
        <v>20</v>
      </c>
      <c r="K1535">
        <v>52</v>
      </c>
      <c r="L1535">
        <v>150486475</v>
      </c>
      <c r="M1535" t="s">
        <v>2145</v>
      </c>
      <c r="N1535">
        <v>533</v>
      </c>
      <c r="O1535">
        <v>6774206.5515384153</v>
      </c>
      <c r="P1535" s="49" t="s">
        <v>33</v>
      </c>
      <c r="Q1535" s="49">
        <v>9800000</v>
      </c>
      <c r="R1535" s="49">
        <v>32.510452999999998</v>
      </c>
      <c r="S1535" s="49">
        <v>52.540310169999998</v>
      </c>
      <c r="T1535" s="49">
        <v>102.35469113918218</v>
      </c>
      <c r="U1535" s="49" t="s">
        <v>2146</v>
      </c>
      <c r="V1535" s="49">
        <v>0.29728859379567718</v>
      </c>
      <c r="W1535" s="49">
        <v>1.1827248672603601</v>
      </c>
      <c r="X1535" s="49">
        <v>2.8362873714296502</v>
      </c>
      <c r="Y1535" s="49">
        <v>44.303867318364098</v>
      </c>
      <c r="Z1535" s="49">
        <v>0.43808999999999998</v>
      </c>
      <c r="AA1535" s="49">
        <v>148.6976837</v>
      </c>
      <c r="AB1535" s="49">
        <v>1.7852155009999999</v>
      </c>
      <c r="AC1535" s="51">
        <v>0.55651590368719528</v>
      </c>
      <c r="AD1535" s="53">
        <v>98000</v>
      </c>
      <c r="AE1535" s="51">
        <v>69.124556648351174</v>
      </c>
      <c r="AF1535" s="51">
        <v>155.86704737117614</v>
      </c>
      <c r="AG1535" s="51">
        <v>29.373828861823114</v>
      </c>
      <c r="AH1535" s="51">
        <v>0.18619871507533833</v>
      </c>
      <c r="AI1535" s="51">
        <v>0.18845438697426109</v>
      </c>
      <c r="AJ1535" s="51">
        <v>0.14107393531585311</v>
      </c>
      <c r="AK1535" s="51">
        <v>136.73107317370483</v>
      </c>
      <c r="AL1535" s="51">
        <v>96.082484701720261</v>
      </c>
      <c r="AM1535" s="51">
        <v>177.37966164568937</v>
      </c>
    </row>
    <row r="1536" spans="1:39">
      <c r="A1536" t="s">
        <v>3211</v>
      </c>
      <c r="B1536">
        <v>6</v>
      </c>
      <c r="C1536" t="s">
        <v>3212</v>
      </c>
      <c r="D1536" t="s">
        <v>2144</v>
      </c>
      <c r="E1536" t="s">
        <v>137</v>
      </c>
      <c r="F1536" t="s">
        <v>138</v>
      </c>
      <c r="G1536" t="s">
        <v>139</v>
      </c>
      <c r="H1536" t="s">
        <v>140</v>
      </c>
      <c r="I1536" t="s">
        <v>10</v>
      </c>
      <c r="J1536" t="s">
        <v>20</v>
      </c>
      <c r="K1536">
        <v>52</v>
      </c>
      <c r="L1536">
        <v>150486475</v>
      </c>
      <c r="M1536" t="s">
        <v>2145</v>
      </c>
      <c r="N1536">
        <v>534</v>
      </c>
      <c r="O1536">
        <v>6786940.0224999534</v>
      </c>
      <c r="P1536" s="49" t="s">
        <v>33</v>
      </c>
      <c r="Q1536" s="49">
        <v>9800000</v>
      </c>
      <c r="R1536" s="49">
        <v>32.510452999999998</v>
      </c>
      <c r="S1536" s="49">
        <v>52.540310169999998</v>
      </c>
      <c r="T1536" s="49">
        <v>102.35469113918218</v>
      </c>
      <c r="U1536" s="49" t="s">
        <v>2146</v>
      </c>
      <c r="V1536" s="49">
        <v>0.29728859379567718</v>
      </c>
      <c r="W1536" s="49">
        <v>1.1827248672603601</v>
      </c>
      <c r="X1536" s="49">
        <v>2.8362873714296502</v>
      </c>
      <c r="Y1536" s="49">
        <v>44.303867318364098</v>
      </c>
      <c r="Z1536" s="49">
        <v>0.43808999999999998</v>
      </c>
      <c r="AA1536" s="49">
        <v>148.6976837</v>
      </c>
      <c r="AB1536" s="49">
        <v>1.7852155009999999</v>
      </c>
      <c r="AC1536" s="51">
        <v>0.55651590368719528</v>
      </c>
      <c r="AD1536" s="53">
        <v>98000</v>
      </c>
      <c r="AE1536" s="51">
        <v>69.254490025509725</v>
      </c>
      <c r="AF1536" s="51">
        <v>156.16003054292645</v>
      </c>
      <c r="AG1536" s="51">
        <v>29.428263483542697</v>
      </c>
      <c r="AH1536" s="51">
        <v>0.18579436284475218</v>
      </c>
      <c r="AI1536" s="51">
        <v>0.188449396309853</v>
      </c>
      <c r="AJ1536" s="51">
        <v>0.14107393531585311</v>
      </c>
      <c r="AK1536" s="51">
        <v>136.7274522503009</v>
      </c>
      <c r="AL1536" s="51">
        <v>96.079940237543326</v>
      </c>
      <c r="AM1536" s="51">
        <v>177.37496426305844</v>
      </c>
    </row>
    <row r="1537" spans="1:39">
      <c r="A1537" t="s">
        <v>3213</v>
      </c>
      <c r="B1537">
        <v>6</v>
      </c>
      <c r="C1537" t="s">
        <v>3214</v>
      </c>
      <c r="D1537" t="s">
        <v>2144</v>
      </c>
      <c r="E1537" t="s">
        <v>137</v>
      </c>
      <c r="F1537" t="s">
        <v>138</v>
      </c>
      <c r="G1537" t="s">
        <v>139</v>
      </c>
      <c r="H1537" t="s">
        <v>140</v>
      </c>
      <c r="I1537" t="s">
        <v>10</v>
      </c>
      <c r="J1537" t="s">
        <v>20</v>
      </c>
      <c r="K1537">
        <v>52</v>
      </c>
      <c r="L1537">
        <v>150486475</v>
      </c>
      <c r="M1537" t="s">
        <v>2145</v>
      </c>
      <c r="N1537">
        <v>535</v>
      </c>
      <c r="O1537">
        <v>6799673.4934614915</v>
      </c>
      <c r="P1537" s="49" t="s">
        <v>33</v>
      </c>
      <c r="Q1537" s="49">
        <v>9800000</v>
      </c>
      <c r="R1537" s="49">
        <v>32.510452999999998</v>
      </c>
      <c r="S1537" s="49">
        <v>52.540310169999998</v>
      </c>
      <c r="T1537" s="49">
        <v>102.35469113918218</v>
      </c>
      <c r="U1537" s="49" t="s">
        <v>2146</v>
      </c>
      <c r="V1537" s="49">
        <v>0.29728859379567718</v>
      </c>
      <c r="W1537" s="49">
        <v>1.1827248672603601</v>
      </c>
      <c r="X1537" s="49">
        <v>2.8362873714296502</v>
      </c>
      <c r="Y1537" s="49">
        <v>44.303867318364098</v>
      </c>
      <c r="Z1537" s="49">
        <v>0.43808999999999998</v>
      </c>
      <c r="AA1537" s="49">
        <v>148.6976837</v>
      </c>
      <c r="AB1537" s="49">
        <v>1.7852155009999999</v>
      </c>
      <c r="AC1537" s="51">
        <v>0.55651590368719528</v>
      </c>
      <c r="AD1537" s="53">
        <v>98000</v>
      </c>
      <c r="AE1537" s="51">
        <v>69.384423402668276</v>
      </c>
      <c r="AF1537" s="51">
        <v>156.45301371467679</v>
      </c>
      <c r="AG1537" s="51">
        <v>29.482579451166398</v>
      </c>
      <c r="AH1537" s="51">
        <v>0.1853893768000644</v>
      </c>
      <c r="AI1537" s="51">
        <v>0.18844366593623918</v>
      </c>
      <c r="AJ1537" s="51">
        <v>0.14107393531585311</v>
      </c>
      <c r="AK1537" s="51">
        <v>136.72329463876164</v>
      </c>
      <c r="AL1537" s="51">
        <v>96.077018636492141</v>
      </c>
      <c r="AM1537" s="51">
        <v>177.36957064103117</v>
      </c>
    </row>
    <row r="1538" spans="1:39">
      <c r="A1538" t="s">
        <v>3215</v>
      </c>
      <c r="B1538">
        <v>6</v>
      </c>
      <c r="C1538" t="s">
        <v>3216</v>
      </c>
      <c r="D1538" t="s">
        <v>2144</v>
      </c>
      <c r="E1538" t="s">
        <v>137</v>
      </c>
      <c r="F1538" t="s">
        <v>138</v>
      </c>
      <c r="G1538" t="s">
        <v>139</v>
      </c>
      <c r="H1538" t="s">
        <v>140</v>
      </c>
      <c r="I1538" t="s">
        <v>10</v>
      </c>
      <c r="J1538" t="s">
        <v>20</v>
      </c>
      <c r="K1538">
        <v>52</v>
      </c>
      <c r="L1538">
        <v>150486475</v>
      </c>
      <c r="M1538" t="s">
        <v>2145</v>
      </c>
      <c r="N1538">
        <v>536</v>
      </c>
      <c r="O1538">
        <v>6812406.9644230297</v>
      </c>
      <c r="P1538" s="49" t="s">
        <v>33</v>
      </c>
      <c r="Q1538" s="49">
        <v>9800000</v>
      </c>
      <c r="R1538" s="49">
        <v>32.510452999999998</v>
      </c>
      <c r="S1538" s="49">
        <v>52.540310169999998</v>
      </c>
      <c r="T1538" s="49">
        <v>102.35469113918218</v>
      </c>
      <c r="U1538" s="49" t="s">
        <v>2146</v>
      </c>
      <c r="V1538" s="49">
        <v>0.29728859379567718</v>
      </c>
      <c r="W1538" s="49">
        <v>1.1827248672603601</v>
      </c>
      <c r="X1538" s="49">
        <v>2.8362873714296502</v>
      </c>
      <c r="Y1538" s="49">
        <v>44.303867318364098</v>
      </c>
      <c r="Z1538" s="49">
        <v>0.43808999999999998</v>
      </c>
      <c r="AA1538" s="49">
        <v>148.6976837</v>
      </c>
      <c r="AB1538" s="49">
        <v>1.7852155009999999</v>
      </c>
      <c r="AC1538" s="51">
        <v>0.55651590368719528</v>
      </c>
      <c r="AD1538" s="53">
        <v>98000</v>
      </c>
      <c r="AE1538" s="51">
        <v>69.514356779826826</v>
      </c>
      <c r="AF1538" s="51">
        <v>156.74599688642709</v>
      </c>
      <c r="AG1538" s="51">
        <v>29.536776582014991</v>
      </c>
      <c r="AH1538" s="51">
        <v>0.18498376724101306</v>
      </c>
      <c r="AI1538" s="51">
        <v>0.18843719883587426</v>
      </c>
      <c r="AJ1538" s="51">
        <v>0.14107393531585311</v>
      </c>
      <c r="AK1538" s="51">
        <v>136.7186025029753</v>
      </c>
      <c r="AL1538" s="51">
        <v>96.073721419155618</v>
      </c>
      <c r="AM1538" s="51">
        <v>177.36348358679498</v>
      </c>
    </row>
    <row r="1539" spans="1:39">
      <c r="A1539" t="s">
        <v>3217</v>
      </c>
      <c r="B1539">
        <v>6</v>
      </c>
      <c r="C1539" t="s">
        <v>3218</v>
      </c>
      <c r="D1539" t="s">
        <v>2144</v>
      </c>
      <c r="E1539" t="s">
        <v>137</v>
      </c>
      <c r="F1539" t="s">
        <v>138</v>
      </c>
      <c r="G1539" t="s">
        <v>139</v>
      </c>
      <c r="H1539" t="s">
        <v>140</v>
      </c>
      <c r="I1539" t="s">
        <v>10</v>
      </c>
      <c r="J1539" t="s">
        <v>20</v>
      </c>
      <c r="K1539">
        <v>52</v>
      </c>
      <c r="L1539">
        <v>150486475</v>
      </c>
      <c r="M1539" t="s">
        <v>2145</v>
      </c>
      <c r="N1539">
        <v>537</v>
      </c>
      <c r="O1539">
        <v>6825140.4353845678</v>
      </c>
      <c r="P1539" s="49" t="s">
        <v>33</v>
      </c>
      <c r="Q1539" s="49">
        <v>9800000</v>
      </c>
      <c r="R1539" s="49">
        <v>32.510452999999998</v>
      </c>
      <c r="S1539" s="49">
        <v>52.540310169999998</v>
      </c>
      <c r="T1539" s="49">
        <v>102.35469113918218</v>
      </c>
      <c r="U1539" s="49" t="s">
        <v>2146</v>
      </c>
      <c r="V1539" s="49">
        <v>0.29728859379567718</v>
      </c>
      <c r="W1539" s="49">
        <v>1.1827248672603601</v>
      </c>
      <c r="X1539" s="49">
        <v>2.8362873714296502</v>
      </c>
      <c r="Y1539" s="49">
        <v>44.303867318364098</v>
      </c>
      <c r="Z1539" s="49">
        <v>0.43808999999999998</v>
      </c>
      <c r="AA1539" s="49">
        <v>148.6976837</v>
      </c>
      <c r="AB1539" s="49">
        <v>1.7852155009999999</v>
      </c>
      <c r="AC1539" s="51">
        <v>0.55651590368719528</v>
      </c>
      <c r="AD1539" s="53">
        <v>98000</v>
      </c>
      <c r="AE1539" s="51">
        <v>69.644290156985392</v>
      </c>
      <c r="AF1539" s="51">
        <v>157.03898005817746</v>
      </c>
      <c r="AG1539" s="51">
        <v>29.590854696416997</v>
      </c>
      <c r="AH1539" s="51">
        <v>0.18457754443345195</v>
      </c>
      <c r="AI1539" s="51">
        <v>0.18842999798810856</v>
      </c>
      <c r="AJ1539" s="51">
        <v>0.14107393531585311</v>
      </c>
      <c r="AK1539" s="51">
        <v>136.71337800457772</v>
      </c>
      <c r="AL1539" s="51">
        <v>96.070050104539931</v>
      </c>
      <c r="AM1539" s="51">
        <v>177.3567059046155</v>
      </c>
    </row>
    <row r="1540" spans="1:39">
      <c r="A1540" t="s">
        <v>3219</v>
      </c>
      <c r="B1540">
        <v>6</v>
      </c>
      <c r="C1540" t="s">
        <v>3220</v>
      </c>
      <c r="D1540" t="s">
        <v>2144</v>
      </c>
      <c r="E1540" t="s">
        <v>137</v>
      </c>
      <c r="F1540" t="s">
        <v>138</v>
      </c>
      <c r="G1540" t="s">
        <v>139</v>
      </c>
      <c r="H1540" t="s">
        <v>140</v>
      </c>
      <c r="I1540" t="s">
        <v>10</v>
      </c>
      <c r="J1540" t="s">
        <v>20</v>
      </c>
      <c r="K1540">
        <v>52</v>
      </c>
      <c r="L1540">
        <v>150486475</v>
      </c>
      <c r="M1540" t="s">
        <v>2145</v>
      </c>
      <c r="N1540">
        <v>538</v>
      </c>
      <c r="O1540">
        <v>6837873.906346106</v>
      </c>
      <c r="P1540" s="49" t="s">
        <v>33</v>
      </c>
      <c r="Q1540" s="49">
        <v>9800000</v>
      </c>
      <c r="R1540" s="49">
        <v>32.510452999999998</v>
      </c>
      <c r="S1540" s="49">
        <v>52.540310169999998</v>
      </c>
      <c r="T1540" s="49">
        <v>102.35469113918218</v>
      </c>
      <c r="U1540" s="49" t="s">
        <v>2146</v>
      </c>
      <c r="V1540" s="49">
        <v>0.29728859379567718</v>
      </c>
      <c r="W1540" s="49">
        <v>1.1827248672603601</v>
      </c>
      <c r="X1540" s="49">
        <v>2.8362873714296502</v>
      </c>
      <c r="Y1540" s="49">
        <v>44.303867318364098</v>
      </c>
      <c r="Z1540" s="49">
        <v>0.43808999999999998</v>
      </c>
      <c r="AA1540" s="49">
        <v>148.6976837</v>
      </c>
      <c r="AB1540" s="49">
        <v>1.7852155009999999</v>
      </c>
      <c r="AC1540" s="51">
        <v>0.55651590368719528</v>
      </c>
      <c r="AD1540" s="53">
        <v>98000</v>
      </c>
      <c r="AE1540" s="51">
        <v>69.774223534143943</v>
      </c>
      <c r="AF1540" s="51">
        <v>157.33196322992779</v>
      </c>
      <c r="AG1540" s="51">
        <v>29.6448136176985</v>
      </c>
      <c r="AH1540" s="51">
        <v>0.18417071860865489</v>
      </c>
      <c r="AI1540" s="51">
        <v>0.1884220663691524</v>
      </c>
      <c r="AJ1540" s="51">
        <v>0.14107393531585311</v>
      </c>
      <c r="AK1540" s="51">
        <v>136.70762330292661</v>
      </c>
      <c r="AL1540" s="51">
        <v>96.066006210050404</v>
      </c>
      <c r="AM1540" s="51">
        <v>177.34924039580281</v>
      </c>
    </row>
    <row r="1541" spans="1:39">
      <c r="A1541" t="s">
        <v>3221</v>
      </c>
      <c r="B1541">
        <v>6</v>
      </c>
      <c r="C1541" t="s">
        <v>3222</v>
      </c>
      <c r="D1541" t="s">
        <v>2144</v>
      </c>
      <c r="E1541" t="s">
        <v>137</v>
      </c>
      <c r="F1541" t="s">
        <v>138</v>
      </c>
      <c r="G1541" t="s">
        <v>139</v>
      </c>
      <c r="H1541" t="s">
        <v>140</v>
      </c>
      <c r="I1541" t="s">
        <v>10</v>
      </c>
      <c r="J1541" t="s">
        <v>20</v>
      </c>
      <c r="K1541">
        <v>52</v>
      </c>
      <c r="L1541">
        <v>150486475</v>
      </c>
      <c r="M1541" t="s">
        <v>2145</v>
      </c>
      <c r="N1541">
        <v>539</v>
      </c>
      <c r="O1541">
        <v>6850607.3773076441</v>
      </c>
      <c r="P1541" s="49" t="s">
        <v>33</v>
      </c>
      <c r="Q1541" s="49">
        <v>9800000</v>
      </c>
      <c r="R1541" s="49">
        <v>32.510452999999998</v>
      </c>
      <c r="S1541" s="49">
        <v>52.540310169999998</v>
      </c>
      <c r="T1541" s="49">
        <v>102.35469113918218</v>
      </c>
      <c r="U1541" s="49" t="s">
        <v>2146</v>
      </c>
      <c r="V1541" s="49">
        <v>0.29728859379567718</v>
      </c>
      <c r="W1541" s="49">
        <v>1.1827248672603601</v>
      </c>
      <c r="X1541" s="49">
        <v>2.8362873714296502</v>
      </c>
      <c r="Y1541" s="49">
        <v>44.303867318364098</v>
      </c>
      <c r="Z1541" s="49">
        <v>0.43808999999999998</v>
      </c>
      <c r="AA1541" s="49">
        <v>148.6976837</v>
      </c>
      <c r="AB1541" s="49">
        <v>1.7852155009999999</v>
      </c>
      <c r="AC1541" s="51">
        <v>0.55651590368719528</v>
      </c>
      <c r="AD1541" s="53">
        <v>98000</v>
      </c>
      <c r="AE1541" s="51">
        <v>69.904156911302493</v>
      </c>
      <c r="AF1541" s="51">
        <v>157.6249464016781</v>
      </c>
      <c r="AG1541" s="51">
        <v>29.698653172173209</v>
      </c>
      <c r="AH1541" s="51">
        <v>0.18376329996384211</v>
      </c>
      <c r="AI1541" s="51">
        <v>0.18841340695204215</v>
      </c>
      <c r="AJ1541" s="51">
        <v>0.14107393531585311</v>
      </c>
      <c r="AK1541" s="51">
        <v>136.70134055507683</v>
      </c>
      <c r="AL1541" s="51">
        <v>96.061591251474056</v>
      </c>
      <c r="AM1541" s="51">
        <v>177.3410898586796</v>
      </c>
    </row>
    <row r="1542" spans="1:39">
      <c r="A1542" t="s">
        <v>3223</v>
      </c>
      <c r="B1542">
        <v>6</v>
      </c>
      <c r="C1542" t="s">
        <v>3224</v>
      </c>
      <c r="D1542" t="s">
        <v>2144</v>
      </c>
      <c r="E1542" t="s">
        <v>137</v>
      </c>
      <c r="F1542" t="s">
        <v>138</v>
      </c>
      <c r="G1542" t="s">
        <v>139</v>
      </c>
      <c r="H1542" t="s">
        <v>140</v>
      </c>
      <c r="I1542" t="s">
        <v>10</v>
      </c>
      <c r="J1542" t="s">
        <v>20</v>
      </c>
      <c r="K1542">
        <v>52</v>
      </c>
      <c r="L1542">
        <v>150486475</v>
      </c>
      <c r="M1542" t="s">
        <v>2145</v>
      </c>
      <c r="N1542">
        <v>540</v>
      </c>
      <c r="O1542">
        <v>6863340.8482691823</v>
      </c>
      <c r="P1542" s="49" t="s">
        <v>33</v>
      </c>
      <c r="Q1542" s="49">
        <v>9800000</v>
      </c>
      <c r="R1542" s="49">
        <v>32.510452999999998</v>
      </c>
      <c r="S1542" s="49">
        <v>52.540310169999998</v>
      </c>
      <c r="T1542" s="49">
        <v>102.35469113918218</v>
      </c>
      <c r="U1542" s="49" t="s">
        <v>2146</v>
      </c>
      <c r="V1542" s="49">
        <v>0.29728859379567718</v>
      </c>
      <c r="W1542" s="49">
        <v>1.1827248672603601</v>
      </c>
      <c r="X1542" s="49">
        <v>2.8362873714296502</v>
      </c>
      <c r="Y1542" s="49">
        <v>44.303867318364098</v>
      </c>
      <c r="Z1542" s="49">
        <v>0.43808999999999998</v>
      </c>
      <c r="AA1542" s="49">
        <v>148.6976837</v>
      </c>
      <c r="AB1542" s="49">
        <v>1.7852155009999999</v>
      </c>
      <c r="AC1542" s="51">
        <v>0.55651590368719528</v>
      </c>
      <c r="AD1542" s="53">
        <v>98000</v>
      </c>
      <c r="AE1542" s="51">
        <v>70.034090288461044</v>
      </c>
      <c r="AF1542" s="51">
        <v>157.91792957342844</v>
      </c>
      <c r="AG1542" s="51">
        <v>29.752373189132257</v>
      </c>
      <c r="AH1542" s="51">
        <v>0.18335529866140196</v>
      </c>
      <c r="AI1542" s="51">
        <v>0.18840402270660497</v>
      </c>
      <c r="AJ1542" s="51">
        <v>0.14107393531585311</v>
      </c>
      <c r="AK1542" s="51">
        <v>136.69453191575485</v>
      </c>
      <c r="AL1542" s="51">
        <v>96.056806742961768</v>
      </c>
      <c r="AM1542" s="51">
        <v>177.33225708854795</v>
      </c>
    </row>
    <row r="1543" spans="1:39">
      <c r="A1543" t="s">
        <v>3225</v>
      </c>
      <c r="B1543">
        <v>6</v>
      </c>
      <c r="C1543" t="s">
        <v>3226</v>
      </c>
      <c r="D1543" t="s">
        <v>2144</v>
      </c>
      <c r="E1543" t="s">
        <v>137</v>
      </c>
      <c r="F1543" t="s">
        <v>138</v>
      </c>
      <c r="G1543" t="s">
        <v>139</v>
      </c>
      <c r="H1543" t="s">
        <v>140</v>
      </c>
      <c r="I1543" t="s">
        <v>10</v>
      </c>
      <c r="J1543" t="s">
        <v>20</v>
      </c>
      <c r="K1543">
        <v>52</v>
      </c>
      <c r="L1543">
        <v>150486475</v>
      </c>
      <c r="M1543" t="s">
        <v>2145</v>
      </c>
      <c r="N1543">
        <v>541</v>
      </c>
      <c r="O1543">
        <v>6876074.3192307204</v>
      </c>
      <c r="P1543" s="49" t="s">
        <v>33</v>
      </c>
      <c r="Q1543" s="49">
        <v>9800000</v>
      </c>
      <c r="R1543" s="49">
        <v>32.510452999999998</v>
      </c>
      <c r="S1543" s="49">
        <v>52.540310169999998</v>
      </c>
      <c r="T1543" s="49">
        <v>102.35469113918218</v>
      </c>
      <c r="U1543" s="49" t="s">
        <v>2146</v>
      </c>
      <c r="V1543" s="49">
        <v>0.29728859379567718</v>
      </c>
      <c r="W1543" s="49">
        <v>1.1827248672603601</v>
      </c>
      <c r="X1543" s="49">
        <v>2.8362873714296502</v>
      </c>
      <c r="Y1543" s="49">
        <v>44.303867318364098</v>
      </c>
      <c r="Z1543" s="49">
        <v>0.43808999999999998</v>
      </c>
      <c r="AA1543" s="49">
        <v>148.6976837</v>
      </c>
      <c r="AB1543" s="49">
        <v>1.7852155009999999</v>
      </c>
      <c r="AC1543" s="51">
        <v>0.55651590368719528</v>
      </c>
      <c r="AD1543" s="53">
        <v>98000</v>
      </c>
      <c r="AE1543" s="51">
        <v>70.164023665619595</v>
      </c>
      <c r="AF1543" s="51">
        <v>158.21091274517875</v>
      </c>
      <c r="AG1543" s="51">
        <v>29.805973500834089</v>
      </c>
      <c r="AH1543" s="51">
        <v>0.18294672482934327</v>
      </c>
      <c r="AI1543" s="51">
        <v>0.18839391659942487</v>
      </c>
      <c r="AJ1543" s="51">
        <v>0.14107393531585311</v>
      </c>
      <c r="AK1543" s="51">
        <v>136.68719953733412</v>
      </c>
      <c r="AL1543" s="51">
        <v>96.051654197010905</v>
      </c>
      <c r="AM1543" s="51">
        <v>177.3227448776573</v>
      </c>
    </row>
    <row r="1544" spans="1:39">
      <c r="A1544" t="s">
        <v>3227</v>
      </c>
      <c r="B1544">
        <v>6</v>
      </c>
      <c r="C1544" t="s">
        <v>3228</v>
      </c>
      <c r="D1544" t="s">
        <v>2144</v>
      </c>
      <c r="E1544" t="s">
        <v>137</v>
      </c>
      <c r="F1544" t="s">
        <v>138</v>
      </c>
      <c r="G1544" t="s">
        <v>139</v>
      </c>
      <c r="H1544" t="s">
        <v>140</v>
      </c>
      <c r="I1544" t="s">
        <v>10</v>
      </c>
      <c r="J1544" t="s">
        <v>20</v>
      </c>
      <c r="K1544">
        <v>52</v>
      </c>
      <c r="L1544">
        <v>150486475</v>
      </c>
      <c r="M1544" t="s">
        <v>2145</v>
      </c>
      <c r="N1544">
        <v>542</v>
      </c>
      <c r="O1544">
        <v>6888807.7901922585</v>
      </c>
      <c r="P1544" s="49" t="s">
        <v>33</v>
      </c>
      <c r="Q1544" s="49">
        <v>9800000</v>
      </c>
      <c r="R1544" s="49">
        <v>32.510452999999998</v>
      </c>
      <c r="S1544" s="49">
        <v>52.540310169999998</v>
      </c>
      <c r="T1544" s="49">
        <v>102.35469113918218</v>
      </c>
      <c r="U1544" s="49" t="s">
        <v>2146</v>
      </c>
      <c r="V1544" s="49">
        <v>0.29728859379567718</v>
      </c>
      <c r="W1544" s="49">
        <v>1.1827248672603601</v>
      </c>
      <c r="X1544" s="49">
        <v>2.8362873714296502</v>
      </c>
      <c r="Y1544" s="49">
        <v>44.303867318364098</v>
      </c>
      <c r="Z1544" s="49">
        <v>0.43808999999999998</v>
      </c>
      <c r="AA1544" s="49">
        <v>148.6976837</v>
      </c>
      <c r="AB1544" s="49">
        <v>1.7852155009999999</v>
      </c>
      <c r="AC1544" s="51">
        <v>0.55651590368719528</v>
      </c>
      <c r="AD1544" s="53">
        <v>98000</v>
      </c>
      <c r="AE1544" s="51">
        <v>70.293957042778146</v>
      </c>
      <c r="AF1544" s="51">
        <v>158.50389591692908</v>
      </c>
      <c r="AG1544" s="51">
        <v>29.859453942494287</v>
      </c>
      <c r="AH1544" s="51">
        <v>0.18253758856079161</v>
      </c>
      <c r="AI1544" s="51">
        <v>0.18838309159380817</v>
      </c>
      <c r="AJ1544" s="51">
        <v>0.14107393531585311</v>
      </c>
      <c r="AK1544" s="51">
        <v>136.67934556980995</v>
      </c>
      <c r="AL1544" s="51">
        <v>96.04613512444773</v>
      </c>
      <c r="AM1544" s="51">
        <v>177.31255601517216</v>
      </c>
    </row>
    <row r="1545" spans="1:39">
      <c r="A1545" t="s">
        <v>3229</v>
      </c>
      <c r="B1545">
        <v>6</v>
      </c>
      <c r="C1545" t="s">
        <v>3230</v>
      </c>
      <c r="D1545" t="s">
        <v>2144</v>
      </c>
      <c r="E1545" t="s">
        <v>137</v>
      </c>
      <c r="F1545" t="s">
        <v>138</v>
      </c>
      <c r="G1545" t="s">
        <v>139</v>
      </c>
      <c r="H1545" t="s">
        <v>140</v>
      </c>
      <c r="I1545" t="s">
        <v>10</v>
      </c>
      <c r="J1545" t="s">
        <v>20</v>
      </c>
      <c r="K1545">
        <v>52</v>
      </c>
      <c r="L1545">
        <v>150486475</v>
      </c>
      <c r="M1545" t="s">
        <v>2145</v>
      </c>
      <c r="N1545">
        <v>543</v>
      </c>
      <c r="O1545">
        <v>6901541.2611537967</v>
      </c>
      <c r="P1545" s="49" t="s">
        <v>33</v>
      </c>
      <c r="Q1545" s="49">
        <v>9800000</v>
      </c>
      <c r="R1545" s="49">
        <v>32.510452999999998</v>
      </c>
      <c r="S1545" s="49">
        <v>52.540310169999998</v>
      </c>
      <c r="T1545" s="49">
        <v>102.35469113918218</v>
      </c>
      <c r="U1545" s="49" t="s">
        <v>2146</v>
      </c>
      <c r="V1545" s="49">
        <v>0.29728859379567718</v>
      </c>
      <c r="W1545" s="49">
        <v>1.1827248672603601</v>
      </c>
      <c r="X1545" s="49">
        <v>2.8362873714296502</v>
      </c>
      <c r="Y1545" s="49">
        <v>44.303867318364098</v>
      </c>
      <c r="Z1545" s="49">
        <v>0.43808999999999998</v>
      </c>
      <c r="AA1545" s="49">
        <v>148.6976837</v>
      </c>
      <c r="AB1545" s="49">
        <v>1.7852155009999999</v>
      </c>
      <c r="AC1545" s="51">
        <v>0.55651590368719528</v>
      </c>
      <c r="AD1545" s="53">
        <v>98000</v>
      </c>
      <c r="AE1545" s="51">
        <v>70.423890419936697</v>
      </c>
      <c r="AF1545" s="51">
        <v>158.79687908867939</v>
      </c>
      <c r="AG1545" s="51">
        <v>29.912814352275337</v>
      </c>
      <c r="AH1545" s="51">
        <v>0.18212789991407949</v>
      </c>
      <c r="AI1545" s="51">
        <v>0.18837155064974961</v>
      </c>
      <c r="AJ1545" s="51">
        <v>0.14107393531585311</v>
      </c>
      <c r="AK1545" s="51">
        <v>136.67097216077502</v>
      </c>
      <c r="AL1545" s="51">
        <v>96.040251034410062</v>
      </c>
      <c r="AM1545" s="51">
        <v>177.30169328713995</v>
      </c>
    </row>
    <row r="1546" spans="1:39">
      <c r="A1546" t="s">
        <v>3231</v>
      </c>
      <c r="B1546">
        <v>6</v>
      </c>
      <c r="C1546" t="s">
        <v>3232</v>
      </c>
      <c r="D1546" t="s">
        <v>2144</v>
      </c>
      <c r="E1546" t="s">
        <v>137</v>
      </c>
      <c r="F1546" t="s">
        <v>138</v>
      </c>
      <c r="G1546" t="s">
        <v>139</v>
      </c>
      <c r="H1546" t="s">
        <v>140</v>
      </c>
      <c r="I1546" t="s">
        <v>10</v>
      </c>
      <c r="J1546" t="s">
        <v>20</v>
      </c>
      <c r="K1546">
        <v>52</v>
      </c>
      <c r="L1546">
        <v>150486475</v>
      </c>
      <c r="M1546" t="s">
        <v>2145</v>
      </c>
      <c r="N1546">
        <v>544</v>
      </c>
      <c r="O1546">
        <v>6914274.7321153348</v>
      </c>
      <c r="P1546" s="49" t="s">
        <v>33</v>
      </c>
      <c r="Q1546" s="49">
        <v>9800000</v>
      </c>
      <c r="R1546" s="49">
        <v>32.510452999999998</v>
      </c>
      <c r="S1546" s="49">
        <v>52.540310169999998</v>
      </c>
      <c r="T1546" s="49">
        <v>102.35469113918218</v>
      </c>
      <c r="U1546" s="49" t="s">
        <v>2146</v>
      </c>
      <c r="V1546" s="49">
        <v>0.29728859379567718</v>
      </c>
      <c r="W1546" s="49">
        <v>1.1827248672603601</v>
      </c>
      <c r="X1546" s="49">
        <v>2.8362873714296502</v>
      </c>
      <c r="Y1546" s="49">
        <v>44.303867318364098</v>
      </c>
      <c r="Z1546" s="49">
        <v>0.43808999999999998</v>
      </c>
      <c r="AA1546" s="49">
        <v>148.6976837</v>
      </c>
      <c r="AB1546" s="49">
        <v>1.7852155009999999</v>
      </c>
      <c r="AC1546" s="51">
        <v>0.55651590368719528</v>
      </c>
      <c r="AD1546" s="53">
        <v>98000</v>
      </c>
      <c r="AE1546" s="51">
        <v>70.553823797095248</v>
      </c>
      <c r="AF1546" s="51">
        <v>159.08986226042973</v>
      </c>
      <c r="AG1546" s="51">
        <v>29.966054571276427</v>
      </c>
      <c r="AH1546" s="51">
        <v>0.18171766891259616</v>
      </c>
      <c r="AI1546" s="51">
        <v>0.18835929672389851</v>
      </c>
      <c r="AJ1546" s="51">
        <v>0.14107393531585311</v>
      </c>
      <c r="AK1546" s="51">
        <v>136.66208145539471</v>
      </c>
      <c r="AL1546" s="51">
        <v>96.034003434330117</v>
      </c>
      <c r="AM1546" s="51">
        <v>177.29015947645931</v>
      </c>
    </row>
    <row r="1547" spans="1:39">
      <c r="A1547" t="s">
        <v>3233</v>
      </c>
      <c r="B1547">
        <v>6</v>
      </c>
      <c r="C1547" t="s">
        <v>3234</v>
      </c>
      <c r="D1547" t="s">
        <v>2144</v>
      </c>
      <c r="E1547" t="s">
        <v>137</v>
      </c>
      <c r="F1547" t="s">
        <v>138</v>
      </c>
      <c r="G1547" t="s">
        <v>139</v>
      </c>
      <c r="H1547" t="s">
        <v>140</v>
      </c>
      <c r="I1547" t="s">
        <v>10</v>
      </c>
      <c r="J1547" t="s">
        <v>20</v>
      </c>
      <c r="K1547">
        <v>52</v>
      </c>
      <c r="L1547">
        <v>150486475</v>
      </c>
      <c r="M1547" t="s">
        <v>2145</v>
      </c>
      <c r="N1547">
        <v>545</v>
      </c>
      <c r="O1547">
        <v>6927008.203076873</v>
      </c>
      <c r="P1547" s="49" t="s">
        <v>33</v>
      </c>
      <c r="Q1547" s="49">
        <v>9800000</v>
      </c>
      <c r="R1547" s="49">
        <v>32.510452999999998</v>
      </c>
      <c r="S1547" s="49">
        <v>52.540310169999998</v>
      </c>
      <c r="T1547" s="49">
        <v>102.35469113918218</v>
      </c>
      <c r="U1547" s="49" t="s">
        <v>2146</v>
      </c>
      <c r="V1547" s="49">
        <v>0.29728859379567718</v>
      </c>
      <c r="W1547" s="49">
        <v>1.1827248672603601</v>
      </c>
      <c r="X1547" s="49">
        <v>2.8362873714296502</v>
      </c>
      <c r="Y1547" s="49">
        <v>44.303867318364098</v>
      </c>
      <c r="Z1547" s="49">
        <v>0.43808999999999998</v>
      </c>
      <c r="AA1547" s="49">
        <v>148.6976837</v>
      </c>
      <c r="AB1547" s="49">
        <v>1.7852155009999999</v>
      </c>
      <c r="AC1547" s="51">
        <v>0.55651590368719528</v>
      </c>
      <c r="AD1547" s="53">
        <v>98000</v>
      </c>
      <c r="AE1547" s="51">
        <v>70.683757174253799</v>
      </c>
      <c r="AF1547" s="51">
        <v>159.38284543218003</v>
      </c>
      <c r="AG1547" s="51">
        <v>30.019174443523131</v>
      </c>
      <c r="AH1547" s="51">
        <v>0.18130690554464618</v>
      </c>
      <c r="AI1547" s="51">
        <v>0.18834633276952489</v>
      </c>
      <c r="AJ1547" s="51">
        <v>0.14107393531585311</v>
      </c>
      <c r="AK1547" s="51">
        <v>136.65267559638266</v>
      </c>
      <c r="AL1547" s="51">
        <v>96.027393829917216</v>
      </c>
      <c r="AM1547" s="51">
        <v>177.27795736284813</v>
      </c>
    </row>
    <row r="1548" spans="1:39">
      <c r="A1548" t="s">
        <v>3235</v>
      </c>
      <c r="B1548">
        <v>6</v>
      </c>
      <c r="C1548" t="s">
        <v>3236</v>
      </c>
      <c r="D1548" t="s">
        <v>2144</v>
      </c>
      <c r="E1548" t="s">
        <v>137</v>
      </c>
      <c r="F1548" t="s">
        <v>138</v>
      </c>
      <c r="G1548" t="s">
        <v>139</v>
      </c>
      <c r="H1548" t="s">
        <v>140</v>
      </c>
      <c r="I1548" t="s">
        <v>10</v>
      </c>
      <c r="J1548" t="s">
        <v>20</v>
      </c>
      <c r="K1548">
        <v>52</v>
      </c>
      <c r="L1548">
        <v>150486475</v>
      </c>
      <c r="M1548" t="s">
        <v>2145</v>
      </c>
      <c r="N1548">
        <v>546</v>
      </c>
      <c r="O1548">
        <v>6939741.6740384111</v>
      </c>
      <c r="P1548" s="49" t="s">
        <v>33</v>
      </c>
      <c r="Q1548" s="49">
        <v>9800000</v>
      </c>
      <c r="R1548" s="49">
        <v>32.510452999999998</v>
      </c>
      <c r="S1548" s="49">
        <v>52.540310169999998</v>
      </c>
      <c r="T1548" s="49">
        <v>102.35469113918218</v>
      </c>
      <c r="U1548" s="49" t="s">
        <v>2146</v>
      </c>
      <c r="V1548" s="49">
        <v>0.29728859379567718</v>
      </c>
      <c r="W1548" s="49">
        <v>1.1827248672603601</v>
      </c>
      <c r="X1548" s="49">
        <v>2.8362873714296502</v>
      </c>
      <c r="Y1548" s="49">
        <v>44.303867318364098</v>
      </c>
      <c r="Z1548" s="49">
        <v>0.43808999999999998</v>
      </c>
      <c r="AA1548" s="49">
        <v>148.6976837</v>
      </c>
      <c r="AB1548" s="49">
        <v>1.7852155009999999</v>
      </c>
      <c r="AC1548" s="51">
        <v>0.55651590368719528</v>
      </c>
      <c r="AD1548" s="53">
        <v>98000</v>
      </c>
      <c r="AE1548" s="51">
        <v>70.813690551412364</v>
      </c>
      <c r="AF1548" s="51">
        <v>159.6758286039304</v>
      </c>
      <c r="AG1548" s="51">
        <v>30.072173815957139</v>
      </c>
      <c r="AH1548" s="51">
        <v>0.18089561976333138</v>
      </c>
      <c r="AI1548" s="51">
        <v>0.188332661736486</v>
      </c>
      <c r="AJ1548" s="51">
        <v>0.14107393531585311</v>
      </c>
      <c r="AK1548" s="51">
        <v>136.64275672397639</v>
      </c>
      <c r="AL1548" s="51">
        <v>96.020423725140631</v>
      </c>
      <c r="AM1548" s="51">
        <v>177.26508972281215</v>
      </c>
    </row>
    <row r="1549" spans="1:39">
      <c r="A1549" t="s">
        <v>3237</v>
      </c>
      <c r="B1549">
        <v>6</v>
      </c>
      <c r="C1549" t="s">
        <v>3238</v>
      </c>
      <c r="D1549" t="s">
        <v>2144</v>
      </c>
      <c r="E1549" t="s">
        <v>137</v>
      </c>
      <c r="F1549" t="s">
        <v>138</v>
      </c>
      <c r="G1549" t="s">
        <v>139</v>
      </c>
      <c r="H1549" t="s">
        <v>140</v>
      </c>
      <c r="I1549" t="s">
        <v>10</v>
      </c>
      <c r="J1549" t="s">
        <v>20</v>
      </c>
      <c r="K1549">
        <v>52</v>
      </c>
      <c r="L1549">
        <v>150486475</v>
      </c>
      <c r="M1549" t="s">
        <v>2145</v>
      </c>
      <c r="N1549">
        <v>547</v>
      </c>
      <c r="O1549">
        <v>6952475.1449999493</v>
      </c>
      <c r="P1549" s="49" t="s">
        <v>33</v>
      </c>
      <c r="Q1549" s="49">
        <v>9800000</v>
      </c>
      <c r="R1549" s="49">
        <v>32.510452999999998</v>
      </c>
      <c r="S1549" s="49">
        <v>52.540310169999998</v>
      </c>
      <c r="T1549" s="49">
        <v>102.35469113918218</v>
      </c>
      <c r="U1549" s="49" t="s">
        <v>2146</v>
      </c>
      <c r="V1549" s="49">
        <v>0.29728859379567718</v>
      </c>
      <c r="W1549" s="49">
        <v>1.1827248672603601</v>
      </c>
      <c r="X1549" s="49">
        <v>2.8362873714296502</v>
      </c>
      <c r="Y1549" s="49">
        <v>44.303867318364098</v>
      </c>
      <c r="Z1549" s="49">
        <v>0.43808999999999998</v>
      </c>
      <c r="AA1549" s="49">
        <v>148.6976837</v>
      </c>
      <c r="AB1549" s="49">
        <v>1.7852155009999999</v>
      </c>
      <c r="AC1549" s="51">
        <v>0.55651590368719528</v>
      </c>
      <c r="AD1549" s="53">
        <v>98000</v>
      </c>
      <c r="AE1549" s="51">
        <v>70.943623928570915</v>
      </c>
      <c r="AF1549" s="51">
        <v>159.96881177568071</v>
      </c>
      <c r="AG1549" s="51">
        <v>30.125052538425884</v>
      </c>
      <c r="AH1549" s="51">
        <v>0.18048382148654449</v>
      </c>
      <c r="AI1549" s="51">
        <v>0.18831828657119307</v>
      </c>
      <c r="AJ1549" s="51">
        <v>0.14107393531585311</v>
      </c>
      <c r="AK1549" s="51">
        <v>136.63232697591317</v>
      </c>
      <c r="AL1549" s="51">
        <v>96.013094622212762</v>
      </c>
      <c r="AM1549" s="51">
        <v>177.25155932961357</v>
      </c>
    </row>
    <row r="1550" spans="1:39">
      <c r="A1550" t="s">
        <v>3239</v>
      </c>
      <c r="B1550">
        <v>6</v>
      </c>
      <c r="C1550" t="s">
        <v>3240</v>
      </c>
      <c r="D1550" t="s">
        <v>2144</v>
      </c>
      <c r="E1550" t="s">
        <v>137</v>
      </c>
      <c r="F1550" t="s">
        <v>138</v>
      </c>
      <c r="G1550" t="s">
        <v>139</v>
      </c>
      <c r="H1550" t="s">
        <v>140</v>
      </c>
      <c r="I1550" t="s">
        <v>10</v>
      </c>
      <c r="J1550" t="s">
        <v>20</v>
      </c>
      <c r="K1550">
        <v>52</v>
      </c>
      <c r="L1550">
        <v>150486475</v>
      </c>
      <c r="M1550" t="s">
        <v>2145</v>
      </c>
      <c r="N1550">
        <v>548</v>
      </c>
      <c r="O1550">
        <v>6965208.6159614874</v>
      </c>
      <c r="P1550" s="49" t="s">
        <v>33</v>
      </c>
      <c r="Q1550" s="49">
        <v>9800000</v>
      </c>
      <c r="R1550" s="49">
        <v>32.510452999999998</v>
      </c>
      <c r="S1550" s="49">
        <v>52.540310169999998</v>
      </c>
      <c r="T1550" s="49">
        <v>102.35469113918218</v>
      </c>
      <c r="U1550" s="49" t="s">
        <v>2146</v>
      </c>
      <c r="V1550" s="49">
        <v>0.29728859379567718</v>
      </c>
      <c r="W1550" s="49">
        <v>1.1827248672603601</v>
      </c>
      <c r="X1550" s="49">
        <v>2.8362873714296502</v>
      </c>
      <c r="Y1550" s="49">
        <v>44.303867318364098</v>
      </c>
      <c r="Z1550" s="49">
        <v>0.43808999999999998</v>
      </c>
      <c r="AA1550" s="49">
        <v>148.6976837</v>
      </c>
      <c r="AB1550" s="49">
        <v>1.7852155009999999</v>
      </c>
      <c r="AC1550" s="51">
        <v>0.55651590368719528</v>
      </c>
      <c r="AD1550" s="53">
        <v>98000</v>
      </c>
      <c r="AE1550" s="51">
        <v>71.073557305729466</v>
      </c>
      <c r="AF1550" s="51">
        <v>160.26179494743104</v>
      </c>
      <c r="AG1550" s="51">
        <v>30.177810463672223</v>
      </c>
      <c r="AH1550" s="51">
        <v>0.18007152059674286</v>
      </c>
      <c r="AI1550" s="51">
        <v>0.18830321021657798</v>
      </c>
      <c r="AJ1550" s="51">
        <v>0.14107393531585311</v>
      </c>
      <c r="AK1550" s="51">
        <v>136.62138848740585</v>
      </c>
      <c r="AL1550" s="51">
        <v>96.005408021572052</v>
      </c>
      <c r="AM1550" s="51">
        <v>177.23736895323967</v>
      </c>
    </row>
    <row r="1551" spans="1:39">
      <c r="A1551" t="s">
        <v>3241</v>
      </c>
      <c r="B1551">
        <v>6</v>
      </c>
      <c r="C1551" t="s">
        <v>3242</v>
      </c>
      <c r="D1551" t="s">
        <v>2144</v>
      </c>
      <c r="E1551" t="s">
        <v>137</v>
      </c>
      <c r="F1551" t="s">
        <v>138</v>
      </c>
      <c r="G1551" t="s">
        <v>139</v>
      </c>
      <c r="H1551" t="s">
        <v>140</v>
      </c>
      <c r="I1551" t="s">
        <v>10</v>
      </c>
      <c r="J1551" t="s">
        <v>20</v>
      </c>
      <c r="K1551">
        <v>52</v>
      </c>
      <c r="L1551">
        <v>150486475</v>
      </c>
      <c r="M1551" t="s">
        <v>2145</v>
      </c>
      <c r="N1551">
        <v>549</v>
      </c>
      <c r="O1551">
        <v>6977942.0869230255</v>
      </c>
      <c r="P1551" s="49" t="s">
        <v>33</v>
      </c>
      <c r="Q1551" s="49">
        <v>9800000</v>
      </c>
      <c r="R1551" s="49">
        <v>32.510452999999998</v>
      </c>
      <c r="S1551" s="49">
        <v>52.540310169999998</v>
      </c>
      <c r="T1551" s="49">
        <v>102.35469113918218</v>
      </c>
      <c r="U1551" s="49" t="s">
        <v>2146</v>
      </c>
      <c r="V1551" s="49">
        <v>0.29728859379567718</v>
      </c>
      <c r="W1551" s="49">
        <v>1.1827248672603601</v>
      </c>
      <c r="X1551" s="49">
        <v>2.8362873714296502</v>
      </c>
      <c r="Y1551" s="49">
        <v>44.303867318364098</v>
      </c>
      <c r="Z1551" s="49">
        <v>0.43808999999999998</v>
      </c>
      <c r="AA1551" s="49">
        <v>148.6976837</v>
      </c>
      <c r="AB1551" s="49">
        <v>1.7852155009999999</v>
      </c>
      <c r="AC1551" s="51">
        <v>0.55651590368719528</v>
      </c>
      <c r="AD1551" s="53">
        <v>98000</v>
      </c>
      <c r="AE1551" s="51">
        <v>71.203490682888017</v>
      </c>
      <c r="AF1551" s="51">
        <v>160.55477811918135</v>
      </c>
      <c r="AG1551" s="51">
        <v>30.230447447323986</v>
      </c>
      <c r="AH1551" s="51">
        <v>0.17965872694088308</v>
      </c>
      <c r="AI1551" s="51">
        <v>0.18828743561206029</v>
      </c>
      <c r="AJ1551" s="51">
        <v>0.14107393531585311</v>
      </c>
      <c r="AK1551" s="51">
        <v>136.60994339111906</v>
      </c>
      <c r="AL1551" s="51">
        <v>95.997365421866192</v>
      </c>
      <c r="AM1551" s="51">
        <v>177.2225213603719</v>
      </c>
    </row>
    <row r="1552" spans="1:39">
      <c r="A1552" t="s">
        <v>3243</v>
      </c>
      <c r="B1552">
        <v>6</v>
      </c>
      <c r="C1552" t="s">
        <v>3244</v>
      </c>
      <c r="D1552" t="s">
        <v>2144</v>
      </c>
      <c r="E1552" t="s">
        <v>137</v>
      </c>
      <c r="F1552" t="s">
        <v>138</v>
      </c>
      <c r="G1552" t="s">
        <v>139</v>
      </c>
      <c r="H1552" t="s">
        <v>140</v>
      </c>
      <c r="I1552" t="s">
        <v>10</v>
      </c>
      <c r="J1552" t="s">
        <v>20</v>
      </c>
      <c r="K1552">
        <v>52</v>
      </c>
      <c r="L1552">
        <v>150486475</v>
      </c>
      <c r="M1552" t="s">
        <v>2145</v>
      </c>
      <c r="N1552">
        <v>550</v>
      </c>
      <c r="O1552">
        <v>6990675.5578845637</v>
      </c>
      <c r="P1552" s="49" t="s">
        <v>33</v>
      </c>
      <c r="Q1552" s="49">
        <v>9800000</v>
      </c>
      <c r="R1552" s="49">
        <v>32.510452999999998</v>
      </c>
      <c r="S1552" s="49">
        <v>52.540310169999998</v>
      </c>
      <c r="T1552" s="49">
        <v>102.35469113918218</v>
      </c>
      <c r="U1552" s="49" t="s">
        <v>2146</v>
      </c>
      <c r="V1552" s="49">
        <v>0.29728859379567718</v>
      </c>
      <c r="W1552" s="49">
        <v>1.1827248672603601</v>
      </c>
      <c r="X1552" s="49">
        <v>2.8362873714296502</v>
      </c>
      <c r="Y1552" s="49">
        <v>44.303867318364098</v>
      </c>
      <c r="Z1552" s="49">
        <v>0.43808999999999998</v>
      </c>
      <c r="AA1552" s="49">
        <v>148.6976837</v>
      </c>
      <c r="AB1552" s="49">
        <v>1.7852155009999999</v>
      </c>
      <c r="AC1552" s="51">
        <v>0.55651590368719528</v>
      </c>
      <c r="AD1552" s="53">
        <v>98000</v>
      </c>
      <c r="AE1552" s="51">
        <v>71.333424060046568</v>
      </c>
      <c r="AF1552" s="51">
        <v>160.84776129093169</v>
      </c>
      <c r="AG1552" s="51">
        <v>30.282963347883626</v>
      </c>
      <c r="AH1552" s="51">
        <v>0.17924545033047778</v>
      </c>
      <c r="AI1552" s="51">
        <v>0.18827096569351462</v>
      </c>
      <c r="AJ1552" s="51">
        <v>0.14107393531585311</v>
      </c>
      <c r="AK1552" s="51">
        <v>136.59799381714527</v>
      </c>
      <c r="AL1552" s="51">
        <v>95.988968319935537</v>
      </c>
      <c r="AM1552" s="51">
        <v>177.20701931435499</v>
      </c>
    </row>
    <row r="1553" spans="1:39">
      <c r="A1553" t="s">
        <v>3245</v>
      </c>
      <c r="B1553">
        <v>6</v>
      </c>
      <c r="C1553" t="s">
        <v>3246</v>
      </c>
      <c r="D1553" t="s">
        <v>2144</v>
      </c>
      <c r="E1553" t="s">
        <v>137</v>
      </c>
      <c r="F1553" t="s">
        <v>138</v>
      </c>
      <c r="G1553" t="s">
        <v>139</v>
      </c>
      <c r="H1553" t="s">
        <v>140</v>
      </c>
      <c r="I1553" t="s">
        <v>10</v>
      </c>
      <c r="J1553" t="s">
        <v>20</v>
      </c>
      <c r="K1553">
        <v>52</v>
      </c>
      <c r="L1553">
        <v>150486475</v>
      </c>
      <c r="M1553" t="s">
        <v>2145</v>
      </c>
      <c r="N1553">
        <v>551</v>
      </c>
      <c r="O1553">
        <v>7003409.0288461018</v>
      </c>
      <c r="P1553" s="49" t="s">
        <v>33</v>
      </c>
      <c r="Q1553" s="49">
        <v>9800000</v>
      </c>
      <c r="R1553" s="49">
        <v>32.510452999999998</v>
      </c>
      <c r="S1553" s="49">
        <v>52.540310169999998</v>
      </c>
      <c r="T1553" s="49">
        <v>102.35469113918218</v>
      </c>
      <c r="U1553" s="49" t="s">
        <v>2146</v>
      </c>
      <c r="V1553" s="49">
        <v>0.29728859379567718</v>
      </c>
      <c r="W1553" s="49">
        <v>1.1827248672603601</v>
      </c>
      <c r="X1553" s="49">
        <v>2.8362873714296502</v>
      </c>
      <c r="Y1553" s="49">
        <v>44.303867318364098</v>
      </c>
      <c r="Z1553" s="49">
        <v>0.43808999999999998</v>
      </c>
      <c r="AA1553" s="49">
        <v>148.6976837</v>
      </c>
      <c r="AB1553" s="49">
        <v>1.7852155009999999</v>
      </c>
      <c r="AC1553" s="51">
        <v>0.55651590368719528</v>
      </c>
      <c r="AD1553" s="53">
        <v>98000</v>
      </c>
      <c r="AE1553" s="51">
        <v>71.463357437205119</v>
      </c>
      <c r="AF1553" s="51">
        <v>161.14074446268199</v>
      </c>
      <c r="AG1553" s="51">
        <v>30.335358026717692</v>
      </c>
      <c r="AH1553" s="51">
        <v>0.17883170054121331</v>
      </c>
      <c r="AI1553" s="51">
        <v>0.18825380339323769</v>
      </c>
      <c r="AJ1553" s="51">
        <v>0.14107393531585311</v>
      </c>
      <c r="AK1553" s="51">
        <v>136.58554189298118</v>
      </c>
      <c r="AL1553" s="51">
        <v>95.980218210796238</v>
      </c>
      <c r="AM1553" s="51">
        <v>177.1908655751661</v>
      </c>
    </row>
    <row r="1554" spans="1:39">
      <c r="A1554" t="s">
        <v>3247</v>
      </c>
      <c r="B1554">
        <v>6</v>
      </c>
      <c r="C1554" t="s">
        <v>3248</v>
      </c>
      <c r="D1554" t="s">
        <v>2144</v>
      </c>
      <c r="E1554" t="s">
        <v>137</v>
      </c>
      <c r="F1554" t="s">
        <v>138</v>
      </c>
      <c r="G1554" t="s">
        <v>139</v>
      </c>
      <c r="H1554" t="s">
        <v>140</v>
      </c>
      <c r="I1554" t="s">
        <v>10</v>
      </c>
      <c r="J1554" t="s">
        <v>20</v>
      </c>
      <c r="K1554">
        <v>52</v>
      </c>
      <c r="L1554">
        <v>150486475</v>
      </c>
      <c r="M1554" t="s">
        <v>2145</v>
      </c>
      <c r="N1554">
        <v>552</v>
      </c>
      <c r="O1554">
        <v>7016142.49980764</v>
      </c>
      <c r="P1554" s="49" t="s">
        <v>33</v>
      </c>
      <c r="Q1554" s="49">
        <v>9800000</v>
      </c>
      <c r="R1554" s="49">
        <v>32.510452999999998</v>
      </c>
      <c r="S1554" s="49">
        <v>52.540310169999998</v>
      </c>
      <c r="T1554" s="49">
        <v>102.35469113918218</v>
      </c>
      <c r="U1554" s="49" t="s">
        <v>2146</v>
      </c>
      <c r="V1554" s="49">
        <v>0.29728859379567718</v>
      </c>
      <c r="W1554" s="49">
        <v>1.1827248672603601</v>
      </c>
      <c r="X1554" s="49">
        <v>2.8362873714296502</v>
      </c>
      <c r="Y1554" s="49">
        <v>44.303867318364098</v>
      </c>
      <c r="Z1554" s="49">
        <v>0.43808999999999998</v>
      </c>
      <c r="AA1554" s="49">
        <v>148.6976837</v>
      </c>
      <c r="AB1554" s="49">
        <v>1.7852155009999999</v>
      </c>
      <c r="AC1554" s="51">
        <v>0.55651590368719528</v>
      </c>
      <c r="AD1554" s="53">
        <v>98000</v>
      </c>
      <c r="AE1554" s="51">
        <v>71.593290814363669</v>
      </c>
      <c r="AF1554" s="51">
        <v>161.43372763443233</v>
      </c>
      <c r="AG1554" s="51">
        <v>30.387631348046373</v>
      </c>
      <c r="AH1554" s="51">
        <v>0.17841748731297427</v>
      </c>
      <c r="AI1554" s="51">
        <v>0.18823595163991599</v>
      </c>
      <c r="AJ1554" s="51">
        <v>0.14107393531585311</v>
      </c>
      <c r="AK1554" s="51">
        <v>136.57258974350407</v>
      </c>
      <c r="AL1554" s="51">
        <v>95.971116587623811</v>
      </c>
      <c r="AM1554" s="51">
        <v>177.17406289938432</v>
      </c>
    </row>
    <row r="1555" spans="1:39">
      <c r="A1555" t="s">
        <v>3249</v>
      </c>
      <c r="B1555">
        <v>6</v>
      </c>
      <c r="C1555" t="s">
        <v>3250</v>
      </c>
      <c r="D1555" t="s">
        <v>2144</v>
      </c>
      <c r="E1555" t="s">
        <v>137</v>
      </c>
      <c r="F1555" t="s">
        <v>138</v>
      </c>
      <c r="G1555" t="s">
        <v>139</v>
      </c>
      <c r="H1555" t="s">
        <v>140</v>
      </c>
      <c r="I1555" t="s">
        <v>10</v>
      </c>
      <c r="J1555" t="s">
        <v>20</v>
      </c>
      <c r="K1555">
        <v>52</v>
      </c>
      <c r="L1555">
        <v>150486475</v>
      </c>
      <c r="M1555" t="s">
        <v>2145</v>
      </c>
      <c r="N1555">
        <v>553</v>
      </c>
      <c r="O1555">
        <v>7028875.9707691781</v>
      </c>
      <c r="P1555" s="49" t="s">
        <v>33</v>
      </c>
      <c r="Q1555" s="49">
        <v>9800000</v>
      </c>
      <c r="R1555" s="49">
        <v>32.510452999999998</v>
      </c>
      <c r="S1555" s="49">
        <v>52.540310169999998</v>
      </c>
      <c r="T1555" s="49">
        <v>102.35469113918218</v>
      </c>
      <c r="U1555" s="49" t="s">
        <v>2146</v>
      </c>
      <c r="V1555" s="49">
        <v>0.29728859379567718</v>
      </c>
      <c r="W1555" s="49">
        <v>1.1827248672603601</v>
      </c>
      <c r="X1555" s="49">
        <v>2.8362873714296502</v>
      </c>
      <c r="Y1555" s="49">
        <v>44.303867318364098</v>
      </c>
      <c r="Z1555" s="49">
        <v>0.43808999999999998</v>
      </c>
      <c r="AA1555" s="49">
        <v>148.6976837</v>
      </c>
      <c r="AB1555" s="49">
        <v>1.7852155009999999</v>
      </c>
      <c r="AC1555" s="51">
        <v>0.55651590368719528</v>
      </c>
      <c r="AD1555" s="53">
        <v>98000</v>
      </c>
      <c r="AE1555" s="51">
        <v>71.72322419152222</v>
      </c>
      <c r="AF1555" s="51">
        <v>161.72671080618264</v>
      </c>
      <c r="AG1555" s="51">
        <v>30.439783178933002</v>
      </c>
      <c r="AH1555" s="51">
        <v>0.17800282034995182</v>
      </c>
      <c r="AI1555" s="51">
        <v>0.1882174133585936</v>
      </c>
      <c r="AJ1555" s="51">
        <v>0.14107393531585311</v>
      </c>
      <c r="AK1555" s="51">
        <v>136.5591394909485</v>
      </c>
      <c r="AL1555" s="51">
        <v>95.961664941736686</v>
      </c>
      <c r="AM1555" s="51">
        <v>177.15661404016032</v>
      </c>
    </row>
    <row r="1556" spans="1:39">
      <c r="A1556" t="s">
        <v>3251</v>
      </c>
      <c r="B1556">
        <v>6</v>
      </c>
      <c r="C1556" t="s">
        <v>3252</v>
      </c>
      <c r="D1556" t="s">
        <v>2144</v>
      </c>
      <c r="E1556" t="s">
        <v>137</v>
      </c>
      <c r="F1556" t="s">
        <v>138</v>
      </c>
      <c r="G1556" t="s">
        <v>139</v>
      </c>
      <c r="H1556" t="s">
        <v>140</v>
      </c>
      <c r="I1556" t="s">
        <v>10</v>
      </c>
      <c r="J1556" t="s">
        <v>20</v>
      </c>
      <c r="K1556">
        <v>52</v>
      </c>
      <c r="L1556">
        <v>150486475</v>
      </c>
      <c r="M1556" t="s">
        <v>2145</v>
      </c>
      <c r="N1556">
        <v>554</v>
      </c>
      <c r="O1556">
        <v>7041609.4417307163</v>
      </c>
      <c r="P1556" s="49" t="s">
        <v>33</v>
      </c>
      <c r="Q1556" s="49">
        <v>9800000</v>
      </c>
      <c r="R1556" s="49">
        <v>32.510452999999998</v>
      </c>
      <c r="S1556" s="49">
        <v>52.540310169999998</v>
      </c>
      <c r="T1556" s="49">
        <v>102.35469113918218</v>
      </c>
      <c r="U1556" s="49" t="s">
        <v>2146</v>
      </c>
      <c r="V1556" s="49">
        <v>0.29728859379567718</v>
      </c>
      <c r="W1556" s="49">
        <v>1.1827248672603601</v>
      </c>
      <c r="X1556" s="49">
        <v>2.8362873714296502</v>
      </c>
      <c r="Y1556" s="49">
        <v>44.303867318364098</v>
      </c>
      <c r="Z1556" s="49">
        <v>0.43808999999999998</v>
      </c>
      <c r="AA1556" s="49">
        <v>148.6976837</v>
      </c>
      <c r="AB1556" s="49">
        <v>1.7852155009999999</v>
      </c>
      <c r="AC1556" s="51">
        <v>0.55651590368719528</v>
      </c>
      <c r="AD1556" s="53">
        <v>98000</v>
      </c>
      <c r="AE1556" s="51">
        <v>71.853157568680771</v>
      </c>
      <c r="AF1556" s="51">
        <v>162.01969397793297</v>
      </c>
      <c r="AG1556" s="51">
        <v>30.491813389273521</v>
      </c>
      <c r="AH1556" s="51">
        <v>0.17758770932023293</v>
      </c>
      <c r="AI1556" s="51">
        <v>0.18819819147063996</v>
      </c>
      <c r="AJ1556" s="51">
        <v>0.14107393531585311</v>
      </c>
      <c r="AK1556" s="51">
        <v>136.54519325488297</v>
      </c>
      <c r="AL1556" s="51">
        <v>95.951864762579831</v>
      </c>
      <c r="AM1556" s="51">
        <v>177.13852174718613</v>
      </c>
    </row>
    <row r="1557" spans="1:39">
      <c r="A1557" t="s">
        <v>3253</v>
      </c>
      <c r="B1557">
        <v>6</v>
      </c>
      <c r="C1557" t="s">
        <v>3254</v>
      </c>
      <c r="D1557" t="s">
        <v>2144</v>
      </c>
      <c r="E1557" t="s">
        <v>137</v>
      </c>
      <c r="F1557" t="s">
        <v>138</v>
      </c>
      <c r="G1557" t="s">
        <v>139</v>
      </c>
      <c r="H1557" t="s">
        <v>140</v>
      </c>
      <c r="I1557" t="s">
        <v>10</v>
      </c>
      <c r="J1557" t="s">
        <v>20</v>
      </c>
      <c r="K1557">
        <v>52</v>
      </c>
      <c r="L1557">
        <v>150486475</v>
      </c>
      <c r="M1557" t="s">
        <v>2145</v>
      </c>
      <c r="N1557">
        <v>555</v>
      </c>
      <c r="O1557">
        <v>7054342.9126922544</v>
      </c>
      <c r="P1557" s="49" t="s">
        <v>33</v>
      </c>
      <c r="Q1557" s="49">
        <v>9800000</v>
      </c>
      <c r="R1557" s="49">
        <v>32.510452999999998</v>
      </c>
      <c r="S1557" s="49">
        <v>52.540310169999998</v>
      </c>
      <c r="T1557" s="49">
        <v>102.35469113918218</v>
      </c>
      <c r="U1557" s="49" t="s">
        <v>2146</v>
      </c>
      <c r="V1557" s="49">
        <v>0.29728859379567718</v>
      </c>
      <c r="W1557" s="49">
        <v>1.1827248672603601</v>
      </c>
      <c r="X1557" s="49">
        <v>2.8362873714296502</v>
      </c>
      <c r="Y1557" s="49">
        <v>44.303867318364098</v>
      </c>
      <c r="Z1557" s="49">
        <v>0.43808999999999998</v>
      </c>
      <c r="AA1557" s="49">
        <v>148.6976837</v>
      </c>
      <c r="AB1557" s="49">
        <v>1.7852155009999999</v>
      </c>
      <c r="AC1557" s="51">
        <v>0.55651590368719528</v>
      </c>
      <c r="AD1557" s="53">
        <v>98000</v>
      </c>
      <c r="AE1557" s="51">
        <v>71.983090945839336</v>
      </c>
      <c r="AF1557" s="51">
        <v>162.31267714968331</v>
      </c>
      <c r="AG1557" s="51">
        <v>30.543721851785872</v>
      </c>
      <c r="AH1557" s="51">
        <v>0.17717216385582935</v>
      </c>
      <c r="AI1557" s="51">
        <v>0.1881782888937179</v>
      </c>
      <c r="AJ1557" s="51">
        <v>0.14107393531585311</v>
      </c>
      <c r="AK1557" s="51">
        <v>136.53075315218669</v>
      </c>
      <c r="AL1557" s="51">
        <v>95.941717537708385</v>
      </c>
      <c r="AM1557" s="51">
        <v>177.11978876666498</v>
      </c>
    </row>
    <row r="1558" spans="1:39">
      <c r="A1558" t="s">
        <v>3255</v>
      </c>
      <c r="B1558">
        <v>6</v>
      </c>
      <c r="C1558" t="s">
        <v>3256</v>
      </c>
      <c r="D1558" t="s">
        <v>2144</v>
      </c>
      <c r="E1558" t="s">
        <v>137</v>
      </c>
      <c r="F1558" t="s">
        <v>138</v>
      </c>
      <c r="G1558" t="s">
        <v>139</v>
      </c>
      <c r="H1558" t="s">
        <v>140</v>
      </c>
      <c r="I1558" t="s">
        <v>10</v>
      </c>
      <c r="J1558" t="s">
        <v>20</v>
      </c>
      <c r="K1558">
        <v>52</v>
      </c>
      <c r="L1558">
        <v>150486475</v>
      </c>
      <c r="M1558" t="s">
        <v>2145</v>
      </c>
      <c r="N1558">
        <v>556</v>
      </c>
      <c r="O1558">
        <v>7067076.3836537926</v>
      </c>
      <c r="P1558" s="49" t="s">
        <v>33</v>
      </c>
      <c r="Q1558" s="49">
        <v>9800000</v>
      </c>
      <c r="R1558" s="49">
        <v>32.510452999999998</v>
      </c>
      <c r="S1558" s="49">
        <v>52.540310169999998</v>
      </c>
      <c r="T1558" s="49">
        <v>102.35469113918218</v>
      </c>
      <c r="U1558" s="49" t="s">
        <v>2146</v>
      </c>
      <c r="V1558" s="49">
        <v>0.29728859379567718</v>
      </c>
      <c r="W1558" s="49">
        <v>1.1827248672603601</v>
      </c>
      <c r="X1558" s="49">
        <v>2.8362873714296502</v>
      </c>
      <c r="Y1558" s="49">
        <v>44.303867318364098</v>
      </c>
      <c r="Z1558" s="49">
        <v>0.43808999999999998</v>
      </c>
      <c r="AA1558" s="49">
        <v>148.6976837</v>
      </c>
      <c r="AB1558" s="49">
        <v>1.7852155009999999</v>
      </c>
      <c r="AC1558" s="51">
        <v>0.55651590368719528</v>
      </c>
      <c r="AD1558" s="53">
        <v>98000</v>
      </c>
      <c r="AE1558" s="51">
        <v>72.113024322997887</v>
      </c>
      <c r="AF1558" s="51">
        <v>162.60566032143365</v>
      </c>
      <c r="AG1558" s="51">
        <v>30.595508441999478</v>
      </c>
      <c r="AH1558" s="51">
        <v>0.17675619355276659</v>
      </c>
      <c r="AI1558" s="51">
        <v>0.18815770854175223</v>
      </c>
      <c r="AJ1558" s="51">
        <v>0.14107393531585311</v>
      </c>
      <c r="AK1558" s="51">
        <v>136.51582129702672</v>
      </c>
      <c r="AL1558" s="51">
        <v>95.931224752771683</v>
      </c>
      <c r="AM1558" s="51">
        <v>177.10041784128177</v>
      </c>
    </row>
    <row r="1559" spans="1:39">
      <c r="A1559" t="s">
        <v>3257</v>
      </c>
      <c r="B1559">
        <v>6</v>
      </c>
      <c r="C1559" t="s">
        <v>3258</v>
      </c>
      <c r="D1559" t="s">
        <v>2144</v>
      </c>
      <c r="E1559" t="s">
        <v>137</v>
      </c>
      <c r="F1559" t="s">
        <v>138</v>
      </c>
      <c r="G1559" t="s">
        <v>139</v>
      </c>
      <c r="H1559" t="s">
        <v>140</v>
      </c>
      <c r="I1559" t="s">
        <v>10</v>
      </c>
      <c r="J1559" t="s">
        <v>20</v>
      </c>
      <c r="K1559">
        <v>52</v>
      </c>
      <c r="L1559">
        <v>150486475</v>
      </c>
      <c r="M1559" t="s">
        <v>2145</v>
      </c>
      <c r="N1559">
        <v>557</v>
      </c>
      <c r="O1559">
        <v>7079809.8546153307</v>
      </c>
      <c r="P1559" s="49" t="s">
        <v>33</v>
      </c>
      <c r="Q1559" s="49">
        <v>9800000</v>
      </c>
      <c r="R1559" s="49">
        <v>32.510452999999998</v>
      </c>
      <c r="S1559" s="49">
        <v>52.540310169999998</v>
      </c>
      <c r="T1559" s="49">
        <v>102.35469113918218</v>
      </c>
      <c r="U1559" s="49" t="s">
        <v>2146</v>
      </c>
      <c r="V1559" s="49">
        <v>0.29728859379567718</v>
      </c>
      <c r="W1559" s="49">
        <v>1.1827248672603601</v>
      </c>
      <c r="X1559" s="49">
        <v>2.8362873714296502</v>
      </c>
      <c r="Y1559" s="49">
        <v>44.303867318364098</v>
      </c>
      <c r="Z1559" s="49">
        <v>0.43808999999999998</v>
      </c>
      <c r="AA1559" s="49">
        <v>148.6976837</v>
      </c>
      <c r="AB1559" s="49">
        <v>1.7852155009999999</v>
      </c>
      <c r="AC1559" s="51">
        <v>0.55651590368719528</v>
      </c>
      <c r="AD1559" s="53">
        <v>98000</v>
      </c>
      <c r="AE1559" s="51">
        <v>72.242957700156438</v>
      </c>
      <c r="AF1559" s="51">
        <v>162.89864349318395</v>
      </c>
      <c r="AG1559" s="51">
        <v>30.647173038244539</v>
      </c>
      <c r="AH1559" s="51">
        <v>0.17633980797058105</v>
      </c>
      <c r="AI1559" s="51">
        <v>0.18813645332489762</v>
      </c>
      <c r="AJ1559" s="51">
        <v>0.14107393531585311</v>
      </c>
      <c r="AK1559" s="51">
        <v>136.50039980083483</v>
      </c>
      <c r="AL1559" s="51">
        <v>95.920387891496901</v>
      </c>
      <c r="AM1559" s="51">
        <v>177.08041171017274</v>
      </c>
    </row>
    <row r="1560" spans="1:39">
      <c r="A1560" t="s">
        <v>3259</v>
      </c>
      <c r="B1560">
        <v>6</v>
      </c>
      <c r="C1560" t="s">
        <v>3260</v>
      </c>
      <c r="D1560" t="s">
        <v>2144</v>
      </c>
      <c r="E1560" t="s">
        <v>137</v>
      </c>
      <c r="F1560" t="s">
        <v>138</v>
      </c>
      <c r="G1560" t="s">
        <v>139</v>
      </c>
      <c r="H1560" t="s">
        <v>140</v>
      </c>
      <c r="I1560" t="s">
        <v>10</v>
      </c>
      <c r="J1560" t="s">
        <v>20</v>
      </c>
      <c r="K1560">
        <v>52</v>
      </c>
      <c r="L1560">
        <v>150486475</v>
      </c>
      <c r="M1560" t="s">
        <v>2145</v>
      </c>
      <c r="N1560">
        <v>558</v>
      </c>
      <c r="O1560">
        <v>7092543.3255768688</v>
      </c>
      <c r="P1560" s="49" t="s">
        <v>33</v>
      </c>
      <c r="Q1560" s="49">
        <v>9800000</v>
      </c>
      <c r="R1560" s="49">
        <v>32.510452999999998</v>
      </c>
      <c r="S1560" s="49">
        <v>52.540310169999998</v>
      </c>
      <c r="T1560" s="49">
        <v>102.35469113918218</v>
      </c>
      <c r="U1560" s="49" t="s">
        <v>2146</v>
      </c>
      <c r="V1560" s="49">
        <v>0.29728859379567718</v>
      </c>
      <c r="W1560" s="49">
        <v>1.1827248672603601</v>
      </c>
      <c r="X1560" s="49">
        <v>2.8362873714296502</v>
      </c>
      <c r="Y1560" s="49">
        <v>44.303867318364098</v>
      </c>
      <c r="Z1560" s="49">
        <v>0.43808999999999998</v>
      </c>
      <c r="AA1560" s="49">
        <v>148.6976837</v>
      </c>
      <c r="AB1560" s="49">
        <v>1.7852155009999999</v>
      </c>
      <c r="AC1560" s="51">
        <v>0.55651590368719528</v>
      </c>
      <c r="AD1560" s="53">
        <v>98000</v>
      </c>
      <c r="AE1560" s="51">
        <v>72.372891077314989</v>
      </c>
      <c r="AF1560" s="51">
        <v>163.19162666493429</v>
      </c>
      <c r="AG1560" s="51">
        <v>30.698715521641489</v>
      </c>
      <c r="AH1560" s="51">
        <v>0.1759230166327507</v>
      </c>
      <c r="AI1560" s="51">
        <v>0.18811452614950777</v>
      </c>
      <c r="AJ1560" s="51">
        <v>0.14107393531585311</v>
      </c>
      <c r="AK1560" s="51">
        <v>136.48449077228494</v>
      </c>
      <c r="AL1560" s="51">
        <v>95.909208435673278</v>
      </c>
      <c r="AM1560" s="51">
        <v>177.05977310889662</v>
      </c>
    </row>
    <row r="1561" spans="1:39">
      <c r="A1561" t="s">
        <v>3261</v>
      </c>
      <c r="B1561">
        <v>6</v>
      </c>
      <c r="C1561" t="s">
        <v>3262</v>
      </c>
      <c r="D1561" t="s">
        <v>2144</v>
      </c>
      <c r="E1561" t="s">
        <v>137</v>
      </c>
      <c r="F1561" t="s">
        <v>138</v>
      </c>
      <c r="G1561" t="s">
        <v>139</v>
      </c>
      <c r="H1561" t="s">
        <v>140</v>
      </c>
      <c r="I1561" t="s">
        <v>10</v>
      </c>
      <c r="J1561" t="s">
        <v>20</v>
      </c>
      <c r="K1561">
        <v>52</v>
      </c>
      <c r="L1561">
        <v>150486475</v>
      </c>
      <c r="M1561" t="s">
        <v>2145</v>
      </c>
      <c r="N1561">
        <v>559</v>
      </c>
      <c r="O1561">
        <v>7105276.796538407</v>
      </c>
      <c r="P1561" s="49" t="s">
        <v>33</v>
      </c>
      <c r="Q1561" s="49">
        <v>9800000</v>
      </c>
      <c r="R1561" s="49">
        <v>32.510452999999998</v>
      </c>
      <c r="S1561" s="49">
        <v>52.540310169999998</v>
      </c>
      <c r="T1561" s="49">
        <v>102.35469113918218</v>
      </c>
      <c r="U1561" s="49" t="s">
        <v>2146</v>
      </c>
      <c r="V1561" s="49">
        <v>0.29728859379567718</v>
      </c>
      <c r="W1561" s="49">
        <v>1.1827248672603601</v>
      </c>
      <c r="X1561" s="49">
        <v>2.8362873714296502</v>
      </c>
      <c r="Y1561" s="49">
        <v>44.303867318364098</v>
      </c>
      <c r="Z1561" s="49">
        <v>0.43808999999999998</v>
      </c>
      <c r="AA1561" s="49">
        <v>148.6976837</v>
      </c>
      <c r="AB1561" s="49">
        <v>1.7852155009999999</v>
      </c>
      <c r="AC1561" s="51">
        <v>0.55651590368719528</v>
      </c>
      <c r="AD1561" s="53">
        <v>98000</v>
      </c>
      <c r="AE1561" s="51">
        <v>72.50282445447354</v>
      </c>
      <c r="AF1561" s="51">
        <v>163.4846098366846</v>
      </c>
      <c r="AG1561" s="51">
        <v>30.750135776090247</v>
      </c>
      <c r="AH1561" s="51">
        <v>0.17550582902617992</v>
      </c>
      <c r="AI1561" s="51">
        <v>0.18809192991810395</v>
      </c>
      <c r="AJ1561" s="51">
        <v>0.14107393531585311</v>
      </c>
      <c r="AK1561" s="51">
        <v>136.46809631727049</v>
      </c>
      <c r="AL1561" s="51">
        <v>95.897687865136106</v>
      </c>
      <c r="AM1561" s="51">
        <v>177.03850476940488</v>
      </c>
    </row>
    <row r="1562" spans="1:39">
      <c r="A1562" t="s">
        <v>3263</v>
      </c>
      <c r="B1562">
        <v>6</v>
      </c>
      <c r="C1562" t="s">
        <v>3264</v>
      </c>
      <c r="D1562" t="s">
        <v>2144</v>
      </c>
      <c r="E1562" t="s">
        <v>137</v>
      </c>
      <c r="F1562" t="s">
        <v>138</v>
      </c>
      <c r="G1562" t="s">
        <v>139</v>
      </c>
      <c r="H1562" t="s">
        <v>140</v>
      </c>
      <c r="I1562" t="s">
        <v>10</v>
      </c>
      <c r="J1562" t="s">
        <v>20</v>
      </c>
      <c r="K1562">
        <v>52</v>
      </c>
      <c r="L1562">
        <v>150486475</v>
      </c>
      <c r="M1562" t="s">
        <v>2145</v>
      </c>
      <c r="N1562">
        <v>560</v>
      </c>
      <c r="O1562">
        <v>7118010.2674999451</v>
      </c>
      <c r="P1562" s="49" t="s">
        <v>33</v>
      </c>
      <c r="Q1562" s="49">
        <v>9800000</v>
      </c>
      <c r="R1562" s="49">
        <v>32.510452999999998</v>
      </c>
      <c r="S1562" s="49">
        <v>52.540310169999998</v>
      </c>
      <c r="T1562" s="49">
        <v>102.35469113918218</v>
      </c>
      <c r="U1562" s="49" t="s">
        <v>2146</v>
      </c>
      <c r="V1562" s="49">
        <v>0.29728859379567718</v>
      </c>
      <c r="W1562" s="49">
        <v>1.1827248672603601</v>
      </c>
      <c r="X1562" s="49">
        <v>2.8362873714296502</v>
      </c>
      <c r="Y1562" s="49">
        <v>44.303867318364098</v>
      </c>
      <c r="Z1562" s="49">
        <v>0.43808999999999998</v>
      </c>
      <c r="AA1562" s="49">
        <v>148.6976837</v>
      </c>
      <c r="AB1562" s="49">
        <v>1.7852155009999999</v>
      </c>
      <c r="AC1562" s="51">
        <v>0.55651590368719528</v>
      </c>
      <c r="AD1562" s="53">
        <v>98000</v>
      </c>
      <c r="AE1562" s="51">
        <v>72.632757831632091</v>
      </c>
      <c r="AF1562" s="51">
        <v>163.77759300843493</v>
      </c>
      <c r="AG1562" s="51">
        <v>30.801433688259557</v>
      </c>
      <c r="AH1562" s="51">
        <v>0.1750882546012707</v>
      </c>
      <c r="AI1562" s="51">
        <v>0.18806866752934395</v>
      </c>
      <c r="AJ1562" s="51">
        <v>0.14107393531585311</v>
      </c>
      <c r="AK1562" s="51">
        <v>136.45121853888176</v>
      </c>
      <c r="AL1562" s="51">
        <v>95.885827657750951</v>
      </c>
      <c r="AM1562" s="51">
        <v>177.01660942001254</v>
      </c>
    </row>
    <row r="1563" spans="1:39">
      <c r="A1563" t="s">
        <v>3265</v>
      </c>
      <c r="B1563">
        <v>6</v>
      </c>
      <c r="C1563" t="s">
        <v>3266</v>
      </c>
      <c r="D1563" t="s">
        <v>2144</v>
      </c>
      <c r="E1563" t="s">
        <v>137</v>
      </c>
      <c r="F1563" t="s">
        <v>138</v>
      </c>
      <c r="G1563" t="s">
        <v>139</v>
      </c>
      <c r="H1563" t="s">
        <v>140</v>
      </c>
      <c r="I1563" t="s">
        <v>10</v>
      </c>
      <c r="J1563" t="s">
        <v>20</v>
      </c>
      <c r="K1563">
        <v>52</v>
      </c>
      <c r="L1563">
        <v>150486475</v>
      </c>
      <c r="M1563" t="s">
        <v>2145</v>
      </c>
      <c r="N1563">
        <v>561</v>
      </c>
      <c r="O1563">
        <v>7130743.7384614833</v>
      </c>
      <c r="P1563" s="49" t="s">
        <v>33</v>
      </c>
      <c r="Q1563" s="49">
        <v>9800000</v>
      </c>
      <c r="R1563" s="49">
        <v>32.510452999999998</v>
      </c>
      <c r="S1563" s="49">
        <v>52.540310169999998</v>
      </c>
      <c r="T1563" s="49">
        <v>102.35469113918218</v>
      </c>
      <c r="U1563" s="49" t="s">
        <v>2146</v>
      </c>
      <c r="V1563" s="49">
        <v>0.29728859379567718</v>
      </c>
      <c r="W1563" s="49">
        <v>1.1827248672603601</v>
      </c>
      <c r="X1563" s="49">
        <v>2.8362873714296502</v>
      </c>
      <c r="Y1563" s="49">
        <v>44.303867318364098</v>
      </c>
      <c r="Z1563" s="49">
        <v>0.43808999999999998</v>
      </c>
      <c r="AA1563" s="49">
        <v>148.6976837</v>
      </c>
      <c r="AB1563" s="49">
        <v>1.7852155009999999</v>
      </c>
      <c r="AC1563" s="51">
        <v>0.55651590368719528</v>
      </c>
      <c r="AD1563" s="53">
        <v>98000</v>
      </c>
      <c r="AE1563" s="51">
        <v>72.762691208790642</v>
      </c>
      <c r="AF1563" s="51">
        <v>164.07057618018524</v>
      </c>
      <c r="AG1563" s="51">
        <v>30.852609147576274</v>
      </c>
      <c r="AH1563" s="51">
        <v>0.17467030277196491</v>
      </c>
      <c r="AI1563" s="51">
        <v>0.1880447418779915</v>
      </c>
      <c r="AJ1563" s="51">
        <v>0.14107393531585311</v>
      </c>
      <c r="AK1563" s="51">
        <v>136.43385953738371</v>
      </c>
      <c r="AL1563" s="51">
        <v>95.873629289397954</v>
      </c>
      <c r="AM1563" s="51">
        <v>176.99408978536945</v>
      </c>
    </row>
    <row r="1564" spans="1:39">
      <c r="A1564" t="s">
        <v>3267</v>
      </c>
      <c r="B1564">
        <v>6</v>
      </c>
      <c r="C1564" t="s">
        <v>3268</v>
      </c>
      <c r="D1564" t="s">
        <v>2144</v>
      </c>
      <c r="E1564" t="s">
        <v>137</v>
      </c>
      <c r="F1564" t="s">
        <v>138</v>
      </c>
      <c r="G1564" t="s">
        <v>139</v>
      </c>
      <c r="H1564" t="s">
        <v>140</v>
      </c>
      <c r="I1564" t="s">
        <v>10</v>
      </c>
      <c r="J1564" t="s">
        <v>20</v>
      </c>
      <c r="K1564">
        <v>52</v>
      </c>
      <c r="L1564">
        <v>150486475</v>
      </c>
      <c r="M1564" t="s">
        <v>2145</v>
      </c>
      <c r="N1564">
        <v>562</v>
      </c>
      <c r="O1564">
        <v>7143477.2094230214</v>
      </c>
      <c r="P1564" s="49" t="s">
        <v>33</v>
      </c>
      <c r="Q1564" s="49">
        <v>9800000</v>
      </c>
      <c r="R1564" s="49">
        <v>32.510452999999998</v>
      </c>
      <c r="S1564" s="49">
        <v>52.540310169999998</v>
      </c>
      <c r="T1564" s="49">
        <v>102.35469113918218</v>
      </c>
      <c r="U1564" s="49" t="s">
        <v>2146</v>
      </c>
      <c r="V1564" s="49">
        <v>0.29728859379567718</v>
      </c>
      <c r="W1564" s="49">
        <v>1.1827248672603601</v>
      </c>
      <c r="X1564" s="49">
        <v>2.8362873714296502</v>
      </c>
      <c r="Y1564" s="49">
        <v>44.303867318364098</v>
      </c>
      <c r="Z1564" s="49">
        <v>0.43808999999999998</v>
      </c>
      <c r="AA1564" s="49">
        <v>148.6976837</v>
      </c>
      <c r="AB1564" s="49">
        <v>1.7852155009999999</v>
      </c>
      <c r="AC1564" s="51">
        <v>0.55651590368719528</v>
      </c>
      <c r="AD1564" s="53">
        <v>98000</v>
      </c>
      <c r="AE1564" s="51">
        <v>72.892624585949193</v>
      </c>
      <c r="AF1564" s="51">
        <v>164.36355935193558</v>
      </c>
      <c r="AG1564" s="51">
        <v>30.903662046214631</v>
      </c>
      <c r="AH1564" s="51">
        <v>0.17425198291546026</v>
      </c>
      <c r="AI1564" s="51">
        <v>0.18802015585488538</v>
      </c>
      <c r="AJ1564" s="51">
        <v>0.14107393531585311</v>
      </c>
      <c r="AK1564" s="51">
        <v>136.41602141019362</v>
      </c>
      <c r="AL1564" s="51">
        <v>95.861094233956166</v>
      </c>
      <c r="AM1564" s="51">
        <v>176.97094858643109</v>
      </c>
    </row>
    <row r="1565" spans="1:39">
      <c r="A1565" t="s">
        <v>3269</v>
      </c>
      <c r="B1565">
        <v>6</v>
      </c>
      <c r="C1565" t="s">
        <v>3270</v>
      </c>
      <c r="D1565" t="s">
        <v>2144</v>
      </c>
      <c r="E1565" t="s">
        <v>137</v>
      </c>
      <c r="F1565" t="s">
        <v>138</v>
      </c>
      <c r="G1565" t="s">
        <v>139</v>
      </c>
      <c r="H1565" t="s">
        <v>140</v>
      </c>
      <c r="I1565" t="s">
        <v>10</v>
      </c>
      <c r="J1565" t="s">
        <v>20</v>
      </c>
      <c r="K1565">
        <v>52</v>
      </c>
      <c r="L1565">
        <v>150486475</v>
      </c>
      <c r="M1565" t="s">
        <v>2145</v>
      </c>
      <c r="N1565">
        <v>563</v>
      </c>
      <c r="O1565">
        <v>7156210.6803845596</v>
      </c>
      <c r="P1565" s="49" t="s">
        <v>33</v>
      </c>
      <c r="Q1565" s="49">
        <v>9800000</v>
      </c>
      <c r="R1565" s="49">
        <v>32.510452999999998</v>
      </c>
      <c r="S1565" s="49">
        <v>52.540310169999998</v>
      </c>
      <c r="T1565" s="49">
        <v>102.35469113918218</v>
      </c>
      <c r="U1565" s="49" t="s">
        <v>2146</v>
      </c>
      <c r="V1565" s="49">
        <v>0.29728859379567718</v>
      </c>
      <c r="W1565" s="49">
        <v>1.1827248672603601</v>
      </c>
      <c r="X1565" s="49">
        <v>2.8362873714296502</v>
      </c>
      <c r="Y1565" s="49">
        <v>44.303867318364098</v>
      </c>
      <c r="Z1565" s="49">
        <v>0.43808999999999998</v>
      </c>
      <c r="AA1565" s="49">
        <v>148.6976837</v>
      </c>
      <c r="AB1565" s="49">
        <v>1.7852155009999999</v>
      </c>
      <c r="AC1565" s="51">
        <v>0.55651590368719528</v>
      </c>
      <c r="AD1565" s="53">
        <v>98000</v>
      </c>
      <c r="AE1565" s="51">
        <v>73.022557963107744</v>
      </c>
      <c r="AF1565" s="51">
        <v>164.65654252368589</v>
      </c>
      <c r="AG1565" s="51">
        <v>30.954592279085421</v>
      </c>
      <c r="AH1565" s="51">
        <v>0.17383330437215411</v>
      </c>
      <c r="AI1565" s="51">
        <v>0.18799491234690899</v>
      </c>
      <c r="AJ1565" s="51">
        <v>0.14107393531585311</v>
      </c>
      <c r="AK1565" s="51">
        <v>136.39770625185903</v>
      </c>
      <c r="AL1565" s="51">
        <v>95.848223963288021</v>
      </c>
      <c r="AM1565" s="51">
        <v>176.94718854043006</v>
      </c>
    </row>
    <row r="1566" spans="1:39">
      <c r="A1566" t="s">
        <v>3271</v>
      </c>
      <c r="B1566">
        <v>6</v>
      </c>
      <c r="C1566" t="s">
        <v>3272</v>
      </c>
      <c r="D1566" t="s">
        <v>2144</v>
      </c>
      <c r="E1566" t="s">
        <v>137</v>
      </c>
      <c r="F1566" t="s">
        <v>138</v>
      </c>
      <c r="G1566" t="s">
        <v>139</v>
      </c>
      <c r="H1566" t="s">
        <v>140</v>
      </c>
      <c r="I1566" t="s">
        <v>10</v>
      </c>
      <c r="J1566" t="s">
        <v>20</v>
      </c>
      <c r="K1566">
        <v>52</v>
      </c>
      <c r="L1566">
        <v>150486475</v>
      </c>
      <c r="M1566" t="s">
        <v>2145</v>
      </c>
      <c r="N1566">
        <v>564</v>
      </c>
      <c r="O1566">
        <v>7168944.1513460977</v>
      </c>
      <c r="P1566" s="49" t="s">
        <v>33</v>
      </c>
      <c r="Q1566" s="49">
        <v>9800000</v>
      </c>
      <c r="R1566" s="49">
        <v>32.510452999999998</v>
      </c>
      <c r="S1566" s="49">
        <v>52.540310169999998</v>
      </c>
      <c r="T1566" s="49">
        <v>102.35469113918218</v>
      </c>
      <c r="U1566" s="49" t="s">
        <v>2146</v>
      </c>
      <c r="V1566" s="49">
        <v>0.29728859379567718</v>
      </c>
      <c r="W1566" s="49">
        <v>1.1827248672603601</v>
      </c>
      <c r="X1566" s="49">
        <v>2.8362873714296502</v>
      </c>
      <c r="Y1566" s="49">
        <v>44.303867318364098</v>
      </c>
      <c r="Z1566" s="49">
        <v>0.43808999999999998</v>
      </c>
      <c r="AA1566" s="49">
        <v>148.6976837</v>
      </c>
      <c r="AB1566" s="49">
        <v>1.7852155009999999</v>
      </c>
      <c r="AC1566" s="51">
        <v>0.55651590368719528</v>
      </c>
      <c r="AD1566" s="53">
        <v>98000</v>
      </c>
      <c r="AE1566" s="51">
        <v>73.152491340266309</v>
      </c>
      <c r="AF1566" s="51">
        <v>164.94952569543625</v>
      </c>
      <c r="AG1566" s="51">
        <v>31.005399743825308</v>
      </c>
      <c r="AH1566" s="51">
        <v>0.17341427644580468</v>
      </c>
      <c r="AI1566" s="51">
        <v>0.1879690142369603</v>
      </c>
      <c r="AJ1566" s="51">
        <v>0.14107393531585311</v>
      </c>
      <c r="AK1566" s="51">
        <v>136.37891615403586</v>
      </c>
      <c r="AL1566" s="51">
        <v>95.835019947223969</v>
      </c>
      <c r="AM1566" s="51">
        <v>176.92281236084776</v>
      </c>
    </row>
    <row r="1567" spans="1:39">
      <c r="A1567" t="s">
        <v>3273</v>
      </c>
      <c r="B1567">
        <v>6</v>
      </c>
      <c r="C1567" t="s">
        <v>3274</v>
      </c>
      <c r="D1567" t="s">
        <v>2144</v>
      </c>
      <c r="E1567" t="s">
        <v>137</v>
      </c>
      <c r="F1567" t="s">
        <v>138</v>
      </c>
      <c r="G1567" t="s">
        <v>139</v>
      </c>
      <c r="H1567" t="s">
        <v>140</v>
      </c>
      <c r="I1567" t="s">
        <v>10</v>
      </c>
      <c r="J1567" t="s">
        <v>20</v>
      </c>
      <c r="K1567">
        <v>52</v>
      </c>
      <c r="L1567">
        <v>150486475</v>
      </c>
      <c r="M1567" t="s">
        <v>2145</v>
      </c>
      <c r="N1567">
        <v>565</v>
      </c>
      <c r="O1567">
        <v>7181677.6223076358</v>
      </c>
      <c r="P1567" s="49" t="s">
        <v>33</v>
      </c>
      <c r="Q1567" s="49">
        <v>9800000</v>
      </c>
      <c r="R1567" s="49">
        <v>32.510452999999998</v>
      </c>
      <c r="S1567" s="49">
        <v>52.540310169999998</v>
      </c>
      <c r="T1567" s="49">
        <v>102.35469113918218</v>
      </c>
      <c r="U1567" s="49" t="s">
        <v>2146</v>
      </c>
      <c r="V1567" s="49">
        <v>0.29728859379567718</v>
      </c>
      <c r="W1567" s="49">
        <v>1.1827248672603601</v>
      </c>
      <c r="X1567" s="49">
        <v>2.8362873714296502</v>
      </c>
      <c r="Y1567" s="49">
        <v>44.303867318364098</v>
      </c>
      <c r="Z1567" s="49">
        <v>0.43808999999999998</v>
      </c>
      <c r="AA1567" s="49">
        <v>148.6976837</v>
      </c>
      <c r="AB1567" s="49">
        <v>1.7852155009999999</v>
      </c>
      <c r="AC1567" s="51">
        <v>0.55651590368719528</v>
      </c>
      <c r="AD1567" s="53">
        <v>98000</v>
      </c>
      <c r="AE1567" s="51">
        <v>73.28242471742486</v>
      </c>
      <c r="AF1567" s="51">
        <v>165.24250886718659</v>
      </c>
      <c r="AG1567" s="51">
        <v>31.056084340785929</v>
      </c>
      <c r="AH1567" s="51">
        <v>0.17299490840317733</v>
      </c>
      <c r="AI1567" s="51">
        <v>0.18794246440392171</v>
      </c>
      <c r="AJ1567" s="51">
        <v>0.14107393531585311</v>
      </c>
      <c r="AK1567" s="51">
        <v>136.35965320546654</v>
      </c>
      <c r="AL1567" s="51">
        <v>95.821483653547176</v>
      </c>
      <c r="AM1567" s="51">
        <v>176.89782275738588</v>
      </c>
    </row>
    <row r="1568" spans="1:39">
      <c r="A1568" t="s">
        <v>3275</v>
      </c>
      <c r="B1568">
        <v>6</v>
      </c>
      <c r="C1568" t="s">
        <v>3276</v>
      </c>
      <c r="D1568" t="s">
        <v>2144</v>
      </c>
      <c r="E1568" t="s">
        <v>137</v>
      </c>
      <c r="F1568" t="s">
        <v>138</v>
      </c>
      <c r="G1568" t="s">
        <v>139</v>
      </c>
      <c r="H1568" t="s">
        <v>140</v>
      </c>
      <c r="I1568" t="s">
        <v>10</v>
      </c>
      <c r="J1568" t="s">
        <v>20</v>
      </c>
      <c r="K1568">
        <v>52</v>
      </c>
      <c r="L1568">
        <v>150486475</v>
      </c>
      <c r="M1568" t="s">
        <v>2145</v>
      </c>
      <c r="N1568">
        <v>566</v>
      </c>
      <c r="O1568">
        <v>7194411.093269174</v>
      </c>
      <c r="P1568" s="49" t="s">
        <v>33</v>
      </c>
      <c r="Q1568" s="49">
        <v>9800000</v>
      </c>
      <c r="R1568" s="49">
        <v>32.510452999999998</v>
      </c>
      <c r="S1568" s="49">
        <v>52.540310169999998</v>
      </c>
      <c r="T1568" s="49">
        <v>102.35469113918218</v>
      </c>
      <c r="U1568" s="49" t="s">
        <v>2146</v>
      </c>
      <c r="V1568" s="49">
        <v>0.29728859379567718</v>
      </c>
      <c r="W1568" s="49">
        <v>1.1827248672603601</v>
      </c>
      <c r="X1568" s="49">
        <v>2.8362873714296502</v>
      </c>
      <c r="Y1568" s="49">
        <v>44.303867318364098</v>
      </c>
      <c r="Z1568" s="49">
        <v>0.43808999999999998</v>
      </c>
      <c r="AA1568" s="49">
        <v>148.6976837</v>
      </c>
      <c r="AB1568" s="49">
        <v>1.7852155009999999</v>
      </c>
      <c r="AC1568" s="51">
        <v>0.55651590368719528</v>
      </c>
      <c r="AD1568" s="53">
        <v>98000</v>
      </c>
      <c r="AE1568" s="51">
        <v>73.412358094583411</v>
      </c>
      <c r="AF1568" s="51">
        <v>165.53549203893689</v>
      </c>
      <c r="AG1568" s="51">
        <v>31.106645973023099</v>
      </c>
      <c r="AH1568" s="51">
        <v>0.17257520947401053</v>
      </c>
      <c r="AI1568" s="51">
        <v>0.18791526572262982</v>
      </c>
      <c r="AJ1568" s="51">
        <v>0.14107393531585311</v>
      </c>
      <c r="AK1568" s="51">
        <v>136.33991949195814</v>
      </c>
      <c r="AL1568" s="51">
        <v>95.807616547978057</v>
      </c>
      <c r="AM1568" s="51">
        <v>176.87222243593823</v>
      </c>
    </row>
    <row r="1569" spans="1:39">
      <c r="A1569" t="s">
        <v>3277</v>
      </c>
      <c r="B1569">
        <v>6</v>
      </c>
      <c r="C1569" t="s">
        <v>3278</v>
      </c>
      <c r="D1569" t="s">
        <v>2144</v>
      </c>
      <c r="E1569" t="s">
        <v>137</v>
      </c>
      <c r="F1569" t="s">
        <v>138</v>
      </c>
      <c r="G1569" t="s">
        <v>139</v>
      </c>
      <c r="H1569" t="s">
        <v>140</v>
      </c>
      <c r="I1569" t="s">
        <v>10</v>
      </c>
      <c r="J1569" t="s">
        <v>20</v>
      </c>
      <c r="K1569">
        <v>52</v>
      </c>
      <c r="L1569">
        <v>150486475</v>
      </c>
      <c r="M1569" t="s">
        <v>2145</v>
      </c>
      <c r="N1569">
        <v>567</v>
      </c>
      <c r="O1569">
        <v>7207144.5642307121</v>
      </c>
      <c r="P1569" s="49" t="s">
        <v>33</v>
      </c>
      <c r="Q1569" s="49">
        <v>9800000</v>
      </c>
      <c r="R1569" s="49">
        <v>32.510452999999998</v>
      </c>
      <c r="S1569" s="49">
        <v>52.540310169999998</v>
      </c>
      <c r="T1569" s="49">
        <v>102.35469113918218</v>
      </c>
      <c r="U1569" s="49" t="s">
        <v>2146</v>
      </c>
      <c r="V1569" s="49">
        <v>0.29728859379567718</v>
      </c>
      <c r="W1569" s="49">
        <v>1.1827248672603601</v>
      </c>
      <c r="X1569" s="49">
        <v>2.8362873714296502</v>
      </c>
      <c r="Y1569" s="49">
        <v>44.303867318364098</v>
      </c>
      <c r="Z1569" s="49">
        <v>0.43808999999999998</v>
      </c>
      <c r="AA1569" s="49">
        <v>148.6976837</v>
      </c>
      <c r="AB1569" s="49">
        <v>1.7852155009999999</v>
      </c>
      <c r="AC1569" s="51">
        <v>0.55651590368719528</v>
      </c>
      <c r="AD1569" s="53">
        <v>98000</v>
      </c>
      <c r="AE1569" s="51">
        <v>73.542291471741962</v>
      </c>
      <c r="AF1569" s="51">
        <v>165.82847521068723</v>
      </c>
      <c r="AG1569" s="51">
        <v>31.157084546285972</v>
      </c>
      <c r="AH1569" s="51">
        <v>0.17215518885109996</v>
      </c>
      <c r="AI1569" s="51">
        <v>0.18788742106384621</v>
      </c>
      <c r="AJ1569" s="51">
        <v>0.14107393531585311</v>
      </c>
      <c r="AK1569" s="51">
        <v>136.31971709636116</v>
      </c>
      <c r="AL1569" s="51">
        <v>95.793420094159416</v>
      </c>
      <c r="AM1569" s="51">
        <v>176.84601409856293</v>
      </c>
    </row>
    <row r="1570" spans="1:39">
      <c r="A1570" t="s">
        <v>3279</v>
      </c>
      <c r="B1570">
        <v>6</v>
      </c>
      <c r="C1570" t="s">
        <v>3280</v>
      </c>
      <c r="D1570" t="s">
        <v>2144</v>
      </c>
      <c r="E1570" t="s">
        <v>137</v>
      </c>
      <c r="F1570" t="s">
        <v>138</v>
      </c>
      <c r="G1570" t="s">
        <v>139</v>
      </c>
      <c r="H1570" t="s">
        <v>140</v>
      </c>
      <c r="I1570" t="s">
        <v>10</v>
      </c>
      <c r="J1570" t="s">
        <v>20</v>
      </c>
      <c r="K1570">
        <v>52</v>
      </c>
      <c r="L1570">
        <v>150486475</v>
      </c>
      <c r="M1570" t="s">
        <v>2145</v>
      </c>
      <c r="N1570">
        <v>568</v>
      </c>
      <c r="O1570">
        <v>7219878.0351922503</v>
      </c>
      <c r="P1570" s="49" t="s">
        <v>33</v>
      </c>
      <c r="Q1570" s="49">
        <v>9800000</v>
      </c>
      <c r="R1570" s="49">
        <v>32.510452999999998</v>
      </c>
      <c r="S1570" s="49">
        <v>52.540310169999998</v>
      </c>
      <c r="T1570" s="49">
        <v>102.35469113918218</v>
      </c>
      <c r="U1570" s="49" t="s">
        <v>2146</v>
      </c>
      <c r="V1570" s="49">
        <v>0.29728859379567718</v>
      </c>
      <c r="W1570" s="49">
        <v>1.1827248672603601</v>
      </c>
      <c r="X1570" s="49">
        <v>2.8362873714296502</v>
      </c>
      <c r="Y1570" s="49">
        <v>44.303867318364098</v>
      </c>
      <c r="Z1570" s="49">
        <v>0.43808999999999998</v>
      </c>
      <c r="AA1570" s="49">
        <v>148.6976837</v>
      </c>
      <c r="AB1570" s="49">
        <v>1.7852155009999999</v>
      </c>
      <c r="AC1570" s="51">
        <v>0.55651590368719528</v>
      </c>
      <c r="AD1570" s="53">
        <v>98000</v>
      </c>
      <c r="AE1570" s="51">
        <v>73.672224848900512</v>
      </c>
      <c r="AF1570" s="51">
        <v>166.12145838243754</v>
      </c>
      <c r="AG1570" s="51">
        <v>31.207399969006133</v>
      </c>
      <c r="AH1570" s="51">
        <v>0.17173485569007835</v>
      </c>
      <c r="AI1570" s="51">
        <v>0.18785893329422756</v>
      </c>
      <c r="AJ1570" s="51">
        <v>0.14107393531585311</v>
      </c>
      <c r="AK1570" s="51">
        <v>136.29904809854784</v>
      </c>
      <c r="AL1570" s="51">
        <v>95.77889575364118</v>
      </c>
      <c r="AM1570" s="51">
        <v>176.81920044345452</v>
      </c>
    </row>
    <row r="1571" spans="1:39">
      <c r="A1571" t="s">
        <v>3281</v>
      </c>
      <c r="B1571">
        <v>6</v>
      </c>
      <c r="C1571" t="s">
        <v>3282</v>
      </c>
      <c r="D1571" t="s">
        <v>2144</v>
      </c>
      <c r="E1571" t="s">
        <v>137</v>
      </c>
      <c r="F1571" t="s">
        <v>138</v>
      </c>
      <c r="G1571" t="s">
        <v>139</v>
      </c>
      <c r="H1571" t="s">
        <v>140</v>
      </c>
      <c r="I1571" t="s">
        <v>10</v>
      </c>
      <c r="J1571" t="s">
        <v>20</v>
      </c>
      <c r="K1571">
        <v>52</v>
      </c>
      <c r="L1571">
        <v>150486475</v>
      </c>
      <c r="M1571" t="s">
        <v>2145</v>
      </c>
      <c r="N1571">
        <v>569</v>
      </c>
      <c r="O1571">
        <v>7232611.5061537884</v>
      </c>
      <c r="P1571" s="49" t="s">
        <v>33</v>
      </c>
      <c r="Q1571" s="49">
        <v>9800000</v>
      </c>
      <c r="R1571" s="49">
        <v>32.510452999999998</v>
      </c>
      <c r="S1571" s="49">
        <v>52.540310169999998</v>
      </c>
      <c r="T1571" s="49">
        <v>102.35469113918218</v>
      </c>
      <c r="U1571" s="49" t="s">
        <v>2146</v>
      </c>
      <c r="V1571" s="49">
        <v>0.29728859379567718</v>
      </c>
      <c r="W1571" s="49">
        <v>1.1827248672603601</v>
      </c>
      <c r="X1571" s="49">
        <v>2.8362873714296502</v>
      </c>
      <c r="Y1571" s="49">
        <v>44.303867318364098</v>
      </c>
      <c r="Z1571" s="49">
        <v>0.43808999999999998</v>
      </c>
      <c r="AA1571" s="49">
        <v>148.6976837</v>
      </c>
      <c r="AB1571" s="49">
        <v>1.7852155009999999</v>
      </c>
      <c r="AC1571" s="51">
        <v>0.55651590368719528</v>
      </c>
      <c r="AD1571" s="53">
        <v>98000</v>
      </c>
      <c r="AE1571" s="51">
        <v>73.802158226059063</v>
      </c>
      <c r="AF1571" s="51">
        <v>166.41444155418787</v>
      </c>
      <c r="AG1571" s="51">
        <v>31.257592152286755</v>
      </c>
      <c r="AH1571" s="51">
        <v>0.17131421910946057</v>
      </c>
      <c r="AI1571" s="51">
        <v>0.18782980527629664</v>
      </c>
      <c r="AJ1571" s="51">
        <v>0.14107393531585311</v>
      </c>
      <c r="AK1571" s="51">
        <v>136.27791457539107</v>
      </c>
      <c r="AL1571" s="51">
        <v>95.764044985865624</v>
      </c>
      <c r="AM1571" s="51">
        <v>176.79178416491649</v>
      </c>
    </row>
    <row r="1572" spans="1:39">
      <c r="A1572" t="s">
        <v>3283</v>
      </c>
      <c r="B1572">
        <v>6</v>
      </c>
      <c r="C1572" t="s">
        <v>3284</v>
      </c>
      <c r="D1572" t="s">
        <v>2144</v>
      </c>
      <c r="E1572" t="s">
        <v>137</v>
      </c>
      <c r="F1572" t="s">
        <v>138</v>
      </c>
      <c r="G1572" t="s">
        <v>139</v>
      </c>
      <c r="H1572" t="s">
        <v>140</v>
      </c>
      <c r="I1572" t="s">
        <v>10</v>
      </c>
      <c r="J1572" t="s">
        <v>20</v>
      </c>
      <c r="K1572">
        <v>52</v>
      </c>
      <c r="L1572">
        <v>150486475</v>
      </c>
      <c r="M1572" t="s">
        <v>2145</v>
      </c>
      <c r="N1572">
        <v>570</v>
      </c>
      <c r="O1572">
        <v>7245344.9771153266</v>
      </c>
      <c r="P1572" s="49" t="s">
        <v>33</v>
      </c>
      <c r="Q1572" s="49">
        <v>9800000</v>
      </c>
      <c r="R1572" s="49">
        <v>32.510452999999998</v>
      </c>
      <c r="S1572" s="49">
        <v>52.540310169999998</v>
      </c>
      <c r="T1572" s="49">
        <v>102.35469113918218</v>
      </c>
      <c r="U1572" s="49" t="s">
        <v>2146</v>
      </c>
      <c r="V1572" s="49">
        <v>0.29728859379567718</v>
      </c>
      <c r="W1572" s="49">
        <v>1.1827248672603601</v>
      </c>
      <c r="X1572" s="49">
        <v>2.8362873714296502</v>
      </c>
      <c r="Y1572" s="49">
        <v>44.303867318364098</v>
      </c>
      <c r="Z1572" s="49">
        <v>0.43808999999999998</v>
      </c>
      <c r="AA1572" s="49">
        <v>148.6976837</v>
      </c>
      <c r="AB1572" s="49">
        <v>1.7852155009999999</v>
      </c>
      <c r="AC1572" s="51">
        <v>0.55651590368719528</v>
      </c>
      <c r="AD1572" s="53">
        <v>98000</v>
      </c>
      <c r="AE1572" s="51">
        <v>73.932091603217614</v>
      </c>
      <c r="AF1572" s="51">
        <v>166.70742472593818</v>
      </c>
      <c r="AG1572" s="51">
        <v>31.307661009891621</v>
      </c>
      <c r="AH1572" s="51">
        <v>0.17089328819041325</v>
      </c>
      <c r="AI1572" s="51">
        <v>0.18780003986841282</v>
      </c>
      <c r="AJ1572" s="51">
        <v>0.14107393531585311</v>
      </c>
      <c r="AK1572" s="51">
        <v>136.25631860074301</v>
      </c>
      <c r="AL1572" s="51">
        <v>95.748869248152346</v>
      </c>
      <c r="AM1572" s="51">
        <v>176.76376795333368</v>
      </c>
    </row>
    <row r="1573" spans="1:39">
      <c r="A1573" t="s">
        <v>3285</v>
      </c>
      <c r="B1573">
        <v>6</v>
      </c>
      <c r="C1573" t="s">
        <v>3286</v>
      </c>
      <c r="D1573" t="s">
        <v>2144</v>
      </c>
      <c r="E1573" t="s">
        <v>137</v>
      </c>
      <c r="F1573" t="s">
        <v>138</v>
      </c>
      <c r="G1573" t="s">
        <v>139</v>
      </c>
      <c r="H1573" t="s">
        <v>140</v>
      </c>
      <c r="I1573" t="s">
        <v>10</v>
      </c>
      <c r="J1573" t="s">
        <v>20</v>
      </c>
      <c r="K1573">
        <v>52</v>
      </c>
      <c r="L1573">
        <v>150486475</v>
      </c>
      <c r="M1573" t="s">
        <v>2145</v>
      </c>
      <c r="N1573">
        <v>571</v>
      </c>
      <c r="O1573">
        <v>7258078.4480768647</v>
      </c>
      <c r="P1573" s="49" t="s">
        <v>33</v>
      </c>
      <c r="Q1573" s="49">
        <v>9800000</v>
      </c>
      <c r="R1573" s="49">
        <v>32.510452999999998</v>
      </c>
      <c r="S1573" s="49">
        <v>52.540310169999998</v>
      </c>
      <c r="T1573" s="49">
        <v>102.35469113918218</v>
      </c>
      <c r="U1573" s="49" t="s">
        <v>2146</v>
      </c>
      <c r="V1573" s="49">
        <v>0.29728859379567718</v>
      </c>
      <c r="W1573" s="49">
        <v>1.1827248672603601</v>
      </c>
      <c r="X1573" s="49">
        <v>2.8362873714296502</v>
      </c>
      <c r="Y1573" s="49">
        <v>44.303867318364098</v>
      </c>
      <c r="Z1573" s="49">
        <v>0.43808999999999998</v>
      </c>
      <c r="AA1573" s="49">
        <v>148.6976837</v>
      </c>
      <c r="AB1573" s="49">
        <v>1.7852155009999999</v>
      </c>
      <c r="AC1573" s="51">
        <v>0.55651590368719528</v>
      </c>
      <c r="AD1573" s="53">
        <v>98000</v>
      </c>
      <c r="AE1573" s="51">
        <v>74.062024980376165</v>
      </c>
      <c r="AF1573" s="51">
        <v>167.00040789768852</v>
      </c>
      <c r="AG1573" s="51">
        <v>31.357606458234233</v>
      </c>
      <c r="AH1573" s="51">
        <v>0.17047207197679176</v>
      </c>
      <c r="AI1573" s="51">
        <v>0.18776963992474333</v>
      </c>
      <c r="AJ1573" s="51">
        <v>0.14107393531585311</v>
      </c>
      <c r="AK1573" s="51">
        <v>136.23426224541436</v>
      </c>
      <c r="AL1573" s="51">
        <v>95.733369995683603</v>
      </c>
      <c r="AM1573" s="51">
        <v>176.73515449514511</v>
      </c>
    </row>
    <row r="1574" spans="1:39">
      <c r="A1574" t="s">
        <v>3287</v>
      </c>
      <c r="B1574">
        <v>6</v>
      </c>
      <c r="C1574" t="s">
        <v>3288</v>
      </c>
      <c r="D1574" t="s">
        <v>2144</v>
      </c>
      <c r="E1574" t="s">
        <v>137</v>
      </c>
      <c r="F1574" t="s">
        <v>138</v>
      </c>
      <c r="G1574" t="s">
        <v>139</v>
      </c>
      <c r="H1574" t="s">
        <v>140</v>
      </c>
      <c r="I1574" t="s">
        <v>10</v>
      </c>
      <c r="J1574" t="s">
        <v>20</v>
      </c>
      <c r="K1574">
        <v>52</v>
      </c>
      <c r="L1574">
        <v>150486475</v>
      </c>
      <c r="M1574" t="s">
        <v>2145</v>
      </c>
      <c r="N1574">
        <v>572</v>
      </c>
      <c r="O1574">
        <v>7270811.9190384028</v>
      </c>
      <c r="P1574" s="49" t="s">
        <v>33</v>
      </c>
      <c r="Q1574" s="49">
        <v>9800000</v>
      </c>
      <c r="R1574" s="49">
        <v>32.510452999999998</v>
      </c>
      <c r="S1574" s="49">
        <v>52.540310169999998</v>
      </c>
      <c r="T1574" s="49">
        <v>102.35469113918218</v>
      </c>
      <c r="U1574" s="49" t="s">
        <v>2146</v>
      </c>
      <c r="V1574" s="49">
        <v>0.29728859379567718</v>
      </c>
      <c r="W1574" s="49">
        <v>1.1827248672603601</v>
      </c>
      <c r="X1574" s="49">
        <v>2.8362873714296502</v>
      </c>
      <c r="Y1574" s="49">
        <v>44.303867318364098</v>
      </c>
      <c r="Z1574" s="49">
        <v>0.43808999999999998</v>
      </c>
      <c r="AA1574" s="49">
        <v>148.6976837</v>
      </c>
      <c r="AB1574" s="49">
        <v>1.7852155009999999</v>
      </c>
      <c r="AC1574" s="51">
        <v>0.55651590368719528</v>
      </c>
      <c r="AD1574" s="53">
        <v>98000</v>
      </c>
      <c r="AE1574" s="51">
        <v>74.191958357534716</v>
      </c>
      <c r="AF1574" s="51">
        <v>167.29339106943883</v>
      </c>
      <c r="AG1574" s="51">
        <v>31.407428416366844</v>
      </c>
      <c r="AH1574" s="51">
        <v>0.17005057947516336</v>
      </c>
      <c r="AI1574" s="51">
        <v>0.18773860829523442</v>
      </c>
      <c r="AJ1574" s="51">
        <v>0.14107393531585311</v>
      </c>
      <c r="AK1574" s="51">
        <v>136.21174757715323</v>
      </c>
      <c r="AL1574" s="51">
        <v>95.717548681489603</v>
      </c>
      <c r="AM1574" s="51">
        <v>176.70594647281686</v>
      </c>
    </row>
    <row r="1575" spans="1:39">
      <c r="A1575" t="s">
        <v>3289</v>
      </c>
      <c r="B1575">
        <v>6</v>
      </c>
      <c r="C1575" t="s">
        <v>3290</v>
      </c>
      <c r="D1575" t="s">
        <v>2144</v>
      </c>
      <c r="E1575" t="s">
        <v>137</v>
      </c>
      <c r="F1575" t="s">
        <v>138</v>
      </c>
      <c r="G1575" t="s">
        <v>139</v>
      </c>
      <c r="H1575" t="s">
        <v>140</v>
      </c>
      <c r="I1575" t="s">
        <v>10</v>
      </c>
      <c r="J1575" t="s">
        <v>20</v>
      </c>
      <c r="K1575">
        <v>52</v>
      </c>
      <c r="L1575">
        <v>150486475</v>
      </c>
      <c r="M1575" t="s">
        <v>2145</v>
      </c>
      <c r="N1575">
        <v>573</v>
      </c>
      <c r="O1575">
        <v>7283545.389999941</v>
      </c>
      <c r="P1575" s="49" t="s">
        <v>33</v>
      </c>
      <c r="Q1575" s="49">
        <v>9800000</v>
      </c>
      <c r="R1575" s="49">
        <v>32.510452999999998</v>
      </c>
      <c r="S1575" s="49">
        <v>52.540310169999998</v>
      </c>
      <c r="T1575" s="49">
        <v>102.35469113918218</v>
      </c>
      <c r="U1575" s="49" t="s">
        <v>2146</v>
      </c>
      <c r="V1575" s="49">
        <v>0.29728859379567718</v>
      </c>
      <c r="W1575" s="49">
        <v>1.1827248672603601</v>
      </c>
      <c r="X1575" s="49">
        <v>2.8362873714296502</v>
      </c>
      <c r="Y1575" s="49">
        <v>44.303867318364098</v>
      </c>
      <c r="Z1575" s="49">
        <v>0.43808999999999998</v>
      </c>
      <c r="AA1575" s="49">
        <v>148.6976837</v>
      </c>
      <c r="AB1575" s="49">
        <v>1.7852155009999999</v>
      </c>
      <c r="AC1575" s="51">
        <v>0.55651590368719528</v>
      </c>
      <c r="AD1575" s="53">
        <v>98000</v>
      </c>
      <c r="AE1575" s="51">
        <v>74.321891734693281</v>
      </c>
      <c r="AF1575" s="51">
        <v>167.58637424118919</v>
      </c>
      <c r="AG1575" s="51">
        <v>31.457126805969519</v>
      </c>
      <c r="AH1575" s="51">
        <v>0.16962881965459833</v>
      </c>
      <c r="AI1575" s="51">
        <v>0.18770694782558295</v>
      </c>
      <c r="AJ1575" s="51">
        <v>0.14107393531585311</v>
      </c>
      <c r="AK1575" s="51">
        <v>136.18877666062465</v>
      </c>
      <c r="AL1575" s="51">
        <v>95.701406756433997</v>
      </c>
      <c r="AM1575" s="51">
        <v>176.6761465648153</v>
      </c>
    </row>
    <row r="1576" spans="1:39">
      <c r="A1576" t="s">
        <v>3291</v>
      </c>
      <c r="B1576">
        <v>6</v>
      </c>
      <c r="C1576" t="s">
        <v>3292</v>
      </c>
      <c r="D1576" t="s">
        <v>2144</v>
      </c>
      <c r="E1576" t="s">
        <v>137</v>
      </c>
      <c r="F1576" t="s">
        <v>138</v>
      </c>
      <c r="G1576" t="s">
        <v>139</v>
      </c>
      <c r="H1576" t="s">
        <v>140</v>
      </c>
      <c r="I1576" t="s">
        <v>10</v>
      </c>
      <c r="J1576" t="s">
        <v>20</v>
      </c>
      <c r="K1576">
        <v>52</v>
      </c>
      <c r="L1576">
        <v>150486475</v>
      </c>
      <c r="M1576" t="s">
        <v>2145</v>
      </c>
      <c r="N1576">
        <v>574</v>
      </c>
      <c r="O1576">
        <v>7296278.8609614791</v>
      </c>
      <c r="P1576" s="49" t="s">
        <v>33</v>
      </c>
      <c r="Q1576" s="49">
        <v>9800000</v>
      </c>
      <c r="R1576" s="49">
        <v>32.510452999999998</v>
      </c>
      <c r="S1576" s="49">
        <v>52.540310169999998</v>
      </c>
      <c r="T1576" s="49">
        <v>102.35469113918218</v>
      </c>
      <c r="U1576" s="49" t="s">
        <v>2146</v>
      </c>
      <c r="V1576" s="49">
        <v>0.29728859379567718</v>
      </c>
      <c r="W1576" s="49">
        <v>1.1827248672603601</v>
      </c>
      <c r="X1576" s="49">
        <v>2.8362873714296502</v>
      </c>
      <c r="Y1576" s="49">
        <v>44.303867318364098</v>
      </c>
      <c r="Z1576" s="49">
        <v>0.43808999999999998</v>
      </c>
      <c r="AA1576" s="49">
        <v>148.6976837</v>
      </c>
      <c r="AB1576" s="49">
        <v>1.7852155009999999</v>
      </c>
      <c r="AC1576" s="51">
        <v>0.55651590368719528</v>
      </c>
      <c r="AD1576" s="53">
        <v>98000</v>
      </c>
      <c r="AE1576" s="51">
        <v>74.451825111851832</v>
      </c>
      <c r="AF1576" s="51">
        <v>167.8793574129395</v>
      </c>
      <c r="AG1576" s="51">
        <v>31.506701551339063</v>
      </c>
      <c r="AH1576" s="51">
        <v>0.16920680144658026</v>
      </c>
      <c r="AI1576" s="51">
        <v>0.18767466135720773</v>
      </c>
      <c r="AJ1576" s="51">
        <v>0.14107393531585311</v>
      </c>
      <c r="AK1576" s="51">
        <v>136.16535155738978</v>
      </c>
      <c r="AL1576" s="51">
        <v>95.684945669199351</v>
      </c>
      <c r="AM1576" s="51">
        <v>176.64575744558024</v>
      </c>
    </row>
    <row r="1577" spans="1:39">
      <c r="A1577" t="s">
        <v>3293</v>
      </c>
      <c r="B1577">
        <v>6</v>
      </c>
      <c r="C1577" t="s">
        <v>3294</v>
      </c>
      <c r="D1577" t="s">
        <v>2144</v>
      </c>
      <c r="E1577" t="s">
        <v>137</v>
      </c>
      <c r="F1577" t="s">
        <v>138</v>
      </c>
      <c r="G1577" t="s">
        <v>139</v>
      </c>
      <c r="H1577" t="s">
        <v>140</v>
      </c>
      <c r="I1577" t="s">
        <v>10</v>
      </c>
      <c r="J1577" t="s">
        <v>20</v>
      </c>
      <c r="K1577">
        <v>52</v>
      </c>
      <c r="L1577">
        <v>150486475</v>
      </c>
      <c r="M1577" t="s">
        <v>2145</v>
      </c>
      <c r="N1577">
        <v>575</v>
      </c>
      <c r="O1577">
        <v>7309012.3319230173</v>
      </c>
      <c r="P1577" s="49" t="s">
        <v>33</v>
      </c>
      <c r="Q1577" s="49">
        <v>9800000</v>
      </c>
      <c r="R1577" s="49">
        <v>32.510452999999998</v>
      </c>
      <c r="S1577" s="49">
        <v>52.540310169999998</v>
      </c>
      <c r="T1577" s="49">
        <v>102.35469113918218</v>
      </c>
      <c r="U1577" s="49" t="s">
        <v>2146</v>
      </c>
      <c r="V1577" s="49">
        <v>0.29728859379567718</v>
      </c>
      <c r="W1577" s="49">
        <v>1.1827248672603601</v>
      </c>
      <c r="X1577" s="49">
        <v>2.8362873714296502</v>
      </c>
      <c r="Y1577" s="49">
        <v>44.303867318364098</v>
      </c>
      <c r="Z1577" s="49">
        <v>0.43808999999999998</v>
      </c>
      <c r="AA1577" s="49">
        <v>148.6976837</v>
      </c>
      <c r="AB1577" s="49">
        <v>1.7852155009999999</v>
      </c>
      <c r="AC1577" s="51">
        <v>0.55651590368719528</v>
      </c>
      <c r="AD1577" s="53">
        <v>98000</v>
      </c>
      <c r="AE1577" s="51">
        <v>74.581758489010383</v>
      </c>
      <c r="AF1577" s="51">
        <v>168.17234058468983</v>
      </c>
      <c r="AG1577" s="51">
        <v>31.556152579378114</v>
      </c>
      <c r="AH1577" s="51">
        <v>0.16878453374513547</v>
      </c>
      <c r="AI1577" s="51">
        <v>0.18764175172722156</v>
      </c>
      <c r="AJ1577" s="51">
        <v>0.14107393531585311</v>
      </c>
      <c r="AK1577" s="51">
        <v>136.14147432588564</v>
      </c>
      <c r="AL1577" s="51">
        <v>95.668166866272799</v>
      </c>
      <c r="AM1577" s="51">
        <v>176.61478178549848</v>
      </c>
    </row>
    <row r="1578" spans="1:39">
      <c r="A1578" t="s">
        <v>3295</v>
      </c>
      <c r="B1578">
        <v>6</v>
      </c>
      <c r="C1578" t="s">
        <v>3296</v>
      </c>
      <c r="D1578" t="s">
        <v>2144</v>
      </c>
      <c r="E1578" t="s">
        <v>137</v>
      </c>
      <c r="F1578" t="s">
        <v>138</v>
      </c>
      <c r="G1578" t="s">
        <v>139</v>
      </c>
      <c r="H1578" t="s">
        <v>140</v>
      </c>
      <c r="I1578" t="s">
        <v>10</v>
      </c>
      <c r="J1578" t="s">
        <v>20</v>
      </c>
      <c r="K1578">
        <v>52</v>
      </c>
      <c r="L1578">
        <v>150486475</v>
      </c>
      <c r="M1578" t="s">
        <v>2145</v>
      </c>
      <c r="N1578">
        <v>576</v>
      </c>
      <c r="O1578">
        <v>7321745.8028845554</v>
      </c>
      <c r="P1578" s="49" t="s">
        <v>33</v>
      </c>
      <c r="Q1578" s="49">
        <v>9800000</v>
      </c>
      <c r="R1578" s="49">
        <v>32.510452999999998</v>
      </c>
      <c r="S1578" s="49">
        <v>52.540310169999998</v>
      </c>
      <c r="T1578" s="49">
        <v>102.35469113918218</v>
      </c>
      <c r="U1578" s="49" t="s">
        <v>2146</v>
      </c>
      <c r="V1578" s="49">
        <v>0.29728859379567718</v>
      </c>
      <c r="W1578" s="49">
        <v>1.1827248672603601</v>
      </c>
      <c r="X1578" s="49">
        <v>2.8362873714296502</v>
      </c>
      <c r="Y1578" s="49">
        <v>44.303867318364098</v>
      </c>
      <c r="Z1578" s="49">
        <v>0.43808999999999998</v>
      </c>
      <c r="AA1578" s="49">
        <v>148.6976837</v>
      </c>
      <c r="AB1578" s="49">
        <v>1.7852155009999999</v>
      </c>
      <c r="AC1578" s="51">
        <v>0.55651590368719528</v>
      </c>
      <c r="AD1578" s="53">
        <v>98000</v>
      </c>
      <c r="AE1578" s="51">
        <v>74.711691866168934</v>
      </c>
      <c r="AF1578" s="51">
        <v>168.46532375644014</v>
      </c>
      <c r="AG1578" s="51">
        <v>31.605479819584044</v>
      </c>
      <c r="AH1578" s="51">
        <v>0.16836202540659367</v>
      </c>
      <c r="AI1578" s="51">
        <v>0.18760822176840306</v>
      </c>
      <c r="AJ1578" s="51">
        <v>0.14107393531585311</v>
      </c>
      <c r="AK1578" s="51">
        <v>136.11714702140452</v>
      </c>
      <c r="AL1578" s="51">
        <v>95.651071791931727</v>
      </c>
      <c r="AM1578" s="51">
        <v>176.58322225087733</v>
      </c>
    </row>
    <row r="1579" spans="1:39">
      <c r="A1579" t="s">
        <v>3297</v>
      </c>
      <c r="B1579">
        <v>6</v>
      </c>
      <c r="C1579" t="s">
        <v>3298</v>
      </c>
      <c r="D1579" t="s">
        <v>2144</v>
      </c>
      <c r="E1579" t="s">
        <v>137</v>
      </c>
      <c r="F1579" t="s">
        <v>138</v>
      </c>
      <c r="G1579" t="s">
        <v>139</v>
      </c>
      <c r="H1579" t="s">
        <v>140</v>
      </c>
      <c r="I1579" t="s">
        <v>10</v>
      </c>
      <c r="J1579" t="s">
        <v>20</v>
      </c>
      <c r="K1579">
        <v>52</v>
      </c>
      <c r="L1579">
        <v>150486475</v>
      </c>
      <c r="M1579" t="s">
        <v>2145</v>
      </c>
      <c r="N1579">
        <v>577</v>
      </c>
      <c r="O1579">
        <v>7334479.2738460936</v>
      </c>
      <c r="P1579" s="49" t="s">
        <v>33</v>
      </c>
      <c r="Q1579" s="49">
        <v>9800000</v>
      </c>
      <c r="R1579" s="49">
        <v>32.510452999999998</v>
      </c>
      <c r="S1579" s="49">
        <v>52.540310169999998</v>
      </c>
      <c r="T1579" s="49">
        <v>102.35469113918218</v>
      </c>
      <c r="U1579" s="49" t="s">
        <v>2146</v>
      </c>
      <c r="V1579" s="49">
        <v>0.29728859379567718</v>
      </c>
      <c r="W1579" s="49">
        <v>1.1827248672603601</v>
      </c>
      <c r="X1579" s="49">
        <v>2.8362873714296502</v>
      </c>
      <c r="Y1579" s="49">
        <v>44.303867318364098</v>
      </c>
      <c r="Z1579" s="49">
        <v>0.43808999999999998</v>
      </c>
      <c r="AA1579" s="49">
        <v>148.6976837</v>
      </c>
      <c r="AB1579" s="49">
        <v>1.7852155009999999</v>
      </c>
      <c r="AC1579" s="51">
        <v>0.55651590368719528</v>
      </c>
      <c r="AD1579" s="53">
        <v>98000</v>
      </c>
      <c r="AE1579" s="51">
        <v>74.841625243327485</v>
      </c>
      <c r="AF1579" s="51">
        <v>168.75830692819048</v>
      </c>
      <c r="AG1579" s="51">
        <v>31.654683204037941</v>
      </c>
      <c r="AH1579" s="51">
        <v>0.16793928524954657</v>
      </c>
      <c r="AI1579" s="51">
        <v>0.18757407430916895</v>
      </c>
      <c r="AJ1579" s="51">
        <v>0.14107393531585311</v>
      </c>
      <c r="AK1579" s="51">
        <v>136.09237169607408</v>
      </c>
      <c r="AL1579" s="51">
        <v>95.633661888229597</v>
      </c>
      <c r="AM1579" s="51">
        <v>176.5510815039186</v>
      </c>
    </row>
    <row r="1580" spans="1:39">
      <c r="A1580" t="s">
        <v>3299</v>
      </c>
      <c r="B1580">
        <v>6</v>
      </c>
      <c r="C1580" t="s">
        <v>3300</v>
      </c>
      <c r="D1580" t="s">
        <v>2144</v>
      </c>
      <c r="E1580" t="s">
        <v>137</v>
      </c>
      <c r="F1580" t="s">
        <v>138</v>
      </c>
      <c r="G1580" t="s">
        <v>139</v>
      </c>
      <c r="H1580" t="s">
        <v>140</v>
      </c>
      <c r="I1580" t="s">
        <v>10</v>
      </c>
      <c r="J1580" t="s">
        <v>20</v>
      </c>
      <c r="K1580">
        <v>52</v>
      </c>
      <c r="L1580">
        <v>150486475</v>
      </c>
      <c r="M1580" t="s">
        <v>2145</v>
      </c>
      <c r="N1580">
        <v>578</v>
      </c>
      <c r="O1580">
        <v>7347212.7448076317</v>
      </c>
      <c r="P1580" s="49" t="s">
        <v>33</v>
      </c>
      <c r="Q1580" s="49">
        <v>9800000</v>
      </c>
      <c r="R1580" s="49">
        <v>32.510452999999998</v>
      </c>
      <c r="S1580" s="49">
        <v>52.540310169999998</v>
      </c>
      <c r="T1580" s="49">
        <v>102.35469113918218</v>
      </c>
      <c r="U1580" s="49" t="s">
        <v>2146</v>
      </c>
      <c r="V1580" s="49">
        <v>0.29728859379567718</v>
      </c>
      <c r="W1580" s="49">
        <v>1.1827248672603601</v>
      </c>
      <c r="X1580" s="49">
        <v>2.8362873714296502</v>
      </c>
      <c r="Y1580" s="49">
        <v>44.303867318364098</v>
      </c>
      <c r="Z1580" s="49">
        <v>0.43808999999999998</v>
      </c>
      <c r="AA1580" s="49">
        <v>148.6976837</v>
      </c>
      <c r="AB1580" s="49">
        <v>1.7852155009999999</v>
      </c>
      <c r="AC1580" s="51">
        <v>0.55651590368719528</v>
      </c>
      <c r="AD1580" s="53">
        <v>98000</v>
      </c>
      <c r="AE1580" s="51">
        <v>74.971558620486036</v>
      </c>
      <c r="AF1580" s="51">
        <v>169.05129009994079</v>
      </c>
      <c r="AG1580" s="51">
        <v>31.703762667393555</v>
      </c>
      <c r="AH1580" s="51">
        <v>0.16751632205498043</v>
      </c>
      <c r="AI1580" s="51">
        <v>0.18753931217354644</v>
      </c>
      <c r="AJ1580" s="51">
        <v>0.14107393531585311</v>
      </c>
      <c r="AK1580" s="51">
        <v>136.06715039883719</v>
      </c>
      <c r="AL1580" s="51">
        <v>95.615938594981969</v>
      </c>
      <c r="AM1580" s="51">
        <v>176.51836220269243</v>
      </c>
    </row>
    <row r="1581" spans="1:39">
      <c r="A1581" t="s">
        <v>3301</v>
      </c>
      <c r="B1581">
        <v>6</v>
      </c>
      <c r="C1581" t="s">
        <v>3302</v>
      </c>
      <c r="D1581" t="s">
        <v>2144</v>
      </c>
      <c r="E1581" t="s">
        <v>137</v>
      </c>
      <c r="F1581" t="s">
        <v>138</v>
      </c>
      <c r="G1581" t="s">
        <v>139</v>
      </c>
      <c r="H1581" t="s">
        <v>140</v>
      </c>
      <c r="I1581" t="s">
        <v>10</v>
      </c>
      <c r="J1581" t="s">
        <v>20</v>
      </c>
      <c r="K1581">
        <v>52</v>
      </c>
      <c r="L1581">
        <v>150486475</v>
      </c>
      <c r="M1581" t="s">
        <v>2145</v>
      </c>
      <c r="N1581">
        <v>579</v>
      </c>
      <c r="O1581">
        <v>7359946.2157691699</v>
      </c>
      <c r="P1581" s="49" t="s">
        <v>33</v>
      </c>
      <c r="Q1581" s="49">
        <v>9800000</v>
      </c>
      <c r="R1581" s="49">
        <v>32.510452999999998</v>
      </c>
      <c r="S1581" s="49">
        <v>52.540310169999998</v>
      </c>
      <c r="T1581" s="49">
        <v>102.35469113918218</v>
      </c>
      <c r="U1581" s="49" t="s">
        <v>2146</v>
      </c>
      <c r="V1581" s="49">
        <v>0.29728859379567718</v>
      </c>
      <c r="W1581" s="49">
        <v>1.1827248672603601</v>
      </c>
      <c r="X1581" s="49">
        <v>2.8362873714296502</v>
      </c>
      <c r="Y1581" s="49">
        <v>44.303867318364098</v>
      </c>
      <c r="Z1581" s="49">
        <v>0.43808999999999998</v>
      </c>
      <c r="AA1581" s="49">
        <v>148.6976837</v>
      </c>
      <c r="AB1581" s="49">
        <v>1.7852155009999999</v>
      </c>
      <c r="AC1581" s="51">
        <v>0.55651590368719528</v>
      </c>
      <c r="AD1581" s="53">
        <v>98000</v>
      </c>
      <c r="AE1581" s="51">
        <v>75.101491997644587</v>
      </c>
      <c r="AF1581" s="51">
        <v>169.34427327169112</v>
      </c>
      <c r="AG1581" s="51">
        <v>31.752718146866208</v>
      </c>
      <c r="AH1581" s="51">
        <v>0.16709314456589375</v>
      </c>
      <c r="AI1581" s="51">
        <v>0.18750393818114566</v>
      </c>
      <c r="AJ1581" s="51">
        <v>0.14107393531585311</v>
      </c>
      <c r="AK1581" s="51">
        <v>136.04148517543192</v>
      </c>
      <c r="AL1581" s="51">
        <v>95.597903349752301</v>
      </c>
      <c r="AM1581" s="51">
        <v>176.48506700111156</v>
      </c>
    </row>
    <row r="1582" spans="1:39">
      <c r="A1582" t="s">
        <v>3303</v>
      </c>
      <c r="B1582">
        <v>6</v>
      </c>
      <c r="C1582" t="s">
        <v>3304</v>
      </c>
      <c r="D1582" t="s">
        <v>2144</v>
      </c>
      <c r="E1582" t="s">
        <v>137</v>
      </c>
      <c r="F1582" t="s">
        <v>138</v>
      </c>
      <c r="G1582" t="s">
        <v>139</v>
      </c>
      <c r="H1582" t="s">
        <v>140</v>
      </c>
      <c r="I1582" t="s">
        <v>10</v>
      </c>
      <c r="J1582" t="s">
        <v>20</v>
      </c>
      <c r="K1582">
        <v>52</v>
      </c>
      <c r="L1582">
        <v>150486475</v>
      </c>
      <c r="M1582" t="s">
        <v>2145</v>
      </c>
      <c r="N1582">
        <v>580</v>
      </c>
      <c r="O1582">
        <v>7372679.686730708</v>
      </c>
      <c r="P1582" s="49" t="s">
        <v>33</v>
      </c>
      <c r="Q1582" s="49">
        <v>9800000</v>
      </c>
      <c r="R1582" s="49">
        <v>32.510452999999998</v>
      </c>
      <c r="S1582" s="49">
        <v>52.540310169999998</v>
      </c>
      <c r="T1582" s="49">
        <v>102.35469113918218</v>
      </c>
      <c r="U1582" s="49" t="s">
        <v>2146</v>
      </c>
      <c r="V1582" s="49">
        <v>0.29728859379567718</v>
      </c>
      <c r="W1582" s="49">
        <v>1.1827248672603601</v>
      </c>
      <c r="X1582" s="49">
        <v>2.8362873714296502</v>
      </c>
      <c r="Y1582" s="49">
        <v>44.303867318364098</v>
      </c>
      <c r="Z1582" s="49">
        <v>0.43808999999999998</v>
      </c>
      <c r="AA1582" s="49">
        <v>148.6976837</v>
      </c>
      <c r="AB1582" s="49">
        <v>1.7852155009999999</v>
      </c>
      <c r="AC1582" s="51">
        <v>0.55651590368719528</v>
      </c>
      <c r="AD1582" s="53">
        <v>98000</v>
      </c>
      <c r="AE1582" s="51">
        <v>75.231425374803138</v>
      </c>
      <c r="AF1582" s="51">
        <v>169.63725644344143</v>
      </c>
      <c r="AG1582" s="51">
        <v>31.80154958222171</v>
      </c>
      <c r="AH1582" s="51">
        <v>0.16666976148759408</v>
      </c>
      <c r="AI1582" s="51">
        <v>0.1874679551471326</v>
      </c>
      <c r="AJ1582" s="51">
        <v>0.14107393531585311</v>
      </c>
      <c r="AK1582" s="51">
        <v>136.015378068372</v>
      </c>
      <c r="AL1582" s="51">
        <v>95.579557587838295</v>
      </c>
      <c r="AM1582" s="51">
        <v>176.45119854890569</v>
      </c>
    </row>
    <row r="1583" spans="1:39">
      <c r="A1583" t="s">
        <v>3305</v>
      </c>
      <c r="B1583">
        <v>6</v>
      </c>
      <c r="C1583" t="s">
        <v>3306</v>
      </c>
      <c r="D1583" t="s">
        <v>2144</v>
      </c>
      <c r="E1583" t="s">
        <v>137</v>
      </c>
      <c r="F1583" t="s">
        <v>138</v>
      </c>
      <c r="G1583" t="s">
        <v>139</v>
      </c>
      <c r="H1583" t="s">
        <v>140</v>
      </c>
      <c r="I1583" t="s">
        <v>10</v>
      </c>
      <c r="J1583" t="s">
        <v>20</v>
      </c>
      <c r="K1583">
        <v>52</v>
      </c>
      <c r="L1583">
        <v>150486475</v>
      </c>
      <c r="M1583" t="s">
        <v>2145</v>
      </c>
      <c r="N1583">
        <v>581</v>
      </c>
      <c r="O1583">
        <v>7385413.1576922461</v>
      </c>
      <c r="P1583" s="49" t="s">
        <v>33</v>
      </c>
      <c r="Q1583" s="49">
        <v>9800000</v>
      </c>
      <c r="R1583" s="49">
        <v>32.510452999999998</v>
      </c>
      <c r="S1583" s="49">
        <v>52.540310169999998</v>
      </c>
      <c r="T1583" s="49">
        <v>102.35469113918218</v>
      </c>
      <c r="U1583" s="49" t="s">
        <v>2146</v>
      </c>
      <c r="V1583" s="49">
        <v>0.29728859379567718</v>
      </c>
      <c r="W1583" s="49">
        <v>1.1827248672603601</v>
      </c>
      <c r="X1583" s="49">
        <v>2.8362873714296502</v>
      </c>
      <c r="Y1583" s="49">
        <v>44.303867318364098</v>
      </c>
      <c r="Z1583" s="49">
        <v>0.43808999999999998</v>
      </c>
      <c r="AA1583" s="49">
        <v>148.6976837</v>
      </c>
      <c r="AB1583" s="49">
        <v>1.7852155009999999</v>
      </c>
      <c r="AC1583" s="51">
        <v>0.55651590368719528</v>
      </c>
      <c r="AD1583" s="53">
        <v>98000</v>
      </c>
      <c r="AE1583" s="51">
        <v>75.361358751961689</v>
      </c>
      <c r="AF1583" s="51">
        <v>169.93023961519177</v>
      </c>
      <c r="AG1583" s="51">
        <v>31.850256915765275</v>
      </c>
      <c r="AH1583" s="51">
        <v>0.1662461814874141</v>
      </c>
      <c r="AI1583" s="51">
        <v>0.18743136588220205</v>
      </c>
      <c r="AJ1583" s="51">
        <v>0.14107393531585311</v>
      </c>
      <c r="AK1583" s="51">
        <v>135.98883111692706</v>
      </c>
      <c r="AL1583" s="51">
        <v>95.56090274225798</v>
      </c>
      <c r="AM1583" s="51">
        <v>176.41675949159614</v>
      </c>
    </row>
    <row r="1584" spans="1:39">
      <c r="A1584" t="s">
        <v>3307</v>
      </c>
      <c r="B1584">
        <v>6</v>
      </c>
      <c r="C1584" t="s">
        <v>3308</v>
      </c>
      <c r="D1584" t="s">
        <v>2144</v>
      </c>
      <c r="E1584" t="s">
        <v>137</v>
      </c>
      <c r="F1584" t="s">
        <v>138</v>
      </c>
      <c r="G1584" t="s">
        <v>139</v>
      </c>
      <c r="H1584" t="s">
        <v>140</v>
      </c>
      <c r="I1584" t="s">
        <v>10</v>
      </c>
      <c r="J1584" t="s">
        <v>20</v>
      </c>
      <c r="K1584">
        <v>52</v>
      </c>
      <c r="L1584">
        <v>150486475</v>
      </c>
      <c r="M1584" t="s">
        <v>2145</v>
      </c>
      <c r="N1584">
        <v>582</v>
      </c>
      <c r="O1584">
        <v>7398146.6286537843</v>
      </c>
      <c r="P1584" s="49" t="s">
        <v>33</v>
      </c>
      <c r="Q1584" s="49">
        <v>9800000</v>
      </c>
      <c r="R1584" s="49">
        <v>32.510452999999998</v>
      </c>
      <c r="S1584" s="49">
        <v>52.540310169999998</v>
      </c>
      <c r="T1584" s="49">
        <v>102.35469113918218</v>
      </c>
      <c r="U1584" s="49" t="s">
        <v>2146</v>
      </c>
      <c r="V1584" s="49">
        <v>0.29728859379567718</v>
      </c>
      <c r="W1584" s="49">
        <v>1.1827248672603601</v>
      </c>
      <c r="X1584" s="49">
        <v>2.8362873714296502</v>
      </c>
      <c r="Y1584" s="49">
        <v>44.303867318364098</v>
      </c>
      <c r="Z1584" s="49">
        <v>0.43808999999999998</v>
      </c>
      <c r="AA1584" s="49">
        <v>148.6976837</v>
      </c>
      <c r="AB1584" s="49">
        <v>1.7852155009999999</v>
      </c>
      <c r="AC1584" s="51">
        <v>0.55651590368719528</v>
      </c>
      <c r="AD1584" s="53">
        <v>98000</v>
      </c>
      <c r="AE1584" s="51">
        <v>75.491292129120254</v>
      </c>
      <c r="AF1584" s="51">
        <v>170.22322278694213</v>
      </c>
      <c r="AG1584" s="51">
        <v>31.898840092330332</v>
      </c>
      <c r="AH1584" s="51">
        <v>0.16582241319461094</v>
      </c>
      <c r="AI1584" s="51">
        <v>0.18739417319255045</v>
      </c>
      <c r="AJ1584" s="51">
        <v>0.14107393531585311</v>
      </c>
      <c r="AK1584" s="51">
        <v>135.96184635710304</v>
      </c>
      <c r="AL1584" s="51">
        <v>95.541940243735965</v>
      </c>
      <c r="AM1584" s="51">
        <v>176.38175247047013</v>
      </c>
    </row>
    <row r="1585" spans="1:39">
      <c r="A1585" t="s">
        <v>3309</v>
      </c>
      <c r="B1585">
        <v>6</v>
      </c>
      <c r="C1585" t="s">
        <v>3310</v>
      </c>
      <c r="D1585" t="s">
        <v>2144</v>
      </c>
      <c r="E1585" t="s">
        <v>137</v>
      </c>
      <c r="F1585" t="s">
        <v>138</v>
      </c>
      <c r="G1585" t="s">
        <v>139</v>
      </c>
      <c r="H1585" t="s">
        <v>140</v>
      </c>
      <c r="I1585" t="s">
        <v>10</v>
      </c>
      <c r="J1585" t="s">
        <v>20</v>
      </c>
      <c r="K1585">
        <v>52</v>
      </c>
      <c r="L1585">
        <v>150486475</v>
      </c>
      <c r="M1585" t="s">
        <v>2145</v>
      </c>
      <c r="N1585">
        <v>583</v>
      </c>
      <c r="O1585">
        <v>7410880.0996153224</v>
      </c>
      <c r="P1585" s="49" t="s">
        <v>33</v>
      </c>
      <c r="Q1585" s="49">
        <v>9800000</v>
      </c>
      <c r="R1585" s="49">
        <v>32.510452999999998</v>
      </c>
      <c r="S1585" s="49">
        <v>52.540310169999998</v>
      </c>
      <c r="T1585" s="49">
        <v>102.35469113918218</v>
      </c>
      <c r="U1585" s="49" t="s">
        <v>2146</v>
      </c>
      <c r="V1585" s="49">
        <v>0.29728859379567718</v>
      </c>
      <c r="W1585" s="49">
        <v>1.1827248672603601</v>
      </c>
      <c r="X1585" s="49">
        <v>2.8362873714296502</v>
      </c>
      <c r="Y1585" s="49">
        <v>44.303867318364098</v>
      </c>
      <c r="Z1585" s="49">
        <v>0.43808999999999998</v>
      </c>
      <c r="AA1585" s="49">
        <v>148.6976837</v>
      </c>
      <c r="AB1585" s="49">
        <v>1.7852155009999999</v>
      </c>
      <c r="AC1585" s="51">
        <v>0.55651590368719528</v>
      </c>
      <c r="AD1585" s="53">
        <v>98000</v>
      </c>
      <c r="AE1585" s="51">
        <v>75.621225506278805</v>
      </c>
      <c r="AF1585" s="51">
        <v>170.51620595869244</v>
      </c>
      <c r="AG1585" s="51">
        <v>31.947299059267451</v>
      </c>
      <c r="AH1585" s="51">
        <v>0.1653984652006486</v>
      </c>
      <c r="AI1585" s="51">
        <v>0.18735637987984957</v>
      </c>
      <c r="AJ1585" s="51">
        <v>0.14107393531585311</v>
      </c>
      <c r="AK1585" s="51">
        <v>135.93442582162311</v>
      </c>
      <c r="AL1585" s="51">
        <v>95.522671520689968</v>
      </c>
      <c r="AM1585" s="51">
        <v>176.34618012255623</v>
      </c>
    </row>
    <row r="1586" spans="1:39">
      <c r="A1586" t="s">
        <v>3311</v>
      </c>
      <c r="B1586">
        <v>6</v>
      </c>
      <c r="C1586" t="s">
        <v>3312</v>
      </c>
      <c r="D1586" t="s">
        <v>2144</v>
      </c>
      <c r="E1586" t="s">
        <v>137</v>
      </c>
      <c r="F1586" t="s">
        <v>138</v>
      </c>
      <c r="G1586" t="s">
        <v>139</v>
      </c>
      <c r="H1586" t="s">
        <v>140</v>
      </c>
      <c r="I1586" t="s">
        <v>10</v>
      </c>
      <c r="J1586" t="s">
        <v>20</v>
      </c>
      <c r="K1586">
        <v>52</v>
      </c>
      <c r="L1586">
        <v>150486475</v>
      </c>
      <c r="M1586" t="s">
        <v>2145</v>
      </c>
      <c r="N1586">
        <v>584</v>
      </c>
      <c r="O1586">
        <v>7423613.5705768606</v>
      </c>
      <c r="P1586" s="49" t="s">
        <v>33</v>
      </c>
      <c r="Q1586" s="49">
        <v>9800000</v>
      </c>
      <c r="R1586" s="49">
        <v>32.510452999999998</v>
      </c>
      <c r="S1586" s="49">
        <v>52.540310169999998</v>
      </c>
      <c r="T1586" s="49">
        <v>102.35469113918218</v>
      </c>
      <c r="U1586" s="49" t="s">
        <v>2146</v>
      </c>
      <c r="V1586" s="49">
        <v>0.29728859379567718</v>
      </c>
      <c r="W1586" s="49">
        <v>1.1827248672603601</v>
      </c>
      <c r="X1586" s="49">
        <v>2.8362873714296502</v>
      </c>
      <c r="Y1586" s="49">
        <v>44.303867318364098</v>
      </c>
      <c r="Z1586" s="49">
        <v>0.43808999999999998</v>
      </c>
      <c r="AA1586" s="49">
        <v>148.6976837</v>
      </c>
      <c r="AB1586" s="49">
        <v>1.7852155009999999</v>
      </c>
      <c r="AC1586" s="51">
        <v>0.55651590368719528</v>
      </c>
      <c r="AD1586" s="53">
        <v>98000</v>
      </c>
      <c r="AE1586" s="51">
        <v>75.751158883437355</v>
      </c>
      <c r="AF1586" s="51">
        <v>170.80918913044277</v>
      </c>
      <c r="AG1586" s="51">
        <v>31.995633766433183</v>
      </c>
      <c r="AH1586" s="51">
        <v>0.16497434605875885</v>
      </c>
      <c r="AI1586" s="51">
        <v>0.18731798874121991</v>
      </c>
      <c r="AJ1586" s="51">
        <v>0.14107393531585311</v>
      </c>
      <c r="AK1586" s="51">
        <v>135.90657153990819</v>
      </c>
      <c r="AL1586" s="51">
        <v>95.503097999217275</v>
      </c>
      <c r="AM1586" s="51">
        <v>176.31004508059908</v>
      </c>
    </row>
    <row r="1587" spans="1:39">
      <c r="A1587" t="s">
        <v>3313</v>
      </c>
      <c r="B1587">
        <v>6</v>
      </c>
      <c r="C1587" t="s">
        <v>3314</v>
      </c>
      <c r="D1587" t="s">
        <v>2144</v>
      </c>
      <c r="E1587" t="s">
        <v>137</v>
      </c>
      <c r="F1587" t="s">
        <v>138</v>
      </c>
      <c r="G1587" t="s">
        <v>139</v>
      </c>
      <c r="H1587" t="s">
        <v>140</v>
      </c>
      <c r="I1587" t="s">
        <v>10</v>
      </c>
      <c r="J1587" t="s">
        <v>20</v>
      </c>
      <c r="K1587">
        <v>52</v>
      </c>
      <c r="L1587">
        <v>150486475</v>
      </c>
      <c r="M1587" t="s">
        <v>2145</v>
      </c>
      <c r="N1587">
        <v>585</v>
      </c>
      <c r="O1587">
        <v>7436347.0415383987</v>
      </c>
      <c r="P1587" s="49" t="s">
        <v>33</v>
      </c>
      <c r="Q1587" s="49">
        <v>9800000</v>
      </c>
      <c r="R1587" s="49">
        <v>32.510452999999998</v>
      </c>
      <c r="S1587" s="49">
        <v>52.540310169999998</v>
      </c>
      <c r="T1587" s="49">
        <v>102.35469113918218</v>
      </c>
      <c r="U1587" s="49" t="s">
        <v>2146</v>
      </c>
      <c r="V1587" s="49">
        <v>0.29728859379567718</v>
      </c>
      <c r="W1587" s="49">
        <v>1.1827248672603601</v>
      </c>
      <c r="X1587" s="49">
        <v>2.8362873714296502</v>
      </c>
      <c r="Y1587" s="49">
        <v>44.303867318364098</v>
      </c>
      <c r="Z1587" s="49">
        <v>0.43808999999999998</v>
      </c>
      <c r="AA1587" s="49">
        <v>148.6976837</v>
      </c>
      <c r="AB1587" s="49">
        <v>1.7852155009999999</v>
      </c>
      <c r="AC1587" s="51">
        <v>0.55651590368719528</v>
      </c>
      <c r="AD1587" s="53">
        <v>98000</v>
      </c>
      <c r="AE1587" s="51">
        <v>75.881092260595906</v>
      </c>
      <c r="AF1587" s="51">
        <v>171.10217230219308</v>
      </c>
      <c r="AG1587" s="51">
        <v>32.043844166178872</v>
      </c>
      <c r="AH1587" s="51">
        <v>0.16455006428415306</v>
      </c>
      <c r="AI1587" s="51">
        <v>0.18727900256920441</v>
      </c>
      <c r="AJ1587" s="51">
        <v>0.14107393531585311</v>
      </c>
      <c r="AK1587" s="51">
        <v>135.87828553805807</v>
      </c>
      <c r="AL1587" s="51">
        <v>95.483221103081277</v>
      </c>
      <c r="AM1587" s="51">
        <v>176.27334997303487</v>
      </c>
    </row>
    <row r="1588" spans="1:39">
      <c r="A1588" t="s">
        <v>3315</v>
      </c>
      <c r="B1588">
        <v>6</v>
      </c>
      <c r="C1588" t="s">
        <v>3316</v>
      </c>
      <c r="D1588" t="s">
        <v>2144</v>
      </c>
      <c r="E1588" t="s">
        <v>137</v>
      </c>
      <c r="F1588" t="s">
        <v>138</v>
      </c>
      <c r="G1588" t="s">
        <v>139</v>
      </c>
      <c r="H1588" t="s">
        <v>140</v>
      </c>
      <c r="I1588" t="s">
        <v>10</v>
      </c>
      <c r="J1588" t="s">
        <v>20</v>
      </c>
      <c r="K1588">
        <v>52</v>
      </c>
      <c r="L1588">
        <v>150486475</v>
      </c>
      <c r="M1588" t="s">
        <v>2145</v>
      </c>
      <c r="N1588">
        <v>586</v>
      </c>
      <c r="O1588">
        <v>7449080.5124999369</v>
      </c>
      <c r="P1588" s="49" t="s">
        <v>33</v>
      </c>
      <c r="Q1588" s="49">
        <v>9800000</v>
      </c>
      <c r="R1588" s="49">
        <v>32.510452999999998</v>
      </c>
      <c r="S1588" s="49">
        <v>52.540310169999998</v>
      </c>
      <c r="T1588" s="49">
        <v>102.35469113918218</v>
      </c>
      <c r="U1588" s="49" t="s">
        <v>2146</v>
      </c>
      <c r="V1588" s="49">
        <v>0.29728859379567718</v>
      </c>
      <c r="W1588" s="49">
        <v>1.1827248672603601</v>
      </c>
      <c r="X1588" s="49">
        <v>2.8362873714296502</v>
      </c>
      <c r="Y1588" s="49">
        <v>44.303867318364098</v>
      </c>
      <c r="Z1588" s="49">
        <v>0.43808999999999998</v>
      </c>
      <c r="AA1588" s="49">
        <v>148.6976837</v>
      </c>
      <c r="AB1588" s="49">
        <v>1.7852155009999999</v>
      </c>
      <c r="AC1588" s="51">
        <v>0.55651590368719528</v>
      </c>
      <c r="AD1588" s="53">
        <v>98000</v>
      </c>
      <c r="AE1588" s="51">
        <v>76.011025637754457</v>
      </c>
      <c r="AF1588" s="51">
        <v>171.39515547394342</v>
      </c>
      <c r="AG1588" s="51">
        <v>32.091930213339495</v>
      </c>
      <c r="AH1588" s="51">
        <v>0.16412562835383498</v>
      </c>
      <c r="AI1588" s="51">
        <v>0.18723942415174222</v>
      </c>
      <c r="AJ1588" s="51">
        <v>0.14107393531585311</v>
      </c>
      <c r="AK1588" s="51">
        <v>135.84956983883234</v>
      </c>
      <c r="AL1588" s="51">
        <v>95.463042253698234</v>
      </c>
      <c r="AM1588" s="51">
        <v>176.23609742396647</v>
      </c>
    </row>
    <row r="1589" spans="1:39">
      <c r="A1589" t="s">
        <v>3317</v>
      </c>
      <c r="B1589">
        <v>6</v>
      </c>
      <c r="C1589" t="s">
        <v>3318</v>
      </c>
      <c r="D1589" t="s">
        <v>2144</v>
      </c>
      <c r="E1589" t="s">
        <v>137</v>
      </c>
      <c r="F1589" t="s">
        <v>138</v>
      </c>
      <c r="G1589" t="s">
        <v>139</v>
      </c>
      <c r="H1589" t="s">
        <v>140</v>
      </c>
      <c r="I1589" t="s">
        <v>10</v>
      </c>
      <c r="J1589" t="s">
        <v>20</v>
      </c>
      <c r="K1589">
        <v>52</v>
      </c>
      <c r="L1589">
        <v>150486475</v>
      </c>
      <c r="M1589" t="s">
        <v>2145</v>
      </c>
      <c r="N1589">
        <v>587</v>
      </c>
      <c r="O1589">
        <v>7461813.983461475</v>
      </c>
      <c r="P1589" s="49" t="s">
        <v>33</v>
      </c>
      <c r="Q1589" s="49">
        <v>9800000</v>
      </c>
      <c r="R1589" s="49">
        <v>32.510452999999998</v>
      </c>
      <c r="S1589" s="49">
        <v>52.540310169999998</v>
      </c>
      <c r="T1589" s="49">
        <v>102.35469113918218</v>
      </c>
      <c r="U1589" s="49" t="s">
        <v>2146</v>
      </c>
      <c r="V1589" s="49">
        <v>0.29728859379567718</v>
      </c>
      <c r="W1589" s="49">
        <v>1.1827248672603601</v>
      </c>
      <c r="X1589" s="49">
        <v>2.8362873714296502</v>
      </c>
      <c r="Y1589" s="49">
        <v>44.303867318364098</v>
      </c>
      <c r="Z1589" s="49">
        <v>0.43808999999999998</v>
      </c>
      <c r="AA1589" s="49">
        <v>148.6976837</v>
      </c>
      <c r="AB1589" s="49">
        <v>1.7852155009999999</v>
      </c>
      <c r="AC1589" s="51">
        <v>0.55651590368719528</v>
      </c>
      <c r="AD1589" s="53">
        <v>98000</v>
      </c>
      <c r="AE1589" s="51">
        <v>76.140959014913008</v>
      </c>
      <c r="AF1589" s="51">
        <v>171.68813864569373</v>
      </c>
      <c r="AG1589" s="51">
        <v>32.139891865222445</v>
      </c>
      <c r="AH1589" s="51">
        <v>0.16370104670661798</v>
      </c>
      <c r="AI1589" s="51">
        <v>0.18719925627214304</v>
      </c>
      <c r="AJ1589" s="51">
        <v>0.14107393531585311</v>
      </c>
      <c r="AK1589" s="51">
        <v>135.82042646163168</v>
      </c>
      <c r="AL1589" s="51">
        <v>95.442562870124021</v>
      </c>
      <c r="AM1589" s="51">
        <v>176.19829005313937</v>
      </c>
    </row>
    <row r="1590" spans="1:39">
      <c r="A1590" t="s">
        <v>3319</v>
      </c>
      <c r="B1590">
        <v>6</v>
      </c>
      <c r="C1590" t="s">
        <v>3320</v>
      </c>
      <c r="D1590" t="s">
        <v>2144</v>
      </c>
      <c r="E1590" t="s">
        <v>137</v>
      </c>
      <c r="F1590" t="s">
        <v>138</v>
      </c>
      <c r="G1590" t="s">
        <v>139</v>
      </c>
      <c r="H1590" t="s">
        <v>140</v>
      </c>
      <c r="I1590" t="s">
        <v>10</v>
      </c>
      <c r="J1590" t="s">
        <v>20</v>
      </c>
      <c r="K1590">
        <v>52</v>
      </c>
      <c r="L1590">
        <v>150486475</v>
      </c>
      <c r="M1590" t="s">
        <v>2145</v>
      </c>
      <c r="N1590">
        <v>588</v>
      </c>
      <c r="O1590">
        <v>7474547.4544230131</v>
      </c>
      <c r="P1590" s="49" t="s">
        <v>33</v>
      </c>
      <c r="Q1590" s="49">
        <v>9800000</v>
      </c>
      <c r="R1590" s="49">
        <v>32.510452999999998</v>
      </c>
      <c r="S1590" s="49">
        <v>52.540310169999998</v>
      </c>
      <c r="T1590" s="49">
        <v>102.35469113918218</v>
      </c>
      <c r="U1590" s="49" t="s">
        <v>2146</v>
      </c>
      <c r="V1590" s="49">
        <v>0.29728859379567718</v>
      </c>
      <c r="W1590" s="49">
        <v>1.1827248672603601</v>
      </c>
      <c r="X1590" s="49">
        <v>2.8362873714296502</v>
      </c>
      <c r="Y1590" s="49">
        <v>44.303867318364098</v>
      </c>
      <c r="Z1590" s="49">
        <v>0.43808999999999998</v>
      </c>
      <c r="AA1590" s="49">
        <v>148.6976837</v>
      </c>
      <c r="AB1590" s="49">
        <v>1.7852155009999999</v>
      </c>
      <c r="AC1590" s="51">
        <v>0.55651590368719528</v>
      </c>
      <c r="AD1590" s="53">
        <v>98000</v>
      </c>
      <c r="AE1590" s="51">
        <v>76.270892392071559</v>
      </c>
      <c r="AF1590" s="51">
        <v>171.98112181744406</v>
      </c>
      <c r="AG1590" s="51">
        <v>32.187729081596409</v>
      </c>
      <c r="AH1590" s="51">
        <v>0.16327632774324574</v>
      </c>
      <c r="AI1590" s="51">
        <v>0.18715850170906145</v>
      </c>
      <c r="AJ1590" s="51">
        <v>0.14107393531585311</v>
      </c>
      <c r="AK1590" s="51">
        <v>135.79085742247938</v>
      </c>
      <c r="AL1590" s="51">
        <v>95.421784369041177</v>
      </c>
      <c r="AM1590" s="51">
        <v>176.15993047591755</v>
      </c>
    </row>
    <row r="1591" spans="1:39">
      <c r="A1591" t="s">
        <v>3321</v>
      </c>
      <c r="B1591">
        <v>6</v>
      </c>
      <c r="C1591" t="s">
        <v>3322</v>
      </c>
      <c r="D1591" t="s">
        <v>2144</v>
      </c>
      <c r="E1591" t="s">
        <v>137</v>
      </c>
      <c r="F1591" t="s">
        <v>138</v>
      </c>
      <c r="G1591" t="s">
        <v>139</v>
      </c>
      <c r="H1591" t="s">
        <v>140</v>
      </c>
      <c r="I1591" t="s">
        <v>10</v>
      </c>
      <c r="J1591" t="s">
        <v>20</v>
      </c>
      <c r="K1591">
        <v>52</v>
      </c>
      <c r="L1591">
        <v>150486475</v>
      </c>
      <c r="M1591" t="s">
        <v>2145</v>
      </c>
      <c r="N1591">
        <v>589</v>
      </c>
      <c r="O1591">
        <v>7487280.9253845513</v>
      </c>
      <c r="P1591" s="49" t="s">
        <v>33</v>
      </c>
      <c r="Q1591" s="49">
        <v>9800000</v>
      </c>
      <c r="R1591" s="49">
        <v>32.510452999999998</v>
      </c>
      <c r="S1591" s="49">
        <v>52.540310169999998</v>
      </c>
      <c r="T1591" s="49">
        <v>102.35469113918218</v>
      </c>
      <c r="U1591" s="49" t="s">
        <v>2146</v>
      </c>
      <c r="V1591" s="49">
        <v>0.29728859379567718</v>
      </c>
      <c r="W1591" s="49">
        <v>1.1827248672603601</v>
      </c>
      <c r="X1591" s="49">
        <v>2.8362873714296502</v>
      </c>
      <c r="Y1591" s="49">
        <v>44.303867318364098</v>
      </c>
      <c r="Z1591" s="49">
        <v>0.43808999999999998</v>
      </c>
      <c r="AA1591" s="49">
        <v>148.6976837</v>
      </c>
      <c r="AB1591" s="49">
        <v>1.7852155009999999</v>
      </c>
      <c r="AC1591" s="51">
        <v>0.55651590368719528</v>
      </c>
      <c r="AD1591" s="53">
        <v>98000</v>
      </c>
      <c r="AE1591" s="51">
        <v>76.40082576923011</v>
      </c>
      <c r="AF1591" s="51">
        <v>172.27410498919437</v>
      </c>
      <c r="AG1591" s="51">
        <v>32.235441824680017</v>
      </c>
      <c r="AH1591" s="51">
        <v>0.16285147982584641</v>
      </c>
      <c r="AI1591" s="51">
        <v>0.18711716323647096</v>
      </c>
      <c r="AJ1591" s="51">
        <v>0.14107393531585311</v>
      </c>
      <c r="AK1591" s="51">
        <v>135.76086473400227</v>
      </c>
      <c r="AL1591" s="51">
        <v>95.400708164745595</v>
      </c>
      <c r="AM1591" s="51">
        <v>176.12102130325894</v>
      </c>
    </row>
    <row r="1592" spans="1:39">
      <c r="A1592" t="s">
        <v>3323</v>
      </c>
      <c r="B1592">
        <v>6</v>
      </c>
      <c r="C1592" t="s">
        <v>3324</v>
      </c>
      <c r="D1592" t="s">
        <v>2144</v>
      </c>
      <c r="E1592" t="s">
        <v>137</v>
      </c>
      <c r="F1592" t="s">
        <v>138</v>
      </c>
      <c r="G1592" t="s">
        <v>139</v>
      </c>
      <c r="H1592" t="s">
        <v>140</v>
      </c>
      <c r="I1592" t="s">
        <v>10</v>
      </c>
      <c r="J1592" t="s">
        <v>20</v>
      </c>
      <c r="K1592">
        <v>52</v>
      </c>
      <c r="L1592">
        <v>150486475</v>
      </c>
      <c r="M1592" t="s">
        <v>2145</v>
      </c>
      <c r="N1592">
        <v>590</v>
      </c>
      <c r="O1592">
        <v>7500014.3963460894</v>
      </c>
      <c r="P1592" s="49" t="s">
        <v>33</v>
      </c>
      <c r="Q1592" s="49">
        <v>9800000</v>
      </c>
      <c r="R1592" s="49">
        <v>32.510452999999998</v>
      </c>
      <c r="S1592" s="49">
        <v>52.540310169999998</v>
      </c>
      <c r="T1592" s="49">
        <v>102.35469113918218</v>
      </c>
      <c r="U1592" s="49" t="s">
        <v>2146</v>
      </c>
      <c r="V1592" s="49">
        <v>0.29728859379567718</v>
      </c>
      <c r="W1592" s="49">
        <v>1.1827248672603601</v>
      </c>
      <c r="X1592" s="49">
        <v>2.8362873714296502</v>
      </c>
      <c r="Y1592" s="49">
        <v>44.303867318364098</v>
      </c>
      <c r="Z1592" s="49">
        <v>0.43808999999999998</v>
      </c>
      <c r="AA1592" s="49">
        <v>148.6976837</v>
      </c>
      <c r="AB1592" s="49">
        <v>1.7852155009999999</v>
      </c>
      <c r="AC1592" s="51">
        <v>0.55651590368719528</v>
      </c>
      <c r="AD1592" s="53">
        <v>98000</v>
      </c>
      <c r="AE1592" s="51">
        <v>76.530759146388661</v>
      </c>
      <c r="AF1592" s="51">
        <v>172.56708816094471</v>
      </c>
      <c r="AG1592" s="51">
        <v>32.283030059130745</v>
      </c>
      <c r="AH1592" s="51">
        <v>0.16242651127853983</v>
      </c>
      <c r="AI1592" s="51">
        <v>0.18707524362363914</v>
      </c>
      <c r="AJ1592" s="51">
        <v>0.14107393531585311</v>
      </c>
      <c r="AK1592" s="51">
        <v>135.73045040541302</v>
      </c>
      <c r="AL1592" s="51">
        <v>95.37933566913388</v>
      </c>
      <c r="AM1592" s="51">
        <v>176.08156514169218</v>
      </c>
    </row>
    <row r="1593" spans="1:39">
      <c r="A1593" t="s">
        <v>3325</v>
      </c>
      <c r="B1593">
        <v>6</v>
      </c>
      <c r="C1593" t="s">
        <v>3326</v>
      </c>
      <c r="D1593" t="s">
        <v>2144</v>
      </c>
      <c r="E1593" t="s">
        <v>137</v>
      </c>
      <c r="F1593" t="s">
        <v>138</v>
      </c>
      <c r="G1593" t="s">
        <v>139</v>
      </c>
      <c r="H1593" t="s">
        <v>140</v>
      </c>
      <c r="I1593" t="s">
        <v>10</v>
      </c>
      <c r="J1593" t="s">
        <v>20</v>
      </c>
      <c r="K1593">
        <v>52</v>
      </c>
      <c r="L1593">
        <v>150486475</v>
      </c>
      <c r="M1593" t="s">
        <v>2145</v>
      </c>
      <c r="N1593">
        <v>591</v>
      </c>
      <c r="O1593">
        <v>7512747.8673076276</v>
      </c>
      <c r="P1593" s="49" t="s">
        <v>33</v>
      </c>
      <c r="Q1593" s="49">
        <v>9800000</v>
      </c>
      <c r="R1593" s="49">
        <v>32.510452999999998</v>
      </c>
      <c r="S1593" s="49">
        <v>52.540310169999998</v>
      </c>
      <c r="T1593" s="49">
        <v>102.35469113918218</v>
      </c>
      <c r="U1593" s="49" t="s">
        <v>2146</v>
      </c>
      <c r="V1593" s="49">
        <v>0.29728859379567718</v>
      </c>
      <c r="W1593" s="49">
        <v>1.1827248672603601</v>
      </c>
      <c r="X1593" s="49">
        <v>2.8362873714296502</v>
      </c>
      <c r="Y1593" s="49">
        <v>44.303867318364098</v>
      </c>
      <c r="Z1593" s="49">
        <v>0.43808999999999998</v>
      </c>
      <c r="AA1593" s="49">
        <v>148.6976837</v>
      </c>
      <c r="AB1593" s="49">
        <v>1.7852155009999999</v>
      </c>
      <c r="AC1593" s="51">
        <v>0.55651590368719528</v>
      </c>
      <c r="AD1593" s="53">
        <v>98000</v>
      </c>
      <c r="AE1593" s="51">
        <v>76.660692523547226</v>
      </c>
      <c r="AF1593" s="51">
        <v>172.86007133269504</v>
      </c>
      <c r="AG1593" s="51">
        <v>32.330493752033604</v>
      </c>
      <c r="AH1593" s="51">
        <v>0.16200143038694734</v>
      </c>
      <c r="AI1593" s="51">
        <v>0.18703274563510239</v>
      </c>
      <c r="AJ1593" s="51">
        <v>0.14107393531585311</v>
      </c>
      <c r="AK1593" s="51">
        <v>135.69961644249156</v>
      </c>
      <c r="AL1593" s="51">
        <v>95.357668291690473</v>
      </c>
      <c r="AM1593" s="51">
        <v>176.04156459329261</v>
      </c>
    </row>
    <row r="1594" spans="1:39">
      <c r="A1594" t="s">
        <v>3327</v>
      </c>
      <c r="B1594">
        <v>6</v>
      </c>
      <c r="C1594" t="s">
        <v>3328</v>
      </c>
      <c r="D1594" t="s">
        <v>2144</v>
      </c>
      <c r="E1594" t="s">
        <v>137</v>
      </c>
      <c r="F1594" t="s">
        <v>138</v>
      </c>
      <c r="G1594" t="s">
        <v>139</v>
      </c>
      <c r="H1594" t="s">
        <v>140</v>
      </c>
      <c r="I1594" t="s">
        <v>10</v>
      </c>
      <c r="J1594" t="s">
        <v>20</v>
      </c>
      <c r="K1594">
        <v>52</v>
      </c>
      <c r="L1594">
        <v>150486475</v>
      </c>
      <c r="M1594" t="s">
        <v>2145</v>
      </c>
      <c r="N1594">
        <v>592</v>
      </c>
      <c r="O1594">
        <v>7525481.3382691657</v>
      </c>
      <c r="P1594" s="49" t="s">
        <v>33</v>
      </c>
      <c r="Q1594" s="49">
        <v>9800000</v>
      </c>
      <c r="R1594" s="49">
        <v>32.510452999999998</v>
      </c>
      <c r="S1594" s="49">
        <v>52.540310169999998</v>
      </c>
      <c r="T1594" s="49">
        <v>102.35469113918218</v>
      </c>
      <c r="U1594" s="49" t="s">
        <v>2146</v>
      </c>
      <c r="V1594" s="49">
        <v>0.29728859379567718</v>
      </c>
      <c r="W1594" s="49">
        <v>1.1827248672603601</v>
      </c>
      <c r="X1594" s="49">
        <v>2.8362873714296502</v>
      </c>
      <c r="Y1594" s="49">
        <v>44.303867318364098</v>
      </c>
      <c r="Z1594" s="49">
        <v>0.43808999999999998</v>
      </c>
      <c r="AA1594" s="49">
        <v>148.6976837</v>
      </c>
      <c r="AB1594" s="49">
        <v>1.7852155009999999</v>
      </c>
      <c r="AC1594" s="51">
        <v>0.55651590368719528</v>
      </c>
      <c r="AD1594" s="53">
        <v>98000</v>
      </c>
      <c r="AE1594" s="51">
        <v>76.790625900705777</v>
      </c>
      <c r="AF1594" s="51">
        <v>173.15305450444538</v>
      </c>
      <c r="AG1594" s="51">
        <v>32.377832872889911</v>
      </c>
      <c r="AH1594" s="51">
        <v>0.16157624539830892</v>
      </c>
      <c r="AI1594" s="51">
        <v>0.18698967203064079</v>
      </c>
      <c r="AJ1594" s="51">
        <v>0.14107393531585311</v>
      </c>
      <c r="AK1594" s="51">
        <v>135.66836484756689</v>
      </c>
      <c r="AL1594" s="51">
        <v>95.335707439474845</v>
      </c>
      <c r="AM1594" s="51">
        <v>176.00102225565894</v>
      </c>
    </row>
    <row r="1595" spans="1:39">
      <c r="A1595" t="s">
        <v>3329</v>
      </c>
      <c r="B1595">
        <v>6</v>
      </c>
      <c r="C1595" t="s">
        <v>3330</v>
      </c>
      <c r="D1595" t="s">
        <v>2144</v>
      </c>
      <c r="E1595" t="s">
        <v>137</v>
      </c>
      <c r="F1595" t="s">
        <v>138</v>
      </c>
      <c r="G1595" t="s">
        <v>139</v>
      </c>
      <c r="H1595" t="s">
        <v>140</v>
      </c>
      <c r="I1595" t="s">
        <v>10</v>
      </c>
      <c r="J1595" t="s">
        <v>20</v>
      </c>
      <c r="K1595">
        <v>52</v>
      </c>
      <c r="L1595">
        <v>150486475</v>
      </c>
      <c r="M1595" t="s">
        <v>2145</v>
      </c>
      <c r="N1595">
        <v>593</v>
      </c>
      <c r="O1595">
        <v>7538214.8092307039</v>
      </c>
      <c r="P1595" s="49" t="s">
        <v>33</v>
      </c>
      <c r="Q1595" s="49">
        <v>9800000</v>
      </c>
      <c r="R1595" s="49">
        <v>32.510452999999998</v>
      </c>
      <c r="S1595" s="49">
        <v>52.540310169999998</v>
      </c>
      <c r="T1595" s="49">
        <v>102.35469113918218</v>
      </c>
      <c r="U1595" s="49" t="s">
        <v>2146</v>
      </c>
      <c r="V1595" s="49">
        <v>0.29728859379567718</v>
      </c>
      <c r="W1595" s="49">
        <v>1.1827248672603601</v>
      </c>
      <c r="X1595" s="49">
        <v>2.8362873714296502</v>
      </c>
      <c r="Y1595" s="49">
        <v>44.303867318364098</v>
      </c>
      <c r="Z1595" s="49">
        <v>0.43808999999999998</v>
      </c>
      <c r="AA1595" s="49">
        <v>148.6976837</v>
      </c>
      <c r="AB1595" s="49">
        <v>1.7852155009999999</v>
      </c>
      <c r="AC1595" s="51">
        <v>0.55651590368719528</v>
      </c>
      <c r="AD1595" s="53">
        <v>98000</v>
      </c>
      <c r="AE1595" s="51">
        <v>76.920559277864328</v>
      </c>
      <c r="AF1595" s="51">
        <v>173.44603767619569</v>
      </c>
      <c r="AG1595" s="51">
        <v>32.425047393606036</v>
      </c>
      <c r="AH1595" s="51">
        <v>0.16115096452148078</v>
      </c>
      <c r="AI1595" s="51">
        <v>0.18694602556525369</v>
      </c>
      <c r="AJ1595" s="51">
        <v>0.14107393531585311</v>
      </c>
      <c r="AK1595" s="51">
        <v>135.6366976194995</v>
      </c>
      <c r="AL1595" s="51">
        <v>95.313454517109008</v>
      </c>
      <c r="AM1595" s="51">
        <v>175.95994072188998</v>
      </c>
    </row>
    <row r="1596" spans="1:39">
      <c r="A1596" t="s">
        <v>3331</v>
      </c>
      <c r="B1596">
        <v>6</v>
      </c>
      <c r="C1596" t="s">
        <v>3332</v>
      </c>
      <c r="D1596" t="s">
        <v>2144</v>
      </c>
      <c r="E1596" t="s">
        <v>137</v>
      </c>
      <c r="F1596" t="s">
        <v>138</v>
      </c>
      <c r="G1596" t="s">
        <v>139</v>
      </c>
      <c r="H1596" t="s">
        <v>140</v>
      </c>
      <c r="I1596" t="s">
        <v>10</v>
      </c>
      <c r="J1596" t="s">
        <v>20</v>
      </c>
      <c r="K1596">
        <v>52</v>
      </c>
      <c r="L1596">
        <v>150486475</v>
      </c>
      <c r="M1596" t="s">
        <v>2145</v>
      </c>
      <c r="N1596">
        <v>594</v>
      </c>
      <c r="O1596">
        <v>7550948.280192242</v>
      </c>
      <c r="P1596" s="49" t="s">
        <v>33</v>
      </c>
      <c r="Q1596" s="49">
        <v>9800000</v>
      </c>
      <c r="R1596" s="49">
        <v>32.510452999999998</v>
      </c>
      <c r="S1596" s="49">
        <v>52.540310169999998</v>
      </c>
      <c r="T1596" s="49">
        <v>102.35469113918218</v>
      </c>
      <c r="U1596" s="49" t="s">
        <v>2146</v>
      </c>
      <c r="V1596" s="49">
        <v>0.29728859379567718</v>
      </c>
      <c r="W1596" s="49">
        <v>1.1827248672603601</v>
      </c>
      <c r="X1596" s="49">
        <v>2.8362873714296502</v>
      </c>
      <c r="Y1596" s="49">
        <v>44.303867318364098</v>
      </c>
      <c r="Z1596" s="49">
        <v>0.43808999999999998</v>
      </c>
      <c r="AA1596" s="49">
        <v>148.6976837</v>
      </c>
      <c r="AB1596" s="49">
        <v>1.7852155009999999</v>
      </c>
      <c r="AC1596" s="51">
        <v>0.55651590368719528</v>
      </c>
      <c r="AD1596" s="53">
        <v>98000</v>
      </c>
      <c r="AE1596" s="51">
        <v>77.050492655022879</v>
      </c>
      <c r="AF1596" s="51">
        <v>173.73902084794602</v>
      </c>
      <c r="AG1596" s="51">
        <v>32.472137288482124</v>
      </c>
      <c r="AH1596" s="51">
        <v>0.16072559592676872</v>
      </c>
      <c r="AI1596" s="51">
        <v>0.18690180898913483</v>
      </c>
      <c r="AJ1596" s="51">
        <v>0.14107393531585311</v>
      </c>
      <c r="AK1596" s="51">
        <v>135.60461675366309</v>
      </c>
      <c r="AL1596" s="51">
        <v>95.290910926764866</v>
      </c>
      <c r="AM1596" s="51">
        <v>175.91832258056135</v>
      </c>
    </row>
    <row r="1597" spans="1:39">
      <c r="A1597" t="s">
        <v>3333</v>
      </c>
      <c r="B1597">
        <v>6</v>
      </c>
      <c r="C1597" t="s">
        <v>3334</v>
      </c>
      <c r="D1597" t="s">
        <v>2144</v>
      </c>
      <c r="E1597" t="s">
        <v>137</v>
      </c>
      <c r="F1597" t="s">
        <v>138</v>
      </c>
      <c r="G1597" t="s">
        <v>139</v>
      </c>
      <c r="H1597" t="s">
        <v>140</v>
      </c>
      <c r="I1597" t="s">
        <v>10</v>
      </c>
      <c r="J1597" t="s">
        <v>20</v>
      </c>
      <c r="K1597">
        <v>52</v>
      </c>
      <c r="L1597">
        <v>150486475</v>
      </c>
      <c r="M1597" t="s">
        <v>2145</v>
      </c>
      <c r="N1597">
        <v>595</v>
      </c>
      <c r="O1597">
        <v>7563681.7511537801</v>
      </c>
      <c r="P1597" s="49" t="s">
        <v>33</v>
      </c>
      <c r="Q1597" s="49">
        <v>9800000</v>
      </c>
      <c r="R1597" s="49">
        <v>32.510452999999998</v>
      </c>
      <c r="S1597" s="49">
        <v>52.540310169999998</v>
      </c>
      <c r="T1597" s="49">
        <v>102.35469113918218</v>
      </c>
      <c r="U1597" s="49" t="s">
        <v>2146</v>
      </c>
      <c r="V1597" s="49">
        <v>0.29728859379567718</v>
      </c>
      <c r="W1597" s="49">
        <v>1.1827248672603601</v>
      </c>
      <c r="X1597" s="49">
        <v>2.8362873714296502</v>
      </c>
      <c r="Y1597" s="49">
        <v>44.303867318364098</v>
      </c>
      <c r="Z1597" s="49">
        <v>0.43808999999999998</v>
      </c>
      <c r="AA1597" s="49">
        <v>148.6976837</v>
      </c>
      <c r="AB1597" s="49">
        <v>1.7852155009999999</v>
      </c>
      <c r="AC1597" s="51">
        <v>0.55651590368719528</v>
      </c>
      <c r="AD1597" s="53">
        <v>98000</v>
      </c>
      <c r="AE1597" s="51">
        <v>77.18042603218143</v>
      </c>
      <c r="AF1597" s="51">
        <v>174.03200401969633</v>
      </c>
      <c r="AG1597" s="51">
        <v>32.519102534200826</v>
      </c>
      <c r="AH1597" s="51">
        <v>0.16030014774612422</v>
      </c>
      <c r="AI1597" s="51">
        <v>0.18685702504764828</v>
      </c>
      <c r="AJ1597" s="51">
        <v>0.14107393531585311</v>
      </c>
      <c r="AK1597" s="51">
        <v>135.57212424192741</v>
      </c>
      <c r="AL1597" s="51">
        <v>95.268078068151965</v>
      </c>
      <c r="AM1597" s="51">
        <v>175.87617041570286</v>
      </c>
    </row>
    <row r="1598" spans="1:39">
      <c r="A1598" t="s">
        <v>3335</v>
      </c>
      <c r="B1598">
        <v>6</v>
      </c>
      <c r="C1598" t="s">
        <v>3336</v>
      </c>
      <c r="D1598" t="s">
        <v>2144</v>
      </c>
      <c r="E1598" t="s">
        <v>137</v>
      </c>
      <c r="F1598" t="s">
        <v>138</v>
      </c>
      <c r="G1598" t="s">
        <v>139</v>
      </c>
      <c r="H1598" t="s">
        <v>140</v>
      </c>
      <c r="I1598" t="s">
        <v>10</v>
      </c>
      <c r="J1598" t="s">
        <v>20</v>
      </c>
      <c r="K1598">
        <v>52</v>
      </c>
      <c r="L1598">
        <v>150486475</v>
      </c>
      <c r="M1598" t="s">
        <v>2145</v>
      </c>
      <c r="N1598">
        <v>596</v>
      </c>
      <c r="O1598">
        <v>7576415.2221153183</v>
      </c>
      <c r="P1598" s="49" t="s">
        <v>33</v>
      </c>
      <c r="Q1598" s="49">
        <v>9800000</v>
      </c>
      <c r="R1598" s="49">
        <v>32.510452999999998</v>
      </c>
      <c r="S1598" s="49">
        <v>52.540310169999998</v>
      </c>
      <c r="T1598" s="49">
        <v>102.35469113918218</v>
      </c>
      <c r="U1598" s="49" t="s">
        <v>2146</v>
      </c>
      <c r="V1598" s="49">
        <v>0.29728859379567718</v>
      </c>
      <c r="W1598" s="49">
        <v>1.1827248672603601</v>
      </c>
      <c r="X1598" s="49">
        <v>2.8362873714296502</v>
      </c>
      <c r="Y1598" s="49">
        <v>44.303867318364098</v>
      </c>
      <c r="Z1598" s="49">
        <v>0.43808999999999998</v>
      </c>
      <c r="AA1598" s="49">
        <v>148.6976837</v>
      </c>
      <c r="AB1598" s="49">
        <v>1.7852155009999999</v>
      </c>
      <c r="AC1598" s="51">
        <v>0.55651590368719528</v>
      </c>
      <c r="AD1598" s="53">
        <v>98000</v>
      </c>
      <c r="AE1598" s="51">
        <v>77.310359409339981</v>
      </c>
      <c r="AF1598" s="51">
        <v>174.32498719144667</v>
      </c>
      <c r="AG1598" s="51">
        <v>32.565943109816018</v>
      </c>
      <c r="AH1598" s="51">
        <v>0.15987462807286182</v>
      </c>
      <c r="AI1598" s="51">
        <v>0.18681167648130412</v>
      </c>
      <c r="AJ1598" s="51">
        <v>0.14107393531585311</v>
      </c>
      <c r="AK1598" s="51">
        <v>135.53922207264029</v>
      </c>
      <c r="AL1598" s="51">
        <v>95.244957338505046</v>
      </c>
      <c r="AM1598" s="51">
        <v>175.83348680677554</v>
      </c>
    </row>
    <row r="1599" spans="1:39">
      <c r="A1599" t="s">
        <v>3337</v>
      </c>
      <c r="B1599">
        <v>6</v>
      </c>
      <c r="C1599" t="s">
        <v>3338</v>
      </c>
      <c r="D1599" t="s">
        <v>2144</v>
      </c>
      <c r="E1599" t="s">
        <v>137</v>
      </c>
      <c r="F1599" t="s">
        <v>138</v>
      </c>
      <c r="G1599" t="s">
        <v>139</v>
      </c>
      <c r="H1599" t="s">
        <v>140</v>
      </c>
      <c r="I1599" t="s">
        <v>10</v>
      </c>
      <c r="J1599" t="s">
        <v>20</v>
      </c>
      <c r="K1599">
        <v>52</v>
      </c>
      <c r="L1599">
        <v>150486475</v>
      </c>
      <c r="M1599" t="s">
        <v>2145</v>
      </c>
      <c r="N1599">
        <v>597</v>
      </c>
      <c r="O1599">
        <v>7589148.6930768564</v>
      </c>
      <c r="P1599" s="49" t="s">
        <v>33</v>
      </c>
      <c r="Q1599" s="49">
        <v>9800000</v>
      </c>
      <c r="R1599" s="49">
        <v>32.510452999999998</v>
      </c>
      <c r="S1599" s="49">
        <v>52.540310169999998</v>
      </c>
      <c r="T1599" s="49">
        <v>102.35469113918218</v>
      </c>
      <c r="U1599" s="49" t="s">
        <v>2146</v>
      </c>
      <c r="V1599" s="49">
        <v>0.29728859379567718</v>
      </c>
      <c r="W1599" s="49">
        <v>1.1827248672603601</v>
      </c>
      <c r="X1599" s="49">
        <v>2.8362873714296502</v>
      </c>
      <c r="Y1599" s="49">
        <v>44.303867318364098</v>
      </c>
      <c r="Z1599" s="49">
        <v>0.43808999999999998</v>
      </c>
      <c r="AA1599" s="49">
        <v>148.6976837</v>
      </c>
      <c r="AB1599" s="49">
        <v>1.7852155009999999</v>
      </c>
      <c r="AC1599" s="51">
        <v>0.55651590368719528</v>
      </c>
      <c r="AD1599" s="53">
        <v>98000</v>
      </c>
      <c r="AE1599" s="51">
        <v>77.440292786498532</v>
      </c>
      <c r="AF1599" s="51">
        <v>174.61797036319697</v>
      </c>
      <c r="AG1599" s="51">
        <v>32.612658996741452</v>
      </c>
      <c r="AH1599" s="51">
        <v>0.15944904496169007</v>
      </c>
      <c r="AI1599" s="51">
        <v>0.1867657660257343</v>
      </c>
      <c r="AJ1599" s="51">
        <v>0.14107393531585311</v>
      </c>
      <c r="AK1599" s="51">
        <v>135.50591223061039</v>
      </c>
      <c r="AL1599" s="51">
        <v>95.221550132571778</v>
      </c>
      <c r="AM1599" s="51">
        <v>175.79027432864902</v>
      </c>
    </row>
    <row r="1600" spans="1:39">
      <c r="A1600" t="s">
        <v>3339</v>
      </c>
      <c r="B1600">
        <v>6</v>
      </c>
      <c r="C1600" t="s">
        <v>3340</v>
      </c>
      <c r="D1600" t="s">
        <v>2144</v>
      </c>
      <c r="E1600" t="s">
        <v>137</v>
      </c>
      <c r="F1600" t="s">
        <v>138</v>
      </c>
      <c r="G1600" t="s">
        <v>139</v>
      </c>
      <c r="H1600" t="s">
        <v>140</v>
      </c>
      <c r="I1600" t="s">
        <v>10</v>
      </c>
      <c r="J1600" t="s">
        <v>20</v>
      </c>
      <c r="K1600">
        <v>52</v>
      </c>
      <c r="L1600">
        <v>150486475</v>
      </c>
      <c r="M1600" t="s">
        <v>2145</v>
      </c>
      <c r="N1600">
        <v>598</v>
      </c>
      <c r="O1600">
        <v>7601882.1640383946</v>
      </c>
      <c r="P1600" s="49" t="s">
        <v>33</v>
      </c>
      <c r="Q1600" s="49">
        <v>9800000</v>
      </c>
      <c r="R1600" s="49">
        <v>32.510452999999998</v>
      </c>
      <c r="S1600" s="49">
        <v>52.540310169999998</v>
      </c>
      <c r="T1600" s="49">
        <v>102.35469113918218</v>
      </c>
      <c r="U1600" s="49" t="s">
        <v>2146</v>
      </c>
      <c r="V1600" s="49">
        <v>0.29728859379567718</v>
      </c>
      <c r="W1600" s="49">
        <v>1.1827248672603601</v>
      </c>
      <c r="X1600" s="49">
        <v>2.8362873714296502</v>
      </c>
      <c r="Y1600" s="49">
        <v>44.303867318364098</v>
      </c>
      <c r="Z1600" s="49">
        <v>0.43808999999999998</v>
      </c>
      <c r="AA1600" s="49">
        <v>148.6976837</v>
      </c>
      <c r="AB1600" s="49">
        <v>1.7852155009999999</v>
      </c>
      <c r="AC1600" s="51">
        <v>0.55651590368719528</v>
      </c>
      <c r="AD1600" s="53">
        <v>98000</v>
      </c>
      <c r="AE1600" s="51">
        <v>77.570226163657082</v>
      </c>
      <c r="AF1600" s="51">
        <v>174.91095353494731</v>
      </c>
      <c r="AG1600" s="51">
        <v>32.659250178739541</v>
      </c>
      <c r="AH1600" s="51">
        <v>0.15902340642892371</v>
      </c>
      <c r="AI1600" s="51">
        <v>0.18671929641166929</v>
      </c>
      <c r="AJ1600" s="51">
        <v>0.14107393531585311</v>
      </c>
      <c r="AK1600" s="51">
        <v>135.47219669709011</v>
      </c>
      <c r="AL1600" s="51">
        <v>95.197857842600797</v>
      </c>
      <c r="AM1600" s="51">
        <v>175.7465355515794</v>
      </c>
    </row>
    <row r="1601" spans="1:39">
      <c r="A1601" t="s">
        <v>3341</v>
      </c>
      <c r="B1601">
        <v>6</v>
      </c>
      <c r="C1601" t="s">
        <v>3342</v>
      </c>
      <c r="D1601" t="s">
        <v>2144</v>
      </c>
      <c r="E1601" t="s">
        <v>137</v>
      </c>
      <c r="F1601" t="s">
        <v>138</v>
      </c>
      <c r="G1601" t="s">
        <v>139</v>
      </c>
      <c r="H1601" t="s">
        <v>140</v>
      </c>
      <c r="I1601" t="s">
        <v>10</v>
      </c>
      <c r="J1601" t="s">
        <v>20</v>
      </c>
      <c r="K1601">
        <v>52</v>
      </c>
      <c r="L1601">
        <v>150486475</v>
      </c>
      <c r="M1601" t="s">
        <v>2145</v>
      </c>
      <c r="N1601">
        <v>599</v>
      </c>
      <c r="O1601">
        <v>7614615.6349999327</v>
      </c>
      <c r="P1601" s="49" t="s">
        <v>33</v>
      </c>
      <c r="Q1601" s="49">
        <v>9800000</v>
      </c>
      <c r="R1601" s="49">
        <v>32.510452999999998</v>
      </c>
      <c r="S1601" s="49">
        <v>52.540310169999998</v>
      </c>
      <c r="T1601" s="49">
        <v>102.35469113918218</v>
      </c>
      <c r="U1601" s="49" t="s">
        <v>2146</v>
      </c>
      <c r="V1601" s="49">
        <v>0.29728859379567718</v>
      </c>
      <c r="W1601" s="49">
        <v>1.1827248672603601</v>
      </c>
      <c r="X1601" s="49">
        <v>2.8362873714296502</v>
      </c>
      <c r="Y1601" s="49">
        <v>44.303867318364098</v>
      </c>
      <c r="Z1601" s="49">
        <v>0.43808999999999998</v>
      </c>
      <c r="AA1601" s="49">
        <v>148.6976837</v>
      </c>
      <c r="AB1601" s="49">
        <v>1.7852155009999999</v>
      </c>
      <c r="AC1601" s="51">
        <v>0.55651590368719528</v>
      </c>
      <c r="AD1601" s="53">
        <v>98000</v>
      </c>
      <c r="AE1601" s="51">
        <v>77.700159540815633</v>
      </c>
      <c r="AF1601" s="51">
        <v>175.20393670669762</v>
      </c>
      <c r="AG1601" s="51">
        <v>32.705716641909959</v>
      </c>
      <c r="AH1601" s="51">
        <v>0.15859772045207687</v>
      </c>
      <c r="AI1601" s="51">
        <v>0.18667227036491413</v>
      </c>
      <c r="AJ1601" s="51">
        <v>0.14107393531585311</v>
      </c>
      <c r="AK1601" s="51">
        <v>135.43807744975823</v>
      </c>
      <c r="AL1601" s="51">
        <v>95.173881858329594</v>
      </c>
      <c r="AM1601" s="51">
        <v>175.70227304118688</v>
      </c>
    </row>
    <row r="1602" spans="1:39">
      <c r="A1602" t="s">
        <v>3343</v>
      </c>
      <c r="B1602">
        <v>6</v>
      </c>
      <c r="C1602" t="s">
        <v>3344</v>
      </c>
      <c r="D1602" t="s">
        <v>2144</v>
      </c>
      <c r="E1602" t="s">
        <v>137</v>
      </c>
      <c r="F1602" t="s">
        <v>138</v>
      </c>
      <c r="G1602" t="s">
        <v>139</v>
      </c>
      <c r="H1602" t="s">
        <v>140</v>
      </c>
      <c r="I1602" t="s">
        <v>10</v>
      </c>
      <c r="J1602" t="s">
        <v>20</v>
      </c>
      <c r="K1602">
        <v>52</v>
      </c>
      <c r="L1602">
        <v>150486475</v>
      </c>
      <c r="M1602" t="s">
        <v>2145</v>
      </c>
      <c r="N1602">
        <v>600</v>
      </c>
      <c r="O1602">
        <v>7627349.1059614709</v>
      </c>
      <c r="P1602" s="49" t="s">
        <v>33</v>
      </c>
      <c r="Q1602" s="49">
        <v>9800000</v>
      </c>
      <c r="R1602" s="49">
        <v>32.510452999999998</v>
      </c>
      <c r="S1602" s="49">
        <v>52.540310169999998</v>
      </c>
      <c r="T1602" s="49">
        <v>102.35469113918218</v>
      </c>
      <c r="U1602" s="49" t="s">
        <v>2146</v>
      </c>
      <c r="V1602" s="49">
        <v>0.29728859379567718</v>
      </c>
      <c r="W1602" s="49">
        <v>1.1827248672603601</v>
      </c>
      <c r="X1602" s="49">
        <v>2.8362873714296502</v>
      </c>
      <c r="Y1602" s="49">
        <v>44.303867318364098</v>
      </c>
      <c r="Z1602" s="49">
        <v>0.43808999999999998</v>
      </c>
      <c r="AA1602" s="49">
        <v>148.6976837</v>
      </c>
      <c r="AB1602" s="49">
        <v>1.7852155009999999</v>
      </c>
      <c r="AC1602" s="51">
        <v>0.55651590368719528</v>
      </c>
      <c r="AD1602" s="53">
        <v>98000</v>
      </c>
      <c r="AE1602" s="51">
        <v>77.830092917974198</v>
      </c>
      <c r="AF1602" s="51">
        <v>175.49691987844798</v>
      </c>
      <c r="AG1602" s="51">
        <v>32.752058374678413</v>
      </c>
      <c r="AH1602" s="51">
        <v>0.15817199497020673</v>
      </c>
      <c r="AI1602" s="51">
        <v>0.18662469060632528</v>
      </c>
      <c r="AJ1602" s="51">
        <v>0.14107393531585311</v>
      </c>
      <c r="AK1602" s="51">
        <v>135.40355646270322</v>
      </c>
      <c r="AL1602" s="51">
        <v>95.149623566972593</v>
      </c>
      <c r="AM1602" s="51">
        <v>175.65748935843385</v>
      </c>
    </row>
    <row r="1603" spans="1:39">
      <c r="A1603" t="s">
        <v>3345</v>
      </c>
      <c r="B1603">
        <v>6</v>
      </c>
      <c r="C1603" t="s">
        <v>3346</v>
      </c>
      <c r="D1603" t="s">
        <v>2144</v>
      </c>
      <c r="E1603" t="s">
        <v>137</v>
      </c>
      <c r="F1603" t="s">
        <v>138</v>
      </c>
      <c r="G1603" t="s">
        <v>139</v>
      </c>
      <c r="H1603" t="s">
        <v>140</v>
      </c>
      <c r="I1603" t="s">
        <v>10</v>
      </c>
      <c r="J1603" t="s">
        <v>20</v>
      </c>
      <c r="K1603">
        <v>52</v>
      </c>
      <c r="L1603">
        <v>150486475</v>
      </c>
      <c r="M1603" t="s">
        <v>2145</v>
      </c>
      <c r="N1603">
        <v>601</v>
      </c>
      <c r="O1603">
        <v>7640082.576923009</v>
      </c>
      <c r="P1603" s="49" t="s">
        <v>33</v>
      </c>
      <c r="Q1603" s="49">
        <v>9800000</v>
      </c>
      <c r="R1603" s="49">
        <v>32.510452999999998</v>
      </c>
      <c r="S1603" s="49">
        <v>52.540310169999998</v>
      </c>
      <c r="T1603" s="49">
        <v>102.35469113918218</v>
      </c>
      <c r="U1603" s="49" t="s">
        <v>2146</v>
      </c>
      <c r="V1603" s="49">
        <v>0.29728859379567718</v>
      </c>
      <c r="W1603" s="49">
        <v>1.1827248672603601</v>
      </c>
      <c r="X1603" s="49">
        <v>2.8362873714296502</v>
      </c>
      <c r="Y1603" s="49">
        <v>44.303867318364098</v>
      </c>
      <c r="Z1603" s="49">
        <v>0.43808999999999998</v>
      </c>
      <c r="AA1603" s="49">
        <v>148.6976837</v>
      </c>
      <c r="AB1603" s="49">
        <v>1.7852155009999999</v>
      </c>
      <c r="AC1603" s="51">
        <v>0.55651590368719528</v>
      </c>
      <c r="AD1603" s="53">
        <v>98000</v>
      </c>
      <c r="AE1603" s="51">
        <v>77.960026295132749</v>
      </c>
      <c r="AF1603" s="51">
        <v>175.78990305019829</v>
      </c>
      <c r="AG1603" s="51">
        <v>32.798275367785195</v>
      </c>
      <c r="AH1603" s="51">
        <v>0.15774623788348488</v>
      </c>
      <c r="AI1603" s="51">
        <v>0.18657655985178723</v>
      </c>
      <c r="AJ1603" s="51">
        <v>0.14107393531585311</v>
      </c>
      <c r="AK1603" s="51">
        <v>135.36863570640611</v>
      </c>
      <c r="AL1603" s="51">
        <v>95.125084353209346</v>
      </c>
      <c r="AM1603" s="51">
        <v>175.61218705960289</v>
      </c>
    </row>
    <row r="1604" spans="1:39">
      <c r="A1604" t="s">
        <v>3347</v>
      </c>
      <c r="B1604">
        <v>6</v>
      </c>
      <c r="C1604" t="s">
        <v>3348</v>
      </c>
      <c r="D1604" t="s">
        <v>2144</v>
      </c>
      <c r="E1604" t="s">
        <v>137</v>
      </c>
      <c r="F1604" t="s">
        <v>138</v>
      </c>
      <c r="G1604" t="s">
        <v>139</v>
      </c>
      <c r="H1604" t="s">
        <v>140</v>
      </c>
      <c r="I1604" t="s">
        <v>10</v>
      </c>
      <c r="J1604" t="s">
        <v>20</v>
      </c>
      <c r="K1604">
        <v>52</v>
      </c>
      <c r="L1604">
        <v>150486475</v>
      </c>
      <c r="M1604" t="s">
        <v>2145</v>
      </c>
      <c r="N1604">
        <v>602</v>
      </c>
      <c r="O1604">
        <v>7652816.0478845472</v>
      </c>
      <c r="P1604" s="49" t="s">
        <v>33</v>
      </c>
      <c r="Q1604" s="49">
        <v>9800000</v>
      </c>
      <c r="R1604" s="49">
        <v>32.510452999999998</v>
      </c>
      <c r="S1604" s="49">
        <v>52.540310169999998</v>
      </c>
      <c r="T1604" s="49">
        <v>102.35469113918218</v>
      </c>
      <c r="U1604" s="49" t="s">
        <v>2146</v>
      </c>
      <c r="V1604" s="49">
        <v>0.29728859379567718</v>
      </c>
      <c r="W1604" s="49">
        <v>1.1827248672603601</v>
      </c>
      <c r="X1604" s="49">
        <v>2.8362873714296502</v>
      </c>
      <c r="Y1604" s="49">
        <v>44.303867318364098</v>
      </c>
      <c r="Z1604" s="49">
        <v>0.43808999999999998</v>
      </c>
      <c r="AA1604" s="49">
        <v>148.6976837</v>
      </c>
      <c r="AB1604" s="49">
        <v>1.7852155009999999</v>
      </c>
      <c r="AC1604" s="51">
        <v>0.55651590368719528</v>
      </c>
      <c r="AD1604" s="53">
        <v>98000</v>
      </c>
      <c r="AE1604" s="51">
        <v>78.0899596722913</v>
      </c>
      <c r="AF1604" s="51">
        <v>176.08288622194863</v>
      </c>
      <c r="AG1604" s="51">
        <v>32.84436761427397</v>
      </c>
      <c r="AH1604" s="51">
        <v>0.15732045705359857</v>
      </c>
      <c r="AI1604" s="51">
        <v>0.18652788081218957</v>
      </c>
      <c r="AJ1604" s="51">
        <v>0.14107393531585311</v>
      </c>
      <c r="AK1604" s="51">
        <v>135.33331714772399</v>
      </c>
      <c r="AL1604" s="51">
        <v>95.100265599172729</v>
      </c>
      <c r="AM1604" s="51">
        <v>175.56636869627528</v>
      </c>
    </row>
    <row r="1605" spans="1:39">
      <c r="A1605" t="s">
        <v>3349</v>
      </c>
      <c r="B1605">
        <v>6</v>
      </c>
      <c r="C1605" t="s">
        <v>3350</v>
      </c>
      <c r="D1605" t="s">
        <v>2144</v>
      </c>
      <c r="E1605" t="s">
        <v>137</v>
      </c>
      <c r="F1605" t="s">
        <v>138</v>
      </c>
      <c r="G1605" t="s">
        <v>139</v>
      </c>
      <c r="H1605" t="s">
        <v>140</v>
      </c>
      <c r="I1605" t="s">
        <v>10</v>
      </c>
      <c r="J1605" t="s">
        <v>20</v>
      </c>
      <c r="K1605">
        <v>52</v>
      </c>
      <c r="L1605">
        <v>150486475</v>
      </c>
      <c r="M1605" t="s">
        <v>2145</v>
      </c>
      <c r="N1605">
        <v>603</v>
      </c>
      <c r="O1605">
        <v>7665549.5188460853</v>
      </c>
      <c r="P1605" s="49" t="s">
        <v>33</v>
      </c>
      <c r="Q1605" s="49">
        <v>9800000</v>
      </c>
      <c r="R1605" s="49">
        <v>32.510452999999998</v>
      </c>
      <c r="S1605" s="49">
        <v>52.540310169999998</v>
      </c>
      <c r="T1605" s="49">
        <v>102.35469113918218</v>
      </c>
      <c r="U1605" s="49" t="s">
        <v>2146</v>
      </c>
      <c r="V1605" s="49">
        <v>0.29728859379567718</v>
      </c>
      <c r="W1605" s="49">
        <v>1.1827248672603601</v>
      </c>
      <c r="X1605" s="49">
        <v>2.8362873714296502</v>
      </c>
      <c r="Y1605" s="49">
        <v>44.303867318364098</v>
      </c>
      <c r="Z1605" s="49">
        <v>0.43808999999999998</v>
      </c>
      <c r="AA1605" s="49">
        <v>148.6976837</v>
      </c>
      <c r="AB1605" s="49">
        <v>1.7852155009999999</v>
      </c>
      <c r="AC1605" s="51">
        <v>0.55651590368719528</v>
      </c>
      <c r="AD1605" s="53">
        <v>98000</v>
      </c>
      <c r="AE1605" s="51">
        <v>78.219893049449851</v>
      </c>
      <c r="AF1605" s="51">
        <v>176.37586939369896</v>
      </c>
      <c r="AG1605" s="51">
        <v>32.890335109480361</v>
      </c>
      <c r="AH1605" s="51">
        <v>0.15689466030343058</v>
      </c>
      <c r="AI1605" s="51">
        <v>0.18647865619340426</v>
      </c>
      <c r="AJ1605" s="51">
        <v>0.14107393531585311</v>
      </c>
      <c r="AK1605" s="51">
        <v>135.29760274987345</v>
      </c>
      <c r="AL1605" s="51">
        <v>95.075168684437415</v>
      </c>
      <c r="AM1605" s="51">
        <v>175.52003681530945</v>
      </c>
    </row>
    <row r="1606" spans="1:39">
      <c r="A1606" t="s">
        <v>3351</v>
      </c>
      <c r="B1606">
        <v>6</v>
      </c>
      <c r="C1606" t="s">
        <v>3352</v>
      </c>
      <c r="D1606" t="s">
        <v>2144</v>
      </c>
      <c r="E1606" t="s">
        <v>137</v>
      </c>
      <c r="F1606" t="s">
        <v>138</v>
      </c>
      <c r="G1606" t="s">
        <v>139</v>
      </c>
      <c r="H1606" t="s">
        <v>140</v>
      </c>
      <c r="I1606" t="s">
        <v>10</v>
      </c>
      <c r="J1606" t="s">
        <v>20</v>
      </c>
      <c r="K1606">
        <v>52</v>
      </c>
      <c r="L1606">
        <v>150486475</v>
      </c>
      <c r="M1606" t="s">
        <v>2145</v>
      </c>
      <c r="N1606">
        <v>604</v>
      </c>
      <c r="O1606">
        <v>7678282.9898076234</v>
      </c>
      <c r="P1606" s="49" t="s">
        <v>33</v>
      </c>
      <c r="Q1606" s="49">
        <v>9800000</v>
      </c>
      <c r="R1606" s="49">
        <v>32.510452999999998</v>
      </c>
      <c r="S1606" s="49">
        <v>52.540310169999998</v>
      </c>
      <c r="T1606" s="49">
        <v>102.35469113918218</v>
      </c>
      <c r="U1606" s="49" t="s">
        <v>2146</v>
      </c>
      <c r="V1606" s="49">
        <v>0.29728859379567718</v>
      </c>
      <c r="W1606" s="49">
        <v>1.1827248672603601</v>
      </c>
      <c r="X1606" s="49">
        <v>2.8362873714296502</v>
      </c>
      <c r="Y1606" s="49">
        <v>44.303867318364098</v>
      </c>
      <c r="Z1606" s="49">
        <v>0.43808999999999998</v>
      </c>
      <c r="AA1606" s="49">
        <v>148.6976837</v>
      </c>
      <c r="AB1606" s="49">
        <v>1.7852155009999999</v>
      </c>
      <c r="AC1606" s="51">
        <v>0.55651590368719528</v>
      </c>
      <c r="AD1606" s="53">
        <v>98000</v>
      </c>
      <c r="AE1606" s="51">
        <v>78.349826426608402</v>
      </c>
      <c r="AF1606" s="51">
        <v>176.66885256544927</v>
      </c>
      <c r="AG1606" s="51">
        <v>32.936177851020645</v>
      </c>
      <c r="AH1606" s="51">
        <v>0.15646885541724165</v>
      </c>
      <c r="AI1606" s="51">
        <v>0.18642888869626303</v>
      </c>
      <c r="AJ1606" s="51">
        <v>0.14107393531585311</v>
      </c>
      <c r="AK1606" s="51">
        <v>135.26149447241414</v>
      </c>
      <c r="AL1606" s="51">
        <v>95.049794986008379</v>
      </c>
      <c r="AM1606" s="51">
        <v>175.47319395881991</v>
      </c>
    </row>
    <row r="1607" spans="1:39">
      <c r="A1607" t="s">
        <v>3353</v>
      </c>
      <c r="B1607">
        <v>6</v>
      </c>
      <c r="C1607" t="s">
        <v>3354</v>
      </c>
      <c r="D1607" t="s">
        <v>2144</v>
      </c>
      <c r="E1607" t="s">
        <v>137</v>
      </c>
      <c r="F1607" t="s">
        <v>138</v>
      </c>
      <c r="G1607" t="s">
        <v>139</v>
      </c>
      <c r="H1607" t="s">
        <v>140</v>
      </c>
      <c r="I1607" t="s">
        <v>10</v>
      </c>
      <c r="J1607" t="s">
        <v>20</v>
      </c>
      <c r="K1607">
        <v>52</v>
      </c>
      <c r="L1607">
        <v>150486475</v>
      </c>
      <c r="M1607" t="s">
        <v>2145</v>
      </c>
      <c r="N1607">
        <v>605</v>
      </c>
      <c r="O1607">
        <v>7691016.4607691616</v>
      </c>
      <c r="P1607" s="49" t="s">
        <v>33</v>
      </c>
      <c r="Q1607" s="49">
        <v>9800000</v>
      </c>
      <c r="R1607" s="49">
        <v>32.510452999999998</v>
      </c>
      <c r="S1607" s="49">
        <v>52.540310169999998</v>
      </c>
      <c r="T1607" s="49">
        <v>102.35469113918218</v>
      </c>
      <c r="U1607" s="49" t="s">
        <v>2146</v>
      </c>
      <c r="V1607" s="49">
        <v>0.29728859379567718</v>
      </c>
      <c r="W1607" s="49">
        <v>1.1827248672603601</v>
      </c>
      <c r="X1607" s="49">
        <v>2.8362873714296502</v>
      </c>
      <c r="Y1607" s="49">
        <v>44.303867318364098</v>
      </c>
      <c r="Z1607" s="49">
        <v>0.43808999999999998</v>
      </c>
      <c r="AA1607" s="49">
        <v>148.6976837</v>
      </c>
      <c r="AB1607" s="49">
        <v>1.7852155009999999</v>
      </c>
      <c r="AC1607" s="51">
        <v>0.55651590368719528</v>
      </c>
      <c r="AD1607" s="53">
        <v>98000</v>
      </c>
      <c r="AE1607" s="51">
        <v>78.479759803766953</v>
      </c>
      <c r="AF1607" s="51">
        <v>176.96183573719961</v>
      </c>
      <c r="AG1607" s="51">
        <v>32.981895838780353</v>
      </c>
      <c r="AH1607" s="51">
        <v>0.15604305014032269</v>
      </c>
      <c r="AI1607" s="51">
        <v>0.18637858101653465</v>
      </c>
      <c r="AJ1607" s="51">
        <v>0.14107393531585311</v>
      </c>
      <c r="AK1607" s="51">
        <v>135.22499427123242</v>
      </c>
      <c r="AL1607" s="51">
        <v>95.024145878309213</v>
      </c>
      <c r="AM1607" s="51">
        <v>175.4258426641556</v>
      </c>
    </row>
    <row r="1608" spans="1:39">
      <c r="A1608" t="s">
        <v>3355</v>
      </c>
      <c r="B1608">
        <v>6</v>
      </c>
      <c r="C1608" t="s">
        <v>3356</v>
      </c>
      <c r="D1608" t="s">
        <v>2144</v>
      </c>
      <c r="E1608" t="s">
        <v>137</v>
      </c>
      <c r="F1608" t="s">
        <v>138</v>
      </c>
      <c r="G1608" t="s">
        <v>139</v>
      </c>
      <c r="H1608" t="s">
        <v>140</v>
      </c>
      <c r="I1608" t="s">
        <v>10</v>
      </c>
      <c r="J1608" t="s">
        <v>20</v>
      </c>
      <c r="K1608">
        <v>52</v>
      </c>
      <c r="L1608">
        <v>150486475</v>
      </c>
      <c r="M1608" t="s">
        <v>2145</v>
      </c>
      <c r="N1608">
        <v>606</v>
      </c>
      <c r="O1608">
        <v>7703749.9317306997</v>
      </c>
      <c r="P1608" s="49" t="s">
        <v>33</v>
      </c>
      <c r="Q1608" s="49">
        <v>9800000</v>
      </c>
      <c r="R1608" s="49">
        <v>32.510452999999998</v>
      </c>
      <c r="S1608" s="49">
        <v>52.540310169999998</v>
      </c>
      <c r="T1608" s="49">
        <v>102.35469113918218</v>
      </c>
      <c r="U1608" s="49" t="s">
        <v>2146</v>
      </c>
      <c r="V1608" s="49">
        <v>0.29728859379567718</v>
      </c>
      <c r="W1608" s="49">
        <v>1.1827248672603601</v>
      </c>
      <c r="X1608" s="49">
        <v>2.8362873714296502</v>
      </c>
      <c r="Y1608" s="49">
        <v>44.303867318364098</v>
      </c>
      <c r="Z1608" s="49">
        <v>0.43808999999999998</v>
      </c>
      <c r="AA1608" s="49">
        <v>148.6976837</v>
      </c>
      <c r="AB1608" s="49">
        <v>1.7852155009999999</v>
      </c>
      <c r="AC1608" s="51">
        <v>0.55651590368719528</v>
      </c>
      <c r="AD1608" s="53">
        <v>98000</v>
      </c>
      <c r="AE1608" s="51">
        <v>78.609693180925504</v>
      </c>
      <c r="AF1608" s="51">
        <v>177.25481890894991</v>
      </c>
      <c r="AG1608" s="51">
        <v>33.027489074902967</v>
      </c>
      <c r="AH1608" s="51">
        <v>0.15561725217948577</v>
      </c>
      <c r="AI1608" s="51">
        <v>0.18632773584490317</v>
      </c>
      <c r="AJ1608" s="51">
        <v>0.14107393531585311</v>
      </c>
      <c r="AK1608" s="51">
        <v>135.1881040985254</v>
      </c>
      <c r="AL1608" s="51">
        <v>94.998222733171161</v>
      </c>
      <c r="AM1608" s="51">
        <v>175.37798546387964</v>
      </c>
    </row>
    <row r="1609" spans="1:39">
      <c r="A1609" t="s">
        <v>3357</v>
      </c>
      <c r="B1609">
        <v>6</v>
      </c>
      <c r="C1609" t="s">
        <v>3358</v>
      </c>
      <c r="D1609" t="s">
        <v>2144</v>
      </c>
      <c r="E1609" t="s">
        <v>137</v>
      </c>
      <c r="F1609" t="s">
        <v>138</v>
      </c>
      <c r="G1609" t="s">
        <v>139</v>
      </c>
      <c r="H1609" t="s">
        <v>140</v>
      </c>
      <c r="I1609" t="s">
        <v>10</v>
      </c>
      <c r="J1609" t="s">
        <v>20</v>
      </c>
      <c r="K1609">
        <v>52</v>
      </c>
      <c r="L1609">
        <v>150486475</v>
      </c>
      <c r="M1609" t="s">
        <v>2145</v>
      </c>
      <c r="N1609">
        <v>607</v>
      </c>
      <c r="O1609">
        <v>7716483.4026922379</v>
      </c>
      <c r="P1609" s="49" t="s">
        <v>33</v>
      </c>
      <c r="Q1609" s="49">
        <v>9800000</v>
      </c>
      <c r="R1609" s="49">
        <v>32.510452999999998</v>
      </c>
      <c r="S1609" s="49">
        <v>52.540310169999998</v>
      </c>
      <c r="T1609" s="49">
        <v>102.35469113918218</v>
      </c>
      <c r="U1609" s="49" t="s">
        <v>2146</v>
      </c>
      <c r="V1609" s="49">
        <v>0.29728859379567718</v>
      </c>
      <c r="W1609" s="49">
        <v>1.1827248672603601</v>
      </c>
      <c r="X1609" s="49">
        <v>2.8362873714296502</v>
      </c>
      <c r="Y1609" s="49">
        <v>44.303867318364098</v>
      </c>
      <c r="Z1609" s="49">
        <v>0.43808999999999998</v>
      </c>
      <c r="AA1609" s="49">
        <v>148.6976837</v>
      </c>
      <c r="AB1609" s="49">
        <v>1.7852155009999999</v>
      </c>
      <c r="AC1609" s="51">
        <v>0.55651590368719528</v>
      </c>
      <c r="AD1609" s="53">
        <v>98000</v>
      </c>
      <c r="AE1609" s="51">
        <v>78.739626558084055</v>
      </c>
      <c r="AF1609" s="51">
        <v>177.54780208070025</v>
      </c>
      <c r="AG1609" s="51">
        <v>33.072957563778516</v>
      </c>
      <c r="AH1609" s="51">
        <v>0.15519146920252178</v>
      </c>
      <c r="AI1609" s="51">
        <v>0.18627635586694544</v>
      </c>
      <c r="AJ1609" s="51">
        <v>0.14107393531585311</v>
      </c>
      <c r="AK1609" s="51">
        <v>135.15082590278479</v>
      </c>
      <c r="AL1609" s="51">
        <v>94.972026919821516</v>
      </c>
      <c r="AM1609" s="51">
        <v>175.32962488574807</v>
      </c>
    </row>
    <row r="1610" spans="1:39">
      <c r="A1610" t="s">
        <v>3359</v>
      </c>
      <c r="B1610">
        <v>6</v>
      </c>
      <c r="C1610" t="s">
        <v>3360</v>
      </c>
      <c r="D1610" t="s">
        <v>2144</v>
      </c>
      <c r="E1610" t="s">
        <v>137</v>
      </c>
      <c r="F1610" t="s">
        <v>138</v>
      </c>
      <c r="G1610" t="s">
        <v>139</v>
      </c>
      <c r="H1610" t="s">
        <v>140</v>
      </c>
      <c r="I1610" t="s">
        <v>10</v>
      </c>
      <c r="J1610" t="s">
        <v>20</v>
      </c>
      <c r="K1610">
        <v>52</v>
      </c>
      <c r="L1610">
        <v>150486475</v>
      </c>
      <c r="M1610" t="s">
        <v>2145</v>
      </c>
      <c r="N1610">
        <v>608</v>
      </c>
      <c r="O1610">
        <v>7729216.873653776</v>
      </c>
      <c r="P1610" s="49" t="s">
        <v>33</v>
      </c>
      <c r="Q1610" s="49">
        <v>9800000</v>
      </c>
      <c r="R1610" s="49">
        <v>32.510452999999998</v>
      </c>
      <c r="S1610" s="49">
        <v>52.540310169999998</v>
      </c>
      <c r="T1610" s="49">
        <v>102.35469113918218</v>
      </c>
      <c r="U1610" s="49" t="s">
        <v>2146</v>
      </c>
      <c r="V1610" s="49">
        <v>0.29728859379567718</v>
      </c>
      <c r="W1610" s="49">
        <v>1.1827248672603601</v>
      </c>
      <c r="X1610" s="49">
        <v>2.8362873714296502</v>
      </c>
      <c r="Y1610" s="49">
        <v>44.303867318364098</v>
      </c>
      <c r="Z1610" s="49">
        <v>0.43808999999999998</v>
      </c>
      <c r="AA1610" s="49">
        <v>148.6976837</v>
      </c>
      <c r="AB1610" s="49">
        <v>1.7852155009999999</v>
      </c>
      <c r="AC1610" s="51">
        <v>0.55651590368719528</v>
      </c>
      <c r="AD1610" s="53">
        <v>98000</v>
      </c>
      <c r="AE1610" s="51">
        <v>78.869559935242606</v>
      </c>
      <c r="AF1610" s="51">
        <v>177.84078525245056</v>
      </c>
      <c r="AG1610" s="51">
        <v>33.118301312032266</v>
      </c>
      <c r="AH1610" s="51">
        <v>0.1547657088387088</v>
      </c>
      <c r="AI1610" s="51">
        <v>0.18622444376310979</v>
      </c>
      <c r="AJ1610" s="51">
        <v>0.14107393531585311</v>
      </c>
      <c r="AK1610" s="51">
        <v>135.11316162878134</v>
      </c>
      <c r="AL1610" s="51">
        <v>94.945559804872872</v>
      </c>
      <c r="AM1610" s="51">
        <v>175.2807634526898</v>
      </c>
    </row>
    <row r="1611" spans="1:39">
      <c r="A1611" t="s">
        <v>3361</v>
      </c>
      <c r="B1611">
        <v>6</v>
      </c>
      <c r="C1611" t="s">
        <v>3362</v>
      </c>
      <c r="D1611" t="s">
        <v>2144</v>
      </c>
      <c r="E1611" t="s">
        <v>137</v>
      </c>
      <c r="F1611" t="s">
        <v>138</v>
      </c>
      <c r="G1611" t="s">
        <v>139</v>
      </c>
      <c r="H1611" t="s">
        <v>140</v>
      </c>
      <c r="I1611" t="s">
        <v>10</v>
      </c>
      <c r="J1611" t="s">
        <v>20</v>
      </c>
      <c r="K1611">
        <v>52</v>
      </c>
      <c r="L1611">
        <v>150486475</v>
      </c>
      <c r="M1611" t="s">
        <v>2145</v>
      </c>
      <c r="N1611">
        <v>609</v>
      </c>
      <c r="O1611">
        <v>7741950.3446153142</v>
      </c>
      <c r="P1611" s="49" t="s">
        <v>33</v>
      </c>
      <c r="Q1611" s="49">
        <v>9800000</v>
      </c>
      <c r="R1611" s="49">
        <v>32.510452999999998</v>
      </c>
      <c r="S1611" s="49">
        <v>52.540310169999998</v>
      </c>
      <c r="T1611" s="49">
        <v>102.35469113918218</v>
      </c>
      <c r="U1611" s="49" t="s">
        <v>2146</v>
      </c>
      <c r="V1611" s="49">
        <v>0.29728859379567718</v>
      </c>
      <c r="W1611" s="49">
        <v>1.1827248672603601</v>
      </c>
      <c r="X1611" s="49">
        <v>2.8362873714296502</v>
      </c>
      <c r="Y1611" s="49">
        <v>44.303867318364098</v>
      </c>
      <c r="Z1611" s="49">
        <v>0.43808999999999998</v>
      </c>
      <c r="AA1611" s="49">
        <v>148.6976837</v>
      </c>
      <c r="AB1611" s="49">
        <v>1.7852155009999999</v>
      </c>
      <c r="AC1611" s="51">
        <v>0.55651590368719528</v>
      </c>
      <c r="AD1611" s="53">
        <v>98000</v>
      </c>
      <c r="AE1611" s="51">
        <v>78.999493312401171</v>
      </c>
      <c r="AF1611" s="51">
        <v>178.13376842420092</v>
      </c>
      <c r="AG1611" s="51">
        <v>33.163520328513265</v>
      </c>
      <c r="AH1611" s="51">
        <v>0.15433997867811963</v>
      </c>
      <c r="AI1611" s="51">
        <v>0.1861720022086937</v>
      </c>
      <c r="AJ1611" s="51">
        <v>0.14107393531585311</v>
      </c>
      <c r="AK1611" s="51">
        <v>135.07511321754862</v>
      </c>
      <c r="AL1611" s="51">
        <v>94.918822752311684</v>
      </c>
      <c r="AM1611" s="51">
        <v>175.23140368278553</v>
      </c>
    </row>
    <row r="1612" spans="1:39">
      <c r="A1612" t="s">
        <v>3363</v>
      </c>
      <c r="B1612">
        <v>6</v>
      </c>
      <c r="C1612" t="s">
        <v>3364</v>
      </c>
      <c r="D1612" t="s">
        <v>2144</v>
      </c>
      <c r="E1612" t="s">
        <v>137</v>
      </c>
      <c r="F1612" t="s">
        <v>138</v>
      </c>
      <c r="G1612" t="s">
        <v>139</v>
      </c>
      <c r="H1612" t="s">
        <v>140</v>
      </c>
      <c r="I1612" t="s">
        <v>10</v>
      </c>
      <c r="J1612" t="s">
        <v>20</v>
      </c>
      <c r="K1612">
        <v>52</v>
      </c>
      <c r="L1612">
        <v>150486475</v>
      </c>
      <c r="M1612" t="s">
        <v>2145</v>
      </c>
      <c r="N1612">
        <v>610</v>
      </c>
      <c r="O1612">
        <v>7754683.8155768523</v>
      </c>
      <c r="P1612" s="49" t="s">
        <v>33</v>
      </c>
      <c r="Q1612" s="49">
        <v>9800000</v>
      </c>
      <c r="R1612" s="49">
        <v>32.510452999999998</v>
      </c>
      <c r="S1612" s="49">
        <v>52.540310169999998</v>
      </c>
      <c r="T1612" s="49">
        <v>102.35469113918218</v>
      </c>
      <c r="U1612" s="49" t="s">
        <v>2146</v>
      </c>
      <c r="V1612" s="49">
        <v>0.29728859379567718</v>
      </c>
      <c r="W1612" s="49">
        <v>1.1827248672603601</v>
      </c>
      <c r="X1612" s="49">
        <v>2.8362873714296502</v>
      </c>
      <c r="Y1612" s="49">
        <v>44.303867318364098</v>
      </c>
      <c r="Z1612" s="49">
        <v>0.43808999999999998</v>
      </c>
      <c r="AA1612" s="49">
        <v>148.6976837</v>
      </c>
      <c r="AB1612" s="49">
        <v>1.7852155009999999</v>
      </c>
      <c r="AC1612" s="51">
        <v>0.55651590368719528</v>
      </c>
      <c r="AD1612" s="53">
        <v>98000</v>
      </c>
      <c r="AE1612" s="51">
        <v>79.129426689559722</v>
      </c>
      <c r="AF1612" s="51">
        <v>178.42675159595123</v>
      </c>
      <c r="AG1612" s="51">
        <v>33.208614624283044</v>
      </c>
      <c r="AH1612" s="51">
        <v>0.1539142862724221</v>
      </c>
      <c r="AI1612" s="51">
        <v>0.18611903387382298</v>
      </c>
      <c r="AJ1612" s="51">
        <v>0.14107393531585311</v>
      </c>
      <c r="AK1612" s="51">
        <v>135.03668260636795</v>
      </c>
      <c r="AL1612" s="51">
        <v>94.891817123487627</v>
      </c>
      <c r="AM1612" s="51">
        <v>175.18154808924825</v>
      </c>
    </row>
    <row r="1613" spans="1:39">
      <c r="A1613" t="s">
        <v>3365</v>
      </c>
      <c r="B1613">
        <v>6</v>
      </c>
      <c r="C1613" t="s">
        <v>3366</v>
      </c>
      <c r="D1613" t="s">
        <v>2144</v>
      </c>
      <c r="E1613" t="s">
        <v>137</v>
      </c>
      <c r="F1613" t="s">
        <v>138</v>
      </c>
      <c r="G1613" t="s">
        <v>139</v>
      </c>
      <c r="H1613" t="s">
        <v>140</v>
      </c>
      <c r="I1613" t="s">
        <v>10</v>
      </c>
      <c r="J1613" t="s">
        <v>20</v>
      </c>
      <c r="K1613">
        <v>52</v>
      </c>
      <c r="L1613">
        <v>150486475</v>
      </c>
      <c r="M1613" t="s">
        <v>2145</v>
      </c>
      <c r="N1613">
        <v>611</v>
      </c>
      <c r="O1613">
        <v>7767417.2865383904</v>
      </c>
      <c r="P1613" s="49" t="s">
        <v>33</v>
      </c>
      <c r="Q1613" s="49">
        <v>9800000</v>
      </c>
      <c r="R1613" s="49">
        <v>32.510452999999998</v>
      </c>
      <c r="S1613" s="49">
        <v>52.540310169999998</v>
      </c>
      <c r="T1613" s="49">
        <v>102.35469113918218</v>
      </c>
      <c r="U1613" s="49" t="s">
        <v>2146</v>
      </c>
      <c r="V1613" s="49">
        <v>0.29728859379567718</v>
      </c>
      <c r="W1613" s="49">
        <v>1.1827248672603601</v>
      </c>
      <c r="X1613" s="49">
        <v>2.8362873714296502</v>
      </c>
      <c r="Y1613" s="49">
        <v>44.303867318364098</v>
      </c>
      <c r="Z1613" s="49">
        <v>0.43808999999999998</v>
      </c>
      <c r="AA1613" s="49">
        <v>148.6976837</v>
      </c>
      <c r="AB1613" s="49">
        <v>1.7852155009999999</v>
      </c>
      <c r="AC1613" s="51">
        <v>0.55651590368719528</v>
      </c>
      <c r="AD1613" s="53">
        <v>98000</v>
      </c>
      <c r="AE1613" s="51">
        <v>79.259360066718273</v>
      </c>
      <c r="AF1613" s="51">
        <v>178.71973476770157</v>
      </c>
      <c r="AG1613" s="51">
        <v>33.25358421260421</v>
      </c>
      <c r="AH1613" s="51">
        <v>0.15348863913415001</v>
      </c>
      <c r="AI1613" s="51">
        <v>0.18606554142343007</v>
      </c>
      <c r="AJ1613" s="51">
        <v>0.14107393531585311</v>
      </c>
      <c r="AK1613" s="51">
        <v>134.9978717287527</v>
      </c>
      <c r="AL1613" s="51">
        <v>94.864544277102596</v>
      </c>
      <c r="AM1613" s="51">
        <v>175.1311991804028</v>
      </c>
    </row>
    <row r="1614" spans="1:39">
      <c r="A1614" t="s">
        <v>3367</v>
      </c>
      <c r="B1614">
        <v>6</v>
      </c>
      <c r="C1614" t="s">
        <v>3368</v>
      </c>
      <c r="D1614" t="s">
        <v>2144</v>
      </c>
      <c r="E1614" t="s">
        <v>137</v>
      </c>
      <c r="F1614" t="s">
        <v>138</v>
      </c>
      <c r="G1614" t="s">
        <v>139</v>
      </c>
      <c r="H1614" t="s">
        <v>140</v>
      </c>
      <c r="I1614" t="s">
        <v>10</v>
      </c>
      <c r="J1614" t="s">
        <v>20</v>
      </c>
      <c r="K1614">
        <v>52</v>
      </c>
      <c r="L1614">
        <v>150486475</v>
      </c>
      <c r="M1614" t="s">
        <v>2145</v>
      </c>
      <c r="N1614">
        <v>612</v>
      </c>
      <c r="O1614">
        <v>7780150.7574999286</v>
      </c>
      <c r="P1614" s="49" t="s">
        <v>33</v>
      </c>
      <c r="Q1614" s="49">
        <v>9800000</v>
      </c>
      <c r="R1614" s="49">
        <v>32.510452999999998</v>
      </c>
      <c r="S1614" s="49">
        <v>52.540310169999998</v>
      </c>
      <c r="T1614" s="49">
        <v>102.35469113918218</v>
      </c>
      <c r="U1614" s="49" t="s">
        <v>2146</v>
      </c>
      <c r="V1614" s="49">
        <v>0.29728859379567718</v>
      </c>
      <c r="W1614" s="49">
        <v>1.1827248672603601</v>
      </c>
      <c r="X1614" s="49">
        <v>2.8362873714296502</v>
      </c>
      <c r="Y1614" s="49">
        <v>44.303867318364098</v>
      </c>
      <c r="Z1614" s="49">
        <v>0.43808999999999998</v>
      </c>
      <c r="AA1614" s="49">
        <v>148.6976837</v>
      </c>
      <c r="AB1614" s="49">
        <v>1.7852155009999999</v>
      </c>
      <c r="AC1614" s="51">
        <v>0.55651590368719528</v>
      </c>
      <c r="AD1614" s="53">
        <v>98000</v>
      </c>
      <c r="AE1614" s="51">
        <v>79.389293443876824</v>
      </c>
      <c r="AF1614" s="51">
        <v>179.01271793945187</v>
      </c>
      <c r="AG1614" s="51">
        <v>33.298429108929078</v>
      </c>
      <c r="AH1614" s="51">
        <v>0.15306304473721324</v>
      </c>
      <c r="AI1614" s="51">
        <v>0.18601152751723332</v>
      </c>
      <c r="AJ1614" s="51">
        <v>0.14107393531585311</v>
      </c>
      <c r="AK1614" s="51">
        <v>134.95868251443318</v>
      </c>
      <c r="AL1614" s="51">
        <v>94.837005569200102</v>
      </c>
      <c r="AM1614" s="51">
        <v>175.08035945966628</v>
      </c>
    </row>
    <row r="1615" spans="1:39">
      <c r="A1615" t="s">
        <v>3369</v>
      </c>
      <c r="B1615">
        <v>6</v>
      </c>
      <c r="C1615" t="s">
        <v>3370</v>
      </c>
      <c r="D1615" t="s">
        <v>2144</v>
      </c>
      <c r="E1615" t="s">
        <v>137</v>
      </c>
      <c r="F1615" t="s">
        <v>138</v>
      </c>
      <c r="G1615" t="s">
        <v>139</v>
      </c>
      <c r="H1615" t="s">
        <v>140</v>
      </c>
      <c r="I1615" t="s">
        <v>10</v>
      </c>
      <c r="J1615" t="s">
        <v>20</v>
      </c>
      <c r="K1615">
        <v>52</v>
      </c>
      <c r="L1615">
        <v>150486475</v>
      </c>
      <c r="M1615" t="s">
        <v>2145</v>
      </c>
      <c r="N1615">
        <v>613</v>
      </c>
      <c r="O1615">
        <v>7792884.2284614667</v>
      </c>
      <c r="P1615" s="49" t="s">
        <v>33</v>
      </c>
      <c r="Q1615" s="49">
        <v>9800000</v>
      </c>
      <c r="R1615" s="49">
        <v>32.510452999999998</v>
      </c>
      <c r="S1615" s="49">
        <v>52.540310169999998</v>
      </c>
      <c r="T1615" s="49">
        <v>102.35469113918218</v>
      </c>
      <c r="U1615" s="49" t="s">
        <v>2146</v>
      </c>
      <c r="V1615" s="49">
        <v>0.29728859379567718</v>
      </c>
      <c r="W1615" s="49">
        <v>1.1827248672603601</v>
      </c>
      <c r="X1615" s="49">
        <v>2.8362873714296502</v>
      </c>
      <c r="Y1615" s="49">
        <v>44.303867318364098</v>
      </c>
      <c r="Z1615" s="49">
        <v>0.43808999999999998</v>
      </c>
      <c r="AA1615" s="49">
        <v>148.6976837</v>
      </c>
      <c r="AB1615" s="49">
        <v>1.7852155009999999</v>
      </c>
      <c r="AC1615" s="51">
        <v>0.55651590368719528</v>
      </c>
      <c r="AD1615" s="53">
        <v>98000</v>
      </c>
      <c r="AE1615" s="51">
        <v>79.519226821035375</v>
      </c>
      <c r="AF1615" s="51">
        <v>179.30570111120221</v>
      </c>
      <c r="AG1615" s="51">
        <v>33.343149330888295</v>
      </c>
      <c r="AH1615" s="51">
        <v>0.15263751051656019</v>
      </c>
      <c r="AI1615" s="51">
        <v>0.18595699480971586</v>
      </c>
      <c r="AJ1615" s="51">
        <v>0.14107393531585311</v>
      </c>
      <c r="AK1615" s="51">
        <v>134.91911688934138</v>
      </c>
      <c r="AL1615" s="51">
        <v>94.809202353154475</v>
      </c>
      <c r="AM1615" s="51">
        <v>175.0290314255283</v>
      </c>
    </row>
    <row r="1616" spans="1:39">
      <c r="A1616" t="s">
        <v>3371</v>
      </c>
      <c r="B1616">
        <v>6</v>
      </c>
      <c r="C1616" t="s">
        <v>3372</v>
      </c>
      <c r="D1616" t="s">
        <v>2144</v>
      </c>
      <c r="E1616" t="s">
        <v>137</v>
      </c>
      <c r="F1616" t="s">
        <v>138</v>
      </c>
      <c r="G1616" t="s">
        <v>139</v>
      </c>
      <c r="H1616" t="s">
        <v>140</v>
      </c>
      <c r="I1616" t="s">
        <v>10</v>
      </c>
      <c r="J1616" t="s">
        <v>20</v>
      </c>
      <c r="K1616">
        <v>52</v>
      </c>
      <c r="L1616">
        <v>150486475</v>
      </c>
      <c r="M1616" t="s">
        <v>2145</v>
      </c>
      <c r="N1616">
        <v>614</v>
      </c>
      <c r="O1616">
        <v>7805617.6994230049</v>
      </c>
      <c r="P1616" s="49" t="s">
        <v>33</v>
      </c>
      <c r="Q1616" s="49">
        <v>9800000</v>
      </c>
      <c r="R1616" s="49">
        <v>32.510452999999998</v>
      </c>
      <c r="S1616" s="49">
        <v>52.540310169999998</v>
      </c>
      <c r="T1616" s="49">
        <v>102.35469113918218</v>
      </c>
      <c r="U1616" s="49" t="s">
        <v>2146</v>
      </c>
      <c r="V1616" s="49">
        <v>0.29728859379567718</v>
      </c>
      <c r="W1616" s="49">
        <v>1.1827248672603601</v>
      </c>
      <c r="X1616" s="49">
        <v>2.8362873714296502</v>
      </c>
      <c r="Y1616" s="49">
        <v>44.303867318364098</v>
      </c>
      <c r="Z1616" s="49">
        <v>0.43808999999999998</v>
      </c>
      <c r="AA1616" s="49">
        <v>148.6976837</v>
      </c>
      <c r="AB1616" s="49">
        <v>1.7852155009999999</v>
      </c>
      <c r="AC1616" s="51">
        <v>0.55651590368719528</v>
      </c>
      <c r="AD1616" s="53">
        <v>98000</v>
      </c>
      <c r="AE1616" s="51">
        <v>79.649160198193925</v>
      </c>
      <c r="AF1616" s="51">
        <v>179.59868428295252</v>
      </c>
      <c r="AG1616" s="51">
        <v>33.387744898279394</v>
      </c>
      <c r="AH1616" s="51">
        <v>0.15221204386818804</v>
      </c>
      <c r="AI1616" s="51">
        <v>0.1859019459501049</v>
      </c>
      <c r="AJ1616" s="51">
        <v>0.14107393531585311</v>
      </c>
      <c r="AK1616" s="51">
        <v>134.87917677559585</v>
      </c>
      <c r="AL1616" s="51">
        <v>94.781135979660405</v>
      </c>
      <c r="AM1616" s="51">
        <v>174.97721757153133</v>
      </c>
    </row>
    <row r="1617" spans="1:39">
      <c r="A1617" t="s">
        <v>3373</v>
      </c>
      <c r="B1617">
        <v>6</v>
      </c>
      <c r="C1617" t="s">
        <v>3374</v>
      </c>
      <c r="D1617" t="s">
        <v>2144</v>
      </c>
      <c r="E1617" t="s">
        <v>137</v>
      </c>
      <c r="F1617" t="s">
        <v>138</v>
      </c>
      <c r="G1617" t="s">
        <v>139</v>
      </c>
      <c r="H1617" t="s">
        <v>140</v>
      </c>
      <c r="I1617" t="s">
        <v>10</v>
      </c>
      <c r="J1617" t="s">
        <v>20</v>
      </c>
      <c r="K1617">
        <v>52</v>
      </c>
      <c r="L1617">
        <v>150486475</v>
      </c>
      <c r="M1617" t="s">
        <v>2145</v>
      </c>
      <c r="N1617">
        <v>615</v>
      </c>
      <c r="O1617">
        <v>7818351.170384543</v>
      </c>
      <c r="P1617" s="49" t="s">
        <v>33</v>
      </c>
      <c r="Q1617" s="49">
        <v>9800000</v>
      </c>
      <c r="R1617" s="49">
        <v>32.510452999999998</v>
      </c>
      <c r="S1617" s="49">
        <v>52.540310169999998</v>
      </c>
      <c r="T1617" s="49">
        <v>102.35469113918218</v>
      </c>
      <c r="U1617" s="49" t="s">
        <v>2146</v>
      </c>
      <c r="V1617" s="49">
        <v>0.29728859379567718</v>
      </c>
      <c r="W1617" s="49">
        <v>1.1827248672603601</v>
      </c>
      <c r="X1617" s="49">
        <v>2.8362873714296502</v>
      </c>
      <c r="Y1617" s="49">
        <v>44.303867318364098</v>
      </c>
      <c r="Z1617" s="49">
        <v>0.43808999999999998</v>
      </c>
      <c r="AA1617" s="49">
        <v>148.6976837</v>
      </c>
      <c r="AB1617" s="49">
        <v>1.7852155009999999</v>
      </c>
      <c r="AC1617" s="51">
        <v>0.55651590368719528</v>
      </c>
      <c r="AD1617" s="53">
        <v>98000</v>
      </c>
      <c r="AE1617" s="51">
        <v>79.779093575352476</v>
      </c>
      <c r="AF1617" s="51">
        <v>179.89166745470285</v>
      </c>
      <c r="AG1617" s="51">
        <v>33.432215833055523</v>
      </c>
      <c r="AH1617" s="51">
        <v>0.15178665214951184</v>
      </c>
      <c r="AI1617" s="51">
        <v>0.1858463835823515</v>
      </c>
      <c r="AJ1617" s="51">
        <v>0.14107393531585311</v>
      </c>
      <c r="AK1617" s="51">
        <v>134.83886409148715</v>
      </c>
      <c r="AL1617" s="51">
        <v>94.752807796722493</v>
      </c>
      <c r="AM1617" s="51">
        <v>174.92492038625181</v>
      </c>
    </row>
    <row r="1618" spans="1:39">
      <c r="A1618" t="s">
        <v>3375</v>
      </c>
      <c r="B1618">
        <v>6</v>
      </c>
      <c r="C1618" t="s">
        <v>3376</v>
      </c>
      <c r="D1618" t="s">
        <v>2144</v>
      </c>
      <c r="E1618" t="s">
        <v>137</v>
      </c>
      <c r="F1618" t="s">
        <v>138</v>
      </c>
      <c r="G1618" t="s">
        <v>139</v>
      </c>
      <c r="H1618" t="s">
        <v>140</v>
      </c>
      <c r="I1618" t="s">
        <v>10</v>
      </c>
      <c r="J1618" t="s">
        <v>20</v>
      </c>
      <c r="K1618">
        <v>52</v>
      </c>
      <c r="L1618">
        <v>150486475</v>
      </c>
      <c r="M1618" t="s">
        <v>2145</v>
      </c>
      <c r="N1618">
        <v>616</v>
      </c>
      <c r="O1618">
        <v>7831084.6413460812</v>
      </c>
      <c r="P1618" s="49" t="s">
        <v>33</v>
      </c>
      <c r="Q1618" s="49">
        <v>9800000</v>
      </c>
      <c r="R1618" s="49">
        <v>32.510452999999998</v>
      </c>
      <c r="S1618" s="49">
        <v>52.540310169999998</v>
      </c>
      <c r="T1618" s="49">
        <v>102.35469113918218</v>
      </c>
      <c r="U1618" s="49" t="s">
        <v>2146</v>
      </c>
      <c r="V1618" s="49">
        <v>0.29728859379567718</v>
      </c>
      <c r="W1618" s="49">
        <v>1.1827248672603601</v>
      </c>
      <c r="X1618" s="49">
        <v>2.8362873714296502</v>
      </c>
      <c r="Y1618" s="49">
        <v>44.303867318364098</v>
      </c>
      <c r="Z1618" s="49">
        <v>0.43808999999999998</v>
      </c>
      <c r="AA1618" s="49">
        <v>148.6976837</v>
      </c>
      <c r="AB1618" s="49">
        <v>1.7852155009999999</v>
      </c>
      <c r="AC1618" s="51">
        <v>0.55651590368719528</v>
      </c>
      <c r="AD1618" s="53">
        <v>98000</v>
      </c>
      <c r="AE1618" s="51">
        <v>79.909026952511027</v>
      </c>
      <c r="AF1618" s="51">
        <v>180.18465062645316</v>
      </c>
      <c r="AG1618" s="51">
        <v>33.47656215931395</v>
      </c>
      <c r="AH1618" s="51">
        <v>0.15136134267882503</v>
      </c>
      <c r="AI1618" s="51">
        <v>0.18579031034510998</v>
      </c>
      <c r="AJ1618" s="51">
        <v>0.14107393531585311</v>
      </c>
      <c r="AK1618" s="51">
        <v>134.79818075146278</v>
      </c>
      <c r="AL1618" s="51">
        <v>94.724219149644895</v>
      </c>
      <c r="AM1618" s="51">
        <v>174.87214235328068</v>
      </c>
    </row>
    <row r="1619" spans="1:39">
      <c r="A1619" t="s">
        <v>3377</v>
      </c>
      <c r="B1619">
        <v>6</v>
      </c>
      <c r="C1619" t="s">
        <v>3378</v>
      </c>
      <c r="D1619" t="s">
        <v>2144</v>
      </c>
      <c r="E1619" t="s">
        <v>137</v>
      </c>
      <c r="F1619" t="s">
        <v>138</v>
      </c>
      <c r="G1619" t="s">
        <v>139</v>
      </c>
      <c r="H1619" t="s">
        <v>140</v>
      </c>
      <c r="I1619" t="s">
        <v>10</v>
      </c>
      <c r="J1619" t="s">
        <v>20</v>
      </c>
      <c r="K1619">
        <v>52</v>
      </c>
      <c r="L1619">
        <v>150486475</v>
      </c>
      <c r="M1619" t="s">
        <v>2145</v>
      </c>
      <c r="N1619">
        <v>617</v>
      </c>
      <c r="O1619">
        <v>7843818.1123076193</v>
      </c>
      <c r="P1619" s="49" t="s">
        <v>33</v>
      </c>
      <c r="Q1619" s="49">
        <v>9800000</v>
      </c>
      <c r="R1619" s="49">
        <v>32.510452999999998</v>
      </c>
      <c r="S1619" s="49">
        <v>52.540310169999998</v>
      </c>
      <c r="T1619" s="49">
        <v>102.35469113918218</v>
      </c>
      <c r="U1619" s="49" t="s">
        <v>2146</v>
      </c>
      <c r="V1619" s="49">
        <v>0.29728859379567718</v>
      </c>
      <c r="W1619" s="49">
        <v>1.1827248672603601</v>
      </c>
      <c r="X1619" s="49">
        <v>2.8362873714296502</v>
      </c>
      <c r="Y1619" s="49">
        <v>44.303867318364098</v>
      </c>
      <c r="Z1619" s="49">
        <v>0.43808999999999998</v>
      </c>
      <c r="AA1619" s="49">
        <v>148.6976837</v>
      </c>
      <c r="AB1619" s="49">
        <v>1.7852155009999999</v>
      </c>
      <c r="AC1619" s="51">
        <v>0.55651590368719528</v>
      </c>
      <c r="AD1619" s="53">
        <v>98000</v>
      </c>
      <c r="AE1619" s="51">
        <v>80.038960329669578</v>
      </c>
      <c r="AF1619" s="51">
        <v>180.4776337982035</v>
      </c>
      <c r="AG1619" s="51">
        <v>33.520783903284752</v>
      </c>
      <c r="AH1619" s="51">
        <v>0.15093612273569415</v>
      </c>
      <c r="AI1619" s="51">
        <v>0.18573372887171807</v>
      </c>
      <c r="AJ1619" s="51">
        <v>0.14107393531585311</v>
      </c>
      <c r="AK1619" s="51">
        <v>134.75712866611292</v>
      </c>
      <c r="AL1619" s="51">
        <v>94.695371381021062</v>
      </c>
      <c r="AM1619" s="51">
        <v>174.81888595120478</v>
      </c>
    </row>
    <row r="1620" spans="1:39">
      <c r="A1620" t="s">
        <v>3379</v>
      </c>
      <c r="B1620">
        <v>6</v>
      </c>
      <c r="C1620" t="s">
        <v>3380</v>
      </c>
      <c r="D1620" t="s">
        <v>2144</v>
      </c>
      <c r="E1620" t="s">
        <v>137</v>
      </c>
      <c r="F1620" t="s">
        <v>138</v>
      </c>
      <c r="G1620" t="s">
        <v>139</v>
      </c>
      <c r="H1620" t="s">
        <v>140</v>
      </c>
      <c r="I1620" t="s">
        <v>10</v>
      </c>
      <c r="J1620" t="s">
        <v>20</v>
      </c>
      <c r="K1620">
        <v>52</v>
      </c>
      <c r="L1620">
        <v>150486475</v>
      </c>
      <c r="M1620" t="s">
        <v>2145</v>
      </c>
      <c r="N1620">
        <v>618</v>
      </c>
      <c r="O1620">
        <v>7856551.5832691574</v>
      </c>
      <c r="P1620" s="49" t="s">
        <v>33</v>
      </c>
      <c r="Q1620" s="49">
        <v>9800000</v>
      </c>
      <c r="R1620" s="49">
        <v>32.510452999999998</v>
      </c>
      <c r="S1620" s="49">
        <v>52.540310169999998</v>
      </c>
      <c r="T1620" s="49">
        <v>102.35469113918218</v>
      </c>
      <c r="U1620" s="49" t="s">
        <v>2146</v>
      </c>
      <c r="V1620" s="49">
        <v>0.29728859379567718</v>
      </c>
      <c r="W1620" s="49">
        <v>1.1827248672603601</v>
      </c>
      <c r="X1620" s="49">
        <v>2.8362873714296502</v>
      </c>
      <c r="Y1620" s="49">
        <v>44.303867318364098</v>
      </c>
      <c r="Z1620" s="49">
        <v>0.43808999999999998</v>
      </c>
      <c r="AA1620" s="49">
        <v>148.6976837</v>
      </c>
      <c r="AB1620" s="49">
        <v>1.7852155009999999</v>
      </c>
      <c r="AC1620" s="51">
        <v>0.55651590368719528</v>
      </c>
      <c r="AD1620" s="53">
        <v>98000</v>
      </c>
      <c r="AE1620" s="51">
        <v>80.168893706828143</v>
      </c>
      <c r="AF1620" s="51">
        <v>180.77061696995383</v>
      </c>
      <c r="AG1620" s="51">
        <v>33.564881093319357</v>
      </c>
      <c r="AH1620" s="51">
        <v>0.15051099956069428</v>
      </c>
      <c r="AI1620" s="51">
        <v>0.18567664179017671</v>
      </c>
      <c r="AJ1620" s="51">
        <v>0.14107393531585311</v>
      </c>
      <c r="AK1620" s="51">
        <v>134.71570974215561</v>
      </c>
      <c r="AL1620" s="51">
        <v>94.66626583072356</v>
      </c>
      <c r="AM1620" s="51">
        <v>174.76515365358767</v>
      </c>
    </row>
    <row r="1621" spans="1:39">
      <c r="A1621" t="s">
        <v>3381</v>
      </c>
      <c r="B1621">
        <v>6</v>
      </c>
      <c r="C1621" t="s">
        <v>3382</v>
      </c>
      <c r="D1621" t="s">
        <v>2144</v>
      </c>
      <c r="E1621" t="s">
        <v>137</v>
      </c>
      <c r="F1621" t="s">
        <v>138</v>
      </c>
      <c r="G1621" t="s">
        <v>139</v>
      </c>
      <c r="H1621" t="s">
        <v>140</v>
      </c>
      <c r="I1621" t="s">
        <v>10</v>
      </c>
      <c r="J1621" t="s">
        <v>20</v>
      </c>
      <c r="K1621">
        <v>52</v>
      </c>
      <c r="L1621">
        <v>150486475</v>
      </c>
      <c r="M1621" t="s">
        <v>2145</v>
      </c>
      <c r="N1621">
        <v>619</v>
      </c>
      <c r="O1621">
        <v>7869285.0542306956</v>
      </c>
      <c r="P1621" s="49" t="s">
        <v>33</v>
      </c>
      <c r="Q1621" s="49">
        <v>9800000</v>
      </c>
      <c r="R1621" s="49">
        <v>32.510452999999998</v>
      </c>
      <c r="S1621" s="49">
        <v>52.540310169999998</v>
      </c>
      <c r="T1621" s="49">
        <v>102.35469113918218</v>
      </c>
      <c r="U1621" s="49" t="s">
        <v>2146</v>
      </c>
      <c r="V1621" s="49">
        <v>0.29728859379567718</v>
      </c>
      <c r="W1621" s="49">
        <v>1.1827248672603601</v>
      </c>
      <c r="X1621" s="49">
        <v>2.8362873714296502</v>
      </c>
      <c r="Y1621" s="49">
        <v>44.303867318364098</v>
      </c>
      <c r="Z1621" s="49">
        <v>0.43808999999999998</v>
      </c>
      <c r="AA1621" s="49">
        <v>148.6976837</v>
      </c>
      <c r="AB1621" s="49">
        <v>1.7852155009999999</v>
      </c>
      <c r="AC1621" s="51">
        <v>0.55651590368719528</v>
      </c>
      <c r="AD1621" s="53">
        <v>98000</v>
      </c>
      <c r="AE1621" s="51">
        <v>80.298827083986694</v>
      </c>
      <c r="AF1621" s="51">
        <v>181.06360014170417</v>
      </c>
      <c r="AG1621" s="51">
        <v>33.608853759879231</v>
      </c>
      <c r="AH1621" s="51">
        <v>0.15008598035570836</v>
      </c>
      <c r="AI1621" s="51">
        <v>0.18561905172313065</v>
      </c>
      <c r="AJ1621" s="51">
        <v>0.14107393531585311</v>
      </c>
      <c r="AK1621" s="51">
        <v>134.67392588242288</v>
      </c>
      <c r="AL1621" s="51">
        <v>94.636903835894117</v>
      </c>
      <c r="AM1621" s="51">
        <v>174.71094792895161</v>
      </c>
    </row>
    <row r="1622" spans="1:39">
      <c r="A1622" t="s">
        <v>3383</v>
      </c>
      <c r="B1622">
        <v>6</v>
      </c>
      <c r="C1622" t="s">
        <v>3384</v>
      </c>
      <c r="D1622" t="s">
        <v>2144</v>
      </c>
      <c r="E1622" t="s">
        <v>137</v>
      </c>
      <c r="F1622" t="s">
        <v>138</v>
      </c>
      <c r="G1622" t="s">
        <v>139</v>
      </c>
      <c r="H1622" t="s">
        <v>140</v>
      </c>
      <c r="I1622" t="s">
        <v>10</v>
      </c>
      <c r="J1622" t="s">
        <v>20</v>
      </c>
      <c r="K1622">
        <v>52</v>
      </c>
      <c r="L1622">
        <v>150486475</v>
      </c>
      <c r="M1622" t="s">
        <v>2145</v>
      </c>
      <c r="N1622">
        <v>620</v>
      </c>
      <c r="O1622">
        <v>7882018.5251922337</v>
      </c>
      <c r="P1622" s="49" t="s">
        <v>33</v>
      </c>
      <c r="Q1622" s="49">
        <v>9800000</v>
      </c>
      <c r="R1622" s="49">
        <v>32.510452999999998</v>
      </c>
      <c r="S1622" s="49">
        <v>52.540310169999998</v>
      </c>
      <c r="T1622" s="49">
        <v>102.35469113918218</v>
      </c>
      <c r="U1622" s="49" t="s">
        <v>2146</v>
      </c>
      <c r="V1622" s="49">
        <v>0.29728859379567718</v>
      </c>
      <c r="W1622" s="49">
        <v>1.1827248672603601</v>
      </c>
      <c r="X1622" s="49">
        <v>2.8362873714296502</v>
      </c>
      <c r="Y1622" s="49">
        <v>44.303867318364098</v>
      </c>
      <c r="Z1622" s="49">
        <v>0.43808999999999998</v>
      </c>
      <c r="AA1622" s="49">
        <v>148.6976837</v>
      </c>
      <c r="AB1622" s="49">
        <v>1.7852155009999999</v>
      </c>
      <c r="AC1622" s="51">
        <v>0.55651590368719528</v>
      </c>
      <c r="AD1622" s="53">
        <v>98000</v>
      </c>
      <c r="AE1622" s="51">
        <v>80.428760461145245</v>
      </c>
      <c r="AF1622" s="51">
        <v>181.35658331345448</v>
      </c>
      <c r="AG1622" s="51">
        <v>33.652701935524419</v>
      </c>
      <c r="AH1622" s="51">
        <v>0.14966107228355438</v>
      </c>
      <c r="AI1622" s="51">
        <v>0.18556096128784863</v>
      </c>
      <c r="AJ1622" s="51">
        <v>0.14107393531585311</v>
      </c>
      <c r="AK1622" s="51">
        <v>134.63177898584613</v>
      </c>
      <c r="AL1622" s="51">
        <v>94.607286730933524</v>
      </c>
      <c r="AM1622" s="51">
        <v>174.65627124075874</v>
      </c>
    </row>
    <row r="1623" spans="1:39">
      <c r="A1623" t="s">
        <v>3385</v>
      </c>
      <c r="B1623">
        <v>6</v>
      </c>
      <c r="C1623" t="s">
        <v>3386</v>
      </c>
      <c r="D1623" t="s">
        <v>2144</v>
      </c>
      <c r="E1623" t="s">
        <v>137</v>
      </c>
      <c r="F1623" t="s">
        <v>138</v>
      </c>
      <c r="G1623" t="s">
        <v>139</v>
      </c>
      <c r="H1623" t="s">
        <v>140</v>
      </c>
      <c r="I1623" t="s">
        <v>10</v>
      </c>
      <c r="J1623" t="s">
        <v>20</v>
      </c>
      <c r="K1623">
        <v>52</v>
      </c>
      <c r="L1623">
        <v>150486475</v>
      </c>
      <c r="M1623" t="s">
        <v>2145</v>
      </c>
      <c r="N1623">
        <v>621</v>
      </c>
      <c r="O1623">
        <v>7894751.9961537719</v>
      </c>
      <c r="P1623" s="49" t="s">
        <v>33</v>
      </c>
      <c r="Q1623" s="49">
        <v>9800000</v>
      </c>
      <c r="R1623" s="49">
        <v>32.510452999999998</v>
      </c>
      <c r="S1623" s="49">
        <v>52.540310169999998</v>
      </c>
      <c r="T1623" s="49">
        <v>102.35469113918218</v>
      </c>
      <c r="U1623" s="49" t="s">
        <v>2146</v>
      </c>
      <c r="V1623" s="49">
        <v>0.29728859379567718</v>
      </c>
      <c r="W1623" s="49">
        <v>1.1827248672603601</v>
      </c>
      <c r="X1623" s="49">
        <v>2.8362873714296502</v>
      </c>
      <c r="Y1623" s="49">
        <v>44.303867318364098</v>
      </c>
      <c r="Z1623" s="49">
        <v>0.43808999999999998</v>
      </c>
      <c r="AA1623" s="49">
        <v>148.6976837</v>
      </c>
      <c r="AB1623" s="49">
        <v>1.7852155009999999</v>
      </c>
      <c r="AC1623" s="51">
        <v>0.55651590368719528</v>
      </c>
      <c r="AD1623" s="53">
        <v>98000</v>
      </c>
      <c r="AE1623" s="51">
        <v>80.558693838303796</v>
      </c>
      <c r="AF1623" s="51">
        <v>181.64956648520482</v>
      </c>
      <c r="AG1623" s="51">
        <v>33.696425654902221</v>
      </c>
      <c r="AH1623" s="51">
        <v>0.14923628246833451</v>
      </c>
      <c r="AI1623" s="51">
        <v>0.18550237309620424</v>
      </c>
      <c r="AJ1623" s="51">
        <v>0.14107393531585311</v>
      </c>
      <c r="AK1623" s="51">
        <v>134.58927094744243</v>
      </c>
      <c r="AL1623" s="51">
        <v>94.577415847491878</v>
      </c>
      <c r="AM1623" s="51">
        <v>174.601126047393</v>
      </c>
    </row>
    <row r="1624" spans="1:39">
      <c r="A1624" t="s">
        <v>3387</v>
      </c>
      <c r="B1624">
        <v>6</v>
      </c>
      <c r="C1624" t="s">
        <v>3388</v>
      </c>
      <c r="D1624" t="s">
        <v>2144</v>
      </c>
      <c r="E1624" t="s">
        <v>137</v>
      </c>
      <c r="F1624" t="s">
        <v>138</v>
      </c>
      <c r="G1624" t="s">
        <v>139</v>
      </c>
      <c r="H1624" t="s">
        <v>140</v>
      </c>
      <c r="I1624" t="s">
        <v>10</v>
      </c>
      <c r="J1624" t="s">
        <v>20</v>
      </c>
      <c r="K1624">
        <v>52</v>
      </c>
      <c r="L1624">
        <v>150486475</v>
      </c>
      <c r="M1624" t="s">
        <v>2145</v>
      </c>
      <c r="N1624">
        <v>622</v>
      </c>
      <c r="O1624">
        <v>7907485.46711531</v>
      </c>
      <c r="P1624" s="49" t="s">
        <v>33</v>
      </c>
      <c r="Q1624" s="49">
        <v>9800000</v>
      </c>
      <c r="R1624" s="49">
        <v>32.510452999999998</v>
      </c>
      <c r="S1624" s="49">
        <v>52.540310169999998</v>
      </c>
      <c r="T1624" s="49">
        <v>102.35469113918218</v>
      </c>
      <c r="U1624" s="49" t="s">
        <v>2146</v>
      </c>
      <c r="V1624" s="49">
        <v>0.29728859379567718</v>
      </c>
      <c r="W1624" s="49">
        <v>1.1827248672603601</v>
      </c>
      <c r="X1624" s="49">
        <v>2.8362873714296502</v>
      </c>
      <c r="Y1624" s="49">
        <v>44.303867318364098</v>
      </c>
      <c r="Z1624" s="49">
        <v>0.43808999999999998</v>
      </c>
      <c r="AA1624" s="49">
        <v>148.6976837</v>
      </c>
      <c r="AB1624" s="49">
        <v>1.7852155009999999</v>
      </c>
      <c r="AC1624" s="51">
        <v>0.55651590368719528</v>
      </c>
      <c r="AD1624" s="53">
        <v>98000</v>
      </c>
      <c r="AE1624" s="51">
        <v>80.688627215462347</v>
      </c>
      <c r="AF1624" s="51">
        <v>181.94254965695512</v>
      </c>
      <c r="AG1624" s="51">
        <v>33.740024954735752</v>
      </c>
      <c r="AH1624" s="51">
        <v>0.1488116179952067</v>
      </c>
      <c r="AI1624" s="51">
        <v>0.18544328975465674</v>
      </c>
      <c r="AJ1624" s="51">
        <v>0.14107393531585311</v>
      </c>
      <c r="AK1624" s="51">
        <v>134.54640365830059</v>
      </c>
      <c r="AL1624" s="51">
        <v>94.547292514458832</v>
      </c>
      <c r="AM1624" s="51">
        <v>174.54551480214232</v>
      </c>
    </row>
    <row r="1625" spans="1:39">
      <c r="A1625" t="s">
        <v>3389</v>
      </c>
      <c r="B1625">
        <v>6</v>
      </c>
      <c r="C1625" t="s">
        <v>3390</v>
      </c>
      <c r="D1625" t="s">
        <v>2144</v>
      </c>
      <c r="E1625" t="s">
        <v>137</v>
      </c>
      <c r="F1625" t="s">
        <v>138</v>
      </c>
      <c r="G1625" t="s">
        <v>139</v>
      </c>
      <c r="H1625" t="s">
        <v>140</v>
      </c>
      <c r="I1625" t="s">
        <v>10</v>
      </c>
      <c r="J1625" t="s">
        <v>20</v>
      </c>
      <c r="K1625">
        <v>52</v>
      </c>
      <c r="L1625">
        <v>150486475</v>
      </c>
      <c r="M1625" t="s">
        <v>2145</v>
      </c>
      <c r="N1625">
        <v>623</v>
      </c>
      <c r="O1625">
        <v>7920218.9380768482</v>
      </c>
      <c r="P1625" s="49" t="s">
        <v>33</v>
      </c>
      <c r="Q1625" s="49">
        <v>9800000</v>
      </c>
      <c r="R1625" s="49">
        <v>32.510452999999998</v>
      </c>
      <c r="S1625" s="49">
        <v>52.540310169999998</v>
      </c>
      <c r="T1625" s="49">
        <v>102.35469113918218</v>
      </c>
      <c r="U1625" s="49" t="s">
        <v>2146</v>
      </c>
      <c r="V1625" s="49">
        <v>0.29728859379567718</v>
      </c>
      <c r="W1625" s="49">
        <v>1.1827248672603601</v>
      </c>
      <c r="X1625" s="49">
        <v>2.8362873714296502</v>
      </c>
      <c r="Y1625" s="49">
        <v>44.303867318364098</v>
      </c>
      <c r="Z1625" s="49">
        <v>0.43808999999999998</v>
      </c>
      <c r="AA1625" s="49">
        <v>148.6976837</v>
      </c>
      <c r="AB1625" s="49">
        <v>1.7852155009999999</v>
      </c>
      <c r="AC1625" s="51">
        <v>0.55651590368719528</v>
      </c>
      <c r="AD1625" s="53">
        <v>98000</v>
      </c>
      <c r="AE1625" s="51">
        <v>80.818560592620898</v>
      </c>
      <c r="AF1625" s="51">
        <v>182.23553282870546</v>
      </c>
      <c r="AG1625" s="51">
        <v>33.783499873812573</v>
      </c>
      <c r="AH1625" s="51">
        <v>0.14838708591041003</v>
      </c>
      <c r="AI1625" s="51">
        <v>0.18538371386423191</v>
      </c>
      <c r="AJ1625" s="51">
        <v>0.14107393531585311</v>
      </c>
      <c r="AK1625" s="51">
        <v>134.50317900556709</v>
      </c>
      <c r="AL1625" s="51">
        <v>94.516918057953788</v>
      </c>
      <c r="AM1625" s="51">
        <v>174.48943995318038</v>
      </c>
    </row>
    <row r="1626" spans="1:39">
      <c r="A1626" t="s">
        <v>3391</v>
      </c>
      <c r="B1626">
        <v>6</v>
      </c>
      <c r="C1626" t="s">
        <v>3392</v>
      </c>
      <c r="D1626" t="s">
        <v>2144</v>
      </c>
      <c r="E1626" t="s">
        <v>137</v>
      </c>
      <c r="F1626" t="s">
        <v>138</v>
      </c>
      <c r="G1626" t="s">
        <v>139</v>
      </c>
      <c r="H1626" t="s">
        <v>140</v>
      </c>
      <c r="I1626" t="s">
        <v>10</v>
      </c>
      <c r="J1626" t="s">
        <v>20</v>
      </c>
      <c r="K1626">
        <v>52</v>
      </c>
      <c r="L1626">
        <v>150486475</v>
      </c>
      <c r="M1626" t="s">
        <v>2145</v>
      </c>
      <c r="N1626">
        <v>624</v>
      </c>
      <c r="O1626">
        <v>7932952.4090383863</v>
      </c>
      <c r="P1626" s="49" t="s">
        <v>33</v>
      </c>
      <c r="Q1626" s="49">
        <v>9800000</v>
      </c>
      <c r="R1626" s="49">
        <v>32.510452999999998</v>
      </c>
      <c r="S1626" s="49">
        <v>52.540310169999998</v>
      </c>
      <c r="T1626" s="49">
        <v>102.35469113918218</v>
      </c>
      <c r="U1626" s="49" t="s">
        <v>2146</v>
      </c>
      <c r="V1626" s="49">
        <v>0.29728859379567718</v>
      </c>
      <c r="W1626" s="49">
        <v>1.1827248672603601</v>
      </c>
      <c r="X1626" s="49">
        <v>2.8362873714296502</v>
      </c>
      <c r="Y1626" s="49">
        <v>44.303867318364098</v>
      </c>
      <c r="Z1626" s="49">
        <v>0.43808999999999998</v>
      </c>
      <c r="AA1626" s="49">
        <v>148.6976837</v>
      </c>
      <c r="AB1626" s="49">
        <v>1.7852155009999999</v>
      </c>
      <c r="AC1626" s="51">
        <v>0.55651590368719528</v>
      </c>
      <c r="AD1626" s="53">
        <v>98000</v>
      </c>
      <c r="AE1626" s="51">
        <v>80.948493969779449</v>
      </c>
      <c r="AF1626" s="51">
        <v>182.52851600045577</v>
      </c>
      <c r="AG1626" s="51">
        <v>33.826850452973346</v>
      </c>
      <c r="AH1626" s="51">
        <v>0.14796269322156849</v>
      </c>
      <c r="AI1626" s="51">
        <v>0.18532364802050372</v>
      </c>
      <c r="AJ1626" s="51">
        <v>0.14107393531585311</v>
      </c>
      <c r="AK1626" s="51">
        <v>134.45959887243302</v>
      </c>
      <c r="AL1626" s="51">
        <v>94.486293801316577</v>
      </c>
      <c r="AM1626" s="51">
        <v>174.43290394354943</v>
      </c>
    </row>
    <row r="1627" spans="1:39">
      <c r="A1627" t="s">
        <v>3393</v>
      </c>
      <c r="B1627">
        <v>6</v>
      </c>
      <c r="C1627" t="s">
        <v>3394</v>
      </c>
      <c r="D1627" t="s">
        <v>2144</v>
      </c>
      <c r="E1627" t="s">
        <v>137</v>
      </c>
      <c r="F1627" t="s">
        <v>138</v>
      </c>
      <c r="G1627" t="s">
        <v>139</v>
      </c>
      <c r="H1627" t="s">
        <v>140</v>
      </c>
      <c r="I1627" t="s">
        <v>10</v>
      </c>
      <c r="J1627" t="s">
        <v>20</v>
      </c>
      <c r="K1627">
        <v>52</v>
      </c>
      <c r="L1627">
        <v>150486475</v>
      </c>
      <c r="M1627" t="s">
        <v>2145</v>
      </c>
      <c r="N1627">
        <v>625</v>
      </c>
      <c r="O1627">
        <v>7945685.8799999245</v>
      </c>
      <c r="P1627" s="49" t="s">
        <v>33</v>
      </c>
      <c r="Q1627" s="49">
        <v>9800000</v>
      </c>
      <c r="R1627" s="49">
        <v>32.510452999999998</v>
      </c>
      <c r="S1627" s="49">
        <v>52.540310169999998</v>
      </c>
      <c r="T1627" s="49">
        <v>102.35469113918218</v>
      </c>
      <c r="U1627" s="49" t="s">
        <v>2146</v>
      </c>
      <c r="V1627" s="49">
        <v>0.29728859379567718</v>
      </c>
      <c r="W1627" s="49">
        <v>1.1827248672603601</v>
      </c>
      <c r="X1627" s="49">
        <v>2.8362873714296502</v>
      </c>
      <c r="Y1627" s="49">
        <v>44.303867318364098</v>
      </c>
      <c r="Z1627" s="49">
        <v>0.43808999999999998</v>
      </c>
      <c r="AA1627" s="49">
        <v>148.6976837</v>
      </c>
      <c r="AB1627" s="49">
        <v>1.7852155009999999</v>
      </c>
      <c r="AC1627" s="51">
        <v>0.55651590368719528</v>
      </c>
      <c r="AD1627" s="53">
        <v>98000</v>
      </c>
      <c r="AE1627" s="51">
        <v>81.078427346938</v>
      </c>
      <c r="AF1627" s="51">
        <v>182.8214991722061</v>
      </c>
      <c r="AG1627" s="51">
        <v>33.87007673510039</v>
      </c>
      <c r="AH1627" s="51">
        <v>0.14753844689714524</v>
      </c>
      <c r="AI1627" s="51">
        <v>0.18526309481357525</v>
      </c>
      <c r="AJ1627" s="51">
        <v>0.14107393531585311</v>
      </c>
      <c r="AK1627" s="51">
        <v>134.41566513812006</v>
      </c>
      <c r="AL1627" s="51">
        <v>94.45542106509771</v>
      </c>
      <c r="AM1627" s="51">
        <v>174.37590921114239</v>
      </c>
    </row>
    <row r="1628" spans="1:39">
      <c r="A1628" t="s">
        <v>3395</v>
      </c>
      <c r="B1628">
        <v>6</v>
      </c>
      <c r="C1628" t="s">
        <v>3396</v>
      </c>
      <c r="D1628" t="s">
        <v>2144</v>
      </c>
      <c r="E1628" t="s">
        <v>137</v>
      </c>
      <c r="F1628" t="s">
        <v>138</v>
      </c>
      <c r="G1628" t="s">
        <v>139</v>
      </c>
      <c r="H1628" t="s">
        <v>140</v>
      </c>
      <c r="I1628" t="s">
        <v>10</v>
      </c>
      <c r="J1628" t="s">
        <v>20</v>
      </c>
      <c r="K1628">
        <v>52</v>
      </c>
      <c r="L1628">
        <v>150486475</v>
      </c>
      <c r="M1628" t="s">
        <v>2145</v>
      </c>
      <c r="N1628">
        <v>626</v>
      </c>
      <c r="O1628">
        <v>7958419.3509614626</v>
      </c>
      <c r="P1628" s="49" t="s">
        <v>33</v>
      </c>
      <c r="Q1628" s="49">
        <v>9800000</v>
      </c>
      <c r="R1628" s="49">
        <v>32.510452999999998</v>
      </c>
      <c r="S1628" s="49">
        <v>52.540310169999998</v>
      </c>
      <c r="T1628" s="49">
        <v>102.35469113918218</v>
      </c>
      <c r="U1628" s="49" t="s">
        <v>2146</v>
      </c>
      <c r="V1628" s="49">
        <v>0.29728859379567718</v>
      </c>
      <c r="W1628" s="49">
        <v>1.1827248672603601</v>
      </c>
      <c r="X1628" s="49">
        <v>2.8362873714296502</v>
      </c>
      <c r="Y1628" s="49">
        <v>44.303867318364098</v>
      </c>
      <c r="Z1628" s="49">
        <v>0.43808999999999998</v>
      </c>
      <c r="AA1628" s="49">
        <v>148.6976837</v>
      </c>
      <c r="AB1628" s="49">
        <v>1.7852155009999999</v>
      </c>
      <c r="AC1628" s="51">
        <v>0.55651590368719528</v>
      </c>
      <c r="AD1628" s="53">
        <v>98000</v>
      </c>
      <c r="AE1628" s="51">
        <v>81.208360724096551</v>
      </c>
      <c r="AF1628" s="51">
        <v>183.11448234395641</v>
      </c>
      <c r="AG1628" s="51">
        <v>33.913178765106316</v>
      </c>
      <c r="AH1628" s="51">
        <v>0.1471143538669151</v>
      </c>
      <c r="AI1628" s="51">
        <v>0.1852020568280606</v>
      </c>
      <c r="AJ1628" s="51">
        <v>0.14107393531585311</v>
      </c>
      <c r="AK1628" s="51">
        <v>134.37137967786742</v>
      </c>
      <c r="AL1628" s="51">
        <v>94.42430116704918</v>
      </c>
      <c r="AM1628" s="51">
        <v>174.31845818868567</v>
      </c>
    </row>
    <row r="1629" spans="1:39">
      <c r="A1629" t="s">
        <v>3397</v>
      </c>
      <c r="B1629">
        <v>6</v>
      </c>
      <c r="C1629" t="s">
        <v>3398</v>
      </c>
      <c r="D1629" t="s">
        <v>2144</v>
      </c>
      <c r="E1629" t="s">
        <v>137</v>
      </c>
      <c r="F1629" t="s">
        <v>138</v>
      </c>
      <c r="G1629" t="s">
        <v>139</v>
      </c>
      <c r="H1629" t="s">
        <v>140</v>
      </c>
      <c r="I1629" t="s">
        <v>10</v>
      </c>
      <c r="J1629" t="s">
        <v>20</v>
      </c>
      <c r="K1629">
        <v>52</v>
      </c>
      <c r="L1629">
        <v>150486475</v>
      </c>
      <c r="M1629" t="s">
        <v>2145</v>
      </c>
      <c r="N1629">
        <v>627</v>
      </c>
      <c r="O1629">
        <v>7971152.8219230007</v>
      </c>
      <c r="P1629" s="49" t="s">
        <v>33</v>
      </c>
      <c r="Q1629" s="49">
        <v>9800000</v>
      </c>
      <c r="R1629" s="49">
        <v>32.510452999999998</v>
      </c>
      <c r="S1629" s="49">
        <v>52.540310169999998</v>
      </c>
      <c r="T1629" s="49">
        <v>102.35469113918218</v>
      </c>
      <c r="U1629" s="49" t="s">
        <v>2146</v>
      </c>
      <c r="V1629" s="49">
        <v>0.29728859379567718</v>
      </c>
      <c r="W1629" s="49">
        <v>1.1827248672603601</v>
      </c>
      <c r="X1629" s="49">
        <v>2.8362873714296502</v>
      </c>
      <c r="Y1629" s="49">
        <v>44.303867318364098</v>
      </c>
      <c r="Z1629" s="49">
        <v>0.43808999999999998</v>
      </c>
      <c r="AA1629" s="49">
        <v>148.6976837</v>
      </c>
      <c r="AB1629" s="49">
        <v>1.7852155009999999</v>
      </c>
      <c r="AC1629" s="51">
        <v>0.55651590368719528</v>
      </c>
      <c r="AD1629" s="53">
        <v>98000</v>
      </c>
      <c r="AE1629" s="51">
        <v>81.338294101255116</v>
      </c>
      <c r="AF1629" s="51">
        <v>183.40746551570678</v>
      </c>
      <c r="AG1629" s="51">
        <v>33.956156589922706</v>
      </c>
      <c r="AH1629" s="51">
        <v>0.1466904210218907</v>
      </c>
      <c r="AI1629" s="51">
        <v>0.18514053664306673</v>
      </c>
      <c r="AJ1629" s="51">
        <v>0.14107393531585311</v>
      </c>
      <c r="AK1629" s="51">
        <v>134.32674436291876</v>
      </c>
      <c r="AL1629" s="51">
        <v>94.392935422115229</v>
      </c>
      <c r="AM1629" s="51">
        <v>174.26055330372228</v>
      </c>
    </row>
    <row r="1630" spans="1:39">
      <c r="A1630" t="s">
        <v>3399</v>
      </c>
      <c r="B1630">
        <v>6</v>
      </c>
      <c r="C1630" t="s">
        <v>3400</v>
      </c>
      <c r="D1630" t="s">
        <v>2144</v>
      </c>
      <c r="E1630" t="s">
        <v>137</v>
      </c>
      <c r="F1630" t="s">
        <v>138</v>
      </c>
      <c r="G1630" t="s">
        <v>139</v>
      </c>
      <c r="H1630" t="s">
        <v>140</v>
      </c>
      <c r="I1630" t="s">
        <v>10</v>
      </c>
      <c r="J1630" t="s">
        <v>20</v>
      </c>
      <c r="K1630">
        <v>52</v>
      </c>
      <c r="L1630">
        <v>150486475</v>
      </c>
      <c r="M1630" t="s">
        <v>2145</v>
      </c>
      <c r="N1630">
        <v>628</v>
      </c>
      <c r="O1630">
        <v>7983886.2928845389</v>
      </c>
      <c r="P1630" s="49" t="s">
        <v>33</v>
      </c>
      <c r="Q1630" s="49">
        <v>9800000</v>
      </c>
      <c r="R1630" s="49">
        <v>32.510452999999998</v>
      </c>
      <c r="S1630" s="49">
        <v>52.540310169999998</v>
      </c>
      <c r="T1630" s="49">
        <v>102.35469113918218</v>
      </c>
      <c r="U1630" s="49" t="s">
        <v>2146</v>
      </c>
      <c r="V1630" s="49">
        <v>0.29728859379567718</v>
      </c>
      <c r="W1630" s="49">
        <v>1.1827248672603601</v>
      </c>
      <c r="X1630" s="49">
        <v>2.8362873714296502</v>
      </c>
      <c r="Y1630" s="49">
        <v>44.303867318364098</v>
      </c>
      <c r="Z1630" s="49">
        <v>0.43808999999999998</v>
      </c>
      <c r="AA1630" s="49">
        <v>148.6976837</v>
      </c>
      <c r="AB1630" s="49">
        <v>1.7852155009999999</v>
      </c>
      <c r="AC1630" s="51">
        <v>0.55651590368719528</v>
      </c>
      <c r="AD1630" s="53">
        <v>98000</v>
      </c>
      <c r="AE1630" s="51">
        <v>81.468227478413667</v>
      </c>
      <c r="AF1630" s="51">
        <v>183.70044868745711</v>
      </c>
      <c r="AG1630" s="51">
        <v>33.99901025848866</v>
      </c>
      <c r="AH1630" s="51">
        <v>0.14626665521414736</v>
      </c>
      <c r="AI1630" s="51">
        <v>0.18507853683217529</v>
      </c>
      <c r="AJ1630" s="51">
        <v>0.14107393531585311</v>
      </c>
      <c r="AK1630" s="51">
        <v>134.28176106050876</v>
      </c>
      <c r="AL1630" s="51">
        <v>94.361325142422984</v>
      </c>
      <c r="AM1630" s="51">
        <v>174.20219697859454</v>
      </c>
    </row>
    <row r="1631" spans="1:39">
      <c r="A1631" t="s">
        <v>3401</v>
      </c>
      <c r="B1631">
        <v>6</v>
      </c>
      <c r="C1631" t="s">
        <v>3402</v>
      </c>
      <c r="D1631" t="s">
        <v>2144</v>
      </c>
      <c r="E1631" t="s">
        <v>137</v>
      </c>
      <c r="F1631" t="s">
        <v>138</v>
      </c>
      <c r="G1631" t="s">
        <v>139</v>
      </c>
      <c r="H1631" t="s">
        <v>140</v>
      </c>
      <c r="I1631" t="s">
        <v>10</v>
      </c>
      <c r="J1631" t="s">
        <v>20</v>
      </c>
      <c r="K1631">
        <v>52</v>
      </c>
      <c r="L1631">
        <v>150486475</v>
      </c>
      <c r="M1631" t="s">
        <v>2145</v>
      </c>
      <c r="N1631">
        <v>629</v>
      </c>
      <c r="O1631">
        <v>7996619.763846077</v>
      </c>
      <c r="P1631" s="49" t="s">
        <v>33</v>
      </c>
      <c r="Q1631" s="49">
        <v>9800000</v>
      </c>
      <c r="R1631" s="49">
        <v>32.510452999999998</v>
      </c>
      <c r="S1631" s="49">
        <v>52.540310169999998</v>
      </c>
      <c r="T1631" s="49">
        <v>102.35469113918218</v>
      </c>
      <c r="U1631" s="49" t="s">
        <v>2146</v>
      </c>
      <c r="V1631" s="49">
        <v>0.29728859379567718</v>
      </c>
      <c r="W1631" s="49">
        <v>1.1827248672603601</v>
      </c>
      <c r="X1631" s="49">
        <v>2.8362873714296502</v>
      </c>
      <c r="Y1631" s="49">
        <v>44.303867318364098</v>
      </c>
      <c r="Z1631" s="49">
        <v>0.43808999999999998</v>
      </c>
      <c r="AA1631" s="49">
        <v>148.6976837</v>
      </c>
      <c r="AB1631" s="49">
        <v>1.7852155009999999</v>
      </c>
      <c r="AC1631" s="51">
        <v>0.55651590368719528</v>
      </c>
      <c r="AD1631" s="53">
        <v>98000</v>
      </c>
      <c r="AE1631" s="51">
        <v>81.598160855572218</v>
      </c>
      <c r="AF1631" s="51">
        <v>183.99343185920742</v>
      </c>
      <c r="AG1631" s="51">
        <v>34.041739821739469</v>
      </c>
      <c r="AH1631" s="51">
        <v>0.14584306325697438</v>
      </c>
      <c r="AI1631" s="51">
        <v>0.18501605996342499</v>
      </c>
      <c r="AJ1631" s="51">
        <v>0.14107393531585311</v>
      </c>
      <c r="AK1631" s="51">
        <v>134.23643163385057</v>
      </c>
      <c r="AL1631" s="51">
        <v>94.329471637273585</v>
      </c>
      <c r="AM1631" s="51">
        <v>174.14339163042757</v>
      </c>
    </row>
    <row r="1632" spans="1:39">
      <c r="A1632" t="s">
        <v>3403</v>
      </c>
      <c r="B1632">
        <v>6</v>
      </c>
      <c r="C1632" t="s">
        <v>3404</v>
      </c>
      <c r="D1632" t="s">
        <v>2144</v>
      </c>
      <c r="E1632" t="s">
        <v>137</v>
      </c>
      <c r="F1632" t="s">
        <v>138</v>
      </c>
      <c r="G1632" t="s">
        <v>139</v>
      </c>
      <c r="H1632" t="s">
        <v>140</v>
      </c>
      <c r="I1632" t="s">
        <v>10</v>
      </c>
      <c r="J1632" t="s">
        <v>20</v>
      </c>
      <c r="K1632">
        <v>52</v>
      </c>
      <c r="L1632">
        <v>150486475</v>
      </c>
      <c r="M1632" t="s">
        <v>2145</v>
      </c>
      <c r="N1632">
        <v>630</v>
      </c>
      <c r="O1632">
        <v>8009353.2348076152</v>
      </c>
      <c r="P1632" s="49" t="s">
        <v>33</v>
      </c>
      <c r="Q1632" s="49">
        <v>9800000</v>
      </c>
      <c r="R1632" s="49">
        <v>32.510452999999998</v>
      </c>
      <c r="S1632" s="49">
        <v>52.540310169999998</v>
      </c>
      <c r="T1632" s="49">
        <v>102.35469113918218</v>
      </c>
      <c r="U1632" s="49" t="s">
        <v>2146</v>
      </c>
      <c r="V1632" s="49">
        <v>0.29728859379567718</v>
      </c>
      <c r="W1632" s="49">
        <v>1.1827248672603601</v>
      </c>
      <c r="X1632" s="49">
        <v>2.8362873714296502</v>
      </c>
      <c r="Y1632" s="49">
        <v>44.303867318364098</v>
      </c>
      <c r="Z1632" s="49">
        <v>0.43808999999999998</v>
      </c>
      <c r="AA1632" s="49">
        <v>148.6976837</v>
      </c>
      <c r="AB1632" s="49">
        <v>1.7852155009999999</v>
      </c>
      <c r="AC1632" s="51">
        <v>0.55651590368719528</v>
      </c>
      <c r="AD1632" s="53">
        <v>98000</v>
      </c>
      <c r="AE1632" s="51">
        <v>81.728094232730768</v>
      </c>
      <c r="AF1632" s="51">
        <v>184.28641503095776</v>
      </c>
      <c r="AG1632" s="51">
        <v>34.084345332595248</v>
      </c>
      <c r="AH1632" s="51">
        <v>0.14541965192487247</v>
      </c>
      <c r="AI1632" s="51">
        <v>0.18495310859929373</v>
      </c>
      <c r="AJ1632" s="51">
        <v>0.14107393531585311</v>
      </c>
      <c r="AK1632" s="51">
        <v>134.19075794212279</v>
      </c>
      <c r="AL1632" s="51">
        <v>94.297376213132992</v>
      </c>
      <c r="AM1632" s="51">
        <v>174.08413967111255</v>
      </c>
    </row>
    <row r="1633" spans="1:39">
      <c r="A1633" t="s">
        <v>3405</v>
      </c>
      <c r="B1633">
        <v>6</v>
      </c>
      <c r="C1633" t="s">
        <v>3406</v>
      </c>
      <c r="D1633" t="s">
        <v>2144</v>
      </c>
      <c r="E1633" t="s">
        <v>137</v>
      </c>
      <c r="F1633" t="s">
        <v>138</v>
      </c>
      <c r="G1633" t="s">
        <v>139</v>
      </c>
      <c r="H1633" t="s">
        <v>140</v>
      </c>
      <c r="I1633" t="s">
        <v>10</v>
      </c>
      <c r="J1633" t="s">
        <v>20</v>
      </c>
      <c r="K1633">
        <v>52</v>
      </c>
      <c r="L1633">
        <v>150486475</v>
      </c>
      <c r="M1633" t="s">
        <v>2145</v>
      </c>
      <c r="N1633">
        <v>631</v>
      </c>
      <c r="O1633">
        <v>8022086.7057691533</v>
      </c>
      <c r="P1633" s="49" t="s">
        <v>33</v>
      </c>
      <c r="Q1633" s="49">
        <v>9800000</v>
      </c>
      <c r="R1633" s="49">
        <v>32.510452999999998</v>
      </c>
      <c r="S1633" s="49">
        <v>52.540310169999998</v>
      </c>
      <c r="T1633" s="49">
        <v>102.35469113918218</v>
      </c>
      <c r="U1633" s="49" t="s">
        <v>2146</v>
      </c>
      <c r="V1633" s="49">
        <v>0.29728859379567718</v>
      </c>
      <c r="W1633" s="49">
        <v>1.1827248672603601</v>
      </c>
      <c r="X1633" s="49">
        <v>2.8362873714296502</v>
      </c>
      <c r="Y1633" s="49">
        <v>44.303867318364098</v>
      </c>
      <c r="Z1633" s="49">
        <v>0.43808999999999998</v>
      </c>
      <c r="AA1633" s="49">
        <v>148.6976837</v>
      </c>
      <c r="AB1633" s="49">
        <v>1.7852155009999999</v>
      </c>
      <c r="AC1633" s="51">
        <v>0.55651590368719528</v>
      </c>
      <c r="AD1633" s="53">
        <v>98000</v>
      </c>
      <c r="AE1633" s="51">
        <v>81.858027609889319</v>
      </c>
      <c r="AF1633" s="51">
        <v>184.57939820270806</v>
      </c>
      <c r="AG1633" s="51">
        <v>34.126826845949552</v>
      </c>
      <c r="AH1633" s="51">
        <v>0.1449964279535754</v>
      </c>
      <c r="AI1633" s="51">
        <v>0.18488968529668148</v>
      </c>
      <c r="AJ1633" s="51">
        <v>0.14107393531585311</v>
      </c>
      <c r="AK1633" s="51">
        <v>134.14474184045687</v>
      </c>
      <c r="AL1633" s="51">
        <v>94.265040173623305</v>
      </c>
      <c r="AM1633" s="51">
        <v>174.02444350729044</v>
      </c>
    </row>
    <row r="1634" spans="1:39">
      <c r="A1634" t="s">
        <v>3407</v>
      </c>
      <c r="B1634">
        <v>6</v>
      </c>
      <c r="C1634" t="s">
        <v>3408</v>
      </c>
      <c r="D1634" t="s">
        <v>2144</v>
      </c>
      <c r="E1634" t="s">
        <v>137</v>
      </c>
      <c r="F1634" t="s">
        <v>138</v>
      </c>
      <c r="G1634" t="s">
        <v>139</v>
      </c>
      <c r="H1634" t="s">
        <v>140</v>
      </c>
      <c r="I1634" t="s">
        <v>10</v>
      </c>
      <c r="J1634" t="s">
        <v>20</v>
      </c>
      <c r="K1634">
        <v>52</v>
      </c>
      <c r="L1634">
        <v>150486475</v>
      </c>
      <c r="M1634" t="s">
        <v>2145</v>
      </c>
      <c r="N1634">
        <v>632</v>
      </c>
      <c r="O1634">
        <v>8034820.1767306915</v>
      </c>
      <c r="P1634" s="49" t="s">
        <v>33</v>
      </c>
      <c r="Q1634" s="49">
        <v>9800000</v>
      </c>
      <c r="R1634" s="49">
        <v>32.510452999999998</v>
      </c>
      <c r="S1634" s="49">
        <v>52.540310169999998</v>
      </c>
      <c r="T1634" s="49">
        <v>102.35469113918218</v>
      </c>
      <c r="U1634" s="49" t="s">
        <v>2146</v>
      </c>
      <c r="V1634" s="49">
        <v>0.29728859379567718</v>
      </c>
      <c r="W1634" s="49">
        <v>1.1827248672603601</v>
      </c>
      <c r="X1634" s="49">
        <v>2.8362873714296502</v>
      </c>
      <c r="Y1634" s="49">
        <v>44.303867318364098</v>
      </c>
      <c r="Z1634" s="49">
        <v>0.43808999999999998</v>
      </c>
      <c r="AA1634" s="49">
        <v>148.6976837</v>
      </c>
      <c r="AB1634" s="49">
        <v>1.7852155009999999</v>
      </c>
      <c r="AC1634" s="51">
        <v>0.55651590368719528</v>
      </c>
      <c r="AD1634" s="53">
        <v>98000</v>
      </c>
      <c r="AE1634" s="51">
        <v>81.98796098704787</v>
      </c>
      <c r="AF1634" s="51">
        <v>184.8723813744584</v>
      </c>
      <c r="AG1634" s="51">
        <v>34.169184418658041</v>
      </c>
      <c r="AH1634" s="51">
        <v>0.14457339804002206</v>
      </c>
      <c r="AI1634" s="51">
        <v>0.1848257926068928</v>
      </c>
      <c r="AJ1634" s="51">
        <v>0.14107393531585311</v>
      </c>
      <c r="AK1634" s="51">
        <v>134.09838517992472</v>
      </c>
      <c r="AL1634" s="51">
        <v>94.232464819513808</v>
      </c>
      <c r="AM1634" s="51">
        <v>173.96430554033563</v>
      </c>
    </row>
    <row r="1635" spans="1:39">
      <c r="A1635" t="s">
        <v>3409</v>
      </c>
      <c r="B1635">
        <v>6</v>
      </c>
      <c r="C1635" t="s">
        <v>3410</v>
      </c>
      <c r="D1635" t="s">
        <v>2144</v>
      </c>
      <c r="E1635" t="s">
        <v>137</v>
      </c>
      <c r="F1635" t="s">
        <v>138</v>
      </c>
      <c r="G1635" t="s">
        <v>139</v>
      </c>
      <c r="H1635" t="s">
        <v>140</v>
      </c>
      <c r="I1635" t="s">
        <v>10</v>
      </c>
      <c r="J1635" t="s">
        <v>20</v>
      </c>
      <c r="K1635">
        <v>52</v>
      </c>
      <c r="L1635">
        <v>150486475</v>
      </c>
      <c r="M1635" t="s">
        <v>2145</v>
      </c>
      <c r="N1635">
        <v>633</v>
      </c>
      <c r="O1635">
        <v>8047553.6476922296</v>
      </c>
      <c r="P1635" s="49" t="s">
        <v>33</v>
      </c>
      <c r="Q1635" s="49">
        <v>9800000</v>
      </c>
      <c r="R1635" s="49">
        <v>32.510452999999998</v>
      </c>
      <c r="S1635" s="49">
        <v>52.540310169999998</v>
      </c>
      <c r="T1635" s="49">
        <v>102.35469113918218</v>
      </c>
      <c r="U1635" s="49" t="s">
        <v>2146</v>
      </c>
      <c r="V1635" s="49">
        <v>0.29728859379567718</v>
      </c>
      <c r="W1635" s="49">
        <v>1.1827248672603601</v>
      </c>
      <c r="X1635" s="49">
        <v>2.8362873714296502</v>
      </c>
      <c r="Y1635" s="49">
        <v>44.303867318364098</v>
      </c>
      <c r="Z1635" s="49">
        <v>0.43808999999999998</v>
      </c>
      <c r="AA1635" s="49">
        <v>148.6976837</v>
      </c>
      <c r="AB1635" s="49">
        <v>1.7852155009999999</v>
      </c>
      <c r="AC1635" s="51">
        <v>0.55651590368719528</v>
      </c>
      <c r="AD1635" s="53">
        <v>98000</v>
      </c>
      <c r="AE1635" s="51">
        <v>82.117894364206421</v>
      </c>
      <c r="AF1635" s="51">
        <v>185.16536454620871</v>
      </c>
      <c r="AG1635" s="51">
        <v>34.211418109527102</v>
      </c>
      <c r="AH1635" s="51">
        <v>0.14415056884241229</v>
      </c>
      <c r="AI1635" s="51">
        <v>0.1847614330756199</v>
      </c>
      <c r="AJ1635" s="51">
        <v>0.14107393531585311</v>
      </c>
      <c r="AK1635" s="51">
        <v>134.05168980752617</v>
      </c>
      <c r="AL1635" s="51">
        <v>94.199651448712402</v>
      </c>
      <c r="AM1635" s="51">
        <v>173.90372816633996</v>
      </c>
    </row>
    <row r="1636" spans="1:39">
      <c r="A1636" t="s">
        <v>3411</v>
      </c>
      <c r="B1636">
        <v>6</v>
      </c>
      <c r="C1636" t="s">
        <v>3412</v>
      </c>
      <c r="D1636" t="s">
        <v>2144</v>
      </c>
      <c r="E1636" t="s">
        <v>137</v>
      </c>
      <c r="F1636" t="s">
        <v>138</v>
      </c>
      <c r="G1636" t="s">
        <v>139</v>
      </c>
      <c r="H1636" t="s">
        <v>140</v>
      </c>
      <c r="I1636" t="s">
        <v>10</v>
      </c>
      <c r="J1636" t="s">
        <v>20</v>
      </c>
      <c r="K1636">
        <v>52</v>
      </c>
      <c r="L1636">
        <v>150486475</v>
      </c>
      <c r="M1636" t="s">
        <v>2145</v>
      </c>
      <c r="N1636">
        <v>634</v>
      </c>
      <c r="O1636">
        <v>8060287.1186537677</v>
      </c>
      <c r="P1636" s="49" t="s">
        <v>33</v>
      </c>
      <c r="Q1636" s="49">
        <v>9800000</v>
      </c>
      <c r="R1636" s="49">
        <v>32.510452999999998</v>
      </c>
      <c r="S1636" s="49">
        <v>52.540310169999998</v>
      </c>
      <c r="T1636" s="49">
        <v>102.35469113918218</v>
      </c>
      <c r="U1636" s="49" t="s">
        <v>2146</v>
      </c>
      <c r="V1636" s="49">
        <v>0.29728859379567718</v>
      </c>
      <c r="W1636" s="49">
        <v>1.1827248672603601</v>
      </c>
      <c r="X1636" s="49">
        <v>2.8362873714296502</v>
      </c>
      <c r="Y1636" s="49">
        <v>44.303867318364098</v>
      </c>
      <c r="Z1636" s="49">
        <v>0.43808999999999998</v>
      </c>
      <c r="AA1636" s="49">
        <v>148.6976837</v>
      </c>
      <c r="AB1636" s="49">
        <v>1.7852155009999999</v>
      </c>
      <c r="AC1636" s="51">
        <v>0.55651590368719528</v>
      </c>
      <c r="AD1636" s="53">
        <v>98000</v>
      </c>
      <c r="AE1636" s="51">
        <v>82.247827741364972</v>
      </c>
      <c r="AF1636" s="51">
        <v>185.45834771795904</v>
      </c>
      <c r="AG1636" s="51">
        <v>34.253527979302547</v>
      </c>
      <c r="AH1636" s="51">
        <v>0.14372794698027291</v>
      </c>
      <c r="AI1636" s="51">
        <v>0.18469660924292583</v>
      </c>
      <c r="AJ1636" s="51">
        <v>0.14107393531585311</v>
      </c>
      <c r="AK1636" s="51">
        <v>134.00465756617697</v>
      </c>
      <c r="AL1636" s="51">
        <v>94.166601356256947</v>
      </c>
      <c r="AM1636" s="51">
        <v>173.84271377609696</v>
      </c>
    </row>
    <row r="1637" spans="1:39">
      <c r="A1637" t="s">
        <v>3413</v>
      </c>
      <c r="B1637">
        <v>6</v>
      </c>
      <c r="C1637" t="s">
        <v>3414</v>
      </c>
      <c r="D1637" t="s">
        <v>2144</v>
      </c>
      <c r="E1637" t="s">
        <v>137</v>
      </c>
      <c r="F1637" t="s">
        <v>138</v>
      </c>
      <c r="G1637" t="s">
        <v>139</v>
      </c>
      <c r="H1637" t="s">
        <v>140</v>
      </c>
      <c r="I1637" t="s">
        <v>10</v>
      </c>
      <c r="J1637" t="s">
        <v>20</v>
      </c>
      <c r="K1637">
        <v>52</v>
      </c>
      <c r="L1637">
        <v>150486475</v>
      </c>
      <c r="M1637" t="s">
        <v>2145</v>
      </c>
      <c r="N1637">
        <v>635</v>
      </c>
      <c r="O1637">
        <v>8073020.5896153059</v>
      </c>
      <c r="P1637" s="49" t="s">
        <v>33</v>
      </c>
      <c r="Q1637" s="49">
        <v>9800000</v>
      </c>
      <c r="R1637" s="49">
        <v>32.510452999999998</v>
      </c>
      <c r="S1637" s="49">
        <v>52.540310169999998</v>
      </c>
      <c r="T1637" s="49">
        <v>102.35469113918218</v>
      </c>
      <c r="U1637" s="49" t="s">
        <v>2146</v>
      </c>
      <c r="V1637" s="49">
        <v>0.29728859379567718</v>
      </c>
      <c r="W1637" s="49">
        <v>1.1827248672603601</v>
      </c>
      <c r="X1637" s="49">
        <v>2.8362873714296502</v>
      </c>
      <c r="Y1637" s="49">
        <v>44.303867318364098</v>
      </c>
      <c r="Z1637" s="49">
        <v>0.43808999999999998</v>
      </c>
      <c r="AA1637" s="49">
        <v>148.6976837</v>
      </c>
      <c r="AB1637" s="49">
        <v>1.7852155009999999</v>
      </c>
      <c r="AC1637" s="51">
        <v>0.55651590368719528</v>
      </c>
      <c r="AD1637" s="53">
        <v>98000</v>
      </c>
      <c r="AE1637" s="51">
        <v>82.377761118523523</v>
      </c>
      <c r="AF1637" s="51">
        <v>185.75133088970935</v>
      </c>
      <c r="AG1637" s="51">
        <v>34.295514090658173</v>
      </c>
      <c r="AH1637" s="51">
        <v>0.14330553903419702</v>
      </c>
      <c r="AI1637" s="51">
        <v>0.18463132364322751</v>
      </c>
      <c r="AJ1637" s="51">
        <v>0.14107393531585311</v>
      </c>
      <c r="AK1637" s="51">
        <v>133.95729029469626</v>
      </c>
      <c r="AL1637" s="51">
        <v>94.133315834306686</v>
      </c>
      <c r="AM1637" s="51">
        <v>173.78126475508583</v>
      </c>
    </row>
    <row r="1638" spans="1:39">
      <c r="A1638" t="s">
        <v>3415</v>
      </c>
      <c r="B1638">
        <v>6</v>
      </c>
      <c r="C1638" t="s">
        <v>3416</v>
      </c>
      <c r="D1638" t="s">
        <v>2144</v>
      </c>
      <c r="E1638" t="s">
        <v>137</v>
      </c>
      <c r="F1638" t="s">
        <v>138</v>
      </c>
      <c r="G1638" t="s">
        <v>139</v>
      </c>
      <c r="H1638" t="s">
        <v>140</v>
      </c>
      <c r="I1638" t="s">
        <v>10</v>
      </c>
      <c r="J1638" t="s">
        <v>20</v>
      </c>
      <c r="K1638">
        <v>52</v>
      </c>
      <c r="L1638">
        <v>150486475</v>
      </c>
      <c r="M1638" t="s">
        <v>2145</v>
      </c>
      <c r="N1638">
        <v>636</v>
      </c>
      <c r="O1638">
        <v>8085754.060576844</v>
      </c>
      <c r="P1638" s="49" t="s">
        <v>33</v>
      </c>
      <c r="Q1638" s="49">
        <v>9800000</v>
      </c>
      <c r="R1638" s="49">
        <v>32.510452999999998</v>
      </c>
      <c r="S1638" s="49">
        <v>52.540310169999998</v>
      </c>
      <c r="T1638" s="49">
        <v>102.35469113918218</v>
      </c>
      <c r="U1638" s="49" t="s">
        <v>2146</v>
      </c>
      <c r="V1638" s="49">
        <v>0.29728859379567718</v>
      </c>
      <c r="W1638" s="49">
        <v>1.1827248672603601</v>
      </c>
      <c r="X1638" s="49">
        <v>2.8362873714296502</v>
      </c>
      <c r="Y1638" s="49">
        <v>44.303867318364098</v>
      </c>
      <c r="Z1638" s="49">
        <v>0.43808999999999998</v>
      </c>
      <c r="AA1638" s="49">
        <v>148.6976837</v>
      </c>
      <c r="AB1638" s="49">
        <v>1.7852155009999999</v>
      </c>
      <c r="AC1638" s="51">
        <v>0.55651590368719528</v>
      </c>
      <c r="AD1638" s="53">
        <v>98000</v>
      </c>
      <c r="AE1638" s="51">
        <v>82.507694495682088</v>
      </c>
      <c r="AF1638" s="51">
        <v>186.04431406145972</v>
      </c>
      <c r="AG1638" s="51">
        <v>34.337376508184562</v>
      </c>
      <c r="AH1638" s="51">
        <v>0.14288335154640686</v>
      </c>
      <c r="AI1638" s="51">
        <v>0.18456557880527977</v>
      </c>
      <c r="AJ1638" s="51">
        <v>0.14107393531585311</v>
      </c>
      <c r="AK1638" s="51">
        <v>133.9095898277952</v>
      </c>
      <c r="AL1638" s="51">
        <v>94.099796172134035</v>
      </c>
      <c r="AM1638" s="51">
        <v>173.71938348345634</v>
      </c>
    </row>
    <row r="1639" spans="1:39">
      <c r="A1639" t="s">
        <v>3417</v>
      </c>
      <c r="B1639">
        <v>6</v>
      </c>
      <c r="C1639" t="s">
        <v>3418</v>
      </c>
      <c r="D1639" t="s">
        <v>2144</v>
      </c>
      <c r="E1639" t="s">
        <v>137</v>
      </c>
      <c r="F1639" t="s">
        <v>138</v>
      </c>
      <c r="G1639" t="s">
        <v>139</v>
      </c>
      <c r="H1639" t="s">
        <v>140</v>
      </c>
      <c r="I1639" t="s">
        <v>10</v>
      </c>
      <c r="J1639" t="s">
        <v>20</v>
      </c>
      <c r="K1639">
        <v>52</v>
      </c>
      <c r="L1639">
        <v>150486475</v>
      </c>
      <c r="M1639" t="s">
        <v>2145</v>
      </c>
      <c r="N1639">
        <v>637</v>
      </c>
      <c r="O1639">
        <v>8098487.5315383822</v>
      </c>
      <c r="P1639" s="49" t="s">
        <v>33</v>
      </c>
      <c r="Q1639" s="49">
        <v>9800000</v>
      </c>
      <c r="R1639" s="49">
        <v>32.510452999999998</v>
      </c>
      <c r="S1639" s="49">
        <v>52.540310169999998</v>
      </c>
      <c r="T1639" s="49">
        <v>102.35469113918218</v>
      </c>
      <c r="U1639" s="49" t="s">
        <v>2146</v>
      </c>
      <c r="V1639" s="49">
        <v>0.29728859379567718</v>
      </c>
      <c r="W1639" s="49">
        <v>1.1827248672603601</v>
      </c>
      <c r="X1639" s="49">
        <v>2.8362873714296502</v>
      </c>
      <c r="Y1639" s="49">
        <v>44.303867318364098</v>
      </c>
      <c r="Z1639" s="49">
        <v>0.43808999999999998</v>
      </c>
      <c r="AA1639" s="49">
        <v>148.6976837</v>
      </c>
      <c r="AB1639" s="49">
        <v>1.7852155009999999</v>
      </c>
      <c r="AC1639" s="51">
        <v>0.55651590368719528</v>
      </c>
      <c r="AD1639" s="53">
        <v>98000</v>
      </c>
      <c r="AE1639" s="51">
        <v>82.637627872840639</v>
      </c>
      <c r="AF1639" s="51">
        <v>186.33729723321002</v>
      </c>
      <c r="AG1639" s="51">
        <v>34.379115298377592</v>
      </c>
      <c r="AH1639" s="51">
        <v>0.14246139102010008</v>
      </c>
      <c r="AI1639" s="51">
        <v>0.18449937725215843</v>
      </c>
      <c r="AJ1639" s="51">
        <v>0.14107393531585311</v>
      </c>
      <c r="AK1639" s="51">
        <v>133.86155799606456</v>
      </c>
      <c r="AL1639" s="51">
        <v>94.066043656116037</v>
      </c>
      <c r="AM1639" s="51">
        <v>173.65707233601307</v>
      </c>
    </row>
    <row r="1640" spans="1:39">
      <c r="A1640" t="s">
        <v>3419</v>
      </c>
      <c r="B1640">
        <v>6</v>
      </c>
      <c r="C1640" t="s">
        <v>3420</v>
      </c>
      <c r="D1640" t="s">
        <v>2144</v>
      </c>
      <c r="E1640" t="s">
        <v>137</v>
      </c>
      <c r="F1640" t="s">
        <v>138</v>
      </c>
      <c r="G1640" t="s">
        <v>139</v>
      </c>
      <c r="H1640" t="s">
        <v>140</v>
      </c>
      <c r="I1640" t="s">
        <v>10</v>
      </c>
      <c r="J1640" t="s">
        <v>20</v>
      </c>
      <c r="K1640">
        <v>52</v>
      </c>
      <c r="L1640">
        <v>150486475</v>
      </c>
      <c r="M1640" t="s">
        <v>2145</v>
      </c>
      <c r="N1640">
        <v>638</v>
      </c>
      <c r="O1640">
        <v>8111221.0024999203</v>
      </c>
      <c r="P1640" s="49" t="s">
        <v>33</v>
      </c>
      <c r="Q1640" s="49">
        <v>9800000</v>
      </c>
      <c r="R1640" s="49">
        <v>32.510452999999998</v>
      </c>
      <c r="S1640" s="49">
        <v>52.540310169999998</v>
      </c>
      <c r="T1640" s="49">
        <v>102.35469113918218</v>
      </c>
      <c r="U1640" s="49" t="s">
        <v>2146</v>
      </c>
      <c r="V1640" s="49">
        <v>0.29728859379567718</v>
      </c>
      <c r="W1640" s="49">
        <v>1.1827248672603601</v>
      </c>
      <c r="X1640" s="49">
        <v>2.8362873714296502</v>
      </c>
      <c r="Y1640" s="49">
        <v>44.303867318364098</v>
      </c>
      <c r="Z1640" s="49">
        <v>0.43808999999999998</v>
      </c>
      <c r="AA1640" s="49">
        <v>148.6976837</v>
      </c>
      <c r="AB1640" s="49">
        <v>1.7852155009999999</v>
      </c>
      <c r="AC1640" s="51">
        <v>0.55651590368719528</v>
      </c>
      <c r="AD1640" s="53">
        <v>98000</v>
      </c>
      <c r="AE1640" s="51">
        <v>82.76756124999919</v>
      </c>
      <c r="AF1640" s="51">
        <v>186.63028040496036</v>
      </c>
      <c r="AG1640" s="51">
        <v>34.420730529627271</v>
      </c>
      <c r="AH1640" s="51">
        <v>0.14203966392015616</v>
      </c>
      <c r="AI1640" s="51">
        <v>0.18443272150124476</v>
      </c>
      <c r="AJ1640" s="51">
        <v>0.14107393531585311</v>
      </c>
      <c r="AK1640" s="51">
        <v>133.81319662596354</v>
      </c>
      <c r="AL1640" s="51">
        <v>94.032059569726371</v>
      </c>
      <c r="AM1640" s="51">
        <v>173.5943336822007</v>
      </c>
    </row>
    <row r="1641" spans="1:39">
      <c r="A1641" t="s">
        <v>3421</v>
      </c>
      <c r="B1641">
        <v>6</v>
      </c>
      <c r="C1641" t="s">
        <v>3422</v>
      </c>
      <c r="D1641" t="s">
        <v>2144</v>
      </c>
      <c r="E1641" t="s">
        <v>137</v>
      </c>
      <c r="F1641" t="s">
        <v>138</v>
      </c>
      <c r="G1641" t="s">
        <v>139</v>
      </c>
      <c r="H1641" t="s">
        <v>140</v>
      </c>
      <c r="I1641" t="s">
        <v>10</v>
      </c>
      <c r="J1641" t="s">
        <v>20</v>
      </c>
      <c r="K1641">
        <v>52</v>
      </c>
      <c r="L1641">
        <v>150486475</v>
      </c>
      <c r="M1641" t="s">
        <v>2145</v>
      </c>
      <c r="N1641">
        <v>639</v>
      </c>
      <c r="O1641">
        <v>8123954.4734614585</v>
      </c>
      <c r="P1641" s="49" t="s">
        <v>33</v>
      </c>
      <c r="Q1641" s="49">
        <v>9800000</v>
      </c>
      <c r="R1641" s="49">
        <v>32.510452999999998</v>
      </c>
      <c r="S1641" s="49">
        <v>52.540310169999998</v>
      </c>
      <c r="T1641" s="49">
        <v>102.35469113918218</v>
      </c>
      <c r="U1641" s="49" t="s">
        <v>2146</v>
      </c>
      <c r="V1641" s="49">
        <v>0.29728859379567718</v>
      </c>
      <c r="W1641" s="49">
        <v>1.1827248672603601</v>
      </c>
      <c r="X1641" s="49">
        <v>2.8362873714296502</v>
      </c>
      <c r="Y1641" s="49">
        <v>44.303867318364098</v>
      </c>
      <c r="Z1641" s="49">
        <v>0.43808999999999998</v>
      </c>
      <c r="AA1641" s="49">
        <v>148.6976837</v>
      </c>
      <c r="AB1641" s="49">
        <v>1.7852155009999999</v>
      </c>
      <c r="AC1641" s="51">
        <v>0.55651590368719528</v>
      </c>
      <c r="AD1641" s="53">
        <v>98000</v>
      </c>
      <c r="AE1641" s="51">
        <v>82.897494627157741</v>
      </c>
      <c r="AF1641" s="51">
        <v>186.92326357671067</v>
      </c>
      <c r="AG1641" s="51">
        <v>34.46222227220629</v>
      </c>
      <c r="AH1641" s="51">
        <v>0.14161817667255064</v>
      </c>
      <c r="AI1641" s="51">
        <v>0.1843656140642092</v>
      </c>
      <c r="AJ1641" s="51">
        <v>0.14107393531585311</v>
      </c>
      <c r="AK1641" s="51">
        <v>133.76450753980782</v>
      </c>
      <c r="AL1641" s="51">
        <v>93.997845193527098</v>
      </c>
      <c r="AM1641" s="51">
        <v>173.53116988608858</v>
      </c>
    </row>
    <row r="1642" spans="1:39">
      <c r="A1642" t="s">
        <v>3423</v>
      </c>
      <c r="B1642">
        <v>6</v>
      </c>
      <c r="C1642" t="s">
        <v>3424</v>
      </c>
      <c r="D1642" t="s">
        <v>2144</v>
      </c>
      <c r="E1642" t="s">
        <v>137</v>
      </c>
      <c r="F1642" t="s">
        <v>138</v>
      </c>
      <c r="G1642" t="s">
        <v>139</v>
      </c>
      <c r="H1642" t="s">
        <v>140</v>
      </c>
      <c r="I1642" t="s">
        <v>10</v>
      </c>
      <c r="J1642" t="s">
        <v>20</v>
      </c>
      <c r="K1642">
        <v>52</v>
      </c>
      <c r="L1642">
        <v>150486475</v>
      </c>
      <c r="M1642" t="s">
        <v>2145</v>
      </c>
      <c r="N1642">
        <v>640</v>
      </c>
      <c r="O1642">
        <v>8136687.9444229966</v>
      </c>
      <c r="P1642" s="49" t="s">
        <v>33</v>
      </c>
      <c r="Q1642" s="49">
        <v>9800000</v>
      </c>
      <c r="R1642" s="49">
        <v>32.510452999999998</v>
      </c>
      <c r="S1642" s="49">
        <v>52.540310169999998</v>
      </c>
      <c r="T1642" s="49">
        <v>102.35469113918218</v>
      </c>
      <c r="U1642" s="49" t="s">
        <v>2146</v>
      </c>
      <c r="V1642" s="49">
        <v>0.29728859379567718</v>
      </c>
      <c r="W1642" s="49">
        <v>1.1827248672603601</v>
      </c>
      <c r="X1642" s="49">
        <v>2.8362873714296502</v>
      </c>
      <c r="Y1642" s="49">
        <v>44.303867318364098</v>
      </c>
      <c r="Z1642" s="49">
        <v>0.43808999999999998</v>
      </c>
      <c r="AA1642" s="49">
        <v>148.6976837</v>
      </c>
      <c r="AB1642" s="49">
        <v>1.7852155009999999</v>
      </c>
      <c r="AC1642" s="51">
        <v>0.55651590368719528</v>
      </c>
      <c r="AD1642" s="53">
        <v>98000</v>
      </c>
      <c r="AE1642" s="51">
        <v>83.027428004316292</v>
      </c>
      <c r="AF1642" s="51">
        <v>187.216246748461</v>
      </c>
      <c r="AG1642" s="51">
        <v>34.503590598258782</v>
      </c>
      <c r="AH1642" s="51">
        <v>0.14119693566476826</v>
      </c>
      <c r="AI1642" s="51">
        <v>0.18429805744699568</v>
      </c>
      <c r="AJ1642" s="51">
        <v>0.14107393531585311</v>
      </c>
      <c r="AK1642" s="51">
        <v>133.7154925557584</v>
      </c>
      <c r="AL1642" s="51">
        <v>93.963401805160629</v>
      </c>
      <c r="AM1642" s="51">
        <v>173.46758330635615</v>
      </c>
    </row>
    <row r="1643" spans="1:39">
      <c r="A1643" t="s">
        <v>3425</v>
      </c>
      <c r="B1643">
        <v>6</v>
      </c>
      <c r="C1643" t="s">
        <v>3426</v>
      </c>
      <c r="D1643" t="s">
        <v>2144</v>
      </c>
      <c r="E1643" t="s">
        <v>137</v>
      </c>
      <c r="F1643" t="s">
        <v>138</v>
      </c>
      <c r="G1643" t="s">
        <v>139</v>
      </c>
      <c r="H1643" t="s">
        <v>140</v>
      </c>
      <c r="I1643" t="s">
        <v>10</v>
      </c>
      <c r="J1643" t="s">
        <v>20</v>
      </c>
      <c r="K1643">
        <v>52</v>
      </c>
      <c r="L1643">
        <v>150486475</v>
      </c>
      <c r="M1643" t="s">
        <v>2145</v>
      </c>
      <c r="N1643">
        <v>641</v>
      </c>
      <c r="O1643">
        <v>8149421.4153845347</v>
      </c>
      <c r="P1643" s="49" t="s">
        <v>33</v>
      </c>
      <c r="Q1643" s="49">
        <v>9800000</v>
      </c>
      <c r="R1643" s="49">
        <v>32.510452999999998</v>
      </c>
      <c r="S1643" s="49">
        <v>52.540310169999998</v>
      </c>
      <c r="T1643" s="49">
        <v>102.35469113918218</v>
      </c>
      <c r="U1643" s="49" t="s">
        <v>2146</v>
      </c>
      <c r="V1643" s="49">
        <v>0.29728859379567718</v>
      </c>
      <c r="W1643" s="49">
        <v>1.1827248672603601</v>
      </c>
      <c r="X1643" s="49">
        <v>2.8362873714296502</v>
      </c>
      <c r="Y1643" s="49">
        <v>44.303867318364098</v>
      </c>
      <c r="Z1643" s="49">
        <v>0.43808999999999998</v>
      </c>
      <c r="AA1643" s="49">
        <v>148.6976837</v>
      </c>
      <c r="AB1643" s="49">
        <v>1.7852155009999999</v>
      </c>
      <c r="AC1643" s="51">
        <v>0.55651590368719528</v>
      </c>
      <c r="AD1643" s="53">
        <v>98000</v>
      </c>
      <c r="AE1643" s="51">
        <v>83.157361381474843</v>
      </c>
      <c r="AF1643" s="51">
        <v>187.50922992021131</v>
      </c>
      <c r="AG1643" s="51">
        <v>34.544835581788995</v>
      </c>
      <c r="AH1643" s="51">
        <v>0.14077594724574599</v>
      </c>
      <c r="AI1643" s="51">
        <v>0.18423005414980623</v>
      </c>
      <c r="AJ1643" s="51">
        <v>0.14107393531585311</v>
      </c>
      <c r="AK1643" s="51">
        <v>133.66615348781016</v>
      </c>
      <c r="AL1643" s="51">
        <v>93.928730679341925</v>
      </c>
      <c r="AM1643" s="51">
        <v>173.4035762962784</v>
      </c>
    </row>
    <row r="1644" spans="1:39">
      <c r="A1644" t="s">
        <v>3427</v>
      </c>
      <c r="B1644">
        <v>6</v>
      </c>
      <c r="C1644" t="s">
        <v>3428</v>
      </c>
      <c r="D1644" t="s">
        <v>2144</v>
      </c>
      <c r="E1644" t="s">
        <v>137</v>
      </c>
      <c r="F1644" t="s">
        <v>138</v>
      </c>
      <c r="G1644" t="s">
        <v>139</v>
      </c>
      <c r="H1644" t="s">
        <v>140</v>
      </c>
      <c r="I1644" t="s">
        <v>10</v>
      </c>
      <c r="J1644" t="s">
        <v>20</v>
      </c>
      <c r="K1644">
        <v>52</v>
      </c>
      <c r="L1644">
        <v>150486475</v>
      </c>
      <c r="M1644" t="s">
        <v>2145</v>
      </c>
      <c r="N1644">
        <v>642</v>
      </c>
      <c r="O1644">
        <v>8162154.8863460729</v>
      </c>
      <c r="P1644" s="49" t="s">
        <v>33</v>
      </c>
      <c r="Q1644" s="49">
        <v>9800000</v>
      </c>
      <c r="R1644" s="49">
        <v>32.510452999999998</v>
      </c>
      <c r="S1644" s="49">
        <v>52.540310169999998</v>
      </c>
      <c r="T1644" s="49">
        <v>102.35469113918218</v>
      </c>
      <c r="U1644" s="49" t="s">
        <v>2146</v>
      </c>
      <c r="V1644" s="49">
        <v>0.29728859379567718</v>
      </c>
      <c r="W1644" s="49">
        <v>1.1827248672603601</v>
      </c>
      <c r="X1644" s="49">
        <v>2.8362873714296502</v>
      </c>
      <c r="Y1644" s="49">
        <v>44.303867318364098</v>
      </c>
      <c r="Z1644" s="49">
        <v>0.43808999999999998</v>
      </c>
      <c r="AA1644" s="49">
        <v>148.6976837</v>
      </c>
      <c r="AB1644" s="49">
        <v>1.7852155009999999</v>
      </c>
      <c r="AC1644" s="51">
        <v>0.55651590368719528</v>
      </c>
      <c r="AD1644" s="53">
        <v>98000</v>
      </c>
      <c r="AE1644" s="51">
        <v>83.287294758633394</v>
      </c>
      <c r="AF1644" s="51">
        <v>187.80221309196165</v>
      </c>
      <c r="AG1644" s="51">
        <v>34.585957298650001</v>
      </c>
      <c r="AH1644" s="51">
        <v>0.14035521772577483</v>
      </c>
      <c r="AI1644" s="51">
        <v>0.18416160666708542</v>
      </c>
      <c r="AJ1644" s="51">
        <v>0.14107393531585311</v>
      </c>
      <c r="AK1644" s="51">
        <v>133.61649214578085</v>
      </c>
      <c r="AL1644" s="51">
        <v>93.89383308785051</v>
      </c>
      <c r="AM1644" s="51">
        <v>173.3391512037112</v>
      </c>
    </row>
    <row r="1645" spans="1:39">
      <c r="A1645" t="s">
        <v>3429</v>
      </c>
      <c r="B1645">
        <v>6</v>
      </c>
      <c r="C1645" t="s">
        <v>3430</v>
      </c>
      <c r="D1645" t="s">
        <v>2144</v>
      </c>
      <c r="E1645" t="s">
        <v>137</v>
      </c>
      <c r="F1645" t="s">
        <v>138</v>
      </c>
      <c r="G1645" t="s">
        <v>139</v>
      </c>
      <c r="H1645" t="s">
        <v>140</v>
      </c>
      <c r="I1645" t="s">
        <v>10</v>
      </c>
      <c r="J1645" t="s">
        <v>20</v>
      </c>
      <c r="K1645">
        <v>52</v>
      </c>
      <c r="L1645">
        <v>150486475</v>
      </c>
      <c r="M1645" t="s">
        <v>2145</v>
      </c>
      <c r="N1645">
        <v>643</v>
      </c>
      <c r="O1645">
        <v>8174888.357307611</v>
      </c>
      <c r="P1645" s="49" t="s">
        <v>33</v>
      </c>
      <c r="Q1645" s="49">
        <v>9800000</v>
      </c>
      <c r="R1645" s="49">
        <v>32.510452999999998</v>
      </c>
      <c r="S1645" s="49">
        <v>52.540310169999998</v>
      </c>
      <c r="T1645" s="49">
        <v>102.35469113918218</v>
      </c>
      <c r="U1645" s="49" t="s">
        <v>2146</v>
      </c>
      <c r="V1645" s="49">
        <v>0.29728859379567718</v>
      </c>
      <c r="W1645" s="49">
        <v>1.1827248672603601</v>
      </c>
      <c r="X1645" s="49">
        <v>2.8362873714296502</v>
      </c>
      <c r="Y1645" s="49">
        <v>44.303867318364098</v>
      </c>
      <c r="Z1645" s="49">
        <v>0.43808999999999998</v>
      </c>
      <c r="AA1645" s="49">
        <v>148.6976837</v>
      </c>
      <c r="AB1645" s="49">
        <v>1.7852155009999999</v>
      </c>
      <c r="AC1645" s="51">
        <v>0.55651590368719528</v>
      </c>
      <c r="AD1645" s="53">
        <v>98000</v>
      </c>
      <c r="AE1645" s="51">
        <v>83.417228135791945</v>
      </c>
      <c r="AF1645" s="51">
        <v>188.09519626371195</v>
      </c>
      <c r="AG1645" s="51">
        <v>34.626955826532388</v>
      </c>
      <c r="AH1645" s="51">
        <v>0.13993475337664582</v>
      </c>
      <c r="AI1645" s="51">
        <v>0.1840927174875053</v>
      </c>
      <c r="AJ1645" s="51">
        <v>0.14107393531585311</v>
      </c>
      <c r="AK1645" s="51">
        <v>133.56651033529994</v>
      </c>
      <c r="AL1645" s="51">
        <v>93.858710299522826</v>
      </c>
      <c r="AM1645" s="51">
        <v>173.27431037107704</v>
      </c>
    </row>
    <row r="1646" spans="1:39">
      <c r="A1646" t="s">
        <v>3431</v>
      </c>
      <c r="B1646">
        <v>6</v>
      </c>
      <c r="C1646" t="s">
        <v>3432</v>
      </c>
      <c r="D1646" t="s">
        <v>2144</v>
      </c>
      <c r="E1646" t="s">
        <v>137</v>
      </c>
      <c r="F1646" t="s">
        <v>138</v>
      </c>
      <c r="G1646" t="s">
        <v>139</v>
      </c>
      <c r="H1646" t="s">
        <v>140</v>
      </c>
      <c r="I1646" t="s">
        <v>10</v>
      </c>
      <c r="J1646" t="s">
        <v>20</v>
      </c>
      <c r="K1646">
        <v>52</v>
      </c>
      <c r="L1646">
        <v>150486475</v>
      </c>
      <c r="M1646" t="s">
        <v>2145</v>
      </c>
      <c r="N1646">
        <v>644</v>
      </c>
      <c r="O1646">
        <v>8187621.8282691492</v>
      </c>
      <c r="P1646" s="49" t="s">
        <v>33</v>
      </c>
      <c r="Q1646" s="49">
        <v>9800000</v>
      </c>
      <c r="R1646" s="49">
        <v>32.510452999999998</v>
      </c>
      <c r="S1646" s="49">
        <v>52.540310169999998</v>
      </c>
      <c r="T1646" s="49">
        <v>102.35469113918218</v>
      </c>
      <c r="U1646" s="49" t="s">
        <v>2146</v>
      </c>
      <c r="V1646" s="49">
        <v>0.29728859379567718</v>
      </c>
      <c r="W1646" s="49">
        <v>1.1827248672603601</v>
      </c>
      <c r="X1646" s="49">
        <v>2.8362873714296502</v>
      </c>
      <c r="Y1646" s="49">
        <v>44.303867318364098</v>
      </c>
      <c r="Z1646" s="49">
        <v>0.43808999999999998</v>
      </c>
      <c r="AA1646" s="49">
        <v>148.6976837</v>
      </c>
      <c r="AB1646" s="49">
        <v>1.7852155009999999</v>
      </c>
      <c r="AC1646" s="51">
        <v>0.55651590368719528</v>
      </c>
      <c r="AD1646" s="53">
        <v>98000</v>
      </c>
      <c r="AE1646" s="51">
        <v>83.547161512950495</v>
      </c>
      <c r="AF1646" s="51">
        <v>188.38817943546229</v>
      </c>
      <c r="AG1646" s="51">
        <v>34.667831244953035</v>
      </c>
      <c r="AH1646" s="51">
        <v>0.13951456043174718</v>
      </c>
      <c r="AI1646" s="51">
        <v>0.18402338909395047</v>
      </c>
      <c r="AJ1646" s="51">
        <v>0.14107393531585311</v>
      </c>
      <c r="AK1646" s="51">
        <v>133.51620985779789</v>
      </c>
      <c r="AL1646" s="51">
        <v>93.823363580244603</v>
      </c>
      <c r="AM1646" s="51">
        <v>173.20905613535115</v>
      </c>
    </row>
    <row r="1647" spans="1:39">
      <c r="A1647" t="s">
        <v>3433</v>
      </c>
      <c r="B1647">
        <v>6</v>
      </c>
      <c r="C1647" t="s">
        <v>3434</v>
      </c>
      <c r="D1647" t="s">
        <v>2144</v>
      </c>
      <c r="E1647" t="s">
        <v>137</v>
      </c>
      <c r="F1647" t="s">
        <v>138</v>
      </c>
      <c r="G1647" t="s">
        <v>139</v>
      </c>
      <c r="H1647" t="s">
        <v>140</v>
      </c>
      <c r="I1647" t="s">
        <v>10</v>
      </c>
      <c r="J1647" t="s">
        <v>20</v>
      </c>
      <c r="K1647">
        <v>52</v>
      </c>
      <c r="L1647">
        <v>150486475</v>
      </c>
      <c r="M1647" t="s">
        <v>2145</v>
      </c>
      <c r="N1647">
        <v>645</v>
      </c>
      <c r="O1647">
        <v>8200355.2992306873</v>
      </c>
      <c r="P1647" s="49" t="s">
        <v>33</v>
      </c>
      <c r="Q1647" s="49">
        <v>9800000</v>
      </c>
      <c r="R1647" s="49">
        <v>32.510452999999998</v>
      </c>
      <c r="S1647" s="49">
        <v>52.540310169999998</v>
      </c>
      <c r="T1647" s="49">
        <v>102.35469113918218</v>
      </c>
      <c r="U1647" s="49" t="s">
        <v>2146</v>
      </c>
      <c r="V1647" s="49">
        <v>0.29728859379567718</v>
      </c>
      <c r="W1647" s="49">
        <v>1.1827248672603601</v>
      </c>
      <c r="X1647" s="49">
        <v>2.8362873714296502</v>
      </c>
      <c r="Y1647" s="49">
        <v>44.303867318364098</v>
      </c>
      <c r="Z1647" s="49">
        <v>0.43808999999999998</v>
      </c>
      <c r="AA1647" s="49">
        <v>148.6976837</v>
      </c>
      <c r="AB1647" s="49">
        <v>1.7852155009999999</v>
      </c>
      <c r="AC1647" s="51">
        <v>0.55651590368719528</v>
      </c>
      <c r="AD1647" s="53">
        <v>98000</v>
      </c>
      <c r="AE1647" s="51">
        <v>83.677094890109061</v>
      </c>
      <c r="AF1647" s="51">
        <v>188.68116260721266</v>
      </c>
      <c r="AG1647" s="51">
        <v>34.708583635243791</v>
      </c>
      <c r="AH1647" s="51">
        <v>0.13909464508589101</v>
      </c>
      <c r="AI1647" s="51">
        <v>0.18395362396350315</v>
      </c>
      <c r="AJ1647" s="51">
        <v>0.14107393531585311</v>
      </c>
      <c r="AK1647" s="51">
        <v>133.46559251049533</v>
      </c>
      <c r="AL1647" s="51">
        <v>93.787794192943295</v>
      </c>
      <c r="AM1647" s="51">
        <v>173.14339082804736</v>
      </c>
    </row>
    <row r="1648" spans="1:39">
      <c r="A1648" t="s">
        <v>3435</v>
      </c>
      <c r="B1648">
        <v>6</v>
      </c>
      <c r="C1648" t="s">
        <v>3436</v>
      </c>
      <c r="D1648" t="s">
        <v>2144</v>
      </c>
      <c r="E1648" t="s">
        <v>137</v>
      </c>
      <c r="F1648" t="s">
        <v>138</v>
      </c>
      <c r="G1648" t="s">
        <v>139</v>
      </c>
      <c r="H1648" t="s">
        <v>140</v>
      </c>
      <c r="I1648" t="s">
        <v>10</v>
      </c>
      <c r="J1648" t="s">
        <v>20</v>
      </c>
      <c r="K1648">
        <v>52</v>
      </c>
      <c r="L1648">
        <v>150486475</v>
      </c>
      <c r="M1648" t="s">
        <v>2145</v>
      </c>
      <c r="N1648">
        <v>646</v>
      </c>
      <c r="O1648">
        <v>8213088.7701922255</v>
      </c>
      <c r="P1648" s="49" t="s">
        <v>33</v>
      </c>
      <c r="Q1648" s="49">
        <v>9800000</v>
      </c>
      <c r="R1648" s="49">
        <v>32.510452999999998</v>
      </c>
      <c r="S1648" s="49">
        <v>52.540310169999998</v>
      </c>
      <c r="T1648" s="49">
        <v>102.35469113918218</v>
      </c>
      <c r="U1648" s="49" t="s">
        <v>2146</v>
      </c>
      <c r="V1648" s="49">
        <v>0.29728859379567718</v>
      </c>
      <c r="W1648" s="49">
        <v>1.1827248672603601</v>
      </c>
      <c r="X1648" s="49">
        <v>2.8362873714296502</v>
      </c>
      <c r="Y1648" s="49">
        <v>44.303867318364098</v>
      </c>
      <c r="Z1648" s="49">
        <v>0.43808999999999998</v>
      </c>
      <c r="AA1648" s="49">
        <v>148.6976837</v>
      </c>
      <c r="AB1648" s="49">
        <v>1.7852155009999999</v>
      </c>
      <c r="AC1648" s="51">
        <v>0.55651590368719528</v>
      </c>
      <c r="AD1648" s="53">
        <v>98000</v>
      </c>
      <c r="AE1648" s="51">
        <v>83.807028267267611</v>
      </c>
      <c r="AF1648" s="51">
        <v>188.97414577896296</v>
      </c>
      <c r="AG1648" s="51">
        <v>34.749213080540173</v>
      </c>
      <c r="AH1648" s="51">
        <v>0.13867501349534195</v>
      </c>
      <c r="AI1648" s="51">
        <v>0.18388342456742851</v>
      </c>
      <c r="AJ1648" s="51">
        <v>0.14107393531585311</v>
      </c>
      <c r="AK1648" s="51">
        <v>133.41466008639239</v>
      </c>
      <c r="AL1648" s="51">
        <v>93.752003397580538</v>
      </c>
      <c r="AM1648" s="51">
        <v>173.07731677520425</v>
      </c>
    </row>
    <row r="1649" spans="1:39">
      <c r="A1649" t="s">
        <v>3437</v>
      </c>
      <c r="B1649">
        <v>6</v>
      </c>
      <c r="C1649" t="s">
        <v>3438</v>
      </c>
      <c r="D1649" t="s">
        <v>2144</v>
      </c>
      <c r="E1649" t="s">
        <v>137</v>
      </c>
      <c r="F1649" t="s">
        <v>138</v>
      </c>
      <c r="G1649" t="s">
        <v>139</v>
      </c>
      <c r="H1649" t="s">
        <v>140</v>
      </c>
      <c r="I1649" t="s">
        <v>10</v>
      </c>
      <c r="J1649" t="s">
        <v>20</v>
      </c>
      <c r="K1649">
        <v>52</v>
      </c>
      <c r="L1649">
        <v>150486475</v>
      </c>
      <c r="M1649" t="s">
        <v>2145</v>
      </c>
      <c r="N1649">
        <v>647</v>
      </c>
      <c r="O1649">
        <v>8225822.2411537636</v>
      </c>
      <c r="P1649" s="49" t="s">
        <v>33</v>
      </c>
      <c r="Q1649" s="49">
        <v>9800000</v>
      </c>
      <c r="R1649" s="49">
        <v>32.510452999999998</v>
      </c>
      <c r="S1649" s="49">
        <v>52.540310169999998</v>
      </c>
      <c r="T1649" s="49">
        <v>102.35469113918218</v>
      </c>
      <c r="U1649" s="49" t="s">
        <v>2146</v>
      </c>
      <c r="V1649" s="49">
        <v>0.29728859379567718</v>
      </c>
      <c r="W1649" s="49">
        <v>1.1827248672603601</v>
      </c>
      <c r="X1649" s="49">
        <v>2.8362873714296502</v>
      </c>
      <c r="Y1649" s="49">
        <v>44.303867318364098</v>
      </c>
      <c r="Z1649" s="49">
        <v>0.43808999999999998</v>
      </c>
      <c r="AA1649" s="49">
        <v>148.6976837</v>
      </c>
      <c r="AB1649" s="49">
        <v>1.7852155009999999</v>
      </c>
      <c r="AC1649" s="51">
        <v>0.55651590368719528</v>
      </c>
      <c r="AD1649" s="53">
        <v>98000</v>
      </c>
      <c r="AE1649" s="51">
        <v>83.936961644426162</v>
      </c>
      <c r="AF1649" s="51">
        <v>189.2671289507133</v>
      </c>
      <c r="AG1649" s="51">
        <v>34.789719665770249</v>
      </c>
      <c r="AH1649" s="51">
        <v>0.13825567177828901</v>
      </c>
      <c r="AI1649" s="51">
        <v>0.18381279337116049</v>
      </c>
      <c r="AJ1649" s="51">
        <v>0.14107393531585311</v>
      </c>
      <c r="AK1649" s="51">
        <v>133.36341437425841</v>
      </c>
      <c r="AL1649" s="51">
        <v>93.715992451144928</v>
      </c>
      <c r="AM1649" s="51">
        <v>173.0108362973719</v>
      </c>
    </row>
    <row r="1650" spans="1:39">
      <c r="A1650" t="s">
        <v>3439</v>
      </c>
      <c r="B1650">
        <v>6</v>
      </c>
      <c r="C1650" t="s">
        <v>3440</v>
      </c>
      <c r="D1650" t="s">
        <v>2144</v>
      </c>
      <c r="E1650" t="s">
        <v>137</v>
      </c>
      <c r="F1650" t="s">
        <v>138</v>
      </c>
      <c r="G1650" t="s">
        <v>139</v>
      </c>
      <c r="H1650" t="s">
        <v>140</v>
      </c>
      <c r="I1650" t="s">
        <v>10</v>
      </c>
      <c r="J1650" t="s">
        <v>20</v>
      </c>
      <c r="K1650">
        <v>52</v>
      </c>
      <c r="L1650">
        <v>150486475</v>
      </c>
      <c r="M1650" t="s">
        <v>2145</v>
      </c>
      <c r="N1650">
        <v>648</v>
      </c>
      <c r="O1650">
        <v>8238555.7121153018</v>
      </c>
      <c r="P1650" s="49" t="s">
        <v>33</v>
      </c>
      <c r="Q1650" s="49">
        <v>9800000</v>
      </c>
      <c r="R1650" s="49">
        <v>32.510452999999998</v>
      </c>
      <c r="S1650" s="49">
        <v>52.540310169999998</v>
      </c>
      <c r="T1650" s="49">
        <v>102.35469113918218</v>
      </c>
      <c r="U1650" s="49" t="s">
        <v>2146</v>
      </c>
      <c r="V1650" s="49">
        <v>0.29728859379567718</v>
      </c>
      <c r="W1650" s="49">
        <v>1.1827248672603601</v>
      </c>
      <c r="X1650" s="49">
        <v>2.8362873714296502</v>
      </c>
      <c r="Y1650" s="49">
        <v>44.303867318364098</v>
      </c>
      <c r="Z1650" s="49">
        <v>0.43808999999999998</v>
      </c>
      <c r="AA1650" s="49">
        <v>148.6976837</v>
      </c>
      <c r="AB1650" s="49">
        <v>1.7852155009999999</v>
      </c>
      <c r="AC1650" s="51">
        <v>0.55651590368719528</v>
      </c>
      <c r="AD1650" s="53">
        <v>98000</v>
      </c>
      <c r="AE1650" s="51">
        <v>84.066895021584713</v>
      </c>
      <c r="AF1650" s="51">
        <v>189.56011212246361</v>
      </c>
      <c r="AG1650" s="51">
        <v>34.830103477643256</v>
      </c>
      <c r="AH1650" s="51">
        <v>0.13783662601421756</v>
      </c>
      <c r="AI1650" s="51">
        <v>0.18374173283428732</v>
      </c>
      <c r="AJ1650" s="51">
        <v>0.14107393531585311</v>
      </c>
      <c r="AK1650" s="51">
        <v>133.31185715862142</v>
      </c>
      <c r="AL1650" s="51">
        <v>93.679762607644676</v>
      </c>
      <c r="AM1650" s="51">
        <v>172.94395170959817</v>
      </c>
    </row>
    <row r="1651" spans="1:39">
      <c r="A1651" t="s">
        <v>3441</v>
      </c>
      <c r="B1651">
        <v>6</v>
      </c>
      <c r="C1651" t="s">
        <v>3442</v>
      </c>
      <c r="D1651" t="s">
        <v>2144</v>
      </c>
      <c r="E1651" t="s">
        <v>137</v>
      </c>
      <c r="F1651" t="s">
        <v>138</v>
      </c>
      <c r="G1651" t="s">
        <v>139</v>
      </c>
      <c r="H1651" t="s">
        <v>140</v>
      </c>
      <c r="I1651" t="s">
        <v>10</v>
      </c>
      <c r="J1651" t="s">
        <v>20</v>
      </c>
      <c r="K1651">
        <v>52</v>
      </c>
      <c r="L1651">
        <v>150486475</v>
      </c>
      <c r="M1651" t="s">
        <v>2145</v>
      </c>
      <c r="N1651">
        <v>649</v>
      </c>
      <c r="O1651">
        <v>8251289.1830768399</v>
      </c>
      <c r="P1651" s="49" t="s">
        <v>33</v>
      </c>
      <c r="Q1651" s="49">
        <v>9800000</v>
      </c>
      <c r="R1651" s="49">
        <v>32.510452999999998</v>
      </c>
      <c r="S1651" s="49">
        <v>52.540310169999998</v>
      </c>
      <c r="T1651" s="49">
        <v>102.35469113918218</v>
      </c>
      <c r="U1651" s="49" t="s">
        <v>2146</v>
      </c>
      <c r="V1651" s="49">
        <v>0.29728859379567718</v>
      </c>
      <c r="W1651" s="49">
        <v>1.1827248672603601</v>
      </c>
      <c r="X1651" s="49">
        <v>2.8362873714296502</v>
      </c>
      <c r="Y1651" s="49">
        <v>44.303867318364098</v>
      </c>
      <c r="Z1651" s="49">
        <v>0.43808999999999998</v>
      </c>
      <c r="AA1651" s="49">
        <v>148.6976837</v>
      </c>
      <c r="AB1651" s="49">
        <v>1.7852155009999999</v>
      </c>
      <c r="AC1651" s="51">
        <v>0.55651590368719528</v>
      </c>
      <c r="AD1651" s="53">
        <v>98000</v>
      </c>
      <c r="AE1651" s="51">
        <v>84.196828398743264</v>
      </c>
      <c r="AF1651" s="51">
        <v>189.85309529421394</v>
      </c>
      <c r="AG1651" s="51">
        <v>34.870364604638425</v>
      </c>
      <c r="AH1651" s="51">
        <v>0.13741788224436802</v>
      </c>
      <c r="AI1651" s="51">
        <v>0.18367024541053745</v>
      </c>
      <c r="AJ1651" s="51">
        <v>0.14107393531585311</v>
      </c>
      <c r="AK1651" s="51">
        <v>133.25999021975798</v>
      </c>
      <c r="AL1651" s="51">
        <v>93.643315118100432</v>
      </c>
      <c r="AM1651" s="51">
        <v>172.87666532141552</v>
      </c>
    </row>
    <row r="1652" spans="1:39">
      <c r="A1652" t="s">
        <v>3443</v>
      </c>
      <c r="B1652">
        <v>6</v>
      </c>
      <c r="C1652" t="s">
        <v>3444</v>
      </c>
      <c r="D1652" t="s">
        <v>2144</v>
      </c>
      <c r="E1652" t="s">
        <v>137</v>
      </c>
      <c r="F1652" t="s">
        <v>138</v>
      </c>
      <c r="G1652" t="s">
        <v>139</v>
      </c>
      <c r="H1652" t="s">
        <v>140</v>
      </c>
      <c r="I1652" t="s">
        <v>10</v>
      </c>
      <c r="J1652" t="s">
        <v>20</v>
      </c>
      <c r="K1652">
        <v>52</v>
      </c>
      <c r="L1652">
        <v>150486475</v>
      </c>
      <c r="M1652" t="s">
        <v>2145</v>
      </c>
      <c r="N1652">
        <v>650</v>
      </c>
      <c r="O1652">
        <v>8264022.654038378</v>
      </c>
      <c r="P1652" s="49" t="s">
        <v>33</v>
      </c>
      <c r="Q1652" s="49">
        <v>9800000</v>
      </c>
      <c r="R1652" s="49">
        <v>32.510452999999998</v>
      </c>
      <c r="S1652" s="49">
        <v>52.540310169999998</v>
      </c>
      <c r="T1652" s="49">
        <v>102.35469113918218</v>
      </c>
      <c r="U1652" s="49" t="s">
        <v>2146</v>
      </c>
      <c r="V1652" s="49">
        <v>0.29728859379567718</v>
      </c>
      <c r="W1652" s="49">
        <v>1.1827248672603601</v>
      </c>
      <c r="X1652" s="49">
        <v>2.8362873714296502</v>
      </c>
      <c r="Y1652" s="49">
        <v>44.303867318364098</v>
      </c>
      <c r="Z1652" s="49">
        <v>0.43808999999999998</v>
      </c>
      <c r="AA1652" s="49">
        <v>148.6976837</v>
      </c>
      <c r="AB1652" s="49">
        <v>1.7852155009999999</v>
      </c>
      <c r="AC1652" s="51">
        <v>0.55651590368719528</v>
      </c>
      <c r="AD1652" s="53">
        <v>98000</v>
      </c>
      <c r="AE1652" s="51">
        <v>84.326761775901815</v>
      </c>
      <c r="AF1652" s="51">
        <v>190.14607846596425</v>
      </c>
      <c r="AG1652" s="51">
        <v>34.910503136993768</v>
      </c>
      <c r="AH1652" s="51">
        <v>0.13699944647179396</v>
      </c>
      <c r="AI1652" s="51">
        <v>0.18359833354776589</v>
      </c>
      <c r="AJ1652" s="51">
        <v>0.14107393531585311</v>
      </c>
      <c r="AK1652" s="51">
        <v>133.20781533368319</v>
      </c>
      <c r="AL1652" s="51">
        <v>93.606651230538262</v>
      </c>
      <c r="AM1652" s="51">
        <v>172.80897943682811</v>
      </c>
    </row>
    <row r="1653" spans="1:39">
      <c r="A1653" t="s">
        <v>3445</v>
      </c>
      <c r="B1653">
        <v>6</v>
      </c>
      <c r="C1653" t="s">
        <v>3446</v>
      </c>
      <c r="D1653" t="s">
        <v>2144</v>
      </c>
      <c r="E1653" t="s">
        <v>137</v>
      </c>
      <c r="F1653" t="s">
        <v>138</v>
      </c>
      <c r="G1653" t="s">
        <v>139</v>
      </c>
      <c r="H1653" t="s">
        <v>140</v>
      </c>
      <c r="I1653" t="s">
        <v>10</v>
      </c>
      <c r="J1653" t="s">
        <v>20</v>
      </c>
      <c r="K1653">
        <v>52</v>
      </c>
      <c r="L1653">
        <v>150486475</v>
      </c>
      <c r="M1653" t="s">
        <v>2145</v>
      </c>
      <c r="N1653">
        <v>651</v>
      </c>
      <c r="O1653">
        <v>8276756.1249999162</v>
      </c>
      <c r="P1653" s="49" t="s">
        <v>33</v>
      </c>
      <c r="Q1653" s="49">
        <v>9800000</v>
      </c>
      <c r="R1653" s="49">
        <v>32.510452999999998</v>
      </c>
      <c r="S1653" s="49">
        <v>52.540310169999998</v>
      </c>
      <c r="T1653" s="49">
        <v>102.35469113918218</v>
      </c>
      <c r="U1653" s="49" t="s">
        <v>2146</v>
      </c>
      <c r="V1653" s="49">
        <v>0.29728859379567718</v>
      </c>
      <c r="W1653" s="49">
        <v>1.1827248672603601</v>
      </c>
      <c r="X1653" s="49">
        <v>2.8362873714296502</v>
      </c>
      <c r="Y1653" s="49">
        <v>44.303867318364098</v>
      </c>
      <c r="Z1653" s="49">
        <v>0.43808999999999998</v>
      </c>
      <c r="AA1653" s="49">
        <v>148.6976837</v>
      </c>
      <c r="AB1653" s="49">
        <v>1.7852155009999999</v>
      </c>
      <c r="AC1653" s="51">
        <v>0.55651590368719528</v>
      </c>
      <c r="AD1653" s="53">
        <v>98000</v>
      </c>
      <c r="AE1653" s="51">
        <v>84.456695153060366</v>
      </c>
      <c r="AF1653" s="51">
        <v>190.43906163771459</v>
      </c>
      <c r="AG1653" s="51">
        <v>34.95051916669486</v>
      </c>
      <c r="AH1653" s="51">
        <v>0.13658132466117257</v>
      </c>
      <c r="AI1653" s="51">
        <v>0.18352599968794034</v>
      </c>
      <c r="AJ1653" s="51">
        <v>0.14107393531585311</v>
      </c>
      <c r="AK1653" s="51">
        <v>133.15533427214072</v>
      </c>
      <c r="AL1653" s="51">
        <v>93.569772189982658</v>
      </c>
      <c r="AM1653" s="51">
        <v>172.7408963542988</v>
      </c>
    </row>
    <row r="1654" spans="1:39">
      <c r="A1654" t="s">
        <v>3447</v>
      </c>
      <c r="B1654">
        <v>6</v>
      </c>
      <c r="C1654" t="s">
        <v>3448</v>
      </c>
      <c r="D1654" t="s">
        <v>2144</v>
      </c>
      <c r="E1654" t="s">
        <v>137</v>
      </c>
      <c r="F1654" t="s">
        <v>138</v>
      </c>
      <c r="G1654" t="s">
        <v>139</v>
      </c>
      <c r="H1654" t="s">
        <v>140</v>
      </c>
      <c r="I1654" t="s">
        <v>10</v>
      </c>
      <c r="J1654" t="s">
        <v>20</v>
      </c>
      <c r="K1654">
        <v>52</v>
      </c>
      <c r="L1654">
        <v>150486475</v>
      </c>
      <c r="M1654" t="s">
        <v>2145</v>
      </c>
      <c r="N1654">
        <v>652</v>
      </c>
      <c r="O1654">
        <v>8289489.5959614543</v>
      </c>
      <c r="P1654" s="49" t="s">
        <v>33</v>
      </c>
      <c r="Q1654" s="49">
        <v>9800000</v>
      </c>
      <c r="R1654" s="49">
        <v>32.510452999999998</v>
      </c>
      <c r="S1654" s="49">
        <v>52.540310169999998</v>
      </c>
      <c r="T1654" s="49">
        <v>102.35469113918218</v>
      </c>
      <c r="U1654" s="49" t="s">
        <v>2146</v>
      </c>
      <c r="V1654" s="49">
        <v>0.29728859379567718</v>
      </c>
      <c r="W1654" s="49">
        <v>1.1827248672603601</v>
      </c>
      <c r="X1654" s="49">
        <v>2.8362873714296502</v>
      </c>
      <c r="Y1654" s="49">
        <v>44.303867318364098</v>
      </c>
      <c r="Z1654" s="49">
        <v>0.43808999999999998</v>
      </c>
      <c r="AA1654" s="49">
        <v>148.6976837</v>
      </c>
      <c r="AB1654" s="49">
        <v>1.7852155009999999</v>
      </c>
      <c r="AC1654" s="51">
        <v>0.55651590368719528</v>
      </c>
      <c r="AD1654" s="53">
        <v>98000</v>
      </c>
      <c r="AE1654" s="51">
        <v>84.586628530218917</v>
      </c>
      <c r="AF1654" s="51">
        <v>190.7320448094649</v>
      </c>
      <c r="AG1654" s="51">
        <v>34.990412787463612</v>
      </c>
      <c r="AH1654" s="51">
        <v>0.13616352273894497</v>
      </c>
      <c r="AI1654" s="51">
        <v>0.18345324626712778</v>
      </c>
      <c r="AJ1654" s="51">
        <v>0.14107393531585311</v>
      </c>
      <c r="AK1654" s="51">
        <v>133.10254880259302</v>
      </c>
      <c r="AL1654" s="51">
        <v>93.532679238449646</v>
      </c>
      <c r="AM1654" s="51">
        <v>172.67241836673642</v>
      </c>
    </row>
    <row r="1655" spans="1:39">
      <c r="A1655" t="s">
        <v>3449</v>
      </c>
      <c r="B1655">
        <v>6</v>
      </c>
      <c r="C1655" t="s">
        <v>3450</v>
      </c>
      <c r="D1655" t="s">
        <v>2144</v>
      </c>
      <c r="E1655" t="s">
        <v>137</v>
      </c>
      <c r="F1655" t="s">
        <v>138</v>
      </c>
      <c r="G1655" t="s">
        <v>139</v>
      </c>
      <c r="H1655" t="s">
        <v>140</v>
      </c>
      <c r="I1655" t="s">
        <v>10</v>
      </c>
      <c r="J1655" t="s">
        <v>20</v>
      </c>
      <c r="K1655">
        <v>52</v>
      </c>
      <c r="L1655">
        <v>150486475</v>
      </c>
      <c r="M1655" t="s">
        <v>2145</v>
      </c>
      <c r="N1655">
        <v>653</v>
      </c>
      <c r="O1655">
        <v>8302223.0669229925</v>
      </c>
      <c r="P1655" s="49" t="s">
        <v>33</v>
      </c>
      <c r="Q1655" s="49">
        <v>9800000</v>
      </c>
      <c r="R1655" s="49">
        <v>32.510452999999998</v>
      </c>
      <c r="S1655" s="49">
        <v>52.540310169999998</v>
      </c>
      <c r="T1655" s="49">
        <v>102.35469113918218</v>
      </c>
      <c r="U1655" s="49" t="s">
        <v>2146</v>
      </c>
      <c r="V1655" s="49">
        <v>0.29728859379567718</v>
      </c>
      <c r="W1655" s="49">
        <v>1.1827248672603601</v>
      </c>
      <c r="X1655" s="49">
        <v>2.8362873714296502</v>
      </c>
      <c r="Y1655" s="49">
        <v>44.303867318364098</v>
      </c>
      <c r="Z1655" s="49">
        <v>0.43808999999999998</v>
      </c>
      <c r="AA1655" s="49">
        <v>148.6976837</v>
      </c>
      <c r="AB1655" s="49">
        <v>1.7852155009999999</v>
      </c>
      <c r="AC1655" s="51">
        <v>0.55651590368719528</v>
      </c>
      <c r="AD1655" s="53">
        <v>98000</v>
      </c>
      <c r="AE1655" s="51">
        <v>84.716561907377468</v>
      </c>
      <c r="AF1655" s="51">
        <v>191.02502798121523</v>
      </c>
      <c r="AG1655" s="51">
        <v>35.030184094747092</v>
      </c>
      <c r="AH1655" s="51">
        <v>0.13574604659332215</v>
      </c>
      <c r="AI1655" s="51">
        <v>0.18338007571548082</v>
      </c>
      <c r="AJ1655" s="51">
        <v>0.14107393531585311</v>
      </c>
      <c r="AK1655" s="51">
        <v>133.04946068821144</v>
      </c>
      <c r="AL1655" s="51">
        <v>93.495373614939822</v>
      </c>
      <c r="AM1655" s="51">
        <v>172.60354776148307</v>
      </c>
    </row>
    <row r="1656" spans="1:39">
      <c r="A1656" t="s">
        <v>3451</v>
      </c>
      <c r="B1656">
        <v>6</v>
      </c>
      <c r="C1656" t="s">
        <v>3452</v>
      </c>
      <c r="D1656" t="s">
        <v>2144</v>
      </c>
      <c r="E1656" t="s">
        <v>137</v>
      </c>
      <c r="F1656" t="s">
        <v>138</v>
      </c>
      <c r="G1656" t="s">
        <v>139</v>
      </c>
      <c r="H1656" t="s">
        <v>140</v>
      </c>
      <c r="I1656" t="s">
        <v>10</v>
      </c>
      <c r="J1656" t="s">
        <v>20</v>
      </c>
      <c r="K1656">
        <v>52</v>
      </c>
      <c r="L1656">
        <v>150486475</v>
      </c>
      <c r="M1656" t="s">
        <v>2145</v>
      </c>
      <c r="N1656">
        <v>654</v>
      </c>
      <c r="O1656">
        <v>8314956.5378845306</v>
      </c>
      <c r="P1656" s="49" t="s">
        <v>33</v>
      </c>
      <c r="Q1656" s="49">
        <v>9800000</v>
      </c>
      <c r="R1656" s="49">
        <v>32.510452999999998</v>
      </c>
      <c r="S1656" s="49">
        <v>52.540310169999998</v>
      </c>
      <c r="T1656" s="49">
        <v>102.35469113918218</v>
      </c>
      <c r="U1656" s="49" t="s">
        <v>2146</v>
      </c>
      <c r="V1656" s="49">
        <v>0.29728859379567718</v>
      </c>
      <c r="W1656" s="49">
        <v>1.1827248672603601</v>
      </c>
      <c r="X1656" s="49">
        <v>2.8362873714296502</v>
      </c>
      <c r="Y1656" s="49">
        <v>44.303867318364098</v>
      </c>
      <c r="Z1656" s="49">
        <v>0.43808999999999998</v>
      </c>
      <c r="AA1656" s="49">
        <v>148.6976837</v>
      </c>
      <c r="AB1656" s="49">
        <v>1.7852155009999999</v>
      </c>
      <c r="AC1656" s="51">
        <v>0.55651590368719528</v>
      </c>
      <c r="AD1656" s="53">
        <v>98000</v>
      </c>
      <c r="AE1656" s="51">
        <v>84.846495284536033</v>
      </c>
      <c r="AF1656" s="51">
        <v>191.31801115296557</v>
      </c>
      <c r="AG1656" s="51">
        <v>35.069833185706372</v>
      </c>
      <c r="AH1656" s="51">
        <v>0.13532890207450776</v>
      </c>
      <c r="AI1656" s="51">
        <v>0.18330649045722511</v>
      </c>
      <c r="AJ1656" s="51">
        <v>0.14107393531585311</v>
      </c>
      <c r="AK1656" s="51">
        <v>132.99607168786707</v>
      </c>
      <c r="AL1656" s="51">
        <v>93.457856555431988</v>
      </c>
      <c r="AM1656" s="51">
        <v>172.53428682030216</v>
      </c>
    </row>
    <row r="1657" spans="1:39">
      <c r="A1657" t="s">
        <v>3453</v>
      </c>
      <c r="B1657">
        <v>6</v>
      </c>
      <c r="C1657" t="s">
        <v>3454</v>
      </c>
      <c r="D1657" t="s">
        <v>2144</v>
      </c>
      <c r="E1657" t="s">
        <v>137</v>
      </c>
      <c r="F1657" t="s">
        <v>138</v>
      </c>
      <c r="G1657" t="s">
        <v>139</v>
      </c>
      <c r="H1657" t="s">
        <v>140</v>
      </c>
      <c r="I1657" t="s">
        <v>10</v>
      </c>
      <c r="J1657" t="s">
        <v>20</v>
      </c>
      <c r="K1657">
        <v>52</v>
      </c>
      <c r="L1657">
        <v>150486475</v>
      </c>
      <c r="M1657" t="s">
        <v>2145</v>
      </c>
      <c r="N1657">
        <v>655</v>
      </c>
      <c r="O1657">
        <v>8327690.0088460688</v>
      </c>
      <c r="P1657" s="49" t="s">
        <v>33</v>
      </c>
      <c r="Q1657" s="49">
        <v>9800000</v>
      </c>
      <c r="R1657" s="49">
        <v>32.510452999999998</v>
      </c>
      <c r="S1657" s="49">
        <v>52.540310169999998</v>
      </c>
      <c r="T1657" s="49">
        <v>102.35469113918218</v>
      </c>
      <c r="U1657" s="49" t="s">
        <v>2146</v>
      </c>
      <c r="V1657" s="49">
        <v>0.29728859379567718</v>
      </c>
      <c r="W1657" s="49">
        <v>1.1827248672603601</v>
      </c>
      <c r="X1657" s="49">
        <v>2.8362873714296502</v>
      </c>
      <c r="Y1657" s="49">
        <v>44.303867318364098</v>
      </c>
      <c r="Z1657" s="49">
        <v>0.43808999999999998</v>
      </c>
      <c r="AA1657" s="49">
        <v>148.6976837</v>
      </c>
      <c r="AB1657" s="49">
        <v>1.7852155009999999</v>
      </c>
      <c r="AC1657" s="51">
        <v>0.55651590368719528</v>
      </c>
      <c r="AD1657" s="53">
        <v>98000</v>
      </c>
      <c r="AE1657" s="51">
        <v>84.976428661694584</v>
      </c>
      <c r="AF1657" s="51">
        <v>191.6109943247159</v>
      </c>
      <c r="AG1657" s="51">
        <v>35.109360159205316</v>
      </c>
      <c r="AH1657" s="51">
        <v>0.13491209499440721</v>
      </c>
      <c r="AI1657" s="51">
        <v>0.18323249291064589</v>
      </c>
      <c r="AJ1657" s="51">
        <v>0.14107393531585311</v>
      </c>
      <c r="AK1657" s="51">
        <v>132.942383556121</v>
      </c>
      <c r="AL1657" s="51">
        <v>93.420129292876226</v>
      </c>
      <c r="AM1657" s="51">
        <v>172.46463781936578</v>
      </c>
    </row>
    <row r="1658" spans="1:39">
      <c r="A1658" t="s">
        <v>3455</v>
      </c>
      <c r="B1658">
        <v>6</v>
      </c>
      <c r="C1658" t="s">
        <v>3456</v>
      </c>
      <c r="D1658" t="s">
        <v>2144</v>
      </c>
      <c r="E1658" t="s">
        <v>137</v>
      </c>
      <c r="F1658" t="s">
        <v>138</v>
      </c>
      <c r="G1658" t="s">
        <v>139</v>
      </c>
      <c r="H1658" t="s">
        <v>140</v>
      </c>
      <c r="I1658" t="s">
        <v>10</v>
      </c>
      <c r="J1658" t="s">
        <v>20</v>
      </c>
      <c r="K1658">
        <v>52</v>
      </c>
      <c r="L1658">
        <v>150486475</v>
      </c>
      <c r="M1658" t="s">
        <v>2145</v>
      </c>
      <c r="N1658">
        <v>656</v>
      </c>
      <c r="O1658">
        <v>8340423.4798076069</v>
      </c>
      <c r="P1658" s="49" t="s">
        <v>33</v>
      </c>
      <c r="Q1658" s="49">
        <v>9800000</v>
      </c>
      <c r="R1658" s="49">
        <v>32.510452999999998</v>
      </c>
      <c r="S1658" s="49">
        <v>52.540310169999998</v>
      </c>
      <c r="T1658" s="49">
        <v>102.35469113918218</v>
      </c>
      <c r="U1658" s="49" t="s">
        <v>2146</v>
      </c>
      <c r="V1658" s="49">
        <v>0.29728859379567718</v>
      </c>
      <c r="W1658" s="49">
        <v>1.1827248672603601</v>
      </c>
      <c r="X1658" s="49">
        <v>2.8362873714296502</v>
      </c>
      <c r="Y1658" s="49">
        <v>44.303867318364098</v>
      </c>
      <c r="Z1658" s="49">
        <v>0.43808999999999998</v>
      </c>
      <c r="AA1658" s="49">
        <v>148.6976837</v>
      </c>
      <c r="AB1658" s="49">
        <v>1.7852155009999999</v>
      </c>
      <c r="AC1658" s="51">
        <v>0.55651590368719528</v>
      </c>
      <c r="AD1658" s="53">
        <v>98000</v>
      </c>
      <c r="AE1658" s="51">
        <v>85.106362038853135</v>
      </c>
      <c r="AF1658" s="51">
        <v>191.90397749646621</v>
      </c>
      <c r="AG1658" s="51">
        <v>35.148765115799463</v>
      </c>
      <c r="AH1658" s="51">
        <v>0.13449563112699775</v>
      </c>
      <c r="AI1658" s="51">
        <v>0.18315808548807544</v>
      </c>
      <c r="AJ1658" s="51">
        <v>0.14107393531585311</v>
      </c>
      <c r="AK1658" s="51">
        <v>132.88839804321523</v>
      </c>
      <c r="AL1658" s="51">
        <v>93.382193057187564</v>
      </c>
      <c r="AM1658" s="51">
        <v>172.39460302924292</v>
      </c>
    </row>
    <row r="1659" spans="1:39">
      <c r="A1659" t="s">
        <v>3457</v>
      </c>
      <c r="B1659">
        <v>6</v>
      </c>
      <c r="C1659" t="s">
        <v>3458</v>
      </c>
      <c r="D1659" t="s">
        <v>2144</v>
      </c>
      <c r="E1659" t="s">
        <v>137</v>
      </c>
      <c r="F1659" t="s">
        <v>138</v>
      </c>
      <c r="G1659" t="s">
        <v>139</v>
      </c>
      <c r="H1659" t="s">
        <v>140</v>
      </c>
      <c r="I1659" t="s">
        <v>10</v>
      </c>
      <c r="J1659" t="s">
        <v>20</v>
      </c>
      <c r="K1659">
        <v>52</v>
      </c>
      <c r="L1659">
        <v>150486475</v>
      </c>
      <c r="M1659" t="s">
        <v>2145</v>
      </c>
      <c r="N1659">
        <v>657</v>
      </c>
      <c r="O1659">
        <v>8353156.950769145</v>
      </c>
      <c r="P1659" s="49" t="s">
        <v>33</v>
      </c>
      <c r="Q1659" s="49">
        <v>9800000</v>
      </c>
      <c r="R1659" s="49">
        <v>32.510452999999998</v>
      </c>
      <c r="S1659" s="49">
        <v>52.540310169999998</v>
      </c>
      <c r="T1659" s="49">
        <v>102.35469113918218</v>
      </c>
      <c r="U1659" s="49" t="s">
        <v>2146</v>
      </c>
      <c r="V1659" s="49">
        <v>0.29728859379567718</v>
      </c>
      <c r="W1659" s="49">
        <v>1.1827248672603601</v>
      </c>
      <c r="X1659" s="49">
        <v>2.8362873714296502</v>
      </c>
      <c r="Y1659" s="49">
        <v>44.303867318364098</v>
      </c>
      <c r="Z1659" s="49">
        <v>0.43808999999999998</v>
      </c>
      <c r="AA1659" s="49">
        <v>148.6976837</v>
      </c>
      <c r="AB1659" s="49">
        <v>1.7852155009999999</v>
      </c>
      <c r="AC1659" s="51">
        <v>0.55651590368719528</v>
      </c>
      <c r="AD1659" s="53">
        <v>98000</v>
      </c>
      <c r="AE1659" s="51">
        <v>85.236295416011686</v>
      </c>
      <c r="AF1659" s="51">
        <v>192.19696066821655</v>
      </c>
      <c r="AG1659" s="51">
        <v>35.188048157724864</v>
      </c>
      <c r="AH1659" s="51">
        <v>0.13407951620810465</v>
      </c>
      <c r="AI1659" s="51">
        <v>0.18308327059588037</v>
      </c>
      <c r="AJ1659" s="51">
        <v>0.14107393531585311</v>
      </c>
      <c r="AK1659" s="51">
        <v>132.83411689506343</v>
      </c>
      <c r="AL1659" s="51">
        <v>93.344049075239411</v>
      </c>
      <c r="AM1659" s="51">
        <v>172.32418471488745</v>
      </c>
    </row>
    <row r="1660" spans="1:39">
      <c r="A1660" t="s">
        <v>3459</v>
      </c>
      <c r="B1660">
        <v>6</v>
      </c>
      <c r="C1660" t="s">
        <v>3460</v>
      </c>
      <c r="D1660" t="s">
        <v>2144</v>
      </c>
      <c r="E1660" t="s">
        <v>137</v>
      </c>
      <c r="F1660" t="s">
        <v>138</v>
      </c>
      <c r="G1660" t="s">
        <v>139</v>
      </c>
      <c r="H1660" t="s">
        <v>140</v>
      </c>
      <c r="I1660" t="s">
        <v>10</v>
      </c>
      <c r="J1660" t="s">
        <v>20</v>
      </c>
      <c r="K1660">
        <v>52</v>
      </c>
      <c r="L1660">
        <v>150486475</v>
      </c>
      <c r="M1660" t="s">
        <v>2145</v>
      </c>
      <c r="N1660">
        <v>658</v>
      </c>
      <c r="O1660">
        <v>8365890.4217306832</v>
      </c>
      <c r="P1660" s="49" t="s">
        <v>33</v>
      </c>
      <c r="Q1660" s="49">
        <v>9800000</v>
      </c>
      <c r="R1660" s="49">
        <v>32.510452999999998</v>
      </c>
      <c r="S1660" s="49">
        <v>52.540310169999998</v>
      </c>
      <c r="T1660" s="49">
        <v>102.35469113918218</v>
      </c>
      <c r="U1660" s="49" t="s">
        <v>2146</v>
      </c>
      <c r="V1660" s="49">
        <v>0.29728859379567718</v>
      </c>
      <c r="W1660" s="49">
        <v>1.1827248672603601</v>
      </c>
      <c r="X1660" s="49">
        <v>2.8362873714296502</v>
      </c>
      <c r="Y1660" s="49">
        <v>44.303867318364098</v>
      </c>
      <c r="Z1660" s="49">
        <v>0.43808999999999998</v>
      </c>
      <c r="AA1660" s="49">
        <v>148.6976837</v>
      </c>
      <c r="AB1660" s="49">
        <v>1.7852155009999999</v>
      </c>
      <c r="AC1660" s="51">
        <v>0.55651590368719528</v>
      </c>
      <c r="AD1660" s="53">
        <v>98000</v>
      </c>
      <c r="AE1660" s="51">
        <v>85.366228793170237</v>
      </c>
      <c r="AF1660" s="51">
        <v>192.48994383996686</v>
      </c>
      <c r="AG1660" s="51">
        <v>35.227209388886962</v>
      </c>
      <c r="AH1660" s="51">
        <v>0.13366375593568994</v>
      </c>
      <c r="AI1660" s="51">
        <v>0.18300805063444933</v>
      </c>
      <c r="AJ1660" s="51">
        <v>0.14107393531585311</v>
      </c>
      <c r="AK1660" s="51">
        <v>132.77954185324202</v>
      </c>
      <c r="AL1660" s="51">
        <v>93.30569857085743</v>
      </c>
      <c r="AM1660" s="51">
        <v>172.25338513562662</v>
      </c>
    </row>
    <row r="1661" spans="1:39">
      <c r="A1661" t="s">
        <v>3461</v>
      </c>
      <c r="B1661">
        <v>6</v>
      </c>
      <c r="C1661" t="s">
        <v>3462</v>
      </c>
      <c r="D1661" t="s">
        <v>2144</v>
      </c>
      <c r="E1661" t="s">
        <v>137</v>
      </c>
      <c r="F1661" t="s">
        <v>138</v>
      </c>
      <c r="G1661" t="s">
        <v>139</v>
      </c>
      <c r="H1661" t="s">
        <v>140</v>
      </c>
      <c r="I1661" t="s">
        <v>10</v>
      </c>
      <c r="J1661" t="s">
        <v>20</v>
      </c>
      <c r="K1661">
        <v>52</v>
      </c>
      <c r="L1661">
        <v>150486475</v>
      </c>
      <c r="M1661" t="s">
        <v>2145</v>
      </c>
      <c r="N1661">
        <v>659</v>
      </c>
      <c r="O1661">
        <v>8378623.8926922213</v>
      </c>
      <c r="P1661" s="49" t="s">
        <v>33</v>
      </c>
      <c r="Q1661" s="49">
        <v>9800000</v>
      </c>
      <c r="R1661" s="49">
        <v>32.510452999999998</v>
      </c>
      <c r="S1661" s="49">
        <v>52.540310169999998</v>
      </c>
      <c r="T1661" s="49">
        <v>102.35469113918218</v>
      </c>
      <c r="U1661" s="49" t="s">
        <v>2146</v>
      </c>
      <c r="V1661" s="49">
        <v>0.29728859379567718</v>
      </c>
      <c r="W1661" s="49">
        <v>1.1827248672603601</v>
      </c>
      <c r="X1661" s="49">
        <v>2.8362873714296502</v>
      </c>
      <c r="Y1661" s="49">
        <v>44.303867318364098</v>
      </c>
      <c r="Z1661" s="49">
        <v>0.43808999999999998</v>
      </c>
      <c r="AA1661" s="49">
        <v>148.6976837</v>
      </c>
      <c r="AB1661" s="49">
        <v>1.7852155009999999</v>
      </c>
      <c r="AC1661" s="51">
        <v>0.55651590368719528</v>
      </c>
      <c r="AD1661" s="53">
        <v>98000</v>
      </c>
      <c r="AE1661" s="51">
        <v>85.496162170328788</v>
      </c>
      <c r="AF1661" s="51">
        <v>192.78292701171719</v>
      </c>
      <c r="AG1661" s="51">
        <v>35.266248914849463</v>
      </c>
      <c r="AH1661" s="51">
        <v>0.13324835596963305</v>
      </c>
      <c r="AI1661" s="51">
        <v>0.1829324279981806</v>
      </c>
      <c r="AJ1661" s="51">
        <v>0.14107393531585311</v>
      </c>
      <c r="AK1661" s="51">
        <v>132.72467465498116</v>
      </c>
      <c r="AL1661" s="51">
        <v>93.267142764813045</v>
      </c>
      <c r="AM1661" s="51">
        <v>172.18220654514926</v>
      </c>
    </row>
    <row r="1662" spans="1:39">
      <c r="A1662" t="s">
        <v>3463</v>
      </c>
      <c r="B1662">
        <v>6</v>
      </c>
      <c r="C1662" t="s">
        <v>3464</v>
      </c>
      <c r="D1662" t="s">
        <v>2144</v>
      </c>
      <c r="E1662" t="s">
        <v>137</v>
      </c>
      <c r="F1662" t="s">
        <v>138</v>
      </c>
      <c r="G1662" t="s">
        <v>139</v>
      </c>
      <c r="H1662" t="s">
        <v>140</v>
      </c>
      <c r="I1662" t="s">
        <v>10</v>
      </c>
      <c r="J1662" t="s">
        <v>20</v>
      </c>
      <c r="K1662">
        <v>52</v>
      </c>
      <c r="L1662">
        <v>150486475</v>
      </c>
      <c r="M1662" t="s">
        <v>2145</v>
      </c>
      <c r="N1662">
        <v>660</v>
      </c>
      <c r="O1662">
        <v>8391357.3636537604</v>
      </c>
      <c r="P1662" s="49" t="s">
        <v>33</v>
      </c>
      <c r="Q1662" s="49">
        <v>9800000</v>
      </c>
      <c r="R1662" s="49">
        <v>32.510452999999998</v>
      </c>
      <c r="S1662" s="49">
        <v>52.540310169999998</v>
      </c>
      <c r="T1662" s="49">
        <v>102.35469113918218</v>
      </c>
      <c r="U1662" s="49" t="s">
        <v>2146</v>
      </c>
      <c r="V1662" s="49">
        <v>0.29728859379567718</v>
      </c>
      <c r="W1662" s="49">
        <v>1.1827248672603601</v>
      </c>
      <c r="X1662" s="49">
        <v>2.8362873714296502</v>
      </c>
      <c r="Y1662" s="49">
        <v>44.303867318364098</v>
      </c>
      <c r="Z1662" s="49">
        <v>0.43808999999999998</v>
      </c>
      <c r="AA1662" s="49">
        <v>148.6976837</v>
      </c>
      <c r="AB1662" s="49">
        <v>1.7852155009999999</v>
      </c>
      <c r="AC1662" s="51">
        <v>0.55651590368719528</v>
      </c>
      <c r="AD1662" s="53">
        <v>98000</v>
      </c>
      <c r="AE1662" s="51">
        <v>85.626095547487353</v>
      </c>
      <c r="AF1662" s="51">
        <v>193.07591018346753</v>
      </c>
      <c r="AG1662" s="51">
        <v>35.305166842823233</v>
      </c>
      <c r="AH1662" s="51">
        <v>0.13283332193199832</v>
      </c>
      <c r="AI1662" s="51">
        <v>0.18285640507547016</v>
      </c>
      <c r="AJ1662" s="51">
        <v>0.14107393531585311</v>
      </c>
      <c r="AK1662" s="51">
        <v>132.66951703315607</v>
      </c>
      <c r="AL1662" s="51">
        <v>93.228382874817456</v>
      </c>
      <c r="AM1662" s="51">
        <v>172.1106511914947</v>
      </c>
    </row>
    <row r="1663" spans="1:39">
      <c r="A1663" t="s">
        <v>3465</v>
      </c>
      <c r="B1663">
        <v>6</v>
      </c>
      <c r="C1663" t="s">
        <v>3466</v>
      </c>
      <c r="D1663" t="s">
        <v>2144</v>
      </c>
      <c r="E1663" t="s">
        <v>137</v>
      </c>
      <c r="F1663" t="s">
        <v>138</v>
      </c>
      <c r="G1663" t="s">
        <v>139</v>
      </c>
      <c r="H1663" t="s">
        <v>140</v>
      </c>
      <c r="I1663" t="s">
        <v>10</v>
      </c>
      <c r="J1663" t="s">
        <v>20</v>
      </c>
      <c r="K1663">
        <v>52</v>
      </c>
      <c r="L1663">
        <v>150486475</v>
      </c>
      <c r="M1663" t="s">
        <v>2145</v>
      </c>
      <c r="N1663">
        <v>661</v>
      </c>
      <c r="O1663">
        <v>8404090.8346152995</v>
      </c>
      <c r="P1663" s="49" t="s">
        <v>33</v>
      </c>
      <c r="Q1663" s="49">
        <v>9800000</v>
      </c>
      <c r="R1663" s="49">
        <v>32.510452999999998</v>
      </c>
      <c r="S1663" s="49">
        <v>52.540310169999998</v>
      </c>
      <c r="T1663" s="49">
        <v>102.35469113918218</v>
      </c>
      <c r="U1663" s="49" t="s">
        <v>2146</v>
      </c>
      <c r="V1663" s="49">
        <v>0.29728859379567718</v>
      </c>
      <c r="W1663" s="49">
        <v>1.1827248672603601</v>
      </c>
      <c r="X1663" s="49">
        <v>2.8362873714296502</v>
      </c>
      <c r="Y1663" s="49">
        <v>44.303867318364098</v>
      </c>
      <c r="Z1663" s="49">
        <v>0.43808999999999998</v>
      </c>
      <c r="AA1663" s="49">
        <v>148.6976837</v>
      </c>
      <c r="AB1663" s="49">
        <v>1.7852155009999999</v>
      </c>
      <c r="AC1663" s="51">
        <v>0.55651590368719528</v>
      </c>
      <c r="AD1663" s="53">
        <v>98000</v>
      </c>
      <c r="AE1663" s="51">
        <v>85.756028924645918</v>
      </c>
      <c r="AF1663" s="51">
        <v>193.36889335521789</v>
      </c>
      <c r="AG1663" s="51">
        <v>35.343963281655235</v>
      </c>
      <c r="AH1663" s="51">
        <v>0.13241865940702507</v>
      </c>
      <c r="AI1663" s="51">
        <v>0.18277998424869979</v>
      </c>
      <c r="AJ1663" s="51">
        <v>0.14107393531585311</v>
      </c>
      <c r="AK1663" s="51">
        <v>132.61407071627855</v>
      </c>
      <c r="AL1663" s="51">
        <v>93.189420115515603</v>
      </c>
      <c r="AM1663" s="51">
        <v>172.03872131704151</v>
      </c>
    </row>
    <row r="1664" spans="1:39">
      <c r="A1664" t="s">
        <v>3467</v>
      </c>
      <c r="B1664">
        <v>6</v>
      </c>
      <c r="C1664" t="s">
        <v>3468</v>
      </c>
      <c r="D1664" t="s">
        <v>2144</v>
      </c>
      <c r="E1664" t="s">
        <v>137</v>
      </c>
      <c r="F1664" t="s">
        <v>138</v>
      </c>
      <c r="G1664" t="s">
        <v>139</v>
      </c>
      <c r="H1664" t="s">
        <v>140</v>
      </c>
      <c r="I1664" t="s">
        <v>10</v>
      </c>
      <c r="J1664" t="s">
        <v>20</v>
      </c>
      <c r="K1664">
        <v>52</v>
      </c>
      <c r="L1664">
        <v>150486475</v>
      </c>
      <c r="M1664" t="s">
        <v>2145</v>
      </c>
      <c r="N1664">
        <v>662</v>
      </c>
      <c r="O1664">
        <v>8416824.3055768386</v>
      </c>
      <c r="P1664" s="49" t="s">
        <v>33</v>
      </c>
      <c r="Q1664" s="49">
        <v>9800000</v>
      </c>
      <c r="R1664" s="49">
        <v>32.510452999999998</v>
      </c>
      <c r="S1664" s="49">
        <v>52.540310169999998</v>
      </c>
      <c r="T1664" s="49">
        <v>102.35469113918218</v>
      </c>
      <c r="U1664" s="49" t="s">
        <v>2146</v>
      </c>
      <c r="V1664" s="49">
        <v>0.29728859379567718</v>
      </c>
      <c r="W1664" s="49">
        <v>1.1827248672603601</v>
      </c>
      <c r="X1664" s="49">
        <v>2.8362873714296502</v>
      </c>
      <c r="Y1664" s="49">
        <v>44.303867318364098</v>
      </c>
      <c r="Z1664" s="49">
        <v>0.43808999999999998</v>
      </c>
      <c r="AA1664" s="49">
        <v>148.6976837</v>
      </c>
      <c r="AB1664" s="49">
        <v>1.7852155009999999</v>
      </c>
      <c r="AC1664" s="51">
        <v>0.55651590368719528</v>
      </c>
      <c r="AD1664" s="53">
        <v>98000</v>
      </c>
      <c r="AE1664" s="51">
        <v>85.885962301804469</v>
      </c>
      <c r="AF1664" s="51">
        <v>193.66187652696823</v>
      </c>
      <c r="AG1664" s="51">
        <v>35.38263834181739</v>
      </c>
      <c r="AH1664" s="51">
        <v>0.13200437394101405</v>
      </c>
      <c r="AI1664" s="51">
        <v>0.18270316789422522</v>
      </c>
      <c r="AJ1664" s="51">
        <v>0.14107393531585311</v>
      </c>
      <c r="AK1664" s="51">
        <v>132.55833742848816</v>
      </c>
      <c r="AL1664" s="51">
        <v>93.150255698480024</v>
      </c>
      <c r="AM1664" s="51">
        <v>171.96641915849631</v>
      </c>
    </row>
    <row r="1665" spans="1:39">
      <c r="A1665" t="s">
        <v>3469</v>
      </c>
      <c r="B1665">
        <v>6</v>
      </c>
      <c r="C1665" t="s">
        <v>3470</v>
      </c>
      <c r="D1665" t="s">
        <v>2144</v>
      </c>
      <c r="E1665" t="s">
        <v>137</v>
      </c>
      <c r="F1665" t="s">
        <v>138</v>
      </c>
      <c r="G1665" t="s">
        <v>139</v>
      </c>
      <c r="H1665" t="s">
        <v>140</v>
      </c>
      <c r="I1665" t="s">
        <v>10</v>
      </c>
      <c r="J1665" t="s">
        <v>20</v>
      </c>
      <c r="K1665">
        <v>52</v>
      </c>
      <c r="L1665">
        <v>150486475</v>
      </c>
      <c r="M1665" t="s">
        <v>2145</v>
      </c>
      <c r="N1665">
        <v>663</v>
      </c>
      <c r="O1665">
        <v>8429557.7765383776</v>
      </c>
      <c r="P1665" s="49" t="s">
        <v>33</v>
      </c>
      <c r="Q1665" s="49">
        <v>9800000</v>
      </c>
      <c r="R1665" s="49">
        <v>32.510452999999998</v>
      </c>
      <c r="S1665" s="49">
        <v>52.540310169999998</v>
      </c>
      <c r="T1665" s="49">
        <v>102.35469113918218</v>
      </c>
      <c r="U1665" s="49" t="s">
        <v>2146</v>
      </c>
      <c r="V1665" s="49">
        <v>0.29728859379567718</v>
      </c>
      <c r="W1665" s="49">
        <v>1.1827248672603601</v>
      </c>
      <c r="X1665" s="49">
        <v>2.8362873714296502</v>
      </c>
      <c r="Y1665" s="49">
        <v>44.303867318364098</v>
      </c>
      <c r="Z1665" s="49">
        <v>0.43808999999999998</v>
      </c>
      <c r="AA1665" s="49">
        <v>148.6976837</v>
      </c>
      <c r="AB1665" s="49">
        <v>1.7852155009999999</v>
      </c>
      <c r="AC1665" s="51">
        <v>0.55651590368719528</v>
      </c>
      <c r="AD1665" s="53">
        <v>98000</v>
      </c>
      <c r="AE1665" s="51">
        <v>86.015895678963034</v>
      </c>
      <c r="AF1665" s="51">
        <v>193.95485969871856</v>
      </c>
      <c r="AG1665" s="51">
        <v>35.421192135395579</v>
      </c>
      <c r="AH1665" s="51">
        <v>0.13159047104262259</v>
      </c>
      <c r="AI1665" s="51">
        <v>0.18262595838236478</v>
      </c>
      <c r="AJ1665" s="51">
        <v>0.14107393531585311</v>
      </c>
      <c r="AK1665" s="51">
        <v>132.50231888954411</v>
      </c>
      <c r="AL1665" s="51">
        <v>93.110890832205143</v>
      </c>
      <c r="AM1665" s="51">
        <v>171.89374694688308</v>
      </c>
    </row>
    <row r="1666" spans="1:39">
      <c r="A1666" t="s">
        <v>3471</v>
      </c>
      <c r="B1666">
        <v>6</v>
      </c>
      <c r="C1666" t="s">
        <v>3472</v>
      </c>
      <c r="D1666" t="s">
        <v>2144</v>
      </c>
      <c r="E1666" t="s">
        <v>137</v>
      </c>
      <c r="F1666" t="s">
        <v>138</v>
      </c>
      <c r="G1666" t="s">
        <v>139</v>
      </c>
      <c r="H1666" t="s">
        <v>140</v>
      </c>
      <c r="I1666" t="s">
        <v>10</v>
      </c>
      <c r="J1666" t="s">
        <v>20</v>
      </c>
      <c r="K1666">
        <v>52</v>
      </c>
      <c r="L1666">
        <v>150486475</v>
      </c>
      <c r="M1666" t="s">
        <v>2145</v>
      </c>
      <c r="N1666">
        <v>664</v>
      </c>
      <c r="O1666">
        <v>8442291.2474999167</v>
      </c>
      <c r="P1666" s="49" t="s">
        <v>33</v>
      </c>
      <c r="Q1666" s="49">
        <v>9800000</v>
      </c>
      <c r="R1666" s="49">
        <v>32.510452999999998</v>
      </c>
      <c r="S1666" s="49">
        <v>52.540310169999998</v>
      </c>
      <c r="T1666" s="49">
        <v>102.35469113918218</v>
      </c>
      <c r="U1666" s="49" t="s">
        <v>2146</v>
      </c>
      <c r="V1666" s="49">
        <v>0.29728859379567718</v>
      </c>
      <c r="W1666" s="49">
        <v>1.1827248672603601</v>
      </c>
      <c r="X1666" s="49">
        <v>2.8362873714296502</v>
      </c>
      <c r="Y1666" s="49">
        <v>44.303867318364098</v>
      </c>
      <c r="Z1666" s="49">
        <v>0.43808999999999998</v>
      </c>
      <c r="AA1666" s="49">
        <v>148.6976837</v>
      </c>
      <c r="AB1666" s="49">
        <v>1.7852155009999999</v>
      </c>
      <c r="AC1666" s="51">
        <v>0.55651590368719528</v>
      </c>
      <c r="AD1666" s="53">
        <v>98000</v>
      </c>
      <c r="AE1666" s="51">
        <v>86.145829056121599</v>
      </c>
      <c r="AF1666" s="51">
        <v>194.24784287046893</v>
      </c>
      <c r="AG1666" s="51">
        <v>35.45962477607857</v>
      </c>
      <c r="AH1666" s="51">
        <v>0.13117695618278635</v>
      </c>
      <c r="AI1666" s="51">
        <v>0.18254835807738803</v>
      </c>
      <c r="AJ1666" s="51">
        <v>0.14107393531585311</v>
      </c>
      <c r="AK1666" s="51">
        <v>132.446016814817</v>
      </c>
      <c r="AL1666" s="51">
        <v>93.071326722101432</v>
      </c>
      <c r="AM1666" s="51">
        <v>171.82070690753255</v>
      </c>
    </row>
    <row r="1667" spans="1:39">
      <c r="A1667" t="s">
        <v>3473</v>
      </c>
      <c r="B1667">
        <v>6</v>
      </c>
      <c r="C1667" t="s">
        <v>3474</v>
      </c>
      <c r="D1667" t="s">
        <v>2144</v>
      </c>
      <c r="E1667" t="s">
        <v>137</v>
      </c>
      <c r="F1667" t="s">
        <v>138</v>
      </c>
      <c r="G1667" t="s">
        <v>139</v>
      </c>
      <c r="H1667" t="s">
        <v>140</v>
      </c>
      <c r="I1667" t="s">
        <v>10</v>
      </c>
      <c r="J1667" t="s">
        <v>20</v>
      </c>
      <c r="K1667">
        <v>52</v>
      </c>
      <c r="L1667">
        <v>150486475</v>
      </c>
      <c r="M1667" t="s">
        <v>2145</v>
      </c>
      <c r="N1667">
        <v>665</v>
      </c>
      <c r="O1667">
        <v>8455024.7184614558</v>
      </c>
      <c r="P1667" s="49" t="s">
        <v>33</v>
      </c>
      <c r="Q1667" s="49">
        <v>9800000</v>
      </c>
      <c r="R1667" s="49">
        <v>32.510452999999998</v>
      </c>
      <c r="S1667" s="49">
        <v>52.540310169999998</v>
      </c>
      <c r="T1667" s="49">
        <v>102.35469113918218</v>
      </c>
      <c r="U1667" s="49" t="s">
        <v>2146</v>
      </c>
      <c r="V1667" s="49">
        <v>0.29728859379567718</v>
      </c>
      <c r="W1667" s="49">
        <v>1.1827248672603601</v>
      </c>
      <c r="X1667" s="49">
        <v>2.8362873714296502</v>
      </c>
      <c r="Y1667" s="49">
        <v>44.303867318364098</v>
      </c>
      <c r="Z1667" s="49">
        <v>0.43808999999999998</v>
      </c>
      <c r="AA1667" s="49">
        <v>148.6976837</v>
      </c>
      <c r="AB1667" s="49">
        <v>1.7852155009999999</v>
      </c>
      <c r="AC1667" s="51">
        <v>0.55651590368719528</v>
      </c>
      <c r="AD1667" s="53">
        <v>98000</v>
      </c>
      <c r="AE1667" s="51">
        <v>86.275762433280164</v>
      </c>
      <c r="AF1667" s="51">
        <v>194.54082604221929</v>
      </c>
      <c r="AG1667" s="51">
        <v>35.497936379146978</v>
      </c>
      <c r="AH1667" s="51">
        <v>0.13076383479475451</v>
      </c>
      <c r="AI1667" s="51">
        <v>0.18247036933750455</v>
      </c>
      <c r="AJ1667" s="51">
        <v>0.14107393531585311</v>
      </c>
      <c r="AK1667" s="51">
        <v>132.38943291528065</v>
      </c>
      <c r="AL1667" s="51">
        <v>93.031564570489721</v>
      </c>
      <c r="AM1667" s="51">
        <v>171.74730126007157</v>
      </c>
    </row>
    <row r="1668" spans="1:39">
      <c r="A1668" t="s">
        <v>3475</v>
      </c>
      <c r="B1668">
        <v>6</v>
      </c>
      <c r="C1668" t="s">
        <v>3476</v>
      </c>
      <c r="D1668" t="s">
        <v>2144</v>
      </c>
      <c r="E1668" t="s">
        <v>137</v>
      </c>
      <c r="F1668" t="s">
        <v>138</v>
      </c>
      <c r="G1668" t="s">
        <v>139</v>
      </c>
      <c r="H1668" t="s">
        <v>140</v>
      </c>
      <c r="I1668" t="s">
        <v>10</v>
      </c>
      <c r="J1668" t="s">
        <v>20</v>
      </c>
      <c r="K1668">
        <v>52</v>
      </c>
      <c r="L1668">
        <v>150486475</v>
      </c>
      <c r="M1668" t="s">
        <v>2145</v>
      </c>
      <c r="N1668">
        <v>666</v>
      </c>
      <c r="O1668">
        <v>8467758.1894229949</v>
      </c>
      <c r="P1668" s="49" t="s">
        <v>33</v>
      </c>
      <c r="Q1668" s="49">
        <v>9800000</v>
      </c>
      <c r="R1668" s="49">
        <v>32.510452999999998</v>
      </c>
      <c r="S1668" s="49">
        <v>52.540310169999998</v>
      </c>
      <c r="T1668" s="49">
        <v>102.35469113918218</v>
      </c>
      <c r="U1668" s="49" t="s">
        <v>2146</v>
      </c>
      <c r="V1668" s="49">
        <v>0.29728859379567718</v>
      </c>
      <c r="W1668" s="49">
        <v>1.1827248672603601</v>
      </c>
      <c r="X1668" s="49">
        <v>2.8362873714296502</v>
      </c>
      <c r="Y1668" s="49">
        <v>44.303867318364098</v>
      </c>
      <c r="Z1668" s="49">
        <v>0.43808999999999998</v>
      </c>
      <c r="AA1668" s="49">
        <v>148.6976837</v>
      </c>
      <c r="AB1668" s="49">
        <v>1.7852155009999999</v>
      </c>
      <c r="AC1668" s="51">
        <v>0.55651590368719528</v>
      </c>
      <c r="AD1668" s="53">
        <v>98000</v>
      </c>
      <c r="AE1668" s="51">
        <v>86.405695810438729</v>
      </c>
      <c r="AF1668" s="51">
        <v>194.83380921396963</v>
      </c>
      <c r="AG1668" s="51">
        <v>35.536127061462224</v>
      </c>
      <c r="AH1668" s="51">
        <v>0.13035111227408722</v>
      </c>
      <c r="AI1668" s="51">
        <v>0.1823919945148528</v>
      </c>
      <c r="AJ1668" s="51">
        <v>0.14107393531585311</v>
      </c>
      <c r="AK1668" s="51">
        <v>132.3325688975041</v>
      </c>
      <c r="AL1668" s="51">
        <v>92.991605576595532</v>
      </c>
      <c r="AM1668" s="51">
        <v>171.67353221841267</v>
      </c>
    </row>
    <row r="1669" spans="1:39">
      <c r="A1669" t="s">
        <v>3477</v>
      </c>
      <c r="B1669">
        <v>6</v>
      </c>
      <c r="C1669" t="s">
        <v>3478</v>
      </c>
      <c r="D1669" t="s">
        <v>2144</v>
      </c>
      <c r="E1669" t="s">
        <v>137</v>
      </c>
      <c r="F1669" t="s">
        <v>138</v>
      </c>
      <c r="G1669" t="s">
        <v>139</v>
      </c>
      <c r="H1669" t="s">
        <v>140</v>
      </c>
      <c r="I1669" t="s">
        <v>10</v>
      </c>
      <c r="J1669" t="s">
        <v>20</v>
      </c>
      <c r="K1669">
        <v>52</v>
      </c>
      <c r="L1669">
        <v>150486475</v>
      </c>
      <c r="M1669" t="s">
        <v>2145</v>
      </c>
      <c r="N1669">
        <v>667</v>
      </c>
      <c r="O1669">
        <v>8480491.6603845339</v>
      </c>
      <c r="P1669" s="49" t="s">
        <v>33</v>
      </c>
      <c r="Q1669" s="49">
        <v>9800000</v>
      </c>
      <c r="R1669" s="49">
        <v>32.510452999999998</v>
      </c>
      <c r="S1669" s="49">
        <v>52.540310169999998</v>
      </c>
      <c r="T1669" s="49">
        <v>102.35469113918218</v>
      </c>
      <c r="U1669" s="49" t="s">
        <v>2146</v>
      </c>
      <c r="V1669" s="49">
        <v>0.29728859379567718</v>
      </c>
      <c r="W1669" s="49">
        <v>1.1827248672603601</v>
      </c>
      <c r="X1669" s="49">
        <v>2.8362873714296502</v>
      </c>
      <c r="Y1669" s="49">
        <v>44.303867318364098</v>
      </c>
      <c r="Z1669" s="49">
        <v>0.43808999999999998</v>
      </c>
      <c r="AA1669" s="49">
        <v>148.6976837</v>
      </c>
      <c r="AB1669" s="49">
        <v>1.7852155009999999</v>
      </c>
      <c r="AC1669" s="51">
        <v>0.55651590368719528</v>
      </c>
      <c r="AD1669" s="53">
        <v>98000</v>
      </c>
      <c r="AE1669" s="51">
        <v>86.53562918759728</v>
      </c>
      <c r="AF1669" s="51">
        <v>195.12679238571997</v>
      </c>
      <c r="AG1669" s="51">
        <v>35.574196941455611</v>
      </c>
      <c r="AH1669" s="51">
        <v>0.12993879397901989</v>
      </c>
      <c r="AI1669" s="51">
        <v>0.18231323595548968</v>
      </c>
      <c r="AJ1669" s="51">
        <v>0.14107393531585311</v>
      </c>
      <c r="AK1669" s="51">
        <v>132.27542646364395</v>
      </c>
      <c r="AL1669" s="51">
        <v>92.951450936543722</v>
      </c>
      <c r="AM1669" s="51">
        <v>171.59940199074416</v>
      </c>
    </row>
    <row r="1670" spans="1:39">
      <c r="A1670" t="s">
        <v>3479</v>
      </c>
      <c r="B1670">
        <v>6</v>
      </c>
      <c r="C1670" t="s">
        <v>3480</v>
      </c>
      <c r="D1670" t="s">
        <v>2144</v>
      </c>
      <c r="E1670" t="s">
        <v>137</v>
      </c>
      <c r="F1670" t="s">
        <v>138</v>
      </c>
      <c r="G1670" t="s">
        <v>139</v>
      </c>
      <c r="H1670" t="s">
        <v>140</v>
      </c>
      <c r="I1670" t="s">
        <v>10</v>
      </c>
      <c r="J1670" t="s">
        <v>20</v>
      </c>
      <c r="K1670">
        <v>52</v>
      </c>
      <c r="L1670">
        <v>150486475</v>
      </c>
      <c r="M1670" t="s">
        <v>2145</v>
      </c>
      <c r="N1670">
        <v>668</v>
      </c>
      <c r="O1670">
        <v>8493225.131346073</v>
      </c>
      <c r="P1670" s="49" t="s">
        <v>33</v>
      </c>
      <c r="Q1670" s="49">
        <v>9800000</v>
      </c>
      <c r="R1670" s="49">
        <v>32.510452999999998</v>
      </c>
      <c r="S1670" s="49">
        <v>52.540310169999998</v>
      </c>
      <c r="T1670" s="49">
        <v>102.35469113918218</v>
      </c>
      <c r="U1670" s="49" t="s">
        <v>2146</v>
      </c>
      <c r="V1670" s="49">
        <v>0.29728859379567718</v>
      </c>
      <c r="W1670" s="49">
        <v>1.1827248672603601</v>
      </c>
      <c r="X1670" s="49">
        <v>2.8362873714296502</v>
      </c>
      <c r="Y1670" s="49">
        <v>44.303867318364098</v>
      </c>
      <c r="Z1670" s="49">
        <v>0.43808999999999998</v>
      </c>
      <c r="AA1670" s="49">
        <v>148.6976837</v>
      </c>
      <c r="AB1670" s="49">
        <v>1.7852155009999999</v>
      </c>
      <c r="AC1670" s="51">
        <v>0.55651590368719528</v>
      </c>
      <c r="AD1670" s="53">
        <v>98000</v>
      </c>
      <c r="AE1670" s="51">
        <v>86.665562564755845</v>
      </c>
      <c r="AF1670" s="51">
        <v>195.4197755574703</v>
      </c>
      <c r="AG1670" s="51">
        <v>35.612146139117236</v>
      </c>
      <c r="AH1670" s="51">
        <v>0.12952688522999287</v>
      </c>
      <c r="AI1670" s="51">
        <v>0.18223409599937948</v>
      </c>
      <c r="AJ1670" s="51">
        <v>0.14107393531585311</v>
      </c>
      <c r="AK1670" s="51">
        <v>132.21800731143634</v>
      </c>
      <c r="AL1670" s="51">
        <v>92.911101843352853</v>
      </c>
      <c r="AM1670" s="51">
        <v>171.52491277951981</v>
      </c>
    </row>
    <row r="1671" spans="1:39">
      <c r="A1671" t="s">
        <v>3481</v>
      </c>
      <c r="B1671">
        <v>6</v>
      </c>
      <c r="C1671" t="s">
        <v>3482</v>
      </c>
      <c r="D1671" t="s">
        <v>2144</v>
      </c>
      <c r="E1671" t="s">
        <v>137</v>
      </c>
      <c r="F1671" t="s">
        <v>138</v>
      </c>
      <c r="G1671" t="s">
        <v>139</v>
      </c>
      <c r="H1671" t="s">
        <v>140</v>
      </c>
      <c r="I1671" t="s">
        <v>10</v>
      </c>
      <c r="J1671" t="s">
        <v>20</v>
      </c>
      <c r="K1671">
        <v>52</v>
      </c>
      <c r="L1671">
        <v>150486475</v>
      </c>
      <c r="M1671" t="s">
        <v>2145</v>
      </c>
      <c r="N1671">
        <v>669</v>
      </c>
      <c r="O1671">
        <v>8505958.6023076121</v>
      </c>
      <c r="P1671" s="49" t="s">
        <v>33</v>
      </c>
      <c r="Q1671" s="49">
        <v>9800000</v>
      </c>
      <c r="R1671" s="49">
        <v>32.510452999999998</v>
      </c>
      <c r="S1671" s="49">
        <v>52.540310169999998</v>
      </c>
      <c r="T1671" s="49">
        <v>102.35469113918218</v>
      </c>
      <c r="U1671" s="49" t="s">
        <v>2146</v>
      </c>
      <c r="V1671" s="49">
        <v>0.29728859379567718</v>
      </c>
      <c r="W1671" s="49">
        <v>1.1827248672603601</v>
      </c>
      <c r="X1671" s="49">
        <v>2.8362873714296502</v>
      </c>
      <c r="Y1671" s="49">
        <v>44.303867318364098</v>
      </c>
      <c r="Z1671" s="49">
        <v>0.43808999999999998</v>
      </c>
      <c r="AA1671" s="49">
        <v>148.6976837</v>
      </c>
      <c r="AB1671" s="49">
        <v>1.7852155009999999</v>
      </c>
      <c r="AC1671" s="51">
        <v>0.55651590368719528</v>
      </c>
      <c r="AD1671" s="53">
        <v>98000</v>
      </c>
      <c r="AE1671" s="51">
        <v>86.79549594191441</v>
      </c>
      <c r="AF1671" s="51">
        <v>195.71275872922067</v>
      </c>
      <c r="AG1671" s="51">
        <v>35.649974775985086</v>
      </c>
      <c r="AH1671" s="51">
        <v>0.12911539131019437</v>
      </c>
      <c r="AI1671" s="51">
        <v>0.1821545769803837</v>
      </c>
      <c r="AJ1671" s="51">
        <v>0.14107393531585311</v>
      </c>
      <c r="AK1671" s="51">
        <v>132.16031313418961</v>
      </c>
      <c r="AL1671" s="51">
        <v>92.87055948693002</v>
      </c>
      <c r="AM1671" s="51">
        <v>171.45006678144924</v>
      </c>
    </row>
    <row r="1672" spans="1:39">
      <c r="A1672" t="s">
        <v>3483</v>
      </c>
      <c r="B1672">
        <v>6</v>
      </c>
      <c r="C1672" t="s">
        <v>3484</v>
      </c>
      <c r="D1672" t="s">
        <v>2144</v>
      </c>
      <c r="E1672" t="s">
        <v>137</v>
      </c>
      <c r="F1672" t="s">
        <v>138</v>
      </c>
      <c r="G1672" t="s">
        <v>139</v>
      </c>
      <c r="H1672" t="s">
        <v>140</v>
      </c>
      <c r="I1672" t="s">
        <v>10</v>
      </c>
      <c r="J1672" t="s">
        <v>20</v>
      </c>
      <c r="K1672">
        <v>52</v>
      </c>
      <c r="L1672">
        <v>150486475</v>
      </c>
      <c r="M1672" t="s">
        <v>2145</v>
      </c>
      <c r="N1672">
        <v>670</v>
      </c>
      <c r="O1672">
        <v>8518692.0732691512</v>
      </c>
      <c r="P1672" s="49" t="s">
        <v>33</v>
      </c>
      <c r="Q1672" s="49">
        <v>9800000</v>
      </c>
      <c r="R1672" s="49">
        <v>32.510452999999998</v>
      </c>
      <c r="S1672" s="49">
        <v>52.540310169999998</v>
      </c>
      <c r="T1672" s="49">
        <v>102.35469113918218</v>
      </c>
      <c r="U1672" s="49" t="s">
        <v>2146</v>
      </c>
      <c r="V1672" s="49">
        <v>0.29728859379567718</v>
      </c>
      <c r="W1672" s="49">
        <v>1.1827248672603601</v>
      </c>
      <c r="X1672" s="49">
        <v>2.8362873714296502</v>
      </c>
      <c r="Y1672" s="49">
        <v>44.303867318364098</v>
      </c>
      <c r="Z1672" s="49">
        <v>0.43808999999999998</v>
      </c>
      <c r="AA1672" s="49">
        <v>148.6976837</v>
      </c>
      <c r="AB1672" s="49">
        <v>1.7852155009999999</v>
      </c>
      <c r="AC1672" s="51">
        <v>0.55651590368719528</v>
      </c>
      <c r="AD1672" s="53">
        <v>98000</v>
      </c>
      <c r="AE1672" s="51">
        <v>86.925429319072975</v>
      </c>
      <c r="AF1672" s="51">
        <v>196.00574190097103</v>
      </c>
      <c r="AG1672" s="51">
        <v>35.687682975134038</v>
      </c>
      <c r="AH1672" s="51">
        <v>0.12870431746530822</v>
      </c>
      <c r="AI1672" s="51">
        <v>0.18207468122625053</v>
      </c>
      <c r="AJ1672" s="51">
        <v>0.14107393531585311</v>
      </c>
      <c r="AK1672" s="51">
        <v>132.10234562077673</v>
      </c>
      <c r="AL1672" s="51">
        <v>92.829825054065466</v>
      </c>
      <c r="AM1672" s="51">
        <v>171.37486618748798</v>
      </c>
    </row>
    <row r="1673" spans="1:39">
      <c r="A1673" t="s">
        <v>3485</v>
      </c>
      <c r="B1673">
        <v>6</v>
      </c>
      <c r="C1673" t="s">
        <v>3486</v>
      </c>
      <c r="D1673" t="s">
        <v>2144</v>
      </c>
      <c r="E1673" t="s">
        <v>137</v>
      </c>
      <c r="F1673" t="s">
        <v>138</v>
      </c>
      <c r="G1673" t="s">
        <v>139</v>
      </c>
      <c r="H1673" t="s">
        <v>140</v>
      </c>
      <c r="I1673" t="s">
        <v>10</v>
      </c>
      <c r="J1673" t="s">
        <v>20</v>
      </c>
      <c r="K1673">
        <v>52</v>
      </c>
      <c r="L1673">
        <v>150486475</v>
      </c>
      <c r="M1673" t="s">
        <v>2145</v>
      </c>
      <c r="N1673">
        <v>671</v>
      </c>
      <c r="O1673">
        <v>8531425.5442306902</v>
      </c>
      <c r="P1673" s="49" t="s">
        <v>33</v>
      </c>
      <c r="Q1673" s="49">
        <v>9800000</v>
      </c>
      <c r="R1673" s="49">
        <v>32.510452999999998</v>
      </c>
      <c r="S1673" s="49">
        <v>52.540310169999998</v>
      </c>
      <c r="T1673" s="49">
        <v>102.35469113918218</v>
      </c>
      <c r="U1673" s="49" t="s">
        <v>2146</v>
      </c>
      <c r="V1673" s="49">
        <v>0.29728859379567718</v>
      </c>
      <c r="W1673" s="49">
        <v>1.1827248672603601</v>
      </c>
      <c r="X1673" s="49">
        <v>2.8362873714296502</v>
      </c>
      <c r="Y1673" s="49">
        <v>44.303867318364098</v>
      </c>
      <c r="Z1673" s="49">
        <v>0.43808999999999998</v>
      </c>
      <c r="AA1673" s="49">
        <v>148.6976837</v>
      </c>
      <c r="AB1673" s="49">
        <v>1.7852155009999999</v>
      </c>
      <c r="AC1673" s="51">
        <v>0.55651590368719528</v>
      </c>
      <c r="AD1673" s="53">
        <v>98000</v>
      </c>
      <c r="AE1673" s="51">
        <v>87.055362696231526</v>
      </c>
      <c r="AF1673" s="51">
        <v>196.29872507272134</v>
      </c>
      <c r="AG1673" s="51">
        <v>35.725270861164958</v>
      </c>
      <c r="AH1673" s="51">
        <v>0.12829366890380292</v>
      </c>
      <c r="AI1673" s="51">
        <v>0.18199441105860509</v>
      </c>
      <c r="AJ1673" s="51">
        <v>0.14107393531585311</v>
      </c>
      <c r="AK1673" s="51">
        <v>132.044106455628</v>
      </c>
      <c r="AL1673" s="51">
        <v>92.788899728427651</v>
      </c>
      <c r="AM1673" s="51">
        <v>171.29931318282834</v>
      </c>
    </row>
    <row r="1674" spans="1:39">
      <c r="A1674" t="s">
        <v>3487</v>
      </c>
      <c r="B1674">
        <v>6</v>
      </c>
      <c r="C1674" t="s">
        <v>3488</v>
      </c>
      <c r="D1674" t="s">
        <v>2144</v>
      </c>
      <c r="E1674" t="s">
        <v>137</v>
      </c>
      <c r="F1674" t="s">
        <v>138</v>
      </c>
      <c r="G1674" t="s">
        <v>139</v>
      </c>
      <c r="H1674" t="s">
        <v>140</v>
      </c>
      <c r="I1674" t="s">
        <v>10</v>
      </c>
      <c r="J1674" t="s">
        <v>20</v>
      </c>
      <c r="K1674">
        <v>52</v>
      </c>
      <c r="L1674">
        <v>150486475</v>
      </c>
      <c r="M1674" t="s">
        <v>2145</v>
      </c>
      <c r="N1674">
        <v>672</v>
      </c>
      <c r="O1674">
        <v>8544159.0151922293</v>
      </c>
      <c r="P1674" s="49" t="s">
        <v>33</v>
      </c>
      <c r="Q1674" s="49">
        <v>9800000</v>
      </c>
      <c r="R1674" s="49">
        <v>32.510452999999998</v>
      </c>
      <c r="S1674" s="49">
        <v>52.540310169999998</v>
      </c>
      <c r="T1674" s="49">
        <v>102.35469113918218</v>
      </c>
      <c r="U1674" s="49" t="s">
        <v>2146</v>
      </c>
      <c r="V1674" s="49">
        <v>0.29728859379567718</v>
      </c>
      <c r="W1674" s="49">
        <v>1.1827248672603601</v>
      </c>
      <c r="X1674" s="49">
        <v>2.8362873714296502</v>
      </c>
      <c r="Y1674" s="49">
        <v>44.303867318364098</v>
      </c>
      <c r="Z1674" s="49">
        <v>0.43808999999999998</v>
      </c>
      <c r="AA1674" s="49">
        <v>148.6976837</v>
      </c>
      <c r="AB1674" s="49">
        <v>1.7852155009999999</v>
      </c>
      <c r="AC1674" s="51">
        <v>0.55651590368719528</v>
      </c>
      <c r="AD1674" s="53">
        <v>98000</v>
      </c>
      <c r="AE1674" s="51">
        <v>87.185296073390091</v>
      </c>
      <c r="AF1674" s="51">
        <v>196.5917082444717</v>
      </c>
      <c r="AG1674" s="51">
        <v>35.762738560193746</v>
      </c>
      <c r="AH1674" s="51">
        <v>0.1278834507966633</v>
      </c>
      <c r="AI1674" s="51">
        <v>0.181913768792939</v>
      </c>
      <c r="AJ1674" s="51">
        <v>0.14107393531585311</v>
      </c>
      <c r="AK1674" s="51">
        <v>131.98559731872373</v>
      </c>
      <c r="AL1674" s="51">
        <v>92.747784690557864</v>
      </c>
      <c r="AM1674" s="51">
        <v>171.22340994688963</v>
      </c>
    </row>
    <row r="1675" spans="1:39">
      <c r="A1675" t="s">
        <v>3489</v>
      </c>
      <c r="B1675">
        <v>6</v>
      </c>
      <c r="C1675" t="s">
        <v>3490</v>
      </c>
      <c r="D1675" t="s">
        <v>2144</v>
      </c>
      <c r="E1675" t="s">
        <v>137</v>
      </c>
      <c r="F1675" t="s">
        <v>138</v>
      </c>
      <c r="G1675" t="s">
        <v>139</v>
      </c>
      <c r="H1675" t="s">
        <v>140</v>
      </c>
      <c r="I1675" t="s">
        <v>10</v>
      </c>
      <c r="J1675" t="s">
        <v>20</v>
      </c>
      <c r="K1675">
        <v>52</v>
      </c>
      <c r="L1675">
        <v>150486475</v>
      </c>
      <c r="M1675" t="s">
        <v>2145</v>
      </c>
      <c r="N1675">
        <v>673</v>
      </c>
      <c r="O1675">
        <v>8556892.4861537684</v>
      </c>
      <c r="P1675" s="49" t="s">
        <v>33</v>
      </c>
      <c r="Q1675" s="49">
        <v>9800000</v>
      </c>
      <c r="R1675" s="49">
        <v>32.510452999999998</v>
      </c>
      <c r="S1675" s="49">
        <v>52.540310169999998</v>
      </c>
      <c r="T1675" s="49">
        <v>102.35469113918218</v>
      </c>
      <c r="U1675" s="49" t="s">
        <v>2146</v>
      </c>
      <c r="V1675" s="49">
        <v>0.29728859379567718</v>
      </c>
      <c r="W1675" s="49">
        <v>1.1827248672603601</v>
      </c>
      <c r="X1675" s="49">
        <v>2.8362873714296502</v>
      </c>
      <c r="Y1675" s="49">
        <v>44.303867318364098</v>
      </c>
      <c r="Z1675" s="49">
        <v>0.43808999999999998</v>
      </c>
      <c r="AA1675" s="49">
        <v>148.6976837</v>
      </c>
      <c r="AB1675" s="49">
        <v>1.7852155009999999</v>
      </c>
      <c r="AC1675" s="51">
        <v>0.55651590368719528</v>
      </c>
      <c r="AD1675" s="53">
        <v>98000</v>
      </c>
      <c r="AE1675" s="51">
        <v>87.315229450548657</v>
      </c>
      <c r="AF1675" s="51">
        <v>196.88469141622204</v>
      </c>
      <c r="AG1675" s="51">
        <v>35.800086199840464</v>
      </c>
      <c r="AH1675" s="51">
        <v>0.12747366827793047</v>
      </c>
      <c r="AI1675" s="51">
        <v>0.18183275673860119</v>
      </c>
      <c r="AJ1675" s="51">
        <v>0.14107393531585311</v>
      </c>
      <c r="AK1675" s="51">
        <v>131.92681988558749</v>
      </c>
      <c r="AL1675" s="51">
        <v>92.706481117865593</v>
      </c>
      <c r="AM1675" s="51">
        <v>171.14715865330939</v>
      </c>
    </row>
    <row r="1676" spans="1:39">
      <c r="A1676" t="s">
        <v>3491</v>
      </c>
      <c r="B1676">
        <v>6</v>
      </c>
      <c r="C1676" t="s">
        <v>3492</v>
      </c>
      <c r="D1676" t="s">
        <v>2144</v>
      </c>
      <c r="E1676" t="s">
        <v>137</v>
      </c>
      <c r="F1676" t="s">
        <v>138</v>
      </c>
      <c r="G1676" t="s">
        <v>139</v>
      </c>
      <c r="H1676" t="s">
        <v>140</v>
      </c>
      <c r="I1676" t="s">
        <v>10</v>
      </c>
      <c r="J1676" t="s">
        <v>20</v>
      </c>
      <c r="K1676">
        <v>52</v>
      </c>
      <c r="L1676">
        <v>150486475</v>
      </c>
      <c r="M1676" t="s">
        <v>2145</v>
      </c>
      <c r="N1676">
        <v>674</v>
      </c>
      <c r="O1676">
        <v>8569625.9571153075</v>
      </c>
      <c r="P1676" s="49" t="s">
        <v>33</v>
      </c>
      <c r="Q1676" s="49">
        <v>9800000</v>
      </c>
      <c r="R1676" s="49">
        <v>32.510452999999998</v>
      </c>
      <c r="S1676" s="49">
        <v>52.540310169999998</v>
      </c>
      <c r="T1676" s="49">
        <v>102.35469113918218</v>
      </c>
      <c r="U1676" s="49" t="s">
        <v>2146</v>
      </c>
      <c r="V1676" s="49">
        <v>0.29728859379567718</v>
      </c>
      <c r="W1676" s="49">
        <v>1.1827248672603601</v>
      </c>
      <c r="X1676" s="49">
        <v>2.8362873714296502</v>
      </c>
      <c r="Y1676" s="49">
        <v>44.303867318364098</v>
      </c>
      <c r="Z1676" s="49">
        <v>0.43808999999999998</v>
      </c>
      <c r="AA1676" s="49">
        <v>148.6976837</v>
      </c>
      <c r="AB1676" s="49">
        <v>1.7852155009999999</v>
      </c>
      <c r="AC1676" s="51">
        <v>0.55651590368719528</v>
      </c>
      <c r="AD1676" s="53">
        <v>98000</v>
      </c>
      <c r="AE1676" s="51">
        <v>87.445162827707222</v>
      </c>
      <c r="AF1676" s="51">
        <v>197.1776745879724</v>
      </c>
      <c r="AG1676" s="51">
        <v>35.837313909218402</v>
      </c>
      <c r="AH1676" s="51">
        <v>0.12706432644417257</v>
      </c>
      <c r="AI1676" s="51">
        <v>0.18175137719878776</v>
      </c>
      <c r="AJ1676" s="51">
        <v>0.14107393531585311</v>
      </c>
      <c r="AK1676" s="51">
        <v>131.86777582727859</v>
      </c>
      <c r="AL1676" s="51">
        <v>92.664990184623349</v>
      </c>
      <c r="AM1676" s="51">
        <v>171.07056146993386</v>
      </c>
    </row>
    <row r="1677" spans="1:39">
      <c r="A1677" t="s">
        <v>3493</v>
      </c>
      <c r="B1677">
        <v>6</v>
      </c>
      <c r="C1677" t="s">
        <v>3494</v>
      </c>
      <c r="D1677" t="s">
        <v>2144</v>
      </c>
      <c r="E1677" t="s">
        <v>137</v>
      </c>
      <c r="F1677" t="s">
        <v>138</v>
      </c>
      <c r="G1677" t="s">
        <v>139</v>
      </c>
      <c r="H1677" t="s">
        <v>140</v>
      </c>
      <c r="I1677" t="s">
        <v>10</v>
      </c>
      <c r="J1677" t="s">
        <v>20</v>
      </c>
      <c r="K1677">
        <v>52</v>
      </c>
      <c r="L1677">
        <v>150486475</v>
      </c>
      <c r="M1677" t="s">
        <v>2145</v>
      </c>
      <c r="N1677">
        <v>675</v>
      </c>
      <c r="O1677">
        <v>8582359.4280768465</v>
      </c>
      <c r="P1677" s="49" t="s">
        <v>33</v>
      </c>
      <c r="Q1677" s="49">
        <v>9800000</v>
      </c>
      <c r="R1677" s="49">
        <v>32.510452999999998</v>
      </c>
      <c r="S1677" s="49">
        <v>52.540310169999998</v>
      </c>
      <c r="T1677" s="49">
        <v>102.35469113918218</v>
      </c>
      <c r="U1677" s="49" t="s">
        <v>2146</v>
      </c>
      <c r="V1677" s="49">
        <v>0.29728859379567718</v>
      </c>
      <c r="W1677" s="49">
        <v>1.1827248672603601</v>
      </c>
      <c r="X1677" s="49">
        <v>2.8362873714296502</v>
      </c>
      <c r="Y1677" s="49">
        <v>44.303867318364098</v>
      </c>
      <c r="Z1677" s="49">
        <v>0.43808999999999998</v>
      </c>
      <c r="AA1677" s="49">
        <v>148.6976837</v>
      </c>
      <c r="AB1677" s="49">
        <v>1.7852155009999999</v>
      </c>
      <c r="AC1677" s="51">
        <v>0.55651590368719528</v>
      </c>
      <c r="AD1677" s="53">
        <v>98000</v>
      </c>
      <c r="AE1677" s="51">
        <v>87.575096204865787</v>
      </c>
      <c r="AF1677" s="51">
        <v>197.47065775972277</v>
      </c>
      <c r="AG1677" s="51">
        <v>35.874421818923217</v>
      </c>
      <c r="AH1677" s="51">
        <v>0.12665543035499982</v>
      </c>
      <c r="AI1677" s="51">
        <v>0.18166963247053289</v>
      </c>
      <c r="AJ1677" s="51">
        <v>0.14107393531585311</v>
      </c>
      <c r="AK1677" s="51">
        <v>131.8084668103858</v>
      </c>
      <c r="AL1677" s="51">
        <v>92.623313061962008</v>
      </c>
      <c r="AM1677" s="51">
        <v>170.99362055880957</v>
      </c>
    </row>
    <row r="1678" spans="1:39">
      <c r="A1678" t="s">
        <v>3495</v>
      </c>
      <c r="B1678">
        <v>6</v>
      </c>
      <c r="C1678" t="s">
        <v>3496</v>
      </c>
      <c r="D1678" t="s">
        <v>2144</v>
      </c>
      <c r="E1678" t="s">
        <v>137</v>
      </c>
      <c r="F1678" t="s">
        <v>138</v>
      </c>
      <c r="G1678" t="s">
        <v>139</v>
      </c>
      <c r="H1678" t="s">
        <v>140</v>
      </c>
      <c r="I1678" t="s">
        <v>10</v>
      </c>
      <c r="J1678" t="s">
        <v>20</v>
      </c>
      <c r="K1678">
        <v>52</v>
      </c>
      <c r="L1678">
        <v>150486475</v>
      </c>
      <c r="M1678" t="s">
        <v>2145</v>
      </c>
      <c r="N1678">
        <v>676</v>
      </c>
      <c r="O1678">
        <v>8595092.8990383856</v>
      </c>
      <c r="P1678" s="49" t="s">
        <v>33</v>
      </c>
      <c r="Q1678" s="49">
        <v>9800000</v>
      </c>
      <c r="R1678" s="49">
        <v>32.510452999999998</v>
      </c>
      <c r="S1678" s="49">
        <v>52.540310169999998</v>
      </c>
      <c r="T1678" s="49">
        <v>102.35469113918218</v>
      </c>
      <c r="U1678" s="49" t="s">
        <v>2146</v>
      </c>
      <c r="V1678" s="49">
        <v>0.29728859379567718</v>
      </c>
      <c r="W1678" s="49">
        <v>1.1827248672603601</v>
      </c>
      <c r="X1678" s="49">
        <v>2.8362873714296502</v>
      </c>
      <c r="Y1678" s="49">
        <v>44.303867318364098</v>
      </c>
      <c r="Z1678" s="49">
        <v>0.43808999999999998</v>
      </c>
      <c r="AA1678" s="49">
        <v>148.6976837</v>
      </c>
      <c r="AB1678" s="49">
        <v>1.7852155009999999</v>
      </c>
      <c r="AC1678" s="51">
        <v>0.55651590368719528</v>
      </c>
      <c r="AD1678" s="53">
        <v>98000</v>
      </c>
      <c r="AE1678" s="51">
        <v>87.705029582024338</v>
      </c>
      <c r="AF1678" s="51">
        <v>197.76364093147308</v>
      </c>
      <c r="AG1678" s="51">
        <v>35.911410061022082</v>
      </c>
      <c r="AH1678" s="51">
        <v>0.12624698503294049</v>
      </c>
      <c r="AI1678" s="51">
        <v>0.18158752484469942</v>
      </c>
      <c r="AJ1678" s="51">
        <v>0.14107393531585311</v>
      </c>
      <c r="AK1678" s="51">
        <v>131.74889449702019</v>
      </c>
      <c r="AL1678" s="51">
        <v>92.581450917866007</v>
      </c>
      <c r="AM1678" s="51">
        <v>170.91633807617436</v>
      </c>
    </row>
    <row r="1679" spans="1:39">
      <c r="A1679" t="s">
        <v>3497</v>
      </c>
      <c r="B1679">
        <v>6</v>
      </c>
      <c r="C1679" t="s">
        <v>3498</v>
      </c>
      <c r="D1679" t="s">
        <v>2144</v>
      </c>
      <c r="E1679" t="s">
        <v>137</v>
      </c>
      <c r="F1679" t="s">
        <v>138</v>
      </c>
      <c r="G1679" t="s">
        <v>139</v>
      </c>
      <c r="H1679" t="s">
        <v>140</v>
      </c>
      <c r="I1679" t="s">
        <v>10</v>
      </c>
      <c r="J1679" t="s">
        <v>20</v>
      </c>
      <c r="K1679">
        <v>52</v>
      </c>
      <c r="L1679">
        <v>150486475</v>
      </c>
      <c r="M1679" t="s">
        <v>2145</v>
      </c>
      <c r="N1679">
        <v>677</v>
      </c>
      <c r="O1679">
        <v>8607826.3699999247</v>
      </c>
      <c r="P1679" s="49" t="s">
        <v>33</v>
      </c>
      <c r="Q1679" s="49">
        <v>9800000</v>
      </c>
      <c r="R1679" s="49">
        <v>32.510452999999998</v>
      </c>
      <c r="S1679" s="49">
        <v>52.540310169999998</v>
      </c>
      <c r="T1679" s="49">
        <v>102.35469113918218</v>
      </c>
      <c r="U1679" s="49" t="s">
        <v>2146</v>
      </c>
      <c r="V1679" s="49">
        <v>0.29728859379567718</v>
      </c>
      <c r="W1679" s="49">
        <v>1.1827248672603601</v>
      </c>
      <c r="X1679" s="49">
        <v>2.8362873714296502</v>
      </c>
      <c r="Y1679" s="49">
        <v>44.303867318364098</v>
      </c>
      <c r="Z1679" s="49">
        <v>0.43808999999999998</v>
      </c>
      <c r="AA1679" s="49">
        <v>148.6976837</v>
      </c>
      <c r="AB1679" s="49">
        <v>1.7852155009999999</v>
      </c>
      <c r="AC1679" s="51">
        <v>0.55651590368719528</v>
      </c>
      <c r="AD1679" s="53">
        <v>98000</v>
      </c>
      <c r="AE1679" s="51">
        <v>87.834962959182903</v>
      </c>
      <c r="AF1679" s="51">
        <v>198.05662410322344</v>
      </c>
      <c r="AG1679" s="51">
        <v>35.948278769042901</v>
      </c>
      <c r="AH1679" s="51">
        <v>0.12583899546364682</v>
      </c>
      <c r="AI1679" s="51">
        <v>0.18150505660597005</v>
      </c>
      <c r="AJ1679" s="51">
        <v>0.14107393531585311</v>
      </c>
      <c r="AK1679" s="51">
        <v>131.68906054480897</v>
      </c>
      <c r="AL1679" s="51">
        <v>92.539404917168909</v>
      </c>
      <c r="AM1679" s="51">
        <v>170.83871617244901</v>
      </c>
    </row>
    <row r="1680" spans="1:39">
      <c r="A1680" t="s">
        <v>3499</v>
      </c>
      <c r="B1680">
        <v>6</v>
      </c>
      <c r="C1680" t="s">
        <v>3500</v>
      </c>
      <c r="D1680" t="s">
        <v>2144</v>
      </c>
      <c r="E1680" t="s">
        <v>137</v>
      </c>
      <c r="F1680" t="s">
        <v>138</v>
      </c>
      <c r="G1680" t="s">
        <v>139</v>
      </c>
      <c r="H1680" t="s">
        <v>140</v>
      </c>
      <c r="I1680" t="s">
        <v>10</v>
      </c>
      <c r="J1680" t="s">
        <v>20</v>
      </c>
      <c r="K1680">
        <v>52</v>
      </c>
      <c r="L1680">
        <v>150486475</v>
      </c>
      <c r="M1680" t="s">
        <v>2145</v>
      </c>
      <c r="N1680">
        <v>678</v>
      </c>
      <c r="O1680">
        <v>8620559.8409614637</v>
      </c>
      <c r="P1680" s="49" t="s">
        <v>33</v>
      </c>
      <c r="Q1680" s="49">
        <v>9800000</v>
      </c>
      <c r="R1680" s="49">
        <v>32.510452999999998</v>
      </c>
      <c r="S1680" s="49">
        <v>52.540310169999998</v>
      </c>
      <c r="T1680" s="49">
        <v>102.35469113918218</v>
      </c>
      <c r="U1680" s="49" t="s">
        <v>2146</v>
      </c>
      <c r="V1680" s="49">
        <v>0.29728859379567718</v>
      </c>
      <c r="W1680" s="49">
        <v>1.1827248672603601</v>
      </c>
      <c r="X1680" s="49">
        <v>2.8362873714296502</v>
      </c>
      <c r="Y1680" s="49">
        <v>44.303867318364098</v>
      </c>
      <c r="Z1680" s="49">
        <v>0.43808999999999998</v>
      </c>
      <c r="AA1680" s="49">
        <v>148.6976837</v>
      </c>
      <c r="AB1680" s="49">
        <v>1.7852155009999999</v>
      </c>
      <c r="AC1680" s="51">
        <v>0.55651590368719528</v>
      </c>
      <c r="AD1680" s="53">
        <v>98000</v>
      </c>
      <c r="AE1680" s="51">
        <v>87.964896336341468</v>
      </c>
      <c r="AF1680" s="51">
        <v>198.34960727497378</v>
      </c>
      <c r="AG1680" s="51">
        <v>35.985028077963399</v>
      </c>
      <c r="AH1680" s="51">
        <v>0.12543146659567922</v>
      </c>
      <c r="AI1680" s="51">
        <v>0.18142223003283814</v>
      </c>
      <c r="AJ1680" s="51">
        <v>0.14107393531585311</v>
      </c>
      <c r="AK1680" s="51">
        <v>131.62896660688872</v>
      </c>
      <c r="AL1680" s="51">
        <v>92.497176221548628</v>
      </c>
      <c r="AM1680" s="51">
        <v>170.76075699222883</v>
      </c>
    </row>
    <row r="1681" spans="1:39">
      <c r="A1681" t="s">
        <v>3501</v>
      </c>
      <c r="B1681">
        <v>6</v>
      </c>
      <c r="C1681" t="s">
        <v>3502</v>
      </c>
      <c r="D1681" t="s">
        <v>2144</v>
      </c>
      <c r="E1681" t="s">
        <v>137</v>
      </c>
      <c r="F1681" t="s">
        <v>138</v>
      </c>
      <c r="G1681" t="s">
        <v>139</v>
      </c>
      <c r="H1681" t="s">
        <v>140</v>
      </c>
      <c r="I1681" t="s">
        <v>10</v>
      </c>
      <c r="J1681" t="s">
        <v>20</v>
      </c>
      <c r="K1681">
        <v>52</v>
      </c>
      <c r="L1681">
        <v>150486475</v>
      </c>
      <c r="M1681" t="s">
        <v>2145</v>
      </c>
      <c r="N1681">
        <v>679</v>
      </c>
      <c r="O1681">
        <v>8633293.3119230028</v>
      </c>
      <c r="P1681" s="49" t="s">
        <v>33</v>
      </c>
      <c r="Q1681" s="49">
        <v>9800000</v>
      </c>
      <c r="R1681" s="49">
        <v>32.510452999999998</v>
      </c>
      <c r="S1681" s="49">
        <v>52.540310169999998</v>
      </c>
      <c r="T1681" s="49">
        <v>102.35469113918218</v>
      </c>
      <c r="U1681" s="49" t="s">
        <v>2146</v>
      </c>
      <c r="V1681" s="49">
        <v>0.29728859379567718</v>
      </c>
      <c r="W1681" s="49">
        <v>1.1827248672603601</v>
      </c>
      <c r="X1681" s="49">
        <v>2.8362873714296502</v>
      </c>
      <c r="Y1681" s="49">
        <v>44.303867318364098</v>
      </c>
      <c r="Z1681" s="49">
        <v>0.43808999999999998</v>
      </c>
      <c r="AA1681" s="49">
        <v>148.6976837</v>
      </c>
      <c r="AB1681" s="49">
        <v>1.7852155009999999</v>
      </c>
      <c r="AC1681" s="51">
        <v>0.55651590368719528</v>
      </c>
      <c r="AD1681" s="53">
        <v>98000</v>
      </c>
      <c r="AE1681" s="51">
        <v>88.094829713500033</v>
      </c>
      <c r="AF1681" s="51">
        <v>198.64259044672414</v>
      </c>
      <c r="AG1681" s="51">
        <v>36.021658124200364</v>
      </c>
      <c r="AH1681" s="51">
        <v>0.12502440334073386</v>
      </c>
      <c r="AI1681" s="51">
        <v>0.18133904739759904</v>
      </c>
      <c r="AJ1681" s="51">
        <v>0.14107393531585311</v>
      </c>
      <c r="AK1681" s="51">
        <v>131.56861433189917</v>
      </c>
      <c r="AL1681" s="51">
        <v>92.454765989523082</v>
      </c>
      <c r="AM1681" s="51">
        <v>170.68246267427526</v>
      </c>
    </row>
    <row r="1682" spans="1:39">
      <c r="A1682" t="s">
        <v>3503</v>
      </c>
      <c r="B1682">
        <v>6</v>
      </c>
      <c r="C1682" t="s">
        <v>3504</v>
      </c>
      <c r="D1682" t="s">
        <v>2144</v>
      </c>
      <c r="E1682" t="s">
        <v>137</v>
      </c>
      <c r="F1682" t="s">
        <v>138</v>
      </c>
      <c r="G1682" t="s">
        <v>139</v>
      </c>
      <c r="H1682" t="s">
        <v>140</v>
      </c>
      <c r="I1682" t="s">
        <v>10</v>
      </c>
      <c r="J1682" t="s">
        <v>20</v>
      </c>
      <c r="K1682">
        <v>52</v>
      </c>
      <c r="L1682">
        <v>150486475</v>
      </c>
      <c r="M1682" t="s">
        <v>2145</v>
      </c>
      <c r="N1682">
        <v>680</v>
      </c>
      <c r="O1682">
        <v>8646026.7828845419</v>
      </c>
      <c r="P1682" s="49" t="s">
        <v>33</v>
      </c>
      <c r="Q1682" s="49">
        <v>9800000</v>
      </c>
      <c r="R1682" s="49">
        <v>32.510452999999998</v>
      </c>
      <c r="S1682" s="49">
        <v>52.540310169999998</v>
      </c>
      <c r="T1682" s="49">
        <v>102.35469113918218</v>
      </c>
      <c r="U1682" s="49" t="s">
        <v>2146</v>
      </c>
      <c r="V1682" s="49">
        <v>0.29728859379567718</v>
      </c>
      <c r="W1682" s="49">
        <v>1.1827248672603601</v>
      </c>
      <c r="X1682" s="49">
        <v>2.8362873714296502</v>
      </c>
      <c r="Y1682" s="49">
        <v>44.303867318364098</v>
      </c>
      <c r="Z1682" s="49">
        <v>0.43808999999999998</v>
      </c>
      <c r="AA1682" s="49">
        <v>148.6976837</v>
      </c>
      <c r="AB1682" s="49">
        <v>1.7852155009999999</v>
      </c>
      <c r="AC1682" s="51">
        <v>0.55651590368719528</v>
      </c>
      <c r="AD1682" s="53">
        <v>98000</v>
      </c>
      <c r="AE1682" s="51">
        <v>88.224763090658584</v>
      </c>
      <c r="AF1682" s="51">
        <v>198.93557361847448</v>
      </c>
      <c r="AG1682" s="51">
        <v>36.058169045598873</v>
      </c>
      <c r="AH1682" s="51">
        <v>0.12461781057385053</v>
      </c>
      <c r="AI1682" s="51">
        <v>0.18125551096634168</v>
      </c>
      <c r="AJ1682" s="51">
        <v>0.14107393531585311</v>
      </c>
      <c r="AK1682" s="51">
        <v>131.50800536397699</v>
      </c>
      <c r="AL1682" s="51">
        <v>92.412175376445887</v>
      </c>
      <c r="AM1682" s="51">
        <v>170.60383535150808</v>
      </c>
    </row>
    <row r="1683" spans="1:39">
      <c r="A1683" t="s">
        <v>3505</v>
      </c>
      <c r="B1683">
        <v>6</v>
      </c>
      <c r="C1683" t="s">
        <v>3506</v>
      </c>
      <c r="D1683" t="s">
        <v>2144</v>
      </c>
      <c r="E1683" t="s">
        <v>137</v>
      </c>
      <c r="F1683" t="s">
        <v>138</v>
      </c>
      <c r="G1683" t="s">
        <v>139</v>
      </c>
      <c r="H1683" t="s">
        <v>140</v>
      </c>
      <c r="I1683" t="s">
        <v>10</v>
      </c>
      <c r="J1683" t="s">
        <v>20</v>
      </c>
      <c r="K1683">
        <v>52</v>
      </c>
      <c r="L1683">
        <v>150486475</v>
      </c>
      <c r="M1683" t="s">
        <v>2145</v>
      </c>
      <c r="N1683">
        <v>681</v>
      </c>
      <c r="O1683">
        <v>8658760.253846081</v>
      </c>
      <c r="P1683" s="49" t="s">
        <v>33</v>
      </c>
      <c r="Q1683" s="49">
        <v>9800000</v>
      </c>
      <c r="R1683" s="49">
        <v>32.510452999999998</v>
      </c>
      <c r="S1683" s="49">
        <v>52.540310169999998</v>
      </c>
      <c r="T1683" s="49">
        <v>102.35469113918218</v>
      </c>
      <c r="U1683" s="49" t="s">
        <v>2146</v>
      </c>
      <c r="V1683" s="49">
        <v>0.29728859379567718</v>
      </c>
      <c r="W1683" s="49">
        <v>1.1827248672603601</v>
      </c>
      <c r="X1683" s="49">
        <v>2.8362873714296502</v>
      </c>
      <c r="Y1683" s="49">
        <v>44.303867318364098</v>
      </c>
      <c r="Z1683" s="49">
        <v>0.43808999999999998</v>
      </c>
      <c r="AA1683" s="49">
        <v>148.6976837</v>
      </c>
      <c r="AB1683" s="49">
        <v>1.7852155009999999</v>
      </c>
      <c r="AC1683" s="51">
        <v>0.55651590368719528</v>
      </c>
      <c r="AD1683" s="53">
        <v>98000</v>
      </c>
      <c r="AE1683" s="51">
        <v>88.354696467817149</v>
      </c>
      <c r="AF1683" s="51">
        <v>199.22855679022481</v>
      </c>
      <c r="AG1683" s="51">
        <v>36.094560981421523</v>
      </c>
      <c r="AH1683" s="51">
        <v>0.12421169313321799</v>
      </c>
      <c r="AI1683" s="51">
        <v>0.18117162299894002</v>
      </c>
      <c r="AJ1683" s="51">
        <v>0.14107393531585311</v>
      </c>
      <c r="AK1683" s="51">
        <v>131.44714134274963</v>
      </c>
      <c r="AL1683" s="51">
        <v>92.369405534501965</v>
      </c>
      <c r="AM1683" s="51">
        <v>170.52487715099727</v>
      </c>
    </row>
    <row r="1684" spans="1:39">
      <c r="A1684" t="s">
        <v>3507</v>
      </c>
      <c r="B1684">
        <v>6</v>
      </c>
      <c r="C1684" t="s">
        <v>3508</v>
      </c>
      <c r="D1684" t="s">
        <v>2144</v>
      </c>
      <c r="E1684" t="s">
        <v>137</v>
      </c>
      <c r="F1684" t="s">
        <v>138</v>
      </c>
      <c r="G1684" t="s">
        <v>139</v>
      </c>
      <c r="H1684" t="s">
        <v>140</v>
      </c>
      <c r="I1684" t="s">
        <v>10</v>
      </c>
      <c r="J1684" t="s">
        <v>20</v>
      </c>
      <c r="K1684">
        <v>52</v>
      </c>
      <c r="L1684">
        <v>150486475</v>
      </c>
      <c r="M1684" t="s">
        <v>2145</v>
      </c>
      <c r="N1684">
        <v>682</v>
      </c>
      <c r="O1684">
        <v>8671493.72480762</v>
      </c>
      <c r="P1684" s="49" t="s">
        <v>33</v>
      </c>
      <c r="Q1684" s="49">
        <v>9800000</v>
      </c>
      <c r="R1684" s="49">
        <v>32.510452999999998</v>
      </c>
      <c r="S1684" s="49">
        <v>52.540310169999998</v>
      </c>
      <c r="T1684" s="49">
        <v>102.35469113918218</v>
      </c>
      <c r="U1684" s="49" t="s">
        <v>2146</v>
      </c>
      <c r="V1684" s="49">
        <v>0.29728859379567718</v>
      </c>
      <c r="W1684" s="49">
        <v>1.1827248672603601</v>
      </c>
      <c r="X1684" s="49">
        <v>2.8362873714296502</v>
      </c>
      <c r="Y1684" s="49">
        <v>44.303867318364098</v>
      </c>
      <c r="Z1684" s="49">
        <v>0.43808999999999998</v>
      </c>
      <c r="AA1684" s="49">
        <v>148.6976837</v>
      </c>
      <c r="AB1684" s="49">
        <v>1.7852155009999999</v>
      </c>
      <c r="AC1684" s="51">
        <v>0.55651590368719528</v>
      </c>
      <c r="AD1684" s="53">
        <v>98000</v>
      </c>
      <c r="AE1684" s="51">
        <v>88.484629844975714</v>
      </c>
      <c r="AF1684" s="51">
        <v>199.52153996197518</v>
      </c>
      <c r="AG1684" s="51">
        <v>36.130834072337684</v>
      </c>
      <c r="AH1684" s="51">
        <v>0.12380605582039245</v>
      </c>
      <c r="AI1684" s="51">
        <v>0.18108738574904493</v>
      </c>
      <c r="AJ1684" s="51">
        <v>0.14107393531585311</v>
      </c>
      <c r="AK1684" s="51">
        <v>131.38602390332949</v>
      </c>
      <c r="AL1684" s="51">
        <v>92.326457612703436</v>
      </c>
      <c r="AM1684" s="51">
        <v>170.44559019395555</v>
      </c>
    </row>
    <row r="1685" spans="1:39">
      <c r="A1685" t="s">
        <v>3509</v>
      </c>
      <c r="B1685">
        <v>6</v>
      </c>
      <c r="C1685" t="s">
        <v>3510</v>
      </c>
      <c r="D1685" t="s">
        <v>2144</v>
      </c>
      <c r="E1685" t="s">
        <v>137</v>
      </c>
      <c r="F1685" t="s">
        <v>138</v>
      </c>
      <c r="G1685" t="s">
        <v>139</v>
      </c>
      <c r="H1685" t="s">
        <v>140</v>
      </c>
      <c r="I1685" t="s">
        <v>10</v>
      </c>
      <c r="J1685" t="s">
        <v>20</v>
      </c>
      <c r="K1685">
        <v>52</v>
      </c>
      <c r="L1685">
        <v>150486475</v>
      </c>
      <c r="M1685" t="s">
        <v>2145</v>
      </c>
      <c r="N1685">
        <v>683</v>
      </c>
      <c r="O1685">
        <v>8684227.1957691591</v>
      </c>
      <c r="P1685" s="49" t="s">
        <v>33</v>
      </c>
      <c r="Q1685" s="49">
        <v>9800000</v>
      </c>
      <c r="R1685" s="49">
        <v>32.510452999999998</v>
      </c>
      <c r="S1685" s="49">
        <v>52.540310169999998</v>
      </c>
      <c r="T1685" s="49">
        <v>102.35469113918218</v>
      </c>
      <c r="U1685" s="49" t="s">
        <v>2146</v>
      </c>
      <c r="V1685" s="49">
        <v>0.29728859379567718</v>
      </c>
      <c r="W1685" s="49">
        <v>1.1827248672603601</v>
      </c>
      <c r="X1685" s="49">
        <v>2.8362873714296502</v>
      </c>
      <c r="Y1685" s="49">
        <v>44.303867318364098</v>
      </c>
      <c r="Z1685" s="49">
        <v>0.43808999999999998</v>
      </c>
      <c r="AA1685" s="49">
        <v>148.6976837</v>
      </c>
      <c r="AB1685" s="49">
        <v>1.7852155009999999</v>
      </c>
      <c r="AC1685" s="51">
        <v>0.55651590368719528</v>
      </c>
      <c r="AD1685" s="53">
        <v>98000</v>
      </c>
      <c r="AE1685" s="51">
        <v>88.614563222134279</v>
      </c>
      <c r="AF1685" s="51">
        <v>199.81452313372552</v>
      </c>
      <c r="AG1685" s="51">
        <v>36.16698846041276</v>
      </c>
      <c r="AH1685" s="51">
        <v>0.12340090340029705</v>
      </c>
      <c r="AI1685" s="51">
        <v>0.1810028014640761</v>
      </c>
      <c r="AJ1685" s="51">
        <v>0.14107393531585311</v>
      </c>
      <c r="AK1685" s="51">
        <v>131.324654676308</v>
      </c>
      <c r="AL1685" s="51">
        <v>92.283332756885486</v>
      </c>
      <c r="AM1685" s="51">
        <v>170.36597659573053</v>
      </c>
    </row>
    <row r="1686" spans="1:39">
      <c r="A1686" t="s">
        <v>3511</v>
      </c>
      <c r="B1686">
        <v>6</v>
      </c>
      <c r="C1686" t="s">
        <v>3512</v>
      </c>
      <c r="D1686" t="s">
        <v>2144</v>
      </c>
      <c r="E1686" t="s">
        <v>137</v>
      </c>
      <c r="F1686" t="s">
        <v>138</v>
      </c>
      <c r="G1686" t="s">
        <v>139</v>
      </c>
      <c r="H1686" t="s">
        <v>140</v>
      </c>
      <c r="I1686" t="s">
        <v>10</v>
      </c>
      <c r="J1686" t="s">
        <v>20</v>
      </c>
      <c r="K1686">
        <v>52</v>
      </c>
      <c r="L1686">
        <v>150486475</v>
      </c>
      <c r="M1686" t="s">
        <v>2145</v>
      </c>
      <c r="N1686">
        <v>684</v>
      </c>
      <c r="O1686">
        <v>8696960.6667306982</v>
      </c>
      <c r="P1686" s="49" t="s">
        <v>33</v>
      </c>
      <c r="Q1686" s="49">
        <v>9800000</v>
      </c>
      <c r="R1686" s="49">
        <v>32.510452999999998</v>
      </c>
      <c r="S1686" s="49">
        <v>52.540310169999998</v>
      </c>
      <c r="T1686" s="49">
        <v>102.35469113918218</v>
      </c>
      <c r="U1686" s="49" t="s">
        <v>2146</v>
      </c>
      <c r="V1686" s="49">
        <v>0.29728859379567718</v>
      </c>
      <c r="W1686" s="49">
        <v>1.1827248672603601</v>
      </c>
      <c r="X1686" s="49">
        <v>2.8362873714296502</v>
      </c>
      <c r="Y1686" s="49">
        <v>44.303867318364098</v>
      </c>
      <c r="Z1686" s="49">
        <v>0.43808999999999998</v>
      </c>
      <c r="AA1686" s="49">
        <v>148.6976837</v>
      </c>
      <c r="AB1686" s="49">
        <v>1.7852155009999999</v>
      </c>
      <c r="AC1686" s="51">
        <v>0.55651590368719528</v>
      </c>
      <c r="AD1686" s="53">
        <v>98000</v>
      </c>
      <c r="AE1686" s="51">
        <v>88.744496599292845</v>
      </c>
      <c r="AF1686" s="51">
        <v>200.10750630547588</v>
      </c>
      <c r="AG1686" s="51">
        <v>36.203024289097499</v>
      </c>
      <c r="AH1686" s="51">
        <v>0.12299624060129591</v>
      </c>
      <c r="AI1686" s="51">
        <v>0.18091787238521403</v>
      </c>
      <c r="AJ1686" s="51">
        <v>0.14107393531585311</v>
      </c>
      <c r="AK1686" s="51">
        <v>131.2630352877498</v>
      </c>
      <c r="AL1686" s="51">
        <v>92.240032109702312</v>
      </c>
      <c r="AM1686" s="51">
        <v>170.2860384657973</v>
      </c>
    </row>
    <row r="1687" spans="1:39">
      <c r="A1687" t="s">
        <v>3513</v>
      </c>
      <c r="B1687">
        <v>6</v>
      </c>
      <c r="C1687" t="s">
        <v>3514</v>
      </c>
      <c r="D1687" t="s">
        <v>2144</v>
      </c>
      <c r="E1687" t="s">
        <v>137</v>
      </c>
      <c r="F1687" t="s">
        <v>138</v>
      </c>
      <c r="G1687" t="s">
        <v>139</v>
      </c>
      <c r="H1687" t="s">
        <v>140</v>
      </c>
      <c r="I1687" t="s">
        <v>10</v>
      </c>
      <c r="J1687" t="s">
        <v>20</v>
      </c>
      <c r="K1687">
        <v>52</v>
      </c>
      <c r="L1687">
        <v>150486475</v>
      </c>
      <c r="M1687" t="s">
        <v>2145</v>
      </c>
      <c r="N1687">
        <v>685</v>
      </c>
      <c r="O1687">
        <v>8709694.1376922373</v>
      </c>
      <c r="P1687" s="49" t="s">
        <v>33</v>
      </c>
      <c r="Q1687" s="49">
        <v>9800000</v>
      </c>
      <c r="R1687" s="49">
        <v>32.510452999999998</v>
      </c>
      <c r="S1687" s="49">
        <v>52.540310169999998</v>
      </c>
      <c r="T1687" s="49">
        <v>102.35469113918218</v>
      </c>
      <c r="U1687" s="49" t="s">
        <v>2146</v>
      </c>
      <c r="V1687" s="49">
        <v>0.29728859379567718</v>
      </c>
      <c r="W1687" s="49">
        <v>1.1827248672603601</v>
      </c>
      <c r="X1687" s="49">
        <v>2.8362873714296502</v>
      </c>
      <c r="Y1687" s="49">
        <v>44.303867318364098</v>
      </c>
      <c r="Z1687" s="49">
        <v>0.43808999999999998</v>
      </c>
      <c r="AA1687" s="49">
        <v>148.6976837</v>
      </c>
      <c r="AB1687" s="49">
        <v>1.7852155009999999</v>
      </c>
      <c r="AC1687" s="51">
        <v>0.55651590368719528</v>
      </c>
      <c r="AD1687" s="53">
        <v>98000</v>
      </c>
      <c r="AE1687" s="51">
        <v>88.874429976451395</v>
      </c>
      <c r="AF1687" s="51">
        <v>200.40048947722622</v>
      </c>
      <c r="AG1687" s="51">
        <v>36.238941703217293</v>
      </c>
      <c r="AH1687" s="51">
        <v>0.12259207211532544</v>
      </c>
      <c r="AI1687" s="51">
        <v>0.18083260074739257</v>
      </c>
      <c r="AJ1687" s="51">
        <v>0.14107393531585311</v>
      </c>
      <c r="AK1687" s="51">
        <v>131.20116735918734</v>
      </c>
      <c r="AL1687" s="51">
        <v>92.196556810623221</v>
      </c>
      <c r="AM1687" s="51">
        <v>170.20577790775144</v>
      </c>
    </row>
    <row r="1688" spans="1:39">
      <c r="A1688" t="s">
        <v>3515</v>
      </c>
      <c r="B1688">
        <v>6</v>
      </c>
      <c r="C1688" t="s">
        <v>3516</v>
      </c>
      <c r="D1688" t="s">
        <v>2144</v>
      </c>
      <c r="E1688" t="s">
        <v>137</v>
      </c>
      <c r="F1688" t="s">
        <v>138</v>
      </c>
      <c r="G1688" t="s">
        <v>139</v>
      </c>
      <c r="H1688" t="s">
        <v>140</v>
      </c>
      <c r="I1688" t="s">
        <v>10</v>
      </c>
      <c r="J1688" t="s">
        <v>20</v>
      </c>
      <c r="K1688">
        <v>52</v>
      </c>
      <c r="L1688">
        <v>150486475</v>
      </c>
      <c r="M1688" t="s">
        <v>2145</v>
      </c>
      <c r="N1688">
        <v>686</v>
      </c>
      <c r="O1688">
        <v>8722427.6086537763</v>
      </c>
      <c r="P1688" s="49" t="s">
        <v>33</v>
      </c>
      <c r="Q1688" s="49">
        <v>9800000</v>
      </c>
      <c r="R1688" s="49">
        <v>32.510452999999998</v>
      </c>
      <c r="S1688" s="49">
        <v>52.540310169999998</v>
      </c>
      <c r="T1688" s="49">
        <v>102.35469113918218</v>
      </c>
      <c r="U1688" s="49" t="s">
        <v>2146</v>
      </c>
      <c r="V1688" s="49">
        <v>0.29728859379567718</v>
      </c>
      <c r="W1688" s="49">
        <v>1.1827248672603601</v>
      </c>
      <c r="X1688" s="49">
        <v>2.8362873714296502</v>
      </c>
      <c r="Y1688" s="49">
        <v>44.303867318364098</v>
      </c>
      <c r="Z1688" s="49">
        <v>0.43808999999999998</v>
      </c>
      <c r="AA1688" s="49">
        <v>148.6976837</v>
      </c>
      <c r="AB1688" s="49">
        <v>1.7852155009999999</v>
      </c>
      <c r="AC1688" s="51">
        <v>0.55651590368719528</v>
      </c>
      <c r="AD1688" s="53">
        <v>98000</v>
      </c>
      <c r="AE1688" s="51">
        <v>89.004363353609961</v>
      </c>
      <c r="AF1688" s="51">
        <v>200.69347264897655</v>
      </c>
      <c r="AG1688" s="51">
        <v>36.274740848961557</v>
      </c>
      <c r="AH1688" s="51">
        <v>0.12218840259798167</v>
      </c>
      <c r="AI1688" s="51">
        <v>0.18074698877929124</v>
      </c>
      <c r="AJ1688" s="51">
        <v>0.14107393531585311</v>
      </c>
      <c r="AK1688" s="51">
        <v>131.13905250761528</v>
      </c>
      <c r="AL1688" s="51">
        <v>92.152907995928857</v>
      </c>
      <c r="AM1688" s="51">
        <v>170.12519701930171</v>
      </c>
    </row>
    <row r="1689" spans="1:39">
      <c r="A1689" t="s">
        <v>3517</v>
      </c>
      <c r="B1689">
        <v>6</v>
      </c>
      <c r="C1689" t="s">
        <v>3518</v>
      </c>
      <c r="D1689" t="s">
        <v>2144</v>
      </c>
      <c r="E1689" t="s">
        <v>137</v>
      </c>
      <c r="F1689" t="s">
        <v>138</v>
      </c>
      <c r="G1689" t="s">
        <v>139</v>
      </c>
      <c r="H1689" t="s">
        <v>140</v>
      </c>
      <c r="I1689" t="s">
        <v>10</v>
      </c>
      <c r="J1689" t="s">
        <v>20</v>
      </c>
      <c r="K1689">
        <v>52</v>
      </c>
      <c r="L1689">
        <v>150486475</v>
      </c>
      <c r="M1689" t="s">
        <v>2145</v>
      </c>
      <c r="N1689">
        <v>687</v>
      </c>
      <c r="O1689">
        <v>8735161.0796153154</v>
      </c>
      <c r="P1689" s="49" t="s">
        <v>33</v>
      </c>
      <c r="Q1689" s="49">
        <v>9800000</v>
      </c>
      <c r="R1689" s="49">
        <v>32.510452999999998</v>
      </c>
      <c r="S1689" s="49">
        <v>52.540310169999998</v>
      </c>
      <c r="T1689" s="49">
        <v>102.35469113918218</v>
      </c>
      <c r="U1689" s="49" t="s">
        <v>2146</v>
      </c>
      <c r="V1689" s="49">
        <v>0.29728859379567718</v>
      </c>
      <c r="W1689" s="49">
        <v>1.1827248672603601</v>
      </c>
      <c r="X1689" s="49">
        <v>2.8362873714296502</v>
      </c>
      <c r="Y1689" s="49">
        <v>44.303867318364098</v>
      </c>
      <c r="Z1689" s="49">
        <v>0.43808999999999998</v>
      </c>
      <c r="AA1689" s="49">
        <v>148.6976837</v>
      </c>
      <c r="AB1689" s="49">
        <v>1.7852155009999999</v>
      </c>
      <c r="AC1689" s="51">
        <v>0.55651590368719528</v>
      </c>
      <c r="AD1689" s="53">
        <v>98000</v>
      </c>
      <c r="AE1689" s="51">
        <v>89.134296730768526</v>
      </c>
      <c r="AF1689" s="51">
        <v>200.98645582072692</v>
      </c>
      <c r="AG1689" s="51">
        <v>36.310421873873004</v>
      </c>
      <c r="AH1689" s="51">
        <v>0.1217852366683003</v>
      </c>
      <c r="AI1689" s="51">
        <v>0.18066103870332767</v>
      </c>
      <c r="AJ1689" s="51">
        <v>0.14107393531585311</v>
      </c>
      <c r="AK1689" s="51">
        <v>131.0766923454851</v>
      </c>
      <c r="AL1689" s="51">
        <v>92.109086798707224</v>
      </c>
      <c r="AM1689" s="51">
        <v>170.04429789226296</v>
      </c>
    </row>
    <row r="1690" spans="1:39">
      <c r="A1690" t="s">
        <v>3519</v>
      </c>
      <c r="B1690">
        <v>6</v>
      </c>
      <c r="C1690" t="s">
        <v>3520</v>
      </c>
      <c r="D1690" t="s">
        <v>2144</v>
      </c>
      <c r="E1690" t="s">
        <v>137</v>
      </c>
      <c r="F1690" t="s">
        <v>138</v>
      </c>
      <c r="G1690" t="s">
        <v>139</v>
      </c>
      <c r="H1690" t="s">
        <v>140</v>
      </c>
      <c r="I1690" t="s">
        <v>10</v>
      </c>
      <c r="J1690" t="s">
        <v>20</v>
      </c>
      <c r="K1690">
        <v>52</v>
      </c>
      <c r="L1690">
        <v>150486475</v>
      </c>
      <c r="M1690" t="s">
        <v>2145</v>
      </c>
      <c r="N1690">
        <v>688</v>
      </c>
      <c r="O1690">
        <v>8747894.5505768545</v>
      </c>
      <c r="P1690" s="49" t="s">
        <v>33</v>
      </c>
      <c r="Q1690" s="49">
        <v>9800000</v>
      </c>
      <c r="R1690" s="49">
        <v>32.510452999999998</v>
      </c>
      <c r="S1690" s="49">
        <v>52.540310169999998</v>
      </c>
      <c r="T1690" s="49">
        <v>102.35469113918218</v>
      </c>
      <c r="U1690" s="49" t="s">
        <v>2146</v>
      </c>
      <c r="V1690" s="49">
        <v>0.29728859379567718</v>
      </c>
      <c r="W1690" s="49">
        <v>1.1827248672603601</v>
      </c>
      <c r="X1690" s="49">
        <v>2.8362873714296502</v>
      </c>
      <c r="Y1690" s="49">
        <v>44.303867318364098</v>
      </c>
      <c r="Z1690" s="49">
        <v>0.43808999999999998</v>
      </c>
      <c r="AA1690" s="49">
        <v>148.6976837</v>
      </c>
      <c r="AB1690" s="49">
        <v>1.7852155009999999</v>
      </c>
      <c r="AC1690" s="51">
        <v>0.55651590368719528</v>
      </c>
      <c r="AD1690" s="53">
        <v>98000</v>
      </c>
      <c r="AE1690" s="51">
        <v>89.264230107927091</v>
      </c>
      <c r="AF1690" s="51">
        <v>201.27943899247728</v>
      </c>
      <c r="AG1690" s="51">
        <v>36.345984926837104</v>
      </c>
      <c r="AH1690" s="51">
        <v>0.1213825789093506</v>
      </c>
      <c r="AI1690" s="51">
        <v>0.18057475273565085</v>
      </c>
      <c r="AJ1690" s="51">
        <v>0.14107393531585311</v>
      </c>
      <c r="AK1690" s="51">
        <v>131.01408848070005</v>
      </c>
      <c r="AL1690" s="51">
        <v>92.065094348850309</v>
      </c>
      <c r="AM1690" s="51">
        <v>169.96308261254981</v>
      </c>
    </row>
    <row r="1691" spans="1:39">
      <c r="A1691" t="s">
        <v>3521</v>
      </c>
      <c r="B1691">
        <v>6</v>
      </c>
      <c r="C1691" t="s">
        <v>3522</v>
      </c>
      <c r="D1691" t="s">
        <v>2144</v>
      </c>
      <c r="E1691" t="s">
        <v>137</v>
      </c>
      <c r="F1691" t="s">
        <v>138</v>
      </c>
      <c r="G1691" t="s">
        <v>139</v>
      </c>
      <c r="H1691" t="s">
        <v>140</v>
      </c>
      <c r="I1691" t="s">
        <v>10</v>
      </c>
      <c r="J1691" t="s">
        <v>20</v>
      </c>
      <c r="K1691">
        <v>52</v>
      </c>
      <c r="L1691">
        <v>150486475</v>
      </c>
      <c r="M1691" t="s">
        <v>2145</v>
      </c>
      <c r="N1691">
        <v>689</v>
      </c>
      <c r="O1691">
        <v>8760628.0215383936</v>
      </c>
      <c r="P1691" s="49" t="s">
        <v>33</v>
      </c>
      <c r="Q1691" s="49">
        <v>9800000</v>
      </c>
      <c r="R1691" s="49">
        <v>32.510452999999998</v>
      </c>
      <c r="S1691" s="49">
        <v>52.540310169999998</v>
      </c>
      <c r="T1691" s="49">
        <v>102.35469113918218</v>
      </c>
      <c r="U1691" s="49" t="s">
        <v>2146</v>
      </c>
      <c r="V1691" s="49">
        <v>0.29728859379567718</v>
      </c>
      <c r="W1691" s="49">
        <v>1.1827248672603601</v>
      </c>
      <c r="X1691" s="49">
        <v>2.8362873714296502</v>
      </c>
      <c r="Y1691" s="49">
        <v>44.303867318364098</v>
      </c>
      <c r="Z1691" s="49">
        <v>0.43808999999999998</v>
      </c>
      <c r="AA1691" s="49">
        <v>148.6976837</v>
      </c>
      <c r="AB1691" s="49">
        <v>1.7852155009999999</v>
      </c>
      <c r="AC1691" s="51">
        <v>0.55651590368719528</v>
      </c>
      <c r="AD1691" s="53">
        <v>98000</v>
      </c>
      <c r="AE1691" s="51">
        <v>89.394163485085642</v>
      </c>
      <c r="AF1691" s="51">
        <v>201.57242216422759</v>
      </c>
      <c r="AG1691" s="51">
        <v>36.381430158071389</v>
      </c>
      <c r="AH1691" s="51">
        <v>0.12098043386769057</v>
      </c>
      <c r="AI1691" s="51">
        <v>0.18048813308613346</v>
      </c>
      <c r="AJ1691" s="51">
        <v>0.14107393531585311</v>
      </c>
      <c r="AK1691" s="51">
        <v>130.95124251660977</v>
      </c>
      <c r="AL1691" s="51">
        <v>92.020931773050137</v>
      </c>
      <c r="AM1691" s="51">
        <v>169.88155326016937</v>
      </c>
    </row>
    <row r="1692" spans="1:39">
      <c r="A1692" t="s">
        <v>3523</v>
      </c>
      <c r="B1692">
        <v>6</v>
      </c>
      <c r="C1692" t="s">
        <v>3524</v>
      </c>
      <c r="D1692" t="s">
        <v>2144</v>
      </c>
      <c r="E1692" t="s">
        <v>137</v>
      </c>
      <c r="F1692" t="s">
        <v>138</v>
      </c>
      <c r="G1692" t="s">
        <v>139</v>
      </c>
      <c r="H1692" t="s">
        <v>140</v>
      </c>
      <c r="I1692" t="s">
        <v>10</v>
      </c>
      <c r="J1692" t="s">
        <v>20</v>
      </c>
      <c r="K1692">
        <v>52</v>
      </c>
      <c r="L1692">
        <v>150486475</v>
      </c>
      <c r="M1692" t="s">
        <v>2145</v>
      </c>
      <c r="N1692">
        <v>690</v>
      </c>
      <c r="O1692">
        <v>8773361.4924999326</v>
      </c>
      <c r="P1692" s="49" t="s">
        <v>33</v>
      </c>
      <c r="Q1692" s="49">
        <v>9800000</v>
      </c>
      <c r="R1692" s="49">
        <v>32.510452999999998</v>
      </c>
      <c r="S1692" s="49">
        <v>52.540310169999998</v>
      </c>
      <c r="T1692" s="49">
        <v>102.35469113918218</v>
      </c>
      <c r="U1692" s="49" t="s">
        <v>2146</v>
      </c>
      <c r="V1692" s="49">
        <v>0.29728859379567718</v>
      </c>
      <c r="W1692" s="49">
        <v>1.1827248672603601</v>
      </c>
      <c r="X1692" s="49">
        <v>2.8362873714296502</v>
      </c>
      <c r="Y1692" s="49">
        <v>44.303867318364098</v>
      </c>
      <c r="Z1692" s="49">
        <v>0.43808999999999998</v>
      </c>
      <c r="AA1692" s="49">
        <v>148.6976837</v>
      </c>
      <c r="AB1692" s="49">
        <v>1.7852155009999999</v>
      </c>
      <c r="AC1692" s="51">
        <v>0.55651590368719528</v>
      </c>
      <c r="AD1692" s="53">
        <v>98000</v>
      </c>
      <c r="AE1692" s="51">
        <v>89.524096862244207</v>
      </c>
      <c r="AF1692" s="51">
        <v>201.86540533597795</v>
      </c>
      <c r="AG1692" s="51">
        <v>36.416757719114976</v>
      </c>
      <c r="AH1692" s="51">
        <v>0.12057880605404871</v>
      </c>
      <c r="AI1692" s="51">
        <v>0.18040118195836555</v>
      </c>
      <c r="AJ1692" s="51">
        <v>0.14107393531585311</v>
      </c>
      <c r="AK1692" s="51">
        <v>130.88815605200548</v>
      </c>
      <c r="AL1692" s="51">
        <v>91.976600194795623</v>
      </c>
      <c r="AM1692" s="51">
        <v>169.79971190921538</v>
      </c>
    </row>
    <row r="1693" spans="1:39">
      <c r="A1693" t="s">
        <v>3525</v>
      </c>
      <c r="B1693">
        <v>6</v>
      </c>
      <c r="C1693" t="s">
        <v>3526</v>
      </c>
      <c r="D1693" t="s">
        <v>2144</v>
      </c>
      <c r="E1693" t="s">
        <v>137</v>
      </c>
      <c r="F1693" t="s">
        <v>138</v>
      </c>
      <c r="G1693" t="s">
        <v>139</v>
      </c>
      <c r="H1693" t="s">
        <v>140</v>
      </c>
      <c r="I1693" t="s">
        <v>10</v>
      </c>
      <c r="J1693" t="s">
        <v>20</v>
      </c>
      <c r="K1693">
        <v>52</v>
      </c>
      <c r="L1693">
        <v>150486475</v>
      </c>
      <c r="M1693" t="s">
        <v>2145</v>
      </c>
      <c r="N1693">
        <v>691</v>
      </c>
      <c r="O1693">
        <v>8786094.9634614717</v>
      </c>
      <c r="P1693" s="49" t="s">
        <v>33</v>
      </c>
      <c r="Q1693" s="49">
        <v>9800000</v>
      </c>
      <c r="R1693" s="49">
        <v>32.510452999999998</v>
      </c>
      <c r="S1693" s="49">
        <v>52.540310169999998</v>
      </c>
      <c r="T1693" s="49">
        <v>102.35469113918218</v>
      </c>
      <c r="U1693" s="49" t="s">
        <v>2146</v>
      </c>
      <c r="V1693" s="49">
        <v>0.29728859379567718</v>
      </c>
      <c r="W1693" s="49">
        <v>1.1827248672603601</v>
      </c>
      <c r="X1693" s="49">
        <v>2.8362873714296502</v>
      </c>
      <c r="Y1693" s="49">
        <v>44.303867318364098</v>
      </c>
      <c r="Z1693" s="49">
        <v>0.43808999999999998</v>
      </c>
      <c r="AA1693" s="49">
        <v>148.6976837</v>
      </c>
      <c r="AB1693" s="49">
        <v>1.7852155009999999</v>
      </c>
      <c r="AC1693" s="51">
        <v>0.55651590368719528</v>
      </c>
      <c r="AD1693" s="53">
        <v>98000</v>
      </c>
      <c r="AE1693" s="51">
        <v>89.654030239402772</v>
      </c>
      <c r="AF1693" s="51">
        <v>202.15838850772829</v>
      </c>
      <c r="AG1693" s="51">
        <v>36.451967762817901</v>
      </c>
      <c r="AH1693" s="51">
        <v>0.12017769994287947</v>
      </c>
      <c r="AI1693" s="51">
        <v>0.18031390154964747</v>
      </c>
      <c r="AJ1693" s="51">
        <v>0.14107393531585311</v>
      </c>
      <c r="AK1693" s="51">
        <v>130.82483068111512</v>
      </c>
      <c r="AL1693" s="51">
        <v>91.932100734368831</v>
      </c>
      <c r="AM1693" s="51">
        <v>169.71756062786142</v>
      </c>
    </row>
    <row r="1694" spans="1:39">
      <c r="A1694" t="s">
        <v>3527</v>
      </c>
      <c r="B1694">
        <v>6</v>
      </c>
      <c r="C1694" t="s">
        <v>3528</v>
      </c>
      <c r="D1694" t="s">
        <v>2144</v>
      </c>
      <c r="E1694" t="s">
        <v>137</v>
      </c>
      <c r="F1694" t="s">
        <v>138</v>
      </c>
      <c r="G1694" t="s">
        <v>139</v>
      </c>
      <c r="H1694" t="s">
        <v>140</v>
      </c>
      <c r="I1694" t="s">
        <v>10</v>
      </c>
      <c r="J1694" t="s">
        <v>20</v>
      </c>
      <c r="K1694">
        <v>52</v>
      </c>
      <c r="L1694">
        <v>150486475</v>
      </c>
      <c r="M1694" t="s">
        <v>2145</v>
      </c>
      <c r="N1694">
        <v>692</v>
      </c>
      <c r="O1694">
        <v>8798828.4344230108</v>
      </c>
      <c r="P1694" s="49" t="s">
        <v>33</v>
      </c>
      <c r="Q1694" s="49">
        <v>9800000</v>
      </c>
      <c r="R1694" s="49">
        <v>32.510452999999998</v>
      </c>
      <c r="S1694" s="49">
        <v>52.540310169999998</v>
      </c>
      <c r="T1694" s="49">
        <v>102.35469113918218</v>
      </c>
      <c r="U1694" s="49" t="s">
        <v>2146</v>
      </c>
      <c r="V1694" s="49">
        <v>0.29728859379567718</v>
      </c>
      <c r="W1694" s="49">
        <v>1.1827248672603601</v>
      </c>
      <c r="X1694" s="49">
        <v>2.8362873714296502</v>
      </c>
      <c r="Y1694" s="49">
        <v>44.303867318364098</v>
      </c>
      <c r="Z1694" s="49">
        <v>0.43808999999999998</v>
      </c>
      <c r="AA1694" s="49">
        <v>148.6976837</v>
      </c>
      <c r="AB1694" s="49">
        <v>1.7852155009999999</v>
      </c>
      <c r="AC1694" s="51">
        <v>0.55651590368719528</v>
      </c>
      <c r="AD1694" s="53">
        <v>98000</v>
      </c>
      <c r="AE1694" s="51">
        <v>89.783963616561337</v>
      </c>
      <c r="AF1694" s="51">
        <v>202.45137167947865</v>
      </c>
      <c r="AG1694" s="51">
        <v>36.487060443330655</v>
      </c>
      <c r="AH1694" s="51">
        <v>0.1197771199727979</v>
      </c>
      <c r="AI1694" s="51">
        <v>0.18022629405098342</v>
      </c>
      <c r="AJ1694" s="51">
        <v>0.14107393531585311</v>
      </c>
      <c r="AK1694" s="51">
        <v>130.76126799359841</v>
      </c>
      <c r="AL1694" s="51">
        <v>91.887434508841835</v>
      </c>
      <c r="AM1694" s="51">
        <v>169.63510147835498</v>
      </c>
    </row>
    <row r="1695" spans="1:39">
      <c r="A1695" t="s">
        <v>3529</v>
      </c>
      <c r="B1695">
        <v>6</v>
      </c>
      <c r="C1695" t="s">
        <v>3530</v>
      </c>
      <c r="D1695" t="s">
        <v>2144</v>
      </c>
      <c r="E1695" t="s">
        <v>137</v>
      </c>
      <c r="F1695" t="s">
        <v>138</v>
      </c>
      <c r="G1695" t="s">
        <v>139</v>
      </c>
      <c r="H1695" t="s">
        <v>140</v>
      </c>
      <c r="I1695" t="s">
        <v>10</v>
      </c>
      <c r="J1695" t="s">
        <v>20</v>
      </c>
      <c r="K1695">
        <v>52</v>
      </c>
      <c r="L1695">
        <v>150486475</v>
      </c>
      <c r="M1695" t="s">
        <v>2145</v>
      </c>
      <c r="N1695">
        <v>693</v>
      </c>
      <c r="O1695">
        <v>8811561.9053845499</v>
      </c>
      <c r="P1695" s="49" t="s">
        <v>33</v>
      </c>
      <c r="Q1695" s="49">
        <v>9800000</v>
      </c>
      <c r="R1695" s="49">
        <v>32.510452999999998</v>
      </c>
      <c r="S1695" s="49">
        <v>52.540310169999998</v>
      </c>
      <c r="T1695" s="49">
        <v>102.35469113918218</v>
      </c>
      <c r="U1695" s="49" t="s">
        <v>2146</v>
      </c>
      <c r="V1695" s="49">
        <v>0.29728859379567718</v>
      </c>
      <c r="W1695" s="49">
        <v>1.1827248672603601</v>
      </c>
      <c r="X1695" s="49">
        <v>2.8362873714296502</v>
      </c>
      <c r="Y1695" s="49">
        <v>44.303867318364098</v>
      </c>
      <c r="Z1695" s="49">
        <v>0.43808999999999998</v>
      </c>
      <c r="AA1695" s="49">
        <v>148.6976837</v>
      </c>
      <c r="AB1695" s="49">
        <v>1.7852155009999999</v>
      </c>
      <c r="AC1695" s="51">
        <v>0.55651590368719528</v>
      </c>
      <c r="AD1695" s="53">
        <v>98000</v>
      </c>
      <c r="AE1695" s="51">
        <v>89.913896993719902</v>
      </c>
      <c r="AF1695" s="51">
        <v>202.74435485122902</v>
      </c>
      <c r="AG1695" s="51">
        <v>36.522035916093607</v>
      </c>
      <c r="AH1695" s="51">
        <v>0.1193770705464012</v>
      </c>
      <c r="AI1695" s="51">
        <v>0.18013836164707506</v>
      </c>
      <c r="AJ1695" s="51">
        <v>0.14107393531585311</v>
      </c>
      <c r="AK1695" s="51">
        <v>130.69746957454237</v>
      </c>
      <c r="AL1695" s="51">
        <v>91.842602632073351</v>
      </c>
      <c r="AM1695" s="51">
        <v>169.55233651701135</v>
      </c>
    </row>
    <row r="1696" spans="1:39">
      <c r="A1696" t="s">
        <v>3531</v>
      </c>
      <c r="B1696">
        <v>6</v>
      </c>
      <c r="C1696" t="s">
        <v>3532</v>
      </c>
      <c r="D1696" t="s">
        <v>2144</v>
      </c>
      <c r="E1696" t="s">
        <v>137</v>
      </c>
      <c r="F1696" t="s">
        <v>138</v>
      </c>
      <c r="G1696" t="s">
        <v>139</v>
      </c>
      <c r="H1696" t="s">
        <v>140</v>
      </c>
      <c r="I1696" t="s">
        <v>10</v>
      </c>
      <c r="J1696" t="s">
        <v>20</v>
      </c>
      <c r="K1696">
        <v>52</v>
      </c>
      <c r="L1696">
        <v>150486475</v>
      </c>
      <c r="M1696" t="s">
        <v>2145</v>
      </c>
      <c r="N1696">
        <v>694</v>
      </c>
      <c r="O1696">
        <v>8824295.3763460889</v>
      </c>
      <c r="P1696" s="49" t="s">
        <v>33</v>
      </c>
      <c r="Q1696" s="49">
        <v>9800000</v>
      </c>
      <c r="R1696" s="49">
        <v>32.510452999999998</v>
      </c>
      <c r="S1696" s="49">
        <v>52.540310169999998</v>
      </c>
      <c r="T1696" s="49">
        <v>102.35469113918218</v>
      </c>
      <c r="U1696" s="49" t="s">
        <v>2146</v>
      </c>
      <c r="V1696" s="49">
        <v>0.29728859379567718</v>
      </c>
      <c r="W1696" s="49">
        <v>1.1827248672603601</v>
      </c>
      <c r="X1696" s="49">
        <v>2.8362873714296502</v>
      </c>
      <c r="Y1696" s="49">
        <v>44.303867318364098</v>
      </c>
      <c r="Z1696" s="49">
        <v>0.43808999999999998</v>
      </c>
      <c r="AA1696" s="49">
        <v>148.6976837</v>
      </c>
      <c r="AB1696" s="49">
        <v>1.7852155009999999</v>
      </c>
      <c r="AC1696" s="51">
        <v>0.55651590368719528</v>
      </c>
      <c r="AD1696" s="53">
        <v>98000</v>
      </c>
      <c r="AE1696" s="51">
        <v>90.043830370878453</v>
      </c>
      <c r="AF1696" s="51">
        <v>203.03733802297933</v>
      </c>
      <c r="AG1696" s="51">
        <v>36.556894337826556</v>
      </c>
      <c r="AH1696" s="51">
        <v>0.11897755603061262</v>
      </c>
      <c r="AI1696" s="51">
        <v>0.18005010651631537</v>
      </c>
      <c r="AJ1696" s="51">
        <v>0.14107393531585311</v>
      </c>
      <c r="AK1696" s="51">
        <v>130.63343700445682</v>
      </c>
      <c r="AL1696" s="51">
        <v>91.797606214705667</v>
      </c>
      <c r="AM1696" s="51">
        <v>169.46926779420798</v>
      </c>
    </row>
    <row r="1697" spans="1:39">
      <c r="A1697" t="s">
        <v>3533</v>
      </c>
      <c r="B1697">
        <v>6</v>
      </c>
      <c r="C1697" t="s">
        <v>3534</v>
      </c>
      <c r="D1697" t="s">
        <v>2144</v>
      </c>
      <c r="E1697" t="s">
        <v>137</v>
      </c>
      <c r="F1697" t="s">
        <v>138</v>
      </c>
      <c r="G1697" t="s">
        <v>139</v>
      </c>
      <c r="H1697" t="s">
        <v>140</v>
      </c>
      <c r="I1697" t="s">
        <v>10</v>
      </c>
      <c r="J1697" t="s">
        <v>20</v>
      </c>
      <c r="K1697">
        <v>52</v>
      </c>
      <c r="L1697">
        <v>150486475</v>
      </c>
      <c r="M1697" t="s">
        <v>2145</v>
      </c>
      <c r="N1697">
        <v>695</v>
      </c>
      <c r="O1697">
        <v>8837028.847307628</v>
      </c>
      <c r="P1697" s="49" t="s">
        <v>33</v>
      </c>
      <c r="Q1697" s="49">
        <v>9800000</v>
      </c>
      <c r="R1697" s="49">
        <v>32.510452999999998</v>
      </c>
      <c r="S1697" s="49">
        <v>52.540310169999998</v>
      </c>
      <c r="T1697" s="49">
        <v>102.35469113918218</v>
      </c>
      <c r="U1697" s="49" t="s">
        <v>2146</v>
      </c>
      <c r="V1697" s="49">
        <v>0.29728859379567718</v>
      </c>
      <c r="W1697" s="49">
        <v>1.1827248672603601</v>
      </c>
      <c r="X1697" s="49">
        <v>2.8362873714296502</v>
      </c>
      <c r="Y1697" s="49">
        <v>44.303867318364098</v>
      </c>
      <c r="Z1697" s="49">
        <v>0.43808999999999998</v>
      </c>
      <c r="AA1697" s="49">
        <v>148.6976837</v>
      </c>
      <c r="AB1697" s="49">
        <v>1.7852155009999999</v>
      </c>
      <c r="AC1697" s="51">
        <v>0.55651590368719528</v>
      </c>
      <c r="AD1697" s="53">
        <v>98000</v>
      </c>
      <c r="AE1697" s="51">
        <v>90.173763748037018</v>
      </c>
      <c r="AF1697" s="51">
        <v>203.33032119472969</v>
      </c>
      <c r="AG1697" s="51">
        <v>36.591635866518232</v>
      </c>
      <c r="AH1697" s="51">
        <v>0.11857858075643025</v>
      </c>
      <c r="AI1697" s="51">
        <v>0.17996153083078237</v>
      </c>
      <c r="AJ1697" s="51">
        <v>0.14107393531585311</v>
      </c>
      <c r="AK1697" s="51">
        <v>130.56917185926983</v>
      </c>
      <c r="AL1697" s="51">
        <v>91.752446364161401</v>
      </c>
      <c r="AM1697" s="51">
        <v>169.38589735437827</v>
      </c>
    </row>
    <row r="1698" spans="1:39">
      <c r="A1698" t="s">
        <v>3535</v>
      </c>
      <c r="B1698">
        <v>6</v>
      </c>
      <c r="C1698" t="s">
        <v>3536</v>
      </c>
      <c r="D1698" t="s">
        <v>2144</v>
      </c>
      <c r="E1698" t="s">
        <v>137</v>
      </c>
      <c r="F1698" t="s">
        <v>138</v>
      </c>
      <c r="G1698" t="s">
        <v>139</v>
      </c>
      <c r="H1698" t="s">
        <v>140</v>
      </c>
      <c r="I1698" t="s">
        <v>10</v>
      </c>
      <c r="J1698" t="s">
        <v>20</v>
      </c>
      <c r="K1698">
        <v>52</v>
      </c>
      <c r="L1698">
        <v>150486475</v>
      </c>
      <c r="M1698" t="s">
        <v>2145</v>
      </c>
      <c r="N1698">
        <v>696</v>
      </c>
      <c r="O1698">
        <v>8849762.3182691671</v>
      </c>
      <c r="P1698" s="49" t="s">
        <v>33</v>
      </c>
      <c r="Q1698" s="49">
        <v>9800000</v>
      </c>
      <c r="R1698" s="49">
        <v>32.510452999999998</v>
      </c>
      <c r="S1698" s="49">
        <v>52.540310169999998</v>
      </c>
      <c r="T1698" s="49">
        <v>102.35469113918218</v>
      </c>
      <c r="U1698" s="49" t="s">
        <v>2146</v>
      </c>
      <c r="V1698" s="49">
        <v>0.29728859379567718</v>
      </c>
      <c r="W1698" s="49">
        <v>1.1827248672603601</v>
      </c>
      <c r="X1698" s="49">
        <v>2.8362873714296502</v>
      </c>
      <c r="Y1698" s="49">
        <v>44.303867318364098</v>
      </c>
      <c r="Z1698" s="49">
        <v>0.43808999999999998</v>
      </c>
      <c r="AA1698" s="49">
        <v>148.6976837</v>
      </c>
      <c r="AB1698" s="49">
        <v>1.7852155009999999</v>
      </c>
      <c r="AC1698" s="51">
        <v>0.55651590368719528</v>
      </c>
      <c r="AD1698" s="53">
        <v>98000</v>
      </c>
      <c r="AE1698" s="51">
        <v>90.303697125195583</v>
      </c>
      <c r="AF1698" s="51">
        <v>203.62330436648003</v>
      </c>
      <c r="AG1698" s="51">
        <v>36.626260661415813</v>
      </c>
      <c r="AH1698" s="51">
        <v>0.11818014901923048</v>
      </c>
      <c r="AI1698" s="51">
        <v>0.17987263675623338</v>
      </c>
      <c r="AJ1698" s="51">
        <v>0.14107393531585311</v>
      </c>
      <c r="AK1698" s="51">
        <v>130.5046757103236</v>
      </c>
      <c r="AL1698" s="51">
        <v>91.70712418464062</v>
      </c>
      <c r="AM1698" s="51">
        <v>169.30222723600656</v>
      </c>
    </row>
    <row r="1699" spans="1:39">
      <c r="A1699" t="s">
        <v>3537</v>
      </c>
      <c r="B1699">
        <v>6</v>
      </c>
      <c r="C1699" t="s">
        <v>3538</v>
      </c>
      <c r="D1699" t="s">
        <v>2144</v>
      </c>
      <c r="E1699" t="s">
        <v>137</v>
      </c>
      <c r="F1699" t="s">
        <v>138</v>
      </c>
      <c r="G1699" t="s">
        <v>139</v>
      </c>
      <c r="H1699" t="s">
        <v>140</v>
      </c>
      <c r="I1699" t="s">
        <v>10</v>
      </c>
      <c r="J1699" t="s">
        <v>20</v>
      </c>
      <c r="K1699">
        <v>52</v>
      </c>
      <c r="L1699">
        <v>150486475</v>
      </c>
      <c r="M1699" t="s">
        <v>2145</v>
      </c>
      <c r="N1699">
        <v>697</v>
      </c>
      <c r="O1699">
        <v>8862495.7892307062</v>
      </c>
      <c r="P1699" s="49" t="s">
        <v>33</v>
      </c>
      <c r="Q1699" s="49">
        <v>9800000</v>
      </c>
      <c r="R1699" s="49">
        <v>32.510452999999998</v>
      </c>
      <c r="S1699" s="49">
        <v>52.540310169999998</v>
      </c>
      <c r="T1699" s="49">
        <v>102.35469113918218</v>
      </c>
      <c r="U1699" s="49" t="s">
        <v>2146</v>
      </c>
      <c r="V1699" s="49">
        <v>0.29728859379567718</v>
      </c>
      <c r="W1699" s="49">
        <v>1.1827248672603601</v>
      </c>
      <c r="X1699" s="49">
        <v>2.8362873714296502</v>
      </c>
      <c r="Y1699" s="49">
        <v>44.303867318364098</v>
      </c>
      <c r="Z1699" s="49">
        <v>0.43808999999999998</v>
      </c>
      <c r="AA1699" s="49">
        <v>148.6976837</v>
      </c>
      <c r="AB1699" s="49">
        <v>1.7852155009999999</v>
      </c>
      <c r="AC1699" s="51">
        <v>0.55651590368719528</v>
      </c>
      <c r="AD1699" s="53">
        <v>98000</v>
      </c>
      <c r="AE1699" s="51">
        <v>90.433630502354148</v>
      </c>
      <c r="AF1699" s="51">
        <v>203.91628753823039</v>
      </c>
      <c r="AG1699" s="51">
        <v>36.660768883014555</v>
      </c>
      <c r="AH1699" s="51">
        <v>0.11778226507884353</v>
      </c>
      <c r="AI1699" s="51">
        <v>0.17978342645209919</v>
      </c>
      <c r="AJ1699" s="51">
        <v>0.14107393531585311</v>
      </c>
      <c r="AK1699" s="51">
        <v>130.43995012437006</v>
      </c>
      <c r="AL1699" s="51">
        <v>91.66164077711781</v>
      </c>
      <c r="AM1699" s="51">
        <v>169.2182594716223</v>
      </c>
    </row>
    <row r="1700" spans="1:39">
      <c r="A1700" t="s">
        <v>3539</v>
      </c>
      <c r="B1700">
        <v>6</v>
      </c>
      <c r="C1700" t="s">
        <v>3540</v>
      </c>
      <c r="D1700" t="s">
        <v>2144</v>
      </c>
      <c r="E1700" t="s">
        <v>137</v>
      </c>
      <c r="F1700" t="s">
        <v>138</v>
      </c>
      <c r="G1700" t="s">
        <v>139</v>
      </c>
      <c r="H1700" t="s">
        <v>140</v>
      </c>
      <c r="I1700" t="s">
        <v>10</v>
      </c>
      <c r="J1700" t="s">
        <v>20</v>
      </c>
      <c r="K1700">
        <v>52</v>
      </c>
      <c r="L1700">
        <v>150486475</v>
      </c>
      <c r="M1700" t="s">
        <v>2145</v>
      </c>
      <c r="N1700">
        <v>698</v>
      </c>
      <c r="O1700">
        <v>8875229.2601922452</v>
      </c>
      <c r="P1700" s="49" t="s">
        <v>33</v>
      </c>
      <c r="Q1700" s="49">
        <v>9800000</v>
      </c>
      <c r="R1700" s="49">
        <v>32.510452999999998</v>
      </c>
      <c r="S1700" s="49">
        <v>52.540310169999998</v>
      </c>
      <c r="T1700" s="49">
        <v>102.35469113918218</v>
      </c>
      <c r="U1700" s="49" t="s">
        <v>2146</v>
      </c>
      <c r="V1700" s="49">
        <v>0.29728859379567718</v>
      </c>
      <c r="W1700" s="49">
        <v>1.1827248672603601</v>
      </c>
      <c r="X1700" s="49">
        <v>2.8362873714296502</v>
      </c>
      <c r="Y1700" s="49">
        <v>44.303867318364098</v>
      </c>
      <c r="Z1700" s="49">
        <v>0.43808999999999998</v>
      </c>
      <c r="AA1700" s="49">
        <v>148.6976837</v>
      </c>
      <c r="AB1700" s="49">
        <v>1.7852155009999999</v>
      </c>
      <c r="AC1700" s="51">
        <v>0.55651590368719528</v>
      </c>
      <c r="AD1700" s="53">
        <v>98000</v>
      </c>
      <c r="AE1700" s="51">
        <v>90.563563879512714</v>
      </c>
      <c r="AF1700" s="51">
        <v>204.20927070998076</v>
      </c>
      <c r="AG1700" s="51">
        <v>36.695160693047335</v>
      </c>
      <c r="AH1700" s="51">
        <v>0.11738493315951688</v>
      </c>
      <c r="AI1700" s="51">
        <v>0.17969390207147853</v>
      </c>
      <c r="AJ1700" s="51">
        <v>0.14107393531585311</v>
      </c>
      <c r="AK1700" s="51">
        <v>130.37499666356715</v>
      </c>
      <c r="AL1700" s="51">
        <v>91.615997239339151</v>
      </c>
      <c r="AM1700" s="51">
        <v>169.13399608779511</v>
      </c>
    </row>
    <row r="1701" spans="1:39">
      <c r="A1701" t="s">
        <v>3541</v>
      </c>
      <c r="B1701">
        <v>6</v>
      </c>
      <c r="C1701" t="s">
        <v>3542</v>
      </c>
      <c r="D1701" t="s">
        <v>2144</v>
      </c>
      <c r="E1701" t="s">
        <v>137</v>
      </c>
      <c r="F1701" t="s">
        <v>138</v>
      </c>
      <c r="G1701" t="s">
        <v>139</v>
      </c>
      <c r="H1701" t="s">
        <v>140</v>
      </c>
      <c r="I1701" t="s">
        <v>10</v>
      </c>
      <c r="J1701" t="s">
        <v>20</v>
      </c>
      <c r="K1701">
        <v>52</v>
      </c>
      <c r="L1701">
        <v>150486475</v>
      </c>
      <c r="M1701" t="s">
        <v>2145</v>
      </c>
      <c r="N1701">
        <v>699</v>
      </c>
      <c r="O1701">
        <v>8887962.7311537843</v>
      </c>
      <c r="P1701" s="49" t="s">
        <v>33</v>
      </c>
      <c r="Q1701" s="49">
        <v>9800000</v>
      </c>
      <c r="R1701" s="49">
        <v>32.510452999999998</v>
      </c>
      <c r="S1701" s="49">
        <v>52.540310169999998</v>
      </c>
      <c r="T1701" s="49">
        <v>102.35469113918218</v>
      </c>
      <c r="U1701" s="49" t="s">
        <v>2146</v>
      </c>
      <c r="V1701" s="49">
        <v>0.29728859379567718</v>
      </c>
      <c r="W1701" s="49">
        <v>1.1827248672603601</v>
      </c>
      <c r="X1701" s="49">
        <v>2.8362873714296502</v>
      </c>
      <c r="Y1701" s="49">
        <v>44.303867318364098</v>
      </c>
      <c r="Z1701" s="49">
        <v>0.43808999999999998</v>
      </c>
      <c r="AA1701" s="49">
        <v>148.6976837</v>
      </c>
      <c r="AB1701" s="49">
        <v>1.7852155009999999</v>
      </c>
      <c r="AC1701" s="51">
        <v>0.55651590368719528</v>
      </c>
      <c r="AD1701" s="53">
        <v>98000</v>
      </c>
      <c r="AE1701" s="51">
        <v>90.693497256671264</v>
      </c>
      <c r="AF1701" s="51">
        <v>204.50225388173106</v>
      </c>
      <c r="AG1701" s="51">
        <v>36.729436254474294</v>
      </c>
      <c r="AH1701" s="51">
        <v>0.11698815745011538</v>
      </c>
      <c r="AI1701" s="51">
        <v>0.17960406576113278</v>
      </c>
      <c r="AJ1701" s="51">
        <v>0.14107393531585311</v>
      </c>
      <c r="AK1701" s="51">
        <v>130.30981688547462</v>
      </c>
      <c r="AL1701" s="51">
        <v>91.570194665819685</v>
      </c>
      <c r="AM1701" s="51">
        <v>169.04943910512958</v>
      </c>
    </row>
    <row r="1702" spans="1:39">
      <c r="A1702" t="s">
        <v>3543</v>
      </c>
      <c r="B1702">
        <v>6</v>
      </c>
      <c r="C1702" t="s">
        <v>3544</v>
      </c>
      <c r="D1702" t="s">
        <v>2144</v>
      </c>
      <c r="E1702" t="s">
        <v>137</v>
      </c>
      <c r="F1702" t="s">
        <v>138</v>
      </c>
      <c r="G1702" t="s">
        <v>139</v>
      </c>
      <c r="H1702" t="s">
        <v>140</v>
      </c>
      <c r="I1702" t="s">
        <v>10</v>
      </c>
      <c r="J1702" t="s">
        <v>20</v>
      </c>
      <c r="K1702">
        <v>52</v>
      </c>
      <c r="L1702">
        <v>150486475</v>
      </c>
      <c r="M1702" t="s">
        <v>2145</v>
      </c>
      <c r="N1702">
        <v>700</v>
      </c>
      <c r="O1702">
        <v>8900696.2021153234</v>
      </c>
      <c r="P1702" s="49" t="s">
        <v>33</v>
      </c>
      <c r="Q1702" s="49">
        <v>9800000</v>
      </c>
      <c r="R1702" s="49">
        <v>32.510452999999998</v>
      </c>
      <c r="S1702" s="49">
        <v>52.540310169999998</v>
      </c>
      <c r="T1702" s="49">
        <v>102.35469113918218</v>
      </c>
      <c r="U1702" s="49" t="s">
        <v>2146</v>
      </c>
      <c r="V1702" s="49">
        <v>0.29728859379567718</v>
      </c>
      <c r="W1702" s="49">
        <v>1.1827248672603601</v>
      </c>
      <c r="X1702" s="49">
        <v>2.8362873714296502</v>
      </c>
      <c r="Y1702" s="49">
        <v>44.303867318364098</v>
      </c>
      <c r="Z1702" s="49">
        <v>0.43808999999999998</v>
      </c>
      <c r="AA1702" s="49">
        <v>148.6976837</v>
      </c>
      <c r="AB1702" s="49">
        <v>1.7852155009999999</v>
      </c>
      <c r="AC1702" s="51">
        <v>0.55651590368719528</v>
      </c>
      <c r="AD1702" s="53">
        <v>98000</v>
      </c>
      <c r="AE1702" s="51">
        <v>90.82343063382983</v>
      </c>
      <c r="AF1702" s="51">
        <v>204.79523705348143</v>
      </c>
      <c r="AG1702" s="51">
        <v>36.763595731472456</v>
      </c>
      <c r="AH1702" s="51">
        <v>0.11659194210399242</v>
      </c>
      <c r="AI1702" s="51">
        <v>0.1795139196614802</v>
      </c>
      <c r="AJ1702" s="51">
        <v>0.14107393531585311</v>
      </c>
      <c r="AK1702" s="51">
        <v>130.24441234305024</v>
      </c>
      <c r="AL1702" s="51">
        <v>91.524234147840488</v>
      </c>
      <c r="AM1702" s="51">
        <v>168.96459053825998</v>
      </c>
    </row>
    <row r="1703" spans="1:39">
      <c r="A1703" t="s">
        <v>3545</v>
      </c>
      <c r="B1703">
        <v>6</v>
      </c>
      <c r="C1703" t="s">
        <v>3546</v>
      </c>
      <c r="D1703" t="s">
        <v>2144</v>
      </c>
      <c r="E1703" t="s">
        <v>137</v>
      </c>
      <c r="F1703" t="s">
        <v>138</v>
      </c>
      <c r="G1703" t="s">
        <v>139</v>
      </c>
      <c r="H1703" t="s">
        <v>140</v>
      </c>
      <c r="I1703" t="s">
        <v>10</v>
      </c>
      <c r="J1703" t="s">
        <v>20</v>
      </c>
      <c r="K1703">
        <v>52</v>
      </c>
      <c r="L1703">
        <v>150486475</v>
      </c>
      <c r="M1703" t="s">
        <v>2145</v>
      </c>
      <c r="N1703">
        <v>701</v>
      </c>
      <c r="O1703">
        <v>8913429.6730768625</v>
      </c>
      <c r="P1703" s="49" t="s">
        <v>33</v>
      </c>
      <c r="Q1703" s="49">
        <v>9800000</v>
      </c>
      <c r="R1703" s="49">
        <v>32.510452999999998</v>
      </c>
      <c r="S1703" s="49">
        <v>52.540310169999998</v>
      </c>
      <c r="T1703" s="49">
        <v>102.35469113918218</v>
      </c>
      <c r="U1703" s="49" t="s">
        <v>2146</v>
      </c>
      <c r="V1703" s="49">
        <v>0.29728859379567718</v>
      </c>
      <c r="W1703" s="49">
        <v>1.1827248672603601</v>
      </c>
      <c r="X1703" s="49">
        <v>2.8362873714296502</v>
      </c>
      <c r="Y1703" s="49">
        <v>44.303867318364098</v>
      </c>
      <c r="Z1703" s="49">
        <v>0.43808999999999998</v>
      </c>
      <c r="AA1703" s="49">
        <v>148.6976837</v>
      </c>
      <c r="AB1703" s="49">
        <v>1.7852155009999999</v>
      </c>
      <c r="AC1703" s="51">
        <v>0.55651590368719528</v>
      </c>
      <c r="AD1703" s="53">
        <v>98000</v>
      </c>
      <c r="AE1703" s="51">
        <v>90.953364010988395</v>
      </c>
      <c r="AF1703" s="51">
        <v>205.08822022523177</v>
      </c>
      <c r="AG1703" s="51">
        <v>36.797639289425391</v>
      </c>
      <c r="AH1703" s="51">
        <v>0.11619629123936215</v>
      </c>
      <c r="AI1703" s="51">
        <v>0.17942346590659145</v>
      </c>
      <c r="AJ1703" s="51">
        <v>0.14107393531585311</v>
      </c>
      <c r="AK1703" s="51">
        <v>130.17878458464619</v>
      </c>
      <c r="AL1703" s="51">
        <v>91.478116773446331</v>
      </c>
      <c r="AM1703" s="51">
        <v>168.87945239584604</v>
      </c>
    </row>
    <row r="1704" spans="1:39">
      <c r="A1704" t="s">
        <v>3547</v>
      </c>
      <c r="B1704">
        <v>6</v>
      </c>
      <c r="C1704" t="s">
        <v>3548</v>
      </c>
      <c r="D1704" t="s">
        <v>2144</v>
      </c>
      <c r="E1704" t="s">
        <v>137</v>
      </c>
      <c r="F1704" t="s">
        <v>138</v>
      </c>
      <c r="G1704" t="s">
        <v>139</v>
      </c>
      <c r="H1704" t="s">
        <v>140</v>
      </c>
      <c r="I1704" t="s">
        <v>10</v>
      </c>
      <c r="J1704" t="s">
        <v>20</v>
      </c>
      <c r="K1704">
        <v>52</v>
      </c>
      <c r="L1704">
        <v>150486475</v>
      </c>
      <c r="M1704" t="s">
        <v>2145</v>
      </c>
      <c r="N1704">
        <v>702</v>
      </c>
      <c r="O1704">
        <v>8926163.1440384015</v>
      </c>
      <c r="P1704" s="49" t="s">
        <v>33</v>
      </c>
      <c r="Q1704" s="49">
        <v>9800000</v>
      </c>
      <c r="R1704" s="49">
        <v>32.510452999999998</v>
      </c>
      <c r="S1704" s="49">
        <v>52.540310169999998</v>
      </c>
      <c r="T1704" s="49">
        <v>102.35469113918218</v>
      </c>
      <c r="U1704" s="49" t="s">
        <v>2146</v>
      </c>
      <c r="V1704" s="49">
        <v>0.29728859379567718</v>
      </c>
      <c r="W1704" s="49">
        <v>1.1827248672603601</v>
      </c>
      <c r="X1704" s="49">
        <v>2.8362873714296502</v>
      </c>
      <c r="Y1704" s="49">
        <v>44.303867318364098</v>
      </c>
      <c r="Z1704" s="49">
        <v>0.43808999999999998</v>
      </c>
      <c r="AA1704" s="49">
        <v>148.6976837</v>
      </c>
      <c r="AB1704" s="49">
        <v>1.7852155009999999</v>
      </c>
      <c r="AC1704" s="51">
        <v>0.55651590368719528</v>
      </c>
      <c r="AD1704" s="53">
        <v>98000</v>
      </c>
      <c r="AE1704" s="51">
        <v>91.08329738814696</v>
      </c>
      <c r="AF1704" s="51">
        <v>205.38120339698213</v>
      </c>
      <c r="AG1704" s="51">
        <v>36.83156709491292</v>
      </c>
      <c r="AH1704" s="51">
        <v>0.11580120893918598</v>
      </c>
      <c r="AI1704" s="51">
        <v>0.1793327066241843</v>
      </c>
      <c r="AJ1704" s="51">
        <v>0.14107393531585311</v>
      </c>
      <c r="AK1704" s="51">
        <v>130.11293515400544</v>
      </c>
      <c r="AL1704" s="51">
        <v>91.43184362744303</v>
      </c>
      <c r="AM1704" s="51">
        <v>168.79402668056787</v>
      </c>
    </row>
    <row r="1705" spans="1:39">
      <c r="A1705" t="s">
        <v>3549</v>
      </c>
      <c r="B1705">
        <v>6</v>
      </c>
      <c r="C1705" t="s">
        <v>3550</v>
      </c>
      <c r="D1705" t="s">
        <v>2144</v>
      </c>
      <c r="E1705" t="s">
        <v>137</v>
      </c>
      <c r="F1705" t="s">
        <v>138</v>
      </c>
      <c r="G1705" t="s">
        <v>139</v>
      </c>
      <c r="H1705" t="s">
        <v>140</v>
      </c>
      <c r="I1705" t="s">
        <v>10</v>
      </c>
      <c r="J1705" t="s">
        <v>20</v>
      </c>
      <c r="K1705">
        <v>52</v>
      </c>
      <c r="L1705">
        <v>150486475</v>
      </c>
      <c r="M1705" t="s">
        <v>2145</v>
      </c>
      <c r="N1705">
        <v>703</v>
      </c>
      <c r="O1705">
        <v>8938896.6149999406</v>
      </c>
      <c r="P1705" s="49" t="s">
        <v>33</v>
      </c>
      <c r="Q1705" s="49">
        <v>9800000</v>
      </c>
      <c r="R1705" s="49">
        <v>32.510452999999998</v>
      </c>
      <c r="S1705" s="49">
        <v>52.540310169999998</v>
      </c>
      <c r="T1705" s="49">
        <v>102.35469113918218</v>
      </c>
      <c r="U1705" s="49" t="s">
        <v>2146</v>
      </c>
      <c r="V1705" s="49">
        <v>0.29728859379567718</v>
      </c>
      <c r="W1705" s="49">
        <v>1.1827248672603601</v>
      </c>
      <c r="X1705" s="49">
        <v>2.8362873714296502</v>
      </c>
      <c r="Y1705" s="49">
        <v>44.303867318364098</v>
      </c>
      <c r="Z1705" s="49">
        <v>0.43808999999999998</v>
      </c>
      <c r="AA1705" s="49">
        <v>148.6976837</v>
      </c>
      <c r="AB1705" s="49">
        <v>1.7852155009999999</v>
      </c>
      <c r="AC1705" s="51">
        <v>0.55651590368719528</v>
      </c>
      <c r="AD1705" s="53">
        <v>98000</v>
      </c>
      <c r="AE1705" s="51">
        <v>91.213230765305511</v>
      </c>
      <c r="AF1705" s="51">
        <v>205.67418656873247</v>
      </c>
      <c r="AG1705" s="51">
        <v>36.865379315700793</v>
      </c>
      <c r="AH1705" s="51">
        <v>0.11540669925126446</v>
      </c>
      <c r="AI1705" s="51">
        <v>0.17924164393561889</v>
      </c>
      <c r="AJ1705" s="51">
        <v>0.14107393531585311</v>
      </c>
      <c r="AK1705" s="51">
        <v>130.04686559025828</v>
      </c>
      <c r="AL1705" s="51">
        <v>91.385415791394948</v>
      </c>
      <c r="AM1705" s="51">
        <v>168.70831538912159</v>
      </c>
    </row>
    <row r="1706" spans="1:39">
      <c r="A1706" t="s">
        <v>3551</v>
      </c>
      <c r="B1706">
        <v>6</v>
      </c>
      <c r="C1706" t="s">
        <v>3552</v>
      </c>
      <c r="D1706" t="s">
        <v>2144</v>
      </c>
      <c r="E1706" t="s">
        <v>137</v>
      </c>
      <c r="F1706" t="s">
        <v>138</v>
      </c>
      <c r="G1706" t="s">
        <v>139</v>
      </c>
      <c r="H1706" t="s">
        <v>140</v>
      </c>
      <c r="I1706" t="s">
        <v>10</v>
      </c>
      <c r="J1706" t="s">
        <v>20</v>
      </c>
      <c r="K1706">
        <v>52</v>
      </c>
      <c r="L1706">
        <v>150486475</v>
      </c>
      <c r="M1706" t="s">
        <v>2145</v>
      </c>
      <c r="N1706">
        <v>704</v>
      </c>
      <c r="O1706">
        <v>8951630.0859614797</v>
      </c>
      <c r="P1706" s="49" t="s">
        <v>33</v>
      </c>
      <c r="Q1706" s="49">
        <v>9800000</v>
      </c>
      <c r="R1706" s="49">
        <v>32.510452999999998</v>
      </c>
      <c r="S1706" s="49">
        <v>52.540310169999998</v>
      </c>
      <c r="T1706" s="49">
        <v>102.35469113918218</v>
      </c>
      <c r="U1706" s="49" t="s">
        <v>2146</v>
      </c>
      <c r="V1706" s="49">
        <v>0.29728859379567718</v>
      </c>
      <c r="W1706" s="49">
        <v>1.1827248672603601</v>
      </c>
      <c r="X1706" s="49">
        <v>2.8362873714296502</v>
      </c>
      <c r="Y1706" s="49">
        <v>44.303867318364098</v>
      </c>
      <c r="Z1706" s="49">
        <v>0.43808999999999998</v>
      </c>
      <c r="AA1706" s="49">
        <v>148.6976837</v>
      </c>
      <c r="AB1706" s="49">
        <v>1.7852155009999999</v>
      </c>
      <c r="AC1706" s="51">
        <v>0.55651590368719528</v>
      </c>
      <c r="AD1706" s="53">
        <v>98000</v>
      </c>
      <c r="AE1706" s="51">
        <v>91.343164142464076</v>
      </c>
      <c r="AF1706" s="51">
        <v>205.9671697404828</v>
      </c>
      <c r="AG1706" s="51">
        <v>36.899076120730449</v>
      </c>
      <c r="AH1706" s="51">
        <v>0.11501276618839647</v>
      </c>
      <c r="AI1706" s="51">
        <v>0.17915027995589311</v>
      </c>
      <c r="AJ1706" s="51">
        <v>0.14107393531585311</v>
      </c>
      <c r="AK1706" s="51">
        <v>129.98057742791886</v>
      </c>
      <c r="AL1706" s="51">
        <v>91.338834343622707</v>
      </c>
      <c r="AM1706" s="51">
        <v>168.62232051221497</v>
      </c>
    </row>
    <row r="1707" spans="1:39">
      <c r="A1707" t="s">
        <v>3553</v>
      </c>
      <c r="B1707">
        <v>6</v>
      </c>
      <c r="C1707" t="s">
        <v>3554</v>
      </c>
      <c r="D1707" t="s">
        <v>2144</v>
      </c>
      <c r="E1707" t="s">
        <v>137</v>
      </c>
      <c r="F1707" t="s">
        <v>138</v>
      </c>
      <c r="G1707" t="s">
        <v>139</v>
      </c>
      <c r="H1707" t="s">
        <v>140</v>
      </c>
      <c r="I1707" t="s">
        <v>10</v>
      </c>
      <c r="J1707" t="s">
        <v>20</v>
      </c>
      <c r="K1707">
        <v>52</v>
      </c>
      <c r="L1707">
        <v>150486475</v>
      </c>
      <c r="M1707" t="s">
        <v>2145</v>
      </c>
      <c r="N1707">
        <v>705</v>
      </c>
      <c r="O1707">
        <v>8964363.5569230188</v>
      </c>
      <c r="P1707" s="49" t="s">
        <v>33</v>
      </c>
      <c r="Q1707" s="49">
        <v>9800000</v>
      </c>
      <c r="R1707" s="49">
        <v>32.510452999999998</v>
      </c>
      <c r="S1707" s="49">
        <v>52.540310169999998</v>
      </c>
      <c r="T1707" s="49">
        <v>102.35469113918218</v>
      </c>
      <c r="U1707" s="49" t="s">
        <v>2146</v>
      </c>
      <c r="V1707" s="49">
        <v>0.29728859379567718</v>
      </c>
      <c r="W1707" s="49">
        <v>1.1827248672603601</v>
      </c>
      <c r="X1707" s="49">
        <v>2.8362873714296502</v>
      </c>
      <c r="Y1707" s="49">
        <v>44.303867318364098</v>
      </c>
      <c r="Z1707" s="49">
        <v>0.43808999999999998</v>
      </c>
      <c r="AA1707" s="49">
        <v>148.6976837</v>
      </c>
      <c r="AB1707" s="49">
        <v>1.7852155009999999</v>
      </c>
      <c r="AC1707" s="51">
        <v>0.55651590368719528</v>
      </c>
      <c r="AD1707" s="53">
        <v>98000</v>
      </c>
      <c r="AE1707" s="51">
        <v>91.473097519622641</v>
      </c>
      <c r="AF1707" s="51">
        <v>206.26015291223317</v>
      </c>
      <c r="AG1707" s="51">
        <v>36.93265768010874</v>
      </c>
      <c r="AH1707" s="51">
        <v>0.11461941372832214</v>
      </c>
      <c r="AI1707" s="51">
        <v>0.17905861679363802</v>
      </c>
      <c r="AJ1707" s="51">
        <v>0.14107393531585311</v>
      </c>
      <c r="AK1707" s="51">
        <v>129.91407219688199</v>
      </c>
      <c r="AL1707" s="51">
        <v>91.292100359200845</v>
      </c>
      <c r="AM1707" s="51">
        <v>168.5360440345631</v>
      </c>
    </row>
    <row r="1708" spans="1:39">
      <c r="A1708" t="s">
        <v>3555</v>
      </c>
      <c r="B1708">
        <v>6</v>
      </c>
      <c r="C1708" t="s">
        <v>3556</v>
      </c>
      <c r="D1708" t="s">
        <v>2144</v>
      </c>
      <c r="E1708" t="s">
        <v>137</v>
      </c>
      <c r="F1708" t="s">
        <v>138</v>
      </c>
      <c r="G1708" t="s">
        <v>139</v>
      </c>
      <c r="H1708" t="s">
        <v>140</v>
      </c>
      <c r="I1708" t="s">
        <v>10</v>
      </c>
      <c r="J1708" t="s">
        <v>20</v>
      </c>
      <c r="K1708">
        <v>52</v>
      </c>
      <c r="L1708">
        <v>150486475</v>
      </c>
      <c r="M1708" t="s">
        <v>2145</v>
      </c>
      <c r="N1708">
        <v>706</v>
      </c>
      <c r="O1708">
        <v>8977097.0278845578</v>
      </c>
      <c r="P1708" s="49" t="s">
        <v>33</v>
      </c>
      <c r="Q1708" s="49">
        <v>9800000</v>
      </c>
      <c r="R1708" s="49">
        <v>32.510452999999998</v>
      </c>
      <c r="S1708" s="49">
        <v>52.540310169999998</v>
      </c>
      <c r="T1708" s="49">
        <v>102.35469113918218</v>
      </c>
      <c r="U1708" s="49" t="s">
        <v>2146</v>
      </c>
      <c r="V1708" s="49">
        <v>0.29728859379567718</v>
      </c>
      <c r="W1708" s="49">
        <v>1.1827248672603601</v>
      </c>
      <c r="X1708" s="49">
        <v>2.8362873714296502</v>
      </c>
      <c r="Y1708" s="49">
        <v>44.303867318364098</v>
      </c>
      <c r="Z1708" s="49">
        <v>0.43808999999999998</v>
      </c>
      <c r="AA1708" s="49">
        <v>148.6976837</v>
      </c>
      <c r="AB1708" s="49">
        <v>1.7852155009999999</v>
      </c>
      <c r="AC1708" s="51">
        <v>0.55651590368719528</v>
      </c>
      <c r="AD1708" s="53">
        <v>98000</v>
      </c>
      <c r="AE1708" s="51">
        <v>91.603030896781206</v>
      </c>
      <c r="AF1708" s="51">
        <v>206.5531360839835</v>
      </c>
      <c r="AG1708" s="51">
        <v>36.966124165097753</v>
      </c>
      <c r="AH1708" s="51">
        <v>0.11422664581408597</v>
      </c>
      <c r="AI1708" s="51">
        <v>0.17896665655111382</v>
      </c>
      <c r="AJ1708" s="51">
        <v>0.14107393531585311</v>
      </c>
      <c r="AK1708" s="51">
        <v>129.84735142242016</v>
      </c>
      <c r="AL1708" s="51">
        <v>91.245214909955749</v>
      </c>
      <c r="AM1708" s="51">
        <v>168.44948793488459</v>
      </c>
    </row>
    <row r="1709" spans="1:39">
      <c r="A1709" t="s">
        <v>3557</v>
      </c>
      <c r="B1709">
        <v>6</v>
      </c>
      <c r="C1709" t="s">
        <v>3558</v>
      </c>
      <c r="D1709" t="s">
        <v>2144</v>
      </c>
      <c r="E1709" t="s">
        <v>137</v>
      </c>
      <c r="F1709" t="s">
        <v>138</v>
      </c>
      <c r="G1709" t="s">
        <v>139</v>
      </c>
      <c r="H1709" t="s">
        <v>140</v>
      </c>
      <c r="I1709" t="s">
        <v>10</v>
      </c>
      <c r="J1709" t="s">
        <v>20</v>
      </c>
      <c r="K1709">
        <v>52</v>
      </c>
      <c r="L1709">
        <v>150486475</v>
      </c>
      <c r="M1709" t="s">
        <v>2145</v>
      </c>
      <c r="N1709">
        <v>707</v>
      </c>
      <c r="O1709">
        <v>8989830.4988460969</v>
      </c>
      <c r="P1709" s="49" t="s">
        <v>33</v>
      </c>
      <c r="Q1709" s="49">
        <v>9800000</v>
      </c>
      <c r="R1709" s="49">
        <v>32.510452999999998</v>
      </c>
      <c r="S1709" s="49">
        <v>52.540310169999998</v>
      </c>
      <c r="T1709" s="49">
        <v>102.35469113918218</v>
      </c>
      <c r="U1709" s="49" t="s">
        <v>2146</v>
      </c>
      <c r="V1709" s="49">
        <v>0.29728859379567718</v>
      </c>
      <c r="W1709" s="49">
        <v>1.1827248672603601</v>
      </c>
      <c r="X1709" s="49">
        <v>2.8362873714296502</v>
      </c>
      <c r="Y1709" s="49">
        <v>44.303867318364098</v>
      </c>
      <c r="Z1709" s="49">
        <v>0.43808999999999998</v>
      </c>
      <c r="AA1709" s="49">
        <v>148.6976837</v>
      </c>
      <c r="AB1709" s="49">
        <v>1.7852155009999999</v>
      </c>
      <c r="AC1709" s="51">
        <v>0.55651590368719528</v>
      </c>
      <c r="AD1709" s="53">
        <v>98000</v>
      </c>
      <c r="AE1709" s="51">
        <v>91.732964273939771</v>
      </c>
      <c r="AF1709" s="51">
        <v>206.84611925573387</v>
      </c>
      <c r="AG1709" s="51">
        <v>36.999475748104572</v>
      </c>
      <c r="AH1709" s="51">
        <v>0.11383446635370754</v>
      </c>
      <c r="AI1709" s="51">
        <v>0.17887440132420532</v>
      </c>
      <c r="AJ1709" s="51">
        <v>0.14107393531585311</v>
      </c>
      <c r="AK1709" s="51">
        <v>129.78041662518032</v>
      </c>
      <c r="AL1709" s="51">
        <v>91.198179064463332</v>
      </c>
      <c r="AM1709" s="51">
        <v>168.3626541858973</v>
      </c>
    </row>
    <row r="1710" spans="1:39">
      <c r="A1710" t="s">
        <v>3559</v>
      </c>
      <c r="B1710">
        <v>6</v>
      </c>
      <c r="C1710" t="s">
        <v>3560</v>
      </c>
      <c r="D1710" t="s">
        <v>2144</v>
      </c>
      <c r="E1710" t="s">
        <v>137</v>
      </c>
      <c r="F1710" t="s">
        <v>138</v>
      </c>
      <c r="G1710" t="s">
        <v>139</v>
      </c>
      <c r="H1710" t="s">
        <v>140</v>
      </c>
      <c r="I1710" t="s">
        <v>10</v>
      </c>
      <c r="J1710" t="s">
        <v>20</v>
      </c>
      <c r="K1710">
        <v>52</v>
      </c>
      <c r="L1710">
        <v>150486475</v>
      </c>
      <c r="M1710" t="s">
        <v>2145</v>
      </c>
      <c r="N1710">
        <v>708</v>
      </c>
      <c r="O1710">
        <v>9002563.969807636</v>
      </c>
      <c r="P1710" s="49" t="s">
        <v>33</v>
      </c>
      <c r="Q1710" s="49">
        <v>9800000</v>
      </c>
      <c r="R1710" s="49">
        <v>32.510452999999998</v>
      </c>
      <c r="S1710" s="49">
        <v>52.540310169999998</v>
      </c>
      <c r="T1710" s="49">
        <v>102.35469113918218</v>
      </c>
      <c r="U1710" s="49" t="s">
        <v>2146</v>
      </c>
      <c r="V1710" s="49">
        <v>0.29728859379567718</v>
      </c>
      <c r="W1710" s="49">
        <v>1.1827248672603601</v>
      </c>
      <c r="X1710" s="49">
        <v>2.8362873714296502</v>
      </c>
      <c r="Y1710" s="49">
        <v>44.303867318364098</v>
      </c>
      <c r="Z1710" s="49">
        <v>0.43808999999999998</v>
      </c>
      <c r="AA1710" s="49">
        <v>148.6976837</v>
      </c>
      <c r="AB1710" s="49">
        <v>1.7852155009999999</v>
      </c>
      <c r="AC1710" s="51">
        <v>0.55651590368719528</v>
      </c>
      <c r="AD1710" s="53">
        <v>98000</v>
      </c>
      <c r="AE1710" s="51">
        <v>91.862897651098322</v>
      </c>
      <c r="AF1710" s="51">
        <v>207.1391024274842</v>
      </c>
      <c r="AG1710" s="51">
        <v>37.032712602671154</v>
      </c>
      <c r="AH1710" s="51">
        <v>0.11344287922073601</v>
      </c>
      <c r="AI1710" s="51">
        <v>0.17878185320241824</v>
      </c>
      <c r="AJ1710" s="51">
        <v>0.14107393531585311</v>
      </c>
      <c r="AK1710" s="51">
        <v>129.71326932118103</v>
      </c>
      <c r="AL1710" s="51">
        <v>91.150993888047168</v>
      </c>
      <c r="AM1710" s="51">
        <v>168.27554475431492</v>
      </c>
    </row>
    <row r="1711" spans="1:39">
      <c r="A1711" t="s">
        <v>3561</v>
      </c>
      <c r="B1711">
        <v>6</v>
      </c>
      <c r="C1711" t="s">
        <v>3562</v>
      </c>
      <c r="D1711" t="s">
        <v>2144</v>
      </c>
      <c r="E1711" t="s">
        <v>137</v>
      </c>
      <c r="F1711" t="s">
        <v>138</v>
      </c>
      <c r="G1711" t="s">
        <v>139</v>
      </c>
      <c r="H1711" t="s">
        <v>140</v>
      </c>
      <c r="I1711" t="s">
        <v>10</v>
      </c>
      <c r="J1711" t="s">
        <v>20</v>
      </c>
      <c r="K1711">
        <v>52</v>
      </c>
      <c r="L1711">
        <v>150486475</v>
      </c>
      <c r="M1711" t="s">
        <v>2145</v>
      </c>
      <c r="N1711">
        <v>709</v>
      </c>
      <c r="O1711">
        <v>9015297.4407691751</v>
      </c>
      <c r="P1711" s="49" t="s">
        <v>33</v>
      </c>
      <c r="Q1711" s="49">
        <v>9800000</v>
      </c>
      <c r="R1711" s="49">
        <v>32.510452999999998</v>
      </c>
      <c r="S1711" s="49">
        <v>52.540310169999998</v>
      </c>
      <c r="T1711" s="49">
        <v>102.35469113918218</v>
      </c>
      <c r="U1711" s="49" t="s">
        <v>2146</v>
      </c>
      <c r="V1711" s="49">
        <v>0.29728859379567718</v>
      </c>
      <c r="W1711" s="49">
        <v>1.1827248672603601</v>
      </c>
      <c r="X1711" s="49">
        <v>2.8362873714296502</v>
      </c>
      <c r="Y1711" s="49">
        <v>44.303867318364098</v>
      </c>
      <c r="Z1711" s="49">
        <v>0.43808999999999998</v>
      </c>
      <c r="AA1711" s="49">
        <v>148.6976837</v>
      </c>
      <c r="AB1711" s="49">
        <v>1.7852155009999999</v>
      </c>
      <c r="AC1711" s="51">
        <v>0.55651590368719528</v>
      </c>
      <c r="AD1711" s="53">
        <v>98000</v>
      </c>
      <c r="AE1711" s="51">
        <v>91.992831028256887</v>
      </c>
      <c r="AF1711" s="51">
        <v>207.43208559923454</v>
      </c>
      <c r="AG1711" s="51">
        <v>37.065834903464129</v>
      </c>
      <c r="AH1711" s="51">
        <v>0.11305188825384153</v>
      </c>
      <c r="AI1711" s="51">
        <v>0.17868901426887504</v>
      </c>
      <c r="AJ1711" s="51">
        <v>0.14107393531585311</v>
      </c>
      <c r="AK1711" s="51">
        <v>129.64591102180967</v>
      </c>
      <c r="AL1711" s="51">
        <v>91.103660442776373</v>
      </c>
      <c r="AM1711" s="51">
        <v>168.18816160084293</v>
      </c>
    </row>
    <row r="1712" spans="1:39">
      <c r="A1712" t="s">
        <v>3563</v>
      </c>
      <c r="B1712">
        <v>6</v>
      </c>
      <c r="C1712" t="s">
        <v>3564</v>
      </c>
      <c r="D1712" t="s">
        <v>2144</v>
      </c>
      <c r="E1712" t="s">
        <v>137</v>
      </c>
      <c r="F1712" t="s">
        <v>138</v>
      </c>
      <c r="G1712" t="s">
        <v>139</v>
      </c>
      <c r="H1712" t="s">
        <v>140</v>
      </c>
      <c r="I1712" t="s">
        <v>10</v>
      </c>
      <c r="J1712" t="s">
        <v>20</v>
      </c>
      <c r="K1712">
        <v>52</v>
      </c>
      <c r="L1712">
        <v>150486475</v>
      </c>
      <c r="M1712" t="s">
        <v>2145</v>
      </c>
      <c r="N1712">
        <v>710</v>
      </c>
      <c r="O1712">
        <v>9028030.9117307141</v>
      </c>
      <c r="P1712" s="49" t="s">
        <v>33</v>
      </c>
      <c r="Q1712" s="49">
        <v>9800000</v>
      </c>
      <c r="R1712" s="49">
        <v>32.510452999999998</v>
      </c>
      <c r="S1712" s="49">
        <v>52.540310169999998</v>
      </c>
      <c r="T1712" s="49">
        <v>102.35469113918218</v>
      </c>
      <c r="U1712" s="49" t="s">
        <v>2146</v>
      </c>
      <c r="V1712" s="49">
        <v>0.29728859379567718</v>
      </c>
      <c r="W1712" s="49">
        <v>1.1827248672603601</v>
      </c>
      <c r="X1712" s="49">
        <v>2.8362873714296502</v>
      </c>
      <c r="Y1712" s="49">
        <v>44.303867318364098</v>
      </c>
      <c r="Z1712" s="49">
        <v>0.43808999999999998</v>
      </c>
      <c r="AA1712" s="49">
        <v>148.6976837</v>
      </c>
      <c r="AB1712" s="49">
        <v>1.7852155009999999</v>
      </c>
      <c r="AC1712" s="51">
        <v>0.55651590368719528</v>
      </c>
      <c r="AD1712" s="53">
        <v>98000</v>
      </c>
      <c r="AE1712" s="51">
        <v>92.122764405415452</v>
      </c>
      <c r="AF1712" s="51">
        <v>207.7250687709849</v>
      </c>
      <c r="AG1712" s="51">
        <v>37.098842826264722</v>
      </c>
      <c r="AH1712" s="51">
        <v>0.11266149725731393</v>
      </c>
      <c r="AI1712" s="51">
        <v>0.17859588660031148</v>
      </c>
      <c r="AJ1712" s="51">
        <v>0.14107393531585311</v>
      </c>
      <c r="AK1712" s="51">
        <v>129.57834323381965</v>
      </c>
      <c r="AL1712" s="51">
        <v>91.056179787463805</v>
      </c>
      <c r="AM1712" s="51">
        <v>168.1005066801755</v>
      </c>
    </row>
    <row r="1713" spans="1:39">
      <c r="A1713" t="s">
        <v>3565</v>
      </c>
      <c r="B1713">
        <v>6</v>
      </c>
      <c r="C1713" t="s">
        <v>3566</v>
      </c>
      <c r="D1713" t="s">
        <v>2144</v>
      </c>
      <c r="E1713" t="s">
        <v>137</v>
      </c>
      <c r="F1713" t="s">
        <v>138</v>
      </c>
      <c r="G1713" t="s">
        <v>139</v>
      </c>
      <c r="H1713" t="s">
        <v>140</v>
      </c>
      <c r="I1713" t="s">
        <v>10</v>
      </c>
      <c r="J1713" t="s">
        <v>20</v>
      </c>
      <c r="K1713">
        <v>52</v>
      </c>
      <c r="L1713">
        <v>150486475</v>
      </c>
      <c r="M1713" t="s">
        <v>2145</v>
      </c>
      <c r="N1713">
        <v>711</v>
      </c>
      <c r="O1713">
        <v>9040764.3826922532</v>
      </c>
      <c r="P1713" s="49" t="s">
        <v>33</v>
      </c>
      <c r="Q1713" s="49">
        <v>9800000</v>
      </c>
      <c r="R1713" s="49">
        <v>32.510452999999998</v>
      </c>
      <c r="S1713" s="49">
        <v>52.540310169999998</v>
      </c>
      <c r="T1713" s="49">
        <v>102.35469113918218</v>
      </c>
      <c r="U1713" s="49" t="s">
        <v>2146</v>
      </c>
      <c r="V1713" s="49">
        <v>0.29728859379567718</v>
      </c>
      <c r="W1713" s="49">
        <v>1.1827248672603601</v>
      </c>
      <c r="X1713" s="49">
        <v>2.8362873714296502</v>
      </c>
      <c r="Y1713" s="49">
        <v>44.303867318364098</v>
      </c>
      <c r="Z1713" s="49">
        <v>0.43808999999999998</v>
      </c>
      <c r="AA1713" s="49">
        <v>148.6976837</v>
      </c>
      <c r="AB1713" s="49">
        <v>1.7852155009999999</v>
      </c>
      <c r="AC1713" s="51">
        <v>0.55651590368719528</v>
      </c>
      <c r="AD1713" s="53">
        <v>98000</v>
      </c>
      <c r="AE1713" s="51">
        <v>92.252697782574018</v>
      </c>
      <c r="AF1713" s="51">
        <v>208.01805194273527</v>
      </c>
      <c r="AG1713" s="51">
        <v>37.131736547958653</v>
      </c>
      <c r="AH1713" s="51">
        <v>0.11227171000100269</v>
      </c>
      <c r="AI1713" s="51">
        <v>0.178502472267073</v>
      </c>
      <c r="AJ1713" s="51">
        <v>0.14107393531585311</v>
      </c>
      <c r="AK1713" s="51">
        <v>129.51056745932814</v>
      </c>
      <c r="AL1713" s="51">
        <v>91.008552977664294</v>
      </c>
      <c r="AM1713" s="51">
        <v>168.01258194099202</v>
      </c>
    </row>
    <row r="1714" spans="1:39">
      <c r="A1714" t="s">
        <v>3567</v>
      </c>
      <c r="B1714">
        <v>6</v>
      </c>
      <c r="C1714" t="s">
        <v>3568</v>
      </c>
      <c r="D1714" t="s">
        <v>2144</v>
      </c>
      <c r="E1714" t="s">
        <v>137</v>
      </c>
      <c r="F1714" t="s">
        <v>138</v>
      </c>
      <c r="G1714" t="s">
        <v>139</v>
      </c>
      <c r="H1714" t="s">
        <v>140</v>
      </c>
      <c r="I1714" t="s">
        <v>10</v>
      </c>
      <c r="J1714" t="s">
        <v>20</v>
      </c>
      <c r="K1714">
        <v>52</v>
      </c>
      <c r="L1714">
        <v>150486475</v>
      </c>
      <c r="M1714" t="s">
        <v>2145</v>
      </c>
      <c r="N1714">
        <v>712</v>
      </c>
      <c r="O1714">
        <v>9053497.8536537923</v>
      </c>
      <c r="P1714" s="49" t="s">
        <v>33</v>
      </c>
      <c r="Q1714" s="49">
        <v>9800000</v>
      </c>
      <c r="R1714" s="49">
        <v>32.510452999999998</v>
      </c>
      <c r="S1714" s="49">
        <v>52.540310169999998</v>
      </c>
      <c r="T1714" s="49">
        <v>102.35469113918218</v>
      </c>
      <c r="U1714" s="49" t="s">
        <v>2146</v>
      </c>
      <c r="V1714" s="49">
        <v>0.29728859379567718</v>
      </c>
      <c r="W1714" s="49">
        <v>1.1827248672603601</v>
      </c>
      <c r="X1714" s="49">
        <v>2.8362873714296502</v>
      </c>
      <c r="Y1714" s="49">
        <v>44.303867318364098</v>
      </c>
      <c r="Z1714" s="49">
        <v>0.43808999999999998</v>
      </c>
      <c r="AA1714" s="49">
        <v>148.6976837</v>
      </c>
      <c r="AB1714" s="49">
        <v>1.7852155009999999</v>
      </c>
      <c r="AC1714" s="51">
        <v>0.55651590368719528</v>
      </c>
      <c r="AD1714" s="53">
        <v>98000</v>
      </c>
      <c r="AE1714" s="51">
        <v>92.382631159732568</v>
      </c>
      <c r="AF1714" s="51">
        <v>208.31103511448558</v>
      </c>
      <c r="AG1714" s="51">
        <v>37.164516246526034</v>
      </c>
      <c r="AH1714" s="51">
        <v>0.11188253022025985</v>
      </c>
      <c r="AI1714" s="51">
        <v>0.17840877333311125</v>
      </c>
      <c r="AJ1714" s="51">
        <v>0.14107393531585311</v>
      </c>
      <c r="AK1714" s="51">
        <v>129.44258519581325</v>
      </c>
      <c r="AL1714" s="51">
        <v>90.960781065672791</v>
      </c>
      <c r="AM1714" s="51">
        <v>167.92438932595374</v>
      </c>
    </row>
    <row r="1715" spans="1:39">
      <c r="A1715" t="s">
        <v>3569</v>
      </c>
      <c r="B1715">
        <v>6</v>
      </c>
      <c r="C1715" t="s">
        <v>3570</v>
      </c>
      <c r="D1715" t="s">
        <v>2144</v>
      </c>
      <c r="E1715" t="s">
        <v>137</v>
      </c>
      <c r="F1715" t="s">
        <v>138</v>
      </c>
      <c r="G1715" t="s">
        <v>139</v>
      </c>
      <c r="H1715" t="s">
        <v>140</v>
      </c>
      <c r="I1715" t="s">
        <v>10</v>
      </c>
      <c r="J1715" t="s">
        <v>20</v>
      </c>
      <c r="K1715">
        <v>52</v>
      </c>
      <c r="L1715">
        <v>150486475</v>
      </c>
      <c r="M1715" t="s">
        <v>2145</v>
      </c>
      <c r="N1715">
        <v>713</v>
      </c>
      <c r="O1715">
        <v>9066231.3246153314</v>
      </c>
      <c r="P1715" s="49" t="s">
        <v>33</v>
      </c>
      <c r="Q1715" s="49">
        <v>9800000</v>
      </c>
      <c r="R1715" s="49">
        <v>32.510452999999998</v>
      </c>
      <c r="S1715" s="49">
        <v>52.540310169999998</v>
      </c>
      <c r="T1715" s="49">
        <v>102.35469113918218</v>
      </c>
      <c r="U1715" s="49" t="s">
        <v>2146</v>
      </c>
      <c r="V1715" s="49">
        <v>0.29728859379567718</v>
      </c>
      <c r="W1715" s="49">
        <v>1.1827248672603601</v>
      </c>
      <c r="X1715" s="49">
        <v>2.8362873714296502</v>
      </c>
      <c r="Y1715" s="49">
        <v>44.303867318364098</v>
      </c>
      <c r="Z1715" s="49">
        <v>0.43808999999999998</v>
      </c>
      <c r="AA1715" s="49">
        <v>148.6976837</v>
      </c>
      <c r="AB1715" s="49">
        <v>1.7852155009999999</v>
      </c>
      <c r="AC1715" s="51">
        <v>0.55651590368719528</v>
      </c>
      <c r="AD1715" s="53">
        <v>98000</v>
      </c>
      <c r="AE1715" s="51">
        <v>92.512564536891134</v>
      </c>
      <c r="AF1715" s="51">
        <v>208.60401828623594</v>
      </c>
      <c r="AG1715" s="51">
        <v>37.197182101031387</v>
      </c>
      <c r="AH1715" s="51">
        <v>0.11149396161628747</v>
      </c>
      <c r="AI1715" s="51">
        <v>0.17831479185598087</v>
      </c>
      <c r="AJ1715" s="51">
        <v>0.14107393531585311</v>
      </c>
      <c r="AK1715" s="51">
        <v>129.37439793611182</v>
      </c>
      <c r="AL1715" s="51">
        <v>90.912865100522779</v>
      </c>
      <c r="AM1715" s="51">
        <v>167.83593077170087</v>
      </c>
    </row>
    <row r="1716" spans="1:39">
      <c r="A1716" t="s">
        <v>3571</v>
      </c>
      <c r="B1716">
        <v>6</v>
      </c>
      <c r="C1716" t="s">
        <v>3572</v>
      </c>
      <c r="D1716" t="s">
        <v>2144</v>
      </c>
      <c r="E1716" t="s">
        <v>137</v>
      </c>
      <c r="F1716" t="s">
        <v>138</v>
      </c>
      <c r="G1716" t="s">
        <v>139</v>
      </c>
      <c r="H1716" t="s">
        <v>140</v>
      </c>
      <c r="I1716" t="s">
        <v>10</v>
      </c>
      <c r="J1716" t="s">
        <v>20</v>
      </c>
      <c r="K1716">
        <v>52</v>
      </c>
      <c r="L1716">
        <v>150486475</v>
      </c>
      <c r="M1716" t="s">
        <v>2145</v>
      </c>
      <c r="N1716">
        <v>714</v>
      </c>
      <c r="O1716">
        <v>9078964.7955768704</v>
      </c>
      <c r="P1716" s="49" t="s">
        <v>33</v>
      </c>
      <c r="Q1716" s="49">
        <v>9800000</v>
      </c>
      <c r="R1716" s="49">
        <v>32.510452999999998</v>
      </c>
      <c r="S1716" s="49">
        <v>52.540310169999998</v>
      </c>
      <c r="T1716" s="49">
        <v>102.35469113918218</v>
      </c>
      <c r="U1716" s="49" t="s">
        <v>2146</v>
      </c>
      <c r="V1716" s="49">
        <v>0.29728859379567718</v>
      </c>
      <c r="W1716" s="49">
        <v>1.1827248672603601</v>
      </c>
      <c r="X1716" s="49">
        <v>2.8362873714296502</v>
      </c>
      <c r="Y1716" s="49">
        <v>44.303867318364098</v>
      </c>
      <c r="Z1716" s="49">
        <v>0.43808999999999998</v>
      </c>
      <c r="AA1716" s="49">
        <v>148.6976837</v>
      </c>
      <c r="AB1716" s="49">
        <v>1.7852155009999999</v>
      </c>
      <c r="AC1716" s="51">
        <v>0.55651590368719528</v>
      </c>
      <c r="AD1716" s="53">
        <v>98000</v>
      </c>
      <c r="AE1716" s="51">
        <v>92.642497914049699</v>
      </c>
      <c r="AF1716" s="51">
        <v>208.89700145798628</v>
      </c>
      <c r="AG1716" s="51">
        <v>37.229734291613546</v>
      </c>
      <c r="AH1716" s="51">
        <v>0.11110600785596658</v>
      </c>
      <c r="AI1716" s="51">
        <v>0.17822052988683637</v>
      </c>
      <c r="AJ1716" s="51">
        <v>0.14107393531585311</v>
      </c>
      <c r="AK1716" s="51">
        <v>129.30600716841718</v>
      </c>
      <c r="AL1716" s="51">
        <v>90.864806127984679</v>
      </c>
      <c r="AM1716" s="51">
        <v>167.74720820884968</v>
      </c>
    </row>
    <row r="1717" spans="1:39">
      <c r="A1717" t="s">
        <v>3573</v>
      </c>
      <c r="B1717">
        <v>6</v>
      </c>
      <c r="C1717" t="s">
        <v>3574</v>
      </c>
      <c r="D1717" t="s">
        <v>2144</v>
      </c>
      <c r="E1717" t="s">
        <v>137</v>
      </c>
      <c r="F1717" t="s">
        <v>138</v>
      </c>
      <c r="G1717" t="s">
        <v>139</v>
      </c>
      <c r="H1717" t="s">
        <v>140</v>
      </c>
      <c r="I1717" t="s">
        <v>10</v>
      </c>
      <c r="J1717" t="s">
        <v>20</v>
      </c>
      <c r="K1717">
        <v>52</v>
      </c>
      <c r="L1717">
        <v>150486475</v>
      </c>
      <c r="M1717" t="s">
        <v>2145</v>
      </c>
      <c r="N1717">
        <v>715</v>
      </c>
      <c r="O1717">
        <v>9091698.2665384095</v>
      </c>
      <c r="P1717" s="49" t="s">
        <v>33</v>
      </c>
      <c r="Q1717" s="49">
        <v>9800000</v>
      </c>
      <c r="R1717" s="49">
        <v>32.510452999999998</v>
      </c>
      <c r="S1717" s="49">
        <v>52.540310169999998</v>
      </c>
      <c r="T1717" s="49">
        <v>102.35469113918218</v>
      </c>
      <c r="U1717" s="49" t="s">
        <v>2146</v>
      </c>
      <c r="V1717" s="49">
        <v>0.29728859379567718</v>
      </c>
      <c r="W1717" s="49">
        <v>1.1827248672603601</v>
      </c>
      <c r="X1717" s="49">
        <v>2.8362873714296502</v>
      </c>
      <c r="Y1717" s="49">
        <v>44.303867318364098</v>
      </c>
      <c r="Z1717" s="49">
        <v>0.43808999999999998</v>
      </c>
      <c r="AA1717" s="49">
        <v>148.6976837</v>
      </c>
      <c r="AB1717" s="49">
        <v>1.7852155009999999</v>
      </c>
      <c r="AC1717" s="51">
        <v>0.55651590368719528</v>
      </c>
      <c r="AD1717" s="53">
        <v>98000</v>
      </c>
      <c r="AE1717" s="51">
        <v>92.772431291208264</v>
      </c>
      <c r="AF1717" s="51">
        <v>209.18998462973664</v>
      </c>
      <c r="AG1717" s="51">
        <v>37.262172999475737</v>
      </c>
      <c r="AH1717" s="51">
        <v>0.11071867257219248</v>
      </c>
      <c r="AI1717" s="51">
        <v>0.17812598947042932</v>
      </c>
      <c r="AJ1717" s="51">
        <v>0.14107393531585311</v>
      </c>
      <c r="AK1717" s="51">
        <v>129.23741437627703</v>
      </c>
      <c r="AL1717" s="51">
        <v>90.816605190564388</v>
      </c>
      <c r="AM1717" s="51">
        <v>167.65822356198967</v>
      </c>
    </row>
    <row r="1718" spans="1:39">
      <c r="A1718" t="s">
        <v>3575</v>
      </c>
      <c r="B1718">
        <v>6</v>
      </c>
      <c r="C1718" t="s">
        <v>3576</v>
      </c>
      <c r="D1718" t="s">
        <v>2144</v>
      </c>
      <c r="E1718" t="s">
        <v>137</v>
      </c>
      <c r="F1718" t="s">
        <v>138</v>
      </c>
      <c r="G1718" t="s">
        <v>139</v>
      </c>
      <c r="H1718" t="s">
        <v>140</v>
      </c>
      <c r="I1718" t="s">
        <v>10</v>
      </c>
      <c r="J1718" t="s">
        <v>20</v>
      </c>
      <c r="K1718">
        <v>52</v>
      </c>
      <c r="L1718">
        <v>150486475</v>
      </c>
      <c r="M1718" t="s">
        <v>2145</v>
      </c>
      <c r="N1718">
        <v>716</v>
      </c>
      <c r="O1718">
        <v>9104431.7374999486</v>
      </c>
      <c r="P1718" s="49" t="s">
        <v>33</v>
      </c>
      <c r="Q1718" s="49">
        <v>9800000</v>
      </c>
      <c r="R1718" s="49">
        <v>32.510452999999998</v>
      </c>
      <c r="S1718" s="49">
        <v>52.540310169999998</v>
      </c>
      <c r="T1718" s="49">
        <v>102.35469113918218</v>
      </c>
      <c r="U1718" s="49" t="s">
        <v>2146</v>
      </c>
      <c r="V1718" s="49">
        <v>0.29728859379567718</v>
      </c>
      <c r="W1718" s="49">
        <v>1.1827248672603601</v>
      </c>
      <c r="X1718" s="49">
        <v>2.8362873714296502</v>
      </c>
      <c r="Y1718" s="49">
        <v>44.303867318364098</v>
      </c>
      <c r="Z1718" s="49">
        <v>0.43808999999999998</v>
      </c>
      <c r="AA1718" s="49">
        <v>148.6976837</v>
      </c>
      <c r="AB1718" s="49">
        <v>1.7852155009999999</v>
      </c>
      <c r="AC1718" s="51">
        <v>0.55651590368719528</v>
      </c>
      <c r="AD1718" s="53">
        <v>98000</v>
      </c>
      <c r="AE1718" s="51">
        <v>92.902364668366829</v>
      </c>
      <c r="AF1718" s="51">
        <v>209.48296780148701</v>
      </c>
      <c r="AG1718" s="51">
        <v>37.294498406875576</v>
      </c>
      <c r="AH1718" s="51">
        <v>0.11033195936380003</v>
      </c>
      <c r="AI1718" s="51">
        <v>0.17803117264510535</v>
      </c>
      <c r="AJ1718" s="51">
        <v>0.14107393531585311</v>
      </c>
      <c r="AK1718" s="51">
        <v>129.16862103859134</v>
      </c>
      <c r="AL1718" s="51">
        <v>90.768263327501785</v>
      </c>
      <c r="AM1718" s="51">
        <v>167.56897874968089</v>
      </c>
    </row>
    <row r="1719" spans="1:39">
      <c r="A1719" t="s">
        <v>3577</v>
      </c>
      <c r="B1719">
        <v>6</v>
      </c>
      <c r="C1719" t="s">
        <v>3578</v>
      </c>
      <c r="D1719" t="s">
        <v>2144</v>
      </c>
      <c r="E1719" t="s">
        <v>137</v>
      </c>
      <c r="F1719" t="s">
        <v>138</v>
      </c>
      <c r="G1719" t="s">
        <v>139</v>
      </c>
      <c r="H1719" t="s">
        <v>140</v>
      </c>
      <c r="I1719" t="s">
        <v>10</v>
      </c>
      <c r="J1719" t="s">
        <v>20</v>
      </c>
      <c r="K1719">
        <v>52</v>
      </c>
      <c r="L1719">
        <v>150486475</v>
      </c>
      <c r="M1719" t="s">
        <v>2145</v>
      </c>
      <c r="N1719">
        <v>717</v>
      </c>
      <c r="O1719">
        <v>9117165.2084614877</v>
      </c>
      <c r="P1719" s="49" t="s">
        <v>33</v>
      </c>
      <c r="Q1719" s="49">
        <v>9800000</v>
      </c>
      <c r="R1719" s="49">
        <v>32.510452999999998</v>
      </c>
      <c r="S1719" s="49">
        <v>52.540310169999998</v>
      </c>
      <c r="T1719" s="49">
        <v>102.35469113918218</v>
      </c>
      <c r="U1719" s="49" t="s">
        <v>2146</v>
      </c>
      <c r="V1719" s="49">
        <v>0.29728859379567718</v>
      </c>
      <c r="W1719" s="49">
        <v>1.1827248672603601</v>
      </c>
      <c r="X1719" s="49">
        <v>2.8362873714296502</v>
      </c>
      <c r="Y1719" s="49">
        <v>44.303867318364098</v>
      </c>
      <c r="Z1719" s="49">
        <v>0.43808999999999998</v>
      </c>
      <c r="AA1719" s="49">
        <v>148.6976837</v>
      </c>
      <c r="AB1719" s="49">
        <v>1.7852155009999999</v>
      </c>
      <c r="AC1719" s="51">
        <v>0.55651590368719528</v>
      </c>
      <c r="AD1719" s="53">
        <v>98000</v>
      </c>
      <c r="AE1719" s="51">
        <v>93.03229804552538</v>
      </c>
      <c r="AF1719" s="51">
        <v>209.77595097323731</v>
      </c>
      <c r="AG1719" s="51">
        <v>37.326710697115118</v>
      </c>
      <c r="AH1719" s="51">
        <v>0.10994587179564946</v>
      </c>
      <c r="AI1719" s="51">
        <v>0.17793608144280162</v>
      </c>
      <c r="AJ1719" s="51">
        <v>0.14107393531585311</v>
      </c>
      <c r="AK1719" s="51">
        <v>129.09962862961046</v>
      </c>
      <c r="AL1719" s="51">
        <v>90.719781574769428</v>
      </c>
      <c r="AM1719" s="51">
        <v>167.47947568445153</v>
      </c>
    </row>
    <row r="1720" spans="1:39">
      <c r="A1720" t="s">
        <v>3579</v>
      </c>
      <c r="B1720">
        <v>6</v>
      </c>
      <c r="C1720" t="s">
        <v>3580</v>
      </c>
      <c r="D1720" t="s">
        <v>2144</v>
      </c>
      <c r="E1720" t="s">
        <v>137</v>
      </c>
      <c r="F1720" t="s">
        <v>138</v>
      </c>
      <c r="G1720" t="s">
        <v>139</v>
      </c>
      <c r="H1720" t="s">
        <v>140</v>
      </c>
      <c r="I1720" t="s">
        <v>10</v>
      </c>
      <c r="J1720" t="s">
        <v>20</v>
      </c>
      <c r="K1720">
        <v>52</v>
      </c>
      <c r="L1720">
        <v>150486475</v>
      </c>
      <c r="M1720" t="s">
        <v>2145</v>
      </c>
      <c r="N1720">
        <v>718</v>
      </c>
      <c r="O1720">
        <v>9129898.6794230267</v>
      </c>
      <c r="P1720" s="49" t="s">
        <v>33</v>
      </c>
      <c r="Q1720" s="49">
        <v>9800000</v>
      </c>
      <c r="R1720" s="49">
        <v>32.510452999999998</v>
      </c>
      <c r="S1720" s="49">
        <v>52.540310169999998</v>
      </c>
      <c r="T1720" s="49">
        <v>102.35469113918218</v>
      </c>
      <c r="U1720" s="49" t="s">
        <v>2146</v>
      </c>
      <c r="V1720" s="49">
        <v>0.29728859379567718</v>
      </c>
      <c r="W1720" s="49">
        <v>1.1827248672603601</v>
      </c>
      <c r="X1720" s="49">
        <v>2.8362873714296502</v>
      </c>
      <c r="Y1720" s="49">
        <v>44.303867318364098</v>
      </c>
      <c r="Z1720" s="49">
        <v>0.43808999999999998</v>
      </c>
      <c r="AA1720" s="49">
        <v>148.6976837</v>
      </c>
      <c r="AB1720" s="49">
        <v>1.7852155009999999</v>
      </c>
      <c r="AC1720" s="51">
        <v>0.55651590368719528</v>
      </c>
      <c r="AD1720" s="53">
        <v>98000</v>
      </c>
      <c r="AE1720" s="51">
        <v>93.162231422683945</v>
      </c>
      <c r="AF1720" s="51">
        <v>210.06893414498768</v>
      </c>
      <c r="AG1720" s="51">
        <v>37.358810054530998</v>
      </c>
      <c r="AH1720" s="51">
        <v>0.10956041339886478</v>
      </c>
      <c r="AI1720" s="51">
        <v>0.1778407178890444</v>
      </c>
      <c r="AJ1720" s="51">
        <v>0.14107393531585311</v>
      </c>
      <c r="AK1720" s="51">
        <v>129.03043861893343</v>
      </c>
      <c r="AL1720" s="51">
        <v>90.67116096507128</v>
      </c>
      <c r="AM1720" s="51">
        <v>167.38971627279562</v>
      </c>
    </row>
    <row r="1721" spans="1:39">
      <c r="A1721" t="s">
        <v>3581</v>
      </c>
      <c r="B1721">
        <v>6</v>
      </c>
      <c r="C1721" t="s">
        <v>3582</v>
      </c>
      <c r="D1721" t="s">
        <v>2144</v>
      </c>
      <c r="E1721" t="s">
        <v>137</v>
      </c>
      <c r="F1721" t="s">
        <v>138</v>
      </c>
      <c r="G1721" t="s">
        <v>139</v>
      </c>
      <c r="H1721" t="s">
        <v>140</v>
      </c>
      <c r="I1721" t="s">
        <v>10</v>
      </c>
      <c r="J1721" t="s">
        <v>20</v>
      </c>
      <c r="K1721">
        <v>52</v>
      </c>
      <c r="L1721">
        <v>150486475</v>
      </c>
      <c r="M1721" t="s">
        <v>2145</v>
      </c>
      <c r="N1721">
        <v>719</v>
      </c>
      <c r="O1721">
        <v>9142632.1503845658</v>
      </c>
      <c r="P1721" s="49" t="s">
        <v>33</v>
      </c>
      <c r="Q1721" s="49">
        <v>9800000</v>
      </c>
      <c r="R1721" s="49">
        <v>32.510452999999998</v>
      </c>
      <c r="S1721" s="49">
        <v>52.540310169999998</v>
      </c>
      <c r="T1721" s="49">
        <v>102.35469113918218</v>
      </c>
      <c r="U1721" s="49" t="s">
        <v>2146</v>
      </c>
      <c r="V1721" s="49">
        <v>0.29728859379567718</v>
      </c>
      <c r="W1721" s="49">
        <v>1.1827248672603601</v>
      </c>
      <c r="X1721" s="49">
        <v>2.8362873714296502</v>
      </c>
      <c r="Y1721" s="49">
        <v>44.303867318364098</v>
      </c>
      <c r="Z1721" s="49">
        <v>0.43808999999999998</v>
      </c>
      <c r="AA1721" s="49">
        <v>148.6976837</v>
      </c>
      <c r="AB1721" s="49">
        <v>1.7852155009999999</v>
      </c>
      <c r="AC1721" s="51">
        <v>0.55651590368719528</v>
      </c>
      <c r="AD1721" s="53">
        <v>98000</v>
      </c>
      <c r="AE1721" s="51">
        <v>93.29216479984251</v>
      </c>
      <c r="AF1721" s="51">
        <v>210.36191731673802</v>
      </c>
      <c r="AG1721" s="51">
        <v>37.390796664484462</v>
      </c>
      <c r="AH1721" s="51">
        <v>0.10917558767068294</v>
      </c>
      <c r="AI1721" s="51">
        <v>0.17774508400294639</v>
      </c>
      <c r="AJ1721" s="51">
        <v>0.14107393531585311</v>
      </c>
      <c r="AK1721" s="51">
        <v>128.96105247150595</v>
      </c>
      <c r="AL1721" s="51">
        <v>90.622402527841402</v>
      </c>
      <c r="AM1721" s="51">
        <v>167.29970241517051</v>
      </c>
    </row>
    <row r="1722" spans="1:39">
      <c r="A1722" t="s">
        <v>3583</v>
      </c>
      <c r="B1722">
        <v>6</v>
      </c>
      <c r="C1722" t="s">
        <v>3584</v>
      </c>
      <c r="D1722" t="s">
        <v>2144</v>
      </c>
      <c r="E1722" t="s">
        <v>137</v>
      </c>
      <c r="F1722" t="s">
        <v>138</v>
      </c>
      <c r="G1722" t="s">
        <v>139</v>
      </c>
      <c r="H1722" t="s">
        <v>140</v>
      </c>
      <c r="I1722" t="s">
        <v>10</v>
      </c>
      <c r="J1722" t="s">
        <v>20</v>
      </c>
      <c r="K1722">
        <v>52</v>
      </c>
      <c r="L1722">
        <v>150486475</v>
      </c>
      <c r="M1722" t="s">
        <v>2145</v>
      </c>
      <c r="N1722">
        <v>720</v>
      </c>
      <c r="O1722">
        <v>9155365.6213461049</v>
      </c>
      <c r="P1722" s="49" t="s">
        <v>33</v>
      </c>
      <c r="Q1722" s="49">
        <v>9800000</v>
      </c>
      <c r="R1722" s="49">
        <v>32.510452999999998</v>
      </c>
      <c r="S1722" s="49">
        <v>52.540310169999998</v>
      </c>
      <c r="T1722" s="49">
        <v>102.35469113918218</v>
      </c>
      <c r="U1722" s="49" t="s">
        <v>2146</v>
      </c>
      <c r="V1722" s="49">
        <v>0.29728859379567718</v>
      </c>
      <c r="W1722" s="49">
        <v>1.1827248672603601</v>
      </c>
      <c r="X1722" s="49">
        <v>2.8362873714296502</v>
      </c>
      <c r="Y1722" s="49">
        <v>44.303867318364098</v>
      </c>
      <c r="Z1722" s="49">
        <v>0.43808999999999998</v>
      </c>
      <c r="AA1722" s="49">
        <v>148.6976837</v>
      </c>
      <c r="AB1722" s="49">
        <v>1.7852155009999999</v>
      </c>
      <c r="AC1722" s="51">
        <v>0.55651590368719528</v>
      </c>
      <c r="AD1722" s="53">
        <v>98000</v>
      </c>
      <c r="AE1722" s="51">
        <v>93.422098177001075</v>
      </c>
      <c r="AF1722" s="51">
        <v>210.65490048848838</v>
      </c>
      <c r="AG1722" s="51">
        <v>37.4226707133516</v>
      </c>
      <c r="AH1722" s="51">
        <v>0.10879139807489099</v>
      </c>
      <c r="AI1722" s="51">
        <v>0.17764918179720499</v>
      </c>
      <c r="AJ1722" s="51">
        <v>0.14107393531585311</v>
      </c>
      <c r="AK1722" s="51">
        <v>128.89147164761917</v>
      </c>
      <c r="AL1722" s="51">
        <v>90.573507289243068</v>
      </c>
      <c r="AM1722" s="51">
        <v>167.20943600599529</v>
      </c>
    </row>
    <row r="1723" spans="1:39">
      <c r="A1723" t="s">
        <v>3585</v>
      </c>
      <c r="B1723">
        <v>6</v>
      </c>
      <c r="C1723" t="s">
        <v>3586</v>
      </c>
      <c r="D1723" t="s">
        <v>2144</v>
      </c>
      <c r="E1723" t="s">
        <v>137</v>
      </c>
      <c r="F1723" t="s">
        <v>138</v>
      </c>
      <c r="G1723" t="s">
        <v>139</v>
      </c>
      <c r="H1723" t="s">
        <v>140</v>
      </c>
      <c r="I1723" t="s">
        <v>10</v>
      </c>
      <c r="J1723" t="s">
        <v>20</v>
      </c>
      <c r="K1723">
        <v>52</v>
      </c>
      <c r="L1723">
        <v>150486475</v>
      </c>
      <c r="M1723" t="s">
        <v>2145</v>
      </c>
      <c r="N1723">
        <v>721</v>
      </c>
      <c r="O1723">
        <v>9168099.092307644</v>
      </c>
      <c r="P1723" s="49" t="s">
        <v>33</v>
      </c>
      <c r="Q1723" s="49">
        <v>9800000</v>
      </c>
      <c r="R1723" s="49">
        <v>32.510452999999998</v>
      </c>
      <c r="S1723" s="49">
        <v>52.540310169999998</v>
      </c>
      <c r="T1723" s="49">
        <v>102.35469113918218</v>
      </c>
      <c r="U1723" s="49" t="s">
        <v>2146</v>
      </c>
      <c r="V1723" s="49">
        <v>0.29728859379567718</v>
      </c>
      <c r="W1723" s="49">
        <v>1.1827248672603601</v>
      </c>
      <c r="X1723" s="49">
        <v>2.8362873714296502</v>
      </c>
      <c r="Y1723" s="49">
        <v>44.303867318364098</v>
      </c>
      <c r="Z1723" s="49">
        <v>0.43808999999999998</v>
      </c>
      <c r="AA1723" s="49">
        <v>148.6976837</v>
      </c>
      <c r="AB1723" s="49">
        <v>1.7852155009999999</v>
      </c>
      <c r="AC1723" s="51">
        <v>0.55651590368719528</v>
      </c>
      <c r="AD1723" s="53">
        <v>98000</v>
      </c>
      <c r="AE1723" s="51">
        <v>93.552031554159626</v>
      </c>
      <c r="AF1723" s="51">
        <v>210.94788366023872</v>
      </c>
      <c r="AG1723" s="51">
        <v>37.454432388513418</v>
      </c>
      <c r="AH1723" s="51">
        <v>0.10840784804146708</v>
      </c>
      <c r="AI1723" s="51">
        <v>0.1775530132780998</v>
      </c>
      <c r="AJ1723" s="51">
        <v>0.14107393531585311</v>
      </c>
      <c r="AK1723" s="51">
        <v>128.8216976029079</v>
      </c>
      <c r="AL1723" s="51">
        <v>90.524476272167448</v>
      </c>
      <c r="AM1723" s="51">
        <v>167.11891893364836</v>
      </c>
    </row>
    <row r="1724" spans="1:39">
      <c r="A1724" t="s">
        <v>3587</v>
      </c>
      <c r="B1724">
        <v>6</v>
      </c>
      <c r="C1724" t="s">
        <v>3588</v>
      </c>
      <c r="D1724" t="s">
        <v>2144</v>
      </c>
      <c r="E1724" t="s">
        <v>137</v>
      </c>
      <c r="F1724" t="s">
        <v>138</v>
      </c>
      <c r="G1724" t="s">
        <v>139</v>
      </c>
      <c r="H1724" t="s">
        <v>140</v>
      </c>
      <c r="I1724" t="s">
        <v>10</v>
      </c>
      <c r="J1724" t="s">
        <v>20</v>
      </c>
      <c r="K1724">
        <v>52</v>
      </c>
      <c r="L1724">
        <v>150486475</v>
      </c>
      <c r="M1724" t="s">
        <v>2145</v>
      </c>
      <c r="N1724">
        <v>722</v>
      </c>
      <c r="O1724">
        <v>9180832.563269183</v>
      </c>
      <c r="P1724" s="49" t="s">
        <v>33</v>
      </c>
      <c r="Q1724" s="49">
        <v>9800000</v>
      </c>
      <c r="R1724" s="49">
        <v>32.510452999999998</v>
      </c>
      <c r="S1724" s="49">
        <v>52.540310169999998</v>
      </c>
      <c r="T1724" s="49">
        <v>102.35469113918218</v>
      </c>
      <c r="U1724" s="49" t="s">
        <v>2146</v>
      </c>
      <c r="V1724" s="49">
        <v>0.29728859379567718</v>
      </c>
      <c r="W1724" s="49">
        <v>1.1827248672603601</v>
      </c>
      <c r="X1724" s="49">
        <v>2.8362873714296502</v>
      </c>
      <c r="Y1724" s="49">
        <v>44.303867318364098</v>
      </c>
      <c r="Z1724" s="49">
        <v>0.43808999999999998</v>
      </c>
      <c r="AA1724" s="49">
        <v>148.6976837</v>
      </c>
      <c r="AB1724" s="49">
        <v>1.7852155009999999</v>
      </c>
      <c r="AC1724" s="51">
        <v>0.55651590368719528</v>
      </c>
      <c r="AD1724" s="53">
        <v>98000</v>
      </c>
      <c r="AE1724" s="51">
        <v>93.681964931318191</v>
      </c>
      <c r="AF1724" s="51">
        <v>211.24086683198905</v>
      </c>
      <c r="AG1724" s="51">
        <v>37.486081878346113</v>
      </c>
      <c r="AH1724" s="51">
        <v>0.10802494096713866</v>
      </c>
      <c r="AI1724" s="51">
        <v>0.17745658044549098</v>
      </c>
      <c r="AJ1724" s="51">
        <v>0.14107393531585311</v>
      </c>
      <c r="AK1724" s="51">
        <v>128.75173178834936</v>
      </c>
      <c r="AL1724" s="51">
        <v>90.47531049623278</v>
      </c>
      <c r="AM1724" s="51">
        <v>167.02815308046593</v>
      </c>
    </row>
    <row r="1725" spans="1:39">
      <c r="A1725" t="s">
        <v>3589</v>
      </c>
      <c r="B1725">
        <v>6</v>
      </c>
      <c r="C1725" t="s">
        <v>3590</v>
      </c>
      <c r="D1725" t="s">
        <v>2144</v>
      </c>
      <c r="E1725" t="s">
        <v>137</v>
      </c>
      <c r="F1725" t="s">
        <v>138</v>
      </c>
      <c r="G1725" t="s">
        <v>139</v>
      </c>
      <c r="H1725" t="s">
        <v>140</v>
      </c>
      <c r="I1725" t="s">
        <v>10</v>
      </c>
      <c r="J1725" t="s">
        <v>20</v>
      </c>
      <c r="K1725">
        <v>52</v>
      </c>
      <c r="L1725">
        <v>150486475</v>
      </c>
      <c r="M1725" t="s">
        <v>2145</v>
      </c>
      <c r="N1725">
        <v>723</v>
      </c>
      <c r="O1725">
        <v>9193566.0342307221</v>
      </c>
      <c r="P1725" s="49" t="s">
        <v>33</v>
      </c>
      <c r="Q1725" s="49">
        <v>9800000</v>
      </c>
      <c r="R1725" s="49">
        <v>32.510452999999998</v>
      </c>
      <c r="S1725" s="49">
        <v>52.540310169999998</v>
      </c>
      <c r="T1725" s="49">
        <v>102.35469113918218</v>
      </c>
      <c r="U1725" s="49" t="s">
        <v>2146</v>
      </c>
      <c r="V1725" s="49">
        <v>0.29728859379567718</v>
      </c>
      <c r="W1725" s="49">
        <v>1.1827248672603601</v>
      </c>
      <c r="X1725" s="49">
        <v>2.8362873714296502</v>
      </c>
      <c r="Y1725" s="49">
        <v>44.303867318364098</v>
      </c>
      <c r="Z1725" s="49">
        <v>0.43808999999999998</v>
      </c>
      <c r="AA1725" s="49">
        <v>148.6976837</v>
      </c>
      <c r="AB1725" s="49">
        <v>1.7852155009999999</v>
      </c>
      <c r="AC1725" s="51">
        <v>0.55651590368719528</v>
      </c>
      <c r="AD1725" s="53">
        <v>98000</v>
      </c>
      <c r="AE1725" s="51">
        <v>93.811898308476756</v>
      </c>
      <c r="AF1725" s="51">
        <v>211.53385000373942</v>
      </c>
      <c r="AG1725" s="51">
        <v>37.517619372211257</v>
      </c>
      <c r="AH1725" s="51">
        <v>0.10764268021514869</v>
      </c>
      <c r="AI1725" s="51">
        <v>0.17735988529281738</v>
      </c>
      <c r="AJ1725" s="51">
        <v>0.14107393531585311</v>
      </c>
      <c r="AK1725" s="51">
        <v>128.68157565026189</v>
      </c>
      <c r="AL1725" s="51">
        <v>90.426010977783463</v>
      </c>
      <c r="AM1725" s="51">
        <v>166.93714032274031</v>
      </c>
    </row>
    <row r="1726" spans="1:39">
      <c r="A1726" t="s">
        <v>3591</v>
      </c>
      <c r="B1726">
        <v>6</v>
      </c>
      <c r="C1726" t="s">
        <v>3592</v>
      </c>
      <c r="D1726" t="s">
        <v>2144</v>
      </c>
      <c r="E1726" t="s">
        <v>137</v>
      </c>
      <c r="F1726" t="s">
        <v>138</v>
      </c>
      <c r="G1726" t="s">
        <v>139</v>
      </c>
      <c r="H1726" t="s">
        <v>140</v>
      </c>
      <c r="I1726" t="s">
        <v>10</v>
      </c>
      <c r="J1726" t="s">
        <v>20</v>
      </c>
      <c r="K1726">
        <v>52</v>
      </c>
      <c r="L1726">
        <v>150486475</v>
      </c>
      <c r="M1726" t="s">
        <v>2145</v>
      </c>
      <c r="N1726">
        <v>724</v>
      </c>
      <c r="O1726">
        <v>9206299.5051922612</v>
      </c>
      <c r="P1726" s="49" t="s">
        <v>33</v>
      </c>
      <c r="Q1726" s="49">
        <v>9800000</v>
      </c>
      <c r="R1726" s="49">
        <v>32.510452999999998</v>
      </c>
      <c r="S1726" s="49">
        <v>52.540310169999998</v>
      </c>
      <c r="T1726" s="49">
        <v>102.35469113918218</v>
      </c>
      <c r="U1726" s="49" t="s">
        <v>2146</v>
      </c>
      <c r="V1726" s="49">
        <v>0.29728859379567718</v>
      </c>
      <c r="W1726" s="49">
        <v>1.1827248672603601</v>
      </c>
      <c r="X1726" s="49">
        <v>2.8362873714296502</v>
      </c>
      <c r="Y1726" s="49">
        <v>44.303867318364098</v>
      </c>
      <c r="Z1726" s="49">
        <v>0.43808999999999998</v>
      </c>
      <c r="AA1726" s="49">
        <v>148.6976837</v>
      </c>
      <c r="AB1726" s="49">
        <v>1.7852155009999999</v>
      </c>
      <c r="AC1726" s="51">
        <v>0.55651590368719528</v>
      </c>
      <c r="AD1726" s="53">
        <v>98000</v>
      </c>
      <c r="AE1726" s="51">
        <v>93.941831685635321</v>
      </c>
      <c r="AF1726" s="51">
        <v>211.82683317548975</v>
      </c>
      <c r="AG1726" s="51">
        <v>37.549045060446048</v>
      </c>
      <c r="AH1726" s="51">
        <v>0.10726106911549765</v>
      </c>
      <c r="AI1726" s="51">
        <v>0.17726292980709493</v>
      </c>
      <c r="AJ1726" s="51">
        <v>0.14107393531585311</v>
      </c>
      <c r="AK1726" s="51">
        <v>128.61123063030371</v>
      </c>
      <c r="AL1726" s="51">
        <v>90.376578729889189</v>
      </c>
      <c r="AM1726" s="51">
        <v>166.84588253071823</v>
      </c>
    </row>
    <row r="1727" spans="1:39">
      <c r="A1727" t="s">
        <v>3593</v>
      </c>
      <c r="B1727">
        <v>6</v>
      </c>
      <c r="C1727" t="s">
        <v>3594</v>
      </c>
      <c r="D1727" t="s">
        <v>2144</v>
      </c>
      <c r="E1727" t="s">
        <v>137</v>
      </c>
      <c r="F1727" t="s">
        <v>138</v>
      </c>
      <c r="G1727" t="s">
        <v>139</v>
      </c>
      <c r="H1727" t="s">
        <v>140</v>
      </c>
      <c r="I1727" t="s">
        <v>10</v>
      </c>
      <c r="J1727" t="s">
        <v>20</v>
      </c>
      <c r="K1727">
        <v>52</v>
      </c>
      <c r="L1727">
        <v>150486475</v>
      </c>
      <c r="M1727" t="s">
        <v>2145</v>
      </c>
      <c r="N1727">
        <v>725</v>
      </c>
      <c r="O1727">
        <v>9219032.9761538003</v>
      </c>
      <c r="P1727" s="49" t="s">
        <v>33</v>
      </c>
      <c r="Q1727" s="49">
        <v>9800000</v>
      </c>
      <c r="R1727" s="49">
        <v>32.510452999999998</v>
      </c>
      <c r="S1727" s="49">
        <v>52.540310169999998</v>
      </c>
      <c r="T1727" s="49">
        <v>102.35469113918218</v>
      </c>
      <c r="U1727" s="49" t="s">
        <v>2146</v>
      </c>
      <c r="V1727" s="49">
        <v>0.29728859379567718</v>
      </c>
      <c r="W1727" s="49">
        <v>1.1827248672603601</v>
      </c>
      <c r="X1727" s="49">
        <v>2.8362873714296502</v>
      </c>
      <c r="Y1727" s="49">
        <v>44.303867318364098</v>
      </c>
      <c r="Z1727" s="49">
        <v>0.43808999999999998</v>
      </c>
      <c r="AA1727" s="49">
        <v>148.6976837</v>
      </c>
      <c r="AB1727" s="49">
        <v>1.7852155009999999</v>
      </c>
      <c r="AC1727" s="51">
        <v>0.55651590368719528</v>
      </c>
      <c r="AD1727" s="53">
        <v>98000</v>
      </c>
      <c r="AE1727" s="51">
        <v>94.071765062793887</v>
      </c>
      <c r="AF1727" s="51">
        <v>212.11981634724012</v>
      </c>
      <c r="AG1727" s="51">
        <v>37.580359134353586</v>
      </c>
      <c r="AH1727" s="51">
        <v>0.10688011096493621</v>
      </c>
      <c r="AI1727" s="51">
        <v>0.17716571596891514</v>
      </c>
      <c r="AJ1727" s="51">
        <v>0.14107393531585311</v>
      </c>
      <c r="AK1727" s="51">
        <v>128.54069816547192</v>
      </c>
      <c r="AL1727" s="51">
        <v>90.327014762344191</v>
      </c>
      <c r="AM1727" s="51">
        <v>166.75438156859968</v>
      </c>
    </row>
    <row r="1728" spans="1:39">
      <c r="A1728" t="s">
        <v>3595</v>
      </c>
      <c r="B1728">
        <v>6</v>
      </c>
      <c r="C1728" t="s">
        <v>3596</v>
      </c>
      <c r="D1728" t="s">
        <v>2144</v>
      </c>
      <c r="E1728" t="s">
        <v>137</v>
      </c>
      <c r="F1728" t="s">
        <v>138</v>
      </c>
      <c r="G1728" t="s">
        <v>139</v>
      </c>
      <c r="H1728" t="s">
        <v>140</v>
      </c>
      <c r="I1728" t="s">
        <v>10</v>
      </c>
      <c r="J1728" t="s">
        <v>20</v>
      </c>
      <c r="K1728">
        <v>52</v>
      </c>
      <c r="L1728">
        <v>150486475</v>
      </c>
      <c r="M1728" t="s">
        <v>2145</v>
      </c>
      <c r="N1728">
        <v>726</v>
      </c>
      <c r="O1728">
        <v>9231766.4471153393</v>
      </c>
      <c r="P1728" s="49" t="s">
        <v>33</v>
      </c>
      <c r="Q1728" s="49">
        <v>9800000</v>
      </c>
      <c r="R1728" s="49">
        <v>32.510452999999998</v>
      </c>
      <c r="S1728" s="49">
        <v>52.540310169999998</v>
      </c>
      <c r="T1728" s="49">
        <v>102.35469113918218</v>
      </c>
      <c r="U1728" s="49" t="s">
        <v>2146</v>
      </c>
      <c r="V1728" s="49">
        <v>0.29728859379567718</v>
      </c>
      <c r="W1728" s="49">
        <v>1.1827248672603601</v>
      </c>
      <c r="X1728" s="49">
        <v>2.8362873714296502</v>
      </c>
      <c r="Y1728" s="49">
        <v>44.303867318364098</v>
      </c>
      <c r="Z1728" s="49">
        <v>0.43808999999999998</v>
      </c>
      <c r="AA1728" s="49">
        <v>148.6976837</v>
      </c>
      <c r="AB1728" s="49">
        <v>1.7852155009999999</v>
      </c>
      <c r="AC1728" s="51">
        <v>0.55651590368719528</v>
      </c>
      <c r="AD1728" s="53">
        <v>98000</v>
      </c>
      <c r="AE1728" s="51">
        <v>94.201698439952438</v>
      </c>
      <c r="AF1728" s="51">
        <v>212.41279951899045</v>
      </c>
      <c r="AG1728" s="51">
        <v>37.611561786193185</v>
      </c>
      <c r="AH1728" s="51">
        <v>0.10649980902721858</v>
      </c>
      <c r="AI1728" s="51">
        <v>0.17706824575244384</v>
      </c>
      <c r="AJ1728" s="51">
        <v>0.14107393531585311</v>
      </c>
      <c r="AK1728" s="51">
        <v>128.46997968810152</v>
      </c>
      <c r="AL1728" s="51">
        <v>90.277320081666602</v>
      </c>
      <c r="AM1728" s="51">
        <v>166.66263929453643</v>
      </c>
    </row>
    <row r="1729" spans="1:39">
      <c r="A1729" t="s">
        <v>3597</v>
      </c>
      <c r="B1729">
        <v>6</v>
      </c>
      <c r="C1729" t="s">
        <v>3598</v>
      </c>
      <c r="D1729" t="s">
        <v>2144</v>
      </c>
      <c r="E1729" t="s">
        <v>137</v>
      </c>
      <c r="F1729" t="s">
        <v>138</v>
      </c>
      <c r="G1729" t="s">
        <v>139</v>
      </c>
      <c r="H1729" t="s">
        <v>140</v>
      </c>
      <c r="I1729" t="s">
        <v>10</v>
      </c>
      <c r="J1729" t="s">
        <v>20</v>
      </c>
      <c r="K1729">
        <v>52</v>
      </c>
      <c r="L1729">
        <v>150486475</v>
      </c>
      <c r="M1729" t="s">
        <v>2145</v>
      </c>
      <c r="N1729">
        <v>727</v>
      </c>
      <c r="O1729">
        <v>9244499.9180768784</v>
      </c>
      <c r="P1729" s="49" t="s">
        <v>33</v>
      </c>
      <c r="Q1729" s="49">
        <v>9800000</v>
      </c>
      <c r="R1729" s="49">
        <v>32.510452999999998</v>
      </c>
      <c r="S1729" s="49">
        <v>52.540310169999998</v>
      </c>
      <c r="T1729" s="49">
        <v>102.35469113918218</v>
      </c>
      <c r="U1729" s="49" t="s">
        <v>2146</v>
      </c>
      <c r="V1729" s="49">
        <v>0.29728859379567718</v>
      </c>
      <c r="W1729" s="49">
        <v>1.1827248672603601</v>
      </c>
      <c r="X1729" s="49">
        <v>2.8362873714296502</v>
      </c>
      <c r="Y1729" s="49">
        <v>44.303867318364098</v>
      </c>
      <c r="Z1729" s="49">
        <v>0.43808999999999998</v>
      </c>
      <c r="AA1729" s="49">
        <v>148.6976837</v>
      </c>
      <c r="AB1729" s="49">
        <v>1.7852155009999999</v>
      </c>
      <c r="AC1729" s="51">
        <v>0.55651590368719528</v>
      </c>
      <c r="AD1729" s="53">
        <v>98000</v>
      </c>
      <c r="AE1729" s="51">
        <v>94.331631817111003</v>
      </c>
      <c r="AF1729" s="51">
        <v>212.70578269074079</v>
      </c>
      <c r="AG1729" s="51">
        <v>37.64265320917071</v>
      </c>
      <c r="AH1729" s="51">
        <v>0.10612016653304358</v>
      </c>
      <c r="AI1729" s="51">
        <v>0.17697052112541986</v>
      </c>
      <c r="AJ1729" s="51">
        <v>0.14107393531585311</v>
      </c>
      <c r="AK1729" s="51">
        <v>128.39907662586444</v>
      </c>
      <c r="AL1729" s="51">
        <v>90.227495691097786</v>
      </c>
      <c r="AM1729" s="51">
        <v>166.57065756063108</v>
      </c>
    </row>
    <row r="1730" spans="1:39">
      <c r="A1730" t="s">
        <v>3599</v>
      </c>
      <c r="B1730">
        <v>6</v>
      </c>
      <c r="C1730" t="s">
        <v>3600</v>
      </c>
      <c r="D1730" t="s">
        <v>2144</v>
      </c>
      <c r="E1730" t="s">
        <v>137</v>
      </c>
      <c r="F1730" t="s">
        <v>138</v>
      </c>
      <c r="G1730" t="s">
        <v>139</v>
      </c>
      <c r="H1730" t="s">
        <v>140</v>
      </c>
      <c r="I1730" t="s">
        <v>10</v>
      </c>
      <c r="J1730" t="s">
        <v>20</v>
      </c>
      <c r="K1730">
        <v>52</v>
      </c>
      <c r="L1730">
        <v>150486475</v>
      </c>
      <c r="M1730" t="s">
        <v>2145</v>
      </c>
      <c r="N1730">
        <v>728</v>
      </c>
      <c r="O1730">
        <v>9257233.3890384175</v>
      </c>
      <c r="P1730" s="49" t="s">
        <v>33</v>
      </c>
      <c r="Q1730" s="49">
        <v>9800000</v>
      </c>
      <c r="R1730" s="49">
        <v>32.510452999999998</v>
      </c>
      <c r="S1730" s="49">
        <v>52.540310169999998</v>
      </c>
      <c r="T1730" s="49">
        <v>102.35469113918218</v>
      </c>
      <c r="U1730" s="49" t="s">
        <v>2146</v>
      </c>
      <c r="V1730" s="49">
        <v>0.29728859379567718</v>
      </c>
      <c r="W1730" s="49">
        <v>1.1827248672603601</v>
      </c>
      <c r="X1730" s="49">
        <v>2.8362873714296502</v>
      </c>
      <c r="Y1730" s="49">
        <v>44.303867318364098</v>
      </c>
      <c r="Z1730" s="49">
        <v>0.43808999999999998</v>
      </c>
      <c r="AA1730" s="49">
        <v>148.6976837</v>
      </c>
      <c r="AB1730" s="49">
        <v>1.7852155009999999</v>
      </c>
      <c r="AC1730" s="51">
        <v>0.55651590368719528</v>
      </c>
      <c r="AD1730" s="53">
        <v>98000</v>
      </c>
      <c r="AE1730" s="51">
        <v>94.461565194269568</v>
      </c>
      <c r="AF1730" s="51">
        <v>212.99876586249115</v>
      </c>
      <c r="AG1730" s="51">
        <v>37.673633597428925</v>
      </c>
      <c r="AH1730" s="51">
        <v>0.10574118668020707</v>
      </c>
      <c r="AI1730" s="51">
        <v>0.17687254404915409</v>
      </c>
      <c r="AJ1730" s="51">
        <v>0.14107393531585311</v>
      </c>
      <c r="AK1730" s="51">
        <v>128.32799040176889</v>
      </c>
      <c r="AL1730" s="51">
        <v>90.177542590601846</v>
      </c>
      <c r="AM1730" s="51">
        <v>166.47843821293591</v>
      </c>
    </row>
    <row r="1731" spans="1:39">
      <c r="A1731" t="s">
        <v>3601</v>
      </c>
      <c r="B1731">
        <v>6</v>
      </c>
      <c r="C1731" t="s">
        <v>3602</v>
      </c>
      <c r="D1731" t="s">
        <v>2144</v>
      </c>
      <c r="E1731" t="s">
        <v>137</v>
      </c>
      <c r="F1731" t="s">
        <v>138</v>
      </c>
      <c r="G1731" t="s">
        <v>139</v>
      </c>
      <c r="H1731" t="s">
        <v>140</v>
      </c>
      <c r="I1731" t="s">
        <v>10</v>
      </c>
      <c r="J1731" t="s">
        <v>20</v>
      </c>
      <c r="K1731">
        <v>52</v>
      </c>
      <c r="L1731">
        <v>150486475</v>
      </c>
      <c r="M1731" t="s">
        <v>2145</v>
      </c>
      <c r="N1731">
        <v>729</v>
      </c>
      <c r="O1731">
        <v>9269966.8599999566</v>
      </c>
      <c r="P1731" s="49" t="s">
        <v>33</v>
      </c>
      <c r="Q1731" s="49">
        <v>9800000</v>
      </c>
      <c r="R1731" s="49">
        <v>32.510452999999998</v>
      </c>
      <c r="S1731" s="49">
        <v>52.540310169999998</v>
      </c>
      <c r="T1731" s="49">
        <v>102.35469113918218</v>
      </c>
      <c r="U1731" s="49" t="s">
        <v>2146</v>
      </c>
      <c r="V1731" s="49">
        <v>0.29728859379567718</v>
      </c>
      <c r="W1731" s="49">
        <v>1.1827248672603601</v>
      </c>
      <c r="X1731" s="49">
        <v>2.8362873714296502</v>
      </c>
      <c r="Y1731" s="49">
        <v>44.303867318364098</v>
      </c>
      <c r="Z1731" s="49">
        <v>0.43808999999999998</v>
      </c>
      <c r="AA1731" s="49">
        <v>148.6976837</v>
      </c>
      <c r="AB1731" s="49">
        <v>1.7852155009999999</v>
      </c>
      <c r="AC1731" s="51">
        <v>0.55651590368719528</v>
      </c>
      <c r="AD1731" s="53">
        <v>98000</v>
      </c>
      <c r="AE1731" s="51">
        <v>94.591498571428133</v>
      </c>
      <c r="AF1731" s="51">
        <v>213.29174903424149</v>
      </c>
      <c r="AG1731" s="51">
        <v>37.704503146037887</v>
      </c>
      <c r="AH1731" s="51">
        <v>0.10536287263374686</v>
      </c>
      <c r="AI1731" s="51">
        <v>0.17677431647852854</v>
      </c>
      <c r="AJ1731" s="51">
        <v>0.14107393531585311</v>
      </c>
      <c r="AK1731" s="51">
        <v>128.25672243415872</v>
      </c>
      <c r="AL1731" s="51">
        <v>90.127461776865175</v>
      </c>
      <c r="AM1731" s="51">
        <v>166.38598309145223</v>
      </c>
    </row>
    <row r="1732" spans="1:39">
      <c r="A1732" t="s">
        <v>3603</v>
      </c>
      <c r="B1732">
        <v>6</v>
      </c>
      <c r="C1732" t="s">
        <v>3604</v>
      </c>
      <c r="D1732" t="s">
        <v>2144</v>
      </c>
      <c r="E1732" t="s">
        <v>137</v>
      </c>
      <c r="F1732" t="s">
        <v>138</v>
      </c>
      <c r="G1732" t="s">
        <v>139</v>
      </c>
      <c r="H1732" t="s">
        <v>140</v>
      </c>
      <c r="I1732" t="s">
        <v>10</v>
      </c>
      <c r="J1732" t="s">
        <v>20</v>
      </c>
      <c r="K1732">
        <v>52</v>
      </c>
      <c r="L1732">
        <v>150486475</v>
      </c>
      <c r="M1732" t="s">
        <v>2145</v>
      </c>
      <c r="N1732">
        <v>730</v>
      </c>
      <c r="O1732">
        <v>9282700.3309614956</v>
      </c>
      <c r="P1732" s="49" t="s">
        <v>33</v>
      </c>
      <c r="Q1732" s="49">
        <v>9800000</v>
      </c>
      <c r="R1732" s="49">
        <v>32.510452999999998</v>
      </c>
      <c r="S1732" s="49">
        <v>52.540310169999998</v>
      </c>
      <c r="T1732" s="49">
        <v>102.35469113918218</v>
      </c>
      <c r="U1732" s="49" t="s">
        <v>2146</v>
      </c>
      <c r="V1732" s="49">
        <v>0.29728859379567718</v>
      </c>
      <c r="W1732" s="49">
        <v>1.1827248672603601</v>
      </c>
      <c r="X1732" s="49">
        <v>2.8362873714296502</v>
      </c>
      <c r="Y1732" s="49">
        <v>44.303867318364098</v>
      </c>
      <c r="Z1732" s="49">
        <v>0.43808999999999998</v>
      </c>
      <c r="AA1732" s="49">
        <v>148.6976837</v>
      </c>
      <c r="AB1732" s="49">
        <v>1.7852155009999999</v>
      </c>
      <c r="AC1732" s="51">
        <v>0.55651590368719528</v>
      </c>
      <c r="AD1732" s="53">
        <v>98000</v>
      </c>
      <c r="AE1732" s="51">
        <v>94.721431948586684</v>
      </c>
      <c r="AF1732" s="51">
        <v>213.58473220599183</v>
      </c>
      <c r="AG1732" s="51">
        <v>37.735262050985369</v>
      </c>
      <c r="AH1732" s="51">
        <v>0.10498522752594748</v>
      </c>
      <c r="AI1732" s="51">
        <v>0.17667584036199549</v>
      </c>
      <c r="AJ1732" s="51">
        <v>0.14107393531585311</v>
      </c>
      <c r="AK1732" s="51">
        <v>128.18527413671271</v>
      </c>
      <c r="AL1732" s="51">
        <v>90.077254243295982</v>
      </c>
      <c r="AM1732" s="51">
        <v>166.2932940301294</v>
      </c>
    </row>
    <row r="1733" spans="1:39">
      <c r="A1733" t="s">
        <v>3605</v>
      </c>
      <c r="B1733">
        <v>6</v>
      </c>
      <c r="C1733" t="s">
        <v>3606</v>
      </c>
      <c r="D1733" t="s">
        <v>2144</v>
      </c>
      <c r="E1733" t="s">
        <v>137</v>
      </c>
      <c r="F1733" t="s">
        <v>138</v>
      </c>
      <c r="G1733" t="s">
        <v>139</v>
      </c>
      <c r="H1733" t="s">
        <v>140</v>
      </c>
      <c r="I1733" t="s">
        <v>10</v>
      </c>
      <c r="J1733" t="s">
        <v>20</v>
      </c>
      <c r="K1733">
        <v>52</v>
      </c>
      <c r="L1733">
        <v>150486475</v>
      </c>
      <c r="M1733" t="s">
        <v>2145</v>
      </c>
      <c r="N1733">
        <v>731</v>
      </c>
      <c r="O1733">
        <v>9295433.8019230347</v>
      </c>
      <c r="P1733" s="49" t="s">
        <v>33</v>
      </c>
      <c r="Q1733" s="49">
        <v>9800000</v>
      </c>
      <c r="R1733" s="49">
        <v>32.510452999999998</v>
      </c>
      <c r="S1733" s="49">
        <v>52.540310169999998</v>
      </c>
      <c r="T1733" s="49">
        <v>102.35469113918218</v>
      </c>
      <c r="U1733" s="49" t="s">
        <v>2146</v>
      </c>
      <c r="V1733" s="49">
        <v>0.29728859379567718</v>
      </c>
      <c r="W1733" s="49">
        <v>1.1827248672603601</v>
      </c>
      <c r="X1733" s="49">
        <v>2.8362873714296502</v>
      </c>
      <c r="Y1733" s="49">
        <v>44.303867318364098</v>
      </c>
      <c r="Z1733" s="49">
        <v>0.43808999999999998</v>
      </c>
      <c r="AA1733" s="49">
        <v>148.6976837</v>
      </c>
      <c r="AB1733" s="49">
        <v>1.7852155009999999</v>
      </c>
      <c r="AC1733" s="51">
        <v>0.55651590368719528</v>
      </c>
      <c r="AD1733" s="53">
        <v>98000</v>
      </c>
      <c r="AE1733" s="51">
        <v>94.851365325745249</v>
      </c>
      <c r="AF1733" s="51">
        <v>213.87771537774219</v>
      </c>
      <c r="AG1733" s="51">
        <v>37.765910509167298</v>
      </c>
      <c r="AH1733" s="51">
        <v>0.1046082544564812</v>
      </c>
      <c r="AI1733" s="51">
        <v>0.17657711764157696</v>
      </c>
      <c r="AJ1733" s="51">
        <v>0.14107393531585311</v>
      </c>
      <c r="AK1733" s="51">
        <v>128.11364691844423</v>
      </c>
      <c r="AL1733" s="51">
        <v>90.026920980024059</v>
      </c>
      <c r="AM1733" s="51">
        <v>166.20037285686442</v>
      </c>
    </row>
    <row r="1734" spans="1:39">
      <c r="A1734" t="s">
        <v>3607</v>
      </c>
      <c r="B1734">
        <v>6</v>
      </c>
      <c r="C1734" t="s">
        <v>3608</v>
      </c>
      <c r="D1734" t="s">
        <v>2144</v>
      </c>
      <c r="E1734" t="s">
        <v>137</v>
      </c>
      <c r="F1734" t="s">
        <v>138</v>
      </c>
      <c r="G1734" t="s">
        <v>139</v>
      </c>
      <c r="H1734" t="s">
        <v>140</v>
      </c>
      <c r="I1734" t="s">
        <v>10</v>
      </c>
      <c r="J1734" t="s">
        <v>20</v>
      </c>
      <c r="K1734">
        <v>52</v>
      </c>
      <c r="L1734">
        <v>150486475</v>
      </c>
      <c r="M1734" t="s">
        <v>2145</v>
      </c>
      <c r="N1734">
        <v>732</v>
      </c>
      <c r="O1734">
        <v>9308167.2728845738</v>
      </c>
      <c r="P1734" s="49" t="s">
        <v>33</v>
      </c>
      <c r="Q1734" s="49">
        <v>9800000</v>
      </c>
      <c r="R1734" s="49">
        <v>32.510452999999998</v>
      </c>
      <c r="S1734" s="49">
        <v>52.540310169999998</v>
      </c>
      <c r="T1734" s="49">
        <v>102.35469113918218</v>
      </c>
      <c r="U1734" s="49" t="s">
        <v>2146</v>
      </c>
      <c r="V1734" s="49">
        <v>0.29728859379567718</v>
      </c>
      <c r="W1734" s="49">
        <v>1.1827248672603601</v>
      </c>
      <c r="X1734" s="49">
        <v>2.8362873714296502</v>
      </c>
      <c r="Y1734" s="49">
        <v>44.303867318364098</v>
      </c>
      <c r="Z1734" s="49">
        <v>0.43808999999999998</v>
      </c>
      <c r="AA1734" s="49">
        <v>148.6976837</v>
      </c>
      <c r="AB1734" s="49">
        <v>1.7852155009999999</v>
      </c>
      <c r="AC1734" s="51">
        <v>0.55651590368719528</v>
      </c>
      <c r="AD1734" s="53">
        <v>98000</v>
      </c>
      <c r="AE1734" s="51">
        <v>94.981298702903814</v>
      </c>
      <c r="AF1734" s="51">
        <v>214.17069854949253</v>
      </c>
      <c r="AG1734" s="51">
        <v>37.796448718378237</v>
      </c>
      <c r="AH1734" s="51">
        <v>0.10423195649257717</v>
      </c>
      <c r="AI1734" s="51">
        <v>0.17647815025286426</v>
      </c>
      <c r="AJ1734" s="51">
        <v>0.14107393531585311</v>
      </c>
      <c r="AK1734" s="51">
        <v>128.04184218370099</v>
      </c>
      <c r="AL1734" s="51">
        <v>89.97646297390051</v>
      </c>
      <c r="AM1734" s="51">
        <v>166.1072213935015</v>
      </c>
    </row>
    <row r="1735" spans="1:39">
      <c r="A1735" t="s">
        <v>3609</v>
      </c>
      <c r="B1735">
        <v>6</v>
      </c>
      <c r="C1735" t="s">
        <v>3610</v>
      </c>
      <c r="D1735" t="s">
        <v>2144</v>
      </c>
      <c r="E1735" t="s">
        <v>137</v>
      </c>
      <c r="F1735" t="s">
        <v>138</v>
      </c>
      <c r="G1735" t="s">
        <v>139</v>
      </c>
      <c r="H1735" t="s">
        <v>140</v>
      </c>
      <c r="I1735" t="s">
        <v>10</v>
      </c>
      <c r="J1735" t="s">
        <v>20</v>
      </c>
      <c r="K1735">
        <v>52</v>
      </c>
      <c r="L1735">
        <v>150486475</v>
      </c>
      <c r="M1735" t="s">
        <v>2145</v>
      </c>
      <c r="N1735">
        <v>733</v>
      </c>
      <c r="O1735">
        <v>9320900.7438461129</v>
      </c>
      <c r="P1735" s="49" t="s">
        <v>33</v>
      </c>
      <c r="Q1735" s="49">
        <v>9800000</v>
      </c>
      <c r="R1735" s="49">
        <v>32.510452999999998</v>
      </c>
      <c r="S1735" s="49">
        <v>52.540310169999998</v>
      </c>
      <c r="T1735" s="49">
        <v>102.35469113918218</v>
      </c>
      <c r="U1735" s="49" t="s">
        <v>2146</v>
      </c>
      <c r="V1735" s="49">
        <v>0.29728859379567718</v>
      </c>
      <c r="W1735" s="49">
        <v>1.1827248672603601</v>
      </c>
      <c r="X1735" s="49">
        <v>2.8362873714296502</v>
      </c>
      <c r="Y1735" s="49">
        <v>44.303867318364098</v>
      </c>
      <c r="Z1735" s="49">
        <v>0.43808999999999998</v>
      </c>
      <c r="AA1735" s="49">
        <v>148.6976837</v>
      </c>
      <c r="AB1735" s="49">
        <v>1.7852155009999999</v>
      </c>
      <c r="AC1735" s="51">
        <v>0.55651590368719528</v>
      </c>
      <c r="AD1735" s="53">
        <v>98000</v>
      </c>
      <c r="AE1735" s="51">
        <v>95.111232080062379</v>
      </c>
      <c r="AF1735" s="51">
        <v>214.46368172124289</v>
      </c>
      <c r="AG1735" s="51">
        <v>37.826876877301885</v>
      </c>
      <c r="AH1735" s="51">
        <v>0.10385633666896869</v>
      </c>
      <c r="AI1735" s="51">
        <v>0.17637894012501737</v>
      </c>
      <c r="AJ1735" s="51">
        <v>0.14107393531585311</v>
      </c>
      <c r="AK1735" s="51">
        <v>127.96986133216446</v>
      </c>
      <c r="AL1735" s="51">
        <v>89.925881208497472</v>
      </c>
      <c r="AM1735" s="51">
        <v>166.01384145583143</v>
      </c>
    </row>
    <row r="1736" spans="1:39">
      <c r="A1736" t="s">
        <v>3611</v>
      </c>
      <c r="B1736">
        <v>6</v>
      </c>
      <c r="C1736" t="s">
        <v>3612</v>
      </c>
      <c r="D1736" t="s">
        <v>2144</v>
      </c>
      <c r="E1736" t="s">
        <v>137</v>
      </c>
      <c r="F1736" t="s">
        <v>138</v>
      </c>
      <c r="G1736" t="s">
        <v>139</v>
      </c>
      <c r="H1736" t="s">
        <v>140</v>
      </c>
      <c r="I1736" t="s">
        <v>10</v>
      </c>
      <c r="J1736" t="s">
        <v>20</v>
      </c>
      <c r="K1736">
        <v>52</v>
      </c>
      <c r="L1736">
        <v>150486475</v>
      </c>
      <c r="M1736" t="s">
        <v>2145</v>
      </c>
      <c r="N1736">
        <v>734</v>
      </c>
      <c r="O1736">
        <v>9333634.2148076519</v>
      </c>
      <c r="P1736" s="49" t="s">
        <v>33</v>
      </c>
      <c r="Q1736" s="49">
        <v>9800000</v>
      </c>
      <c r="R1736" s="49">
        <v>32.510452999999998</v>
      </c>
      <c r="S1736" s="49">
        <v>52.540310169999998</v>
      </c>
      <c r="T1736" s="49">
        <v>102.35469113918218</v>
      </c>
      <c r="U1736" s="49" t="s">
        <v>2146</v>
      </c>
      <c r="V1736" s="49">
        <v>0.29728859379567718</v>
      </c>
      <c r="W1736" s="49">
        <v>1.1827248672603601</v>
      </c>
      <c r="X1736" s="49">
        <v>2.8362873714296502</v>
      </c>
      <c r="Y1736" s="49">
        <v>44.303867318364098</v>
      </c>
      <c r="Z1736" s="49">
        <v>0.43808999999999998</v>
      </c>
      <c r="AA1736" s="49">
        <v>148.6976837</v>
      </c>
      <c r="AB1736" s="49">
        <v>1.7852155009999999</v>
      </c>
      <c r="AC1736" s="51">
        <v>0.55651590368719528</v>
      </c>
      <c r="AD1736" s="53">
        <v>98000</v>
      </c>
      <c r="AE1736" s="51">
        <v>95.241165457220944</v>
      </c>
      <c r="AF1736" s="51">
        <v>214.75666489299326</v>
      </c>
      <c r="AG1736" s="51">
        <v>37.857195185501595</v>
      </c>
      <c r="AH1736" s="51">
        <v>0.10348139798808345</v>
      </c>
      <c r="AI1736" s="51">
        <v>0.17627948918076508</v>
      </c>
      <c r="AJ1736" s="51">
        <v>0.14107393531585311</v>
      </c>
      <c r="AK1736" s="51">
        <v>127.89770575884999</v>
      </c>
      <c r="AL1736" s="51">
        <v>89.875176664108182</v>
      </c>
      <c r="AM1736" s="51">
        <v>165.92023485359178</v>
      </c>
    </row>
    <row r="1737" spans="1:39">
      <c r="A1737" t="s">
        <v>3613</v>
      </c>
      <c r="B1737">
        <v>6</v>
      </c>
      <c r="C1737" t="s">
        <v>3614</v>
      </c>
      <c r="D1737" t="s">
        <v>2144</v>
      </c>
      <c r="E1737" t="s">
        <v>137</v>
      </c>
      <c r="F1737" t="s">
        <v>138</v>
      </c>
      <c r="G1737" t="s">
        <v>139</v>
      </c>
      <c r="H1737" t="s">
        <v>140</v>
      </c>
      <c r="I1737" t="s">
        <v>10</v>
      </c>
      <c r="J1737" t="s">
        <v>20</v>
      </c>
      <c r="K1737">
        <v>52</v>
      </c>
      <c r="L1737">
        <v>150486475</v>
      </c>
      <c r="M1737" t="s">
        <v>2145</v>
      </c>
      <c r="N1737">
        <v>735</v>
      </c>
      <c r="O1737">
        <v>9346367.685769191</v>
      </c>
      <c r="P1737" s="49" t="s">
        <v>33</v>
      </c>
      <c r="Q1737" s="49">
        <v>9800000</v>
      </c>
      <c r="R1737" s="49">
        <v>32.510452999999998</v>
      </c>
      <c r="S1737" s="49">
        <v>52.540310169999998</v>
      </c>
      <c r="T1737" s="49">
        <v>102.35469113918218</v>
      </c>
      <c r="U1737" s="49" t="s">
        <v>2146</v>
      </c>
      <c r="V1737" s="49">
        <v>0.29728859379567718</v>
      </c>
      <c r="W1737" s="49">
        <v>1.1827248672603601</v>
      </c>
      <c r="X1737" s="49">
        <v>2.8362873714296502</v>
      </c>
      <c r="Y1737" s="49">
        <v>44.303867318364098</v>
      </c>
      <c r="Z1737" s="49">
        <v>0.43808999999999998</v>
      </c>
      <c r="AA1737" s="49">
        <v>148.6976837</v>
      </c>
      <c r="AB1737" s="49">
        <v>1.7852155009999999</v>
      </c>
      <c r="AC1737" s="51">
        <v>0.55651590368719528</v>
      </c>
      <c r="AD1737" s="53">
        <v>98000</v>
      </c>
      <c r="AE1737" s="51">
        <v>95.371098834379495</v>
      </c>
      <c r="AF1737" s="51">
        <v>215.04964806474356</v>
      </c>
      <c r="AG1737" s="51">
        <v>37.887403843410972</v>
      </c>
      <c r="AH1737" s="51">
        <v>0.10310714342024334</v>
      </c>
      <c r="AI1737" s="51">
        <v>0.17617979933640471</v>
      </c>
      <c r="AJ1737" s="51">
        <v>0.14107393531585311</v>
      </c>
      <c r="AK1737" s="51">
        <v>127.82537685410672</v>
      </c>
      <c r="AL1737" s="51">
        <v>89.82435031774682</v>
      </c>
      <c r="AM1737" s="51">
        <v>165.8264033904666</v>
      </c>
    </row>
    <row r="1738" spans="1:39">
      <c r="A1738" t="s">
        <v>3615</v>
      </c>
      <c r="B1738">
        <v>6</v>
      </c>
      <c r="C1738" t="s">
        <v>3616</v>
      </c>
      <c r="D1738" t="s">
        <v>2144</v>
      </c>
      <c r="E1738" t="s">
        <v>137</v>
      </c>
      <c r="F1738" t="s">
        <v>138</v>
      </c>
      <c r="G1738" t="s">
        <v>139</v>
      </c>
      <c r="H1738" t="s">
        <v>140</v>
      </c>
      <c r="I1738" t="s">
        <v>10</v>
      </c>
      <c r="J1738" t="s">
        <v>20</v>
      </c>
      <c r="K1738">
        <v>52</v>
      </c>
      <c r="L1738">
        <v>150486475</v>
      </c>
      <c r="M1738" t="s">
        <v>2145</v>
      </c>
      <c r="N1738">
        <v>736</v>
      </c>
      <c r="O1738">
        <v>9359101.1567307301</v>
      </c>
      <c r="P1738" s="49" t="s">
        <v>33</v>
      </c>
      <c r="Q1738" s="49">
        <v>9800000</v>
      </c>
      <c r="R1738" s="49">
        <v>32.510452999999998</v>
      </c>
      <c r="S1738" s="49">
        <v>52.540310169999998</v>
      </c>
      <c r="T1738" s="49">
        <v>102.35469113918218</v>
      </c>
      <c r="U1738" s="49" t="s">
        <v>2146</v>
      </c>
      <c r="V1738" s="49">
        <v>0.29728859379567718</v>
      </c>
      <c r="W1738" s="49">
        <v>1.1827248672603601</v>
      </c>
      <c r="X1738" s="49">
        <v>2.8362873714296502</v>
      </c>
      <c r="Y1738" s="49">
        <v>44.303867318364098</v>
      </c>
      <c r="Z1738" s="49">
        <v>0.43808999999999998</v>
      </c>
      <c r="AA1738" s="49">
        <v>148.6976837</v>
      </c>
      <c r="AB1738" s="49">
        <v>1.7852155009999999</v>
      </c>
      <c r="AC1738" s="51">
        <v>0.55651590368719528</v>
      </c>
      <c r="AD1738" s="53">
        <v>98000</v>
      </c>
      <c r="AE1738" s="51">
        <v>95.50103221153806</v>
      </c>
      <c r="AF1738" s="51">
        <v>215.34263123649393</v>
      </c>
      <c r="AG1738" s="51">
        <v>37.917503052324442</v>
      </c>
      <c r="AH1738" s="51">
        <v>0.10273357590351793</v>
      </c>
      <c r="AI1738" s="51">
        <v>0.17607987250180213</v>
      </c>
      <c r="AJ1738" s="51">
        <v>0.14107393531585311</v>
      </c>
      <c r="AK1738" s="51">
        <v>127.75287600361747</v>
      </c>
      <c r="AL1738" s="51">
        <v>89.773403143148514</v>
      </c>
      <c r="AM1738" s="51">
        <v>165.73234886408642</v>
      </c>
    </row>
    <row r="1739" spans="1:39">
      <c r="A1739" t="s">
        <v>3617</v>
      </c>
      <c r="B1739">
        <v>6</v>
      </c>
      <c r="C1739" t="s">
        <v>3618</v>
      </c>
      <c r="D1739" t="s">
        <v>2144</v>
      </c>
      <c r="E1739" t="s">
        <v>137</v>
      </c>
      <c r="F1739" t="s">
        <v>138</v>
      </c>
      <c r="G1739" t="s">
        <v>139</v>
      </c>
      <c r="H1739" t="s">
        <v>140</v>
      </c>
      <c r="I1739" t="s">
        <v>10</v>
      </c>
      <c r="J1739" t="s">
        <v>20</v>
      </c>
      <c r="K1739">
        <v>52</v>
      </c>
      <c r="L1739">
        <v>150486475</v>
      </c>
      <c r="M1739" t="s">
        <v>2145</v>
      </c>
      <c r="N1739">
        <v>737</v>
      </c>
      <c r="O1739">
        <v>9371834.6276922692</v>
      </c>
      <c r="P1739" s="49" t="s">
        <v>33</v>
      </c>
      <c r="Q1739" s="49">
        <v>9800000</v>
      </c>
      <c r="R1739" s="49">
        <v>32.510452999999998</v>
      </c>
      <c r="S1739" s="49">
        <v>52.540310169999998</v>
      </c>
      <c r="T1739" s="49">
        <v>102.35469113918218</v>
      </c>
      <c r="U1739" s="49" t="s">
        <v>2146</v>
      </c>
      <c r="V1739" s="49">
        <v>0.29728859379567718</v>
      </c>
      <c r="W1739" s="49">
        <v>1.1827248672603601</v>
      </c>
      <c r="X1739" s="49">
        <v>2.8362873714296502</v>
      </c>
      <c r="Y1739" s="49">
        <v>44.303867318364098</v>
      </c>
      <c r="Z1739" s="49">
        <v>0.43808999999999998</v>
      </c>
      <c r="AA1739" s="49">
        <v>148.6976837</v>
      </c>
      <c r="AB1739" s="49">
        <v>1.7852155009999999</v>
      </c>
      <c r="AC1739" s="51">
        <v>0.55651590368719528</v>
      </c>
      <c r="AD1739" s="53">
        <v>98000</v>
      </c>
      <c r="AE1739" s="51">
        <v>95.630965588696625</v>
      </c>
      <c r="AF1739" s="51">
        <v>215.63561440824427</v>
      </c>
      <c r="AG1739" s="51">
        <v>37.947493014387852</v>
      </c>
      <c r="AH1739" s="51">
        <v>0.10236069834402135</v>
      </c>
      <c r="AI1739" s="51">
        <v>0.17597971058039208</v>
      </c>
      <c r="AJ1739" s="51">
        <v>0.14107393531585311</v>
      </c>
      <c r="AK1739" s="51">
        <v>127.68020458839908</v>
      </c>
      <c r="AL1739" s="51">
        <v>89.722336110769533</v>
      </c>
      <c r="AM1739" s="51">
        <v>165.6380730660286</v>
      </c>
    </row>
    <row r="1740" spans="1:39">
      <c r="A1740" t="s">
        <v>3619</v>
      </c>
      <c r="B1740">
        <v>6</v>
      </c>
      <c r="C1740" t="s">
        <v>3620</v>
      </c>
      <c r="D1740" t="s">
        <v>2144</v>
      </c>
      <c r="E1740" t="s">
        <v>137</v>
      </c>
      <c r="F1740" t="s">
        <v>138</v>
      </c>
      <c r="G1740" t="s">
        <v>139</v>
      </c>
      <c r="H1740" t="s">
        <v>140</v>
      </c>
      <c r="I1740" t="s">
        <v>10</v>
      </c>
      <c r="J1740" t="s">
        <v>20</v>
      </c>
      <c r="K1740">
        <v>52</v>
      </c>
      <c r="L1740">
        <v>150486475</v>
      </c>
      <c r="M1740" t="s">
        <v>2145</v>
      </c>
      <c r="N1740">
        <v>738</v>
      </c>
      <c r="O1740">
        <v>9384568.0986538082</v>
      </c>
      <c r="P1740" s="49" t="s">
        <v>33</v>
      </c>
      <c r="Q1740" s="49">
        <v>9800000</v>
      </c>
      <c r="R1740" s="49">
        <v>32.510452999999998</v>
      </c>
      <c r="S1740" s="49">
        <v>52.540310169999998</v>
      </c>
      <c r="T1740" s="49">
        <v>102.35469113918218</v>
      </c>
      <c r="U1740" s="49" t="s">
        <v>2146</v>
      </c>
      <c r="V1740" s="49">
        <v>0.29728859379567718</v>
      </c>
      <c r="W1740" s="49">
        <v>1.1827248672603601</v>
      </c>
      <c r="X1740" s="49">
        <v>2.8362873714296502</v>
      </c>
      <c r="Y1740" s="49">
        <v>44.303867318364098</v>
      </c>
      <c r="Z1740" s="49">
        <v>0.43808999999999998</v>
      </c>
      <c r="AA1740" s="49">
        <v>148.6976837</v>
      </c>
      <c r="AB1740" s="49">
        <v>1.7852155009999999</v>
      </c>
      <c r="AC1740" s="51">
        <v>0.55651590368719528</v>
      </c>
      <c r="AD1740" s="53">
        <v>98000</v>
      </c>
      <c r="AE1740" s="51">
        <v>95.760898965855191</v>
      </c>
      <c r="AF1740" s="51">
        <v>215.92859757999463</v>
      </c>
      <c r="AG1740" s="51">
        <v>37.977373932589167</v>
      </c>
      <c r="AH1740" s="51">
        <v>0.10198851361597788</v>
      </c>
      <c r="AI1740" s="51">
        <v>0.17587931546917848</v>
      </c>
      <c r="AJ1740" s="51">
        <v>0.14107393531585311</v>
      </c>
      <c r="AK1740" s="51">
        <v>127.60736398480249</v>
      </c>
      <c r="AL1740" s="51">
        <v>89.671150187787418</v>
      </c>
      <c r="AM1740" s="51">
        <v>165.54357778181756</v>
      </c>
    </row>
    <row r="1741" spans="1:39">
      <c r="A1741" t="s">
        <v>3621</v>
      </c>
      <c r="B1741">
        <v>6</v>
      </c>
      <c r="C1741" t="s">
        <v>3622</v>
      </c>
      <c r="D1741" t="s">
        <v>2144</v>
      </c>
      <c r="E1741" t="s">
        <v>137</v>
      </c>
      <c r="F1741" t="s">
        <v>138</v>
      </c>
      <c r="G1741" t="s">
        <v>139</v>
      </c>
      <c r="H1741" t="s">
        <v>140</v>
      </c>
      <c r="I1741" t="s">
        <v>10</v>
      </c>
      <c r="J1741" t="s">
        <v>20</v>
      </c>
      <c r="K1741">
        <v>52</v>
      </c>
      <c r="L1741">
        <v>150486475</v>
      </c>
      <c r="M1741" t="s">
        <v>2145</v>
      </c>
      <c r="N1741">
        <v>739</v>
      </c>
      <c r="O1741">
        <v>9397301.5696153473</v>
      </c>
      <c r="P1741" s="49" t="s">
        <v>33</v>
      </c>
      <c r="Q1741" s="49">
        <v>9800000</v>
      </c>
      <c r="R1741" s="49">
        <v>32.510452999999998</v>
      </c>
      <c r="S1741" s="49">
        <v>52.540310169999998</v>
      </c>
      <c r="T1741" s="49">
        <v>102.35469113918218</v>
      </c>
      <c r="U1741" s="49" t="s">
        <v>2146</v>
      </c>
      <c r="V1741" s="49">
        <v>0.29728859379567718</v>
      </c>
      <c r="W1741" s="49">
        <v>1.1827248672603601</v>
      </c>
      <c r="X1741" s="49">
        <v>2.8362873714296502</v>
      </c>
      <c r="Y1741" s="49">
        <v>44.303867318364098</v>
      </c>
      <c r="Z1741" s="49">
        <v>0.43808999999999998</v>
      </c>
      <c r="AA1741" s="49">
        <v>148.6976837</v>
      </c>
      <c r="AB1741" s="49">
        <v>1.7852155009999999</v>
      </c>
      <c r="AC1741" s="51">
        <v>0.55651590368719528</v>
      </c>
      <c r="AD1741" s="53">
        <v>98000</v>
      </c>
      <c r="AE1741" s="51">
        <v>95.890832343013741</v>
      </c>
      <c r="AF1741" s="51">
        <v>216.22158075174494</v>
      </c>
      <c r="AG1741" s="51">
        <v>38.007146010749103</v>
      </c>
      <c r="AH1741" s="51">
        <v>0.10161702456177121</v>
      </c>
      <c r="AI1741" s="51">
        <v>0.17577868905873487</v>
      </c>
      <c r="AJ1741" s="51">
        <v>0.14107393531585311</v>
      </c>
      <c r="AK1741" s="51">
        <v>127.53435556451322</v>
      </c>
      <c r="AL1741" s="51">
        <v>89.619846338101183</v>
      </c>
      <c r="AM1741" s="51">
        <v>165.44886479092526</v>
      </c>
    </row>
    <row r="1742" spans="1:39">
      <c r="A1742" t="s">
        <v>3623</v>
      </c>
      <c r="B1742">
        <v>6</v>
      </c>
      <c r="C1742" t="s">
        <v>3624</v>
      </c>
      <c r="D1742" t="s">
        <v>2144</v>
      </c>
      <c r="E1742" t="s">
        <v>137</v>
      </c>
      <c r="F1742" t="s">
        <v>138</v>
      </c>
      <c r="G1742" t="s">
        <v>139</v>
      </c>
      <c r="H1742" t="s">
        <v>140</v>
      </c>
      <c r="I1742" t="s">
        <v>10</v>
      </c>
      <c r="J1742" t="s">
        <v>20</v>
      </c>
      <c r="K1742">
        <v>52</v>
      </c>
      <c r="L1742">
        <v>150486475</v>
      </c>
      <c r="M1742" t="s">
        <v>2145</v>
      </c>
      <c r="N1742">
        <v>740</v>
      </c>
      <c r="O1742">
        <v>9410035.0405768864</v>
      </c>
      <c r="P1742" s="49" t="s">
        <v>33</v>
      </c>
      <c r="Q1742" s="49">
        <v>9800000</v>
      </c>
      <c r="R1742" s="49">
        <v>32.510452999999998</v>
      </c>
      <c r="S1742" s="49">
        <v>52.540310169999998</v>
      </c>
      <c r="T1742" s="49">
        <v>102.35469113918218</v>
      </c>
      <c r="U1742" s="49" t="s">
        <v>2146</v>
      </c>
      <c r="V1742" s="49">
        <v>0.29728859379567718</v>
      </c>
      <c r="W1742" s="49">
        <v>1.1827248672603601</v>
      </c>
      <c r="X1742" s="49">
        <v>2.8362873714296502</v>
      </c>
      <c r="Y1742" s="49">
        <v>44.303867318364098</v>
      </c>
      <c r="Z1742" s="49">
        <v>0.43808999999999998</v>
      </c>
      <c r="AA1742" s="49">
        <v>148.6976837</v>
      </c>
      <c r="AB1742" s="49">
        <v>1.7852155009999999</v>
      </c>
      <c r="AC1742" s="51">
        <v>0.55651590368719528</v>
      </c>
      <c r="AD1742" s="53">
        <v>98000</v>
      </c>
      <c r="AE1742" s="51">
        <v>96.020765720172307</v>
      </c>
      <c r="AF1742" s="51">
        <v>216.5145639234953</v>
      </c>
      <c r="AG1742" s="51">
        <v>38.036809453511879</v>
      </c>
      <c r="AH1742" s="51">
        <v>0.1012462339920661</v>
      </c>
      <c r="AI1742" s="51">
        <v>0.17567783323320485</v>
      </c>
      <c r="AJ1742" s="51">
        <v>0.14107393531585311</v>
      </c>
      <c r="AK1742" s="51">
        <v>127.4611806945516</v>
      </c>
      <c r="AL1742" s="51">
        <v>89.568425522331637</v>
      </c>
      <c r="AM1742" s="51">
        <v>165.35393586677156</v>
      </c>
    </row>
    <row r="1743" spans="1:39">
      <c r="A1743" t="s">
        <v>3625</v>
      </c>
      <c r="B1743">
        <v>6</v>
      </c>
      <c r="C1743" t="s">
        <v>3626</v>
      </c>
      <c r="D1743" t="s">
        <v>2144</v>
      </c>
      <c r="E1743" t="s">
        <v>137</v>
      </c>
      <c r="F1743" t="s">
        <v>138</v>
      </c>
      <c r="G1743" t="s">
        <v>139</v>
      </c>
      <c r="H1743" t="s">
        <v>140</v>
      </c>
      <c r="I1743" t="s">
        <v>10</v>
      </c>
      <c r="J1743" t="s">
        <v>20</v>
      </c>
      <c r="K1743">
        <v>52</v>
      </c>
      <c r="L1743">
        <v>150486475</v>
      </c>
      <c r="M1743" t="s">
        <v>2145</v>
      </c>
      <c r="N1743">
        <v>741</v>
      </c>
      <c r="O1743">
        <v>9422768.5115384255</v>
      </c>
      <c r="P1743" s="49" t="s">
        <v>33</v>
      </c>
      <c r="Q1743" s="49">
        <v>9800000</v>
      </c>
      <c r="R1743" s="49">
        <v>32.510452999999998</v>
      </c>
      <c r="S1743" s="49">
        <v>52.540310169999998</v>
      </c>
      <c r="T1743" s="49">
        <v>102.35469113918218</v>
      </c>
      <c r="U1743" s="49" t="s">
        <v>2146</v>
      </c>
      <c r="V1743" s="49">
        <v>0.29728859379567718</v>
      </c>
      <c r="W1743" s="49">
        <v>1.1827248672603601</v>
      </c>
      <c r="X1743" s="49">
        <v>2.8362873714296502</v>
      </c>
      <c r="Y1743" s="49">
        <v>44.303867318364098</v>
      </c>
      <c r="Z1743" s="49">
        <v>0.43808999999999998</v>
      </c>
      <c r="AA1743" s="49">
        <v>148.6976837</v>
      </c>
      <c r="AB1743" s="49">
        <v>1.7852155009999999</v>
      </c>
      <c r="AC1743" s="51">
        <v>0.55651590368719528</v>
      </c>
      <c r="AD1743" s="53">
        <v>98000</v>
      </c>
      <c r="AE1743" s="51">
        <v>96.150699097330872</v>
      </c>
      <c r="AF1743" s="51">
        <v>216.80754709524567</v>
      </c>
      <c r="AG1743" s="51">
        <v>38.066364466335934</v>
      </c>
      <c r="AH1743" s="51">
        <v>0.1008761446860067</v>
      </c>
      <c r="AI1743" s="51">
        <v>0.17557674987030322</v>
      </c>
      <c r="AJ1743" s="51">
        <v>0.14107393531585311</v>
      </c>
      <c r="AK1743" s="51">
        <v>127.38784073727359</v>
      </c>
      <c r="AL1743" s="51">
        <v>89.516888697821841</v>
      </c>
      <c r="AM1743" s="51">
        <v>165.25879277672533</v>
      </c>
    </row>
    <row r="1744" spans="1:39">
      <c r="A1744" t="s">
        <v>3627</v>
      </c>
      <c r="B1744">
        <v>6</v>
      </c>
      <c r="C1744" t="s">
        <v>3628</v>
      </c>
      <c r="D1744" t="s">
        <v>2144</v>
      </c>
      <c r="E1744" t="s">
        <v>137</v>
      </c>
      <c r="F1744" t="s">
        <v>138</v>
      </c>
      <c r="G1744" t="s">
        <v>139</v>
      </c>
      <c r="H1744" t="s">
        <v>140</v>
      </c>
      <c r="I1744" t="s">
        <v>10</v>
      </c>
      <c r="J1744" t="s">
        <v>20</v>
      </c>
      <c r="K1744">
        <v>52</v>
      </c>
      <c r="L1744">
        <v>150486475</v>
      </c>
      <c r="M1744" t="s">
        <v>2145</v>
      </c>
      <c r="N1744">
        <v>742</v>
      </c>
      <c r="O1744">
        <v>9435501.9824999645</v>
      </c>
      <c r="P1744" s="49" t="s">
        <v>33</v>
      </c>
      <c r="Q1744" s="49">
        <v>9800000</v>
      </c>
      <c r="R1744" s="49">
        <v>32.510452999999998</v>
      </c>
      <c r="S1744" s="49">
        <v>52.540310169999998</v>
      </c>
      <c r="T1744" s="49">
        <v>102.35469113918218</v>
      </c>
      <c r="U1744" s="49" t="s">
        <v>2146</v>
      </c>
      <c r="V1744" s="49">
        <v>0.29728859379567718</v>
      </c>
      <c r="W1744" s="49">
        <v>1.1827248672603601</v>
      </c>
      <c r="X1744" s="49">
        <v>2.8362873714296502</v>
      </c>
      <c r="Y1744" s="49">
        <v>44.303867318364098</v>
      </c>
      <c r="Z1744" s="49">
        <v>0.43808999999999998</v>
      </c>
      <c r="AA1744" s="49">
        <v>148.6976837</v>
      </c>
      <c r="AB1744" s="49">
        <v>1.7852155009999999</v>
      </c>
      <c r="AC1744" s="51">
        <v>0.55651590368719528</v>
      </c>
      <c r="AD1744" s="53">
        <v>98000</v>
      </c>
      <c r="AE1744" s="51">
        <v>96.280632474489437</v>
      </c>
      <c r="AF1744" s="51">
        <v>217.100530266996</v>
      </c>
      <c r="AG1744" s="51">
        <v>38.095811255484669</v>
      </c>
      <c r="AH1744" s="51">
        <v>0.10050675939104338</v>
      </c>
      <c r="AI1744" s="51">
        <v>0.17547544084131636</v>
      </c>
      <c r="AJ1744" s="51">
        <v>0.14107393531585311</v>
      </c>
      <c r="AK1744" s="51">
        <v>127.31433705037108</v>
      </c>
      <c r="AL1744" s="51">
        <v>89.465236818637379</v>
      </c>
      <c r="AM1744" s="51">
        <v>165.16343728210478</v>
      </c>
    </row>
    <row r="1745" spans="1:39">
      <c r="A1745" t="s">
        <v>3629</v>
      </c>
      <c r="B1745">
        <v>6</v>
      </c>
      <c r="C1745" t="s">
        <v>3630</v>
      </c>
      <c r="D1745" t="s">
        <v>2144</v>
      </c>
      <c r="E1745" t="s">
        <v>137</v>
      </c>
      <c r="F1745" t="s">
        <v>138</v>
      </c>
      <c r="G1745" t="s">
        <v>139</v>
      </c>
      <c r="H1745" t="s">
        <v>140</v>
      </c>
      <c r="I1745" t="s">
        <v>10</v>
      </c>
      <c r="J1745" t="s">
        <v>20</v>
      </c>
      <c r="K1745">
        <v>52</v>
      </c>
      <c r="L1745">
        <v>150486475</v>
      </c>
      <c r="M1745" t="s">
        <v>2145</v>
      </c>
      <c r="N1745">
        <v>743</v>
      </c>
      <c r="O1745">
        <v>9448235.4534615036</v>
      </c>
      <c r="P1745" s="49" t="s">
        <v>33</v>
      </c>
      <c r="Q1745" s="49">
        <v>9800000</v>
      </c>
      <c r="R1745" s="49">
        <v>32.510452999999998</v>
      </c>
      <c r="S1745" s="49">
        <v>52.540310169999998</v>
      </c>
      <c r="T1745" s="49">
        <v>102.35469113918218</v>
      </c>
      <c r="U1745" s="49" t="s">
        <v>2146</v>
      </c>
      <c r="V1745" s="49">
        <v>0.29728859379567718</v>
      </c>
      <c r="W1745" s="49">
        <v>1.1827248672603601</v>
      </c>
      <c r="X1745" s="49">
        <v>2.8362873714296502</v>
      </c>
      <c r="Y1745" s="49">
        <v>44.303867318364098</v>
      </c>
      <c r="Z1745" s="49">
        <v>0.43808999999999998</v>
      </c>
      <c r="AA1745" s="49">
        <v>148.6976837</v>
      </c>
      <c r="AB1745" s="49">
        <v>1.7852155009999999</v>
      </c>
      <c r="AC1745" s="51">
        <v>0.55651590368719528</v>
      </c>
      <c r="AD1745" s="53">
        <v>98000</v>
      </c>
      <c r="AE1745" s="51">
        <v>96.410565851648002</v>
      </c>
      <c r="AF1745" s="51">
        <v>217.39351343874637</v>
      </c>
      <c r="AG1745" s="51">
        <v>38.125150028017302</v>
      </c>
      <c r="AH1745" s="51">
        <v>0.10013808082339497</v>
      </c>
      <c r="AI1745" s="51">
        <v>0.17537390801110353</v>
      </c>
      <c r="AJ1745" s="51">
        <v>0.14107393531585311</v>
      </c>
      <c r="AK1745" s="51">
        <v>127.24067098687286</v>
      </c>
      <c r="AL1745" s="51">
        <v>89.413470835567011</v>
      </c>
      <c r="AM1745" s="51">
        <v>165.06787113817873</v>
      </c>
    </row>
    <row r="1746" spans="1:39">
      <c r="A1746" t="s">
        <v>3631</v>
      </c>
      <c r="B1746">
        <v>6</v>
      </c>
      <c r="C1746" t="s">
        <v>3632</v>
      </c>
      <c r="D1746" t="s">
        <v>2144</v>
      </c>
      <c r="E1746" t="s">
        <v>137</v>
      </c>
      <c r="F1746" t="s">
        <v>138</v>
      </c>
      <c r="G1746" t="s">
        <v>139</v>
      </c>
      <c r="H1746" t="s">
        <v>140</v>
      </c>
      <c r="I1746" t="s">
        <v>10</v>
      </c>
      <c r="J1746" t="s">
        <v>20</v>
      </c>
      <c r="K1746">
        <v>52</v>
      </c>
      <c r="L1746">
        <v>150486475</v>
      </c>
      <c r="M1746" t="s">
        <v>2145</v>
      </c>
      <c r="N1746">
        <v>744</v>
      </c>
      <c r="O1746">
        <v>9460968.9244230427</v>
      </c>
      <c r="P1746" s="49" t="s">
        <v>33</v>
      </c>
      <c r="Q1746" s="49">
        <v>9800000</v>
      </c>
      <c r="R1746" s="49">
        <v>32.510452999999998</v>
      </c>
      <c r="S1746" s="49">
        <v>52.540310169999998</v>
      </c>
      <c r="T1746" s="49">
        <v>102.35469113918218</v>
      </c>
      <c r="U1746" s="49" t="s">
        <v>2146</v>
      </c>
      <c r="V1746" s="49">
        <v>0.29728859379567718</v>
      </c>
      <c r="W1746" s="49">
        <v>1.1827248672603601</v>
      </c>
      <c r="X1746" s="49">
        <v>2.8362873714296502</v>
      </c>
      <c r="Y1746" s="49">
        <v>44.303867318364098</v>
      </c>
      <c r="Z1746" s="49">
        <v>0.43808999999999998</v>
      </c>
      <c r="AA1746" s="49">
        <v>148.6976837</v>
      </c>
      <c r="AB1746" s="49">
        <v>1.7852155009999999</v>
      </c>
      <c r="AC1746" s="51">
        <v>0.55651590368719528</v>
      </c>
      <c r="AD1746" s="53">
        <v>98000</v>
      </c>
      <c r="AE1746" s="51">
        <v>96.540499228806553</v>
      </c>
      <c r="AF1746" s="51">
        <v>217.6864966104967</v>
      </c>
      <c r="AG1746" s="51">
        <v>38.154380991779675</v>
      </c>
      <c r="AH1746" s="51">
        <v>9.9770111667990602E-2</v>
      </c>
      <c r="AI1746" s="51">
        <v>0.17527215323809797</v>
      </c>
      <c r="AJ1746" s="51">
        <v>0.14107393531585311</v>
      </c>
      <c r="AK1746" s="51">
        <v>127.16684389514538</v>
      </c>
      <c r="AL1746" s="51">
        <v>89.361591696123199</v>
      </c>
      <c r="AM1746" s="51">
        <v>164.97209609416754</v>
      </c>
    </row>
    <row r="1747" spans="1:39">
      <c r="A1747" t="s">
        <v>3633</v>
      </c>
      <c r="B1747">
        <v>6</v>
      </c>
      <c r="C1747" t="s">
        <v>3634</v>
      </c>
      <c r="D1747" t="s">
        <v>2144</v>
      </c>
      <c r="E1747" t="s">
        <v>137</v>
      </c>
      <c r="F1747" t="s">
        <v>138</v>
      </c>
      <c r="G1747" t="s">
        <v>139</v>
      </c>
      <c r="H1747" t="s">
        <v>140</v>
      </c>
      <c r="I1747" t="s">
        <v>10</v>
      </c>
      <c r="J1747" t="s">
        <v>20</v>
      </c>
      <c r="K1747">
        <v>52</v>
      </c>
      <c r="L1747">
        <v>150486475</v>
      </c>
      <c r="M1747" t="s">
        <v>2145</v>
      </c>
      <c r="N1747">
        <v>745</v>
      </c>
      <c r="O1747">
        <v>9473702.3953845818</v>
      </c>
      <c r="P1747" s="49" t="s">
        <v>33</v>
      </c>
      <c r="Q1747" s="49">
        <v>9800000</v>
      </c>
      <c r="R1747" s="49">
        <v>32.510452999999998</v>
      </c>
      <c r="S1747" s="49">
        <v>52.540310169999998</v>
      </c>
      <c r="T1747" s="49">
        <v>102.35469113918218</v>
      </c>
      <c r="U1747" s="49" t="s">
        <v>2146</v>
      </c>
      <c r="V1747" s="49">
        <v>0.29728859379567718</v>
      </c>
      <c r="W1747" s="49">
        <v>1.1827248672603601</v>
      </c>
      <c r="X1747" s="49">
        <v>2.8362873714296502</v>
      </c>
      <c r="Y1747" s="49">
        <v>44.303867318364098</v>
      </c>
      <c r="Z1747" s="49">
        <v>0.43808999999999998</v>
      </c>
      <c r="AA1747" s="49">
        <v>148.6976837</v>
      </c>
      <c r="AB1747" s="49">
        <v>1.7852155009999999</v>
      </c>
      <c r="AC1747" s="51">
        <v>0.55651590368719528</v>
      </c>
      <c r="AD1747" s="53">
        <v>98000</v>
      </c>
      <c r="AE1747" s="51">
        <v>96.670432605965118</v>
      </c>
      <c r="AF1747" s="51">
        <v>217.97947978224704</v>
      </c>
      <c r="AG1747" s="51">
        <v>38.183504355395101</v>
      </c>
      <c r="AH1747" s="51">
        <v>9.9402854578430525E-2</v>
      </c>
      <c r="AI1747" s="51">
        <v>0.17517017837430809</v>
      </c>
      <c r="AJ1747" s="51">
        <v>0.14107393531585311</v>
      </c>
      <c r="AK1747" s="51">
        <v>127.09285711889359</v>
      </c>
      <c r="AL1747" s="51">
        <v>89.309600344542787</v>
      </c>
      <c r="AM1747" s="51">
        <v>164.87611389324439</v>
      </c>
    </row>
    <row r="1748" spans="1:39">
      <c r="A1748" t="s">
        <v>3635</v>
      </c>
      <c r="B1748">
        <v>6</v>
      </c>
      <c r="C1748" t="s">
        <v>3636</v>
      </c>
      <c r="D1748" t="s">
        <v>2144</v>
      </c>
      <c r="E1748" t="s">
        <v>137</v>
      </c>
      <c r="F1748" t="s">
        <v>138</v>
      </c>
      <c r="G1748" t="s">
        <v>139</v>
      </c>
      <c r="H1748" t="s">
        <v>140</v>
      </c>
      <c r="I1748" t="s">
        <v>10</v>
      </c>
      <c r="J1748" t="s">
        <v>20</v>
      </c>
      <c r="K1748">
        <v>52</v>
      </c>
      <c r="L1748">
        <v>150486475</v>
      </c>
      <c r="M1748" t="s">
        <v>2145</v>
      </c>
      <c r="N1748">
        <v>746</v>
      </c>
      <c r="O1748">
        <v>9486435.8663461208</v>
      </c>
      <c r="P1748" s="49" t="s">
        <v>33</v>
      </c>
      <c r="Q1748" s="49">
        <v>9800000</v>
      </c>
      <c r="R1748" s="49">
        <v>32.510452999999998</v>
      </c>
      <c r="S1748" s="49">
        <v>52.540310169999998</v>
      </c>
      <c r="T1748" s="49">
        <v>102.35469113918218</v>
      </c>
      <c r="U1748" s="49" t="s">
        <v>2146</v>
      </c>
      <c r="V1748" s="49">
        <v>0.29728859379567718</v>
      </c>
      <c r="W1748" s="49">
        <v>1.1827248672603601</v>
      </c>
      <c r="X1748" s="49">
        <v>2.8362873714296502</v>
      </c>
      <c r="Y1748" s="49">
        <v>44.303867318364098</v>
      </c>
      <c r="Z1748" s="49">
        <v>0.43808999999999998</v>
      </c>
      <c r="AA1748" s="49">
        <v>148.6976837</v>
      </c>
      <c r="AB1748" s="49">
        <v>1.7852155009999999</v>
      </c>
      <c r="AC1748" s="51">
        <v>0.55651590368719528</v>
      </c>
      <c r="AD1748" s="53">
        <v>98000</v>
      </c>
      <c r="AE1748" s="51">
        <v>96.800365983123683</v>
      </c>
      <c r="AF1748" s="51">
        <v>218.2724629539974</v>
      </c>
      <c r="AG1748" s="51">
        <v>38.212520328255266</v>
      </c>
      <c r="AH1748" s="51">
        <v>9.9036312177301689E-2</v>
      </c>
      <c r="AI1748" s="51">
        <v>0.17506798526531883</v>
      </c>
      <c r="AJ1748" s="51">
        <v>0.14107393531585311</v>
      </c>
      <c r="AK1748" s="51">
        <v>127.018711997162</v>
      </c>
      <c r="AL1748" s="51">
        <v>89.257497721787587</v>
      </c>
      <c r="AM1748" s="51">
        <v>164.77992627253639</v>
      </c>
    </row>
    <row r="1749" spans="1:39">
      <c r="A1749" t="s">
        <v>3637</v>
      </c>
      <c r="B1749">
        <v>6</v>
      </c>
      <c r="C1749" t="s">
        <v>3638</v>
      </c>
      <c r="D1749" t="s">
        <v>2144</v>
      </c>
      <c r="E1749" t="s">
        <v>137</v>
      </c>
      <c r="F1749" t="s">
        <v>138</v>
      </c>
      <c r="G1749" t="s">
        <v>139</v>
      </c>
      <c r="H1749" t="s">
        <v>140</v>
      </c>
      <c r="I1749" t="s">
        <v>10</v>
      </c>
      <c r="J1749" t="s">
        <v>20</v>
      </c>
      <c r="K1749">
        <v>52</v>
      </c>
      <c r="L1749">
        <v>150486475</v>
      </c>
      <c r="M1749" t="s">
        <v>2145</v>
      </c>
      <c r="N1749">
        <v>747</v>
      </c>
      <c r="O1749">
        <v>9499169.3373076599</v>
      </c>
      <c r="P1749" s="49" t="s">
        <v>33</v>
      </c>
      <c r="Q1749" s="49">
        <v>9800000</v>
      </c>
      <c r="R1749" s="49">
        <v>32.510452999999998</v>
      </c>
      <c r="S1749" s="49">
        <v>52.540310169999998</v>
      </c>
      <c r="T1749" s="49">
        <v>102.35469113918218</v>
      </c>
      <c r="U1749" s="49" t="s">
        <v>2146</v>
      </c>
      <c r="V1749" s="49">
        <v>0.29728859379567718</v>
      </c>
      <c r="W1749" s="49">
        <v>1.1827248672603601</v>
      </c>
      <c r="X1749" s="49">
        <v>2.8362873714296502</v>
      </c>
      <c r="Y1749" s="49">
        <v>44.303867318364098</v>
      </c>
      <c r="Z1749" s="49">
        <v>0.43808999999999998</v>
      </c>
      <c r="AA1749" s="49">
        <v>148.6976837</v>
      </c>
      <c r="AB1749" s="49">
        <v>1.7852155009999999</v>
      </c>
      <c r="AC1749" s="51">
        <v>0.55651590368719528</v>
      </c>
      <c r="AD1749" s="53">
        <v>98000</v>
      </c>
      <c r="AE1749" s="51">
        <v>96.930299360282248</v>
      </c>
      <c r="AF1749" s="51">
        <v>218.56544612574774</v>
      </c>
      <c r="AG1749" s="51">
        <v>38.241429120511157</v>
      </c>
      <c r="AH1749" s="51">
        <v>9.867048705624995E-2</v>
      </c>
      <c r="AI1749" s="51">
        <v>0.17496557575029326</v>
      </c>
      <c r="AJ1749" s="51">
        <v>0.14107393531585311</v>
      </c>
      <c r="AK1749" s="51">
        <v>126.94440986433577</v>
      </c>
      <c r="AL1749" s="51">
        <v>89.205284765545301</v>
      </c>
      <c r="AM1749" s="51">
        <v>164.68353496312625</v>
      </c>
    </row>
    <row r="1750" spans="1:39">
      <c r="A1750" t="s">
        <v>3639</v>
      </c>
      <c r="B1750">
        <v>6</v>
      </c>
      <c r="C1750" t="s">
        <v>3640</v>
      </c>
      <c r="D1750" t="s">
        <v>2144</v>
      </c>
      <c r="E1750" t="s">
        <v>137</v>
      </c>
      <c r="F1750" t="s">
        <v>138</v>
      </c>
      <c r="G1750" t="s">
        <v>139</v>
      </c>
      <c r="H1750" t="s">
        <v>140</v>
      </c>
      <c r="I1750" t="s">
        <v>10</v>
      </c>
      <c r="J1750" t="s">
        <v>20</v>
      </c>
      <c r="K1750">
        <v>52</v>
      </c>
      <c r="L1750">
        <v>150486475</v>
      </c>
      <c r="M1750" t="s">
        <v>2145</v>
      </c>
      <c r="N1750">
        <v>748</v>
      </c>
      <c r="O1750">
        <v>9511902.808269199</v>
      </c>
      <c r="P1750" s="49" t="s">
        <v>33</v>
      </c>
      <c r="Q1750" s="49">
        <v>9800000</v>
      </c>
      <c r="R1750" s="49">
        <v>32.510452999999998</v>
      </c>
      <c r="S1750" s="49">
        <v>52.540310169999998</v>
      </c>
      <c r="T1750" s="49">
        <v>102.35469113918218</v>
      </c>
      <c r="U1750" s="49" t="s">
        <v>2146</v>
      </c>
      <c r="V1750" s="49">
        <v>0.29728859379567718</v>
      </c>
      <c r="W1750" s="49">
        <v>1.1827248672603601</v>
      </c>
      <c r="X1750" s="49">
        <v>2.8362873714296502</v>
      </c>
      <c r="Y1750" s="49">
        <v>44.303867318364098</v>
      </c>
      <c r="Z1750" s="49">
        <v>0.43808999999999998</v>
      </c>
      <c r="AA1750" s="49">
        <v>148.6976837</v>
      </c>
      <c r="AB1750" s="49">
        <v>1.7852155009999999</v>
      </c>
      <c r="AC1750" s="51">
        <v>0.55651590368719528</v>
      </c>
      <c r="AD1750" s="53">
        <v>98000</v>
      </c>
      <c r="AE1750" s="51">
        <v>97.060232737440799</v>
      </c>
      <c r="AF1750" s="51">
        <v>218.85842929749808</v>
      </c>
      <c r="AG1750" s="51">
        <v>38.270230943064</v>
      </c>
      <c r="AH1750" s="51">
        <v>9.8305381775942224E-2</v>
      </c>
      <c r="AI1750" s="51">
        <v>0.17486295166197419</v>
      </c>
      <c r="AJ1750" s="51">
        <v>0.14107393531585311</v>
      </c>
      <c r="AK1750" s="51">
        <v>126.86995205014196</v>
      </c>
      <c r="AL1750" s="51">
        <v>89.152962410230259</v>
      </c>
      <c r="AM1750" s="51">
        <v>164.58694169005366</v>
      </c>
    </row>
    <row r="1751" spans="1:39">
      <c r="A1751" t="s">
        <v>3641</v>
      </c>
      <c r="B1751">
        <v>6</v>
      </c>
      <c r="C1751" t="s">
        <v>3642</v>
      </c>
      <c r="D1751" t="s">
        <v>2144</v>
      </c>
      <c r="E1751" t="s">
        <v>137</v>
      </c>
      <c r="F1751" t="s">
        <v>138</v>
      </c>
      <c r="G1751" t="s">
        <v>139</v>
      </c>
      <c r="H1751" t="s">
        <v>140</v>
      </c>
      <c r="I1751" t="s">
        <v>10</v>
      </c>
      <c r="J1751" t="s">
        <v>20</v>
      </c>
      <c r="K1751">
        <v>52</v>
      </c>
      <c r="L1751">
        <v>150486475</v>
      </c>
      <c r="M1751" t="s">
        <v>2145</v>
      </c>
      <c r="N1751">
        <v>749</v>
      </c>
      <c r="O1751">
        <v>9524636.2792307381</v>
      </c>
      <c r="P1751" s="49" t="s">
        <v>33</v>
      </c>
      <c r="Q1751" s="49">
        <v>9800000</v>
      </c>
      <c r="R1751" s="49">
        <v>32.510452999999998</v>
      </c>
      <c r="S1751" s="49">
        <v>52.540310169999998</v>
      </c>
      <c r="T1751" s="49">
        <v>102.35469113918218</v>
      </c>
      <c r="U1751" s="49" t="s">
        <v>2146</v>
      </c>
      <c r="V1751" s="49">
        <v>0.29728859379567718</v>
      </c>
      <c r="W1751" s="49">
        <v>1.1827248672603601</v>
      </c>
      <c r="X1751" s="49">
        <v>2.8362873714296502</v>
      </c>
      <c r="Y1751" s="49">
        <v>44.303867318364098</v>
      </c>
      <c r="Z1751" s="49">
        <v>0.43808999999999998</v>
      </c>
      <c r="AA1751" s="49">
        <v>148.6976837</v>
      </c>
      <c r="AB1751" s="49">
        <v>1.7852155009999999</v>
      </c>
      <c r="AC1751" s="51">
        <v>0.55651590368719528</v>
      </c>
      <c r="AD1751" s="53">
        <v>98000</v>
      </c>
      <c r="AE1751" s="51">
        <v>97.190166114599364</v>
      </c>
      <c r="AF1751" s="51">
        <v>219.15141246924844</v>
      </c>
      <c r="AG1751" s="51">
        <v>38.298926007556261</v>
      </c>
      <c r="AH1751" s="51">
        <v>9.7940998866347065E-2</v>
      </c>
      <c r="AI1751" s="51">
        <v>0.17476011482668591</v>
      </c>
      <c r="AJ1751" s="51">
        <v>0.14107393531585311</v>
      </c>
      <c r="AK1751" s="51">
        <v>126.79533987965067</v>
      </c>
      <c r="AL1751" s="51">
        <v>89.100531586984374</v>
      </c>
      <c r="AM1751" s="51">
        <v>164.49014817231696</v>
      </c>
    </row>
    <row r="1752" spans="1:39">
      <c r="A1752" t="s">
        <v>3643</v>
      </c>
      <c r="B1752">
        <v>6</v>
      </c>
      <c r="C1752" t="s">
        <v>3644</v>
      </c>
      <c r="D1752" t="s">
        <v>2144</v>
      </c>
      <c r="E1752" t="s">
        <v>137</v>
      </c>
      <c r="F1752" t="s">
        <v>138</v>
      </c>
      <c r="G1752" t="s">
        <v>139</v>
      </c>
      <c r="H1752" t="s">
        <v>140</v>
      </c>
      <c r="I1752" t="s">
        <v>10</v>
      </c>
      <c r="J1752" t="s">
        <v>20</v>
      </c>
      <c r="K1752">
        <v>52</v>
      </c>
      <c r="L1752">
        <v>150486475</v>
      </c>
      <c r="M1752" t="s">
        <v>2145</v>
      </c>
      <c r="N1752">
        <v>750</v>
      </c>
      <c r="O1752">
        <v>9537369.7501922771</v>
      </c>
      <c r="P1752" s="49" t="s">
        <v>33</v>
      </c>
      <c r="Q1752" s="49">
        <v>9800000</v>
      </c>
      <c r="R1752" s="49">
        <v>32.510452999999998</v>
      </c>
      <c r="S1752" s="49">
        <v>52.540310169999998</v>
      </c>
      <c r="T1752" s="49">
        <v>102.35469113918218</v>
      </c>
      <c r="U1752" s="49" t="s">
        <v>2146</v>
      </c>
      <c r="V1752" s="49">
        <v>0.29728859379567718</v>
      </c>
      <c r="W1752" s="49">
        <v>1.1827248672603601</v>
      </c>
      <c r="X1752" s="49">
        <v>2.8362873714296502</v>
      </c>
      <c r="Y1752" s="49">
        <v>44.303867318364098</v>
      </c>
      <c r="Z1752" s="49">
        <v>0.43808999999999998</v>
      </c>
      <c r="AA1752" s="49">
        <v>148.6976837</v>
      </c>
      <c r="AB1752" s="49">
        <v>1.7852155009999999</v>
      </c>
      <c r="AC1752" s="51">
        <v>0.55651590368719528</v>
      </c>
      <c r="AD1752" s="53">
        <v>98000</v>
      </c>
      <c r="AE1752" s="51">
        <v>97.320099491757929</v>
      </c>
      <c r="AF1752" s="51">
        <v>219.44439564099878</v>
      </c>
      <c r="AG1752" s="51">
        <v>38.327514526362648</v>
      </c>
      <c r="AH1752" s="51">
        <v>9.7577340826758382E-2</v>
      </c>
      <c r="AI1752" s="51">
        <v>0.1746570670643362</v>
      </c>
      <c r="AJ1752" s="51">
        <v>0.14107393531585311</v>
      </c>
      <c r="AK1752" s="51">
        <v>126.72057467327663</v>
      </c>
      <c r="AL1752" s="51">
        <v>89.047993223678105</v>
      </c>
      <c r="AM1752" s="51">
        <v>164.39315612287515</v>
      </c>
    </row>
    <row r="1753" spans="1:39">
      <c r="A1753" t="s">
        <v>3645</v>
      </c>
      <c r="B1753">
        <v>6</v>
      </c>
      <c r="C1753" t="s">
        <v>3646</v>
      </c>
      <c r="D1753" t="s">
        <v>2144</v>
      </c>
      <c r="E1753" t="s">
        <v>137</v>
      </c>
      <c r="F1753" t="s">
        <v>138</v>
      </c>
      <c r="G1753" t="s">
        <v>139</v>
      </c>
      <c r="H1753" t="s">
        <v>140</v>
      </c>
      <c r="I1753" t="s">
        <v>10</v>
      </c>
      <c r="J1753" t="s">
        <v>20</v>
      </c>
      <c r="K1753">
        <v>52</v>
      </c>
      <c r="L1753">
        <v>150486475</v>
      </c>
      <c r="M1753" t="s">
        <v>2145</v>
      </c>
      <c r="N1753">
        <v>751</v>
      </c>
      <c r="O1753">
        <v>9550103.2211538162</v>
      </c>
      <c r="P1753" s="49" t="s">
        <v>33</v>
      </c>
      <c r="Q1753" s="49">
        <v>9800000</v>
      </c>
      <c r="R1753" s="49">
        <v>32.510452999999998</v>
      </c>
      <c r="S1753" s="49">
        <v>52.540310169999998</v>
      </c>
      <c r="T1753" s="49">
        <v>102.35469113918218</v>
      </c>
      <c r="U1753" s="49" t="s">
        <v>2146</v>
      </c>
      <c r="V1753" s="49">
        <v>0.29728859379567718</v>
      </c>
      <c r="W1753" s="49">
        <v>1.1827248672603601</v>
      </c>
      <c r="X1753" s="49">
        <v>2.8362873714296502</v>
      </c>
      <c r="Y1753" s="49">
        <v>44.303867318364098</v>
      </c>
      <c r="Z1753" s="49">
        <v>0.43808999999999998</v>
      </c>
      <c r="AA1753" s="49">
        <v>148.6976837</v>
      </c>
      <c r="AB1753" s="49">
        <v>1.7852155009999999</v>
      </c>
      <c r="AC1753" s="51">
        <v>0.55651590368719528</v>
      </c>
      <c r="AD1753" s="53">
        <v>98000</v>
      </c>
      <c r="AE1753" s="51">
        <v>97.450032868916495</v>
      </c>
      <c r="AF1753" s="51">
        <v>219.73737881274914</v>
      </c>
      <c r="AG1753" s="51">
        <v>38.35599671258116</v>
      </c>
      <c r="AH1753" s="51">
        <v>9.7214410125846182E-2</v>
      </c>
      <c r="AI1753" s="51">
        <v>0.1745538101884182</v>
      </c>
      <c r="AJ1753" s="51">
        <v>0.14107393531585311</v>
      </c>
      <c r="AK1753" s="51">
        <v>126.64565774678046</v>
      </c>
      <c r="AL1753" s="51">
        <v>88.995348244911483</v>
      </c>
      <c r="AM1753" s="51">
        <v>164.29596724864942</v>
      </c>
    </row>
    <row r="1754" spans="1:39">
      <c r="A1754" t="s">
        <v>3647</v>
      </c>
      <c r="B1754">
        <v>6</v>
      </c>
      <c r="C1754" t="s">
        <v>3648</v>
      </c>
      <c r="D1754" t="s">
        <v>2144</v>
      </c>
      <c r="E1754" t="s">
        <v>137</v>
      </c>
      <c r="F1754" t="s">
        <v>138</v>
      </c>
      <c r="G1754" t="s">
        <v>139</v>
      </c>
      <c r="H1754" t="s">
        <v>140</v>
      </c>
      <c r="I1754" t="s">
        <v>10</v>
      </c>
      <c r="J1754" t="s">
        <v>20</v>
      </c>
      <c r="K1754">
        <v>52</v>
      </c>
      <c r="L1754">
        <v>150486475</v>
      </c>
      <c r="M1754" t="s">
        <v>2145</v>
      </c>
      <c r="N1754">
        <v>752</v>
      </c>
      <c r="O1754">
        <v>9562836.6921153553</v>
      </c>
      <c r="P1754" s="49" t="s">
        <v>33</v>
      </c>
      <c r="Q1754" s="49">
        <v>9800000</v>
      </c>
      <c r="R1754" s="49">
        <v>32.510452999999998</v>
      </c>
      <c r="S1754" s="49">
        <v>52.540310169999998</v>
      </c>
      <c r="T1754" s="49">
        <v>102.35469113918218</v>
      </c>
      <c r="U1754" s="49" t="s">
        <v>2146</v>
      </c>
      <c r="V1754" s="49">
        <v>0.29728859379567718</v>
      </c>
      <c r="W1754" s="49">
        <v>1.1827248672603601</v>
      </c>
      <c r="X1754" s="49">
        <v>2.8362873714296502</v>
      </c>
      <c r="Y1754" s="49">
        <v>44.303867318364098</v>
      </c>
      <c r="Z1754" s="49">
        <v>0.43808999999999998</v>
      </c>
      <c r="AA1754" s="49">
        <v>148.6976837</v>
      </c>
      <c r="AB1754" s="49">
        <v>1.7852155009999999</v>
      </c>
      <c r="AC1754" s="51">
        <v>0.55651590368719528</v>
      </c>
      <c r="AD1754" s="53">
        <v>98000</v>
      </c>
      <c r="AE1754" s="51">
        <v>97.57996624607506</v>
      </c>
      <c r="AF1754" s="51">
        <v>220.03036198449951</v>
      </c>
      <c r="AG1754" s="51">
        <v>38.384372780024172</v>
      </c>
      <c r="AH1754" s="51">
        <v>9.6852209201934741E-2</v>
      </c>
      <c r="AI1754" s="51">
        <v>0.17445034600601275</v>
      </c>
      <c r="AJ1754" s="51">
        <v>0.14107393531585311</v>
      </c>
      <c r="AK1754" s="51">
        <v>126.5705904112704</v>
      </c>
      <c r="AL1754" s="51">
        <v>88.942597572015202</v>
      </c>
      <c r="AM1754" s="51">
        <v>164.19858325052562</v>
      </c>
    </row>
    <row r="1755" spans="1:39">
      <c r="A1755" t="s">
        <v>3649</v>
      </c>
      <c r="B1755">
        <v>6</v>
      </c>
      <c r="C1755" t="s">
        <v>3650</v>
      </c>
      <c r="D1755" t="s">
        <v>2144</v>
      </c>
      <c r="E1755" t="s">
        <v>137</v>
      </c>
      <c r="F1755" t="s">
        <v>138</v>
      </c>
      <c r="G1755" t="s">
        <v>139</v>
      </c>
      <c r="H1755" t="s">
        <v>140</v>
      </c>
      <c r="I1755" t="s">
        <v>10</v>
      </c>
      <c r="J1755" t="s">
        <v>20</v>
      </c>
      <c r="K1755">
        <v>52</v>
      </c>
      <c r="L1755">
        <v>150486475</v>
      </c>
      <c r="M1755" t="s">
        <v>2145</v>
      </c>
      <c r="N1755">
        <v>753</v>
      </c>
      <c r="O1755">
        <v>9575570.1630768944</v>
      </c>
      <c r="P1755" s="49" t="s">
        <v>33</v>
      </c>
      <c r="Q1755" s="49">
        <v>9800000</v>
      </c>
      <c r="R1755" s="49">
        <v>32.510452999999998</v>
      </c>
      <c r="S1755" s="49">
        <v>52.540310169999998</v>
      </c>
      <c r="T1755" s="49">
        <v>102.35469113918218</v>
      </c>
      <c r="U1755" s="49" t="s">
        <v>2146</v>
      </c>
      <c r="V1755" s="49">
        <v>0.29728859379567718</v>
      </c>
      <c r="W1755" s="49">
        <v>1.1827248672603601</v>
      </c>
      <c r="X1755" s="49">
        <v>2.8362873714296502</v>
      </c>
      <c r="Y1755" s="49">
        <v>44.303867318364098</v>
      </c>
      <c r="Z1755" s="49">
        <v>0.43808999999999998</v>
      </c>
      <c r="AA1755" s="49">
        <v>148.6976837</v>
      </c>
      <c r="AB1755" s="49">
        <v>1.7852155009999999</v>
      </c>
      <c r="AC1755" s="51">
        <v>0.55651590368719528</v>
      </c>
      <c r="AD1755" s="53">
        <v>98000</v>
      </c>
      <c r="AE1755" s="51">
        <v>97.709899623233611</v>
      </c>
      <c r="AF1755" s="51">
        <v>220.32334515624981</v>
      </c>
      <c r="AG1755" s="51">
        <v>38.412642943209498</v>
      </c>
      <c r="AH1755" s="51">
        <v>9.6490740462795946E-2</v>
      </c>
      <c r="AI1755" s="51">
        <v>0.17434667631779038</v>
      </c>
      <c r="AJ1755" s="51">
        <v>0.14107393531585311</v>
      </c>
      <c r="AK1755" s="51">
        <v>126.49537397320381</v>
      </c>
      <c r="AL1755" s="51">
        <v>88.889742123051747</v>
      </c>
      <c r="AM1755" s="51">
        <v>164.10100582335588</v>
      </c>
    </row>
    <row r="1756" spans="1:39">
      <c r="A1756" t="s">
        <v>3651</v>
      </c>
      <c r="B1756">
        <v>6</v>
      </c>
      <c r="C1756" t="s">
        <v>3652</v>
      </c>
      <c r="D1756" t="s">
        <v>2144</v>
      </c>
      <c r="E1756" t="s">
        <v>137</v>
      </c>
      <c r="F1756" t="s">
        <v>138</v>
      </c>
      <c r="G1756" t="s">
        <v>139</v>
      </c>
      <c r="H1756" t="s">
        <v>140</v>
      </c>
      <c r="I1756" t="s">
        <v>10</v>
      </c>
      <c r="J1756" t="s">
        <v>20</v>
      </c>
      <c r="K1756">
        <v>52</v>
      </c>
      <c r="L1756">
        <v>150486475</v>
      </c>
      <c r="M1756" t="s">
        <v>2145</v>
      </c>
      <c r="N1756">
        <v>754</v>
      </c>
      <c r="O1756">
        <v>9588303.6340384334</v>
      </c>
      <c r="P1756" s="49" t="s">
        <v>33</v>
      </c>
      <c r="Q1756" s="49">
        <v>9800000</v>
      </c>
      <c r="R1756" s="49">
        <v>32.510452999999998</v>
      </c>
      <c r="S1756" s="49">
        <v>52.540310169999998</v>
      </c>
      <c r="T1756" s="49">
        <v>102.35469113918218</v>
      </c>
      <c r="U1756" s="49" t="s">
        <v>2146</v>
      </c>
      <c r="V1756" s="49">
        <v>0.29728859379567718</v>
      </c>
      <c r="W1756" s="49">
        <v>1.1827248672603601</v>
      </c>
      <c r="X1756" s="49">
        <v>2.8362873714296502</v>
      </c>
      <c r="Y1756" s="49">
        <v>44.303867318364098</v>
      </c>
      <c r="Z1756" s="49">
        <v>0.43808999999999998</v>
      </c>
      <c r="AA1756" s="49">
        <v>148.6976837</v>
      </c>
      <c r="AB1756" s="49">
        <v>1.7852155009999999</v>
      </c>
      <c r="AC1756" s="51">
        <v>0.55651590368719528</v>
      </c>
      <c r="AD1756" s="53">
        <v>98000</v>
      </c>
      <c r="AE1756" s="51">
        <v>97.839833000392176</v>
      </c>
      <c r="AF1756" s="51">
        <v>220.61632832800018</v>
      </c>
      <c r="AG1756" s="51">
        <v>38.440807417351635</v>
      </c>
      <c r="AH1756" s="51">
        <v>9.6130006286282071E-2</v>
      </c>
      <c r="AI1756" s="51">
        <v>0.17424280291801414</v>
      </c>
      <c r="AJ1756" s="51">
        <v>0.14107393531585311</v>
      </c>
      <c r="AK1756" s="51">
        <v>126.42000973438911</v>
      </c>
      <c r="AL1756" s="51">
        <v>88.836782812816736</v>
      </c>
      <c r="AM1756" s="51">
        <v>164.00323665596147</v>
      </c>
    </row>
    <row r="1757" spans="1:39">
      <c r="A1757" t="s">
        <v>3653</v>
      </c>
      <c r="B1757">
        <v>6</v>
      </c>
      <c r="C1757" t="s">
        <v>3654</v>
      </c>
      <c r="D1757" t="s">
        <v>2144</v>
      </c>
      <c r="E1757" t="s">
        <v>137</v>
      </c>
      <c r="F1757" t="s">
        <v>138</v>
      </c>
      <c r="G1757" t="s">
        <v>139</v>
      </c>
      <c r="H1757" t="s">
        <v>140</v>
      </c>
      <c r="I1757" t="s">
        <v>10</v>
      </c>
      <c r="J1757" t="s">
        <v>20</v>
      </c>
      <c r="K1757">
        <v>52</v>
      </c>
      <c r="L1757">
        <v>150486475</v>
      </c>
      <c r="M1757" t="s">
        <v>2145</v>
      </c>
      <c r="N1757">
        <v>755</v>
      </c>
      <c r="O1757">
        <v>9601037.1049999725</v>
      </c>
      <c r="P1757" s="49" t="s">
        <v>33</v>
      </c>
      <c r="Q1757" s="49">
        <v>9800000</v>
      </c>
      <c r="R1757" s="49">
        <v>32.510452999999998</v>
      </c>
      <c r="S1757" s="49">
        <v>52.540310169999998</v>
      </c>
      <c r="T1757" s="49">
        <v>102.35469113918218</v>
      </c>
      <c r="U1757" s="49" t="s">
        <v>2146</v>
      </c>
      <c r="V1757" s="49">
        <v>0.29728859379567718</v>
      </c>
      <c r="W1757" s="49">
        <v>1.1827248672603601</v>
      </c>
      <c r="X1757" s="49">
        <v>2.8362873714296502</v>
      </c>
      <c r="Y1757" s="49">
        <v>44.303867318364098</v>
      </c>
      <c r="Z1757" s="49">
        <v>0.43808999999999998</v>
      </c>
      <c r="AA1757" s="49">
        <v>148.6976837</v>
      </c>
      <c r="AB1757" s="49">
        <v>1.7852155009999999</v>
      </c>
      <c r="AC1757" s="51">
        <v>0.55651590368719528</v>
      </c>
      <c r="AD1757" s="53">
        <v>98000</v>
      </c>
      <c r="AE1757" s="51">
        <v>97.969766377550741</v>
      </c>
      <c r="AF1757" s="51">
        <v>220.90931149975052</v>
      </c>
      <c r="AG1757" s="51">
        <v>38.46886641835281</v>
      </c>
      <c r="AH1757" s="51">
        <v>9.5770009019785218E-2</v>
      </c>
      <c r="AI1757" s="51">
        <v>0.17413872759454169</v>
      </c>
      <c r="AJ1757" s="51">
        <v>0.14107393531585311</v>
      </c>
      <c r="AK1757" s="51">
        <v>126.34449899198738</v>
      </c>
      <c r="AL1757" s="51">
        <v>88.783720552840094</v>
      </c>
      <c r="AM1757" s="51">
        <v>163.90527743113466</v>
      </c>
    </row>
    <row r="1758" spans="1:39">
      <c r="A1758" t="s">
        <v>3655</v>
      </c>
      <c r="B1758">
        <v>6</v>
      </c>
      <c r="C1758" t="s">
        <v>3656</v>
      </c>
      <c r="D1758" t="s">
        <v>2144</v>
      </c>
      <c r="E1758" t="s">
        <v>137</v>
      </c>
      <c r="F1758" t="s">
        <v>138</v>
      </c>
      <c r="G1758" t="s">
        <v>139</v>
      </c>
      <c r="H1758" t="s">
        <v>140</v>
      </c>
      <c r="I1758" t="s">
        <v>10</v>
      </c>
      <c r="J1758" t="s">
        <v>20</v>
      </c>
      <c r="K1758">
        <v>52</v>
      </c>
      <c r="L1758">
        <v>150486475</v>
      </c>
      <c r="M1758" t="s">
        <v>2145</v>
      </c>
      <c r="N1758">
        <v>756</v>
      </c>
      <c r="O1758">
        <v>9613770.5759615116</v>
      </c>
      <c r="P1758" s="49" t="s">
        <v>33</v>
      </c>
      <c r="Q1758" s="49">
        <v>9800000</v>
      </c>
      <c r="R1758" s="49">
        <v>32.510452999999998</v>
      </c>
      <c r="S1758" s="49">
        <v>52.540310169999998</v>
      </c>
      <c r="T1758" s="49">
        <v>102.35469113918218</v>
      </c>
      <c r="U1758" s="49" t="s">
        <v>2146</v>
      </c>
      <c r="V1758" s="49">
        <v>0.29728859379567718</v>
      </c>
      <c r="W1758" s="49">
        <v>1.1827248672603601</v>
      </c>
      <c r="X1758" s="49">
        <v>2.8362873714296502</v>
      </c>
      <c r="Y1758" s="49">
        <v>44.303867318364098</v>
      </c>
      <c r="Z1758" s="49">
        <v>0.43808999999999998</v>
      </c>
      <c r="AA1758" s="49">
        <v>148.6976837</v>
      </c>
      <c r="AB1758" s="49">
        <v>1.7852155009999999</v>
      </c>
      <c r="AC1758" s="51">
        <v>0.55651590368719528</v>
      </c>
      <c r="AD1758" s="53">
        <v>98000</v>
      </c>
      <c r="AE1758" s="51">
        <v>98.099699754709306</v>
      </c>
      <c r="AF1758" s="51">
        <v>221.20229467150088</v>
      </c>
      <c r="AG1758" s="51">
        <v>38.496820162794272</v>
      </c>
      <c r="AH1758" s="51">
        <v>9.5410750980876757E-2</v>
      </c>
      <c r="AI1758" s="51">
        <v>0.1740344521288282</v>
      </c>
      <c r="AJ1758" s="51">
        <v>0.14107393531585311</v>
      </c>
      <c r="AK1758" s="51">
        <v>126.26884303851446</v>
      </c>
      <c r="AL1758" s="51">
        <v>88.730556251387412</v>
      </c>
      <c r="AM1758" s="51">
        <v>163.80712982564151</v>
      </c>
    </row>
    <row r="1759" spans="1:39">
      <c r="A1759" t="s">
        <v>3657</v>
      </c>
      <c r="B1759">
        <v>6</v>
      </c>
      <c r="C1759" t="s">
        <v>3658</v>
      </c>
      <c r="D1759" t="s">
        <v>2144</v>
      </c>
      <c r="E1759" t="s">
        <v>137</v>
      </c>
      <c r="F1759" t="s">
        <v>138</v>
      </c>
      <c r="G1759" t="s">
        <v>139</v>
      </c>
      <c r="H1759" t="s">
        <v>140</v>
      </c>
      <c r="I1759" t="s">
        <v>10</v>
      </c>
      <c r="J1759" t="s">
        <v>20</v>
      </c>
      <c r="K1759">
        <v>52</v>
      </c>
      <c r="L1759">
        <v>150486475</v>
      </c>
      <c r="M1759" t="s">
        <v>2145</v>
      </c>
      <c r="N1759">
        <v>757</v>
      </c>
      <c r="O1759">
        <v>9626504.0469230507</v>
      </c>
      <c r="P1759" s="49" t="s">
        <v>33</v>
      </c>
      <c r="Q1759" s="49">
        <v>9800000</v>
      </c>
      <c r="R1759" s="49">
        <v>32.510452999999998</v>
      </c>
      <c r="S1759" s="49">
        <v>52.540310169999998</v>
      </c>
      <c r="T1759" s="49">
        <v>102.35469113918218</v>
      </c>
      <c r="U1759" s="49" t="s">
        <v>2146</v>
      </c>
      <c r="V1759" s="49">
        <v>0.29728859379567718</v>
      </c>
      <c r="W1759" s="49">
        <v>1.1827248672603601</v>
      </c>
      <c r="X1759" s="49">
        <v>2.8362873714296502</v>
      </c>
      <c r="Y1759" s="49">
        <v>44.303867318364098</v>
      </c>
      <c r="Z1759" s="49">
        <v>0.43808999999999998</v>
      </c>
      <c r="AA1759" s="49">
        <v>148.6976837</v>
      </c>
      <c r="AB1759" s="49">
        <v>1.7852155009999999</v>
      </c>
      <c r="AC1759" s="51">
        <v>0.55651590368719528</v>
      </c>
      <c r="AD1759" s="53">
        <v>98000</v>
      </c>
      <c r="AE1759" s="51">
        <v>98.229633131867857</v>
      </c>
      <c r="AF1759" s="51">
        <v>221.49527784325119</v>
      </c>
      <c r="AG1759" s="51">
        <v>38.524668867927474</v>
      </c>
      <c r="AH1759" s="51">
        <v>9.5052234457124213E-2</v>
      </c>
      <c r="AI1759" s="51">
        <v>0.17392997829592916</v>
      </c>
      <c r="AJ1759" s="51">
        <v>0.14107393531585311</v>
      </c>
      <c r="AK1759" s="51">
        <v>126.19304316184294</v>
      </c>
      <c r="AL1759" s="51">
        <v>88.67729081346144</v>
      </c>
      <c r="AM1759" s="51">
        <v>163.70879551022441</v>
      </c>
    </row>
    <row r="1760" spans="1:39">
      <c r="A1760" t="s">
        <v>3659</v>
      </c>
      <c r="B1760">
        <v>6</v>
      </c>
      <c r="C1760" t="s">
        <v>3660</v>
      </c>
      <c r="D1760" t="s">
        <v>2144</v>
      </c>
      <c r="E1760" t="s">
        <v>137</v>
      </c>
      <c r="F1760" t="s">
        <v>138</v>
      </c>
      <c r="G1760" t="s">
        <v>139</v>
      </c>
      <c r="H1760" t="s">
        <v>140</v>
      </c>
      <c r="I1760" t="s">
        <v>10</v>
      </c>
      <c r="J1760" t="s">
        <v>20</v>
      </c>
      <c r="K1760">
        <v>52</v>
      </c>
      <c r="L1760">
        <v>150486475</v>
      </c>
      <c r="M1760" t="s">
        <v>2145</v>
      </c>
      <c r="N1760">
        <v>758</v>
      </c>
      <c r="O1760">
        <v>9639237.5178845897</v>
      </c>
      <c r="P1760" s="49" t="s">
        <v>33</v>
      </c>
      <c r="Q1760" s="49">
        <v>9800000</v>
      </c>
      <c r="R1760" s="49">
        <v>32.510452999999998</v>
      </c>
      <c r="S1760" s="49">
        <v>52.540310169999998</v>
      </c>
      <c r="T1760" s="49">
        <v>102.35469113918218</v>
      </c>
      <c r="U1760" s="49" t="s">
        <v>2146</v>
      </c>
      <c r="V1760" s="49">
        <v>0.29728859379567718</v>
      </c>
      <c r="W1760" s="49">
        <v>1.1827248672603601</v>
      </c>
      <c r="X1760" s="49">
        <v>2.8362873714296502</v>
      </c>
      <c r="Y1760" s="49">
        <v>44.303867318364098</v>
      </c>
      <c r="Z1760" s="49">
        <v>0.43808999999999998</v>
      </c>
      <c r="AA1760" s="49">
        <v>148.6976837</v>
      </c>
      <c r="AB1760" s="49">
        <v>1.7852155009999999</v>
      </c>
      <c r="AC1760" s="51">
        <v>0.55651590368719528</v>
      </c>
      <c r="AD1760" s="53">
        <v>98000</v>
      </c>
      <c r="AE1760" s="51">
        <v>98.359566509026422</v>
      </c>
      <c r="AF1760" s="51">
        <v>221.78826101500155</v>
      </c>
      <c r="AG1760" s="51">
        <v>38.552412751665372</v>
      </c>
      <c r="AH1760" s="51">
        <v>9.4694461706275532E-2</v>
      </c>
      <c r="AI1760" s="51">
        <v>0.1738253078645029</v>
      </c>
      <c r="AJ1760" s="51">
        <v>0.14107393531585311</v>
      </c>
      <c r="AK1760" s="51">
        <v>126.11710064520403</v>
      </c>
      <c r="AL1760" s="51">
        <v>88.623925140803422</v>
      </c>
      <c r="AM1760" s="51">
        <v>163.61027614960463</v>
      </c>
    </row>
    <row r="1761" spans="1:39">
      <c r="A1761" t="s">
        <v>3661</v>
      </c>
      <c r="B1761">
        <v>6</v>
      </c>
      <c r="C1761" t="s">
        <v>3662</v>
      </c>
      <c r="D1761" t="s">
        <v>2144</v>
      </c>
      <c r="E1761" t="s">
        <v>137</v>
      </c>
      <c r="F1761" t="s">
        <v>138</v>
      </c>
      <c r="G1761" t="s">
        <v>139</v>
      </c>
      <c r="H1761" t="s">
        <v>140</v>
      </c>
      <c r="I1761" t="s">
        <v>10</v>
      </c>
      <c r="J1761" t="s">
        <v>20</v>
      </c>
      <c r="K1761">
        <v>52</v>
      </c>
      <c r="L1761">
        <v>150486475</v>
      </c>
      <c r="M1761" t="s">
        <v>2145</v>
      </c>
      <c r="N1761">
        <v>759</v>
      </c>
      <c r="O1761">
        <v>9651970.9888461288</v>
      </c>
      <c r="P1761" s="49" t="s">
        <v>33</v>
      </c>
      <c r="Q1761" s="49">
        <v>9800000</v>
      </c>
      <c r="R1761" s="49">
        <v>32.510452999999998</v>
      </c>
      <c r="S1761" s="49">
        <v>52.540310169999998</v>
      </c>
      <c r="T1761" s="49">
        <v>102.35469113918218</v>
      </c>
      <c r="U1761" s="49" t="s">
        <v>2146</v>
      </c>
      <c r="V1761" s="49">
        <v>0.29728859379567718</v>
      </c>
      <c r="W1761" s="49">
        <v>1.1827248672603601</v>
      </c>
      <c r="X1761" s="49">
        <v>2.8362873714296502</v>
      </c>
      <c r="Y1761" s="49">
        <v>44.303867318364098</v>
      </c>
      <c r="Z1761" s="49">
        <v>0.43808999999999998</v>
      </c>
      <c r="AA1761" s="49">
        <v>148.6976837</v>
      </c>
      <c r="AB1761" s="49">
        <v>1.7852155009999999</v>
      </c>
      <c r="AC1761" s="51">
        <v>0.55651590368719528</v>
      </c>
      <c r="AD1761" s="53">
        <v>98000</v>
      </c>
      <c r="AE1761" s="51">
        <v>98.489499886184987</v>
      </c>
      <c r="AF1761" s="51">
        <v>222.08124418675192</v>
      </c>
      <c r="AG1761" s="51">
        <v>38.580052032573725</v>
      </c>
      <c r="AH1761" s="51">
        <v>9.4337434956514088E-2</v>
      </c>
      <c r="AI1761" s="51">
        <v>0.17372044259681424</v>
      </c>
      <c r="AJ1761" s="51">
        <v>0.14107393531585311</v>
      </c>
      <c r="AK1761" s="51">
        <v>126.04101676719021</v>
      </c>
      <c r="AL1761" s="51">
        <v>88.570460131894862</v>
      </c>
      <c r="AM1761" s="51">
        <v>163.51157340248557</v>
      </c>
    </row>
    <row r="1762" spans="1:39">
      <c r="A1762" t="s">
        <v>3663</v>
      </c>
      <c r="B1762">
        <v>6</v>
      </c>
      <c r="C1762" t="s">
        <v>3664</v>
      </c>
      <c r="D1762" t="s">
        <v>2144</v>
      </c>
      <c r="E1762" t="s">
        <v>137</v>
      </c>
      <c r="F1762" t="s">
        <v>138</v>
      </c>
      <c r="G1762" t="s">
        <v>139</v>
      </c>
      <c r="H1762" t="s">
        <v>140</v>
      </c>
      <c r="I1762" t="s">
        <v>10</v>
      </c>
      <c r="J1762" t="s">
        <v>20</v>
      </c>
      <c r="K1762">
        <v>52</v>
      </c>
      <c r="L1762">
        <v>150486475</v>
      </c>
      <c r="M1762" t="s">
        <v>2145</v>
      </c>
      <c r="N1762">
        <v>760</v>
      </c>
      <c r="O1762">
        <v>9664704.4598076679</v>
      </c>
      <c r="P1762" s="49" t="s">
        <v>33</v>
      </c>
      <c r="Q1762" s="49">
        <v>9800000</v>
      </c>
      <c r="R1762" s="49">
        <v>32.510452999999998</v>
      </c>
      <c r="S1762" s="49">
        <v>52.540310169999998</v>
      </c>
      <c r="T1762" s="49">
        <v>102.35469113918218</v>
      </c>
      <c r="U1762" s="49" t="s">
        <v>2146</v>
      </c>
      <c r="V1762" s="49">
        <v>0.29728859379567718</v>
      </c>
      <c r="W1762" s="49">
        <v>1.1827248672603601</v>
      </c>
      <c r="X1762" s="49">
        <v>2.8362873714296502</v>
      </c>
      <c r="Y1762" s="49">
        <v>44.303867318364098</v>
      </c>
      <c r="Z1762" s="49">
        <v>0.43808999999999998</v>
      </c>
      <c r="AA1762" s="49">
        <v>148.6976837</v>
      </c>
      <c r="AB1762" s="49">
        <v>1.7852155009999999</v>
      </c>
      <c r="AC1762" s="51">
        <v>0.55651590368719528</v>
      </c>
      <c r="AD1762" s="53">
        <v>98000</v>
      </c>
      <c r="AE1762" s="51">
        <v>98.619433263343552</v>
      </c>
      <c r="AF1762" s="51">
        <v>222.37422735850225</v>
      </c>
      <c r="AG1762" s="51">
        <v>38.607586929862372</v>
      </c>
      <c r="AH1762" s="51">
        <v>9.3981156406177199E-2</v>
      </c>
      <c r="AI1762" s="51">
        <v>0.17361538424873699</v>
      </c>
      <c r="AJ1762" s="51">
        <v>0.14107393531585311</v>
      </c>
      <c r="AK1762" s="51">
        <v>125.96479280175703</v>
      </c>
      <c r="AL1762" s="51">
        <v>88.516896681958826</v>
      </c>
      <c r="AM1762" s="51">
        <v>163.4126889215552</v>
      </c>
    </row>
    <row r="1763" spans="1:39">
      <c r="A1763" t="s">
        <v>3665</v>
      </c>
      <c r="B1763">
        <v>6</v>
      </c>
      <c r="C1763" t="s">
        <v>3666</v>
      </c>
      <c r="D1763" t="s">
        <v>2144</v>
      </c>
      <c r="E1763" t="s">
        <v>137</v>
      </c>
      <c r="F1763" t="s">
        <v>138</v>
      </c>
      <c r="G1763" t="s">
        <v>139</v>
      </c>
      <c r="H1763" t="s">
        <v>140</v>
      </c>
      <c r="I1763" t="s">
        <v>10</v>
      </c>
      <c r="J1763" t="s">
        <v>20</v>
      </c>
      <c r="K1763">
        <v>52</v>
      </c>
      <c r="L1763">
        <v>150486475</v>
      </c>
      <c r="M1763" t="s">
        <v>2145</v>
      </c>
      <c r="N1763">
        <v>761</v>
      </c>
      <c r="O1763">
        <v>9677437.930769207</v>
      </c>
      <c r="P1763" s="49" t="s">
        <v>33</v>
      </c>
      <c r="Q1763" s="49">
        <v>9800000</v>
      </c>
      <c r="R1763" s="49">
        <v>32.510452999999998</v>
      </c>
      <c r="S1763" s="49">
        <v>52.540310169999998</v>
      </c>
      <c r="T1763" s="49">
        <v>102.35469113918218</v>
      </c>
      <c r="U1763" s="49" t="s">
        <v>2146</v>
      </c>
      <c r="V1763" s="49">
        <v>0.29728859379567718</v>
      </c>
      <c r="W1763" s="49">
        <v>1.1827248672603601</v>
      </c>
      <c r="X1763" s="49">
        <v>2.8362873714296502</v>
      </c>
      <c r="Y1763" s="49">
        <v>44.303867318364098</v>
      </c>
      <c r="Z1763" s="49">
        <v>0.43808999999999998</v>
      </c>
      <c r="AA1763" s="49">
        <v>148.6976837</v>
      </c>
      <c r="AB1763" s="49">
        <v>1.7852155009999999</v>
      </c>
      <c r="AC1763" s="51">
        <v>0.55651590368719528</v>
      </c>
      <c r="AD1763" s="53">
        <v>98000</v>
      </c>
      <c r="AE1763" s="51">
        <v>98.749366640502117</v>
      </c>
      <c r="AF1763" s="51">
        <v>222.66721053025262</v>
      </c>
      <c r="AG1763" s="51">
        <v>38.635017663376694</v>
      </c>
      <c r="AH1763" s="51">
        <v>9.3625628224457497E-2</v>
      </c>
      <c r="AI1763" s="51">
        <v>0.17351013456975767</v>
      </c>
      <c r="AJ1763" s="51">
        <v>0.14107393531585311</v>
      </c>
      <c r="AK1763" s="51">
        <v>125.88843001822578</v>
      </c>
      <c r="AL1763" s="51">
        <v>88.463235682961908</v>
      </c>
      <c r="AM1763" s="51">
        <v>163.31362435348964</v>
      </c>
    </row>
    <row r="1764" spans="1:39">
      <c r="A1764" t="s">
        <v>3667</v>
      </c>
      <c r="B1764">
        <v>6</v>
      </c>
      <c r="C1764" t="s">
        <v>3668</v>
      </c>
      <c r="D1764" t="s">
        <v>2144</v>
      </c>
      <c r="E1764" t="s">
        <v>137</v>
      </c>
      <c r="F1764" t="s">
        <v>138</v>
      </c>
      <c r="G1764" t="s">
        <v>139</v>
      </c>
      <c r="H1764" t="s">
        <v>140</v>
      </c>
      <c r="I1764" t="s">
        <v>10</v>
      </c>
      <c r="J1764" t="s">
        <v>20</v>
      </c>
      <c r="K1764">
        <v>52</v>
      </c>
      <c r="L1764">
        <v>150486475</v>
      </c>
      <c r="M1764" t="s">
        <v>2145</v>
      </c>
      <c r="N1764">
        <v>762</v>
      </c>
      <c r="O1764">
        <v>9690171.401730746</v>
      </c>
      <c r="P1764" s="49" t="s">
        <v>33</v>
      </c>
      <c r="Q1764" s="49">
        <v>9800000</v>
      </c>
      <c r="R1764" s="49">
        <v>32.510452999999998</v>
      </c>
      <c r="S1764" s="49">
        <v>52.540310169999998</v>
      </c>
      <c r="T1764" s="49">
        <v>102.35469113918218</v>
      </c>
      <c r="U1764" s="49" t="s">
        <v>2146</v>
      </c>
      <c r="V1764" s="49">
        <v>0.29728859379567718</v>
      </c>
      <c r="W1764" s="49">
        <v>1.1827248672603601</v>
      </c>
      <c r="X1764" s="49">
        <v>2.8362873714296502</v>
      </c>
      <c r="Y1764" s="49">
        <v>44.303867318364098</v>
      </c>
      <c r="Z1764" s="49">
        <v>0.43808999999999998</v>
      </c>
      <c r="AA1764" s="49">
        <v>148.6976837</v>
      </c>
      <c r="AB1764" s="49">
        <v>1.7852155009999999</v>
      </c>
      <c r="AC1764" s="51">
        <v>0.55651590368719528</v>
      </c>
      <c r="AD1764" s="53">
        <v>98000</v>
      </c>
      <c r="AE1764" s="51">
        <v>98.879300017660668</v>
      </c>
      <c r="AF1764" s="51">
        <v>222.96019370200295</v>
      </c>
      <c r="AG1764" s="51">
        <v>38.662344453588886</v>
      </c>
      <c r="AH1764" s="51">
        <v>9.3270852550805666E-2</v>
      </c>
      <c r="AI1764" s="51">
        <v>0.1734046953029785</v>
      </c>
      <c r="AJ1764" s="51">
        <v>0.14107393531585311</v>
      </c>
      <c r="AK1764" s="51">
        <v>125.8119296812857</v>
      </c>
      <c r="AL1764" s="51">
        <v>88.409478023615648</v>
      </c>
      <c r="AM1764" s="51">
        <v>163.21438133895577</v>
      </c>
    </row>
    <row r="1765" spans="1:39">
      <c r="A1765" t="s">
        <v>3669</v>
      </c>
      <c r="B1765">
        <v>6</v>
      </c>
      <c r="C1765" t="s">
        <v>3670</v>
      </c>
      <c r="D1765" t="s">
        <v>2144</v>
      </c>
      <c r="E1765" t="s">
        <v>137</v>
      </c>
      <c r="F1765" t="s">
        <v>138</v>
      </c>
      <c r="G1765" t="s">
        <v>139</v>
      </c>
      <c r="H1765" t="s">
        <v>140</v>
      </c>
      <c r="I1765" t="s">
        <v>10</v>
      </c>
      <c r="J1765" t="s">
        <v>20</v>
      </c>
      <c r="K1765">
        <v>52</v>
      </c>
      <c r="L1765">
        <v>150486475</v>
      </c>
      <c r="M1765" t="s">
        <v>2145</v>
      </c>
      <c r="N1765">
        <v>763</v>
      </c>
      <c r="O1765">
        <v>9702904.8726922851</v>
      </c>
      <c r="P1765" s="49" t="s">
        <v>33</v>
      </c>
      <c r="Q1765" s="49">
        <v>9800000</v>
      </c>
      <c r="R1765" s="49">
        <v>32.510452999999998</v>
      </c>
      <c r="S1765" s="49">
        <v>52.540310169999998</v>
      </c>
      <c r="T1765" s="49">
        <v>102.35469113918218</v>
      </c>
      <c r="U1765" s="49" t="s">
        <v>2146</v>
      </c>
      <c r="V1765" s="49">
        <v>0.29728859379567718</v>
      </c>
      <c r="W1765" s="49">
        <v>1.1827248672603601</v>
      </c>
      <c r="X1765" s="49">
        <v>2.8362873714296502</v>
      </c>
      <c r="Y1765" s="49">
        <v>44.303867318364098</v>
      </c>
      <c r="Z1765" s="49">
        <v>0.43808999999999998</v>
      </c>
      <c r="AA1765" s="49">
        <v>148.6976837</v>
      </c>
      <c r="AB1765" s="49">
        <v>1.7852155009999999</v>
      </c>
      <c r="AC1765" s="51">
        <v>0.55651590368719528</v>
      </c>
      <c r="AD1765" s="53">
        <v>98000</v>
      </c>
      <c r="AE1765" s="51">
        <v>99.009233394819233</v>
      </c>
      <c r="AF1765" s="51">
        <v>223.25317687375329</v>
      </c>
      <c r="AG1765" s="51">
        <v>38.68956752158951</v>
      </c>
      <c r="AH1765" s="51">
        <v>9.2916831495773081E-2</v>
      </c>
      <c r="AI1765" s="51">
        <v>0.17329906818512128</v>
      </c>
      <c r="AJ1765" s="51">
        <v>0.14107393531585311</v>
      </c>
      <c r="AK1765" s="51">
        <v>125.73529305099683</v>
      </c>
      <c r="AL1765" s="51">
        <v>88.355624589378593</v>
      </c>
      <c r="AM1765" s="51">
        <v>163.11496151261505</v>
      </c>
    </row>
    <row r="1766" spans="1:39">
      <c r="A1766" t="s">
        <v>3671</v>
      </c>
      <c r="B1766">
        <v>6</v>
      </c>
      <c r="C1766" t="s">
        <v>3672</v>
      </c>
      <c r="D1766" t="s">
        <v>2144</v>
      </c>
      <c r="E1766" t="s">
        <v>137</v>
      </c>
      <c r="F1766" t="s">
        <v>138</v>
      </c>
      <c r="G1766" t="s">
        <v>139</v>
      </c>
      <c r="H1766" t="s">
        <v>140</v>
      </c>
      <c r="I1766" t="s">
        <v>10</v>
      </c>
      <c r="J1766" t="s">
        <v>20</v>
      </c>
      <c r="K1766">
        <v>52</v>
      </c>
      <c r="L1766">
        <v>150486475</v>
      </c>
      <c r="M1766" t="s">
        <v>2145</v>
      </c>
      <c r="N1766">
        <v>764</v>
      </c>
      <c r="O1766">
        <v>9715638.3436538242</v>
      </c>
      <c r="P1766" s="49" t="s">
        <v>33</v>
      </c>
      <c r="Q1766" s="49">
        <v>9800000</v>
      </c>
      <c r="R1766" s="49">
        <v>32.510452999999998</v>
      </c>
      <c r="S1766" s="49">
        <v>52.540310169999998</v>
      </c>
      <c r="T1766" s="49">
        <v>102.35469113918218</v>
      </c>
      <c r="U1766" s="49" t="s">
        <v>2146</v>
      </c>
      <c r="V1766" s="49">
        <v>0.29728859379567718</v>
      </c>
      <c r="W1766" s="49">
        <v>1.1827248672603601</v>
      </c>
      <c r="X1766" s="49">
        <v>2.8362873714296502</v>
      </c>
      <c r="Y1766" s="49">
        <v>44.303867318364098</v>
      </c>
      <c r="Z1766" s="49">
        <v>0.43808999999999998</v>
      </c>
      <c r="AA1766" s="49">
        <v>148.6976837</v>
      </c>
      <c r="AB1766" s="49">
        <v>1.7852155009999999</v>
      </c>
      <c r="AC1766" s="51">
        <v>0.55651590368719528</v>
      </c>
      <c r="AD1766" s="53">
        <v>98000</v>
      </c>
      <c r="AE1766" s="51">
        <v>99.139166771977798</v>
      </c>
      <c r="AF1766" s="51">
        <v>223.54616004550365</v>
      </c>
      <c r="AG1766" s="51">
        <v>38.716687089078846</v>
      </c>
      <c r="AH1766" s="51">
        <v>9.2563567140448083E-2</v>
      </c>
      <c r="AI1766" s="51">
        <v>0.17319325494653059</v>
      </c>
      <c r="AJ1766" s="51">
        <v>0.14107393531585311</v>
      </c>
      <c r="AK1766" s="51">
        <v>125.65852138279223</v>
      </c>
      <c r="AL1766" s="51">
        <v>88.301676262457889</v>
      </c>
      <c r="AM1766" s="51">
        <v>163.01536650312656</v>
      </c>
    </row>
    <row r="1767" spans="1:39">
      <c r="A1767" t="s">
        <v>3673</v>
      </c>
      <c r="B1767">
        <v>6</v>
      </c>
      <c r="C1767" t="s">
        <v>3674</v>
      </c>
      <c r="D1767" t="s">
        <v>2144</v>
      </c>
      <c r="E1767" t="s">
        <v>137</v>
      </c>
      <c r="F1767" t="s">
        <v>138</v>
      </c>
      <c r="G1767" t="s">
        <v>139</v>
      </c>
      <c r="H1767" t="s">
        <v>140</v>
      </c>
      <c r="I1767" t="s">
        <v>10</v>
      </c>
      <c r="J1767" t="s">
        <v>20</v>
      </c>
      <c r="K1767">
        <v>52</v>
      </c>
      <c r="L1767">
        <v>150486475</v>
      </c>
      <c r="M1767" t="s">
        <v>2145</v>
      </c>
      <c r="N1767">
        <v>765</v>
      </c>
      <c r="O1767">
        <v>9728371.8146153633</v>
      </c>
      <c r="P1767" s="49" t="s">
        <v>33</v>
      </c>
      <c r="Q1767" s="49">
        <v>9800000</v>
      </c>
      <c r="R1767" s="49">
        <v>32.510452999999998</v>
      </c>
      <c r="S1767" s="49">
        <v>52.540310169999998</v>
      </c>
      <c r="T1767" s="49">
        <v>102.35469113918218</v>
      </c>
      <c r="U1767" s="49" t="s">
        <v>2146</v>
      </c>
      <c r="V1767" s="49">
        <v>0.29728859379567718</v>
      </c>
      <c r="W1767" s="49">
        <v>1.1827248672603601</v>
      </c>
      <c r="X1767" s="49">
        <v>2.8362873714296502</v>
      </c>
      <c r="Y1767" s="49">
        <v>44.303867318364098</v>
      </c>
      <c r="Z1767" s="49">
        <v>0.43808999999999998</v>
      </c>
      <c r="AA1767" s="49">
        <v>148.6976837</v>
      </c>
      <c r="AB1767" s="49">
        <v>1.7852155009999999</v>
      </c>
      <c r="AC1767" s="51">
        <v>0.55651590368719528</v>
      </c>
      <c r="AD1767" s="53">
        <v>98000</v>
      </c>
      <c r="AE1767" s="51">
        <v>99.269100149136364</v>
      </c>
      <c r="AF1767" s="51">
        <v>223.83914321725399</v>
      </c>
      <c r="AG1767" s="51">
        <v>38.743703378358468</v>
      </c>
      <c r="AH1767" s="51">
        <v>9.2211061537158703E-2</v>
      </c>
      <c r="AI1767" s="51">
        <v>0.17308725731117802</v>
      </c>
      <c r="AJ1767" s="51">
        <v>0.14107393531585311</v>
      </c>
      <c r="AK1767" s="51">
        <v>125.58161592748111</v>
      </c>
      <c r="AL1767" s="51">
        <v>88.247633921811428</v>
      </c>
      <c r="AM1767" s="51">
        <v>162.91559793315079</v>
      </c>
    </row>
    <row r="1768" spans="1:39">
      <c r="A1768" t="s">
        <v>3675</v>
      </c>
      <c r="B1768">
        <v>6</v>
      </c>
      <c r="C1768" t="s">
        <v>3676</v>
      </c>
      <c r="D1768" t="s">
        <v>2144</v>
      </c>
      <c r="E1768" t="s">
        <v>137</v>
      </c>
      <c r="F1768" t="s">
        <v>138</v>
      </c>
      <c r="G1768" t="s">
        <v>139</v>
      </c>
      <c r="H1768" t="s">
        <v>140</v>
      </c>
      <c r="I1768" t="s">
        <v>10</v>
      </c>
      <c r="J1768" t="s">
        <v>20</v>
      </c>
      <c r="K1768">
        <v>52</v>
      </c>
      <c r="L1768">
        <v>150486475</v>
      </c>
      <c r="M1768" t="s">
        <v>2145</v>
      </c>
      <c r="N1768">
        <v>766</v>
      </c>
      <c r="O1768">
        <v>9741105.2855769023</v>
      </c>
      <c r="P1768" s="49" t="s">
        <v>33</v>
      </c>
      <c r="Q1768" s="49">
        <v>9800000</v>
      </c>
      <c r="R1768" s="49">
        <v>32.510452999999998</v>
      </c>
      <c r="S1768" s="49">
        <v>52.540310169999998</v>
      </c>
      <c r="T1768" s="49">
        <v>102.35469113918218</v>
      </c>
      <c r="U1768" s="49" t="s">
        <v>2146</v>
      </c>
      <c r="V1768" s="49">
        <v>0.29728859379567718</v>
      </c>
      <c r="W1768" s="49">
        <v>1.1827248672603601</v>
      </c>
      <c r="X1768" s="49">
        <v>2.8362873714296502</v>
      </c>
      <c r="Y1768" s="49">
        <v>44.303867318364098</v>
      </c>
      <c r="Z1768" s="49">
        <v>0.43808999999999998</v>
      </c>
      <c r="AA1768" s="49">
        <v>148.6976837</v>
      </c>
      <c r="AB1768" s="49">
        <v>1.7852155009999999</v>
      </c>
      <c r="AC1768" s="51">
        <v>0.55651590368719528</v>
      </c>
      <c r="AD1768" s="53">
        <v>98000</v>
      </c>
      <c r="AE1768" s="51">
        <v>99.399033526294929</v>
      </c>
      <c r="AF1768" s="51">
        <v>224.13212638900436</v>
      </c>
      <c r="AG1768" s="51">
        <v>38.770616612322705</v>
      </c>
      <c r="AH1768" s="51">
        <v>9.1859316709043529E-2</v>
      </c>
      <c r="AI1768" s="51">
        <v>0.1729810769966654</v>
      </c>
      <c r="AJ1768" s="51">
        <v>0.14107393531585311</v>
      </c>
      <c r="AK1768" s="51">
        <v>125.50457793125121</v>
      </c>
      <c r="AL1768" s="51">
        <v>88.193498443149551</v>
      </c>
      <c r="AM1768" s="51">
        <v>162.81565741935287</v>
      </c>
    </row>
    <row r="1769" spans="1:39">
      <c r="A1769" t="s">
        <v>3677</v>
      </c>
      <c r="B1769">
        <v>6</v>
      </c>
      <c r="C1769" t="s">
        <v>3678</v>
      </c>
      <c r="D1769" t="s">
        <v>2144</v>
      </c>
      <c r="E1769" t="s">
        <v>137</v>
      </c>
      <c r="F1769" t="s">
        <v>138</v>
      </c>
      <c r="G1769" t="s">
        <v>139</v>
      </c>
      <c r="H1769" t="s">
        <v>140</v>
      </c>
      <c r="I1769" t="s">
        <v>10</v>
      </c>
      <c r="J1769" t="s">
        <v>20</v>
      </c>
      <c r="K1769">
        <v>52</v>
      </c>
      <c r="L1769">
        <v>150486475</v>
      </c>
      <c r="M1769" t="s">
        <v>2145</v>
      </c>
      <c r="N1769">
        <v>767</v>
      </c>
      <c r="O1769">
        <v>9753838.7565384414</v>
      </c>
      <c r="P1769" s="49" t="s">
        <v>33</v>
      </c>
      <c r="Q1769" s="49">
        <v>9800000</v>
      </c>
      <c r="R1769" s="49">
        <v>32.510452999999998</v>
      </c>
      <c r="S1769" s="49">
        <v>52.540310169999998</v>
      </c>
      <c r="T1769" s="49">
        <v>102.35469113918218</v>
      </c>
      <c r="U1769" s="49" t="s">
        <v>2146</v>
      </c>
      <c r="V1769" s="49">
        <v>0.29728859379567718</v>
      </c>
      <c r="W1769" s="49">
        <v>1.1827248672603601</v>
      </c>
      <c r="X1769" s="49">
        <v>2.8362873714296502</v>
      </c>
      <c r="Y1769" s="49">
        <v>44.303867318364098</v>
      </c>
      <c r="Z1769" s="49">
        <v>0.43808999999999998</v>
      </c>
      <c r="AA1769" s="49">
        <v>148.6976837</v>
      </c>
      <c r="AB1769" s="49">
        <v>1.7852155009999999</v>
      </c>
      <c r="AC1769" s="51">
        <v>0.55651590368719528</v>
      </c>
      <c r="AD1769" s="53">
        <v>98000</v>
      </c>
      <c r="AE1769" s="51">
        <v>99.52896690345348</v>
      </c>
      <c r="AF1769" s="51">
        <v>224.42510956075469</v>
      </c>
      <c r="AG1769" s="51">
        <v>38.797427014450243</v>
      </c>
      <c r="AH1769" s="51">
        <v>9.150833465064688E-2</v>
      </c>
      <c r="AI1769" s="51">
        <v>0.17287471571422935</v>
      </c>
      <c r="AJ1769" s="51">
        <v>0.14107393531585311</v>
      </c>
      <c r="AK1769" s="51">
        <v>125.42740863567202</v>
      </c>
      <c r="AL1769" s="51">
        <v>88.13927069893731</v>
      </c>
      <c r="AM1769" s="51">
        <v>162.71554657240674</v>
      </c>
    </row>
    <row r="1770" spans="1:39">
      <c r="A1770" t="s">
        <v>3679</v>
      </c>
      <c r="B1770">
        <v>6</v>
      </c>
      <c r="C1770" t="s">
        <v>3680</v>
      </c>
      <c r="D1770" t="s">
        <v>2144</v>
      </c>
      <c r="E1770" t="s">
        <v>137</v>
      </c>
      <c r="F1770" t="s">
        <v>138</v>
      </c>
      <c r="G1770" t="s">
        <v>139</v>
      </c>
      <c r="H1770" t="s">
        <v>140</v>
      </c>
      <c r="I1770" t="s">
        <v>10</v>
      </c>
      <c r="J1770" t="s">
        <v>20</v>
      </c>
      <c r="K1770">
        <v>52</v>
      </c>
      <c r="L1770">
        <v>150486475</v>
      </c>
      <c r="M1770" t="s">
        <v>2145</v>
      </c>
      <c r="N1770">
        <v>768</v>
      </c>
      <c r="O1770">
        <v>9766572.2274999805</v>
      </c>
      <c r="P1770" s="49" t="s">
        <v>33</v>
      </c>
      <c r="Q1770" s="49">
        <v>9800000</v>
      </c>
      <c r="R1770" s="49">
        <v>32.510452999999998</v>
      </c>
      <c r="S1770" s="49">
        <v>52.540310169999998</v>
      </c>
      <c r="T1770" s="49">
        <v>102.35469113918218</v>
      </c>
      <c r="U1770" s="49" t="s">
        <v>2146</v>
      </c>
      <c r="V1770" s="49">
        <v>0.29728859379567718</v>
      </c>
      <c r="W1770" s="49">
        <v>1.1827248672603601</v>
      </c>
      <c r="X1770" s="49">
        <v>2.8362873714296502</v>
      </c>
      <c r="Y1770" s="49">
        <v>44.303867318364098</v>
      </c>
      <c r="Z1770" s="49">
        <v>0.43808999999999998</v>
      </c>
      <c r="AA1770" s="49">
        <v>148.6976837</v>
      </c>
      <c r="AB1770" s="49">
        <v>1.7852155009999999</v>
      </c>
      <c r="AC1770" s="51">
        <v>0.55651590368719528</v>
      </c>
      <c r="AD1770" s="53">
        <v>98000</v>
      </c>
      <c r="AE1770" s="51">
        <v>99.658900280612045</v>
      </c>
      <c r="AF1770" s="51">
        <v>224.71809273250503</v>
      </c>
      <c r="AG1770" s="51">
        <v>38.824134808795684</v>
      </c>
      <c r="AH1770" s="51">
        <v>9.1158117327639218E-2</v>
      </c>
      <c r="AI1770" s="51">
        <v>0.17276817516874488</v>
      </c>
      <c r="AJ1770" s="51">
        <v>0.14107393531585311</v>
      </c>
      <c r="AK1770" s="51">
        <v>125.35010927769743</v>
      </c>
      <c r="AL1770" s="51">
        <v>88.084951558396284</v>
      </c>
      <c r="AM1770" s="51">
        <v>162.61526699699857</v>
      </c>
    </row>
    <row r="1771" spans="1:39">
      <c r="A1771" t="s">
        <v>3681</v>
      </c>
      <c r="B1771">
        <v>6</v>
      </c>
      <c r="C1771" t="s">
        <v>3682</v>
      </c>
      <c r="D1771" t="s">
        <v>2144</v>
      </c>
      <c r="E1771" t="s">
        <v>137</v>
      </c>
      <c r="F1771" t="s">
        <v>138</v>
      </c>
      <c r="G1771" t="s">
        <v>139</v>
      </c>
      <c r="H1771" t="s">
        <v>140</v>
      </c>
      <c r="I1771" t="s">
        <v>10</v>
      </c>
      <c r="J1771" t="s">
        <v>20</v>
      </c>
      <c r="K1771">
        <v>52</v>
      </c>
      <c r="L1771">
        <v>150486475</v>
      </c>
      <c r="M1771" t="s">
        <v>2145</v>
      </c>
      <c r="N1771">
        <v>769</v>
      </c>
      <c r="O1771">
        <v>9779305.6984615196</v>
      </c>
      <c r="P1771" s="49" t="s">
        <v>33</v>
      </c>
      <c r="Q1771" s="49">
        <v>9800000</v>
      </c>
      <c r="R1771" s="49">
        <v>32.510452999999998</v>
      </c>
      <c r="S1771" s="49">
        <v>52.540310169999998</v>
      </c>
      <c r="T1771" s="49">
        <v>102.35469113918218</v>
      </c>
      <c r="U1771" s="49" t="s">
        <v>2146</v>
      </c>
      <c r="V1771" s="49">
        <v>0.29728859379567718</v>
      </c>
      <c r="W1771" s="49">
        <v>1.1827248672603601</v>
      </c>
      <c r="X1771" s="49">
        <v>2.8362873714296502</v>
      </c>
      <c r="Y1771" s="49">
        <v>44.303867318364098</v>
      </c>
      <c r="Z1771" s="49">
        <v>0.43808999999999998</v>
      </c>
      <c r="AA1771" s="49">
        <v>148.6976837</v>
      </c>
      <c r="AB1771" s="49">
        <v>1.7852155009999999</v>
      </c>
      <c r="AC1771" s="51">
        <v>0.55651590368719528</v>
      </c>
      <c r="AD1771" s="53">
        <v>98000</v>
      </c>
      <c r="AE1771" s="51">
        <v>99.78883365777061</v>
      </c>
      <c r="AF1771" s="51">
        <v>225.01107590425539</v>
      </c>
      <c r="AG1771" s="51">
        <v>38.850740219981198</v>
      </c>
      <c r="AH1771" s="51">
        <v>9.0808666677221761E-2</v>
      </c>
      <c r="AI1771" s="51">
        <v>0.17266145705872987</v>
      </c>
      <c r="AJ1771" s="51">
        <v>0.14107393531585311</v>
      </c>
      <c r="AK1771" s="51">
        <v>125.27268108966902</v>
      </c>
      <c r="AL1771" s="51">
        <v>88.030541887506999</v>
      </c>
      <c r="AM1771" s="51">
        <v>162.51482029183106</v>
      </c>
    </row>
    <row r="1772" spans="1:39">
      <c r="A1772" t="s">
        <v>3683</v>
      </c>
      <c r="B1772">
        <v>6</v>
      </c>
      <c r="C1772" t="s">
        <v>3684</v>
      </c>
      <c r="D1772" t="s">
        <v>2144</v>
      </c>
      <c r="E1772" t="s">
        <v>137</v>
      </c>
      <c r="F1772" t="s">
        <v>138</v>
      </c>
      <c r="G1772" t="s">
        <v>139</v>
      </c>
      <c r="H1772" t="s">
        <v>140</v>
      </c>
      <c r="I1772" t="s">
        <v>10</v>
      </c>
      <c r="J1772" t="s">
        <v>20</v>
      </c>
      <c r="K1772">
        <v>52</v>
      </c>
      <c r="L1772">
        <v>150486475</v>
      </c>
      <c r="M1772" t="s">
        <v>2145</v>
      </c>
      <c r="N1772">
        <v>770</v>
      </c>
      <c r="O1772">
        <v>9792039.1694230586</v>
      </c>
      <c r="P1772" s="49" t="s">
        <v>33</v>
      </c>
      <c r="Q1772" s="49">
        <v>9800000</v>
      </c>
      <c r="R1772" s="49">
        <v>32.510452999999998</v>
      </c>
      <c r="S1772" s="49">
        <v>52.540310169999998</v>
      </c>
      <c r="T1772" s="49">
        <v>102.35469113918218</v>
      </c>
      <c r="U1772" s="49" t="s">
        <v>2146</v>
      </c>
      <c r="V1772" s="49">
        <v>0.29728859379567718</v>
      </c>
      <c r="W1772" s="49">
        <v>1.1827248672603601</v>
      </c>
      <c r="X1772" s="49">
        <v>2.8362873714296502</v>
      </c>
      <c r="Y1772" s="49">
        <v>44.303867318364098</v>
      </c>
      <c r="Z1772" s="49">
        <v>0.43808999999999998</v>
      </c>
      <c r="AA1772" s="49">
        <v>148.6976837</v>
      </c>
      <c r="AB1772" s="49">
        <v>1.7852155009999999</v>
      </c>
      <c r="AC1772" s="51">
        <v>0.55651590368719528</v>
      </c>
      <c r="AD1772" s="53">
        <v>98000</v>
      </c>
      <c r="AE1772" s="51">
        <v>99.918767034929175</v>
      </c>
      <c r="AF1772" s="51">
        <v>225.30405907600573</v>
      </c>
      <c r="AG1772" s="51">
        <v>38.877243473188145</v>
      </c>
      <c r="AH1772" s="51">
        <v>9.045998460802894E-2</v>
      </c>
      <c r="AI1772" s="51">
        <v>0.17255456307634923</v>
      </c>
      <c r="AJ1772" s="51">
        <v>0.14107393531585311</v>
      </c>
      <c r="AK1772" s="51">
        <v>125.19512529931902</v>
      </c>
      <c r="AL1772" s="51">
        <v>87.976042549010842</v>
      </c>
      <c r="AM1772" s="51">
        <v>162.41420804962718</v>
      </c>
    </row>
    <row r="1773" spans="1:39">
      <c r="A1773" t="s">
        <v>3685</v>
      </c>
      <c r="B1773">
        <v>6</v>
      </c>
      <c r="C1773" t="s">
        <v>3686</v>
      </c>
      <c r="D1773" t="s">
        <v>2144</v>
      </c>
      <c r="E1773" t="s">
        <v>137</v>
      </c>
      <c r="F1773" t="s">
        <v>138</v>
      </c>
      <c r="G1773" t="s">
        <v>139</v>
      </c>
      <c r="H1773" t="s">
        <v>140</v>
      </c>
      <c r="I1773" t="s">
        <v>10</v>
      </c>
      <c r="J1773" t="s">
        <v>20</v>
      </c>
      <c r="K1773">
        <v>52</v>
      </c>
      <c r="L1773">
        <v>150486475</v>
      </c>
      <c r="M1773" t="s">
        <v>2145</v>
      </c>
      <c r="N1773">
        <v>771</v>
      </c>
      <c r="O1773">
        <v>9804772.6403845977</v>
      </c>
      <c r="P1773" s="49" t="s">
        <v>33</v>
      </c>
      <c r="Q1773" s="49">
        <v>9800000</v>
      </c>
      <c r="R1773" s="49">
        <v>32.510452999999998</v>
      </c>
      <c r="S1773" s="49">
        <v>52.540310169999998</v>
      </c>
      <c r="T1773" s="49">
        <v>102.35469113918218</v>
      </c>
      <c r="U1773" s="49" t="s">
        <v>2146</v>
      </c>
      <c r="V1773" s="49">
        <v>0.29728859379567718</v>
      </c>
      <c r="W1773" s="49">
        <v>1.1827248672603601</v>
      </c>
      <c r="X1773" s="49">
        <v>2.8362873714296502</v>
      </c>
      <c r="Y1773" s="49">
        <v>44.303867318364098</v>
      </c>
      <c r="Z1773" s="49">
        <v>0.43808999999999998</v>
      </c>
      <c r="AA1773" s="49">
        <v>148.6976837</v>
      </c>
      <c r="AB1773" s="49">
        <v>1.7852155009999999</v>
      </c>
      <c r="AC1773" s="51">
        <v>0.55651590368719528</v>
      </c>
      <c r="AD1773" s="53">
        <v>98000</v>
      </c>
      <c r="AE1773" s="51">
        <v>100.04870041208773</v>
      </c>
      <c r="AF1773" s="51">
        <v>225.59704224775606</v>
      </c>
      <c r="AG1773" s="51">
        <v>38.903644794148803</v>
      </c>
      <c r="AH1773" s="51">
        <v>9.0112073000413018E-2</v>
      </c>
      <c r="AI1773" s="51">
        <v>0.17244749490741945</v>
      </c>
      <c r="AJ1773" s="51">
        <v>0.14107393531585311</v>
      </c>
      <c r="AK1773" s="51">
        <v>125.11744312977359</v>
      </c>
      <c r="AL1773" s="51">
        <v>87.921454402412593</v>
      </c>
      <c r="AM1773" s="51">
        <v>162.31343185713462</v>
      </c>
    </row>
    <row r="1774" spans="1:39">
      <c r="A1774" t="s">
        <v>3687</v>
      </c>
      <c r="B1774">
        <v>6</v>
      </c>
      <c r="C1774" t="s">
        <v>3688</v>
      </c>
      <c r="D1774" t="s">
        <v>2144</v>
      </c>
      <c r="E1774" t="s">
        <v>137</v>
      </c>
      <c r="F1774" t="s">
        <v>138</v>
      </c>
      <c r="G1774" t="s">
        <v>139</v>
      </c>
      <c r="H1774" t="s">
        <v>140</v>
      </c>
      <c r="I1774" t="s">
        <v>10</v>
      </c>
      <c r="J1774" t="s">
        <v>20</v>
      </c>
      <c r="K1774">
        <v>52</v>
      </c>
      <c r="L1774">
        <v>150486475</v>
      </c>
      <c r="M1774" t="s">
        <v>2145</v>
      </c>
      <c r="N1774">
        <v>772</v>
      </c>
      <c r="O1774">
        <v>9817506.1113461368</v>
      </c>
      <c r="P1774" s="49" t="s">
        <v>33</v>
      </c>
      <c r="Q1774" s="49">
        <v>9800000</v>
      </c>
      <c r="R1774" s="49">
        <v>32.510452999999998</v>
      </c>
      <c r="S1774" s="49">
        <v>52.540310169999998</v>
      </c>
      <c r="T1774" s="49">
        <v>102.35469113918218</v>
      </c>
      <c r="U1774" s="49" t="s">
        <v>2146</v>
      </c>
      <c r="V1774" s="49">
        <v>0.29728859379567718</v>
      </c>
      <c r="W1774" s="49">
        <v>1.1827248672603601</v>
      </c>
      <c r="X1774" s="49">
        <v>2.8362873714296502</v>
      </c>
      <c r="Y1774" s="49">
        <v>44.303867318364098</v>
      </c>
      <c r="Z1774" s="49">
        <v>0.43808999999999998</v>
      </c>
      <c r="AA1774" s="49">
        <v>148.6976837</v>
      </c>
      <c r="AB1774" s="49">
        <v>1.7852155009999999</v>
      </c>
      <c r="AC1774" s="51">
        <v>0.55651590368719528</v>
      </c>
      <c r="AD1774" s="53">
        <v>98000</v>
      </c>
      <c r="AE1774" s="51">
        <v>100.17863378924629</v>
      </c>
      <c r="AF1774" s="51">
        <v>225.89002541950643</v>
      </c>
      <c r="AG1774" s="51">
        <v>38.929944409138066</v>
      </c>
      <c r="AH1774" s="51">
        <v>8.9764933706402178E-2</v>
      </c>
      <c r="AI1774" s="51">
        <v>0.17234025423141291</v>
      </c>
      <c r="AJ1774" s="51">
        <v>0.14107393531585311</v>
      </c>
      <c r="AK1774" s="51">
        <v>125.03963579955607</v>
      </c>
      <c r="AL1774" s="51">
        <v>87.866778303982429</v>
      </c>
      <c r="AM1774" s="51">
        <v>162.21249329512972</v>
      </c>
    </row>
    <row r="1775" spans="1:39">
      <c r="A1775" t="s">
        <v>3689</v>
      </c>
      <c r="B1775">
        <v>6</v>
      </c>
      <c r="C1775" t="s">
        <v>3690</v>
      </c>
      <c r="D1775" t="s">
        <v>2144</v>
      </c>
      <c r="E1775" t="s">
        <v>137</v>
      </c>
      <c r="F1775" t="s">
        <v>138</v>
      </c>
      <c r="G1775" t="s">
        <v>139</v>
      </c>
      <c r="H1775" t="s">
        <v>140</v>
      </c>
      <c r="I1775" t="s">
        <v>10</v>
      </c>
      <c r="J1775" t="s">
        <v>20</v>
      </c>
      <c r="K1775">
        <v>52</v>
      </c>
      <c r="L1775">
        <v>150486475</v>
      </c>
      <c r="M1775" t="s">
        <v>2145</v>
      </c>
      <c r="N1775">
        <v>773</v>
      </c>
      <c r="O1775">
        <v>9830239.5823076759</v>
      </c>
      <c r="P1775" s="49" t="s">
        <v>33</v>
      </c>
      <c r="Q1775" s="49">
        <v>9800000</v>
      </c>
      <c r="R1775" s="49">
        <v>32.510452999999998</v>
      </c>
      <c r="S1775" s="49">
        <v>52.540310169999998</v>
      </c>
      <c r="T1775" s="49">
        <v>102.35469113918218</v>
      </c>
      <c r="U1775" s="49" t="s">
        <v>2146</v>
      </c>
      <c r="V1775" s="49">
        <v>0.29728859379567718</v>
      </c>
      <c r="W1775" s="49">
        <v>1.1827248672603601</v>
      </c>
      <c r="X1775" s="49">
        <v>2.8362873714296502</v>
      </c>
      <c r="Y1775" s="49">
        <v>44.303867318364098</v>
      </c>
      <c r="Z1775" s="49">
        <v>0.43808999999999998</v>
      </c>
      <c r="AA1775" s="49">
        <v>148.6976837</v>
      </c>
      <c r="AB1775" s="49">
        <v>1.7852155009999999</v>
      </c>
      <c r="AC1775" s="51">
        <v>0.55651590368719528</v>
      </c>
      <c r="AD1775" s="53">
        <v>98000</v>
      </c>
      <c r="AE1775" s="51">
        <v>100.30856716640486</v>
      </c>
      <c r="AF1775" s="51">
        <v>226.18300859125677</v>
      </c>
      <c r="AG1775" s="51">
        <v>38.956142544965196</v>
      </c>
      <c r="AH1775" s="51">
        <v>8.9418568549918337E-2</v>
      </c>
      <c r="AI1775" s="51">
        <v>0.1722328427214628</v>
      </c>
      <c r="AJ1775" s="51">
        <v>0.14107393531585311</v>
      </c>
      <c r="AK1775" s="51">
        <v>124.9617045225904</v>
      </c>
      <c r="AL1775" s="51">
        <v>87.812015106758579</v>
      </c>
      <c r="AM1775" s="51">
        <v>162.11139393842222</v>
      </c>
    </row>
    <row r="1776" spans="1:39">
      <c r="A1776" t="s">
        <v>3691</v>
      </c>
      <c r="B1776">
        <v>6</v>
      </c>
      <c r="C1776" t="s">
        <v>3692</v>
      </c>
      <c r="D1776" t="s">
        <v>2144</v>
      </c>
      <c r="E1776" t="s">
        <v>137</v>
      </c>
      <c r="F1776" t="s">
        <v>138</v>
      </c>
      <c r="G1776" t="s">
        <v>139</v>
      </c>
      <c r="H1776" t="s">
        <v>140</v>
      </c>
      <c r="I1776" t="s">
        <v>10</v>
      </c>
      <c r="J1776" t="s">
        <v>20</v>
      </c>
      <c r="K1776">
        <v>52</v>
      </c>
      <c r="L1776">
        <v>150486475</v>
      </c>
      <c r="M1776" t="s">
        <v>2145</v>
      </c>
      <c r="N1776">
        <v>774</v>
      </c>
      <c r="O1776">
        <v>9842973.0532692149</v>
      </c>
      <c r="P1776" s="49" t="s">
        <v>33</v>
      </c>
      <c r="Q1776" s="49">
        <v>9800000</v>
      </c>
      <c r="R1776" s="49">
        <v>32.510452999999998</v>
      </c>
      <c r="S1776" s="49">
        <v>52.540310169999998</v>
      </c>
      <c r="T1776" s="49">
        <v>102.35469113918218</v>
      </c>
      <c r="U1776" s="49" t="s">
        <v>2146</v>
      </c>
      <c r="V1776" s="49">
        <v>0.29728859379567718</v>
      </c>
      <c r="W1776" s="49">
        <v>1.1827248672603601</v>
      </c>
      <c r="X1776" s="49">
        <v>2.8362873714296502</v>
      </c>
      <c r="Y1776" s="49">
        <v>44.303867318364098</v>
      </c>
      <c r="Z1776" s="49">
        <v>0.43808999999999998</v>
      </c>
      <c r="AA1776" s="49">
        <v>148.6976837</v>
      </c>
      <c r="AB1776" s="49">
        <v>1.7852155009999999</v>
      </c>
      <c r="AC1776" s="51">
        <v>0.55651590368719528</v>
      </c>
      <c r="AD1776" s="53">
        <v>98000</v>
      </c>
      <c r="AE1776" s="51">
        <v>100.43850054356342</v>
      </c>
      <c r="AF1776" s="51">
        <v>226.47599176300713</v>
      </c>
      <c r="AG1776" s="51">
        <v>38.98223942896562</v>
      </c>
      <c r="AH1776" s="51">
        <v>8.9072979326811436E-2</v>
      </c>
      <c r="AI1776" s="51">
        <v>0.17212526204436751</v>
      </c>
      <c r="AJ1776" s="51">
        <v>0.14107393531585311</v>
      </c>
      <c r="AK1776" s="51">
        <v>124.88365050820441</v>
      </c>
      <c r="AL1776" s="51">
        <v>87.757165660549504</v>
      </c>
      <c r="AM1776" s="51">
        <v>162.01013535585929</v>
      </c>
    </row>
    <row r="1777" spans="1:39">
      <c r="A1777" t="s">
        <v>3693</v>
      </c>
      <c r="B1777">
        <v>6</v>
      </c>
      <c r="C1777" t="s">
        <v>3694</v>
      </c>
      <c r="D1777" t="s">
        <v>2144</v>
      </c>
      <c r="E1777" t="s">
        <v>137</v>
      </c>
      <c r="F1777" t="s">
        <v>138</v>
      </c>
      <c r="G1777" t="s">
        <v>139</v>
      </c>
      <c r="H1777" t="s">
        <v>140</v>
      </c>
      <c r="I1777" t="s">
        <v>10</v>
      </c>
      <c r="J1777" t="s">
        <v>20</v>
      </c>
      <c r="K1777">
        <v>52</v>
      </c>
      <c r="L1777">
        <v>150486475</v>
      </c>
      <c r="M1777" t="s">
        <v>2145</v>
      </c>
      <c r="N1777">
        <v>775</v>
      </c>
      <c r="O1777">
        <v>9855706.524230754</v>
      </c>
      <c r="P1777" s="49" t="s">
        <v>33</v>
      </c>
      <c r="Q1777" s="49">
        <v>9800000</v>
      </c>
      <c r="R1777" s="49">
        <v>32.510452999999998</v>
      </c>
      <c r="S1777" s="49">
        <v>52.540310169999998</v>
      </c>
      <c r="T1777" s="49">
        <v>102.35469113918218</v>
      </c>
      <c r="U1777" s="49" t="s">
        <v>2146</v>
      </c>
      <c r="V1777" s="49">
        <v>0.29728859379567718</v>
      </c>
      <c r="W1777" s="49">
        <v>1.1827248672603601</v>
      </c>
      <c r="X1777" s="49">
        <v>2.8362873714296502</v>
      </c>
      <c r="Y1777" s="49">
        <v>44.303867318364098</v>
      </c>
      <c r="Z1777" s="49">
        <v>0.43808999999999998</v>
      </c>
      <c r="AA1777" s="49">
        <v>148.6976837</v>
      </c>
      <c r="AB1777" s="49">
        <v>1.7852155009999999</v>
      </c>
      <c r="AC1777" s="51">
        <v>0.55651590368719528</v>
      </c>
      <c r="AD1777" s="53">
        <v>98000</v>
      </c>
      <c r="AE1777" s="51">
        <v>100.56843392072199</v>
      </c>
      <c r="AF1777" s="51">
        <v>226.76897493475749</v>
      </c>
      <c r="AG1777" s="51">
        <v>39.008235288992751</v>
      </c>
      <c r="AH1777" s="51">
        <v>8.8728167805078181E-2</v>
      </c>
      <c r="AI1777" s="51">
        <v>0.1720175138605958</v>
      </c>
      <c r="AJ1777" s="51">
        <v>0.14107393531585311</v>
      </c>
      <c r="AK1777" s="51">
        <v>124.80547496113351</v>
      </c>
      <c r="AL1777" s="51">
        <v>87.702230811936516</v>
      </c>
      <c r="AM1777" s="51">
        <v>161.90871911033048</v>
      </c>
    </row>
    <row r="1778" spans="1:39">
      <c r="A1778" t="s">
        <v>3695</v>
      </c>
      <c r="B1778">
        <v>6</v>
      </c>
      <c r="C1778" t="s">
        <v>3696</v>
      </c>
      <c r="D1778" t="s">
        <v>2144</v>
      </c>
      <c r="E1778" t="s">
        <v>137</v>
      </c>
      <c r="F1778" t="s">
        <v>138</v>
      </c>
      <c r="G1778" t="s">
        <v>139</v>
      </c>
      <c r="H1778" t="s">
        <v>140</v>
      </c>
      <c r="I1778" t="s">
        <v>10</v>
      </c>
      <c r="J1778" t="s">
        <v>20</v>
      </c>
      <c r="K1778">
        <v>52</v>
      </c>
      <c r="L1778">
        <v>150486475</v>
      </c>
      <c r="M1778" t="s">
        <v>2145</v>
      </c>
      <c r="N1778">
        <v>776</v>
      </c>
      <c r="O1778">
        <v>9868439.9951922931</v>
      </c>
      <c r="P1778" s="49" t="s">
        <v>33</v>
      </c>
      <c r="Q1778" s="49">
        <v>9800000</v>
      </c>
      <c r="R1778" s="49">
        <v>32.510452999999998</v>
      </c>
      <c r="S1778" s="49">
        <v>52.540310169999998</v>
      </c>
      <c r="T1778" s="49">
        <v>102.35469113918218</v>
      </c>
      <c r="U1778" s="49" t="s">
        <v>2146</v>
      </c>
      <c r="V1778" s="49">
        <v>0.29728859379567718</v>
      </c>
      <c r="W1778" s="49">
        <v>1.1827248672603601</v>
      </c>
      <c r="X1778" s="49">
        <v>2.8362873714296502</v>
      </c>
      <c r="Y1778" s="49">
        <v>44.303867318364098</v>
      </c>
      <c r="Z1778" s="49">
        <v>0.43808999999999998</v>
      </c>
      <c r="AA1778" s="49">
        <v>148.6976837</v>
      </c>
      <c r="AB1778" s="49">
        <v>1.7852155009999999</v>
      </c>
      <c r="AC1778" s="51">
        <v>0.55651590368719528</v>
      </c>
      <c r="AD1778" s="53">
        <v>98000</v>
      </c>
      <c r="AE1778" s="51">
        <v>100.69836729788054</v>
      </c>
      <c r="AF1778" s="51">
        <v>227.0619581065078</v>
      </c>
      <c r="AG1778" s="51">
        <v>39.034130353409822</v>
      </c>
      <c r="AH1778" s="51">
        <v>8.8384135724832155E-2</v>
      </c>
      <c r="AI1778" s="51">
        <v>0.1719095998242916</v>
      </c>
      <c r="AJ1778" s="51">
        <v>0.14107393531585311</v>
      </c>
      <c r="AK1778" s="51">
        <v>124.72717908152421</v>
      </c>
      <c r="AL1778" s="51">
        <v>87.647211404276277</v>
      </c>
      <c r="AM1778" s="51">
        <v>161.80714675877215</v>
      </c>
    </row>
    <row r="1779" spans="1:39">
      <c r="A1779" t="s">
        <v>3697</v>
      </c>
      <c r="B1779">
        <v>6</v>
      </c>
      <c r="C1779" t="s">
        <v>3698</v>
      </c>
      <c r="D1779" t="s">
        <v>2144</v>
      </c>
      <c r="E1779" t="s">
        <v>137</v>
      </c>
      <c r="F1779" t="s">
        <v>138</v>
      </c>
      <c r="G1779" t="s">
        <v>139</v>
      </c>
      <c r="H1779" t="s">
        <v>140</v>
      </c>
      <c r="I1779" t="s">
        <v>10</v>
      </c>
      <c r="J1779" t="s">
        <v>20</v>
      </c>
      <c r="K1779">
        <v>52</v>
      </c>
      <c r="L1779">
        <v>150486475</v>
      </c>
      <c r="M1779" t="s">
        <v>2145</v>
      </c>
      <c r="N1779">
        <v>777</v>
      </c>
      <c r="O1779">
        <v>9881173.4661538322</v>
      </c>
      <c r="P1779" s="49" t="s">
        <v>33</v>
      </c>
      <c r="Q1779" s="49">
        <v>9800000</v>
      </c>
      <c r="R1779" s="49">
        <v>32.510452999999998</v>
      </c>
      <c r="S1779" s="49">
        <v>52.540310169999998</v>
      </c>
      <c r="T1779" s="49">
        <v>102.35469113918218</v>
      </c>
      <c r="U1779" s="49" t="s">
        <v>2146</v>
      </c>
      <c r="V1779" s="49">
        <v>0.29728859379567718</v>
      </c>
      <c r="W1779" s="49">
        <v>1.1827248672603601</v>
      </c>
      <c r="X1779" s="49">
        <v>2.8362873714296502</v>
      </c>
      <c r="Y1779" s="49">
        <v>44.303867318364098</v>
      </c>
      <c r="Z1779" s="49">
        <v>0.43808999999999998</v>
      </c>
      <c r="AA1779" s="49">
        <v>148.6976837</v>
      </c>
      <c r="AB1779" s="49">
        <v>1.7852155009999999</v>
      </c>
      <c r="AC1779" s="51">
        <v>0.55651590368719528</v>
      </c>
      <c r="AD1779" s="53">
        <v>98000</v>
      </c>
      <c r="AE1779" s="51">
        <v>100.8283006750391</v>
      </c>
      <c r="AF1779" s="51">
        <v>227.35494127825817</v>
      </c>
      <c r="AG1779" s="51">
        <v>39.059924851081846</v>
      </c>
      <c r="AH1779" s="51">
        <v>8.8040884798673794E-2</v>
      </c>
      <c r="AI1779" s="51">
        <v>0.17180152158327919</v>
      </c>
      <c r="AJ1779" s="51">
        <v>0.14107393531585311</v>
      </c>
      <c r="AK1779" s="51">
        <v>124.64876406493788</v>
      </c>
      <c r="AL1779" s="51">
        <v>87.59210827770336</v>
      </c>
      <c r="AM1779" s="51">
        <v>161.70541985217241</v>
      </c>
    </row>
    <row r="1780" spans="1:39">
      <c r="A1780" t="s">
        <v>3699</v>
      </c>
      <c r="B1780">
        <v>6</v>
      </c>
      <c r="C1780" t="s">
        <v>3700</v>
      </c>
      <c r="D1780" t="s">
        <v>2144</v>
      </c>
      <c r="E1780" t="s">
        <v>137</v>
      </c>
      <c r="F1780" t="s">
        <v>138</v>
      </c>
      <c r="G1780" t="s">
        <v>139</v>
      </c>
      <c r="H1780" t="s">
        <v>140</v>
      </c>
      <c r="I1780" t="s">
        <v>10</v>
      </c>
      <c r="J1780" t="s">
        <v>20</v>
      </c>
      <c r="K1780">
        <v>52</v>
      </c>
      <c r="L1780">
        <v>150486475</v>
      </c>
      <c r="M1780" t="s">
        <v>2145</v>
      </c>
      <c r="N1780">
        <v>778</v>
      </c>
      <c r="O1780">
        <v>9893906.9371153712</v>
      </c>
      <c r="P1780" s="49" t="s">
        <v>33</v>
      </c>
      <c r="Q1780" s="49">
        <v>9800000</v>
      </c>
      <c r="R1780" s="49">
        <v>32.510452999999998</v>
      </c>
      <c r="S1780" s="49">
        <v>52.540310169999998</v>
      </c>
      <c r="T1780" s="49">
        <v>102.35469113918218</v>
      </c>
      <c r="U1780" s="49" t="s">
        <v>2146</v>
      </c>
      <c r="V1780" s="49">
        <v>0.29728859379567718</v>
      </c>
      <c r="W1780" s="49">
        <v>1.1827248672603601</v>
      </c>
      <c r="X1780" s="49">
        <v>2.8362873714296502</v>
      </c>
      <c r="Y1780" s="49">
        <v>44.303867318364098</v>
      </c>
      <c r="Z1780" s="49">
        <v>0.43808999999999998</v>
      </c>
      <c r="AA1780" s="49">
        <v>148.6976837</v>
      </c>
      <c r="AB1780" s="49">
        <v>1.7852155009999999</v>
      </c>
      <c r="AC1780" s="51">
        <v>0.55651590368719528</v>
      </c>
      <c r="AD1780" s="53">
        <v>98000</v>
      </c>
      <c r="AE1780" s="51">
        <v>100.95823405219767</v>
      </c>
      <c r="AF1780" s="51">
        <v>227.6479244500085</v>
      </c>
      <c r="AG1780" s="51">
        <v>39.085619011367434</v>
      </c>
      <c r="AH1780" s="51">
        <v>8.7698416711400856E-2</v>
      </c>
      <c r="AI1780" s="51">
        <v>0.17169328077906829</v>
      </c>
      <c r="AJ1780" s="51">
        <v>0.14107393531585311</v>
      </c>
      <c r="AK1780" s="51">
        <v>124.57023110235441</v>
      </c>
      <c r="AL1780" s="51">
        <v>87.53692226913293</v>
      </c>
      <c r="AM1780" s="51">
        <v>161.6035399355759</v>
      </c>
    </row>
    <row r="1781" spans="1:39">
      <c r="A1781" t="s">
        <v>3701</v>
      </c>
      <c r="B1781">
        <v>6</v>
      </c>
      <c r="C1781" t="s">
        <v>3702</v>
      </c>
      <c r="D1781" t="s">
        <v>2144</v>
      </c>
      <c r="E1781" t="s">
        <v>137</v>
      </c>
      <c r="F1781" t="s">
        <v>138</v>
      </c>
      <c r="G1781" t="s">
        <v>139</v>
      </c>
      <c r="H1781" t="s">
        <v>140</v>
      </c>
      <c r="I1781" t="s">
        <v>10</v>
      </c>
      <c r="J1781" t="s">
        <v>20</v>
      </c>
      <c r="K1781">
        <v>52</v>
      </c>
      <c r="L1781">
        <v>150486475</v>
      </c>
      <c r="M1781" t="s">
        <v>2145</v>
      </c>
      <c r="N1781">
        <v>779</v>
      </c>
      <c r="O1781">
        <v>9906640.4080769103</v>
      </c>
      <c r="P1781" s="49" t="s">
        <v>33</v>
      </c>
      <c r="Q1781" s="49">
        <v>9800000</v>
      </c>
      <c r="R1781" s="49">
        <v>32.510452999999998</v>
      </c>
      <c r="S1781" s="49">
        <v>52.540310169999998</v>
      </c>
      <c r="T1781" s="49">
        <v>102.35469113918218</v>
      </c>
      <c r="U1781" s="49" t="s">
        <v>2146</v>
      </c>
      <c r="V1781" s="49">
        <v>0.29728859379567718</v>
      </c>
      <c r="W1781" s="49">
        <v>1.1827248672603601</v>
      </c>
      <c r="X1781" s="49">
        <v>2.8362873714296502</v>
      </c>
      <c r="Y1781" s="49">
        <v>44.303867318364098</v>
      </c>
      <c r="Z1781" s="49">
        <v>0.43808999999999998</v>
      </c>
      <c r="AA1781" s="49">
        <v>148.6976837</v>
      </c>
      <c r="AB1781" s="49">
        <v>1.7852155009999999</v>
      </c>
      <c r="AC1781" s="51">
        <v>0.55651590368719528</v>
      </c>
      <c r="AD1781" s="53">
        <v>98000</v>
      </c>
      <c r="AE1781" s="51">
        <v>101.08816742935623</v>
      </c>
      <c r="AF1781" s="51">
        <v>227.94090762175887</v>
      </c>
      <c r="AG1781" s="51">
        <v>39.111213064110828</v>
      </c>
      <c r="AH1781" s="51">
        <v>8.7356733120497729E-2</v>
      </c>
      <c r="AI1781" s="51">
        <v>0.17158487904685932</v>
      </c>
      <c r="AJ1781" s="51">
        <v>0.14107393531585311</v>
      </c>
      <c r="AK1781" s="51">
        <v>124.49158138017604</v>
      </c>
      <c r="AL1781" s="51">
        <v>87.481654212263393</v>
      </c>
      <c r="AM1781" s="51">
        <v>161.50150854808868</v>
      </c>
    </row>
    <row r="1782" spans="1:39">
      <c r="A1782" t="s">
        <v>3703</v>
      </c>
      <c r="B1782">
        <v>6</v>
      </c>
      <c r="C1782" t="s">
        <v>3704</v>
      </c>
      <c r="D1782" t="s">
        <v>2144</v>
      </c>
      <c r="E1782" t="s">
        <v>137</v>
      </c>
      <c r="F1782" t="s">
        <v>138</v>
      </c>
      <c r="G1782" t="s">
        <v>139</v>
      </c>
      <c r="H1782" t="s">
        <v>140</v>
      </c>
      <c r="I1782" t="s">
        <v>10</v>
      </c>
      <c r="J1782" t="s">
        <v>20</v>
      </c>
      <c r="K1782">
        <v>52</v>
      </c>
      <c r="L1782">
        <v>150486475</v>
      </c>
      <c r="M1782" t="s">
        <v>2145</v>
      </c>
      <c r="N1782">
        <v>780</v>
      </c>
      <c r="O1782">
        <v>9919373.8790384494</v>
      </c>
      <c r="P1782" s="49" t="s">
        <v>33</v>
      </c>
      <c r="Q1782" s="49">
        <v>9800000</v>
      </c>
      <c r="R1782" s="49">
        <v>32.510452999999998</v>
      </c>
      <c r="S1782" s="49">
        <v>52.540310169999998</v>
      </c>
      <c r="T1782" s="49">
        <v>102.35469113918218</v>
      </c>
      <c r="U1782" s="49" t="s">
        <v>2146</v>
      </c>
      <c r="V1782" s="49">
        <v>0.29728859379567718</v>
      </c>
      <c r="W1782" s="49">
        <v>1.1827248672603601</v>
      </c>
      <c r="X1782" s="49">
        <v>2.8362873714296502</v>
      </c>
      <c r="Y1782" s="49">
        <v>44.303867318364098</v>
      </c>
      <c r="Z1782" s="49">
        <v>0.43808999999999998</v>
      </c>
      <c r="AA1782" s="49">
        <v>148.6976837</v>
      </c>
      <c r="AB1782" s="49">
        <v>1.7852155009999999</v>
      </c>
      <c r="AC1782" s="51">
        <v>0.55651590368719528</v>
      </c>
      <c r="AD1782" s="53">
        <v>98000</v>
      </c>
      <c r="AE1782" s="51">
        <v>101.21810080651478</v>
      </c>
      <c r="AF1782" s="51">
        <v>228.23389079350918</v>
      </c>
      <c r="AG1782" s="51">
        <v>39.136707239633836</v>
      </c>
      <c r="AH1782" s="51">
        <v>8.7015835656032117E-2</v>
      </c>
      <c r="AI1782" s="51">
        <v>0.17147631801554888</v>
      </c>
      <c r="AJ1782" s="51">
        <v>0.14107393531585311</v>
      </c>
      <c r="AK1782" s="51">
        <v>124.41281608023135</v>
      </c>
      <c r="AL1782" s="51">
        <v>87.426304937579161</v>
      </c>
      <c r="AM1782" s="51">
        <v>161.39932722288356</v>
      </c>
    </row>
    <row r="1783" spans="1:39">
      <c r="A1783" t="s">
        <v>3705</v>
      </c>
      <c r="B1783">
        <v>6</v>
      </c>
      <c r="C1783" t="s">
        <v>3706</v>
      </c>
      <c r="D1783" t="s">
        <v>2144</v>
      </c>
      <c r="E1783" t="s">
        <v>137</v>
      </c>
      <c r="F1783" t="s">
        <v>138</v>
      </c>
      <c r="G1783" t="s">
        <v>139</v>
      </c>
      <c r="H1783" t="s">
        <v>140</v>
      </c>
      <c r="I1783" t="s">
        <v>10</v>
      </c>
      <c r="J1783" t="s">
        <v>20</v>
      </c>
      <c r="K1783">
        <v>52</v>
      </c>
      <c r="L1783">
        <v>150486475</v>
      </c>
      <c r="M1783" t="s">
        <v>2145</v>
      </c>
      <c r="N1783">
        <v>781</v>
      </c>
      <c r="O1783">
        <v>9932107.3499999885</v>
      </c>
      <c r="P1783" s="49" t="s">
        <v>33</v>
      </c>
      <c r="Q1783" s="49">
        <v>9800000</v>
      </c>
      <c r="R1783" s="49">
        <v>32.510452999999998</v>
      </c>
      <c r="S1783" s="49">
        <v>52.540310169999998</v>
      </c>
      <c r="T1783" s="49">
        <v>102.35469113918218</v>
      </c>
      <c r="U1783" s="49" t="s">
        <v>2146</v>
      </c>
      <c r="V1783" s="49">
        <v>0.29728859379567718</v>
      </c>
      <c r="W1783" s="49">
        <v>1.1827248672603601</v>
      </c>
      <c r="X1783" s="49">
        <v>2.8362873714296502</v>
      </c>
      <c r="Y1783" s="49">
        <v>44.303867318364098</v>
      </c>
      <c r="Z1783" s="49">
        <v>0.43808999999999998</v>
      </c>
      <c r="AA1783" s="49">
        <v>148.6976837</v>
      </c>
      <c r="AB1783" s="49">
        <v>1.7852155009999999</v>
      </c>
      <c r="AC1783" s="51">
        <v>0.55651590368719528</v>
      </c>
      <c r="AD1783" s="53">
        <v>98000</v>
      </c>
      <c r="AE1783" s="51">
        <v>101.34803418367335</v>
      </c>
      <c r="AF1783" s="51">
        <v>228.52687396525954</v>
      </c>
      <c r="AG1783" s="51">
        <v>39.162101768727929</v>
      </c>
      <c r="AH1783" s="51">
        <v>8.667572592097772E-2</v>
      </c>
      <c r="AI1783" s="51">
        <v>0.17136759930773532</v>
      </c>
      <c r="AJ1783" s="51">
        <v>0.14107393531585311</v>
      </c>
      <c r="AK1783" s="51">
        <v>124.33393637977929</v>
      </c>
      <c r="AL1783" s="51">
        <v>87.370875272353516</v>
      </c>
      <c r="AM1783" s="51">
        <v>161.29699748720506</v>
      </c>
    </row>
    <row r="1784" spans="1:39">
      <c r="A1784" t="s">
        <v>3707</v>
      </c>
      <c r="B1784">
        <v>6</v>
      </c>
      <c r="C1784" t="s">
        <v>3708</v>
      </c>
      <c r="D1784" t="s">
        <v>2144</v>
      </c>
      <c r="E1784" t="s">
        <v>137</v>
      </c>
      <c r="F1784" t="s">
        <v>138</v>
      </c>
      <c r="G1784" t="s">
        <v>139</v>
      </c>
      <c r="H1784" t="s">
        <v>140</v>
      </c>
      <c r="I1784" t="s">
        <v>10</v>
      </c>
      <c r="J1784" t="s">
        <v>20</v>
      </c>
      <c r="K1784">
        <v>52</v>
      </c>
      <c r="L1784">
        <v>150486475</v>
      </c>
      <c r="M1784" t="s">
        <v>2145</v>
      </c>
      <c r="N1784">
        <v>782</v>
      </c>
      <c r="O1784">
        <v>9944840.8209615275</v>
      </c>
      <c r="P1784" s="49" t="s">
        <v>33</v>
      </c>
      <c r="Q1784" s="49">
        <v>9800000</v>
      </c>
      <c r="R1784" s="49">
        <v>32.510452999999998</v>
      </c>
      <c r="S1784" s="49">
        <v>52.540310169999998</v>
      </c>
      <c r="T1784" s="49">
        <v>102.35469113918218</v>
      </c>
      <c r="U1784" s="49" t="s">
        <v>2146</v>
      </c>
      <c r="V1784" s="49">
        <v>0.29728859379567718</v>
      </c>
      <c r="W1784" s="49">
        <v>1.1827248672603601</v>
      </c>
      <c r="X1784" s="49">
        <v>2.8362873714296502</v>
      </c>
      <c r="Y1784" s="49">
        <v>44.303867318364098</v>
      </c>
      <c r="Z1784" s="49">
        <v>0.43808999999999998</v>
      </c>
      <c r="AA1784" s="49">
        <v>148.6976837</v>
      </c>
      <c r="AB1784" s="49">
        <v>1.7852155009999999</v>
      </c>
      <c r="AC1784" s="51">
        <v>0.55651590368719528</v>
      </c>
      <c r="AD1784" s="53">
        <v>98000</v>
      </c>
      <c r="AE1784" s="51">
        <v>101.47796756083191</v>
      </c>
      <c r="AF1784" s="51">
        <v>228.8198571370099</v>
      </c>
      <c r="AG1784" s="51">
        <v>39.187396882646219</v>
      </c>
      <c r="AH1784" s="51">
        <v>8.6336405491037493E-2</v>
      </c>
      <c r="AI1784" s="51">
        <v>0.17125872453972418</v>
      </c>
      <c r="AJ1784" s="51">
        <v>0.14107393531585311</v>
      </c>
      <c r="AK1784" s="51">
        <v>124.25494345151313</v>
      </c>
      <c r="AL1784" s="51">
        <v>87.315366040651398</v>
      </c>
      <c r="AM1784" s="51">
        <v>161.19452086237487</v>
      </c>
    </row>
    <row r="1785" spans="1:39">
      <c r="A1785" t="s">
        <v>3709</v>
      </c>
      <c r="B1785">
        <v>6</v>
      </c>
      <c r="C1785" t="s">
        <v>3710</v>
      </c>
      <c r="D1785" t="s">
        <v>2144</v>
      </c>
      <c r="E1785" t="s">
        <v>137</v>
      </c>
      <c r="F1785" t="s">
        <v>138</v>
      </c>
      <c r="G1785" t="s">
        <v>139</v>
      </c>
      <c r="H1785" t="s">
        <v>140</v>
      </c>
      <c r="I1785" t="s">
        <v>10</v>
      </c>
      <c r="J1785" t="s">
        <v>20</v>
      </c>
      <c r="K1785">
        <v>52</v>
      </c>
      <c r="L1785">
        <v>150486475</v>
      </c>
      <c r="M1785" t="s">
        <v>2145</v>
      </c>
      <c r="N1785">
        <v>783</v>
      </c>
      <c r="O1785">
        <v>9957574.2919230666</v>
      </c>
      <c r="P1785" s="49" t="s">
        <v>33</v>
      </c>
      <c r="Q1785" s="49">
        <v>9800000</v>
      </c>
      <c r="R1785" s="49">
        <v>32.510452999999998</v>
      </c>
      <c r="S1785" s="49">
        <v>52.540310169999998</v>
      </c>
      <c r="T1785" s="49">
        <v>102.35469113918218</v>
      </c>
      <c r="U1785" s="49" t="s">
        <v>2146</v>
      </c>
      <c r="V1785" s="49">
        <v>0.29728859379567718</v>
      </c>
      <c r="W1785" s="49">
        <v>1.1827248672603601</v>
      </c>
      <c r="X1785" s="49">
        <v>2.8362873714296502</v>
      </c>
      <c r="Y1785" s="49">
        <v>44.303867318364098</v>
      </c>
      <c r="Z1785" s="49">
        <v>0.43808999999999998</v>
      </c>
      <c r="AA1785" s="49">
        <v>148.6976837</v>
      </c>
      <c r="AB1785" s="49">
        <v>1.7852155009999999</v>
      </c>
      <c r="AC1785" s="51">
        <v>0.55651590368719528</v>
      </c>
      <c r="AD1785" s="53">
        <v>98000</v>
      </c>
      <c r="AE1785" s="51">
        <v>101.60790093799048</v>
      </c>
      <c r="AF1785" s="51">
        <v>229.11284030876024</v>
      </c>
      <c r="AG1785" s="51">
        <v>39.212592813095576</v>
      </c>
      <c r="AH1785" s="51">
        <v>8.5997875914959748E-2</v>
      </c>
      <c r="AI1785" s="51">
        <v>0.17114969532153393</v>
      </c>
      <c r="AJ1785" s="51">
        <v>0.14107393531585311</v>
      </c>
      <c r="AK1785" s="51">
        <v>124.17583846356462</v>
      </c>
      <c r="AL1785" s="51">
        <v>87.25977806333232</v>
      </c>
      <c r="AM1785" s="51">
        <v>161.0918988637969</v>
      </c>
    </row>
    <row r="1786" spans="1:39">
      <c r="A1786" t="s">
        <v>3711</v>
      </c>
      <c r="B1786">
        <v>6</v>
      </c>
      <c r="C1786" t="s">
        <v>3712</v>
      </c>
      <c r="D1786" t="s">
        <v>2144</v>
      </c>
      <c r="E1786" t="s">
        <v>137</v>
      </c>
      <c r="F1786" t="s">
        <v>138</v>
      </c>
      <c r="G1786" t="s">
        <v>139</v>
      </c>
      <c r="H1786" t="s">
        <v>140</v>
      </c>
      <c r="I1786" t="s">
        <v>10</v>
      </c>
      <c r="J1786" t="s">
        <v>20</v>
      </c>
      <c r="K1786">
        <v>52</v>
      </c>
      <c r="L1786">
        <v>150486475</v>
      </c>
      <c r="M1786" t="s">
        <v>2145</v>
      </c>
      <c r="N1786">
        <v>784</v>
      </c>
      <c r="O1786">
        <v>9970307.7628846057</v>
      </c>
      <c r="P1786" s="49" t="s">
        <v>33</v>
      </c>
      <c r="Q1786" s="49">
        <v>9800000</v>
      </c>
      <c r="R1786" s="49">
        <v>32.510452999999998</v>
      </c>
      <c r="S1786" s="49">
        <v>52.540310169999998</v>
      </c>
      <c r="T1786" s="49">
        <v>102.35469113918218</v>
      </c>
      <c r="U1786" s="49" t="s">
        <v>2146</v>
      </c>
      <c r="V1786" s="49">
        <v>0.29728859379567718</v>
      </c>
      <c r="W1786" s="49">
        <v>1.1827248672603601</v>
      </c>
      <c r="X1786" s="49">
        <v>2.8362873714296502</v>
      </c>
      <c r="Y1786" s="49">
        <v>44.303867318364098</v>
      </c>
      <c r="Z1786" s="49">
        <v>0.43808999999999998</v>
      </c>
      <c r="AA1786" s="49">
        <v>148.6976837</v>
      </c>
      <c r="AB1786" s="49">
        <v>1.7852155009999999</v>
      </c>
      <c r="AC1786" s="51">
        <v>0.55651590368719528</v>
      </c>
      <c r="AD1786" s="53">
        <v>98000</v>
      </c>
      <c r="AE1786" s="51">
        <v>101.73783431514904</v>
      </c>
      <c r="AF1786" s="51">
        <v>229.40582348051061</v>
      </c>
      <c r="AG1786" s="51">
        <v>39.237689792228771</v>
      </c>
      <c r="AH1786" s="51">
        <v>8.5660138714653625E-2</v>
      </c>
      <c r="AI1786" s="51">
        <v>0.17104051325690189</v>
      </c>
      <c r="AJ1786" s="51">
        <v>0.14107393531585311</v>
      </c>
      <c r="AK1786" s="51">
        <v>124.09662257950829</v>
      </c>
      <c r="AL1786" s="51">
        <v>87.204112158053377</v>
      </c>
      <c r="AM1786" s="51">
        <v>160.98913300096319</v>
      </c>
    </row>
    <row r="1787" spans="1:39">
      <c r="A1787" t="s">
        <v>3713</v>
      </c>
      <c r="B1787">
        <v>6</v>
      </c>
      <c r="C1787" t="s">
        <v>3714</v>
      </c>
      <c r="D1787" t="s">
        <v>2144</v>
      </c>
      <c r="E1787" t="s">
        <v>137</v>
      </c>
      <c r="F1787" t="s">
        <v>138</v>
      </c>
      <c r="G1787" t="s">
        <v>139</v>
      </c>
      <c r="H1787" t="s">
        <v>140</v>
      </c>
      <c r="I1787" t="s">
        <v>10</v>
      </c>
      <c r="J1787" t="s">
        <v>20</v>
      </c>
      <c r="K1787">
        <v>52</v>
      </c>
      <c r="L1787">
        <v>150486475</v>
      </c>
      <c r="M1787" t="s">
        <v>2145</v>
      </c>
      <c r="N1787">
        <v>785</v>
      </c>
      <c r="O1787">
        <v>9983041.2338461448</v>
      </c>
      <c r="P1787" s="49" t="s">
        <v>33</v>
      </c>
      <c r="Q1787" s="49">
        <v>9800000</v>
      </c>
      <c r="R1787" s="49">
        <v>32.510452999999998</v>
      </c>
      <c r="S1787" s="49">
        <v>52.540310169999998</v>
      </c>
      <c r="T1787" s="49">
        <v>102.35469113918218</v>
      </c>
      <c r="U1787" s="49" t="s">
        <v>2146</v>
      </c>
      <c r="V1787" s="49">
        <v>0.29728859379567718</v>
      </c>
      <c r="W1787" s="49">
        <v>1.1827248672603601</v>
      </c>
      <c r="X1787" s="49">
        <v>2.8362873714296502</v>
      </c>
      <c r="Y1787" s="49">
        <v>44.303867318364098</v>
      </c>
      <c r="Z1787" s="49">
        <v>0.43808999999999998</v>
      </c>
      <c r="AA1787" s="49">
        <v>148.6976837</v>
      </c>
      <c r="AB1787" s="49">
        <v>1.7852155009999999</v>
      </c>
      <c r="AC1787" s="51">
        <v>0.55651590368719528</v>
      </c>
      <c r="AD1787" s="53">
        <v>98000</v>
      </c>
      <c r="AE1787" s="51">
        <v>101.86776769230759</v>
      </c>
      <c r="AF1787" s="51">
        <v>229.69880665226094</v>
      </c>
      <c r="AG1787" s="51">
        <v>39.262688052636612</v>
      </c>
      <c r="AH1787" s="51">
        <v>8.5323195385239595E-2</v>
      </c>
      <c r="AI1787" s="51">
        <v>0.17093117994329007</v>
      </c>
      <c r="AJ1787" s="51">
        <v>0.14107393531585311</v>
      </c>
      <c r="AK1787" s="51">
        <v>124.01729695836569</v>
      </c>
      <c r="AL1787" s="51">
        <v>87.148369139272233</v>
      </c>
      <c r="AM1787" s="51">
        <v>160.88622477745915</v>
      </c>
    </row>
    <row r="1788" spans="1:39">
      <c r="A1788" t="s">
        <v>3715</v>
      </c>
      <c r="B1788">
        <v>6</v>
      </c>
      <c r="C1788" t="s">
        <v>3716</v>
      </c>
      <c r="D1788" t="s">
        <v>2144</v>
      </c>
      <c r="E1788" t="s">
        <v>137</v>
      </c>
      <c r="F1788" t="s">
        <v>138</v>
      </c>
      <c r="G1788" t="s">
        <v>139</v>
      </c>
      <c r="H1788" t="s">
        <v>140</v>
      </c>
      <c r="I1788" t="s">
        <v>10</v>
      </c>
      <c r="J1788" t="s">
        <v>20</v>
      </c>
      <c r="K1788">
        <v>52</v>
      </c>
      <c r="L1788">
        <v>150486475</v>
      </c>
      <c r="M1788" t="s">
        <v>2145</v>
      </c>
      <c r="N1788">
        <v>786</v>
      </c>
      <c r="O1788">
        <v>9995774.7048076838</v>
      </c>
      <c r="P1788" s="49" t="s">
        <v>33</v>
      </c>
      <c r="Q1788" s="49">
        <v>9800000</v>
      </c>
      <c r="R1788" s="49">
        <v>32.510452999999998</v>
      </c>
      <c r="S1788" s="49">
        <v>52.540310169999998</v>
      </c>
      <c r="T1788" s="49">
        <v>102.35469113918218</v>
      </c>
      <c r="U1788" s="49" t="s">
        <v>2146</v>
      </c>
      <c r="V1788" s="49">
        <v>0.29728859379567718</v>
      </c>
      <c r="W1788" s="49">
        <v>1.1827248672603601</v>
      </c>
      <c r="X1788" s="49">
        <v>2.8362873714296502</v>
      </c>
      <c r="Y1788" s="49">
        <v>44.303867318364098</v>
      </c>
      <c r="Z1788" s="49">
        <v>0.43808999999999998</v>
      </c>
      <c r="AA1788" s="49">
        <v>148.6976837</v>
      </c>
      <c r="AB1788" s="49">
        <v>1.7852155009999999</v>
      </c>
      <c r="AC1788" s="51">
        <v>0.55651590368719528</v>
      </c>
      <c r="AD1788" s="53">
        <v>98000</v>
      </c>
      <c r="AE1788" s="51">
        <v>101.99770106946616</v>
      </c>
      <c r="AF1788" s="51">
        <v>229.99178982401128</v>
      </c>
      <c r="AG1788" s="51">
        <v>39.287587827340147</v>
      </c>
      <c r="AH1788" s="51">
        <v>8.4987047395175486E-2</v>
      </c>
      <c r="AI1788" s="51">
        <v>0.1708216969718912</v>
      </c>
      <c r="AJ1788" s="51">
        <v>0.14107393531585311</v>
      </c>
      <c r="AK1788" s="51">
        <v>123.93786275460975</v>
      </c>
      <c r="AL1788" s="51">
        <v>87.092549818250177</v>
      </c>
      <c r="AM1788" s="51">
        <v>160.78317569096933</v>
      </c>
    </row>
    <row r="1789" spans="1:39">
      <c r="A1789" t="s">
        <v>3717</v>
      </c>
      <c r="B1789">
        <v>6</v>
      </c>
      <c r="C1789" t="s">
        <v>3718</v>
      </c>
      <c r="D1789" t="s">
        <v>2144</v>
      </c>
      <c r="E1789" t="s">
        <v>137</v>
      </c>
      <c r="F1789" t="s">
        <v>138</v>
      </c>
      <c r="G1789" t="s">
        <v>139</v>
      </c>
      <c r="H1789" t="s">
        <v>140</v>
      </c>
      <c r="I1789" t="s">
        <v>10</v>
      </c>
      <c r="J1789" t="s">
        <v>20</v>
      </c>
      <c r="K1789">
        <v>52</v>
      </c>
      <c r="L1789">
        <v>150486475</v>
      </c>
      <c r="M1789" t="s">
        <v>2145</v>
      </c>
      <c r="N1789">
        <v>787</v>
      </c>
      <c r="O1789">
        <v>10008508.175769223</v>
      </c>
      <c r="P1789" s="49" t="s">
        <v>33</v>
      </c>
      <c r="Q1789" s="49">
        <v>9800000</v>
      </c>
      <c r="R1789" s="49">
        <v>32.510452999999998</v>
      </c>
      <c r="S1789" s="49">
        <v>52.540310169999998</v>
      </c>
      <c r="T1789" s="49">
        <v>102.35469113918218</v>
      </c>
      <c r="U1789" s="49" t="s">
        <v>2146</v>
      </c>
      <c r="V1789" s="49">
        <v>0.29728859379567718</v>
      </c>
      <c r="W1789" s="49">
        <v>1.1827248672603601</v>
      </c>
      <c r="X1789" s="49">
        <v>2.8362873714296502</v>
      </c>
      <c r="Y1789" s="49">
        <v>44.303867318364098</v>
      </c>
      <c r="Z1789" s="49">
        <v>0.43808999999999998</v>
      </c>
      <c r="AA1789" s="49">
        <v>148.6976837</v>
      </c>
      <c r="AB1789" s="49">
        <v>1.7852155009999999</v>
      </c>
      <c r="AC1789" s="51">
        <v>0.55651590368719528</v>
      </c>
      <c r="AD1789" s="53">
        <v>98000</v>
      </c>
      <c r="AE1789" s="51">
        <v>102.12763444662473</v>
      </c>
      <c r="AF1789" s="51">
        <v>230.28477299576164</v>
      </c>
      <c r="AG1789" s="51">
        <v>39.312389349782883</v>
      </c>
      <c r="AH1789" s="51">
        <v>8.4651696186388195E-2</v>
      </c>
      <c r="AI1789" s="51">
        <v>0.17071206592763483</v>
      </c>
      <c r="AJ1789" s="51">
        <v>0.14107393531585311</v>
      </c>
      <c r="AK1789" s="51">
        <v>123.85832111816923</v>
      </c>
      <c r="AL1789" s="51">
        <v>87.036655003055273</v>
      </c>
      <c r="AM1789" s="51">
        <v>160.67998723328319</v>
      </c>
    </row>
    <row r="1790" spans="1:39">
      <c r="A1790" t="s">
        <v>3719</v>
      </c>
      <c r="B1790">
        <v>6</v>
      </c>
      <c r="C1790" t="s">
        <v>3720</v>
      </c>
      <c r="D1790" t="s">
        <v>2144</v>
      </c>
      <c r="E1790" t="s">
        <v>137</v>
      </c>
      <c r="F1790" t="s">
        <v>138</v>
      </c>
      <c r="G1790" t="s">
        <v>139</v>
      </c>
      <c r="H1790" t="s">
        <v>140</v>
      </c>
      <c r="I1790" t="s">
        <v>10</v>
      </c>
      <c r="J1790" t="s">
        <v>20</v>
      </c>
      <c r="K1790">
        <v>52</v>
      </c>
      <c r="L1790">
        <v>150486475</v>
      </c>
      <c r="M1790" t="s">
        <v>2145</v>
      </c>
      <c r="N1790">
        <v>788</v>
      </c>
      <c r="O1790">
        <v>10021241.646730762</v>
      </c>
      <c r="P1790" s="49" t="s">
        <v>33</v>
      </c>
      <c r="Q1790" s="49">
        <v>9800000</v>
      </c>
      <c r="R1790" s="49">
        <v>32.510452999999998</v>
      </c>
      <c r="S1790" s="49">
        <v>52.540310169999998</v>
      </c>
      <c r="T1790" s="49">
        <v>102.35469113918218</v>
      </c>
      <c r="U1790" s="49" t="s">
        <v>2146</v>
      </c>
      <c r="V1790" s="49">
        <v>0.29728859379567718</v>
      </c>
      <c r="W1790" s="49">
        <v>1.1827248672603601</v>
      </c>
      <c r="X1790" s="49">
        <v>2.8362873714296502</v>
      </c>
      <c r="Y1790" s="49">
        <v>44.303867318364098</v>
      </c>
      <c r="Z1790" s="49">
        <v>0.43808999999999998</v>
      </c>
      <c r="AA1790" s="49">
        <v>148.6976837</v>
      </c>
      <c r="AB1790" s="49">
        <v>1.7852155009999999</v>
      </c>
      <c r="AC1790" s="51">
        <v>0.55651590368719528</v>
      </c>
      <c r="AD1790" s="53">
        <v>98000</v>
      </c>
      <c r="AE1790" s="51">
        <v>102.25756782378329</v>
      </c>
      <c r="AF1790" s="51">
        <v>230.57775616751198</v>
      </c>
      <c r="AG1790" s="51">
        <v>39.337092853823044</v>
      </c>
      <c r="AH1790" s="51">
        <v>8.4317143174394496E-2</v>
      </c>
      <c r="AI1790" s="51">
        <v>0.17060228838919361</v>
      </c>
      <c r="AJ1790" s="51">
        <v>0.14107393531585311</v>
      </c>
      <c r="AK1790" s="51">
        <v>123.77867319443325</v>
      </c>
      <c r="AL1790" s="51">
        <v>86.980685498565506</v>
      </c>
      <c r="AM1790" s="51">
        <v>160.57666089030101</v>
      </c>
    </row>
    <row r="1791" spans="1:39">
      <c r="A1791" t="s">
        <v>3721</v>
      </c>
      <c r="B1791">
        <v>6</v>
      </c>
      <c r="C1791" t="s">
        <v>3722</v>
      </c>
      <c r="D1791" t="s">
        <v>2144</v>
      </c>
      <c r="E1791" t="s">
        <v>137</v>
      </c>
      <c r="F1791" t="s">
        <v>138</v>
      </c>
      <c r="G1791" t="s">
        <v>139</v>
      </c>
      <c r="H1791" t="s">
        <v>140</v>
      </c>
      <c r="I1791" t="s">
        <v>10</v>
      </c>
      <c r="J1791" t="s">
        <v>20</v>
      </c>
      <c r="K1791">
        <v>52</v>
      </c>
      <c r="L1791">
        <v>150486475</v>
      </c>
      <c r="M1791" t="s">
        <v>2145</v>
      </c>
      <c r="N1791">
        <v>789</v>
      </c>
      <c r="O1791">
        <v>10033975.117692301</v>
      </c>
      <c r="P1791" s="49" t="s">
        <v>33</v>
      </c>
      <c r="Q1791" s="49">
        <v>9800000</v>
      </c>
      <c r="R1791" s="49">
        <v>32.510452999999998</v>
      </c>
      <c r="S1791" s="49">
        <v>52.540310169999998</v>
      </c>
      <c r="T1791" s="49">
        <v>102.35469113918218</v>
      </c>
      <c r="U1791" s="49" t="s">
        <v>2146</v>
      </c>
      <c r="V1791" s="49">
        <v>0.29728859379567718</v>
      </c>
      <c r="W1791" s="49">
        <v>1.1827248672603601</v>
      </c>
      <c r="X1791" s="49">
        <v>2.8362873714296502</v>
      </c>
      <c r="Y1791" s="49">
        <v>44.303867318364098</v>
      </c>
      <c r="Z1791" s="49">
        <v>0.43808999999999998</v>
      </c>
      <c r="AA1791" s="49">
        <v>148.6976837</v>
      </c>
      <c r="AB1791" s="49">
        <v>1.7852155009999999</v>
      </c>
      <c r="AC1791" s="51">
        <v>0.55651590368719528</v>
      </c>
      <c r="AD1791" s="53">
        <v>98000</v>
      </c>
      <c r="AE1791" s="51">
        <v>102.38750120094184</v>
      </c>
      <c r="AF1791" s="51">
        <v>230.87073933926231</v>
      </c>
      <c r="AG1791" s="51">
        <v>39.361698573725889</v>
      </c>
      <c r="AH1791" s="51">
        <v>8.398338974844545E-2</v>
      </c>
      <c r="AI1791" s="51">
        <v>0.17049236592898961</v>
      </c>
      <c r="AJ1791" s="51">
        <v>0.14107393531585311</v>
      </c>
      <c r="AK1791" s="51">
        <v>123.69892012425592</v>
      </c>
      <c r="AL1791" s="51">
        <v>86.924642106472078</v>
      </c>
      <c r="AM1791" s="51">
        <v>160.47319814203976</v>
      </c>
    </row>
    <row r="1792" spans="1:39">
      <c r="A1792" t="s">
        <v>3723</v>
      </c>
      <c r="B1792">
        <v>6</v>
      </c>
      <c r="C1792" t="s">
        <v>3724</v>
      </c>
      <c r="D1792" t="s">
        <v>2144</v>
      </c>
      <c r="E1792" t="s">
        <v>137</v>
      </c>
      <c r="F1792" t="s">
        <v>138</v>
      </c>
      <c r="G1792" t="s">
        <v>139</v>
      </c>
      <c r="H1792" t="s">
        <v>140</v>
      </c>
      <c r="I1792" t="s">
        <v>10</v>
      </c>
      <c r="J1792" t="s">
        <v>20</v>
      </c>
      <c r="K1792">
        <v>52</v>
      </c>
      <c r="L1792">
        <v>150486475</v>
      </c>
      <c r="M1792" t="s">
        <v>2145</v>
      </c>
      <c r="N1792">
        <v>790</v>
      </c>
      <c r="O1792">
        <v>10046708.58865384</v>
      </c>
      <c r="P1792" s="49" t="s">
        <v>33</v>
      </c>
      <c r="Q1792" s="49">
        <v>9800000</v>
      </c>
      <c r="R1792" s="49">
        <v>32.510452999999998</v>
      </c>
      <c r="S1792" s="49">
        <v>52.540310169999998</v>
      </c>
      <c r="T1792" s="49">
        <v>102.35469113918218</v>
      </c>
      <c r="U1792" s="49" t="s">
        <v>2146</v>
      </c>
      <c r="V1792" s="49">
        <v>0.29728859379567718</v>
      </c>
      <c r="W1792" s="49">
        <v>1.1827248672603601</v>
      </c>
      <c r="X1792" s="49">
        <v>2.8362873714296502</v>
      </c>
      <c r="Y1792" s="49">
        <v>44.303867318364098</v>
      </c>
      <c r="Z1792" s="49">
        <v>0.43808999999999998</v>
      </c>
      <c r="AA1792" s="49">
        <v>148.6976837</v>
      </c>
      <c r="AB1792" s="49">
        <v>1.7852155009999999</v>
      </c>
      <c r="AC1792" s="51">
        <v>0.55651590368719528</v>
      </c>
      <c r="AD1792" s="53">
        <v>98000</v>
      </c>
      <c r="AE1792" s="51">
        <v>102.51743457810041</v>
      </c>
      <c r="AF1792" s="51">
        <v>231.16372251101268</v>
      </c>
      <c r="AG1792" s="51">
        <v>39.386206744155984</v>
      </c>
      <c r="AH1792" s="51">
        <v>8.3650437271454964E-2</v>
      </c>
      <c r="AI1792" s="51">
        <v>0.17038230011320057</v>
      </c>
      <c r="AJ1792" s="51">
        <v>0.14107393531585311</v>
      </c>
      <c r="AK1792" s="51">
        <v>123.61906304396078</v>
      </c>
      <c r="AL1792" s="51">
        <v>86.868525625282501</v>
      </c>
      <c r="AM1792" s="51">
        <v>160.36960046263906</v>
      </c>
    </row>
    <row r="1793" spans="1:39">
      <c r="A1793" t="s">
        <v>3725</v>
      </c>
      <c r="B1793">
        <v>6</v>
      </c>
      <c r="C1793" t="s">
        <v>3726</v>
      </c>
      <c r="D1793" t="s">
        <v>2144</v>
      </c>
      <c r="E1793" t="s">
        <v>137</v>
      </c>
      <c r="F1793" t="s">
        <v>138</v>
      </c>
      <c r="G1793" t="s">
        <v>139</v>
      </c>
      <c r="H1793" t="s">
        <v>140</v>
      </c>
      <c r="I1793" t="s">
        <v>10</v>
      </c>
      <c r="J1793" t="s">
        <v>20</v>
      </c>
      <c r="K1793">
        <v>52</v>
      </c>
      <c r="L1793">
        <v>150486475</v>
      </c>
      <c r="M1793" t="s">
        <v>2145</v>
      </c>
      <c r="N1793">
        <v>791</v>
      </c>
      <c r="O1793">
        <v>10059442.059615379</v>
      </c>
      <c r="P1793" s="49" t="s">
        <v>33</v>
      </c>
      <c r="Q1793" s="49">
        <v>9800000</v>
      </c>
      <c r="R1793" s="49">
        <v>32.510452999999998</v>
      </c>
      <c r="S1793" s="49">
        <v>52.540310169999998</v>
      </c>
      <c r="T1793" s="49">
        <v>102.35469113918218</v>
      </c>
      <c r="U1793" s="49" t="s">
        <v>2146</v>
      </c>
      <c r="V1793" s="49">
        <v>0.29728859379567718</v>
      </c>
      <c r="W1793" s="49">
        <v>1.1827248672603601</v>
      </c>
      <c r="X1793" s="49">
        <v>2.8362873714296502</v>
      </c>
      <c r="Y1793" s="49">
        <v>44.303867318364098</v>
      </c>
      <c r="Z1793" s="49">
        <v>0.43808999999999998</v>
      </c>
      <c r="AA1793" s="49">
        <v>148.6976837</v>
      </c>
      <c r="AB1793" s="49">
        <v>1.7852155009999999</v>
      </c>
      <c r="AC1793" s="51">
        <v>0.55651590368719528</v>
      </c>
      <c r="AD1793" s="53">
        <v>98000</v>
      </c>
      <c r="AE1793" s="51">
        <v>102.64736795525897</v>
      </c>
      <c r="AF1793" s="51">
        <v>231.45670568276302</v>
      </c>
      <c r="AG1793" s="51">
        <v>39.410617600169616</v>
      </c>
      <c r="AH1793" s="51">
        <v>8.3318287080435788E-2</v>
      </c>
      <c r="AI1793" s="51">
        <v>0.1702720925017667</v>
      </c>
      <c r="AJ1793" s="51">
        <v>0.14107393531585311</v>
      </c>
      <c r="AK1793" s="51">
        <v>123.53910308534584</v>
      </c>
      <c r="AL1793" s="51">
        <v>86.812336850324172</v>
      </c>
      <c r="AM1793" s="51">
        <v>160.26586932036753</v>
      </c>
    </row>
    <row r="1794" spans="1:39">
      <c r="A1794" t="s">
        <v>3727</v>
      </c>
      <c r="B1794">
        <v>6</v>
      </c>
      <c r="C1794" t="s">
        <v>3728</v>
      </c>
      <c r="D1794" t="s">
        <v>2144</v>
      </c>
      <c r="E1794" t="s">
        <v>137</v>
      </c>
      <c r="F1794" t="s">
        <v>138</v>
      </c>
      <c r="G1794" t="s">
        <v>139</v>
      </c>
      <c r="H1794" t="s">
        <v>140</v>
      </c>
      <c r="I1794" t="s">
        <v>10</v>
      </c>
      <c r="J1794" t="s">
        <v>20</v>
      </c>
      <c r="K1794">
        <v>52</v>
      </c>
      <c r="L1794">
        <v>150486475</v>
      </c>
      <c r="M1794" t="s">
        <v>2145</v>
      </c>
      <c r="N1794">
        <v>792</v>
      </c>
      <c r="O1794">
        <v>10072175.530576918</v>
      </c>
      <c r="P1794" s="49" t="s">
        <v>33</v>
      </c>
      <c r="Q1794" s="49">
        <v>9800000</v>
      </c>
      <c r="R1794" s="49">
        <v>32.510452999999998</v>
      </c>
      <c r="S1794" s="49">
        <v>52.540310169999998</v>
      </c>
      <c r="T1794" s="49">
        <v>102.35469113918218</v>
      </c>
      <c r="U1794" s="49" t="s">
        <v>2146</v>
      </c>
      <c r="V1794" s="49">
        <v>0.29728859379567718</v>
      </c>
      <c r="W1794" s="49">
        <v>1.1827248672603601</v>
      </c>
      <c r="X1794" s="49">
        <v>2.8362873714296502</v>
      </c>
      <c r="Y1794" s="49">
        <v>44.303867318364098</v>
      </c>
      <c r="Z1794" s="49">
        <v>0.43808999999999998</v>
      </c>
      <c r="AA1794" s="49">
        <v>148.6976837</v>
      </c>
      <c r="AB1794" s="49">
        <v>1.7852155009999999</v>
      </c>
      <c r="AC1794" s="51">
        <v>0.55651590368719528</v>
      </c>
      <c r="AD1794" s="53">
        <v>98000</v>
      </c>
      <c r="AE1794" s="51">
        <v>102.77730133241754</v>
      </c>
      <c r="AF1794" s="51">
        <v>231.74968885451338</v>
      </c>
      <c r="AG1794" s="51">
        <v>39.434931377207192</v>
      </c>
      <c r="AH1794" s="51">
        <v>8.2986940486442798E-2</v>
      </c>
      <c r="AI1794" s="51">
        <v>0.17016174464839712</v>
      </c>
      <c r="AJ1794" s="51">
        <v>0.14107393531585311</v>
      </c>
      <c r="AK1794" s="51">
        <v>123.45904137568823</v>
      </c>
      <c r="AL1794" s="51">
        <v>86.756076573747549</v>
      </c>
      <c r="AM1794" s="51">
        <v>160.16200617762891</v>
      </c>
    </row>
    <row r="1795" spans="1:39">
      <c r="A1795" t="s">
        <v>3729</v>
      </c>
      <c r="B1795">
        <v>6</v>
      </c>
      <c r="C1795" t="s">
        <v>3730</v>
      </c>
      <c r="D1795" t="s">
        <v>2144</v>
      </c>
      <c r="E1795" t="s">
        <v>137</v>
      </c>
      <c r="F1795" t="s">
        <v>138</v>
      </c>
      <c r="G1795" t="s">
        <v>139</v>
      </c>
      <c r="H1795" t="s">
        <v>140</v>
      </c>
      <c r="I1795" t="s">
        <v>10</v>
      </c>
      <c r="J1795" t="s">
        <v>20</v>
      </c>
      <c r="K1795">
        <v>52</v>
      </c>
      <c r="L1795">
        <v>150486475</v>
      </c>
      <c r="M1795" t="s">
        <v>2145</v>
      </c>
      <c r="N1795">
        <v>793</v>
      </c>
      <c r="O1795">
        <v>10084909.001538457</v>
      </c>
      <c r="P1795" s="49" t="s">
        <v>33</v>
      </c>
      <c r="Q1795" s="49">
        <v>9800000</v>
      </c>
      <c r="R1795" s="49">
        <v>32.510452999999998</v>
      </c>
      <c r="S1795" s="49">
        <v>52.540310169999998</v>
      </c>
      <c r="T1795" s="49">
        <v>102.35469113918218</v>
      </c>
      <c r="U1795" s="49" t="s">
        <v>2146</v>
      </c>
      <c r="V1795" s="49">
        <v>0.29728859379567718</v>
      </c>
      <c r="W1795" s="49">
        <v>1.1827248672603601</v>
      </c>
      <c r="X1795" s="49">
        <v>2.8362873714296502</v>
      </c>
      <c r="Y1795" s="49">
        <v>44.303867318364098</v>
      </c>
      <c r="Z1795" s="49">
        <v>0.43808999999999998</v>
      </c>
      <c r="AA1795" s="49">
        <v>148.6976837</v>
      </c>
      <c r="AB1795" s="49">
        <v>1.7852155009999999</v>
      </c>
      <c r="AC1795" s="51">
        <v>0.55651590368719528</v>
      </c>
      <c r="AD1795" s="53">
        <v>98000</v>
      </c>
      <c r="AE1795" s="51">
        <v>102.9072347095761</v>
      </c>
      <c r="AF1795" s="51">
        <v>232.04267202626372</v>
      </c>
      <c r="AG1795" s="51">
        <v>39.45914831108562</v>
      </c>
      <c r="AH1795" s="51">
        <v>8.2656398774548903E-2</v>
      </c>
      <c r="AI1795" s="51">
        <v>0.17005125810057661</v>
      </c>
      <c r="AJ1795" s="51">
        <v>0.14107393531585311</v>
      </c>
      <c r="AK1795" s="51">
        <v>123.37887903774903</v>
      </c>
      <c r="AL1795" s="51">
        <v>86.699745584529666</v>
      </c>
      <c r="AM1795" s="51">
        <v>160.05801249096839</v>
      </c>
    </row>
    <row r="1796" spans="1:39">
      <c r="A1796" t="s">
        <v>3731</v>
      </c>
      <c r="B1796">
        <v>6</v>
      </c>
      <c r="C1796" t="s">
        <v>3732</v>
      </c>
      <c r="D1796" t="s">
        <v>2144</v>
      </c>
      <c r="E1796" t="s">
        <v>137</v>
      </c>
      <c r="F1796" t="s">
        <v>138</v>
      </c>
      <c r="G1796" t="s">
        <v>139</v>
      </c>
      <c r="H1796" t="s">
        <v>140</v>
      </c>
      <c r="I1796" t="s">
        <v>10</v>
      </c>
      <c r="J1796" t="s">
        <v>20</v>
      </c>
      <c r="K1796">
        <v>52</v>
      </c>
      <c r="L1796">
        <v>150486475</v>
      </c>
      <c r="M1796" t="s">
        <v>2145</v>
      </c>
      <c r="N1796">
        <v>794</v>
      </c>
      <c r="O1796">
        <v>10097642.472499996</v>
      </c>
      <c r="P1796" s="49" t="s">
        <v>33</v>
      </c>
      <c r="Q1796" s="49">
        <v>9800000</v>
      </c>
      <c r="R1796" s="49">
        <v>32.510452999999998</v>
      </c>
      <c r="S1796" s="49">
        <v>52.540310169999998</v>
      </c>
      <c r="T1796" s="49">
        <v>102.35469113918218</v>
      </c>
      <c r="U1796" s="49" t="s">
        <v>2146</v>
      </c>
      <c r="V1796" s="49">
        <v>0.29728859379567718</v>
      </c>
      <c r="W1796" s="49">
        <v>1.1827248672603601</v>
      </c>
      <c r="X1796" s="49">
        <v>2.8362873714296502</v>
      </c>
      <c r="Y1796" s="49">
        <v>44.303867318364098</v>
      </c>
      <c r="Z1796" s="49">
        <v>0.43808999999999998</v>
      </c>
      <c r="AA1796" s="49">
        <v>148.6976837</v>
      </c>
      <c r="AB1796" s="49">
        <v>1.7852155009999999</v>
      </c>
      <c r="AC1796" s="51">
        <v>0.55651590368719528</v>
      </c>
      <c r="AD1796" s="53">
        <v>98000</v>
      </c>
      <c r="AE1796" s="51">
        <v>103.03716808673465</v>
      </c>
      <c r="AF1796" s="51">
        <v>232.33565519801405</v>
      </c>
      <c r="AG1796" s="51">
        <v>39.483268637990825</v>
      </c>
      <c r="AH1796" s="51">
        <v>8.2326663204257466E-2</v>
      </c>
      <c r="AI1796" s="51">
        <v>0.16994063439957244</v>
      </c>
      <c r="AJ1796" s="51">
        <v>0.14107393531585311</v>
      </c>
      <c r="AK1796" s="51">
        <v>123.29861718977828</v>
      </c>
      <c r="AL1796" s="51">
        <v>86.643344668477582</v>
      </c>
      <c r="AM1796" s="51">
        <v>159.95388971107897</v>
      </c>
    </row>
    <row r="1797" spans="1:39">
      <c r="A1797" t="s">
        <v>3733</v>
      </c>
      <c r="B1797">
        <v>6</v>
      </c>
      <c r="C1797" t="s">
        <v>3734</v>
      </c>
      <c r="D1797" t="s">
        <v>2144</v>
      </c>
      <c r="E1797" t="s">
        <v>137</v>
      </c>
      <c r="F1797" t="s">
        <v>138</v>
      </c>
      <c r="G1797" t="s">
        <v>139</v>
      </c>
      <c r="H1797" t="s">
        <v>140</v>
      </c>
      <c r="I1797" t="s">
        <v>10</v>
      </c>
      <c r="J1797" t="s">
        <v>20</v>
      </c>
      <c r="K1797">
        <v>52</v>
      </c>
      <c r="L1797">
        <v>150486475</v>
      </c>
      <c r="M1797" t="s">
        <v>2145</v>
      </c>
      <c r="N1797">
        <v>795</v>
      </c>
      <c r="O1797">
        <v>10110375.943461535</v>
      </c>
      <c r="P1797" s="49" t="s">
        <v>33</v>
      </c>
      <c r="Q1797" s="49">
        <v>9800000</v>
      </c>
      <c r="R1797" s="49">
        <v>32.510452999999998</v>
      </c>
      <c r="S1797" s="49">
        <v>52.540310169999998</v>
      </c>
      <c r="T1797" s="49">
        <v>102.35469113918218</v>
      </c>
      <c r="U1797" s="49" t="s">
        <v>2146</v>
      </c>
      <c r="V1797" s="49">
        <v>0.29728859379567718</v>
      </c>
      <c r="W1797" s="49">
        <v>1.1827248672603601</v>
      </c>
      <c r="X1797" s="49">
        <v>2.8362873714296502</v>
      </c>
      <c r="Y1797" s="49">
        <v>44.303867318364098</v>
      </c>
      <c r="Z1797" s="49">
        <v>0.43808999999999998</v>
      </c>
      <c r="AA1797" s="49">
        <v>148.6976837</v>
      </c>
      <c r="AB1797" s="49">
        <v>1.7852155009999999</v>
      </c>
      <c r="AC1797" s="51">
        <v>0.55651590368719528</v>
      </c>
      <c r="AD1797" s="53">
        <v>98000</v>
      </c>
      <c r="AE1797" s="51">
        <v>103.16710146389322</v>
      </c>
      <c r="AF1797" s="51">
        <v>232.62863836976442</v>
      </c>
      <c r="AG1797" s="51">
        <v>39.507292594470208</v>
      </c>
      <c r="AH1797" s="51">
        <v>8.1997735009340503E-2</v>
      </c>
      <c r="AI1797" s="51">
        <v>0.16982987508044114</v>
      </c>
      <c r="AJ1797" s="51">
        <v>0.14107393531585311</v>
      </c>
      <c r="AK1797" s="51">
        <v>123.21825694551993</v>
      </c>
      <c r="AL1797" s="51">
        <v>86.586874608231867</v>
      </c>
      <c r="AM1797" s="51">
        <v>159.84963928280797</v>
      </c>
    </row>
    <row r="1798" spans="1:39">
      <c r="A1798" t="s">
        <v>3735</v>
      </c>
      <c r="B1798">
        <v>6</v>
      </c>
      <c r="C1798" t="s">
        <v>3736</v>
      </c>
      <c r="D1798" t="s">
        <v>2144</v>
      </c>
      <c r="E1798" t="s">
        <v>137</v>
      </c>
      <c r="F1798" t="s">
        <v>138</v>
      </c>
      <c r="G1798" t="s">
        <v>139</v>
      </c>
      <c r="H1798" t="s">
        <v>140</v>
      </c>
      <c r="I1798" t="s">
        <v>10</v>
      </c>
      <c r="J1798" t="s">
        <v>20</v>
      </c>
      <c r="K1798">
        <v>52</v>
      </c>
      <c r="L1798">
        <v>150486475</v>
      </c>
      <c r="M1798" t="s">
        <v>2145</v>
      </c>
      <c r="N1798">
        <v>796</v>
      </c>
      <c r="O1798">
        <v>10123109.414423075</v>
      </c>
      <c r="P1798" s="49" t="s">
        <v>33</v>
      </c>
      <c r="Q1798" s="49">
        <v>9800000</v>
      </c>
      <c r="R1798" s="49">
        <v>32.510452999999998</v>
      </c>
      <c r="S1798" s="49">
        <v>52.540310169999998</v>
      </c>
      <c r="T1798" s="49">
        <v>102.35469113918218</v>
      </c>
      <c r="U1798" s="49" t="s">
        <v>2146</v>
      </c>
      <c r="V1798" s="49">
        <v>0.29728859379567718</v>
      </c>
      <c r="W1798" s="49">
        <v>1.1827248672603601</v>
      </c>
      <c r="X1798" s="49">
        <v>2.8362873714296502</v>
      </c>
      <c r="Y1798" s="49">
        <v>44.303867318364098</v>
      </c>
      <c r="Z1798" s="49">
        <v>0.43808999999999998</v>
      </c>
      <c r="AA1798" s="49">
        <v>148.6976837</v>
      </c>
      <c r="AB1798" s="49">
        <v>1.7852155009999999</v>
      </c>
      <c r="AC1798" s="51">
        <v>0.55651590368719528</v>
      </c>
      <c r="AD1798" s="53">
        <v>98000</v>
      </c>
      <c r="AE1798" s="51">
        <v>103.29703484105178</v>
      </c>
      <c r="AF1798" s="51">
        <v>232.92162154151475</v>
      </c>
      <c r="AG1798" s="51">
        <v>39.53122041742521</v>
      </c>
      <c r="AH1798" s="51">
        <v>8.1669615398226175E-2</v>
      </c>
      <c r="AI1798" s="51">
        <v>0.16971898167203583</v>
      </c>
      <c r="AJ1798" s="51">
        <v>0.14107393531585311</v>
      </c>
      <c r="AK1798" s="51">
        <v>123.13779941421704</v>
      </c>
      <c r="AL1798" s="51">
        <v>86.530336183270293</v>
      </c>
      <c r="AM1798" s="51">
        <v>159.74526264516379</v>
      </c>
    </row>
    <row r="1799" spans="1:39">
      <c r="A1799" t="s">
        <v>3737</v>
      </c>
      <c r="B1799">
        <v>6</v>
      </c>
      <c r="C1799" t="s">
        <v>3738</v>
      </c>
      <c r="D1799" t="s">
        <v>2144</v>
      </c>
      <c r="E1799" t="s">
        <v>137</v>
      </c>
      <c r="F1799" t="s">
        <v>138</v>
      </c>
      <c r="G1799" t="s">
        <v>139</v>
      </c>
      <c r="H1799" t="s">
        <v>140</v>
      </c>
      <c r="I1799" t="s">
        <v>10</v>
      </c>
      <c r="J1799" t="s">
        <v>20</v>
      </c>
      <c r="K1799">
        <v>52</v>
      </c>
      <c r="L1799">
        <v>150486475</v>
      </c>
      <c r="M1799" t="s">
        <v>2145</v>
      </c>
      <c r="N1799">
        <v>797</v>
      </c>
      <c r="O1799">
        <v>10135842.885384614</v>
      </c>
      <c r="P1799" s="49" t="s">
        <v>33</v>
      </c>
      <c r="Q1799" s="49">
        <v>9800000</v>
      </c>
      <c r="R1799" s="49">
        <v>32.510452999999998</v>
      </c>
      <c r="S1799" s="49">
        <v>52.540310169999998</v>
      </c>
      <c r="T1799" s="49">
        <v>102.35469113918218</v>
      </c>
      <c r="U1799" s="49" t="s">
        <v>2146</v>
      </c>
      <c r="V1799" s="49">
        <v>0.29728859379567718</v>
      </c>
      <c r="W1799" s="49">
        <v>1.1827248672603601</v>
      </c>
      <c r="X1799" s="49">
        <v>2.8362873714296502</v>
      </c>
      <c r="Y1799" s="49">
        <v>44.303867318364098</v>
      </c>
      <c r="Z1799" s="49">
        <v>0.43808999999999998</v>
      </c>
      <c r="AA1799" s="49">
        <v>148.6976837</v>
      </c>
      <c r="AB1799" s="49">
        <v>1.7852155009999999</v>
      </c>
      <c r="AC1799" s="51">
        <v>0.55651590368719528</v>
      </c>
      <c r="AD1799" s="53">
        <v>98000</v>
      </c>
      <c r="AE1799" s="51">
        <v>103.42696821821035</v>
      </c>
      <c r="AF1799" s="51">
        <v>233.21460471326512</v>
      </c>
      <c r="AG1799" s="51">
        <v>39.555052344103871</v>
      </c>
      <c r="AH1799" s="51">
        <v>8.1342305553870953E-2</v>
      </c>
      <c r="AI1799" s="51">
        <v>0.16960795569701301</v>
      </c>
      <c r="AJ1799" s="51">
        <v>0.14107393531585311</v>
      </c>
      <c r="AK1799" s="51">
        <v>123.05724570061683</v>
      </c>
      <c r="AL1799" s="51">
        <v>86.473730169911306</v>
      </c>
      <c r="AM1799" s="51">
        <v>159.64076123132236</v>
      </c>
    </row>
    <row r="1800" spans="1:39">
      <c r="A1800" t="s">
        <v>3739</v>
      </c>
      <c r="B1800">
        <v>6</v>
      </c>
      <c r="C1800" t="s">
        <v>3740</v>
      </c>
      <c r="D1800" t="s">
        <v>2144</v>
      </c>
      <c r="E1800" t="s">
        <v>137</v>
      </c>
      <c r="F1800" t="s">
        <v>138</v>
      </c>
      <c r="G1800" t="s">
        <v>139</v>
      </c>
      <c r="H1800" t="s">
        <v>140</v>
      </c>
      <c r="I1800" t="s">
        <v>10</v>
      </c>
      <c r="J1800" t="s">
        <v>20</v>
      </c>
      <c r="K1800">
        <v>52</v>
      </c>
      <c r="L1800">
        <v>150486475</v>
      </c>
      <c r="M1800" t="s">
        <v>2145</v>
      </c>
      <c r="N1800">
        <v>798</v>
      </c>
      <c r="O1800">
        <v>10148576.356346153</v>
      </c>
      <c r="P1800" s="49" t="s">
        <v>33</v>
      </c>
      <c r="Q1800" s="49">
        <v>9800000</v>
      </c>
      <c r="R1800" s="49">
        <v>32.510452999999998</v>
      </c>
      <c r="S1800" s="49">
        <v>52.540310169999998</v>
      </c>
      <c r="T1800" s="49">
        <v>102.35469113918218</v>
      </c>
      <c r="U1800" s="49" t="s">
        <v>2146</v>
      </c>
      <c r="V1800" s="49">
        <v>0.29728859379567718</v>
      </c>
      <c r="W1800" s="49">
        <v>1.1827248672603601</v>
      </c>
      <c r="X1800" s="49">
        <v>2.8362873714296502</v>
      </c>
      <c r="Y1800" s="49">
        <v>44.303867318364098</v>
      </c>
      <c r="Z1800" s="49">
        <v>0.43808999999999998</v>
      </c>
      <c r="AA1800" s="49">
        <v>148.6976837</v>
      </c>
      <c r="AB1800" s="49">
        <v>1.7852155009999999</v>
      </c>
      <c r="AC1800" s="51">
        <v>0.55651590368719528</v>
      </c>
      <c r="AD1800" s="53">
        <v>98000</v>
      </c>
      <c r="AE1800" s="51">
        <v>103.5569015953689</v>
      </c>
      <c r="AF1800" s="51">
        <v>233.50758788501543</v>
      </c>
      <c r="AG1800" s="51">
        <v>39.578788612093419</v>
      </c>
      <c r="AH1800" s="51">
        <v>8.1015806634031962E-2</v>
      </c>
      <c r="AI1800" s="51">
        <v>0.16949679867183989</v>
      </c>
      <c r="AJ1800" s="51">
        <v>0.14107393531585311</v>
      </c>
      <c r="AK1800" s="51">
        <v>122.97659690497593</v>
      </c>
      <c r="AL1800" s="51">
        <v>86.417057341317815</v>
      </c>
      <c r="AM1800" s="51">
        <v>159.53613646863406</v>
      </c>
    </row>
    <row r="1801" spans="1:39">
      <c r="A1801" t="s">
        <v>3741</v>
      </c>
      <c r="B1801">
        <v>6</v>
      </c>
      <c r="C1801" t="s">
        <v>3742</v>
      </c>
      <c r="D1801" t="s">
        <v>2144</v>
      </c>
      <c r="E1801" t="s">
        <v>137</v>
      </c>
      <c r="F1801" t="s">
        <v>138</v>
      </c>
      <c r="G1801" t="s">
        <v>139</v>
      </c>
      <c r="H1801" t="s">
        <v>140</v>
      </c>
      <c r="I1801" t="s">
        <v>10</v>
      </c>
      <c r="J1801" t="s">
        <v>20</v>
      </c>
      <c r="K1801">
        <v>52</v>
      </c>
      <c r="L1801">
        <v>150486475</v>
      </c>
      <c r="M1801" t="s">
        <v>2145</v>
      </c>
      <c r="N1801">
        <v>799</v>
      </c>
      <c r="O1801">
        <v>10161309.827307692</v>
      </c>
      <c r="P1801" s="49" t="s">
        <v>33</v>
      </c>
      <c r="Q1801" s="49">
        <v>9800000</v>
      </c>
      <c r="R1801" s="49">
        <v>32.510452999999998</v>
      </c>
      <c r="S1801" s="49">
        <v>52.540310169999998</v>
      </c>
      <c r="T1801" s="49">
        <v>102.35469113918218</v>
      </c>
      <c r="U1801" s="49" t="s">
        <v>2146</v>
      </c>
      <c r="V1801" s="49">
        <v>0.29728859379567718</v>
      </c>
      <c r="W1801" s="49">
        <v>1.1827248672603601</v>
      </c>
      <c r="X1801" s="49">
        <v>2.8362873714296502</v>
      </c>
      <c r="Y1801" s="49">
        <v>44.303867318364098</v>
      </c>
      <c r="Z1801" s="49">
        <v>0.43808999999999998</v>
      </c>
      <c r="AA1801" s="49">
        <v>148.6976837</v>
      </c>
      <c r="AB1801" s="49">
        <v>1.7852155009999999</v>
      </c>
      <c r="AC1801" s="51">
        <v>0.55651590368719528</v>
      </c>
      <c r="AD1801" s="53">
        <v>98000</v>
      </c>
      <c r="AE1801" s="51">
        <v>103.68683497252746</v>
      </c>
      <c r="AF1801" s="51">
        <v>233.80057105676579</v>
      </c>
      <c r="AG1801" s="51">
        <v>39.602429459312923</v>
      </c>
      <c r="AH1801" s="51">
        <v>8.0690119771270954E-2</v>
      </c>
      <c r="AI1801" s="51">
        <v>0.16938551210680158</v>
      </c>
      <c r="AJ1801" s="51">
        <v>0.14107393531585311</v>
      </c>
      <c r="AK1801" s="51">
        <v>122.89585412306563</v>
      </c>
      <c r="AL1801" s="51">
        <v>86.360318467500775</v>
      </c>
      <c r="AM1801" s="51">
        <v>159.43138977863049</v>
      </c>
    </row>
    <row r="1802" spans="1:39">
      <c r="A1802" t="s">
        <v>3743</v>
      </c>
      <c r="B1802">
        <v>6</v>
      </c>
      <c r="C1802" t="s">
        <v>3744</v>
      </c>
      <c r="D1802" t="s">
        <v>2144</v>
      </c>
      <c r="E1802" t="s">
        <v>137</v>
      </c>
      <c r="F1802" t="s">
        <v>138</v>
      </c>
      <c r="G1802" t="s">
        <v>139</v>
      </c>
      <c r="H1802" t="s">
        <v>140</v>
      </c>
      <c r="I1802" t="s">
        <v>10</v>
      </c>
      <c r="J1802" t="s">
        <v>20</v>
      </c>
      <c r="K1802">
        <v>52</v>
      </c>
      <c r="L1802">
        <v>150486475</v>
      </c>
      <c r="M1802" t="s">
        <v>2145</v>
      </c>
      <c r="N1802">
        <v>800</v>
      </c>
      <c r="O1802">
        <v>10174043.298269231</v>
      </c>
      <c r="P1802" s="49" t="s">
        <v>33</v>
      </c>
      <c r="Q1802" s="49">
        <v>9800000</v>
      </c>
      <c r="R1802" s="49">
        <v>32.510452999999998</v>
      </c>
      <c r="S1802" s="49">
        <v>52.540310169999998</v>
      </c>
      <c r="T1802" s="49">
        <v>102.35469113918218</v>
      </c>
      <c r="U1802" s="49" t="s">
        <v>2146</v>
      </c>
      <c r="V1802" s="49">
        <v>0.29728859379567718</v>
      </c>
      <c r="W1802" s="49">
        <v>1.1827248672603601</v>
      </c>
      <c r="X1802" s="49">
        <v>2.8362873714296502</v>
      </c>
      <c r="Y1802" s="49">
        <v>44.303867318364098</v>
      </c>
      <c r="Z1802" s="49">
        <v>0.43808999999999998</v>
      </c>
      <c r="AA1802" s="49">
        <v>148.6976837</v>
      </c>
      <c r="AB1802" s="49">
        <v>1.7852155009999999</v>
      </c>
      <c r="AC1802" s="51">
        <v>0.55651590368719528</v>
      </c>
      <c r="AD1802" s="53">
        <v>98000</v>
      </c>
      <c r="AE1802" s="51">
        <v>103.81676834968603</v>
      </c>
      <c r="AF1802" s="51">
        <v>234.09355422851615</v>
      </c>
      <c r="AG1802" s="51">
        <v>39.625975124005954</v>
      </c>
      <c r="AH1802" s="51">
        <v>8.0365246073223845E-2</v>
      </c>
      <c r="AI1802" s="51">
        <v>0.16927409750600861</v>
      </c>
      <c r="AJ1802" s="51">
        <v>0.14107393531585311</v>
      </c>
      <c r="AK1802" s="51">
        <v>122.81501844617728</v>
      </c>
      <c r="AL1802" s="51">
        <v>86.303514315323085</v>
      </c>
      <c r="AM1802" s="51">
        <v>159.32652257703148</v>
      </c>
    </row>
    <row r="1803" spans="1:39">
      <c r="A1803" t="s">
        <v>3745</v>
      </c>
      <c r="B1803">
        <v>6</v>
      </c>
      <c r="C1803" t="s">
        <v>3746</v>
      </c>
      <c r="D1803" t="s">
        <v>2144</v>
      </c>
      <c r="E1803" t="s">
        <v>137</v>
      </c>
      <c r="F1803" t="s">
        <v>138</v>
      </c>
      <c r="G1803" t="s">
        <v>139</v>
      </c>
      <c r="H1803" t="s">
        <v>140</v>
      </c>
      <c r="I1803" t="s">
        <v>10</v>
      </c>
      <c r="J1803" t="s">
        <v>20</v>
      </c>
      <c r="K1803">
        <v>52</v>
      </c>
      <c r="L1803">
        <v>150486475</v>
      </c>
      <c r="M1803" t="s">
        <v>2145</v>
      </c>
      <c r="N1803">
        <v>801</v>
      </c>
      <c r="O1803">
        <v>10186776.76923077</v>
      </c>
      <c r="P1803" s="49" t="s">
        <v>33</v>
      </c>
      <c r="Q1803" s="49">
        <v>9800000</v>
      </c>
      <c r="R1803" s="49">
        <v>32.510452999999998</v>
      </c>
      <c r="S1803" s="49">
        <v>52.540310169999998</v>
      </c>
      <c r="T1803" s="49">
        <v>102.35469113918218</v>
      </c>
      <c r="U1803" s="49" t="s">
        <v>2146</v>
      </c>
      <c r="V1803" s="49">
        <v>0.29728859379567718</v>
      </c>
      <c r="W1803" s="49">
        <v>1.1827248672603601</v>
      </c>
      <c r="X1803" s="49">
        <v>2.8362873714296502</v>
      </c>
      <c r="Y1803" s="49">
        <v>44.303867318364098</v>
      </c>
      <c r="Z1803" s="49">
        <v>0.43808999999999998</v>
      </c>
      <c r="AA1803" s="49">
        <v>148.6976837</v>
      </c>
      <c r="AB1803" s="49">
        <v>1.7852155009999999</v>
      </c>
      <c r="AC1803" s="51">
        <v>0.55651590368719528</v>
      </c>
      <c r="AD1803" s="53">
        <v>98000</v>
      </c>
      <c r="AE1803" s="51">
        <v>103.94670172684459</v>
      </c>
      <c r="AF1803" s="51">
        <v>234.38653740026649</v>
      </c>
      <c r="AG1803" s="51">
        <v>39.649425844733301</v>
      </c>
      <c r="AH1803" s="51">
        <v>8.004118662258887E-2</v>
      </c>
      <c r="AI1803" s="51">
        <v>0.16916255636740432</v>
      </c>
      <c r="AJ1803" s="51">
        <v>0.14107393531585311</v>
      </c>
      <c r="AK1803" s="51">
        <v>122.73409096112773</v>
      </c>
      <c r="AL1803" s="51">
        <v>86.246645648503332</v>
      </c>
      <c r="AM1803" s="51">
        <v>159.22153627375212</v>
      </c>
    </row>
    <row r="1804" spans="1:39">
      <c r="A1804" t="s">
        <v>3747</v>
      </c>
      <c r="B1804">
        <v>6</v>
      </c>
      <c r="C1804" t="s">
        <v>3748</v>
      </c>
      <c r="D1804" t="s">
        <v>2144</v>
      </c>
      <c r="E1804" t="s">
        <v>137</v>
      </c>
      <c r="F1804" t="s">
        <v>138</v>
      </c>
      <c r="G1804" t="s">
        <v>139</v>
      </c>
      <c r="H1804" t="s">
        <v>140</v>
      </c>
      <c r="I1804" t="s">
        <v>10</v>
      </c>
      <c r="J1804" t="s">
        <v>20</v>
      </c>
      <c r="K1804">
        <v>52</v>
      </c>
      <c r="L1804">
        <v>150486475</v>
      </c>
      <c r="M1804" t="s">
        <v>2145</v>
      </c>
      <c r="N1804">
        <v>802</v>
      </c>
      <c r="O1804">
        <v>10199510.240192309</v>
      </c>
      <c r="P1804" s="49" t="s">
        <v>33</v>
      </c>
      <c r="Q1804" s="49">
        <v>9800000</v>
      </c>
      <c r="R1804" s="49">
        <v>32.510452999999998</v>
      </c>
      <c r="S1804" s="49">
        <v>52.540310169999998</v>
      </c>
      <c r="T1804" s="49">
        <v>102.35469113918218</v>
      </c>
      <c r="U1804" s="49" t="s">
        <v>2146</v>
      </c>
      <c r="V1804" s="49">
        <v>0.29728859379567718</v>
      </c>
      <c r="W1804" s="49">
        <v>1.1827248672603601</v>
      </c>
      <c r="X1804" s="49">
        <v>2.8362873714296502</v>
      </c>
      <c r="Y1804" s="49">
        <v>44.303867318364098</v>
      </c>
      <c r="Z1804" s="49">
        <v>0.43808999999999998</v>
      </c>
      <c r="AA1804" s="49">
        <v>148.6976837</v>
      </c>
      <c r="AB1804" s="49">
        <v>1.7852155009999999</v>
      </c>
      <c r="AC1804" s="51">
        <v>0.55651590368719528</v>
      </c>
      <c r="AD1804" s="53">
        <v>98000</v>
      </c>
      <c r="AE1804" s="51">
        <v>104.07663510400316</v>
      </c>
      <c r="AF1804" s="51">
        <v>234.67952057201686</v>
      </c>
      <c r="AG1804" s="51">
        <v>39.672781860365689</v>
      </c>
      <c r="AH1804" s="51">
        <v>7.9717942477214906E-2</v>
      </c>
      <c r="AI1804" s="51">
        <v>0.16905089018277236</v>
      </c>
      <c r="AJ1804" s="51">
        <v>0.14107393531585311</v>
      </c>
      <c r="AK1804" s="51">
        <v>122.65307275026471</v>
      </c>
      <c r="AL1804" s="51">
        <v>86.18971322761962</v>
      </c>
      <c r="AM1804" s="51">
        <v>159.1164322729098</v>
      </c>
    </row>
    <row r="1805" spans="1:39">
      <c r="A1805" t="s">
        <v>3749</v>
      </c>
      <c r="B1805">
        <v>6</v>
      </c>
      <c r="C1805" t="s">
        <v>3750</v>
      </c>
      <c r="D1805" t="s">
        <v>2144</v>
      </c>
      <c r="E1805" t="s">
        <v>137</v>
      </c>
      <c r="F1805" t="s">
        <v>138</v>
      </c>
      <c r="G1805" t="s">
        <v>139</v>
      </c>
      <c r="H1805" t="s">
        <v>140</v>
      </c>
      <c r="I1805" t="s">
        <v>10</v>
      </c>
      <c r="J1805" t="s">
        <v>20</v>
      </c>
      <c r="K1805">
        <v>52</v>
      </c>
      <c r="L1805">
        <v>150486475</v>
      </c>
      <c r="M1805" t="s">
        <v>2145</v>
      </c>
      <c r="N1805">
        <v>803</v>
      </c>
      <c r="O1805">
        <v>10212243.711153848</v>
      </c>
      <c r="P1805" s="49" t="s">
        <v>33</v>
      </c>
      <c r="Q1805" s="49">
        <v>9800000</v>
      </c>
      <c r="R1805" s="49">
        <v>32.510452999999998</v>
      </c>
      <c r="S1805" s="49">
        <v>52.540310169999998</v>
      </c>
      <c r="T1805" s="49">
        <v>102.35469113918218</v>
      </c>
      <c r="U1805" s="49" t="s">
        <v>2146</v>
      </c>
      <c r="V1805" s="49">
        <v>0.29728859379567718</v>
      </c>
      <c r="W1805" s="49">
        <v>1.1827248672603601</v>
      </c>
      <c r="X1805" s="49">
        <v>2.8362873714296502</v>
      </c>
      <c r="Y1805" s="49">
        <v>44.303867318364098</v>
      </c>
      <c r="Z1805" s="49">
        <v>0.43808999999999998</v>
      </c>
      <c r="AA1805" s="49">
        <v>148.6976837</v>
      </c>
      <c r="AB1805" s="49">
        <v>1.7852155009999999</v>
      </c>
      <c r="AC1805" s="51">
        <v>0.55651590368719528</v>
      </c>
      <c r="AD1805" s="53">
        <v>98000</v>
      </c>
      <c r="AE1805" s="51">
        <v>104.20656848116171</v>
      </c>
      <c r="AF1805" s="51">
        <v>234.97250374376716</v>
      </c>
      <c r="AG1805" s="51">
        <v>39.696043410076598</v>
      </c>
      <c r="AH1805" s="51">
        <v>7.939551467049405E-2</v>
      </c>
      <c r="AI1805" s="51">
        <v>0.1689391004377446</v>
      </c>
      <c r="AJ1805" s="51">
        <v>0.14107393531585311</v>
      </c>
      <c r="AK1805" s="51">
        <v>122.57196489147262</v>
      </c>
      <c r="AL1805" s="51">
        <v>86.132717810113604</v>
      </c>
      <c r="AM1805" s="51">
        <v>159.01121197283163</v>
      </c>
    </row>
    <row r="1806" spans="1:39">
      <c r="A1806" t="s">
        <v>3751</v>
      </c>
      <c r="B1806">
        <v>6</v>
      </c>
      <c r="C1806" t="s">
        <v>3752</v>
      </c>
      <c r="D1806" t="s">
        <v>2144</v>
      </c>
      <c r="E1806" t="s">
        <v>137</v>
      </c>
      <c r="F1806" t="s">
        <v>138</v>
      </c>
      <c r="G1806" t="s">
        <v>139</v>
      </c>
      <c r="H1806" t="s">
        <v>140</v>
      </c>
      <c r="I1806" t="s">
        <v>10</v>
      </c>
      <c r="J1806" t="s">
        <v>20</v>
      </c>
      <c r="K1806">
        <v>52</v>
      </c>
      <c r="L1806">
        <v>150486475</v>
      </c>
      <c r="M1806" t="s">
        <v>2145</v>
      </c>
      <c r="N1806">
        <v>804</v>
      </c>
      <c r="O1806">
        <v>10224977.182115387</v>
      </c>
      <c r="P1806" s="49" t="s">
        <v>33</v>
      </c>
      <c r="Q1806" s="49">
        <v>9800000</v>
      </c>
      <c r="R1806" s="49">
        <v>32.510452999999998</v>
      </c>
      <c r="S1806" s="49">
        <v>52.540310169999998</v>
      </c>
      <c r="T1806" s="49">
        <v>102.35469113918218</v>
      </c>
      <c r="U1806" s="49" t="s">
        <v>2146</v>
      </c>
      <c r="V1806" s="49">
        <v>0.29728859379567718</v>
      </c>
      <c r="W1806" s="49">
        <v>1.1827248672603601</v>
      </c>
      <c r="X1806" s="49">
        <v>2.8362873714296502</v>
      </c>
      <c r="Y1806" s="49">
        <v>44.303867318364098</v>
      </c>
      <c r="Z1806" s="49">
        <v>0.43808999999999998</v>
      </c>
      <c r="AA1806" s="49">
        <v>148.6976837</v>
      </c>
      <c r="AB1806" s="49">
        <v>1.7852155009999999</v>
      </c>
      <c r="AC1806" s="51">
        <v>0.55651590368719528</v>
      </c>
      <c r="AD1806" s="53">
        <v>98000</v>
      </c>
      <c r="AE1806" s="51">
        <v>104.33650185832028</v>
      </c>
      <c r="AF1806" s="51">
        <v>235.26548691551753</v>
      </c>
      <c r="AG1806" s="51">
        <v>39.719210733335018</v>
      </c>
      <c r="AH1806" s="51">
        <v>7.9073904210988658E-2</v>
      </c>
      <c r="AI1806" s="51">
        <v>0.1688271886118084</v>
      </c>
      <c r="AJ1806" s="51">
        <v>0.14107393531585311</v>
      </c>
      <c r="AK1806" s="51">
        <v>122.49076845817773</v>
      </c>
      <c r="AL1806" s="51">
        <v>86.075660150294169</v>
      </c>
      <c r="AM1806" s="51">
        <v>158.90587676606128</v>
      </c>
    </row>
    <row r="1807" spans="1:39">
      <c r="A1807" t="s">
        <v>3753</v>
      </c>
      <c r="B1807">
        <v>6</v>
      </c>
      <c r="C1807" t="s">
        <v>3754</v>
      </c>
      <c r="D1807" t="s">
        <v>2144</v>
      </c>
      <c r="E1807" t="s">
        <v>137</v>
      </c>
      <c r="F1807" t="s">
        <v>138</v>
      </c>
      <c r="G1807" t="s">
        <v>139</v>
      </c>
      <c r="H1807" t="s">
        <v>140</v>
      </c>
      <c r="I1807" t="s">
        <v>10</v>
      </c>
      <c r="J1807" t="s">
        <v>20</v>
      </c>
      <c r="K1807">
        <v>52</v>
      </c>
      <c r="L1807">
        <v>150486475</v>
      </c>
      <c r="M1807" t="s">
        <v>2145</v>
      </c>
      <c r="N1807">
        <v>805</v>
      </c>
      <c r="O1807">
        <v>10237710.653076926</v>
      </c>
      <c r="P1807" s="49" t="s">
        <v>33</v>
      </c>
      <c r="Q1807" s="49">
        <v>9800000</v>
      </c>
      <c r="R1807" s="49">
        <v>32.510452999999998</v>
      </c>
      <c r="S1807" s="49">
        <v>52.540310169999998</v>
      </c>
      <c r="T1807" s="49">
        <v>102.35469113918218</v>
      </c>
      <c r="U1807" s="49" t="s">
        <v>2146</v>
      </c>
      <c r="V1807" s="49">
        <v>0.29728859379567718</v>
      </c>
      <c r="W1807" s="49">
        <v>1.1827248672603601</v>
      </c>
      <c r="X1807" s="49">
        <v>2.8362873714296502</v>
      </c>
      <c r="Y1807" s="49">
        <v>44.303867318364098</v>
      </c>
      <c r="Z1807" s="49">
        <v>0.43808999999999998</v>
      </c>
      <c r="AA1807" s="49">
        <v>148.6976837</v>
      </c>
      <c r="AB1807" s="49">
        <v>1.7852155009999999</v>
      </c>
      <c r="AC1807" s="51">
        <v>0.55651590368719528</v>
      </c>
      <c r="AD1807" s="53">
        <v>98000</v>
      </c>
      <c r="AE1807" s="51">
        <v>104.46643523547884</v>
      </c>
      <c r="AF1807" s="51">
        <v>235.55847008726789</v>
      </c>
      <c r="AG1807" s="51">
        <v>39.742284069898332</v>
      </c>
      <c r="AH1807" s="51">
        <v>7.8753112083085081E-2</v>
      </c>
      <c r="AI1807" s="51">
        <v>0.16871515617831495</v>
      </c>
      <c r="AJ1807" s="51">
        <v>0.14107393531585311</v>
      </c>
      <c r="AK1807" s="51">
        <v>122.40948451935431</v>
      </c>
      <c r="AL1807" s="51">
        <v>86.018540999341738</v>
      </c>
      <c r="AM1807" s="51">
        <v>158.80042803936686</v>
      </c>
    </row>
    <row r="1808" spans="1:39">
      <c r="A1808" t="s">
        <v>3755</v>
      </c>
      <c r="B1808">
        <v>6</v>
      </c>
      <c r="C1808" t="s">
        <v>3756</v>
      </c>
      <c r="D1808" t="s">
        <v>2144</v>
      </c>
      <c r="E1808" t="s">
        <v>137</v>
      </c>
      <c r="F1808" t="s">
        <v>138</v>
      </c>
      <c r="G1808" t="s">
        <v>139</v>
      </c>
      <c r="H1808" t="s">
        <v>140</v>
      </c>
      <c r="I1808" t="s">
        <v>10</v>
      </c>
      <c r="J1808" t="s">
        <v>20</v>
      </c>
      <c r="K1808">
        <v>52</v>
      </c>
      <c r="L1808">
        <v>150486475</v>
      </c>
      <c r="M1808" t="s">
        <v>2145</v>
      </c>
      <c r="N1808">
        <v>806</v>
      </c>
      <c r="O1808">
        <v>10250444.124038465</v>
      </c>
      <c r="P1808" s="49" t="s">
        <v>33</v>
      </c>
      <c r="Q1808" s="49">
        <v>9800000</v>
      </c>
      <c r="R1808" s="49">
        <v>32.510452999999998</v>
      </c>
      <c r="S1808" s="49">
        <v>52.540310169999998</v>
      </c>
      <c r="T1808" s="49">
        <v>102.35469113918218</v>
      </c>
      <c r="U1808" s="49" t="s">
        <v>2146</v>
      </c>
      <c r="V1808" s="49">
        <v>0.29728859379567718</v>
      </c>
      <c r="W1808" s="49">
        <v>1.1827248672603601</v>
      </c>
      <c r="X1808" s="49">
        <v>2.8362873714296502</v>
      </c>
      <c r="Y1808" s="49">
        <v>44.303867318364098</v>
      </c>
      <c r="Z1808" s="49">
        <v>0.43808999999999998</v>
      </c>
      <c r="AA1808" s="49">
        <v>148.6976837</v>
      </c>
      <c r="AB1808" s="49">
        <v>1.7852155009999999</v>
      </c>
      <c r="AC1808" s="51">
        <v>0.55651590368719528</v>
      </c>
      <c r="AD1808" s="53">
        <v>98000</v>
      </c>
      <c r="AE1808" s="51">
        <v>104.59636861263741</v>
      </c>
      <c r="AF1808" s="51">
        <v>235.85145325901823</v>
      </c>
      <c r="AG1808" s="51">
        <v>39.765263659805164</v>
      </c>
      <c r="AH1808" s="51">
        <v>7.8433139246693831E-2</v>
      </c>
      <c r="AI1808" s="51">
        <v>0.16860300460448685</v>
      </c>
      <c r="AJ1808" s="51">
        <v>0.14107393531585311</v>
      </c>
      <c r="AK1808" s="51">
        <v>122.32811413953009</v>
      </c>
      <c r="AL1808" s="51">
        <v>85.961361105312079</v>
      </c>
      <c r="AM1808" s="51">
        <v>158.69486717374809</v>
      </c>
    </row>
    <row r="1809" spans="1:39">
      <c r="A1809" t="s">
        <v>3757</v>
      </c>
      <c r="B1809">
        <v>6</v>
      </c>
      <c r="C1809" t="s">
        <v>3758</v>
      </c>
      <c r="D1809" t="s">
        <v>2144</v>
      </c>
      <c r="E1809" t="s">
        <v>137</v>
      </c>
      <c r="F1809" t="s">
        <v>138</v>
      </c>
      <c r="G1809" t="s">
        <v>139</v>
      </c>
      <c r="H1809" t="s">
        <v>140</v>
      </c>
      <c r="I1809" t="s">
        <v>10</v>
      </c>
      <c r="J1809" t="s">
        <v>20</v>
      </c>
      <c r="K1809">
        <v>52</v>
      </c>
      <c r="L1809">
        <v>150486475</v>
      </c>
      <c r="M1809" t="s">
        <v>2145</v>
      </c>
      <c r="N1809">
        <v>807</v>
      </c>
      <c r="O1809">
        <v>10263177.595000004</v>
      </c>
      <c r="P1809" s="49" t="s">
        <v>33</v>
      </c>
      <c r="Q1809" s="49">
        <v>9800000</v>
      </c>
      <c r="R1809" s="49">
        <v>32.510452999999998</v>
      </c>
      <c r="S1809" s="49">
        <v>52.540310169999998</v>
      </c>
      <c r="T1809" s="49">
        <v>102.35469113918218</v>
      </c>
      <c r="U1809" s="49" t="s">
        <v>2146</v>
      </c>
      <c r="V1809" s="49">
        <v>0.29728859379567718</v>
      </c>
      <c r="W1809" s="49">
        <v>1.1827248672603601</v>
      </c>
      <c r="X1809" s="49">
        <v>2.8362873714296502</v>
      </c>
      <c r="Y1809" s="49">
        <v>44.303867318364098</v>
      </c>
      <c r="Z1809" s="49">
        <v>0.43808999999999998</v>
      </c>
      <c r="AA1809" s="49">
        <v>148.6976837</v>
      </c>
      <c r="AB1809" s="49">
        <v>1.7852155009999999</v>
      </c>
      <c r="AC1809" s="51">
        <v>0.55651590368719528</v>
      </c>
      <c r="AD1809" s="53">
        <v>98000</v>
      </c>
      <c r="AE1809" s="51">
        <v>104.72630198979596</v>
      </c>
      <c r="AF1809" s="51">
        <v>236.14443643076856</v>
      </c>
      <c r="AG1809" s="51">
        <v>39.788149743368344</v>
      </c>
      <c r="AH1809" s="51">
        <v>7.8113986637708549E-2</v>
      </c>
      <c r="AI1809" s="51">
        <v>0.16849073535142634</v>
      </c>
      <c r="AJ1809" s="51">
        <v>0.14107393531585311</v>
      </c>
      <c r="AK1809" s="51">
        <v>122.24665837879223</v>
      </c>
      <c r="AL1809" s="51">
        <v>85.904121213140542</v>
      </c>
      <c r="AM1809" s="51">
        <v>158.58919554444392</v>
      </c>
    </row>
    <row r="1810" spans="1:39">
      <c r="A1810" t="s">
        <v>3759</v>
      </c>
      <c r="B1810">
        <v>6</v>
      </c>
      <c r="C1810" t="s">
        <v>3760</v>
      </c>
      <c r="D1810" t="s">
        <v>2144</v>
      </c>
      <c r="E1810" t="s">
        <v>137</v>
      </c>
      <c r="F1810" t="s">
        <v>138</v>
      </c>
      <c r="G1810" t="s">
        <v>139</v>
      </c>
      <c r="H1810" t="s">
        <v>140</v>
      </c>
      <c r="I1810" t="s">
        <v>10</v>
      </c>
      <c r="J1810" t="s">
        <v>20</v>
      </c>
      <c r="K1810">
        <v>52</v>
      </c>
      <c r="L1810">
        <v>150486475</v>
      </c>
      <c r="M1810" t="s">
        <v>2145</v>
      </c>
      <c r="N1810">
        <v>808</v>
      </c>
      <c r="O1810">
        <v>10275911.065961543</v>
      </c>
      <c r="P1810" s="49" t="s">
        <v>33</v>
      </c>
      <c r="Q1810" s="49">
        <v>9800000</v>
      </c>
      <c r="R1810" s="49">
        <v>32.510452999999998</v>
      </c>
      <c r="S1810" s="49">
        <v>52.540310169999998</v>
      </c>
      <c r="T1810" s="49">
        <v>102.35469113918218</v>
      </c>
      <c r="U1810" s="49" t="s">
        <v>2146</v>
      </c>
      <c r="V1810" s="49">
        <v>0.29728859379567718</v>
      </c>
      <c r="W1810" s="49">
        <v>1.1827248672603601</v>
      </c>
      <c r="X1810" s="49">
        <v>2.8362873714296502</v>
      </c>
      <c r="Y1810" s="49">
        <v>44.303867318364098</v>
      </c>
      <c r="Z1810" s="49">
        <v>0.43808999999999998</v>
      </c>
      <c r="AA1810" s="49">
        <v>148.6976837</v>
      </c>
      <c r="AB1810" s="49">
        <v>1.7852155009999999</v>
      </c>
      <c r="AC1810" s="51">
        <v>0.55651590368719528</v>
      </c>
      <c r="AD1810" s="53">
        <v>98000</v>
      </c>
      <c r="AE1810" s="51">
        <v>104.85623536695452</v>
      </c>
      <c r="AF1810" s="51">
        <v>236.43741960251893</v>
      </c>
      <c r="AG1810" s="51">
        <v>39.810942561167792</v>
      </c>
      <c r="AH1810" s="51">
        <v>7.7795655167761921E-2</v>
      </c>
      <c r="AI1810" s="51">
        <v>0.16837834987412315</v>
      </c>
      <c r="AJ1810" s="51">
        <v>0.14107393531585311</v>
      </c>
      <c r="AK1810" s="51">
        <v>122.16511829279305</v>
      </c>
      <c r="AL1810" s="51">
        <v>85.846822064646034</v>
      </c>
      <c r="AM1810" s="51">
        <v>158.48341452094004</v>
      </c>
    </row>
    <row r="1811" spans="1:39">
      <c r="A1811" t="s">
        <v>3761</v>
      </c>
      <c r="B1811">
        <v>6</v>
      </c>
      <c r="C1811" t="s">
        <v>3762</v>
      </c>
      <c r="D1811" t="s">
        <v>2144</v>
      </c>
      <c r="E1811" t="s">
        <v>137</v>
      </c>
      <c r="F1811" t="s">
        <v>138</v>
      </c>
      <c r="G1811" t="s">
        <v>139</v>
      </c>
      <c r="H1811" t="s">
        <v>140</v>
      </c>
      <c r="I1811" t="s">
        <v>10</v>
      </c>
      <c r="J1811" t="s">
        <v>20</v>
      </c>
      <c r="K1811">
        <v>52</v>
      </c>
      <c r="L1811">
        <v>150486475</v>
      </c>
      <c r="M1811" t="s">
        <v>2145</v>
      </c>
      <c r="N1811">
        <v>809</v>
      </c>
      <c r="O1811">
        <v>10288644.536923083</v>
      </c>
      <c r="P1811" s="49" t="s">
        <v>33</v>
      </c>
      <c r="Q1811" s="49">
        <v>9800000</v>
      </c>
      <c r="R1811" s="49">
        <v>32.510452999999998</v>
      </c>
      <c r="S1811" s="49">
        <v>52.540310169999998</v>
      </c>
      <c r="T1811" s="49">
        <v>102.35469113918218</v>
      </c>
      <c r="U1811" s="49" t="s">
        <v>2146</v>
      </c>
      <c r="V1811" s="49">
        <v>0.29728859379567718</v>
      </c>
      <c r="W1811" s="49">
        <v>1.1827248672603601</v>
      </c>
      <c r="X1811" s="49">
        <v>2.8362873714296502</v>
      </c>
      <c r="Y1811" s="49">
        <v>44.303867318364098</v>
      </c>
      <c r="Z1811" s="49">
        <v>0.43808999999999998</v>
      </c>
      <c r="AA1811" s="49">
        <v>148.6976837</v>
      </c>
      <c r="AB1811" s="49">
        <v>1.7852155009999999</v>
      </c>
      <c r="AC1811" s="51">
        <v>0.55651590368719528</v>
      </c>
      <c r="AD1811" s="53">
        <v>98000</v>
      </c>
      <c r="AE1811" s="51">
        <v>104.98616874411309</v>
      </c>
      <c r="AF1811" s="51">
        <v>236.73040277426927</v>
      </c>
      <c r="AG1811" s="51">
        <v>39.83364235404354</v>
      </c>
      <c r="AH1811" s="51">
        <v>7.7478145724669489E-2</v>
      </c>
      <c r="AI1811" s="51">
        <v>0.16826584962146293</v>
      </c>
      <c r="AJ1811" s="51">
        <v>0.14107393531585311</v>
      </c>
      <c r="AK1811" s="51">
        <v>122.0834949327561</v>
      </c>
      <c r="AL1811" s="51">
        <v>85.789464398535344</v>
      </c>
      <c r="AM1811" s="51">
        <v>158.37752546697683</v>
      </c>
    </row>
    <row r="1812" spans="1:39">
      <c r="A1812" t="s">
        <v>3763</v>
      </c>
      <c r="B1812">
        <v>6</v>
      </c>
      <c r="C1812" t="s">
        <v>3764</v>
      </c>
      <c r="D1812" t="s">
        <v>2144</v>
      </c>
      <c r="E1812" t="s">
        <v>137</v>
      </c>
      <c r="F1812" t="s">
        <v>138</v>
      </c>
      <c r="G1812" t="s">
        <v>139</v>
      </c>
      <c r="H1812" t="s">
        <v>140</v>
      </c>
      <c r="I1812" t="s">
        <v>10</v>
      </c>
      <c r="J1812" t="s">
        <v>20</v>
      </c>
      <c r="K1812">
        <v>52</v>
      </c>
      <c r="L1812">
        <v>150486475</v>
      </c>
      <c r="M1812" t="s">
        <v>2145</v>
      </c>
      <c r="N1812">
        <v>810</v>
      </c>
      <c r="O1812">
        <v>10301378.007884622</v>
      </c>
      <c r="P1812" s="49" t="s">
        <v>33</v>
      </c>
      <c r="Q1812" s="49">
        <v>9800000</v>
      </c>
      <c r="R1812" s="49">
        <v>32.510452999999998</v>
      </c>
      <c r="S1812" s="49">
        <v>52.540310169999998</v>
      </c>
      <c r="T1812" s="49">
        <v>102.35469113918218</v>
      </c>
      <c r="U1812" s="49" t="s">
        <v>2146</v>
      </c>
      <c r="V1812" s="49">
        <v>0.29728859379567718</v>
      </c>
      <c r="W1812" s="49">
        <v>1.1827248672603601</v>
      </c>
      <c r="X1812" s="49">
        <v>2.8362873714296502</v>
      </c>
      <c r="Y1812" s="49">
        <v>44.303867318364098</v>
      </c>
      <c r="Z1812" s="49">
        <v>0.43808999999999998</v>
      </c>
      <c r="AA1812" s="49">
        <v>148.6976837</v>
      </c>
      <c r="AB1812" s="49">
        <v>1.7852155009999999</v>
      </c>
      <c r="AC1812" s="51">
        <v>0.55651590368719528</v>
      </c>
      <c r="AD1812" s="53">
        <v>98000</v>
      </c>
      <c r="AE1812" s="51">
        <v>105.11610212127165</v>
      </c>
      <c r="AF1812" s="51">
        <v>237.02338594601963</v>
      </c>
      <c r="AG1812" s="51">
        <v>39.856249363088743</v>
      </c>
      <c r="AH1812" s="51">
        <v>7.7161459172354313E-2</v>
      </c>
      <c r="AI1812" s="51">
        <v>0.16815323603623533</v>
      </c>
      <c r="AJ1812" s="51">
        <v>0.14107393531585311</v>
      </c>
      <c r="AK1812" s="51">
        <v>122.00178934548201</v>
      </c>
      <c r="AL1812" s="51">
        <v>85.732048950407233</v>
      </c>
      <c r="AM1812" s="51">
        <v>158.27152974055679</v>
      </c>
    </row>
    <row r="1813" spans="1:39">
      <c r="A1813" t="s">
        <v>3765</v>
      </c>
      <c r="B1813">
        <v>6</v>
      </c>
      <c r="C1813" t="s">
        <v>3766</v>
      </c>
      <c r="D1813" t="s">
        <v>2144</v>
      </c>
      <c r="E1813" t="s">
        <v>137</v>
      </c>
      <c r="F1813" t="s">
        <v>138</v>
      </c>
      <c r="G1813" t="s">
        <v>139</v>
      </c>
      <c r="H1813" t="s">
        <v>140</v>
      </c>
      <c r="I1813" t="s">
        <v>10</v>
      </c>
      <c r="J1813" t="s">
        <v>20</v>
      </c>
      <c r="K1813">
        <v>52</v>
      </c>
      <c r="L1813">
        <v>150486475</v>
      </c>
      <c r="M1813" t="s">
        <v>2145</v>
      </c>
      <c r="N1813">
        <v>811</v>
      </c>
      <c r="O1813">
        <v>10314111.478846161</v>
      </c>
      <c r="P1813" s="49" t="s">
        <v>33</v>
      </c>
      <c r="Q1813" s="49">
        <v>9800000</v>
      </c>
      <c r="R1813" s="49">
        <v>32.510452999999998</v>
      </c>
      <c r="S1813" s="49">
        <v>52.540310169999998</v>
      </c>
      <c r="T1813" s="49">
        <v>102.35469113918218</v>
      </c>
      <c r="U1813" s="49" t="s">
        <v>2146</v>
      </c>
      <c r="V1813" s="49">
        <v>0.29728859379567718</v>
      </c>
      <c r="W1813" s="49">
        <v>1.1827248672603601</v>
      </c>
      <c r="X1813" s="49">
        <v>2.8362873714296502</v>
      </c>
      <c r="Y1813" s="49">
        <v>44.303867318364098</v>
      </c>
      <c r="Z1813" s="49">
        <v>0.43808999999999998</v>
      </c>
      <c r="AA1813" s="49">
        <v>148.6976837</v>
      </c>
      <c r="AB1813" s="49">
        <v>1.7852155009999999</v>
      </c>
      <c r="AC1813" s="51">
        <v>0.55651590368719528</v>
      </c>
      <c r="AD1813" s="53">
        <v>98000</v>
      </c>
      <c r="AE1813" s="51">
        <v>105.24603549843022</v>
      </c>
      <c r="AF1813" s="51">
        <v>237.31636911776997</v>
      </c>
      <c r="AG1813" s="51">
        <v>39.878763829642729</v>
      </c>
      <c r="AH1813" s="51">
        <v>7.6845596351081139E-2</v>
      </c>
      <c r="AI1813" s="51">
        <v>0.16804051055514255</v>
      </c>
      <c r="AJ1813" s="51">
        <v>0.14107393531585311</v>
      </c>
      <c r="AK1813" s="51">
        <v>121.92000257335479</v>
      </c>
      <c r="AL1813" s="51">
        <v>85.674576452756796</v>
      </c>
      <c r="AM1813" s="51">
        <v>158.16542869395278</v>
      </c>
    </row>
    <row r="1814" spans="1:39">
      <c r="A1814" t="s">
        <v>3767</v>
      </c>
      <c r="B1814">
        <v>6</v>
      </c>
      <c r="C1814" t="s">
        <v>3768</v>
      </c>
      <c r="D1814" t="s">
        <v>2144</v>
      </c>
      <c r="E1814" t="s">
        <v>137</v>
      </c>
      <c r="F1814" t="s">
        <v>138</v>
      </c>
      <c r="G1814" t="s">
        <v>139</v>
      </c>
      <c r="H1814" t="s">
        <v>140</v>
      </c>
      <c r="I1814" t="s">
        <v>10</v>
      </c>
      <c r="J1814" t="s">
        <v>20</v>
      </c>
      <c r="K1814">
        <v>52</v>
      </c>
      <c r="L1814">
        <v>150486475</v>
      </c>
      <c r="M1814" t="s">
        <v>2145</v>
      </c>
      <c r="N1814">
        <v>812</v>
      </c>
      <c r="O1814">
        <v>10326844.9498077</v>
      </c>
      <c r="P1814" s="49" t="s">
        <v>33</v>
      </c>
      <c r="Q1814" s="49">
        <v>9800000</v>
      </c>
      <c r="R1814" s="49">
        <v>32.510452999999998</v>
      </c>
      <c r="S1814" s="49">
        <v>52.540310169999998</v>
      </c>
      <c r="T1814" s="49">
        <v>102.35469113918218</v>
      </c>
      <c r="U1814" s="49" t="s">
        <v>2146</v>
      </c>
      <c r="V1814" s="49">
        <v>0.29728859379567718</v>
      </c>
      <c r="W1814" s="49">
        <v>1.1827248672603601</v>
      </c>
      <c r="X1814" s="49">
        <v>2.8362873714296502</v>
      </c>
      <c r="Y1814" s="49">
        <v>44.303867318364098</v>
      </c>
      <c r="Z1814" s="49">
        <v>0.43808999999999998</v>
      </c>
      <c r="AA1814" s="49">
        <v>148.6976837</v>
      </c>
      <c r="AB1814" s="49">
        <v>1.7852155009999999</v>
      </c>
      <c r="AC1814" s="51">
        <v>0.55651590368719528</v>
      </c>
      <c r="AD1814" s="53">
        <v>98000</v>
      </c>
      <c r="AE1814" s="51">
        <v>105.37596887558877</v>
      </c>
      <c r="AF1814" s="51">
        <v>237.6093522895203</v>
      </c>
      <c r="AG1814" s="51">
        <v>39.901185995284074</v>
      </c>
      <c r="AH1814" s="51">
        <v>7.653055807741653E-2</v>
      </c>
      <c r="AI1814" s="51">
        <v>0.1679276746088075</v>
      </c>
      <c r="AJ1814" s="51">
        <v>0.14107393531585311</v>
      </c>
      <c r="AK1814" s="51">
        <v>121.83813565434765</v>
      </c>
      <c r="AL1814" s="51">
        <v>85.617047634979684</v>
      </c>
      <c r="AM1814" s="51">
        <v>158.05922367371565</v>
      </c>
    </row>
    <row r="1815" spans="1:39">
      <c r="A1815" t="s">
        <v>3769</v>
      </c>
      <c r="B1815">
        <v>6</v>
      </c>
      <c r="C1815" t="s">
        <v>3770</v>
      </c>
      <c r="D1815" t="s">
        <v>2144</v>
      </c>
      <c r="E1815" t="s">
        <v>137</v>
      </c>
      <c r="F1815" t="s">
        <v>138</v>
      </c>
      <c r="G1815" t="s">
        <v>139</v>
      </c>
      <c r="H1815" t="s">
        <v>140</v>
      </c>
      <c r="I1815" t="s">
        <v>10</v>
      </c>
      <c r="J1815" t="s">
        <v>20</v>
      </c>
      <c r="K1815">
        <v>52</v>
      </c>
      <c r="L1815">
        <v>150486475</v>
      </c>
      <c r="M1815" t="s">
        <v>2145</v>
      </c>
      <c r="N1815">
        <v>813</v>
      </c>
      <c r="O1815">
        <v>10339578.420769239</v>
      </c>
      <c r="P1815" s="49" t="s">
        <v>33</v>
      </c>
      <c r="Q1815" s="49">
        <v>9800000</v>
      </c>
      <c r="R1815" s="49">
        <v>32.510452999999998</v>
      </c>
      <c r="S1815" s="49">
        <v>52.540310169999998</v>
      </c>
      <c r="T1815" s="49">
        <v>102.35469113918218</v>
      </c>
      <c r="U1815" s="49" t="s">
        <v>2146</v>
      </c>
      <c r="V1815" s="49">
        <v>0.29728859379567718</v>
      </c>
      <c r="W1815" s="49">
        <v>1.1827248672603601</v>
      </c>
      <c r="X1815" s="49">
        <v>2.8362873714296502</v>
      </c>
      <c r="Y1815" s="49">
        <v>44.303867318364098</v>
      </c>
      <c r="Z1815" s="49">
        <v>0.43808999999999998</v>
      </c>
      <c r="AA1815" s="49">
        <v>148.6976837</v>
      </c>
      <c r="AB1815" s="49">
        <v>1.7852155009999999</v>
      </c>
      <c r="AC1815" s="51">
        <v>0.55651590368719528</v>
      </c>
      <c r="AD1815" s="53">
        <v>98000</v>
      </c>
      <c r="AE1815" s="51">
        <v>105.50590225274733</v>
      </c>
      <c r="AF1815" s="51">
        <v>237.90233546127067</v>
      </c>
      <c r="AG1815" s="51">
        <v>39.923516101823758</v>
      </c>
      <c r="AH1815" s="51">
        <v>7.6216345144594938E-2</v>
      </c>
      <c r="AI1815" s="51">
        <v>0.16781472962178259</v>
      </c>
      <c r="AJ1815" s="51">
        <v>0.14107393531585311</v>
      </c>
      <c r="AK1815" s="51">
        <v>121.75618962202942</v>
      </c>
      <c r="AL1815" s="51">
        <v>85.559463223376468</v>
      </c>
      <c r="AM1815" s="51">
        <v>157.95291602068238</v>
      </c>
    </row>
    <row r="1816" spans="1:39">
      <c r="A1816" t="s">
        <v>3771</v>
      </c>
      <c r="B1816">
        <v>6</v>
      </c>
      <c r="C1816" t="s">
        <v>3772</v>
      </c>
      <c r="D1816" t="s">
        <v>2144</v>
      </c>
      <c r="E1816" t="s">
        <v>137</v>
      </c>
      <c r="F1816" t="s">
        <v>138</v>
      </c>
      <c r="G1816" t="s">
        <v>139</v>
      </c>
      <c r="H1816" t="s">
        <v>140</v>
      </c>
      <c r="I1816" t="s">
        <v>10</v>
      </c>
      <c r="J1816" t="s">
        <v>20</v>
      </c>
      <c r="K1816">
        <v>52</v>
      </c>
      <c r="L1816">
        <v>150486475</v>
      </c>
      <c r="M1816" t="s">
        <v>2145</v>
      </c>
      <c r="N1816">
        <v>814</v>
      </c>
      <c r="O1816">
        <v>10352311.891730778</v>
      </c>
      <c r="P1816" s="49" t="s">
        <v>33</v>
      </c>
      <c r="Q1816" s="49">
        <v>9800000</v>
      </c>
      <c r="R1816" s="49">
        <v>32.510452999999998</v>
      </c>
      <c r="S1816" s="49">
        <v>52.540310169999998</v>
      </c>
      <c r="T1816" s="49">
        <v>102.35469113918218</v>
      </c>
      <c r="U1816" s="49" t="s">
        <v>2146</v>
      </c>
      <c r="V1816" s="49">
        <v>0.29728859379567718</v>
      </c>
      <c r="W1816" s="49">
        <v>1.1827248672603601</v>
      </c>
      <c r="X1816" s="49">
        <v>2.8362873714296502</v>
      </c>
      <c r="Y1816" s="49">
        <v>44.303867318364098</v>
      </c>
      <c r="Z1816" s="49">
        <v>0.43808999999999998</v>
      </c>
      <c r="AA1816" s="49">
        <v>148.6976837</v>
      </c>
      <c r="AB1816" s="49">
        <v>1.7852155009999999</v>
      </c>
      <c r="AC1816" s="51">
        <v>0.55651590368719528</v>
      </c>
      <c r="AD1816" s="53">
        <v>98000</v>
      </c>
      <c r="AE1816" s="51">
        <v>105.6358356299059</v>
      </c>
      <c r="AF1816" s="51">
        <v>238.195318633021</v>
      </c>
      <c r="AG1816" s="51">
        <v>39.94575439129828</v>
      </c>
      <c r="AH1816" s="51">
        <v>7.5902958322372718E-2</v>
      </c>
      <c r="AI1816" s="51">
        <v>0.16770167701255823</v>
      </c>
      <c r="AJ1816" s="51">
        <v>0.14107393531585311</v>
      </c>
      <c r="AK1816" s="51">
        <v>121.6741655055707</v>
      </c>
      <c r="AL1816" s="51">
        <v>85.501823941157085</v>
      </c>
      <c r="AM1816" s="51">
        <v>157.84650706998431</v>
      </c>
    </row>
    <row r="1817" spans="1:39">
      <c r="A1817" t="s">
        <v>3773</v>
      </c>
      <c r="B1817">
        <v>6</v>
      </c>
      <c r="C1817" t="s">
        <v>3774</v>
      </c>
      <c r="D1817" t="s">
        <v>2144</v>
      </c>
      <c r="E1817" t="s">
        <v>137</v>
      </c>
      <c r="F1817" t="s">
        <v>138</v>
      </c>
      <c r="G1817" t="s">
        <v>139</v>
      </c>
      <c r="H1817" t="s">
        <v>140</v>
      </c>
      <c r="I1817" t="s">
        <v>10</v>
      </c>
      <c r="J1817" t="s">
        <v>20</v>
      </c>
      <c r="K1817">
        <v>52</v>
      </c>
      <c r="L1817">
        <v>150486475</v>
      </c>
      <c r="M1817" t="s">
        <v>2145</v>
      </c>
      <c r="N1817">
        <v>815</v>
      </c>
      <c r="O1817">
        <v>10365045.362692317</v>
      </c>
      <c r="P1817" s="49" t="s">
        <v>33</v>
      </c>
      <c r="Q1817" s="49">
        <v>9800000</v>
      </c>
      <c r="R1817" s="49">
        <v>32.510452999999998</v>
      </c>
      <c r="S1817" s="49">
        <v>52.540310169999998</v>
      </c>
      <c r="T1817" s="49">
        <v>102.35469113918218</v>
      </c>
      <c r="U1817" s="49" t="s">
        <v>2146</v>
      </c>
      <c r="V1817" s="49">
        <v>0.29728859379567718</v>
      </c>
      <c r="W1817" s="49">
        <v>1.1827248672603601</v>
      </c>
      <c r="X1817" s="49">
        <v>2.8362873714296502</v>
      </c>
      <c r="Y1817" s="49">
        <v>44.303867318364098</v>
      </c>
      <c r="Z1817" s="49">
        <v>0.43808999999999998</v>
      </c>
      <c r="AA1817" s="49">
        <v>148.6976837</v>
      </c>
      <c r="AB1817" s="49">
        <v>1.7852155009999999</v>
      </c>
      <c r="AC1817" s="51">
        <v>0.55651590368719528</v>
      </c>
      <c r="AD1817" s="53">
        <v>98000</v>
      </c>
      <c r="AE1817" s="51">
        <v>105.76576900706446</v>
      </c>
      <c r="AF1817" s="51">
        <v>238.48830180477137</v>
      </c>
      <c r="AG1817" s="51">
        <v>39.967901105962866</v>
      </c>
      <c r="AH1817" s="51">
        <v>7.5590398357269606E-2</v>
      </c>
      <c r="AI1817" s="51">
        <v>0.16758851819357137</v>
      </c>
      <c r="AJ1817" s="51">
        <v>0.14107393531585311</v>
      </c>
      <c r="AK1817" s="51">
        <v>121.59206432975007</v>
      </c>
      <c r="AL1817" s="51">
        <v>85.444130508445156</v>
      </c>
      <c r="AM1817" s="51">
        <v>157.739998151055</v>
      </c>
    </row>
    <row r="1818" spans="1:39">
      <c r="A1818" t="s">
        <v>3775</v>
      </c>
      <c r="B1818">
        <v>6</v>
      </c>
      <c r="C1818" t="s">
        <v>3776</v>
      </c>
      <c r="D1818" t="s">
        <v>2144</v>
      </c>
      <c r="E1818" t="s">
        <v>137</v>
      </c>
      <c r="F1818" t="s">
        <v>138</v>
      </c>
      <c r="G1818" t="s">
        <v>139</v>
      </c>
      <c r="H1818" t="s">
        <v>140</v>
      </c>
      <c r="I1818" t="s">
        <v>10</v>
      </c>
      <c r="J1818" t="s">
        <v>20</v>
      </c>
      <c r="K1818">
        <v>52</v>
      </c>
      <c r="L1818">
        <v>150486475</v>
      </c>
      <c r="M1818" t="s">
        <v>2145</v>
      </c>
      <c r="N1818">
        <v>816</v>
      </c>
      <c r="O1818">
        <v>10377778.833653856</v>
      </c>
      <c r="P1818" s="49" t="s">
        <v>33</v>
      </c>
      <c r="Q1818" s="49">
        <v>9800000</v>
      </c>
      <c r="R1818" s="49">
        <v>32.510452999999998</v>
      </c>
      <c r="S1818" s="49">
        <v>52.540310169999998</v>
      </c>
      <c r="T1818" s="49">
        <v>102.35469113918218</v>
      </c>
      <c r="U1818" s="49" t="s">
        <v>2146</v>
      </c>
      <c r="V1818" s="49">
        <v>0.29728859379567718</v>
      </c>
      <c r="W1818" s="49">
        <v>1.1827248672603601</v>
      </c>
      <c r="X1818" s="49">
        <v>2.8362873714296502</v>
      </c>
      <c r="Y1818" s="49">
        <v>44.303867318364098</v>
      </c>
      <c r="Z1818" s="49">
        <v>0.43808999999999998</v>
      </c>
      <c r="AA1818" s="49">
        <v>148.6976837</v>
      </c>
      <c r="AB1818" s="49">
        <v>1.7852155009999999</v>
      </c>
      <c r="AC1818" s="51">
        <v>0.55651590368719528</v>
      </c>
      <c r="AD1818" s="53">
        <v>98000</v>
      </c>
      <c r="AE1818" s="51">
        <v>105.89570238422301</v>
      </c>
      <c r="AF1818" s="51">
        <v>238.78128497652168</v>
      </c>
      <c r="AG1818" s="51">
        <v>39.989956488284712</v>
      </c>
      <c r="AH1818" s="51">
        <v>7.5278665972807912E-2</v>
      </c>
      <c r="AI1818" s="51">
        <v>0.16747525457121462</v>
      </c>
      <c r="AJ1818" s="51">
        <v>0.14107393531585311</v>
      </c>
      <c r="AK1818" s="51">
        <v>121.50988711496072</v>
      </c>
      <c r="AL1818" s="51">
        <v>85.386383642282567</v>
      </c>
      <c r="AM1818" s="51">
        <v>157.63339058763887</v>
      </c>
    </row>
    <row r="1819" spans="1:39">
      <c r="A1819" t="s">
        <v>3777</v>
      </c>
      <c r="B1819">
        <v>6</v>
      </c>
      <c r="C1819" t="s">
        <v>3778</v>
      </c>
      <c r="D1819" t="s">
        <v>2144</v>
      </c>
      <c r="E1819" t="s">
        <v>137</v>
      </c>
      <c r="F1819" t="s">
        <v>138</v>
      </c>
      <c r="G1819" t="s">
        <v>139</v>
      </c>
      <c r="H1819" t="s">
        <v>140</v>
      </c>
      <c r="I1819" t="s">
        <v>10</v>
      </c>
      <c r="J1819" t="s">
        <v>20</v>
      </c>
      <c r="K1819">
        <v>52</v>
      </c>
      <c r="L1819">
        <v>150486475</v>
      </c>
      <c r="M1819" t="s">
        <v>2145</v>
      </c>
      <c r="N1819">
        <v>817</v>
      </c>
      <c r="O1819">
        <v>10390512.304615395</v>
      </c>
      <c r="P1819" s="49" t="s">
        <v>33</v>
      </c>
      <c r="Q1819" s="49">
        <v>9800000</v>
      </c>
      <c r="R1819" s="49">
        <v>32.510452999999998</v>
      </c>
      <c r="S1819" s="49">
        <v>52.540310169999998</v>
      </c>
      <c r="T1819" s="49">
        <v>102.35469113918218</v>
      </c>
      <c r="U1819" s="49" t="s">
        <v>2146</v>
      </c>
      <c r="V1819" s="49">
        <v>0.29728859379567718</v>
      </c>
      <c r="W1819" s="49">
        <v>1.1827248672603601</v>
      </c>
      <c r="X1819" s="49">
        <v>2.8362873714296502</v>
      </c>
      <c r="Y1819" s="49">
        <v>44.303867318364098</v>
      </c>
      <c r="Z1819" s="49">
        <v>0.43808999999999998</v>
      </c>
      <c r="AA1819" s="49">
        <v>148.6976837</v>
      </c>
      <c r="AB1819" s="49">
        <v>1.7852155009999999</v>
      </c>
      <c r="AC1819" s="51">
        <v>0.55651590368719528</v>
      </c>
      <c r="AD1819" s="53">
        <v>98000</v>
      </c>
      <c r="AE1819" s="51">
        <v>106.02563576138158</v>
      </c>
      <c r="AF1819" s="51">
        <v>239.07426814827204</v>
      </c>
      <c r="AG1819" s="51">
        <v>40.011920780936222</v>
      </c>
      <c r="AH1819" s="51">
        <v>7.4967761869358426E-2</v>
      </c>
      <c r="AI1819" s="51">
        <v>0.16736188754584469</v>
      </c>
      <c r="AJ1819" s="51">
        <v>0.14107393531585311</v>
      </c>
      <c r="AK1819" s="51">
        <v>121.42763487721653</v>
      </c>
      <c r="AL1819" s="51">
        <v>85.3285840566339</v>
      </c>
      <c r="AM1819" s="51">
        <v>157.52668569779917</v>
      </c>
    </row>
    <row r="1820" spans="1:39">
      <c r="A1820" t="s">
        <v>3779</v>
      </c>
      <c r="B1820">
        <v>6</v>
      </c>
      <c r="C1820" t="s">
        <v>3780</v>
      </c>
      <c r="D1820" t="s">
        <v>2144</v>
      </c>
      <c r="E1820" t="s">
        <v>137</v>
      </c>
      <c r="F1820" t="s">
        <v>138</v>
      </c>
      <c r="G1820" t="s">
        <v>139</v>
      </c>
      <c r="H1820" t="s">
        <v>140</v>
      </c>
      <c r="I1820" t="s">
        <v>10</v>
      </c>
      <c r="J1820" t="s">
        <v>20</v>
      </c>
      <c r="K1820">
        <v>52</v>
      </c>
      <c r="L1820">
        <v>150486475</v>
      </c>
      <c r="M1820" t="s">
        <v>2145</v>
      </c>
      <c r="N1820">
        <v>818</v>
      </c>
      <c r="O1820">
        <v>10403245.775576934</v>
      </c>
      <c r="P1820" s="49" t="s">
        <v>33</v>
      </c>
      <c r="Q1820" s="49">
        <v>9800000</v>
      </c>
      <c r="R1820" s="49">
        <v>32.510452999999998</v>
      </c>
      <c r="S1820" s="49">
        <v>52.540310169999998</v>
      </c>
      <c r="T1820" s="49">
        <v>102.35469113918218</v>
      </c>
      <c r="U1820" s="49" t="s">
        <v>2146</v>
      </c>
      <c r="V1820" s="49">
        <v>0.29728859379567718</v>
      </c>
      <c r="W1820" s="49">
        <v>1.1827248672603601</v>
      </c>
      <c r="X1820" s="49">
        <v>2.8362873714296502</v>
      </c>
      <c r="Y1820" s="49">
        <v>44.303867318364098</v>
      </c>
      <c r="Z1820" s="49">
        <v>0.43808999999999998</v>
      </c>
      <c r="AA1820" s="49">
        <v>148.6976837</v>
      </c>
      <c r="AB1820" s="49">
        <v>1.7852155009999999</v>
      </c>
      <c r="AC1820" s="51">
        <v>0.55651590368719528</v>
      </c>
      <c r="AD1820" s="53">
        <v>98000</v>
      </c>
      <c r="AE1820" s="51">
        <v>106.15556913854014</v>
      </c>
      <c r="AF1820" s="51">
        <v>239.3672513200224</v>
      </c>
      <c r="AG1820" s="51">
        <v>40.033794226788309</v>
      </c>
      <c r="AH1820" s="51">
        <v>7.4657686724493036E-2</v>
      </c>
      <c r="AI1820" s="51">
        <v>0.16724841851179162</v>
      </c>
      <c r="AJ1820" s="51">
        <v>0.14107393531585311</v>
      </c>
      <c r="AK1820" s="51">
        <v>121.34530862815883</v>
      </c>
      <c r="AL1820" s="51">
        <v>85.270732462391038</v>
      </c>
      <c r="AM1820" s="51">
        <v>157.41988479392663</v>
      </c>
    </row>
    <row r="1821" spans="1:39">
      <c r="A1821" t="s">
        <v>3781</v>
      </c>
      <c r="B1821">
        <v>6</v>
      </c>
      <c r="C1821" t="s">
        <v>3782</v>
      </c>
      <c r="D1821" t="s">
        <v>2144</v>
      </c>
      <c r="E1821" t="s">
        <v>137</v>
      </c>
      <c r="F1821" t="s">
        <v>138</v>
      </c>
      <c r="G1821" t="s">
        <v>139</v>
      </c>
      <c r="H1821" t="s">
        <v>140</v>
      </c>
      <c r="I1821" t="s">
        <v>10</v>
      </c>
      <c r="J1821" t="s">
        <v>20</v>
      </c>
      <c r="K1821">
        <v>52</v>
      </c>
      <c r="L1821">
        <v>150486475</v>
      </c>
      <c r="M1821" t="s">
        <v>2145</v>
      </c>
      <c r="N1821">
        <v>819</v>
      </c>
      <c r="O1821">
        <v>10415979.246538473</v>
      </c>
      <c r="P1821" s="49" t="s">
        <v>33</v>
      </c>
      <c r="Q1821" s="49">
        <v>9800000</v>
      </c>
      <c r="R1821" s="49">
        <v>32.510452999999998</v>
      </c>
      <c r="S1821" s="49">
        <v>52.540310169999998</v>
      </c>
      <c r="T1821" s="49">
        <v>102.35469113918218</v>
      </c>
      <c r="U1821" s="49" t="s">
        <v>2146</v>
      </c>
      <c r="V1821" s="49">
        <v>0.29728859379567718</v>
      </c>
      <c r="W1821" s="49">
        <v>1.1827248672603601</v>
      </c>
      <c r="X1821" s="49">
        <v>2.8362873714296502</v>
      </c>
      <c r="Y1821" s="49">
        <v>44.303867318364098</v>
      </c>
      <c r="Z1821" s="49">
        <v>0.43808999999999998</v>
      </c>
      <c r="AA1821" s="49">
        <v>148.6976837</v>
      </c>
      <c r="AB1821" s="49">
        <v>1.7852155009999999</v>
      </c>
      <c r="AC1821" s="51">
        <v>0.55651590368719528</v>
      </c>
      <c r="AD1821" s="53">
        <v>98000</v>
      </c>
      <c r="AE1821" s="51">
        <v>106.28550251569871</v>
      </c>
      <c r="AF1821" s="51">
        <v>239.66023449177274</v>
      </c>
      <c r="AG1821" s="51">
        <v>40.05557706890373</v>
      </c>
      <c r="AH1821" s="51">
        <v>7.4348441193008305E-2</v>
      </c>
      <c r="AI1821" s="51">
        <v>0.16713484885736768</v>
      </c>
      <c r="AJ1821" s="51">
        <v>0.14107393531585311</v>
      </c>
      <c r="AK1821" s="51">
        <v>121.26290937506279</v>
      </c>
      <c r="AL1821" s="51">
        <v>85.212829567377725</v>
      </c>
      <c r="AM1821" s="51">
        <v>157.31298918274786</v>
      </c>
    </row>
    <row r="1822" spans="1:39">
      <c r="A1822" t="s">
        <v>3783</v>
      </c>
      <c r="B1822">
        <v>6</v>
      </c>
      <c r="C1822" t="s">
        <v>3784</v>
      </c>
      <c r="D1822" t="s">
        <v>2144</v>
      </c>
      <c r="E1822" t="s">
        <v>137</v>
      </c>
      <c r="F1822" t="s">
        <v>138</v>
      </c>
      <c r="G1822" t="s">
        <v>139</v>
      </c>
      <c r="H1822" t="s">
        <v>140</v>
      </c>
      <c r="I1822" t="s">
        <v>10</v>
      </c>
      <c r="J1822" t="s">
        <v>20</v>
      </c>
      <c r="K1822">
        <v>52</v>
      </c>
      <c r="L1822">
        <v>150486475</v>
      </c>
      <c r="M1822" t="s">
        <v>2145</v>
      </c>
      <c r="N1822">
        <v>820</v>
      </c>
      <c r="O1822">
        <v>10428712.717500012</v>
      </c>
      <c r="P1822" s="49" t="s">
        <v>33</v>
      </c>
      <c r="Q1822" s="49">
        <v>9800000</v>
      </c>
      <c r="R1822" s="49">
        <v>32.510452999999998</v>
      </c>
      <c r="S1822" s="49">
        <v>52.540310169999998</v>
      </c>
      <c r="T1822" s="49">
        <v>102.35469113918218</v>
      </c>
      <c r="U1822" s="49" t="s">
        <v>2146</v>
      </c>
      <c r="V1822" s="49">
        <v>0.29728859379567718</v>
      </c>
      <c r="W1822" s="49">
        <v>1.1827248672603601</v>
      </c>
      <c r="X1822" s="49">
        <v>2.8362873714296502</v>
      </c>
      <c r="Y1822" s="49">
        <v>44.303867318364098</v>
      </c>
      <c r="Z1822" s="49">
        <v>0.43808999999999998</v>
      </c>
      <c r="AA1822" s="49">
        <v>148.6976837</v>
      </c>
      <c r="AB1822" s="49">
        <v>1.7852155009999999</v>
      </c>
      <c r="AC1822" s="51">
        <v>0.55651590368719528</v>
      </c>
      <c r="AD1822" s="53">
        <v>98000</v>
      </c>
      <c r="AE1822" s="51">
        <v>106.41543589285727</v>
      </c>
      <c r="AF1822" s="51">
        <v>239.95321766352311</v>
      </c>
      <c r="AG1822" s="51">
        <v>40.077269550530453</v>
      </c>
      <c r="AH1822" s="51">
        <v>7.4040025907035165E-2</v>
      </c>
      <c r="AI1822" s="51">
        <v>0.16702117996487639</v>
      </c>
      <c r="AJ1822" s="51">
        <v>0.14107393531585311</v>
      </c>
      <c r="AK1822" s="51">
        <v>121.180438120844</v>
      </c>
      <c r="AL1822" s="51">
        <v>85.154876076354213</v>
      </c>
      <c r="AM1822" s="51">
        <v>157.20600016533379</v>
      </c>
    </row>
    <row r="1823" spans="1:39">
      <c r="A1823" t="s">
        <v>3785</v>
      </c>
      <c r="B1823">
        <v>6</v>
      </c>
      <c r="C1823" t="s">
        <v>3786</v>
      </c>
      <c r="D1823" t="s">
        <v>2144</v>
      </c>
      <c r="E1823" t="s">
        <v>137</v>
      </c>
      <c r="F1823" t="s">
        <v>138</v>
      </c>
      <c r="G1823" t="s">
        <v>139</v>
      </c>
      <c r="H1823" t="s">
        <v>140</v>
      </c>
      <c r="I1823" t="s">
        <v>10</v>
      </c>
      <c r="J1823" t="s">
        <v>20</v>
      </c>
      <c r="K1823">
        <v>52</v>
      </c>
      <c r="L1823">
        <v>150486475</v>
      </c>
      <c r="M1823" t="s">
        <v>2145</v>
      </c>
      <c r="N1823">
        <v>821</v>
      </c>
      <c r="O1823">
        <v>10441446.188461551</v>
      </c>
      <c r="P1823" s="49" t="s">
        <v>33</v>
      </c>
      <c r="Q1823" s="49">
        <v>9800000</v>
      </c>
      <c r="R1823" s="49">
        <v>32.510452999999998</v>
      </c>
      <c r="S1823" s="49">
        <v>52.540310169999998</v>
      </c>
      <c r="T1823" s="49">
        <v>102.35469113918218</v>
      </c>
      <c r="U1823" s="49" t="s">
        <v>2146</v>
      </c>
      <c r="V1823" s="49">
        <v>0.29728859379567718</v>
      </c>
      <c r="W1823" s="49">
        <v>1.1827248672603601</v>
      </c>
      <c r="X1823" s="49">
        <v>2.8362873714296502</v>
      </c>
      <c r="Y1823" s="49">
        <v>44.303867318364098</v>
      </c>
      <c r="Z1823" s="49">
        <v>0.43808999999999998</v>
      </c>
      <c r="AA1823" s="49">
        <v>148.6976837</v>
      </c>
      <c r="AB1823" s="49">
        <v>1.7852155009999999</v>
      </c>
      <c r="AC1823" s="51">
        <v>0.55651590368719528</v>
      </c>
      <c r="AD1823" s="53">
        <v>98000</v>
      </c>
      <c r="AE1823" s="51">
        <v>106.54536927001583</v>
      </c>
      <c r="AF1823" s="51">
        <v>240.24620083527341</v>
      </c>
      <c r="AG1823" s="51">
        <v>40.098871915095039</v>
      </c>
      <c r="AH1823" s="51">
        <v>7.3732441476183533E-2</v>
      </c>
      <c r="AI1823" s="51">
        <v>0.16690741321062191</v>
      </c>
      <c r="AJ1823" s="51">
        <v>0.14107393531585311</v>
      </c>
      <c r="AK1823" s="51">
        <v>121.09789586406529</v>
      </c>
      <c r="AL1823" s="51">
        <v>85.096872691021957</v>
      </c>
      <c r="AM1823" s="51">
        <v>157.0989190371086</v>
      </c>
    </row>
    <row r="1824" spans="1:39">
      <c r="A1824" t="s">
        <v>3787</v>
      </c>
      <c r="B1824">
        <v>6</v>
      </c>
      <c r="C1824" t="s">
        <v>3788</v>
      </c>
      <c r="D1824" t="s">
        <v>2144</v>
      </c>
      <c r="E1824" t="s">
        <v>137</v>
      </c>
      <c r="F1824" t="s">
        <v>138</v>
      </c>
      <c r="G1824" t="s">
        <v>139</v>
      </c>
      <c r="H1824" t="s">
        <v>140</v>
      </c>
      <c r="I1824" t="s">
        <v>10</v>
      </c>
      <c r="J1824" t="s">
        <v>20</v>
      </c>
      <c r="K1824">
        <v>52</v>
      </c>
      <c r="L1824">
        <v>150486475</v>
      </c>
      <c r="M1824" t="s">
        <v>2145</v>
      </c>
      <c r="N1824">
        <v>822</v>
      </c>
      <c r="O1824">
        <v>10454179.659423091</v>
      </c>
      <c r="P1824" s="49" t="s">
        <v>33</v>
      </c>
      <c r="Q1824" s="49">
        <v>9800000</v>
      </c>
      <c r="R1824" s="49">
        <v>32.510452999999998</v>
      </c>
      <c r="S1824" s="49">
        <v>52.540310169999998</v>
      </c>
      <c r="T1824" s="49">
        <v>102.35469113918218</v>
      </c>
      <c r="U1824" s="49" t="s">
        <v>2146</v>
      </c>
      <c r="V1824" s="49">
        <v>0.29728859379567718</v>
      </c>
      <c r="W1824" s="49">
        <v>1.1827248672603601</v>
      </c>
      <c r="X1824" s="49">
        <v>2.8362873714296502</v>
      </c>
      <c r="Y1824" s="49">
        <v>44.303867318364098</v>
      </c>
      <c r="Z1824" s="49">
        <v>0.43808999999999998</v>
      </c>
      <c r="AA1824" s="49">
        <v>148.6976837</v>
      </c>
      <c r="AB1824" s="49">
        <v>1.7852155009999999</v>
      </c>
      <c r="AC1824" s="51">
        <v>0.55651590368719528</v>
      </c>
      <c r="AD1824" s="53">
        <v>98000</v>
      </c>
      <c r="AE1824" s="51">
        <v>106.67530264717439</v>
      </c>
      <c r="AF1824" s="51">
        <v>240.53918400702378</v>
      </c>
      <c r="AG1824" s="51">
        <v>40.120384406196116</v>
      </c>
      <c r="AH1824" s="51">
        <v>7.3425688487689697E-2</v>
      </c>
      <c r="AI1824" s="51">
        <v>0.16679354996491796</v>
      </c>
      <c r="AJ1824" s="51">
        <v>0.14107393531585311</v>
      </c>
      <c r="AK1824" s="51">
        <v>121.01528359894317</v>
      </c>
      <c r="AL1824" s="51">
        <v>85.038820110028283</v>
      </c>
      <c r="AM1824" s="51">
        <v>156.99174708785807</v>
      </c>
    </row>
    <row r="1825" spans="1:39">
      <c r="A1825" t="s">
        <v>3789</v>
      </c>
      <c r="B1825">
        <v>6</v>
      </c>
      <c r="C1825" t="s">
        <v>3790</v>
      </c>
      <c r="D1825" t="s">
        <v>2144</v>
      </c>
      <c r="E1825" t="s">
        <v>137</v>
      </c>
      <c r="F1825" t="s">
        <v>138</v>
      </c>
      <c r="G1825" t="s">
        <v>139</v>
      </c>
      <c r="H1825" t="s">
        <v>140</v>
      </c>
      <c r="I1825" t="s">
        <v>10</v>
      </c>
      <c r="J1825" t="s">
        <v>20</v>
      </c>
      <c r="K1825">
        <v>52</v>
      </c>
      <c r="L1825">
        <v>150486475</v>
      </c>
      <c r="M1825" t="s">
        <v>2145</v>
      </c>
      <c r="N1825">
        <v>823</v>
      </c>
      <c r="O1825">
        <v>10466913.13038463</v>
      </c>
      <c r="P1825" s="49" t="s">
        <v>33</v>
      </c>
      <c r="Q1825" s="49">
        <v>9800000</v>
      </c>
      <c r="R1825" s="49">
        <v>32.510452999999998</v>
      </c>
      <c r="S1825" s="49">
        <v>52.540310169999998</v>
      </c>
      <c r="T1825" s="49">
        <v>102.35469113918218</v>
      </c>
      <c r="U1825" s="49" t="s">
        <v>2146</v>
      </c>
      <c r="V1825" s="49">
        <v>0.29728859379567718</v>
      </c>
      <c r="W1825" s="49">
        <v>1.1827248672603601</v>
      </c>
      <c r="X1825" s="49">
        <v>2.8362873714296502</v>
      </c>
      <c r="Y1825" s="49">
        <v>44.303867318364098</v>
      </c>
      <c r="Z1825" s="49">
        <v>0.43808999999999998</v>
      </c>
      <c r="AA1825" s="49">
        <v>148.6976837</v>
      </c>
      <c r="AB1825" s="49">
        <v>1.7852155009999999</v>
      </c>
      <c r="AC1825" s="51">
        <v>0.55651590368719528</v>
      </c>
      <c r="AD1825" s="53">
        <v>98000</v>
      </c>
      <c r="AE1825" s="51">
        <v>106.80523602433296</v>
      </c>
      <c r="AF1825" s="51">
        <v>240.83216717877414</v>
      </c>
      <c r="AG1825" s="51">
        <v>40.141807267597805</v>
      </c>
      <c r="AH1825" s="51">
        <v>7.3119767506449829E-2</v>
      </c>
      <c r="AI1825" s="51">
        <v>0.16667959159209744</v>
      </c>
      <c r="AJ1825" s="51">
        <v>0.14107393531585311</v>
      </c>
      <c r="AK1825" s="51">
        <v>120.93260231535487</v>
      </c>
      <c r="AL1825" s="51">
        <v>84.980719028971166</v>
      </c>
      <c r="AM1825" s="51">
        <v>156.88448560173859</v>
      </c>
    </row>
    <row r="1826" spans="1:39">
      <c r="A1826" t="s">
        <v>3791</v>
      </c>
      <c r="B1826">
        <v>6</v>
      </c>
      <c r="C1826" t="s">
        <v>3792</v>
      </c>
      <c r="D1826" t="s">
        <v>2144</v>
      </c>
      <c r="E1826" t="s">
        <v>137</v>
      </c>
      <c r="F1826" t="s">
        <v>138</v>
      </c>
      <c r="G1826" t="s">
        <v>139</v>
      </c>
      <c r="H1826" t="s">
        <v>140</v>
      </c>
      <c r="I1826" t="s">
        <v>10</v>
      </c>
      <c r="J1826" t="s">
        <v>20</v>
      </c>
      <c r="K1826">
        <v>52</v>
      </c>
      <c r="L1826">
        <v>150486475</v>
      </c>
      <c r="M1826" t="s">
        <v>2145</v>
      </c>
      <c r="N1826">
        <v>824</v>
      </c>
      <c r="O1826">
        <v>10479646.601346169</v>
      </c>
      <c r="P1826" s="49" t="s">
        <v>33</v>
      </c>
      <c r="Q1826" s="49">
        <v>9800000</v>
      </c>
      <c r="R1826" s="49">
        <v>32.510452999999998</v>
      </c>
      <c r="S1826" s="49">
        <v>52.540310169999998</v>
      </c>
      <c r="T1826" s="49">
        <v>102.35469113918218</v>
      </c>
      <c r="U1826" s="49" t="s">
        <v>2146</v>
      </c>
      <c r="V1826" s="49">
        <v>0.29728859379567718</v>
      </c>
      <c r="W1826" s="49">
        <v>1.1827248672603601</v>
      </c>
      <c r="X1826" s="49">
        <v>2.8362873714296502</v>
      </c>
      <c r="Y1826" s="49">
        <v>44.303867318364098</v>
      </c>
      <c r="Z1826" s="49">
        <v>0.43808999999999998</v>
      </c>
      <c r="AA1826" s="49">
        <v>148.6976837</v>
      </c>
      <c r="AB1826" s="49">
        <v>1.7852155009999999</v>
      </c>
      <c r="AC1826" s="51">
        <v>0.55651590368719528</v>
      </c>
      <c r="AD1826" s="53">
        <v>98000</v>
      </c>
      <c r="AE1826" s="51">
        <v>106.93516940149152</v>
      </c>
      <c r="AF1826" s="51">
        <v>241.12515035052448</v>
      </c>
      <c r="AG1826" s="51">
        <v>40.163140743223252</v>
      </c>
      <c r="AH1826" s="51">
        <v>7.2814679075240682E-2</v>
      </c>
      <c r="AI1826" s="51">
        <v>0.16656553945052166</v>
      </c>
      <c r="AJ1826" s="51">
        <v>0.14107393531585311</v>
      </c>
      <c r="AK1826" s="51">
        <v>120.84985299884495</v>
      </c>
      <c r="AL1826" s="51">
        <v>84.922570140404034</v>
      </c>
      <c r="AM1826" s="51">
        <v>156.77713585728588</v>
      </c>
    </row>
    <row r="1827" spans="1:39">
      <c r="A1827" t="s">
        <v>3793</v>
      </c>
      <c r="B1827">
        <v>6</v>
      </c>
      <c r="C1827" t="s">
        <v>3794</v>
      </c>
      <c r="D1827" t="s">
        <v>2144</v>
      </c>
      <c r="E1827" t="s">
        <v>137</v>
      </c>
      <c r="F1827" t="s">
        <v>138</v>
      </c>
      <c r="G1827" t="s">
        <v>139</v>
      </c>
      <c r="H1827" t="s">
        <v>140</v>
      </c>
      <c r="I1827" t="s">
        <v>10</v>
      </c>
      <c r="J1827" t="s">
        <v>20</v>
      </c>
      <c r="K1827">
        <v>52</v>
      </c>
      <c r="L1827">
        <v>150486475</v>
      </c>
      <c r="M1827" t="s">
        <v>2145</v>
      </c>
      <c r="N1827">
        <v>825</v>
      </c>
      <c r="O1827">
        <v>10492380.072307708</v>
      </c>
      <c r="P1827" s="49" t="s">
        <v>33</v>
      </c>
      <c r="Q1827" s="49">
        <v>9800000</v>
      </c>
      <c r="R1827" s="49">
        <v>32.510452999999998</v>
      </c>
      <c r="S1827" s="49">
        <v>52.540310169999998</v>
      </c>
      <c r="T1827" s="49">
        <v>102.35469113918218</v>
      </c>
      <c r="U1827" s="49" t="s">
        <v>2146</v>
      </c>
      <c r="V1827" s="49">
        <v>0.29728859379567718</v>
      </c>
      <c r="W1827" s="49">
        <v>1.1827248672603601</v>
      </c>
      <c r="X1827" s="49">
        <v>2.8362873714296502</v>
      </c>
      <c r="Y1827" s="49">
        <v>44.303867318364098</v>
      </c>
      <c r="Z1827" s="49">
        <v>0.43808999999999998</v>
      </c>
      <c r="AA1827" s="49">
        <v>148.6976837</v>
      </c>
      <c r="AB1827" s="49">
        <v>1.7852155009999999</v>
      </c>
      <c r="AC1827" s="51">
        <v>0.55651590368719528</v>
      </c>
      <c r="AD1827" s="53">
        <v>98000</v>
      </c>
      <c r="AE1827" s="51">
        <v>107.06510277865007</v>
      </c>
      <c r="AF1827" s="51">
        <v>241.41813352227481</v>
      </c>
      <c r="AG1827" s="51">
        <v>40.18438507714815</v>
      </c>
      <c r="AH1827" s="51">
        <v>7.2510423714714251E-2</v>
      </c>
      <c r="AI1827" s="51">
        <v>0.16645139489258987</v>
      </c>
      <c r="AJ1827" s="51">
        <v>0.14107393531585311</v>
      </c>
      <c r="AK1827" s="51">
        <v>120.76703663063229</v>
      </c>
      <c r="AL1827" s="51">
        <v>84.86437413384057</v>
      </c>
      <c r="AM1827" s="51">
        <v>156.669699127424</v>
      </c>
    </row>
    <row r="1828" spans="1:39">
      <c r="A1828" t="s">
        <v>3795</v>
      </c>
      <c r="B1828">
        <v>6</v>
      </c>
      <c r="C1828" t="s">
        <v>3796</v>
      </c>
      <c r="D1828" t="s">
        <v>2144</v>
      </c>
      <c r="E1828" t="s">
        <v>137</v>
      </c>
      <c r="F1828" t="s">
        <v>138</v>
      </c>
      <c r="G1828" t="s">
        <v>139</v>
      </c>
      <c r="H1828" t="s">
        <v>140</v>
      </c>
      <c r="I1828" t="s">
        <v>10</v>
      </c>
      <c r="J1828" t="s">
        <v>20</v>
      </c>
      <c r="K1828">
        <v>52</v>
      </c>
      <c r="L1828">
        <v>150486475</v>
      </c>
      <c r="M1828" t="s">
        <v>2145</v>
      </c>
      <c r="N1828">
        <v>826</v>
      </c>
      <c r="O1828">
        <v>10505113.543269247</v>
      </c>
      <c r="P1828" s="49" t="s">
        <v>33</v>
      </c>
      <c r="Q1828" s="49">
        <v>9800000</v>
      </c>
      <c r="R1828" s="49">
        <v>32.510452999999998</v>
      </c>
      <c r="S1828" s="49">
        <v>52.540310169999998</v>
      </c>
      <c r="T1828" s="49">
        <v>102.35469113918218</v>
      </c>
      <c r="U1828" s="49" t="s">
        <v>2146</v>
      </c>
      <c r="V1828" s="49">
        <v>0.29728859379567718</v>
      </c>
      <c r="W1828" s="49">
        <v>1.1827248672603601</v>
      </c>
      <c r="X1828" s="49">
        <v>2.8362873714296502</v>
      </c>
      <c r="Y1828" s="49">
        <v>44.303867318364098</v>
      </c>
      <c r="Z1828" s="49">
        <v>0.43808999999999998</v>
      </c>
      <c r="AA1828" s="49">
        <v>148.6976837</v>
      </c>
      <c r="AB1828" s="49">
        <v>1.7852155009999999</v>
      </c>
      <c r="AC1828" s="51">
        <v>0.55651590368719528</v>
      </c>
      <c r="AD1828" s="53">
        <v>98000</v>
      </c>
      <c r="AE1828" s="51">
        <v>107.19503615580864</v>
      </c>
      <c r="AF1828" s="51">
        <v>241.71111669402515</v>
      </c>
      <c r="AG1828" s="51">
        <v>40.205540513594336</v>
      </c>
      <c r="AH1828" s="51">
        <v>7.2207001923692712E-2</v>
      </c>
      <c r="AI1828" s="51">
        <v>0.16633715926474876</v>
      </c>
      <c r="AJ1828" s="51">
        <v>0.14107393531585311</v>
      </c>
      <c r="AK1828" s="51">
        <v>120.68415418761694</v>
      </c>
      <c r="AL1828" s="51">
        <v>84.806131695759618</v>
      </c>
      <c r="AM1828" s="51">
        <v>156.56217667947428</v>
      </c>
    </row>
    <row r="1829" spans="1:39">
      <c r="A1829" t="s">
        <v>3797</v>
      </c>
      <c r="B1829">
        <v>6</v>
      </c>
      <c r="C1829" t="s">
        <v>3798</v>
      </c>
      <c r="D1829" t="s">
        <v>2144</v>
      </c>
      <c r="E1829" t="s">
        <v>137</v>
      </c>
      <c r="F1829" t="s">
        <v>138</v>
      </c>
      <c r="G1829" t="s">
        <v>139</v>
      </c>
      <c r="H1829" t="s">
        <v>140</v>
      </c>
      <c r="I1829" t="s">
        <v>10</v>
      </c>
      <c r="J1829" t="s">
        <v>20</v>
      </c>
      <c r="K1829">
        <v>52</v>
      </c>
      <c r="L1829">
        <v>150486475</v>
      </c>
      <c r="M1829" t="s">
        <v>2145</v>
      </c>
      <c r="N1829">
        <v>827</v>
      </c>
      <c r="O1829">
        <v>10517847.014230786</v>
      </c>
      <c r="P1829" s="49" t="s">
        <v>33</v>
      </c>
      <c r="Q1829" s="49">
        <v>9800000</v>
      </c>
      <c r="R1829" s="49">
        <v>32.510452999999998</v>
      </c>
      <c r="S1829" s="49">
        <v>52.540310169999998</v>
      </c>
      <c r="T1829" s="49">
        <v>102.35469113918218</v>
      </c>
      <c r="U1829" s="49" t="s">
        <v>2146</v>
      </c>
      <c r="V1829" s="49">
        <v>0.29728859379567718</v>
      </c>
      <c r="W1829" s="49">
        <v>1.1827248672603601</v>
      </c>
      <c r="X1829" s="49">
        <v>2.8362873714296502</v>
      </c>
      <c r="Y1829" s="49">
        <v>44.303867318364098</v>
      </c>
      <c r="Z1829" s="49">
        <v>0.43808999999999998</v>
      </c>
      <c r="AA1829" s="49">
        <v>148.6976837</v>
      </c>
      <c r="AB1829" s="49">
        <v>1.7852155009999999</v>
      </c>
      <c r="AC1829" s="51">
        <v>0.55651590368719528</v>
      </c>
      <c r="AD1829" s="53">
        <v>98000</v>
      </c>
      <c r="AE1829" s="51">
        <v>107.3249695329672</v>
      </c>
      <c r="AF1829" s="51">
        <v>242.00409986577552</v>
      </c>
      <c r="AG1829" s="51">
        <v>40.226607296923369</v>
      </c>
      <c r="AH1829" s="51">
        <v>7.1904414179060391E-2</v>
      </c>
      <c r="AI1829" s="51">
        <v>0.16622283390750217</v>
      </c>
      <c r="AJ1829" s="51">
        <v>0.14107393531585311</v>
      </c>
      <c r="AK1829" s="51">
        <v>120.60120664238718</v>
      </c>
      <c r="AL1829" s="51">
        <v>84.747843509610007</v>
      </c>
      <c r="AM1829" s="51">
        <v>156.45456977516437</v>
      </c>
    </row>
    <row r="1830" spans="1:39">
      <c r="A1830" t="s">
        <v>3799</v>
      </c>
      <c r="B1830">
        <v>6</v>
      </c>
      <c r="C1830" t="s">
        <v>3800</v>
      </c>
      <c r="D1830" t="s">
        <v>2144</v>
      </c>
      <c r="E1830" t="s">
        <v>137</v>
      </c>
      <c r="F1830" t="s">
        <v>138</v>
      </c>
      <c r="G1830" t="s">
        <v>139</v>
      </c>
      <c r="H1830" t="s">
        <v>140</v>
      </c>
      <c r="I1830" t="s">
        <v>10</v>
      </c>
      <c r="J1830" t="s">
        <v>20</v>
      </c>
      <c r="K1830">
        <v>52</v>
      </c>
      <c r="L1830">
        <v>150486475</v>
      </c>
      <c r="M1830" t="s">
        <v>2145</v>
      </c>
      <c r="N1830">
        <v>828</v>
      </c>
      <c r="O1830">
        <v>10530580.485192325</v>
      </c>
      <c r="P1830" s="49" t="s">
        <v>33</v>
      </c>
      <c r="Q1830" s="49">
        <v>9800000</v>
      </c>
      <c r="R1830" s="49">
        <v>32.510452999999998</v>
      </c>
      <c r="S1830" s="49">
        <v>52.540310169999998</v>
      </c>
      <c r="T1830" s="49">
        <v>102.35469113918218</v>
      </c>
      <c r="U1830" s="49" t="s">
        <v>2146</v>
      </c>
      <c r="V1830" s="49">
        <v>0.29728859379567718</v>
      </c>
      <c r="W1830" s="49">
        <v>1.1827248672603601</v>
      </c>
      <c r="X1830" s="49">
        <v>2.8362873714296502</v>
      </c>
      <c r="Y1830" s="49">
        <v>44.303867318364098</v>
      </c>
      <c r="Z1830" s="49">
        <v>0.43808999999999998</v>
      </c>
      <c r="AA1830" s="49">
        <v>148.6976837</v>
      </c>
      <c r="AB1830" s="49">
        <v>1.7852155009999999</v>
      </c>
      <c r="AC1830" s="51">
        <v>0.55651590368719528</v>
      </c>
      <c r="AD1830" s="53">
        <v>98000</v>
      </c>
      <c r="AE1830" s="51">
        <v>107.45490291012577</v>
      </c>
      <c r="AF1830" s="51">
        <v>242.29708303752588</v>
      </c>
      <c r="AG1830" s="51">
        <v>40.247585671630205</v>
      </c>
      <c r="AH1830" s="51">
        <v>7.1602660936138277E-2</v>
      </c>
      <c r="AI1830" s="51">
        <v>0.16610842015542068</v>
      </c>
      <c r="AJ1830" s="51">
        <v>0.14107393531585311</v>
      </c>
      <c r="AK1830" s="51">
        <v>120.51819496322649</v>
      </c>
      <c r="AL1830" s="51">
        <v>84.68951025581562</v>
      </c>
      <c r="AM1830" s="51">
        <v>156.34687967063738</v>
      </c>
    </row>
    <row r="1831" spans="1:39">
      <c r="A1831" t="s">
        <v>3801</v>
      </c>
      <c r="B1831">
        <v>6</v>
      </c>
      <c r="C1831" t="s">
        <v>3802</v>
      </c>
      <c r="D1831" t="s">
        <v>2144</v>
      </c>
      <c r="E1831" t="s">
        <v>137</v>
      </c>
      <c r="F1831" t="s">
        <v>138</v>
      </c>
      <c r="G1831" t="s">
        <v>139</v>
      </c>
      <c r="H1831" t="s">
        <v>140</v>
      </c>
      <c r="I1831" t="s">
        <v>10</v>
      </c>
      <c r="J1831" t="s">
        <v>20</v>
      </c>
      <c r="K1831">
        <v>52</v>
      </c>
      <c r="L1831">
        <v>150486475</v>
      </c>
      <c r="M1831" t="s">
        <v>2145</v>
      </c>
      <c r="N1831">
        <v>829</v>
      </c>
      <c r="O1831">
        <v>10543313.956153864</v>
      </c>
      <c r="P1831" s="49" t="s">
        <v>33</v>
      </c>
      <c r="Q1831" s="49">
        <v>9800000</v>
      </c>
      <c r="R1831" s="49">
        <v>32.510452999999998</v>
      </c>
      <c r="S1831" s="49">
        <v>52.540310169999998</v>
      </c>
      <c r="T1831" s="49">
        <v>102.35469113918218</v>
      </c>
      <c r="U1831" s="49" t="s">
        <v>2146</v>
      </c>
      <c r="V1831" s="49">
        <v>0.29728859379567718</v>
      </c>
      <c r="W1831" s="49">
        <v>1.1827248672603601</v>
      </c>
      <c r="X1831" s="49">
        <v>2.8362873714296502</v>
      </c>
      <c r="Y1831" s="49">
        <v>44.303867318364098</v>
      </c>
      <c r="Z1831" s="49">
        <v>0.43808999999999998</v>
      </c>
      <c r="AA1831" s="49">
        <v>148.6976837</v>
      </c>
      <c r="AB1831" s="49">
        <v>1.7852155009999999</v>
      </c>
      <c r="AC1831" s="51">
        <v>0.55651590368719528</v>
      </c>
      <c r="AD1831" s="53">
        <v>98000</v>
      </c>
      <c r="AE1831" s="51">
        <v>107.58483628728433</v>
      </c>
      <c r="AF1831" s="51">
        <v>242.59006620927622</v>
      </c>
      <c r="AG1831" s="51">
        <v>40.268475882336851</v>
      </c>
      <c r="AH1831" s="51">
        <v>7.1301742628576276E-2</v>
      </c>
      <c r="AI1831" s="51">
        <v>0.16599391933715155</v>
      </c>
      <c r="AJ1831" s="51">
        <v>0.14107393531585311</v>
      </c>
      <c r="AK1831" s="51">
        <v>120.43512011412074</v>
      </c>
      <c r="AL1831" s="51">
        <v>84.631132611780302</v>
      </c>
      <c r="AM1831" s="51">
        <v>156.23910761646115</v>
      </c>
    </row>
    <row r="1832" spans="1:39">
      <c r="A1832" t="s">
        <v>3803</v>
      </c>
      <c r="B1832">
        <v>6</v>
      </c>
      <c r="C1832" t="s">
        <v>3804</v>
      </c>
      <c r="D1832" t="s">
        <v>2144</v>
      </c>
      <c r="E1832" t="s">
        <v>137</v>
      </c>
      <c r="F1832" t="s">
        <v>138</v>
      </c>
      <c r="G1832" t="s">
        <v>139</v>
      </c>
      <c r="H1832" t="s">
        <v>140</v>
      </c>
      <c r="I1832" t="s">
        <v>10</v>
      </c>
      <c r="J1832" t="s">
        <v>20</v>
      </c>
      <c r="K1832">
        <v>52</v>
      </c>
      <c r="L1832">
        <v>150486475</v>
      </c>
      <c r="M1832" t="s">
        <v>2145</v>
      </c>
      <c r="N1832">
        <v>830</v>
      </c>
      <c r="O1832">
        <v>10556047.427115403</v>
      </c>
      <c r="P1832" s="49" t="s">
        <v>33</v>
      </c>
      <c r="Q1832" s="49">
        <v>9800000</v>
      </c>
      <c r="R1832" s="49">
        <v>32.510452999999998</v>
      </c>
      <c r="S1832" s="49">
        <v>52.540310169999998</v>
      </c>
      <c r="T1832" s="49">
        <v>102.35469113918218</v>
      </c>
      <c r="U1832" s="49" t="s">
        <v>2146</v>
      </c>
      <c r="V1832" s="49">
        <v>0.29728859379567718</v>
      </c>
      <c r="W1832" s="49">
        <v>1.1827248672603601</v>
      </c>
      <c r="X1832" s="49">
        <v>2.8362873714296502</v>
      </c>
      <c r="Y1832" s="49">
        <v>44.303867318364098</v>
      </c>
      <c r="Z1832" s="49">
        <v>0.43808999999999998</v>
      </c>
      <c r="AA1832" s="49">
        <v>148.6976837</v>
      </c>
      <c r="AB1832" s="49">
        <v>1.7852155009999999</v>
      </c>
      <c r="AC1832" s="51">
        <v>0.55651590368719528</v>
      </c>
      <c r="AD1832" s="53">
        <v>98000</v>
      </c>
      <c r="AE1832" s="51">
        <v>107.71476966444288</v>
      </c>
      <c r="AF1832" s="51">
        <v>242.88304938102655</v>
      </c>
      <c r="AG1832" s="51">
        <v>40.289278173786101</v>
      </c>
      <c r="AH1832" s="51">
        <v>7.1001659668620223E-2</v>
      </c>
      <c r="AI1832" s="51">
        <v>0.16587933277542835</v>
      </c>
      <c r="AJ1832" s="51">
        <v>0.14107393531585311</v>
      </c>
      <c r="AK1832" s="51">
        <v>120.35198305476516</v>
      </c>
      <c r="AL1832" s="51">
        <v>84.572711251892855</v>
      </c>
      <c r="AM1832" s="51">
        <v>156.13125485763746</v>
      </c>
    </row>
    <row r="1833" spans="1:39">
      <c r="A1833" t="s">
        <v>3805</v>
      </c>
      <c r="B1833">
        <v>6</v>
      </c>
      <c r="C1833" t="s">
        <v>3806</v>
      </c>
      <c r="D1833" t="s">
        <v>2144</v>
      </c>
      <c r="E1833" t="s">
        <v>137</v>
      </c>
      <c r="F1833" t="s">
        <v>138</v>
      </c>
      <c r="G1833" t="s">
        <v>139</v>
      </c>
      <c r="H1833" t="s">
        <v>140</v>
      </c>
      <c r="I1833" t="s">
        <v>10</v>
      </c>
      <c r="J1833" t="s">
        <v>20</v>
      </c>
      <c r="K1833">
        <v>52</v>
      </c>
      <c r="L1833">
        <v>150486475</v>
      </c>
      <c r="M1833" t="s">
        <v>2145</v>
      </c>
      <c r="N1833">
        <v>831</v>
      </c>
      <c r="O1833">
        <v>10568780.898076942</v>
      </c>
      <c r="P1833" s="49" t="s">
        <v>33</v>
      </c>
      <c r="Q1833" s="49">
        <v>9800000</v>
      </c>
      <c r="R1833" s="49">
        <v>32.510452999999998</v>
      </c>
      <c r="S1833" s="49">
        <v>52.540310169999998</v>
      </c>
      <c r="T1833" s="49">
        <v>102.35469113918218</v>
      </c>
      <c r="U1833" s="49" t="s">
        <v>2146</v>
      </c>
      <c r="V1833" s="49">
        <v>0.29728859379567718</v>
      </c>
      <c r="W1833" s="49">
        <v>1.1827248672603601</v>
      </c>
      <c r="X1833" s="49">
        <v>2.8362873714296502</v>
      </c>
      <c r="Y1833" s="49">
        <v>44.303867318364098</v>
      </c>
      <c r="Z1833" s="49">
        <v>0.43808999999999998</v>
      </c>
      <c r="AA1833" s="49">
        <v>148.6976837</v>
      </c>
      <c r="AB1833" s="49">
        <v>1.7852155009999999</v>
      </c>
      <c r="AC1833" s="51">
        <v>0.55651590368719528</v>
      </c>
      <c r="AD1833" s="53">
        <v>98000</v>
      </c>
      <c r="AE1833" s="51">
        <v>107.84470304160145</v>
      </c>
      <c r="AF1833" s="51">
        <v>243.17603255277692</v>
      </c>
      <c r="AG1833" s="51">
        <v>40.309992790835253</v>
      </c>
      <c r="AH1833" s="51">
        <v>7.0702412447091176E-2</v>
      </c>
      <c r="AI1833" s="51">
        <v>0.16576466178708094</v>
      </c>
      <c r="AJ1833" s="51">
        <v>0.14107393531585311</v>
      </c>
      <c r="AK1833" s="51">
        <v>120.26878474057163</v>
      </c>
      <c r="AL1833" s="51">
        <v>84.514246847532092</v>
      </c>
      <c r="AM1833" s="51">
        <v>156.02332263361117</v>
      </c>
    </row>
    <row r="1834" spans="1:39">
      <c r="A1834" t="s">
        <v>3807</v>
      </c>
      <c r="B1834">
        <v>6</v>
      </c>
      <c r="C1834" t="s">
        <v>3808</v>
      </c>
      <c r="D1834" t="s">
        <v>2144</v>
      </c>
      <c r="E1834" t="s">
        <v>137</v>
      </c>
      <c r="F1834" t="s">
        <v>138</v>
      </c>
      <c r="G1834" t="s">
        <v>139</v>
      </c>
      <c r="H1834" t="s">
        <v>140</v>
      </c>
      <c r="I1834" t="s">
        <v>10</v>
      </c>
      <c r="J1834" t="s">
        <v>20</v>
      </c>
      <c r="K1834">
        <v>52</v>
      </c>
      <c r="L1834">
        <v>150486475</v>
      </c>
      <c r="M1834" t="s">
        <v>2145</v>
      </c>
      <c r="N1834">
        <v>832</v>
      </c>
      <c r="O1834">
        <v>10581514.369038481</v>
      </c>
      <c r="P1834" s="49" t="s">
        <v>33</v>
      </c>
      <c r="Q1834" s="49">
        <v>9800000</v>
      </c>
      <c r="R1834" s="49">
        <v>32.510452999999998</v>
      </c>
      <c r="S1834" s="49">
        <v>52.540310169999998</v>
      </c>
      <c r="T1834" s="49">
        <v>102.35469113918218</v>
      </c>
      <c r="U1834" s="49" t="s">
        <v>2146</v>
      </c>
      <c r="V1834" s="49">
        <v>0.29728859379567718</v>
      </c>
      <c r="W1834" s="49">
        <v>1.1827248672603601</v>
      </c>
      <c r="X1834" s="49">
        <v>2.8362873714296502</v>
      </c>
      <c r="Y1834" s="49">
        <v>44.303867318364098</v>
      </c>
      <c r="Z1834" s="49">
        <v>0.43808999999999998</v>
      </c>
      <c r="AA1834" s="49">
        <v>148.6976837</v>
      </c>
      <c r="AB1834" s="49">
        <v>1.7852155009999999</v>
      </c>
      <c r="AC1834" s="51">
        <v>0.55651590368719528</v>
      </c>
      <c r="AD1834" s="53">
        <v>98000</v>
      </c>
      <c r="AE1834" s="51">
        <v>107.97463641876001</v>
      </c>
      <c r="AF1834" s="51">
        <v>243.46901572452725</v>
      </c>
      <c r="AG1834" s="51">
        <v>40.330619978449931</v>
      </c>
      <c r="AH1834" s="51">
        <v>7.040400133375567E-2</v>
      </c>
      <c r="AI1834" s="51">
        <v>0.16564990768304566</v>
      </c>
      <c r="AJ1834" s="51">
        <v>0.14107393531585311</v>
      </c>
      <c r="AK1834" s="51">
        <v>120.18552612267608</v>
      </c>
      <c r="AL1834" s="51">
        <v>84.455740067072085</v>
      </c>
      <c r="AM1834" s="51">
        <v>155.91531217828009</v>
      </c>
    </row>
    <row r="1835" spans="1:39">
      <c r="A1835" t="s">
        <v>3809</v>
      </c>
      <c r="B1835">
        <v>6</v>
      </c>
      <c r="C1835" t="s">
        <v>3810</v>
      </c>
      <c r="D1835" t="s">
        <v>2144</v>
      </c>
      <c r="E1835" t="s">
        <v>137</v>
      </c>
      <c r="F1835" t="s">
        <v>138</v>
      </c>
      <c r="G1835" t="s">
        <v>139</v>
      </c>
      <c r="H1835" t="s">
        <v>140</v>
      </c>
      <c r="I1835" t="s">
        <v>10</v>
      </c>
      <c r="J1835" t="s">
        <v>20</v>
      </c>
      <c r="K1835">
        <v>52</v>
      </c>
      <c r="L1835">
        <v>150486475</v>
      </c>
      <c r="M1835" t="s">
        <v>2145</v>
      </c>
      <c r="N1835">
        <v>833</v>
      </c>
      <c r="O1835">
        <v>10594247.84000002</v>
      </c>
      <c r="P1835" s="49" t="s">
        <v>33</v>
      </c>
      <c r="Q1835" s="49">
        <v>9800000</v>
      </c>
      <c r="R1835" s="49">
        <v>32.510452999999998</v>
      </c>
      <c r="S1835" s="49">
        <v>52.540310169999998</v>
      </c>
      <c r="T1835" s="49">
        <v>102.35469113918218</v>
      </c>
      <c r="U1835" s="49" t="s">
        <v>2146</v>
      </c>
      <c r="V1835" s="49">
        <v>0.29728859379567718</v>
      </c>
      <c r="W1835" s="49">
        <v>1.1827248672603601</v>
      </c>
      <c r="X1835" s="49">
        <v>2.8362873714296502</v>
      </c>
      <c r="Y1835" s="49">
        <v>44.303867318364098</v>
      </c>
      <c r="Z1835" s="49">
        <v>0.43808999999999998</v>
      </c>
      <c r="AA1835" s="49">
        <v>148.6976837</v>
      </c>
      <c r="AB1835" s="49">
        <v>1.7852155009999999</v>
      </c>
      <c r="AC1835" s="51">
        <v>0.55651590368719528</v>
      </c>
      <c r="AD1835" s="53">
        <v>98000</v>
      </c>
      <c r="AE1835" s="51">
        <v>108.10456979591858</v>
      </c>
      <c r="AF1835" s="51">
        <v>243.76199889627762</v>
      </c>
      <c r="AG1835" s="51">
        <v>40.351159981697869</v>
      </c>
      <c r="AH1835" s="51">
        <v>7.0106426677087524E-2</v>
      </c>
      <c r="AI1835" s="51">
        <v>0.16553507176837504</v>
      </c>
      <c r="AJ1835" s="51">
        <v>0.14107393531585311</v>
      </c>
      <c r="AK1835" s="51">
        <v>120.10220814794545</v>
      </c>
      <c r="AL1835" s="51">
        <v>84.397191575887021</v>
      </c>
      <c r="AM1835" s="51">
        <v>155.80722472000389</v>
      </c>
    </row>
    <row r="1836" spans="1:39">
      <c r="A1836" t="s">
        <v>3811</v>
      </c>
      <c r="B1836">
        <v>6</v>
      </c>
      <c r="C1836" t="s">
        <v>3812</v>
      </c>
      <c r="D1836" t="s">
        <v>2144</v>
      </c>
      <c r="E1836" t="s">
        <v>137</v>
      </c>
      <c r="F1836" t="s">
        <v>138</v>
      </c>
      <c r="G1836" t="s">
        <v>139</v>
      </c>
      <c r="H1836" t="s">
        <v>140</v>
      </c>
      <c r="I1836" t="s">
        <v>10</v>
      </c>
      <c r="J1836" t="s">
        <v>20</v>
      </c>
      <c r="K1836">
        <v>52</v>
      </c>
      <c r="L1836">
        <v>150486475</v>
      </c>
      <c r="M1836" t="s">
        <v>2145</v>
      </c>
      <c r="N1836">
        <v>834</v>
      </c>
      <c r="O1836">
        <v>10606981.310961559</v>
      </c>
      <c r="P1836" s="49" t="s">
        <v>33</v>
      </c>
      <c r="Q1836" s="49">
        <v>9800000</v>
      </c>
      <c r="R1836" s="49">
        <v>32.510452999999998</v>
      </c>
      <c r="S1836" s="49">
        <v>52.540310169999998</v>
      </c>
      <c r="T1836" s="49">
        <v>102.35469113918218</v>
      </c>
      <c r="U1836" s="49" t="s">
        <v>2146</v>
      </c>
      <c r="V1836" s="49">
        <v>0.29728859379567718</v>
      </c>
      <c r="W1836" s="49">
        <v>1.1827248672603601</v>
      </c>
      <c r="X1836" s="49">
        <v>2.8362873714296502</v>
      </c>
      <c r="Y1836" s="49">
        <v>44.303867318364098</v>
      </c>
      <c r="Z1836" s="49">
        <v>0.43808999999999998</v>
      </c>
      <c r="AA1836" s="49">
        <v>148.6976837</v>
      </c>
      <c r="AB1836" s="49">
        <v>1.7852155009999999</v>
      </c>
      <c r="AC1836" s="51">
        <v>0.55651590368719528</v>
      </c>
      <c r="AD1836" s="53">
        <v>98000</v>
      </c>
      <c r="AE1836" s="51">
        <v>108.23450317307714</v>
      </c>
      <c r="AF1836" s="51">
        <v>244.05498206802795</v>
      </c>
      <c r="AG1836" s="51">
        <v>40.371613045742777</v>
      </c>
      <c r="AH1836" s="51">
        <v>6.9809688804710016E-2</v>
      </c>
      <c r="AI1836" s="51">
        <v>0.16542015534224819</v>
      </c>
      <c r="AJ1836" s="51">
        <v>0.14107393531585311</v>
      </c>
      <c r="AK1836" s="51">
        <v>120.01883175898531</v>
      </c>
      <c r="AL1836" s="51">
        <v>84.338602036356605</v>
      </c>
      <c r="AM1836" s="51">
        <v>155.69906148161402</v>
      </c>
    </row>
    <row r="1837" spans="1:39">
      <c r="A1837" t="s">
        <v>3813</v>
      </c>
      <c r="B1837">
        <v>6</v>
      </c>
      <c r="C1837" t="s">
        <v>3814</v>
      </c>
      <c r="D1837" t="s">
        <v>2144</v>
      </c>
      <c r="E1837" t="s">
        <v>137</v>
      </c>
      <c r="F1837" t="s">
        <v>138</v>
      </c>
      <c r="G1837" t="s">
        <v>139</v>
      </c>
      <c r="H1837" t="s">
        <v>140</v>
      </c>
      <c r="I1837" t="s">
        <v>10</v>
      </c>
      <c r="J1837" t="s">
        <v>20</v>
      </c>
      <c r="K1837">
        <v>52</v>
      </c>
      <c r="L1837">
        <v>150486475</v>
      </c>
      <c r="M1837" t="s">
        <v>2145</v>
      </c>
      <c r="N1837">
        <v>835</v>
      </c>
      <c r="O1837">
        <v>10619714.781923098</v>
      </c>
      <c r="P1837" s="49" t="s">
        <v>33</v>
      </c>
      <c r="Q1837" s="49">
        <v>9800000</v>
      </c>
      <c r="R1837" s="49">
        <v>32.510452999999998</v>
      </c>
      <c r="S1837" s="49">
        <v>52.540310169999998</v>
      </c>
      <c r="T1837" s="49">
        <v>102.35469113918218</v>
      </c>
      <c r="U1837" s="49" t="s">
        <v>2146</v>
      </c>
      <c r="V1837" s="49">
        <v>0.29728859379567718</v>
      </c>
      <c r="W1837" s="49">
        <v>1.1827248672603601</v>
      </c>
      <c r="X1837" s="49">
        <v>2.8362873714296502</v>
      </c>
      <c r="Y1837" s="49">
        <v>44.303867318364098</v>
      </c>
      <c r="Z1837" s="49">
        <v>0.43808999999999998</v>
      </c>
      <c r="AA1837" s="49">
        <v>148.6976837</v>
      </c>
      <c r="AB1837" s="49">
        <v>1.7852155009999999</v>
      </c>
      <c r="AC1837" s="51">
        <v>0.55651590368719528</v>
      </c>
      <c r="AD1837" s="53">
        <v>98000</v>
      </c>
      <c r="AE1837" s="51">
        <v>108.36443655023569</v>
      </c>
      <c r="AF1837" s="51">
        <v>244.34796523977829</v>
      </c>
      <c r="AG1837" s="51">
        <v>40.391979415838229</v>
      </c>
      <c r="AH1837" s="51">
        <v>6.9513788023317757E-2</v>
      </c>
      <c r="AI1837" s="51">
        <v>0.16530515969798087</v>
      </c>
      <c r="AJ1837" s="51">
        <v>0.14107393531585311</v>
      </c>
      <c r="AK1837" s="51">
        <v>119.93539789414714</v>
      </c>
      <c r="AL1837" s="51">
        <v>84.279972107871103</v>
      </c>
      <c r="AM1837" s="51">
        <v>155.59082368042317</v>
      </c>
    </row>
    <row r="1838" spans="1:39">
      <c r="A1838" t="s">
        <v>3815</v>
      </c>
      <c r="B1838">
        <v>6</v>
      </c>
      <c r="C1838" t="s">
        <v>3816</v>
      </c>
      <c r="D1838" t="s">
        <v>2144</v>
      </c>
      <c r="E1838" t="s">
        <v>137</v>
      </c>
      <c r="F1838" t="s">
        <v>138</v>
      </c>
      <c r="G1838" t="s">
        <v>139</v>
      </c>
      <c r="H1838" t="s">
        <v>140</v>
      </c>
      <c r="I1838" t="s">
        <v>10</v>
      </c>
      <c r="J1838" t="s">
        <v>20</v>
      </c>
      <c r="K1838">
        <v>52</v>
      </c>
      <c r="L1838">
        <v>150486475</v>
      </c>
      <c r="M1838" t="s">
        <v>2145</v>
      </c>
      <c r="N1838">
        <v>836</v>
      </c>
      <c r="O1838">
        <v>10632448.252884638</v>
      </c>
      <c r="P1838" s="49" t="s">
        <v>33</v>
      </c>
      <c r="Q1838" s="49">
        <v>9800000</v>
      </c>
      <c r="R1838" s="49">
        <v>32.510452999999998</v>
      </c>
      <c r="S1838" s="49">
        <v>52.540310169999998</v>
      </c>
      <c r="T1838" s="49">
        <v>102.35469113918218</v>
      </c>
      <c r="U1838" s="49" t="s">
        <v>2146</v>
      </c>
      <c r="V1838" s="49">
        <v>0.29728859379567718</v>
      </c>
      <c r="W1838" s="49">
        <v>1.1827248672603601</v>
      </c>
      <c r="X1838" s="49">
        <v>2.8362873714296502</v>
      </c>
      <c r="Y1838" s="49">
        <v>44.303867318364098</v>
      </c>
      <c r="Z1838" s="49">
        <v>0.43808999999999998</v>
      </c>
      <c r="AA1838" s="49">
        <v>148.6976837</v>
      </c>
      <c r="AB1838" s="49">
        <v>1.7852155009999999</v>
      </c>
      <c r="AC1838" s="51">
        <v>0.55651590368719528</v>
      </c>
      <c r="AD1838" s="53">
        <v>98000</v>
      </c>
      <c r="AE1838" s="51">
        <v>108.49436992739426</v>
      </c>
      <c r="AF1838" s="51">
        <v>244.64094841152865</v>
      </c>
      <c r="AG1838" s="51">
        <v>40.412259337321586</v>
      </c>
      <c r="AH1838" s="51">
        <v>6.9218724618890393E-2</v>
      </c>
      <c r="AI1838" s="51">
        <v>0.16519008612303585</v>
      </c>
      <c r="AJ1838" s="51">
        <v>0.14107393531585311</v>
      </c>
      <c r="AK1838" s="51">
        <v>119.85190748753581</v>
      </c>
      <c r="AL1838" s="51">
        <v>84.221302446836702</v>
      </c>
      <c r="AM1838" s="51">
        <v>155.48251252823493</v>
      </c>
    </row>
    <row r="1839" spans="1:39">
      <c r="A1839" t="s">
        <v>3817</v>
      </c>
      <c r="B1839">
        <v>6</v>
      </c>
      <c r="C1839" t="s">
        <v>3818</v>
      </c>
      <c r="D1839" t="s">
        <v>2144</v>
      </c>
      <c r="E1839" t="s">
        <v>137</v>
      </c>
      <c r="F1839" t="s">
        <v>138</v>
      </c>
      <c r="G1839" t="s">
        <v>139</v>
      </c>
      <c r="H1839" t="s">
        <v>140</v>
      </c>
      <c r="I1839" t="s">
        <v>10</v>
      </c>
      <c r="J1839" t="s">
        <v>20</v>
      </c>
      <c r="K1839">
        <v>52</v>
      </c>
      <c r="L1839">
        <v>150486475</v>
      </c>
      <c r="M1839" t="s">
        <v>2145</v>
      </c>
      <c r="N1839">
        <v>837</v>
      </c>
      <c r="O1839">
        <v>10645181.723846177</v>
      </c>
      <c r="P1839" s="49" t="s">
        <v>33</v>
      </c>
      <c r="Q1839" s="49">
        <v>9800000</v>
      </c>
      <c r="R1839" s="49">
        <v>32.510452999999998</v>
      </c>
      <c r="S1839" s="49">
        <v>52.540310169999998</v>
      </c>
      <c r="T1839" s="49">
        <v>102.35469113918218</v>
      </c>
      <c r="U1839" s="49" t="s">
        <v>2146</v>
      </c>
      <c r="V1839" s="49">
        <v>0.29728859379567718</v>
      </c>
      <c r="W1839" s="49">
        <v>1.1827248672603601</v>
      </c>
      <c r="X1839" s="49">
        <v>2.8362873714296502</v>
      </c>
      <c r="Y1839" s="49">
        <v>44.303867318364098</v>
      </c>
      <c r="Z1839" s="49">
        <v>0.43808999999999998</v>
      </c>
      <c r="AA1839" s="49">
        <v>148.6976837</v>
      </c>
      <c r="AB1839" s="49">
        <v>1.7852155009999999</v>
      </c>
      <c r="AC1839" s="51">
        <v>0.55651590368719528</v>
      </c>
      <c r="AD1839" s="53">
        <v>98000</v>
      </c>
      <c r="AE1839" s="51">
        <v>108.62430330455283</v>
      </c>
      <c r="AF1839" s="51">
        <v>244.93393158327899</v>
      </c>
      <c r="AG1839" s="51">
        <v>40.432453055607944</v>
      </c>
      <c r="AH1839" s="51">
        <v>6.8924498856764937E-2</v>
      </c>
      <c r="AI1839" s="51">
        <v>0.16507493589903313</v>
      </c>
      <c r="AJ1839" s="51">
        <v>0.14107393531585311</v>
      </c>
      <c r="AK1839" s="51">
        <v>119.76836146901711</v>
      </c>
      <c r="AL1839" s="51">
        <v>84.162593706680639</v>
      </c>
      <c r="AM1839" s="51">
        <v>155.37412923135358</v>
      </c>
    </row>
    <row r="1840" spans="1:39">
      <c r="A1840" t="s">
        <v>3819</v>
      </c>
      <c r="B1840">
        <v>6</v>
      </c>
      <c r="C1840" t="s">
        <v>3820</v>
      </c>
      <c r="D1840" t="s">
        <v>2144</v>
      </c>
      <c r="E1840" t="s">
        <v>137</v>
      </c>
      <c r="F1840" t="s">
        <v>138</v>
      </c>
      <c r="G1840" t="s">
        <v>139</v>
      </c>
      <c r="H1840" t="s">
        <v>140</v>
      </c>
      <c r="I1840" t="s">
        <v>10</v>
      </c>
      <c r="J1840" t="s">
        <v>20</v>
      </c>
      <c r="K1840">
        <v>52</v>
      </c>
      <c r="L1840">
        <v>150486475</v>
      </c>
      <c r="M1840" t="s">
        <v>2145</v>
      </c>
      <c r="N1840">
        <v>838</v>
      </c>
      <c r="O1840">
        <v>10657915.194807716</v>
      </c>
      <c r="P1840" s="49" t="s">
        <v>33</v>
      </c>
      <c r="Q1840" s="49">
        <v>9800000</v>
      </c>
      <c r="R1840" s="49">
        <v>32.510452999999998</v>
      </c>
      <c r="S1840" s="49">
        <v>52.540310169999998</v>
      </c>
      <c r="T1840" s="49">
        <v>102.35469113918218</v>
      </c>
      <c r="U1840" s="49" t="s">
        <v>2146</v>
      </c>
      <c r="V1840" s="49">
        <v>0.29728859379567718</v>
      </c>
      <c r="W1840" s="49">
        <v>1.1827248672603601</v>
      </c>
      <c r="X1840" s="49">
        <v>2.8362873714296502</v>
      </c>
      <c r="Y1840" s="49">
        <v>44.303867318364098</v>
      </c>
      <c r="Z1840" s="49">
        <v>0.43808999999999998</v>
      </c>
      <c r="AA1840" s="49">
        <v>148.6976837</v>
      </c>
      <c r="AB1840" s="49">
        <v>1.7852155009999999</v>
      </c>
      <c r="AC1840" s="51">
        <v>0.55651590368719528</v>
      </c>
      <c r="AD1840" s="53">
        <v>98000</v>
      </c>
      <c r="AE1840" s="51">
        <v>108.75423668171139</v>
      </c>
      <c r="AF1840" s="51">
        <v>245.22691475502936</v>
      </c>
      <c r="AG1840" s="51">
        <v>40.452560816184132</v>
      </c>
      <c r="AH1840" s="51">
        <v>6.863111098176275E-2</v>
      </c>
      <c r="AI1840" s="51">
        <v>0.16495971030176038</v>
      </c>
      <c r="AJ1840" s="51">
        <v>0.14107393531585311</v>
      </c>
      <c r="AK1840" s="51">
        <v>119.68476076422515</v>
      </c>
      <c r="AL1840" s="51">
        <v>84.103846537856612</v>
      </c>
      <c r="AM1840" s="51">
        <v>155.26567499059368</v>
      </c>
    </row>
    <row r="1841" spans="1:39">
      <c r="A1841" t="s">
        <v>3821</v>
      </c>
      <c r="B1841">
        <v>6</v>
      </c>
      <c r="C1841" t="s">
        <v>3822</v>
      </c>
      <c r="D1841" t="s">
        <v>2144</v>
      </c>
      <c r="E1841" t="s">
        <v>137</v>
      </c>
      <c r="F1841" t="s">
        <v>138</v>
      </c>
      <c r="G1841" t="s">
        <v>139</v>
      </c>
      <c r="H1841" t="s">
        <v>140</v>
      </c>
      <c r="I1841" t="s">
        <v>10</v>
      </c>
      <c r="J1841" t="s">
        <v>20</v>
      </c>
      <c r="K1841">
        <v>52</v>
      </c>
      <c r="L1841">
        <v>150486475</v>
      </c>
      <c r="M1841" t="s">
        <v>2145</v>
      </c>
      <c r="N1841">
        <v>839</v>
      </c>
      <c r="O1841">
        <v>10670648.665769255</v>
      </c>
      <c r="P1841" s="49" t="s">
        <v>33</v>
      </c>
      <c r="Q1841" s="49">
        <v>9800000</v>
      </c>
      <c r="R1841" s="49">
        <v>32.510452999999998</v>
      </c>
      <c r="S1841" s="49">
        <v>52.540310169999998</v>
      </c>
      <c r="T1841" s="49">
        <v>102.35469113918218</v>
      </c>
      <c r="U1841" s="49" t="s">
        <v>2146</v>
      </c>
      <c r="V1841" s="49">
        <v>0.29728859379567718</v>
      </c>
      <c r="W1841" s="49">
        <v>1.1827248672603601</v>
      </c>
      <c r="X1841" s="49">
        <v>2.8362873714296502</v>
      </c>
      <c r="Y1841" s="49">
        <v>44.303867318364098</v>
      </c>
      <c r="Z1841" s="49">
        <v>0.43808999999999998</v>
      </c>
      <c r="AA1841" s="49">
        <v>148.6976837</v>
      </c>
      <c r="AB1841" s="49">
        <v>1.7852155009999999</v>
      </c>
      <c r="AC1841" s="51">
        <v>0.55651590368719528</v>
      </c>
      <c r="AD1841" s="53">
        <v>98000</v>
      </c>
      <c r="AE1841" s="51">
        <v>108.88417005886994</v>
      </c>
      <c r="AF1841" s="51">
        <v>245.51989792677966</v>
      </c>
      <c r="AG1841" s="51">
        <v>40.472582864602735</v>
      </c>
      <c r="AH1841" s="51">
        <v>6.833856121834514E-2</v>
      </c>
      <c r="AI1841" s="51">
        <v>0.16484441060118352</v>
      </c>
      <c r="AJ1841" s="51">
        <v>0.14107393531585311</v>
      </c>
      <c r="AK1841" s="51">
        <v>119.6011062945702</v>
      </c>
      <c r="AL1841" s="51">
        <v>84.0450615878501</v>
      </c>
      <c r="AM1841" s="51">
        <v>155.15715100129029</v>
      </c>
    </row>
    <row r="1842" spans="1:39">
      <c r="A1842" t="s">
        <v>3823</v>
      </c>
      <c r="B1842">
        <v>6</v>
      </c>
      <c r="C1842" t="s">
        <v>3824</v>
      </c>
      <c r="D1842" t="s">
        <v>2144</v>
      </c>
      <c r="E1842" t="s">
        <v>137</v>
      </c>
      <c r="F1842" t="s">
        <v>138</v>
      </c>
      <c r="G1842" t="s">
        <v>139</v>
      </c>
      <c r="H1842" t="s">
        <v>140</v>
      </c>
      <c r="I1842" t="s">
        <v>10</v>
      </c>
      <c r="J1842" t="s">
        <v>20</v>
      </c>
      <c r="K1842">
        <v>52</v>
      </c>
      <c r="L1842">
        <v>150486475</v>
      </c>
      <c r="M1842" t="s">
        <v>2145</v>
      </c>
      <c r="N1842">
        <v>840</v>
      </c>
      <c r="O1842">
        <v>10683382.136730794</v>
      </c>
      <c r="P1842" s="49" t="s">
        <v>33</v>
      </c>
      <c r="Q1842" s="49">
        <v>9800000</v>
      </c>
      <c r="R1842" s="49">
        <v>32.510452999999998</v>
      </c>
      <c r="S1842" s="49">
        <v>52.540310169999998</v>
      </c>
      <c r="T1842" s="49">
        <v>102.35469113918218</v>
      </c>
      <c r="U1842" s="49" t="s">
        <v>2146</v>
      </c>
      <c r="V1842" s="49">
        <v>0.29728859379567718</v>
      </c>
      <c r="W1842" s="49">
        <v>1.1827248672603601</v>
      </c>
      <c r="X1842" s="49">
        <v>2.8362873714296502</v>
      </c>
      <c r="Y1842" s="49">
        <v>44.303867318364098</v>
      </c>
      <c r="Z1842" s="49">
        <v>0.43808999999999998</v>
      </c>
      <c r="AA1842" s="49">
        <v>148.6976837</v>
      </c>
      <c r="AB1842" s="49">
        <v>1.7852155009999999</v>
      </c>
      <c r="AC1842" s="51">
        <v>0.55651590368719528</v>
      </c>
      <c r="AD1842" s="53">
        <v>98000</v>
      </c>
      <c r="AE1842" s="51">
        <v>109.01410343602851</v>
      </c>
      <c r="AF1842" s="51">
        <v>245.81288109853003</v>
      </c>
      <c r="AG1842" s="51">
        <v>40.492519446476159</v>
      </c>
      <c r="AH1842" s="51">
        <v>6.8046849770643222E-2</v>
      </c>
      <c r="AI1842" s="51">
        <v>0.164729038061457</v>
      </c>
      <c r="AJ1842" s="51">
        <v>0.14107393531585311</v>
      </c>
      <c r="AK1842" s="51">
        <v>119.51739897724605</v>
      </c>
      <c r="AL1842" s="51">
        <v>83.986239501183661</v>
      </c>
      <c r="AM1842" s="51">
        <v>155.04855845330843</v>
      </c>
    </row>
    <row r="1843" spans="1:39">
      <c r="A1843" t="s">
        <v>3825</v>
      </c>
      <c r="B1843">
        <v>6</v>
      </c>
      <c r="C1843" t="s">
        <v>3826</v>
      </c>
      <c r="D1843" t="s">
        <v>2144</v>
      </c>
      <c r="E1843" t="s">
        <v>137</v>
      </c>
      <c r="F1843" t="s">
        <v>138</v>
      </c>
      <c r="G1843" t="s">
        <v>139</v>
      </c>
      <c r="H1843" t="s">
        <v>140</v>
      </c>
      <c r="I1843" t="s">
        <v>10</v>
      </c>
      <c r="J1843" t="s">
        <v>20</v>
      </c>
      <c r="K1843">
        <v>52</v>
      </c>
      <c r="L1843">
        <v>150486475</v>
      </c>
      <c r="M1843" t="s">
        <v>2145</v>
      </c>
      <c r="N1843">
        <v>841</v>
      </c>
      <c r="O1843">
        <v>10696115.607692333</v>
      </c>
      <c r="P1843" s="49" t="s">
        <v>33</v>
      </c>
      <c r="Q1843" s="49">
        <v>9800000</v>
      </c>
      <c r="R1843" s="49">
        <v>32.510452999999998</v>
      </c>
      <c r="S1843" s="49">
        <v>52.540310169999998</v>
      </c>
      <c r="T1843" s="49">
        <v>102.35469113918218</v>
      </c>
      <c r="U1843" s="49" t="s">
        <v>2146</v>
      </c>
      <c r="V1843" s="49">
        <v>0.29728859379567718</v>
      </c>
      <c r="W1843" s="49">
        <v>1.1827248672603601</v>
      </c>
      <c r="X1843" s="49">
        <v>2.8362873714296502</v>
      </c>
      <c r="Y1843" s="49">
        <v>44.303867318364098</v>
      </c>
      <c r="Z1843" s="49">
        <v>0.43808999999999998</v>
      </c>
      <c r="AA1843" s="49">
        <v>148.6976837</v>
      </c>
      <c r="AB1843" s="49">
        <v>1.7852155009999999</v>
      </c>
      <c r="AC1843" s="51">
        <v>0.55651590368719528</v>
      </c>
      <c r="AD1843" s="53">
        <v>98000</v>
      </c>
      <c r="AE1843" s="51">
        <v>109.14403681318707</v>
      </c>
      <c r="AF1843" s="51">
        <v>246.10586427028039</v>
      </c>
      <c r="AG1843" s="51">
        <v>40.512370807470717</v>
      </c>
      <c r="AH1843" s="51">
        <v>6.7755976822696684E-2</v>
      </c>
      <c r="AI1843" s="51">
        <v>0.16461359394093467</v>
      </c>
      <c r="AJ1843" s="51">
        <v>0.14107393531585311</v>
      </c>
      <c r="AK1843" s="51">
        <v>119.43363972523792</v>
      </c>
      <c r="AL1843" s="51">
        <v>83.927380919422404</v>
      </c>
      <c r="AM1843" s="51">
        <v>154.93989853105344</v>
      </c>
    </row>
    <row r="1844" spans="1:39">
      <c r="A1844" t="s">
        <v>3827</v>
      </c>
      <c r="B1844">
        <v>6</v>
      </c>
      <c r="C1844" t="s">
        <v>3828</v>
      </c>
      <c r="D1844" t="s">
        <v>2144</v>
      </c>
      <c r="E1844" t="s">
        <v>137</v>
      </c>
      <c r="F1844" t="s">
        <v>138</v>
      </c>
      <c r="G1844" t="s">
        <v>139</v>
      </c>
      <c r="H1844" t="s">
        <v>140</v>
      </c>
      <c r="I1844" t="s">
        <v>10</v>
      </c>
      <c r="J1844" t="s">
        <v>20</v>
      </c>
      <c r="K1844">
        <v>52</v>
      </c>
      <c r="L1844">
        <v>150486475</v>
      </c>
      <c r="M1844" t="s">
        <v>2145</v>
      </c>
      <c r="N1844">
        <v>842</v>
      </c>
      <c r="O1844">
        <v>10708849.078653872</v>
      </c>
      <c r="P1844" s="49" t="s">
        <v>33</v>
      </c>
      <c r="Q1844" s="49">
        <v>9800000</v>
      </c>
      <c r="R1844" s="49">
        <v>32.510452999999998</v>
      </c>
      <c r="S1844" s="49">
        <v>52.540310169999998</v>
      </c>
      <c r="T1844" s="49">
        <v>102.35469113918218</v>
      </c>
      <c r="U1844" s="49" t="s">
        <v>2146</v>
      </c>
      <c r="V1844" s="49">
        <v>0.29728859379567718</v>
      </c>
      <c r="W1844" s="49">
        <v>1.1827248672603601</v>
      </c>
      <c r="X1844" s="49">
        <v>2.8362873714296502</v>
      </c>
      <c r="Y1844" s="49">
        <v>44.303867318364098</v>
      </c>
      <c r="Z1844" s="49">
        <v>0.43808999999999998</v>
      </c>
      <c r="AA1844" s="49">
        <v>148.6976837</v>
      </c>
      <c r="AB1844" s="49">
        <v>1.7852155009999999</v>
      </c>
      <c r="AC1844" s="51">
        <v>0.55651590368719528</v>
      </c>
      <c r="AD1844" s="53">
        <v>98000</v>
      </c>
      <c r="AE1844" s="51">
        <v>109.27397019034564</v>
      </c>
      <c r="AF1844" s="51">
        <v>246.39884744203073</v>
      </c>
      <c r="AG1844" s="51">
        <v>40.532137193300755</v>
      </c>
      <c r="AH1844" s="51">
        <v>6.7465942538442319E-2</v>
      </c>
      <c r="AI1844" s="51">
        <v>0.1644980794921802</v>
      </c>
      <c r="AJ1844" s="51">
        <v>0.14107393531585311</v>
      </c>
      <c r="AK1844" s="51">
        <v>119.34982944733008</v>
      </c>
      <c r="AL1844" s="51">
        <v>83.868486481179403</v>
      </c>
      <c r="AM1844" s="51">
        <v>154.83117241348074</v>
      </c>
    </row>
    <row r="1845" spans="1:39">
      <c r="A1845" t="s">
        <v>3829</v>
      </c>
      <c r="B1845">
        <v>6</v>
      </c>
      <c r="C1845" t="s">
        <v>3830</v>
      </c>
      <c r="D1845" t="s">
        <v>2144</v>
      </c>
      <c r="E1845" t="s">
        <v>137</v>
      </c>
      <c r="F1845" t="s">
        <v>138</v>
      </c>
      <c r="G1845" t="s">
        <v>139</v>
      </c>
      <c r="H1845" t="s">
        <v>140</v>
      </c>
      <c r="I1845" t="s">
        <v>10</v>
      </c>
      <c r="J1845" t="s">
        <v>20</v>
      </c>
      <c r="K1845">
        <v>52</v>
      </c>
      <c r="L1845">
        <v>150486475</v>
      </c>
      <c r="M1845" t="s">
        <v>2145</v>
      </c>
      <c r="N1845">
        <v>843</v>
      </c>
      <c r="O1845">
        <v>10721582.549615411</v>
      </c>
      <c r="P1845" s="49" t="s">
        <v>33</v>
      </c>
      <c r="Q1845" s="49">
        <v>9800000</v>
      </c>
      <c r="R1845" s="49">
        <v>32.510452999999998</v>
      </c>
      <c r="S1845" s="49">
        <v>52.540310169999998</v>
      </c>
      <c r="T1845" s="49">
        <v>102.35469113918218</v>
      </c>
      <c r="U1845" s="49" t="s">
        <v>2146</v>
      </c>
      <c r="V1845" s="49">
        <v>0.29728859379567718</v>
      </c>
      <c r="W1845" s="49">
        <v>1.1827248672603601</v>
      </c>
      <c r="X1845" s="49">
        <v>2.8362873714296502</v>
      </c>
      <c r="Y1845" s="49">
        <v>44.303867318364098</v>
      </c>
      <c r="Z1845" s="49">
        <v>0.43808999999999998</v>
      </c>
      <c r="AA1845" s="49">
        <v>148.6976837</v>
      </c>
      <c r="AB1845" s="49">
        <v>1.7852155009999999</v>
      </c>
      <c r="AC1845" s="51">
        <v>0.55651590368719528</v>
      </c>
      <c r="AD1845" s="53">
        <v>98000</v>
      </c>
      <c r="AE1845" s="51">
        <v>109.4039035675042</v>
      </c>
      <c r="AF1845" s="51">
        <v>246.69183061378109</v>
      </c>
      <c r="AG1845" s="51">
        <v>40.551818849722856</v>
      </c>
      <c r="AH1845" s="51">
        <v>6.7176747062014375E-2</v>
      </c>
      <c r="AI1845" s="51">
        <v>0.1643824959619781</v>
      </c>
      <c r="AJ1845" s="51">
        <v>0.14107393531585311</v>
      </c>
      <c r="AK1845" s="51">
        <v>119.26596904811369</v>
      </c>
      <c r="AL1845" s="51">
        <v>83.809556822121209</v>
      </c>
      <c r="AM1845" s="51">
        <v>154.72238127410617</v>
      </c>
    </row>
    <row r="1846" spans="1:39">
      <c r="A1846" t="s">
        <v>3831</v>
      </c>
      <c r="B1846">
        <v>6</v>
      </c>
      <c r="C1846" t="s">
        <v>3832</v>
      </c>
      <c r="D1846" t="s">
        <v>2144</v>
      </c>
      <c r="E1846" t="s">
        <v>137</v>
      </c>
      <c r="F1846" t="s">
        <v>138</v>
      </c>
      <c r="G1846" t="s">
        <v>139</v>
      </c>
      <c r="H1846" t="s">
        <v>140</v>
      </c>
      <c r="I1846" t="s">
        <v>10</v>
      </c>
      <c r="J1846" t="s">
        <v>20</v>
      </c>
      <c r="K1846">
        <v>52</v>
      </c>
      <c r="L1846">
        <v>150486475</v>
      </c>
      <c r="M1846" t="s">
        <v>2145</v>
      </c>
      <c r="N1846">
        <v>844</v>
      </c>
      <c r="O1846">
        <v>10734316.02057695</v>
      </c>
      <c r="P1846" s="49" t="s">
        <v>33</v>
      </c>
      <c r="Q1846" s="49">
        <v>9800000</v>
      </c>
      <c r="R1846" s="49">
        <v>32.510452999999998</v>
      </c>
      <c r="S1846" s="49">
        <v>52.540310169999998</v>
      </c>
      <c r="T1846" s="49">
        <v>102.35469113918218</v>
      </c>
      <c r="U1846" s="49" t="s">
        <v>2146</v>
      </c>
      <c r="V1846" s="49">
        <v>0.29728859379567718</v>
      </c>
      <c r="W1846" s="49">
        <v>1.1827248672603601</v>
      </c>
      <c r="X1846" s="49">
        <v>2.8362873714296502</v>
      </c>
      <c r="Y1846" s="49">
        <v>44.303867318364098</v>
      </c>
      <c r="Z1846" s="49">
        <v>0.43808999999999998</v>
      </c>
      <c r="AA1846" s="49">
        <v>148.6976837</v>
      </c>
      <c r="AB1846" s="49">
        <v>1.7852155009999999</v>
      </c>
      <c r="AC1846" s="51">
        <v>0.55651590368719528</v>
      </c>
      <c r="AD1846" s="53">
        <v>98000</v>
      </c>
      <c r="AE1846" s="51">
        <v>109.53383694466275</v>
      </c>
      <c r="AF1846" s="51">
        <v>246.9848137855314</v>
      </c>
      <c r="AG1846" s="51">
        <v>40.571416022529952</v>
      </c>
      <c r="AH1846" s="51">
        <v>6.6888390517518673E-2</v>
      </c>
      <c r="AI1846" s="51">
        <v>0.16426684459134411</v>
      </c>
      <c r="AJ1846" s="51">
        <v>0.14107393531585311</v>
      </c>
      <c r="AK1846" s="51">
        <v>119.18205942799456</v>
      </c>
      <c r="AL1846" s="51">
        <v>83.750592574973226</v>
      </c>
      <c r="AM1846" s="51">
        <v>154.61352628101591</v>
      </c>
    </row>
    <row r="1847" spans="1:39">
      <c r="A1847" t="s">
        <v>3833</v>
      </c>
      <c r="B1847">
        <v>6</v>
      </c>
      <c r="C1847" t="s">
        <v>3834</v>
      </c>
      <c r="D1847" t="s">
        <v>2144</v>
      </c>
      <c r="E1847" t="s">
        <v>137</v>
      </c>
      <c r="F1847" t="s">
        <v>138</v>
      </c>
      <c r="G1847" t="s">
        <v>139</v>
      </c>
      <c r="H1847" t="s">
        <v>140</v>
      </c>
      <c r="I1847" t="s">
        <v>10</v>
      </c>
      <c r="J1847" t="s">
        <v>20</v>
      </c>
      <c r="K1847">
        <v>52</v>
      </c>
      <c r="L1847">
        <v>150486475</v>
      </c>
      <c r="M1847" t="s">
        <v>2145</v>
      </c>
      <c r="N1847">
        <v>845</v>
      </c>
      <c r="O1847">
        <v>10747049.491538489</v>
      </c>
      <c r="P1847" s="49" t="s">
        <v>33</v>
      </c>
      <c r="Q1847" s="49">
        <v>9800000</v>
      </c>
      <c r="R1847" s="49">
        <v>32.510452999999998</v>
      </c>
      <c r="S1847" s="49">
        <v>52.540310169999998</v>
      </c>
      <c r="T1847" s="49">
        <v>102.35469113918218</v>
      </c>
      <c r="U1847" s="49" t="s">
        <v>2146</v>
      </c>
      <c r="V1847" s="49">
        <v>0.29728859379567718</v>
      </c>
      <c r="W1847" s="49">
        <v>1.1827248672603601</v>
      </c>
      <c r="X1847" s="49">
        <v>2.8362873714296502</v>
      </c>
      <c r="Y1847" s="49">
        <v>44.303867318364098</v>
      </c>
      <c r="Z1847" s="49">
        <v>0.43808999999999998</v>
      </c>
      <c r="AA1847" s="49">
        <v>148.6976837</v>
      </c>
      <c r="AB1847" s="49">
        <v>1.7852155009999999</v>
      </c>
      <c r="AC1847" s="51">
        <v>0.55651590368719528</v>
      </c>
      <c r="AD1847" s="53">
        <v>98000</v>
      </c>
      <c r="AE1847" s="51">
        <v>109.66377032182132</v>
      </c>
      <c r="AF1847" s="51">
        <v>247.27779695728177</v>
      </c>
      <c r="AG1847" s="51">
        <v>40.590928957545671</v>
      </c>
      <c r="AH1847" s="51">
        <v>6.6600873009678388E-2</v>
      </c>
      <c r="AI1847" s="51">
        <v>0.16415112661553644</v>
      </c>
      <c r="AJ1847" s="51">
        <v>0.14107393531585311</v>
      </c>
      <c r="AK1847" s="51">
        <v>119.09810148320109</v>
      </c>
      <c r="AL1847" s="51">
        <v>83.691594369525376</v>
      </c>
      <c r="AM1847" s="51">
        <v>154.50460859687681</v>
      </c>
    </row>
    <row r="1848" spans="1:39">
      <c r="A1848" t="s">
        <v>3835</v>
      </c>
      <c r="B1848">
        <v>6</v>
      </c>
      <c r="C1848" t="s">
        <v>3836</v>
      </c>
      <c r="D1848" t="s">
        <v>2144</v>
      </c>
      <c r="E1848" t="s">
        <v>137</v>
      </c>
      <c r="F1848" t="s">
        <v>138</v>
      </c>
      <c r="G1848" t="s">
        <v>139</v>
      </c>
      <c r="H1848" t="s">
        <v>140</v>
      </c>
      <c r="I1848" t="s">
        <v>10</v>
      </c>
      <c r="J1848" t="s">
        <v>20</v>
      </c>
      <c r="K1848">
        <v>52</v>
      </c>
      <c r="L1848">
        <v>150486475</v>
      </c>
      <c r="M1848" t="s">
        <v>2145</v>
      </c>
      <c r="N1848">
        <v>846</v>
      </c>
      <c r="O1848">
        <v>10759782.962500028</v>
      </c>
      <c r="P1848" s="49" t="s">
        <v>33</v>
      </c>
      <c r="Q1848" s="49">
        <v>9800000</v>
      </c>
      <c r="R1848" s="49">
        <v>32.510452999999998</v>
      </c>
      <c r="S1848" s="49">
        <v>52.540310169999998</v>
      </c>
      <c r="T1848" s="49">
        <v>102.35469113918218</v>
      </c>
      <c r="U1848" s="49" t="s">
        <v>2146</v>
      </c>
      <c r="V1848" s="49">
        <v>0.29728859379567718</v>
      </c>
      <c r="W1848" s="49">
        <v>1.1827248672603601</v>
      </c>
      <c r="X1848" s="49">
        <v>2.8362873714296502</v>
      </c>
      <c r="Y1848" s="49">
        <v>44.303867318364098</v>
      </c>
      <c r="Z1848" s="49">
        <v>0.43808999999999998</v>
      </c>
      <c r="AA1848" s="49">
        <v>148.6976837</v>
      </c>
      <c r="AB1848" s="49">
        <v>1.7852155009999999</v>
      </c>
      <c r="AC1848" s="51">
        <v>0.55651590368719528</v>
      </c>
      <c r="AD1848" s="53">
        <v>98000</v>
      </c>
      <c r="AE1848" s="51">
        <v>109.79370369897988</v>
      </c>
      <c r="AF1848" s="51">
        <v>247.57078012903213</v>
      </c>
      <c r="AG1848" s="51">
        <v>40.610357900618503</v>
      </c>
      <c r="AH1848" s="51">
        <v>6.631419462339018E-2</v>
      </c>
      <c r="AI1848" s="51">
        <v>0.16403534326406644</v>
      </c>
      <c r="AJ1848" s="51">
        <v>0.14107393531585311</v>
      </c>
      <c r="AK1848" s="51">
        <v>119.01409610579216</v>
      </c>
      <c r="AL1848" s="51">
        <v>83.632562832637618</v>
      </c>
      <c r="AM1848" s="51">
        <v>154.39562937894669</v>
      </c>
    </row>
    <row r="1849" spans="1:39">
      <c r="A1849" t="s">
        <v>3837</v>
      </c>
      <c r="B1849">
        <v>6</v>
      </c>
      <c r="C1849" t="s">
        <v>3838</v>
      </c>
      <c r="D1849" t="s">
        <v>2144</v>
      </c>
      <c r="E1849" t="s">
        <v>137</v>
      </c>
      <c r="F1849" t="s">
        <v>138</v>
      </c>
      <c r="G1849" t="s">
        <v>139</v>
      </c>
      <c r="H1849" t="s">
        <v>140</v>
      </c>
      <c r="I1849" t="s">
        <v>10</v>
      </c>
      <c r="J1849" t="s">
        <v>20</v>
      </c>
      <c r="K1849">
        <v>52</v>
      </c>
      <c r="L1849">
        <v>150486475</v>
      </c>
      <c r="M1849" t="s">
        <v>2145</v>
      </c>
      <c r="N1849">
        <v>847</v>
      </c>
      <c r="O1849">
        <v>10772516.433461567</v>
      </c>
      <c r="P1849" s="49" t="s">
        <v>33</v>
      </c>
      <c r="Q1849" s="49">
        <v>9800000</v>
      </c>
      <c r="R1849" s="49">
        <v>32.510452999999998</v>
      </c>
      <c r="S1849" s="49">
        <v>52.540310169999998</v>
      </c>
      <c r="T1849" s="49">
        <v>102.35469113918218</v>
      </c>
      <c r="U1849" s="49" t="s">
        <v>2146</v>
      </c>
      <c r="V1849" s="49">
        <v>0.29728859379567718</v>
      </c>
      <c r="W1849" s="49">
        <v>1.1827248672603601</v>
      </c>
      <c r="X1849" s="49">
        <v>2.8362873714296502</v>
      </c>
      <c r="Y1849" s="49">
        <v>44.303867318364098</v>
      </c>
      <c r="Z1849" s="49">
        <v>0.43808999999999998</v>
      </c>
      <c r="AA1849" s="49">
        <v>148.6976837</v>
      </c>
      <c r="AB1849" s="49">
        <v>1.7852155009999999</v>
      </c>
      <c r="AC1849" s="51">
        <v>0.55651590368719528</v>
      </c>
      <c r="AD1849" s="53">
        <v>98000</v>
      </c>
      <c r="AE1849" s="51">
        <v>109.92363707613845</v>
      </c>
      <c r="AF1849" s="51">
        <v>247.86376330078247</v>
      </c>
      <c r="AG1849" s="51">
        <v>40.629703097616165</v>
      </c>
      <c r="AH1849" s="51">
        <v>6.6028355424273377E-2</v>
      </c>
      <c r="AI1849" s="51">
        <v>0.16391949576070972</v>
      </c>
      <c r="AJ1849" s="51">
        <v>0.14107393531585311</v>
      </c>
      <c r="AK1849" s="51">
        <v>118.93004418366513</v>
      </c>
      <c r="AL1849" s="51">
        <v>83.573498588245556</v>
      </c>
      <c r="AM1849" s="51">
        <v>154.28658977908469</v>
      </c>
    </row>
    <row r="1850" spans="1:39">
      <c r="A1850" t="s">
        <v>3839</v>
      </c>
      <c r="B1850">
        <v>6</v>
      </c>
      <c r="C1850" t="s">
        <v>3840</v>
      </c>
      <c r="D1850" t="s">
        <v>2144</v>
      </c>
      <c r="E1850" t="s">
        <v>137</v>
      </c>
      <c r="F1850" t="s">
        <v>138</v>
      </c>
      <c r="G1850" t="s">
        <v>139</v>
      </c>
      <c r="H1850" t="s">
        <v>140</v>
      </c>
      <c r="I1850" t="s">
        <v>10</v>
      </c>
      <c r="J1850" t="s">
        <v>20</v>
      </c>
      <c r="K1850">
        <v>52</v>
      </c>
      <c r="L1850">
        <v>150486475</v>
      </c>
      <c r="M1850" t="s">
        <v>2145</v>
      </c>
      <c r="N1850">
        <v>848</v>
      </c>
      <c r="O1850">
        <v>10785249.904423106</v>
      </c>
      <c r="P1850" s="49" t="s">
        <v>33</v>
      </c>
      <c r="Q1850" s="49">
        <v>9800000</v>
      </c>
      <c r="R1850" s="49">
        <v>32.510452999999998</v>
      </c>
      <c r="S1850" s="49">
        <v>52.540310169999998</v>
      </c>
      <c r="T1850" s="49">
        <v>102.35469113918218</v>
      </c>
      <c r="U1850" s="49" t="s">
        <v>2146</v>
      </c>
      <c r="V1850" s="49">
        <v>0.29728859379567718</v>
      </c>
      <c r="W1850" s="49">
        <v>1.1827248672603601</v>
      </c>
      <c r="X1850" s="49">
        <v>2.8362873714296502</v>
      </c>
      <c r="Y1850" s="49">
        <v>44.303867318364098</v>
      </c>
      <c r="Z1850" s="49">
        <v>0.43808999999999998</v>
      </c>
      <c r="AA1850" s="49">
        <v>148.6976837</v>
      </c>
      <c r="AB1850" s="49">
        <v>1.7852155009999999</v>
      </c>
      <c r="AC1850" s="51">
        <v>0.55651590368719528</v>
      </c>
      <c r="AD1850" s="53">
        <v>98000</v>
      </c>
      <c r="AE1850" s="51">
        <v>110.053570453297</v>
      </c>
      <c r="AF1850" s="51">
        <v>248.1567464725328</v>
      </c>
      <c r="AG1850" s="51">
        <v>40.648964794419889</v>
      </c>
      <c r="AH1850" s="51">
        <v>6.5743355458442468E-2</v>
      </c>
      <c r="AI1850" s="51">
        <v>0.16380358532351694</v>
      </c>
      <c r="AJ1850" s="51">
        <v>0.14107393531585311</v>
      </c>
      <c r="AK1850" s="51">
        <v>118.84594660056366</v>
      </c>
      <c r="AL1850" s="51">
        <v>83.514402257365944</v>
      </c>
      <c r="AM1850" s="51">
        <v>154.1774909437614</v>
      </c>
    </row>
    <row r="1851" spans="1:39">
      <c r="A1851" t="s">
        <v>3841</v>
      </c>
      <c r="B1851">
        <v>6</v>
      </c>
      <c r="C1851" t="s">
        <v>3842</v>
      </c>
      <c r="D1851" t="s">
        <v>2144</v>
      </c>
      <c r="E1851" t="s">
        <v>137</v>
      </c>
      <c r="F1851" t="s">
        <v>138</v>
      </c>
      <c r="G1851" t="s">
        <v>139</v>
      </c>
      <c r="H1851" t="s">
        <v>140</v>
      </c>
      <c r="I1851" t="s">
        <v>10</v>
      </c>
      <c r="J1851" t="s">
        <v>20</v>
      </c>
      <c r="K1851">
        <v>52</v>
      </c>
      <c r="L1851">
        <v>150486475</v>
      </c>
      <c r="M1851" t="s">
        <v>2145</v>
      </c>
      <c r="N1851">
        <v>849</v>
      </c>
      <c r="O1851">
        <v>10797983.375384646</v>
      </c>
      <c r="P1851" s="49" t="s">
        <v>33</v>
      </c>
      <c r="Q1851" s="49">
        <v>9800000</v>
      </c>
      <c r="R1851" s="49">
        <v>32.510452999999998</v>
      </c>
      <c r="S1851" s="49">
        <v>52.540310169999998</v>
      </c>
      <c r="T1851" s="49">
        <v>102.35469113918218</v>
      </c>
      <c r="U1851" s="49" t="s">
        <v>2146</v>
      </c>
      <c r="V1851" s="49">
        <v>0.29728859379567718</v>
      </c>
      <c r="W1851" s="49">
        <v>1.1827248672603601</v>
      </c>
      <c r="X1851" s="49">
        <v>2.8362873714296502</v>
      </c>
      <c r="Y1851" s="49">
        <v>44.303867318364098</v>
      </c>
      <c r="Z1851" s="49">
        <v>0.43808999999999998</v>
      </c>
      <c r="AA1851" s="49">
        <v>148.6976837</v>
      </c>
      <c r="AB1851" s="49">
        <v>1.7852155009999999</v>
      </c>
      <c r="AC1851" s="51">
        <v>0.55651590368719528</v>
      </c>
      <c r="AD1851" s="53">
        <v>98000</v>
      </c>
      <c r="AE1851" s="51">
        <v>110.18350383045556</v>
      </c>
      <c r="AF1851" s="51">
        <v>248.44972964428314</v>
      </c>
      <c r="AG1851" s="51">
        <v>40.668143236918858</v>
      </c>
      <c r="AH1851" s="51">
        <v>6.5459194753041836E-2</v>
      </c>
      <c r="AI1851" s="51">
        <v>0.16368761316482536</v>
      </c>
      <c r="AJ1851" s="51">
        <v>0.14107393531585311</v>
      </c>
      <c r="AK1851" s="51">
        <v>118.76180423608618</v>
      </c>
      <c r="AL1851" s="51">
        <v>83.455274458102608</v>
      </c>
      <c r="AM1851" s="51">
        <v>154.06833401406973</v>
      </c>
    </row>
    <row r="1852" spans="1:39">
      <c r="A1852" t="s">
        <v>3843</v>
      </c>
      <c r="B1852">
        <v>6</v>
      </c>
      <c r="C1852" t="s">
        <v>3844</v>
      </c>
      <c r="D1852" t="s">
        <v>2144</v>
      </c>
      <c r="E1852" t="s">
        <v>137</v>
      </c>
      <c r="F1852" t="s">
        <v>138</v>
      </c>
      <c r="G1852" t="s">
        <v>139</v>
      </c>
      <c r="H1852" t="s">
        <v>140</v>
      </c>
      <c r="I1852" t="s">
        <v>10</v>
      </c>
      <c r="J1852" t="s">
        <v>20</v>
      </c>
      <c r="K1852">
        <v>52</v>
      </c>
      <c r="L1852">
        <v>150486475</v>
      </c>
      <c r="M1852" t="s">
        <v>2145</v>
      </c>
      <c r="N1852">
        <v>850</v>
      </c>
      <c r="O1852">
        <v>10810716.846346185</v>
      </c>
      <c r="P1852" s="49" t="s">
        <v>33</v>
      </c>
      <c r="Q1852" s="49">
        <v>9800000</v>
      </c>
      <c r="R1852" s="49">
        <v>32.510452999999998</v>
      </c>
      <c r="S1852" s="49">
        <v>52.540310169999998</v>
      </c>
      <c r="T1852" s="49">
        <v>102.35469113918218</v>
      </c>
      <c r="U1852" s="49" t="s">
        <v>2146</v>
      </c>
      <c r="V1852" s="49">
        <v>0.29728859379567718</v>
      </c>
      <c r="W1852" s="49">
        <v>1.1827248672603601</v>
      </c>
      <c r="X1852" s="49">
        <v>2.8362873714296502</v>
      </c>
      <c r="Y1852" s="49">
        <v>44.303867318364098</v>
      </c>
      <c r="Z1852" s="49">
        <v>0.43808999999999998</v>
      </c>
      <c r="AA1852" s="49">
        <v>148.6976837</v>
      </c>
      <c r="AB1852" s="49">
        <v>1.7852155009999999</v>
      </c>
      <c r="AC1852" s="51">
        <v>0.55651590368719528</v>
      </c>
      <c r="AD1852" s="53">
        <v>98000</v>
      </c>
      <c r="AE1852" s="51">
        <v>110.31343720761413</v>
      </c>
      <c r="AF1852" s="51">
        <v>248.7427128160335</v>
      </c>
      <c r="AG1852" s="51">
        <v>40.68723867100455</v>
      </c>
      <c r="AH1852" s="51">
        <v>6.517587331589858E-2</v>
      </c>
      <c r="AI1852" s="51">
        <v>0.16357158049126946</v>
      </c>
      <c r="AJ1852" s="51">
        <v>0.14107393531585311</v>
      </c>
      <c r="AK1852" s="51">
        <v>118.67761796569344</v>
      </c>
      <c r="AL1852" s="51">
        <v>83.396115805651846</v>
      </c>
      <c r="AM1852" s="51">
        <v>153.95912012573504</v>
      </c>
    </row>
    <row r="1853" spans="1:39">
      <c r="A1853" t="s">
        <v>3845</v>
      </c>
      <c r="B1853">
        <v>6</v>
      </c>
      <c r="C1853" t="s">
        <v>3846</v>
      </c>
      <c r="D1853" t="s">
        <v>2144</v>
      </c>
      <c r="E1853" t="s">
        <v>137</v>
      </c>
      <c r="F1853" t="s">
        <v>138</v>
      </c>
      <c r="G1853" t="s">
        <v>139</v>
      </c>
      <c r="H1853" t="s">
        <v>140</v>
      </c>
      <c r="I1853" t="s">
        <v>10</v>
      </c>
      <c r="J1853" t="s">
        <v>20</v>
      </c>
      <c r="K1853">
        <v>52</v>
      </c>
      <c r="L1853">
        <v>150486475</v>
      </c>
      <c r="M1853" t="s">
        <v>2145</v>
      </c>
      <c r="N1853">
        <v>851</v>
      </c>
      <c r="O1853">
        <v>10823450.317307724</v>
      </c>
      <c r="P1853" s="49" t="s">
        <v>33</v>
      </c>
      <c r="Q1853" s="49">
        <v>9800000</v>
      </c>
      <c r="R1853" s="49">
        <v>32.510452999999998</v>
      </c>
      <c r="S1853" s="49">
        <v>52.540310169999998</v>
      </c>
      <c r="T1853" s="49">
        <v>102.35469113918218</v>
      </c>
      <c r="U1853" s="49" t="s">
        <v>2146</v>
      </c>
      <c r="V1853" s="49">
        <v>0.29728859379567718</v>
      </c>
      <c r="W1853" s="49">
        <v>1.1827248672603601</v>
      </c>
      <c r="X1853" s="49">
        <v>2.8362873714296502</v>
      </c>
      <c r="Y1853" s="49">
        <v>44.303867318364098</v>
      </c>
      <c r="Z1853" s="49">
        <v>0.43808999999999998</v>
      </c>
      <c r="AA1853" s="49">
        <v>148.6976837</v>
      </c>
      <c r="AB1853" s="49">
        <v>1.7852155009999999</v>
      </c>
      <c r="AC1853" s="51">
        <v>0.55651590368719528</v>
      </c>
      <c r="AD1853" s="53">
        <v>98000</v>
      </c>
      <c r="AE1853" s="51">
        <v>110.44337058477269</v>
      </c>
      <c r="AF1853" s="51">
        <v>249.03569598778387</v>
      </c>
      <c r="AG1853" s="51">
        <v>40.706251342565189</v>
      </c>
      <c r="AH1853" s="51">
        <v>6.4893391135917966E-2</v>
      </c>
      <c r="AI1853" s="51">
        <v>0.16345548850379257</v>
      </c>
      <c r="AJ1853" s="51">
        <v>0.14107393531585311</v>
      </c>
      <c r="AK1853" s="51">
        <v>118.59338866071711</v>
      </c>
      <c r="AL1853" s="51">
        <v>83.3369269123083</v>
      </c>
      <c r="AM1853" s="51">
        <v>153.84985040912591</v>
      </c>
    </row>
    <row r="1854" spans="1:39">
      <c r="A1854" t="s">
        <v>3847</v>
      </c>
      <c r="B1854">
        <v>6</v>
      </c>
      <c r="C1854" t="s">
        <v>3848</v>
      </c>
      <c r="D1854" t="s">
        <v>2144</v>
      </c>
      <c r="E1854" t="s">
        <v>137</v>
      </c>
      <c r="F1854" t="s">
        <v>138</v>
      </c>
      <c r="G1854" t="s">
        <v>139</v>
      </c>
      <c r="H1854" t="s">
        <v>140</v>
      </c>
      <c r="I1854" t="s">
        <v>10</v>
      </c>
      <c r="J1854" t="s">
        <v>20</v>
      </c>
      <c r="K1854">
        <v>52</v>
      </c>
      <c r="L1854">
        <v>150486475</v>
      </c>
      <c r="M1854" t="s">
        <v>2145</v>
      </c>
      <c r="N1854">
        <v>852</v>
      </c>
      <c r="O1854">
        <v>10836183.788269263</v>
      </c>
      <c r="P1854" s="49" t="s">
        <v>33</v>
      </c>
      <c r="Q1854" s="49">
        <v>9800000</v>
      </c>
      <c r="R1854" s="49">
        <v>32.510452999999998</v>
      </c>
      <c r="S1854" s="49">
        <v>52.540310169999998</v>
      </c>
      <c r="T1854" s="49">
        <v>102.35469113918218</v>
      </c>
      <c r="U1854" s="49" t="s">
        <v>2146</v>
      </c>
      <c r="V1854" s="49">
        <v>0.29728859379567718</v>
      </c>
      <c r="W1854" s="49">
        <v>1.1827248672603601</v>
      </c>
      <c r="X1854" s="49">
        <v>2.8362873714296502</v>
      </c>
      <c r="Y1854" s="49">
        <v>44.303867318364098</v>
      </c>
      <c r="Z1854" s="49">
        <v>0.43808999999999998</v>
      </c>
      <c r="AA1854" s="49">
        <v>148.6976837</v>
      </c>
      <c r="AB1854" s="49">
        <v>1.7852155009999999</v>
      </c>
      <c r="AC1854" s="51">
        <v>0.55651590368719528</v>
      </c>
      <c r="AD1854" s="53">
        <v>98000</v>
      </c>
      <c r="AE1854" s="51">
        <v>110.57330396193126</v>
      </c>
      <c r="AF1854" s="51">
        <v>249.3286791595342</v>
      </c>
      <c r="AG1854" s="51">
        <v>40.72518149748025</v>
      </c>
      <c r="AH1854" s="51">
        <v>6.4611748183245665E-2</v>
      </c>
      <c r="AI1854" s="51">
        <v>0.16333933839765796</v>
      </c>
      <c r="AJ1854" s="51">
        <v>0.14107393531585311</v>
      </c>
      <c r="AK1854" s="51">
        <v>118.50911718836771</v>
      </c>
      <c r="AL1854" s="51">
        <v>83.277708387470753</v>
      </c>
      <c r="AM1854" s="51">
        <v>153.74052598926465</v>
      </c>
    </row>
    <row r="1855" spans="1:39">
      <c r="A1855" t="s">
        <v>3849</v>
      </c>
      <c r="B1855">
        <v>6</v>
      </c>
      <c r="C1855" t="s">
        <v>3850</v>
      </c>
      <c r="D1855" t="s">
        <v>2144</v>
      </c>
      <c r="E1855" t="s">
        <v>137</v>
      </c>
      <c r="F1855" t="s">
        <v>138</v>
      </c>
      <c r="G1855" t="s">
        <v>139</v>
      </c>
      <c r="H1855" t="s">
        <v>140</v>
      </c>
      <c r="I1855" t="s">
        <v>10</v>
      </c>
      <c r="J1855" t="s">
        <v>20</v>
      </c>
      <c r="K1855">
        <v>52</v>
      </c>
      <c r="L1855">
        <v>150486475</v>
      </c>
      <c r="M1855" t="s">
        <v>2145</v>
      </c>
      <c r="N1855">
        <v>853</v>
      </c>
      <c r="O1855">
        <v>10848917.259230802</v>
      </c>
      <c r="P1855" s="49" t="s">
        <v>33</v>
      </c>
      <c r="Q1855" s="49">
        <v>9800000</v>
      </c>
      <c r="R1855" s="49">
        <v>32.510452999999998</v>
      </c>
      <c r="S1855" s="49">
        <v>52.540310169999998</v>
      </c>
      <c r="T1855" s="49">
        <v>102.35469113918218</v>
      </c>
      <c r="U1855" s="49" t="s">
        <v>2146</v>
      </c>
      <c r="V1855" s="49">
        <v>0.29728859379567718</v>
      </c>
      <c r="W1855" s="49">
        <v>1.1827248672603601</v>
      </c>
      <c r="X1855" s="49">
        <v>2.8362873714296502</v>
      </c>
      <c r="Y1855" s="49">
        <v>44.303867318364098</v>
      </c>
      <c r="Z1855" s="49">
        <v>0.43808999999999998</v>
      </c>
      <c r="AA1855" s="49">
        <v>148.6976837</v>
      </c>
      <c r="AB1855" s="49">
        <v>1.7852155009999999</v>
      </c>
      <c r="AC1855" s="51">
        <v>0.55651590368719528</v>
      </c>
      <c r="AD1855" s="53">
        <v>98000</v>
      </c>
      <c r="AE1855" s="51">
        <v>110.70323733908981</v>
      </c>
      <c r="AF1855" s="51">
        <v>249.62166233128454</v>
      </c>
      <c r="AG1855" s="51">
        <v>40.744029381614936</v>
      </c>
      <c r="AH1855" s="51">
        <v>6.4330944409146884E-2</v>
      </c>
      <c r="AI1855" s="51">
        <v>0.16322313136246019</v>
      </c>
      <c r="AJ1855" s="51">
        <v>0.14107393531585311</v>
      </c>
      <c r="AK1855" s="51">
        <v>118.4248044117429</v>
      </c>
      <c r="AL1855" s="51">
        <v>83.21846083764774</v>
      </c>
      <c r="AM1855" s="51">
        <v>153.63114798583806</v>
      </c>
    </row>
    <row r="1856" spans="1:39">
      <c r="A1856" t="s">
        <v>3851</v>
      </c>
      <c r="B1856">
        <v>6</v>
      </c>
      <c r="C1856" t="s">
        <v>3852</v>
      </c>
      <c r="D1856" t="s">
        <v>2144</v>
      </c>
      <c r="E1856" t="s">
        <v>137</v>
      </c>
      <c r="F1856" t="s">
        <v>138</v>
      </c>
      <c r="G1856" t="s">
        <v>139</v>
      </c>
      <c r="H1856" t="s">
        <v>140</v>
      </c>
      <c r="I1856" t="s">
        <v>10</v>
      </c>
      <c r="J1856" t="s">
        <v>20</v>
      </c>
      <c r="K1856">
        <v>52</v>
      </c>
      <c r="L1856">
        <v>150486475</v>
      </c>
      <c r="M1856" t="s">
        <v>2145</v>
      </c>
      <c r="N1856">
        <v>854</v>
      </c>
      <c r="O1856">
        <v>10861650.730192341</v>
      </c>
      <c r="P1856" s="49" t="s">
        <v>33</v>
      </c>
      <c r="Q1856" s="49">
        <v>9800000</v>
      </c>
      <c r="R1856" s="49">
        <v>32.510452999999998</v>
      </c>
      <c r="S1856" s="49">
        <v>52.540310169999998</v>
      </c>
      <c r="T1856" s="49">
        <v>102.35469113918218</v>
      </c>
      <c r="U1856" s="49" t="s">
        <v>2146</v>
      </c>
      <c r="V1856" s="49">
        <v>0.29728859379567718</v>
      </c>
      <c r="W1856" s="49">
        <v>1.1827248672603601</v>
      </c>
      <c r="X1856" s="49">
        <v>2.8362873714296502</v>
      </c>
      <c r="Y1856" s="49">
        <v>44.303867318364098</v>
      </c>
      <c r="Z1856" s="49">
        <v>0.43808999999999998</v>
      </c>
      <c r="AA1856" s="49">
        <v>148.6976837</v>
      </c>
      <c r="AB1856" s="49">
        <v>1.7852155009999999</v>
      </c>
      <c r="AC1856" s="51">
        <v>0.55651590368719528</v>
      </c>
      <c r="AD1856" s="53">
        <v>98000</v>
      </c>
      <c r="AE1856" s="51">
        <v>110.83317071624838</v>
      </c>
      <c r="AF1856" s="51">
        <v>249.9146455030349</v>
      </c>
      <c r="AG1856" s="51">
        <v>40.762795240814732</v>
      </c>
      <c r="AH1856" s="51">
        <v>6.4050979746322401E-2</v>
      </c>
      <c r="AI1856" s="51">
        <v>0.16310686858213644</v>
      </c>
      <c r="AJ1856" s="51">
        <v>0.14107393531585311</v>
      </c>
      <c r="AK1856" s="51">
        <v>118.3404511898357</v>
      </c>
      <c r="AL1856" s="51">
        <v>83.159184866463463</v>
      </c>
      <c r="AM1856" s="51">
        <v>153.52171751320793</v>
      </c>
    </row>
    <row r="1857" spans="1:39">
      <c r="A1857" t="s">
        <v>3853</v>
      </c>
      <c r="B1857">
        <v>6</v>
      </c>
      <c r="C1857" t="s">
        <v>3854</v>
      </c>
      <c r="D1857" t="s">
        <v>2144</v>
      </c>
      <c r="E1857" t="s">
        <v>137</v>
      </c>
      <c r="F1857" t="s">
        <v>138</v>
      </c>
      <c r="G1857" t="s">
        <v>139</v>
      </c>
      <c r="H1857" t="s">
        <v>140</v>
      </c>
      <c r="I1857" t="s">
        <v>10</v>
      </c>
      <c r="J1857" t="s">
        <v>20</v>
      </c>
      <c r="K1857">
        <v>52</v>
      </c>
      <c r="L1857">
        <v>150486475</v>
      </c>
      <c r="M1857" t="s">
        <v>2145</v>
      </c>
      <c r="N1857">
        <v>855</v>
      </c>
      <c r="O1857">
        <v>10874384.20115388</v>
      </c>
      <c r="P1857" s="49" t="s">
        <v>33</v>
      </c>
      <c r="Q1857" s="49">
        <v>9800000</v>
      </c>
      <c r="R1857" s="49">
        <v>32.510452999999998</v>
      </c>
      <c r="S1857" s="49">
        <v>52.540310169999998</v>
      </c>
      <c r="T1857" s="49">
        <v>102.35469113918218</v>
      </c>
      <c r="U1857" s="49" t="s">
        <v>2146</v>
      </c>
      <c r="V1857" s="49">
        <v>0.29728859379567718</v>
      </c>
      <c r="W1857" s="49">
        <v>1.1827248672603601</v>
      </c>
      <c r="X1857" s="49">
        <v>2.8362873714296502</v>
      </c>
      <c r="Y1857" s="49">
        <v>44.303867318364098</v>
      </c>
      <c r="Z1857" s="49">
        <v>0.43808999999999998</v>
      </c>
      <c r="AA1857" s="49">
        <v>148.6976837</v>
      </c>
      <c r="AB1857" s="49">
        <v>1.7852155009999999</v>
      </c>
      <c r="AC1857" s="51">
        <v>0.55651590368719528</v>
      </c>
      <c r="AD1857" s="53">
        <v>98000</v>
      </c>
      <c r="AE1857" s="51">
        <v>110.96310409340694</v>
      </c>
      <c r="AF1857" s="51">
        <v>250.20762867478524</v>
      </c>
      <c r="AG1857" s="51">
        <v>40.781479320899976</v>
      </c>
      <c r="AH1857" s="51">
        <v>6.3771854108963022E-2</v>
      </c>
      <c r="AI1857" s="51">
        <v>0.16299055123497816</v>
      </c>
      <c r="AJ1857" s="51">
        <v>0.14107393531585311</v>
      </c>
      <c r="AK1857" s="51">
        <v>118.25605837754291</v>
      </c>
      <c r="AL1857" s="51">
        <v>83.099881074663671</v>
      </c>
      <c r="AM1857" s="51">
        <v>153.41223568042216</v>
      </c>
    </row>
    <row r="1858" spans="1:39">
      <c r="A1858" t="s">
        <v>3855</v>
      </c>
      <c r="B1858">
        <v>6</v>
      </c>
      <c r="C1858" t="s">
        <v>3856</v>
      </c>
      <c r="D1858" t="s">
        <v>2144</v>
      </c>
      <c r="E1858" t="s">
        <v>137</v>
      </c>
      <c r="F1858" t="s">
        <v>138</v>
      </c>
      <c r="G1858" t="s">
        <v>139</v>
      </c>
      <c r="H1858" t="s">
        <v>140</v>
      </c>
      <c r="I1858" t="s">
        <v>10</v>
      </c>
      <c r="J1858" t="s">
        <v>20</v>
      </c>
      <c r="K1858">
        <v>52</v>
      </c>
      <c r="L1858">
        <v>150486475</v>
      </c>
      <c r="M1858" t="s">
        <v>2145</v>
      </c>
      <c r="N1858">
        <v>856</v>
      </c>
      <c r="O1858">
        <v>10887117.672115419</v>
      </c>
      <c r="P1858" s="49" t="s">
        <v>33</v>
      </c>
      <c r="Q1858" s="49">
        <v>9800000</v>
      </c>
      <c r="R1858" s="49">
        <v>32.510452999999998</v>
      </c>
      <c r="S1858" s="49">
        <v>52.540310169999998</v>
      </c>
      <c r="T1858" s="49">
        <v>102.35469113918218</v>
      </c>
      <c r="U1858" s="49" t="s">
        <v>2146</v>
      </c>
      <c r="V1858" s="49">
        <v>0.29728859379567718</v>
      </c>
      <c r="W1858" s="49">
        <v>1.1827248672603601</v>
      </c>
      <c r="X1858" s="49">
        <v>2.8362873714296502</v>
      </c>
      <c r="Y1858" s="49">
        <v>44.303867318364098</v>
      </c>
      <c r="Z1858" s="49">
        <v>0.43808999999999998</v>
      </c>
      <c r="AA1858" s="49">
        <v>148.6976837</v>
      </c>
      <c r="AB1858" s="49">
        <v>1.7852155009999999</v>
      </c>
      <c r="AC1858" s="51">
        <v>0.55651590368719528</v>
      </c>
      <c r="AD1858" s="53">
        <v>98000</v>
      </c>
      <c r="AE1858" s="51">
        <v>111.09303747056551</v>
      </c>
      <c r="AF1858" s="51">
        <v>250.50061184653561</v>
      </c>
      <c r="AG1858" s="51">
        <v>40.800081867660467</v>
      </c>
      <c r="AH1858" s="51">
        <v>6.349356739280887E-2</v>
      </c>
      <c r="AI1858" s="51">
        <v>0.16287418049364227</v>
      </c>
      <c r="AJ1858" s="51">
        <v>0.14107393531585311</v>
      </c>
      <c r="AK1858" s="51">
        <v>118.1716268256733</v>
      </c>
      <c r="AL1858" s="51">
        <v>83.040550060121348</v>
      </c>
      <c r="AM1858" s="51">
        <v>153.30270359122522</v>
      </c>
    </row>
    <row r="1859" spans="1:39">
      <c r="A1859" t="s">
        <v>3857</v>
      </c>
      <c r="B1859">
        <v>6</v>
      </c>
      <c r="C1859" t="s">
        <v>3858</v>
      </c>
      <c r="D1859" t="s">
        <v>2144</v>
      </c>
      <c r="E1859" t="s">
        <v>137</v>
      </c>
      <c r="F1859" t="s">
        <v>138</v>
      </c>
      <c r="G1859" t="s">
        <v>139</v>
      </c>
      <c r="H1859" t="s">
        <v>140</v>
      </c>
      <c r="I1859" t="s">
        <v>10</v>
      </c>
      <c r="J1859" t="s">
        <v>20</v>
      </c>
      <c r="K1859">
        <v>52</v>
      </c>
      <c r="L1859">
        <v>150486475</v>
      </c>
      <c r="M1859" t="s">
        <v>2145</v>
      </c>
      <c r="N1859">
        <v>857</v>
      </c>
      <c r="O1859">
        <v>10899851.143076958</v>
      </c>
      <c r="P1859" s="49" t="s">
        <v>33</v>
      </c>
      <c r="Q1859" s="49">
        <v>9800000</v>
      </c>
      <c r="R1859" s="49">
        <v>32.510452999999998</v>
      </c>
      <c r="S1859" s="49">
        <v>52.540310169999998</v>
      </c>
      <c r="T1859" s="49">
        <v>102.35469113918218</v>
      </c>
      <c r="U1859" s="49" t="s">
        <v>2146</v>
      </c>
      <c r="V1859" s="49">
        <v>0.29728859379567718</v>
      </c>
      <c r="W1859" s="49">
        <v>1.1827248672603601</v>
      </c>
      <c r="X1859" s="49">
        <v>2.8362873714296502</v>
      </c>
      <c r="Y1859" s="49">
        <v>44.303867318364098</v>
      </c>
      <c r="Z1859" s="49">
        <v>0.43808999999999998</v>
      </c>
      <c r="AA1859" s="49">
        <v>148.6976837</v>
      </c>
      <c r="AB1859" s="49">
        <v>1.7852155009999999</v>
      </c>
      <c r="AC1859" s="51">
        <v>0.55651590368719528</v>
      </c>
      <c r="AD1859" s="53">
        <v>98000</v>
      </c>
      <c r="AE1859" s="51">
        <v>111.22297084772406</v>
      </c>
      <c r="AF1859" s="51">
        <v>250.79359501828591</v>
      </c>
      <c r="AG1859" s="51">
        <v>40.818603126850121</v>
      </c>
      <c r="AH1859" s="51">
        <v>6.3216119475418164E-2</v>
      </c>
      <c r="AI1859" s="51">
        <v>0.16275775752516305</v>
      </c>
      <c r="AJ1859" s="51">
        <v>0.14107393531585311</v>
      </c>
      <c r="AK1859" s="51">
        <v>118.08715738095611</v>
      </c>
      <c r="AL1859" s="51">
        <v>82.981192417842848</v>
      </c>
      <c r="AM1859" s="51">
        <v>153.19312234406939</v>
      </c>
    </row>
    <row r="1860" spans="1:39">
      <c r="A1860" t="s">
        <v>3859</v>
      </c>
      <c r="B1860">
        <v>6</v>
      </c>
      <c r="C1860" t="s">
        <v>3860</v>
      </c>
      <c r="D1860" t="s">
        <v>2144</v>
      </c>
      <c r="E1860" t="s">
        <v>137</v>
      </c>
      <c r="F1860" t="s">
        <v>138</v>
      </c>
      <c r="G1860" t="s">
        <v>139</v>
      </c>
      <c r="H1860" t="s">
        <v>140</v>
      </c>
      <c r="I1860" t="s">
        <v>10</v>
      </c>
      <c r="J1860" t="s">
        <v>20</v>
      </c>
      <c r="K1860">
        <v>52</v>
      </c>
      <c r="L1860">
        <v>150486475</v>
      </c>
      <c r="M1860" t="s">
        <v>2145</v>
      </c>
      <c r="N1860">
        <v>858</v>
      </c>
      <c r="O1860">
        <v>10912584.614038497</v>
      </c>
      <c r="P1860" s="49" t="s">
        <v>33</v>
      </c>
      <c r="Q1860" s="49">
        <v>9800000</v>
      </c>
      <c r="R1860" s="49">
        <v>32.510452999999998</v>
      </c>
      <c r="S1860" s="49">
        <v>52.540310169999998</v>
      </c>
      <c r="T1860" s="49">
        <v>102.35469113918218</v>
      </c>
      <c r="U1860" s="49" t="s">
        <v>2146</v>
      </c>
      <c r="V1860" s="49">
        <v>0.29728859379567718</v>
      </c>
      <c r="W1860" s="49">
        <v>1.1827248672603601</v>
      </c>
      <c r="X1860" s="49">
        <v>2.8362873714296502</v>
      </c>
      <c r="Y1860" s="49">
        <v>44.303867318364098</v>
      </c>
      <c r="Z1860" s="49">
        <v>0.43808999999999998</v>
      </c>
      <c r="AA1860" s="49">
        <v>148.6976837</v>
      </c>
      <c r="AB1860" s="49">
        <v>1.7852155009999999</v>
      </c>
      <c r="AC1860" s="51">
        <v>0.55651590368719528</v>
      </c>
      <c r="AD1860" s="53">
        <v>98000</v>
      </c>
      <c r="AE1860" s="51">
        <v>111.35290422488262</v>
      </c>
      <c r="AF1860" s="51">
        <v>251.08657819003628</v>
      </c>
      <c r="AG1860" s="51">
        <v>40.837043344181652</v>
      </c>
      <c r="AH1860" s="51">
        <v>6.2939510216110606E-2</v>
      </c>
      <c r="AI1860" s="51">
        <v>0.16264128349096346</v>
      </c>
      <c r="AJ1860" s="51">
        <v>0.14107393531585311</v>
      </c>
      <c r="AK1860" s="51">
        <v>118.00265088604944</v>
      </c>
      <c r="AL1860" s="51">
        <v>82.921808739973571</v>
      </c>
      <c r="AM1860" s="51">
        <v>153.08349303212529</v>
      </c>
    </row>
    <row r="1861" spans="1:39">
      <c r="A1861" t="s">
        <v>3861</v>
      </c>
      <c r="B1861">
        <v>6</v>
      </c>
      <c r="C1861" t="s">
        <v>3862</v>
      </c>
      <c r="D1861" t="s">
        <v>2144</v>
      </c>
      <c r="E1861" t="s">
        <v>137</v>
      </c>
      <c r="F1861" t="s">
        <v>138</v>
      </c>
      <c r="G1861" t="s">
        <v>139</v>
      </c>
      <c r="H1861" t="s">
        <v>140</v>
      </c>
      <c r="I1861" t="s">
        <v>10</v>
      </c>
      <c r="J1861" t="s">
        <v>20</v>
      </c>
      <c r="K1861">
        <v>52</v>
      </c>
      <c r="L1861">
        <v>150486475</v>
      </c>
      <c r="M1861" t="s">
        <v>2145</v>
      </c>
      <c r="N1861">
        <v>859</v>
      </c>
      <c r="O1861">
        <v>10925318.085000036</v>
      </c>
      <c r="P1861" s="49" t="s">
        <v>33</v>
      </c>
      <c r="Q1861" s="49">
        <v>9800000</v>
      </c>
      <c r="R1861" s="49">
        <v>32.510452999999998</v>
      </c>
      <c r="S1861" s="49">
        <v>52.540310169999998</v>
      </c>
      <c r="T1861" s="49">
        <v>102.35469113918218</v>
      </c>
      <c r="U1861" s="49" t="s">
        <v>2146</v>
      </c>
      <c r="V1861" s="49">
        <v>0.29728859379567718</v>
      </c>
      <c r="W1861" s="49">
        <v>1.1827248672603601</v>
      </c>
      <c r="X1861" s="49">
        <v>2.8362873714296502</v>
      </c>
      <c r="Y1861" s="49">
        <v>44.303867318364098</v>
      </c>
      <c r="Z1861" s="49">
        <v>0.43808999999999998</v>
      </c>
      <c r="AA1861" s="49">
        <v>148.6976837</v>
      </c>
      <c r="AB1861" s="49">
        <v>1.7852155009999999</v>
      </c>
      <c r="AC1861" s="51">
        <v>0.55651590368719528</v>
      </c>
      <c r="AD1861" s="53">
        <v>98000</v>
      </c>
      <c r="AE1861" s="51">
        <v>111.48283760204119</v>
      </c>
      <c r="AF1861" s="51">
        <v>251.37956136178664</v>
      </c>
      <c r="AG1861" s="51">
        <v>40.855402765321237</v>
      </c>
      <c r="AH1861" s="51">
        <v>6.2663739456096657E-2</v>
      </c>
      <c r="AI1861" s="51">
        <v>0.16252475954686685</v>
      </c>
      <c r="AJ1861" s="51">
        <v>0.14107393531585311</v>
      </c>
      <c r="AK1861" s="51">
        <v>117.91810817954858</v>
      </c>
      <c r="AL1861" s="51">
        <v>82.862399615804051</v>
      </c>
      <c r="AM1861" s="51">
        <v>152.97381674329313</v>
      </c>
    </row>
    <row r="1862" spans="1:39">
      <c r="A1862" t="s">
        <v>3863</v>
      </c>
      <c r="B1862">
        <v>6</v>
      </c>
      <c r="C1862" t="s">
        <v>3864</v>
      </c>
      <c r="D1862" t="s">
        <v>2144</v>
      </c>
      <c r="E1862" t="s">
        <v>137</v>
      </c>
      <c r="F1862" t="s">
        <v>138</v>
      </c>
      <c r="G1862" t="s">
        <v>139</v>
      </c>
      <c r="H1862" t="s">
        <v>140</v>
      </c>
      <c r="I1862" t="s">
        <v>10</v>
      </c>
      <c r="J1862" t="s">
        <v>20</v>
      </c>
      <c r="K1862">
        <v>52</v>
      </c>
      <c r="L1862">
        <v>150486475</v>
      </c>
      <c r="M1862" t="s">
        <v>2145</v>
      </c>
      <c r="N1862">
        <v>860</v>
      </c>
      <c r="O1862">
        <v>10938051.555961575</v>
      </c>
      <c r="P1862" s="49" t="s">
        <v>33</v>
      </c>
      <c r="Q1862" s="49">
        <v>9800000</v>
      </c>
      <c r="R1862" s="49">
        <v>32.510452999999998</v>
      </c>
      <c r="S1862" s="49">
        <v>52.540310169999998</v>
      </c>
      <c r="T1862" s="49">
        <v>102.35469113918218</v>
      </c>
      <c r="U1862" s="49" t="s">
        <v>2146</v>
      </c>
      <c r="V1862" s="49">
        <v>0.29728859379567718</v>
      </c>
      <c r="W1862" s="49">
        <v>1.1827248672603601</v>
      </c>
      <c r="X1862" s="49">
        <v>2.8362873714296502</v>
      </c>
      <c r="Y1862" s="49">
        <v>44.303867318364098</v>
      </c>
      <c r="Z1862" s="49">
        <v>0.43808999999999998</v>
      </c>
      <c r="AA1862" s="49">
        <v>148.6976837</v>
      </c>
      <c r="AB1862" s="49">
        <v>1.7852155009999999</v>
      </c>
      <c r="AC1862" s="51">
        <v>0.55651590368719528</v>
      </c>
      <c r="AD1862" s="53">
        <v>98000</v>
      </c>
      <c r="AE1862" s="51">
        <v>111.61277097919975</v>
      </c>
      <c r="AF1862" s="51">
        <v>251.67254453353698</v>
      </c>
      <c r="AG1862" s="51">
        <v>40.873681635883351</v>
      </c>
      <c r="AH1862" s="51">
        <v>6.2388807018888284E-2</v>
      </c>
      <c r="AI1862" s="51">
        <v>0.16240818684310904</v>
      </c>
      <c r="AJ1862" s="51">
        <v>0.14107393531585311</v>
      </c>
      <c r="AK1862" s="51">
        <v>117.83353009599492</v>
      </c>
      <c r="AL1862" s="51">
        <v>82.802965631775976</v>
      </c>
      <c r="AM1862" s="51">
        <v>152.86409456021386</v>
      </c>
    </row>
    <row r="1863" spans="1:39">
      <c r="A1863" t="s">
        <v>3865</v>
      </c>
      <c r="B1863">
        <v>6</v>
      </c>
      <c r="C1863" t="s">
        <v>3866</v>
      </c>
      <c r="D1863" t="s">
        <v>2144</v>
      </c>
      <c r="E1863" t="s">
        <v>137</v>
      </c>
      <c r="F1863" t="s">
        <v>138</v>
      </c>
      <c r="G1863" t="s">
        <v>139</v>
      </c>
      <c r="H1863" t="s">
        <v>140</v>
      </c>
      <c r="I1863" t="s">
        <v>10</v>
      </c>
      <c r="J1863" t="s">
        <v>20</v>
      </c>
      <c r="K1863">
        <v>52</v>
      </c>
      <c r="L1863">
        <v>150486475</v>
      </c>
      <c r="M1863" t="s">
        <v>2145</v>
      </c>
      <c r="N1863">
        <v>861</v>
      </c>
      <c r="O1863">
        <v>10950785.026923114</v>
      </c>
      <c r="P1863" s="49" t="s">
        <v>33</v>
      </c>
      <c r="Q1863" s="49">
        <v>9800000</v>
      </c>
      <c r="R1863" s="49">
        <v>32.510452999999998</v>
      </c>
      <c r="S1863" s="49">
        <v>52.540310169999998</v>
      </c>
      <c r="T1863" s="49">
        <v>102.35469113918218</v>
      </c>
      <c r="U1863" s="49" t="s">
        <v>2146</v>
      </c>
      <c r="V1863" s="49">
        <v>0.29728859379567718</v>
      </c>
      <c r="W1863" s="49">
        <v>1.1827248672603601</v>
      </c>
      <c r="X1863" s="49">
        <v>2.8362873714296502</v>
      </c>
      <c r="Y1863" s="49">
        <v>44.303867318364098</v>
      </c>
      <c r="Z1863" s="49">
        <v>0.43808999999999998</v>
      </c>
      <c r="AA1863" s="49">
        <v>148.6976837</v>
      </c>
      <c r="AB1863" s="49">
        <v>1.7852155009999999</v>
      </c>
      <c r="AC1863" s="51">
        <v>0.55651590368719528</v>
      </c>
      <c r="AD1863" s="53">
        <v>98000</v>
      </c>
      <c r="AE1863" s="51">
        <v>111.74270435635832</v>
      </c>
      <c r="AF1863" s="51">
        <v>251.96552770528734</v>
      </c>
      <c r="AG1863" s="51">
        <v>40.891880201425458</v>
      </c>
      <c r="AH1863" s="51">
        <v>6.2114712709893577E-2</v>
      </c>
      <c r="AI1863" s="51">
        <v>0.16229156652434945</v>
      </c>
      <c r="AJ1863" s="51">
        <v>0.14107393531585311</v>
      </c>
      <c r="AK1863" s="51">
        <v>117.74891746588386</v>
      </c>
      <c r="AL1863" s="51">
        <v>82.743507371487993</v>
      </c>
      <c r="AM1863" s="51">
        <v>152.75432756027973</v>
      </c>
    </row>
    <row r="1864" spans="1:39">
      <c r="A1864" t="s">
        <v>3867</v>
      </c>
      <c r="B1864">
        <v>6</v>
      </c>
      <c r="C1864" t="s">
        <v>3868</v>
      </c>
      <c r="D1864" t="s">
        <v>2144</v>
      </c>
      <c r="E1864" t="s">
        <v>137</v>
      </c>
      <c r="F1864" t="s">
        <v>138</v>
      </c>
      <c r="G1864" t="s">
        <v>139</v>
      </c>
      <c r="H1864" t="s">
        <v>140</v>
      </c>
      <c r="I1864" t="s">
        <v>10</v>
      </c>
      <c r="J1864" t="s">
        <v>20</v>
      </c>
      <c r="K1864">
        <v>52</v>
      </c>
      <c r="L1864">
        <v>150486475</v>
      </c>
      <c r="M1864" t="s">
        <v>2145</v>
      </c>
      <c r="N1864">
        <v>862</v>
      </c>
      <c r="O1864">
        <v>10963518.497884654</v>
      </c>
      <c r="P1864" s="49" t="s">
        <v>33</v>
      </c>
      <c r="Q1864" s="49">
        <v>9800000</v>
      </c>
      <c r="R1864" s="49">
        <v>32.510452999999998</v>
      </c>
      <c r="S1864" s="49">
        <v>52.540310169999998</v>
      </c>
      <c r="T1864" s="49">
        <v>102.35469113918218</v>
      </c>
      <c r="U1864" s="49" t="s">
        <v>2146</v>
      </c>
      <c r="V1864" s="49">
        <v>0.29728859379567718</v>
      </c>
      <c r="W1864" s="49">
        <v>1.1827248672603601</v>
      </c>
      <c r="X1864" s="49">
        <v>2.8362873714296502</v>
      </c>
      <c r="Y1864" s="49">
        <v>44.303867318364098</v>
      </c>
      <c r="Z1864" s="49">
        <v>0.43808999999999998</v>
      </c>
      <c r="AA1864" s="49">
        <v>148.6976837</v>
      </c>
      <c r="AB1864" s="49">
        <v>1.7852155009999999</v>
      </c>
      <c r="AC1864" s="51">
        <v>0.55651590368719528</v>
      </c>
      <c r="AD1864" s="53">
        <v>98000</v>
      </c>
      <c r="AE1864" s="51">
        <v>111.87263773351687</v>
      </c>
      <c r="AF1864" s="51">
        <v>252.25851087703765</v>
      </c>
      <c r="AG1864" s="51">
        <v>40.909998707442881</v>
      </c>
      <c r="AH1864" s="51">
        <v>6.18414563170347E-2</v>
      </c>
      <c r="AI1864" s="51">
        <v>0.1621748997296836</v>
      </c>
      <c r="AJ1864" s="51">
        <v>0.14107393531585311</v>
      </c>
      <c r="AK1864" s="51">
        <v>117.66427111567405</v>
      </c>
      <c r="AL1864" s="51">
        <v>82.684025415701996</v>
      </c>
      <c r="AM1864" s="51">
        <v>152.64451681564611</v>
      </c>
    </row>
    <row r="1865" spans="1:39">
      <c r="A1865" t="s">
        <v>3869</v>
      </c>
      <c r="B1865">
        <v>6</v>
      </c>
      <c r="C1865" t="s">
        <v>3870</v>
      </c>
      <c r="D1865" t="s">
        <v>2144</v>
      </c>
      <c r="E1865" t="s">
        <v>137</v>
      </c>
      <c r="F1865" t="s">
        <v>138</v>
      </c>
      <c r="G1865" t="s">
        <v>139</v>
      </c>
      <c r="H1865" t="s">
        <v>140</v>
      </c>
      <c r="I1865" t="s">
        <v>10</v>
      </c>
      <c r="J1865" t="s">
        <v>20</v>
      </c>
      <c r="K1865">
        <v>52</v>
      </c>
      <c r="L1865">
        <v>150486475</v>
      </c>
      <c r="M1865" t="s">
        <v>2145</v>
      </c>
      <c r="N1865">
        <v>863</v>
      </c>
      <c r="O1865">
        <v>10976251.968846193</v>
      </c>
      <c r="P1865" s="49" t="s">
        <v>33</v>
      </c>
      <c r="Q1865" s="49">
        <v>9800000</v>
      </c>
      <c r="R1865" s="49">
        <v>32.510452999999998</v>
      </c>
      <c r="S1865" s="49">
        <v>52.540310169999998</v>
      </c>
      <c r="T1865" s="49">
        <v>102.35469113918218</v>
      </c>
      <c r="U1865" s="49" t="s">
        <v>2146</v>
      </c>
      <c r="V1865" s="49">
        <v>0.29728859379567718</v>
      </c>
      <c r="W1865" s="49">
        <v>1.1827248672603601</v>
      </c>
      <c r="X1865" s="49">
        <v>2.8362873714296502</v>
      </c>
      <c r="Y1865" s="49">
        <v>44.303867318364098</v>
      </c>
      <c r="Z1865" s="49">
        <v>0.43808999999999998</v>
      </c>
      <c r="AA1865" s="49">
        <v>148.6976837</v>
      </c>
      <c r="AB1865" s="49">
        <v>1.7852155009999999</v>
      </c>
      <c r="AC1865" s="51">
        <v>0.55651590368719528</v>
      </c>
      <c r="AD1865" s="53">
        <v>98000</v>
      </c>
      <c r="AE1865" s="51">
        <v>112.00257111067543</v>
      </c>
      <c r="AF1865" s="51">
        <v>252.55149404878802</v>
      </c>
      <c r="AG1865" s="51">
        <v>40.928037399363618</v>
      </c>
      <c r="AH1865" s="51">
        <v>6.1569037610481922E-2</v>
      </c>
      <c r="AI1865" s="51">
        <v>0.16205818759265436</v>
      </c>
      <c r="AJ1865" s="51">
        <v>0.14107393531585311</v>
      </c>
      <c r="AK1865" s="51">
        <v>117.57959186779544</v>
      </c>
      <c r="AL1865" s="51">
        <v>82.624520342348902</v>
      </c>
      <c r="AM1865" s="51">
        <v>152.534663393242</v>
      </c>
    </row>
    <row r="1866" spans="1:39">
      <c r="A1866" t="s">
        <v>3871</v>
      </c>
      <c r="B1866">
        <v>6</v>
      </c>
      <c r="C1866" t="s">
        <v>3872</v>
      </c>
      <c r="D1866" t="s">
        <v>2144</v>
      </c>
      <c r="E1866" t="s">
        <v>137</v>
      </c>
      <c r="F1866" t="s">
        <v>138</v>
      </c>
      <c r="G1866" t="s">
        <v>139</v>
      </c>
      <c r="H1866" t="s">
        <v>140</v>
      </c>
      <c r="I1866" t="s">
        <v>10</v>
      </c>
      <c r="J1866" t="s">
        <v>20</v>
      </c>
      <c r="K1866">
        <v>52</v>
      </c>
      <c r="L1866">
        <v>150486475</v>
      </c>
      <c r="M1866" t="s">
        <v>2145</v>
      </c>
      <c r="N1866">
        <v>864</v>
      </c>
      <c r="O1866">
        <v>10988985.439807732</v>
      </c>
      <c r="P1866" s="49" t="s">
        <v>33</v>
      </c>
      <c r="Q1866" s="49">
        <v>9800000</v>
      </c>
      <c r="R1866" s="49">
        <v>32.510452999999998</v>
      </c>
      <c r="S1866" s="49">
        <v>52.540310169999998</v>
      </c>
      <c r="T1866" s="49">
        <v>102.35469113918218</v>
      </c>
      <c r="U1866" s="49" t="s">
        <v>2146</v>
      </c>
      <c r="V1866" s="49">
        <v>0.29728859379567718</v>
      </c>
      <c r="W1866" s="49">
        <v>1.1827248672603601</v>
      </c>
      <c r="X1866" s="49">
        <v>2.8362873714296502</v>
      </c>
      <c r="Y1866" s="49">
        <v>44.303867318364098</v>
      </c>
      <c r="Z1866" s="49">
        <v>0.43808999999999998</v>
      </c>
      <c r="AA1866" s="49">
        <v>148.6976837</v>
      </c>
      <c r="AB1866" s="49">
        <v>1.7852155009999999</v>
      </c>
      <c r="AC1866" s="51">
        <v>0.55651590368719528</v>
      </c>
      <c r="AD1866" s="53">
        <v>98000</v>
      </c>
      <c r="AE1866" s="51">
        <v>112.132504487834</v>
      </c>
      <c r="AF1866" s="51">
        <v>252.84447722053838</v>
      </c>
      <c r="AG1866" s="51">
        <v>40.945996522543254</v>
      </c>
      <c r="AH1866" s="51">
        <v>6.1297456343119137E-2</v>
      </c>
      <c r="AI1866" s="51">
        <v>0.16194143124126439</v>
      </c>
      <c r="AJ1866" s="51">
        <v>0.14107393531585311</v>
      </c>
      <c r="AK1866" s="51">
        <v>117.49488054065836</v>
      </c>
      <c r="AL1866" s="51">
        <v>82.564992726534953</v>
      </c>
      <c r="AM1866" s="51">
        <v>152.42476835478175</v>
      </c>
    </row>
    <row r="1867" spans="1:39">
      <c r="A1867" t="s">
        <v>3873</v>
      </c>
      <c r="B1867">
        <v>6</v>
      </c>
      <c r="C1867" t="s">
        <v>3874</v>
      </c>
      <c r="D1867" t="s">
        <v>2144</v>
      </c>
      <c r="E1867" t="s">
        <v>137</v>
      </c>
      <c r="F1867" t="s">
        <v>138</v>
      </c>
      <c r="G1867" t="s">
        <v>139</v>
      </c>
      <c r="H1867" t="s">
        <v>140</v>
      </c>
      <c r="I1867" t="s">
        <v>10</v>
      </c>
      <c r="J1867" t="s">
        <v>20</v>
      </c>
      <c r="K1867">
        <v>52</v>
      </c>
      <c r="L1867">
        <v>150486475</v>
      </c>
      <c r="M1867" t="s">
        <v>2145</v>
      </c>
      <c r="N1867">
        <v>865</v>
      </c>
      <c r="O1867">
        <v>11001718.910769271</v>
      </c>
      <c r="P1867" s="49" t="s">
        <v>33</v>
      </c>
      <c r="Q1867" s="49">
        <v>9800000</v>
      </c>
      <c r="R1867" s="49">
        <v>32.510452999999998</v>
      </c>
      <c r="S1867" s="49">
        <v>52.540310169999998</v>
      </c>
      <c r="T1867" s="49">
        <v>102.35469113918218</v>
      </c>
      <c r="U1867" s="49" t="s">
        <v>2146</v>
      </c>
      <c r="V1867" s="49">
        <v>0.29728859379567718</v>
      </c>
      <c r="W1867" s="49">
        <v>1.1827248672603601</v>
      </c>
      <c r="X1867" s="49">
        <v>2.8362873714296502</v>
      </c>
      <c r="Y1867" s="49">
        <v>44.303867318364098</v>
      </c>
      <c r="Z1867" s="49">
        <v>0.43808999999999998</v>
      </c>
      <c r="AA1867" s="49">
        <v>148.6976837</v>
      </c>
      <c r="AB1867" s="49">
        <v>1.7852155009999999</v>
      </c>
      <c r="AC1867" s="51">
        <v>0.55651590368719528</v>
      </c>
      <c r="AD1867" s="53">
        <v>98000</v>
      </c>
      <c r="AE1867" s="51">
        <v>112.26243786499256</v>
      </c>
      <c r="AF1867" s="51">
        <v>253.13746039228872</v>
      </c>
      <c r="AG1867" s="51">
        <v>40.96387632225985</v>
      </c>
      <c r="AH1867" s="51">
        <v>6.1026712250326701E-2</v>
      </c>
      <c r="AI1867" s="51">
        <v>0.16182463179798784</v>
      </c>
      <c r="AJ1867" s="51">
        <v>0.14107393531585311</v>
      </c>
      <c r="AK1867" s="51">
        <v>117.41013794866194</v>
      </c>
      <c r="AL1867" s="51">
        <v>82.505443140547754</v>
      </c>
      <c r="AM1867" s="51">
        <v>152.31483275677613</v>
      </c>
    </row>
    <row r="1868" spans="1:39">
      <c r="A1868" t="s">
        <v>3875</v>
      </c>
      <c r="B1868">
        <v>6</v>
      </c>
      <c r="C1868" t="s">
        <v>3876</v>
      </c>
      <c r="D1868" t="s">
        <v>2144</v>
      </c>
      <c r="E1868" t="s">
        <v>137</v>
      </c>
      <c r="F1868" t="s">
        <v>138</v>
      </c>
      <c r="G1868" t="s">
        <v>139</v>
      </c>
      <c r="H1868" t="s">
        <v>140</v>
      </c>
      <c r="I1868" t="s">
        <v>10</v>
      </c>
      <c r="J1868" t="s">
        <v>20</v>
      </c>
      <c r="K1868">
        <v>52</v>
      </c>
      <c r="L1868">
        <v>150486475</v>
      </c>
      <c r="M1868" t="s">
        <v>2145</v>
      </c>
      <c r="N1868">
        <v>866</v>
      </c>
      <c r="O1868">
        <v>11014452.38173081</v>
      </c>
      <c r="P1868" s="49" t="s">
        <v>33</v>
      </c>
      <c r="Q1868" s="49">
        <v>9800000</v>
      </c>
      <c r="R1868" s="49">
        <v>32.510452999999998</v>
      </c>
      <c r="S1868" s="49">
        <v>52.540310169999998</v>
      </c>
      <c r="T1868" s="49">
        <v>102.35469113918218</v>
      </c>
      <c r="U1868" s="49" t="s">
        <v>2146</v>
      </c>
      <c r="V1868" s="49">
        <v>0.29728859379567718</v>
      </c>
      <c r="W1868" s="49">
        <v>1.1827248672603601</v>
      </c>
      <c r="X1868" s="49">
        <v>2.8362873714296502</v>
      </c>
      <c r="Y1868" s="49">
        <v>44.303867318364098</v>
      </c>
      <c r="Z1868" s="49">
        <v>0.43808999999999998</v>
      </c>
      <c r="AA1868" s="49">
        <v>148.6976837</v>
      </c>
      <c r="AB1868" s="49">
        <v>1.7852155009999999</v>
      </c>
      <c r="AC1868" s="51">
        <v>0.55651590368719528</v>
      </c>
      <c r="AD1868" s="53">
        <v>98000</v>
      </c>
      <c r="AE1868" s="51">
        <v>112.39237124215111</v>
      </c>
      <c r="AF1868" s="51">
        <v>253.43044356403905</v>
      </c>
      <c r="AG1868" s="51">
        <v>40.981677043708899</v>
      </c>
      <c r="AH1868" s="51">
        <v>6.0756805050284537E-2</v>
      </c>
      <c r="AI1868" s="51">
        <v>0.16170779037978239</v>
      </c>
      <c r="AJ1868" s="51">
        <v>0.14107393531585311</v>
      </c>
      <c r="AK1868" s="51">
        <v>117.32536490220295</v>
      </c>
      <c r="AL1868" s="51">
        <v>82.445872153862339</v>
      </c>
      <c r="AM1868" s="51">
        <v>152.20485765054357</v>
      </c>
    </row>
    <row r="1869" spans="1:39">
      <c r="A1869" t="s">
        <v>3877</v>
      </c>
      <c r="B1869">
        <v>6</v>
      </c>
      <c r="C1869" t="s">
        <v>3878</v>
      </c>
      <c r="D1869" t="s">
        <v>2144</v>
      </c>
      <c r="E1869" t="s">
        <v>137</v>
      </c>
      <c r="F1869" t="s">
        <v>138</v>
      </c>
      <c r="G1869" t="s">
        <v>139</v>
      </c>
      <c r="H1869" t="s">
        <v>140</v>
      </c>
      <c r="I1869" t="s">
        <v>10</v>
      </c>
      <c r="J1869" t="s">
        <v>20</v>
      </c>
      <c r="K1869">
        <v>52</v>
      </c>
      <c r="L1869">
        <v>150486475</v>
      </c>
      <c r="M1869" t="s">
        <v>2145</v>
      </c>
      <c r="N1869">
        <v>867</v>
      </c>
      <c r="O1869">
        <v>11027185.852692349</v>
      </c>
      <c r="P1869" s="49" t="s">
        <v>33</v>
      </c>
      <c r="Q1869" s="49">
        <v>9800000</v>
      </c>
      <c r="R1869" s="49">
        <v>32.510452999999998</v>
      </c>
      <c r="S1869" s="49">
        <v>52.540310169999998</v>
      </c>
      <c r="T1869" s="49">
        <v>102.35469113918218</v>
      </c>
      <c r="U1869" s="49" t="s">
        <v>2146</v>
      </c>
      <c r="V1869" s="49">
        <v>0.29728859379567718</v>
      </c>
      <c r="W1869" s="49">
        <v>1.1827248672603601</v>
      </c>
      <c r="X1869" s="49">
        <v>2.8362873714296502</v>
      </c>
      <c r="Y1869" s="49">
        <v>44.303867318364098</v>
      </c>
      <c r="Z1869" s="49">
        <v>0.43808999999999998</v>
      </c>
      <c r="AA1869" s="49">
        <v>148.6976837</v>
      </c>
      <c r="AB1869" s="49">
        <v>1.7852155009999999</v>
      </c>
      <c r="AC1869" s="51">
        <v>0.55651590368719528</v>
      </c>
      <c r="AD1869" s="53">
        <v>98000</v>
      </c>
      <c r="AE1869" s="51">
        <v>112.52230461930968</v>
      </c>
      <c r="AF1869" s="51">
        <v>253.72342673578939</v>
      </c>
      <c r="AG1869" s="51">
        <v>40.999398931998321</v>
      </c>
      <c r="AH1869" s="51">
        <v>6.0487734444092708E-2</v>
      </c>
      <c r="AI1869" s="51">
        <v>0.16159090809810145</v>
      </c>
      <c r="AJ1869" s="51">
        <v>0.14107393531585311</v>
      </c>
      <c r="AK1869" s="51">
        <v>117.24056220768458</v>
      </c>
      <c r="AL1869" s="51">
        <v>82.386280333147411</v>
      </c>
      <c r="AM1869" s="51">
        <v>152.09484408222175</v>
      </c>
    </row>
    <row r="1870" spans="1:39">
      <c r="A1870" t="s">
        <v>3879</v>
      </c>
      <c r="B1870">
        <v>6</v>
      </c>
      <c r="C1870" t="s">
        <v>3880</v>
      </c>
      <c r="D1870" t="s">
        <v>2144</v>
      </c>
      <c r="E1870" t="s">
        <v>137</v>
      </c>
      <c r="F1870" t="s">
        <v>138</v>
      </c>
      <c r="G1870" t="s">
        <v>139</v>
      </c>
      <c r="H1870" t="s">
        <v>140</v>
      </c>
      <c r="I1870" t="s">
        <v>10</v>
      </c>
      <c r="J1870" t="s">
        <v>20</v>
      </c>
      <c r="K1870">
        <v>52</v>
      </c>
      <c r="L1870">
        <v>150486475</v>
      </c>
      <c r="M1870" t="s">
        <v>2145</v>
      </c>
      <c r="N1870">
        <v>868</v>
      </c>
      <c r="O1870">
        <v>11039919.323653888</v>
      </c>
      <c r="P1870" s="49" t="s">
        <v>33</v>
      </c>
      <c r="Q1870" s="49">
        <v>9800000</v>
      </c>
      <c r="R1870" s="49">
        <v>32.510452999999998</v>
      </c>
      <c r="S1870" s="49">
        <v>52.540310169999998</v>
      </c>
      <c r="T1870" s="49">
        <v>102.35469113918218</v>
      </c>
      <c r="U1870" s="49" t="s">
        <v>2146</v>
      </c>
      <c r="V1870" s="49">
        <v>0.29728859379567718</v>
      </c>
      <c r="W1870" s="49">
        <v>1.1827248672603601</v>
      </c>
      <c r="X1870" s="49">
        <v>2.8362873714296502</v>
      </c>
      <c r="Y1870" s="49">
        <v>44.303867318364098</v>
      </c>
      <c r="Z1870" s="49">
        <v>0.43808999999999998</v>
      </c>
      <c r="AA1870" s="49">
        <v>148.6976837</v>
      </c>
      <c r="AB1870" s="49">
        <v>1.7852155009999999</v>
      </c>
      <c r="AC1870" s="51">
        <v>0.55651590368719528</v>
      </c>
      <c r="AD1870" s="53">
        <v>98000</v>
      </c>
      <c r="AE1870" s="51">
        <v>112.65223799646824</v>
      </c>
      <c r="AF1870" s="51">
        <v>254.01640990753975</v>
      </c>
      <c r="AG1870" s="51">
        <v>41.017042232143453</v>
      </c>
      <c r="AH1870" s="51">
        <v>6.0219500115741835E-2</v>
      </c>
      <c r="AI1870" s="51">
        <v>0.16147398605890612</v>
      </c>
      <c r="AJ1870" s="51">
        <v>0.14107393531585311</v>
      </c>
      <c r="AK1870" s="51">
        <v>117.15573066752511</v>
      </c>
      <c r="AL1870" s="51">
        <v>82.326668242271467</v>
      </c>
      <c r="AM1870" s="51">
        <v>151.98479309277874</v>
      </c>
    </row>
    <row r="1871" spans="1:39">
      <c r="A1871" t="s">
        <v>3881</v>
      </c>
      <c r="B1871">
        <v>6</v>
      </c>
      <c r="C1871" t="s">
        <v>3882</v>
      </c>
      <c r="D1871" t="s">
        <v>2144</v>
      </c>
      <c r="E1871" t="s">
        <v>137</v>
      </c>
      <c r="F1871" t="s">
        <v>138</v>
      </c>
      <c r="G1871" t="s">
        <v>139</v>
      </c>
      <c r="H1871" t="s">
        <v>140</v>
      </c>
      <c r="I1871" t="s">
        <v>10</v>
      </c>
      <c r="J1871" t="s">
        <v>20</v>
      </c>
      <c r="K1871">
        <v>52</v>
      </c>
      <c r="L1871">
        <v>150486475</v>
      </c>
      <c r="M1871" t="s">
        <v>2145</v>
      </c>
      <c r="N1871">
        <v>869</v>
      </c>
      <c r="O1871">
        <v>11052652.794615427</v>
      </c>
      <c r="P1871" s="49" t="s">
        <v>33</v>
      </c>
      <c r="Q1871" s="49">
        <v>9800000</v>
      </c>
      <c r="R1871" s="49">
        <v>32.510452999999998</v>
      </c>
      <c r="S1871" s="49">
        <v>52.540310169999998</v>
      </c>
      <c r="T1871" s="49">
        <v>102.35469113918218</v>
      </c>
      <c r="U1871" s="49" t="s">
        <v>2146</v>
      </c>
      <c r="V1871" s="49">
        <v>0.29728859379567718</v>
      </c>
      <c r="W1871" s="49">
        <v>1.1827248672603601</v>
      </c>
      <c r="X1871" s="49">
        <v>2.8362873714296502</v>
      </c>
      <c r="Y1871" s="49">
        <v>44.303867318364098</v>
      </c>
      <c r="Z1871" s="49">
        <v>0.43808999999999998</v>
      </c>
      <c r="AA1871" s="49">
        <v>148.6976837</v>
      </c>
      <c r="AB1871" s="49">
        <v>1.7852155009999999</v>
      </c>
      <c r="AC1871" s="51">
        <v>0.55651590368719528</v>
      </c>
      <c r="AD1871" s="53">
        <v>98000</v>
      </c>
      <c r="AE1871" s="51">
        <v>112.78217137362681</v>
      </c>
      <c r="AF1871" s="51">
        <v>254.30939307929012</v>
      </c>
      <c r="AG1871" s="51">
        <v>41.034607189062136</v>
      </c>
      <c r="AH1871" s="51">
        <v>5.9952101732481965E-2</v>
      </c>
      <c r="AI1871" s="51">
        <v>0.16135702536267749</v>
      </c>
      <c r="AJ1871" s="51">
        <v>0.14107393531585311</v>
      </c>
      <c r="AK1871" s="51">
        <v>117.07087108016688</v>
      </c>
      <c r="AL1871" s="51">
        <v>82.267036442309049</v>
      </c>
      <c r="AM1871" s="51">
        <v>151.8747057180247</v>
      </c>
    </row>
    <row r="1872" spans="1:39">
      <c r="A1872" t="s">
        <v>3883</v>
      </c>
      <c r="B1872">
        <v>6</v>
      </c>
      <c r="C1872" t="s">
        <v>3884</v>
      </c>
      <c r="D1872" t="s">
        <v>2144</v>
      </c>
      <c r="E1872" t="s">
        <v>137</v>
      </c>
      <c r="F1872" t="s">
        <v>138</v>
      </c>
      <c r="G1872" t="s">
        <v>139</v>
      </c>
      <c r="H1872" t="s">
        <v>140</v>
      </c>
      <c r="I1872" t="s">
        <v>10</v>
      </c>
      <c r="J1872" t="s">
        <v>20</v>
      </c>
      <c r="K1872">
        <v>52</v>
      </c>
      <c r="L1872">
        <v>150486475</v>
      </c>
      <c r="M1872" t="s">
        <v>2145</v>
      </c>
      <c r="N1872">
        <v>870</v>
      </c>
      <c r="O1872">
        <v>11065386.265576966</v>
      </c>
      <c r="P1872" s="49" t="s">
        <v>33</v>
      </c>
      <c r="Q1872" s="49">
        <v>9800000</v>
      </c>
      <c r="R1872" s="49">
        <v>32.510452999999998</v>
      </c>
      <c r="S1872" s="49">
        <v>52.540310169999998</v>
      </c>
      <c r="T1872" s="49">
        <v>102.35469113918218</v>
      </c>
      <c r="U1872" s="49" t="s">
        <v>2146</v>
      </c>
      <c r="V1872" s="49">
        <v>0.29728859379567718</v>
      </c>
      <c r="W1872" s="49">
        <v>1.1827248672603601</v>
      </c>
      <c r="X1872" s="49">
        <v>2.8362873714296502</v>
      </c>
      <c r="Y1872" s="49">
        <v>44.303867318364098</v>
      </c>
      <c r="Z1872" s="49">
        <v>0.43808999999999998</v>
      </c>
      <c r="AA1872" s="49">
        <v>148.6976837</v>
      </c>
      <c r="AB1872" s="49">
        <v>1.7852155009999999</v>
      </c>
      <c r="AC1872" s="51">
        <v>0.55651590368719528</v>
      </c>
      <c r="AD1872" s="53">
        <v>98000</v>
      </c>
      <c r="AE1872" s="51">
        <v>112.91210475078537</v>
      </c>
      <c r="AF1872" s="51">
        <v>254.60237625104045</v>
      </c>
      <c r="AG1872" s="51">
        <v>41.05209404756976</v>
      </c>
      <c r="AH1872" s="51">
        <v>5.9685538944623459E-2</v>
      </c>
      <c r="AI1872" s="51">
        <v>0.16124002710442886</v>
      </c>
      <c r="AJ1872" s="51">
        <v>0.14107393531585311</v>
      </c>
      <c r="AK1872" s="51">
        <v>116.98598424008512</v>
      </c>
      <c r="AL1872" s="51">
        <v>82.207385491546958</v>
      </c>
      <c r="AM1872" s="51">
        <v>151.76458298862329</v>
      </c>
    </row>
    <row r="1873" spans="1:39">
      <c r="A1873" t="s">
        <v>3885</v>
      </c>
      <c r="B1873">
        <v>6</v>
      </c>
      <c r="C1873" t="s">
        <v>3886</v>
      </c>
      <c r="D1873" t="s">
        <v>2144</v>
      </c>
      <c r="E1873" t="s">
        <v>137</v>
      </c>
      <c r="F1873" t="s">
        <v>138</v>
      </c>
      <c r="G1873" t="s">
        <v>139</v>
      </c>
      <c r="H1873" t="s">
        <v>140</v>
      </c>
      <c r="I1873" t="s">
        <v>10</v>
      </c>
      <c r="J1873" t="s">
        <v>20</v>
      </c>
      <c r="K1873">
        <v>52</v>
      </c>
      <c r="L1873">
        <v>150486475</v>
      </c>
      <c r="M1873" t="s">
        <v>2145</v>
      </c>
      <c r="N1873">
        <v>871</v>
      </c>
      <c r="O1873">
        <v>11078119.736538505</v>
      </c>
      <c r="P1873" s="49" t="s">
        <v>33</v>
      </c>
      <c r="Q1873" s="49">
        <v>9800000</v>
      </c>
      <c r="R1873" s="49">
        <v>32.510452999999998</v>
      </c>
      <c r="S1873" s="49">
        <v>52.540310169999998</v>
      </c>
      <c r="T1873" s="49">
        <v>102.35469113918218</v>
      </c>
      <c r="U1873" s="49" t="s">
        <v>2146</v>
      </c>
      <c r="V1873" s="49">
        <v>0.29728859379567718</v>
      </c>
      <c r="W1873" s="49">
        <v>1.1827248672603601</v>
      </c>
      <c r="X1873" s="49">
        <v>2.8362873714296502</v>
      </c>
      <c r="Y1873" s="49">
        <v>44.303867318364098</v>
      </c>
      <c r="Z1873" s="49">
        <v>0.43808999999999998</v>
      </c>
      <c r="AA1873" s="49">
        <v>148.6976837</v>
      </c>
      <c r="AB1873" s="49">
        <v>1.7852155009999999</v>
      </c>
      <c r="AC1873" s="51">
        <v>0.55651590368719528</v>
      </c>
      <c r="AD1873" s="53">
        <v>98000</v>
      </c>
      <c r="AE1873" s="51">
        <v>113.04203812794393</v>
      </c>
      <c r="AF1873" s="51">
        <v>254.89535942279079</v>
      </c>
      <c r="AG1873" s="51">
        <v>41.069503052374415</v>
      </c>
      <c r="AH1873" s="51">
        <v>5.9419811385925274E-2</v>
      </c>
      <c r="AI1873" s="51">
        <v>0.16112299237371794</v>
      </c>
      <c r="AJ1873" s="51">
        <v>0.14107393531585311</v>
      </c>
      <c r="AK1873" s="51">
        <v>116.90107093779683</v>
      </c>
      <c r="AL1873" s="51">
        <v>82.147715945490503</v>
      </c>
      <c r="AM1873" s="51">
        <v>151.65442593010317</v>
      </c>
    </row>
    <row r="1874" spans="1:39">
      <c r="A1874" t="s">
        <v>3887</v>
      </c>
      <c r="B1874">
        <v>6</v>
      </c>
      <c r="C1874" t="s">
        <v>3888</v>
      </c>
      <c r="D1874" t="s">
        <v>2144</v>
      </c>
      <c r="E1874" t="s">
        <v>137</v>
      </c>
      <c r="F1874" t="s">
        <v>138</v>
      </c>
      <c r="G1874" t="s">
        <v>139</v>
      </c>
      <c r="H1874" t="s">
        <v>140</v>
      </c>
      <c r="I1874" t="s">
        <v>10</v>
      </c>
      <c r="J1874" t="s">
        <v>20</v>
      </c>
      <c r="K1874">
        <v>52</v>
      </c>
      <c r="L1874">
        <v>150486475</v>
      </c>
      <c r="M1874" t="s">
        <v>2145</v>
      </c>
      <c r="N1874">
        <v>872</v>
      </c>
      <c r="O1874">
        <v>11090853.207500044</v>
      </c>
      <c r="P1874" s="49" t="s">
        <v>33</v>
      </c>
      <c r="Q1874" s="49">
        <v>9800000</v>
      </c>
      <c r="R1874" s="49">
        <v>32.510452999999998</v>
      </c>
      <c r="S1874" s="49">
        <v>52.540310169999998</v>
      </c>
      <c r="T1874" s="49">
        <v>102.35469113918218</v>
      </c>
      <c r="U1874" s="49" t="s">
        <v>2146</v>
      </c>
      <c r="V1874" s="49">
        <v>0.29728859379567718</v>
      </c>
      <c r="W1874" s="49">
        <v>1.1827248672603601</v>
      </c>
      <c r="X1874" s="49">
        <v>2.8362873714296502</v>
      </c>
      <c r="Y1874" s="49">
        <v>44.303867318364098</v>
      </c>
      <c r="Z1874" s="49">
        <v>0.43808999999999998</v>
      </c>
      <c r="AA1874" s="49">
        <v>148.6976837</v>
      </c>
      <c r="AB1874" s="49">
        <v>1.7852155009999999</v>
      </c>
      <c r="AC1874" s="51">
        <v>0.55651590368719528</v>
      </c>
      <c r="AD1874" s="53">
        <v>98000</v>
      </c>
      <c r="AE1874" s="51">
        <v>113.17197150510249</v>
      </c>
      <c r="AF1874" s="51">
        <v>255.18834259454115</v>
      </c>
      <c r="AG1874" s="51">
        <v>41.086834448072011</v>
      </c>
      <c r="AH1874" s="51">
        <v>5.9154918673496953E-2</v>
      </c>
      <c r="AI1874" s="51">
        <v>0.16100592225465912</v>
      </c>
      <c r="AJ1874" s="51">
        <v>0.14107393531585311</v>
      </c>
      <c r="AK1874" s="51">
        <v>116.81613195986967</v>
      </c>
      <c r="AL1874" s="51">
        <v>82.088028356869742</v>
      </c>
      <c r="AM1874" s="51">
        <v>151.54423556286957</v>
      </c>
    </row>
    <row r="1875" spans="1:39">
      <c r="A1875" t="s">
        <v>3889</v>
      </c>
      <c r="B1875">
        <v>6</v>
      </c>
      <c r="C1875" t="s">
        <v>3890</v>
      </c>
      <c r="D1875" t="s">
        <v>2144</v>
      </c>
      <c r="E1875" t="s">
        <v>137</v>
      </c>
      <c r="F1875" t="s">
        <v>138</v>
      </c>
      <c r="G1875" t="s">
        <v>139</v>
      </c>
      <c r="H1875" t="s">
        <v>140</v>
      </c>
      <c r="I1875" t="s">
        <v>10</v>
      </c>
      <c r="J1875" t="s">
        <v>20</v>
      </c>
      <c r="K1875">
        <v>52</v>
      </c>
      <c r="L1875">
        <v>150486475</v>
      </c>
      <c r="M1875" t="s">
        <v>2145</v>
      </c>
      <c r="N1875">
        <v>873</v>
      </c>
      <c r="O1875">
        <v>11103586.678461583</v>
      </c>
      <c r="P1875" s="49" t="s">
        <v>33</v>
      </c>
      <c r="Q1875" s="49">
        <v>9800000</v>
      </c>
      <c r="R1875" s="49">
        <v>32.510452999999998</v>
      </c>
      <c r="S1875" s="49">
        <v>52.540310169999998</v>
      </c>
      <c r="T1875" s="49">
        <v>102.35469113918218</v>
      </c>
      <c r="U1875" s="49" t="s">
        <v>2146</v>
      </c>
      <c r="V1875" s="49">
        <v>0.29728859379567718</v>
      </c>
      <c r="W1875" s="49">
        <v>1.1827248672603601</v>
      </c>
      <c r="X1875" s="49">
        <v>2.8362873714296502</v>
      </c>
      <c r="Y1875" s="49">
        <v>44.303867318364098</v>
      </c>
      <c r="Z1875" s="49">
        <v>0.43808999999999998</v>
      </c>
      <c r="AA1875" s="49">
        <v>148.6976837</v>
      </c>
      <c r="AB1875" s="49">
        <v>1.7852155009999999</v>
      </c>
      <c r="AC1875" s="51">
        <v>0.55651590368719528</v>
      </c>
      <c r="AD1875" s="53">
        <v>98000</v>
      </c>
      <c r="AE1875" s="51">
        <v>113.30190488226106</v>
      </c>
      <c r="AF1875" s="51">
        <v>255.48132576629149</v>
      </c>
      <c r="AG1875" s="51">
        <v>41.104088479141467</v>
      </c>
      <c r="AH1875" s="51">
        <v>5.8890860408046558E-2</v>
      </c>
      <c r="AI1875" s="51">
        <v>0.16088881782593595</v>
      </c>
      <c r="AJ1875" s="51">
        <v>0.14107393531585311</v>
      </c>
      <c r="AK1875" s="51">
        <v>116.73116808893096</v>
      </c>
      <c r="AL1875" s="51">
        <v>82.028323275645846</v>
      </c>
      <c r="AM1875" s="51">
        <v>151.43401290221607</v>
      </c>
    </row>
    <row r="1876" spans="1:39">
      <c r="A1876" t="s">
        <v>3891</v>
      </c>
      <c r="B1876">
        <v>6</v>
      </c>
      <c r="C1876" t="s">
        <v>3892</v>
      </c>
      <c r="D1876" t="s">
        <v>2144</v>
      </c>
      <c r="E1876" t="s">
        <v>137</v>
      </c>
      <c r="F1876" t="s">
        <v>138</v>
      </c>
      <c r="G1876" t="s">
        <v>139</v>
      </c>
      <c r="H1876" t="s">
        <v>140</v>
      </c>
      <c r="I1876" t="s">
        <v>10</v>
      </c>
      <c r="J1876" t="s">
        <v>20</v>
      </c>
      <c r="K1876">
        <v>52</v>
      </c>
      <c r="L1876">
        <v>150486475</v>
      </c>
      <c r="M1876" t="s">
        <v>2145</v>
      </c>
      <c r="N1876">
        <v>874</v>
      </c>
      <c r="O1876">
        <v>11116320.149423122</v>
      </c>
      <c r="P1876" s="49" t="s">
        <v>33</v>
      </c>
      <c r="Q1876" s="49">
        <v>9800000</v>
      </c>
      <c r="R1876" s="49">
        <v>32.510452999999998</v>
      </c>
      <c r="S1876" s="49">
        <v>52.540310169999998</v>
      </c>
      <c r="T1876" s="49">
        <v>102.35469113918218</v>
      </c>
      <c r="U1876" s="49" t="s">
        <v>2146</v>
      </c>
      <c r="V1876" s="49">
        <v>0.29728859379567718</v>
      </c>
      <c r="W1876" s="49">
        <v>1.1827248672603601</v>
      </c>
      <c r="X1876" s="49">
        <v>2.8362873714296502</v>
      </c>
      <c r="Y1876" s="49">
        <v>44.303867318364098</v>
      </c>
      <c r="Z1876" s="49">
        <v>0.43808999999999998</v>
      </c>
      <c r="AA1876" s="49">
        <v>148.6976837</v>
      </c>
      <c r="AB1876" s="49">
        <v>1.7852155009999999</v>
      </c>
      <c r="AC1876" s="51">
        <v>0.55651590368719528</v>
      </c>
      <c r="AD1876" s="53">
        <v>98000</v>
      </c>
      <c r="AE1876" s="51">
        <v>113.43183825941962</v>
      </c>
      <c r="AF1876" s="51">
        <v>255.77430893804186</v>
      </c>
      <c r="AG1876" s="51">
        <v>41.121265389939964</v>
      </c>
      <c r="AH1876" s="51">
        <v>5.8627636174041702E-2</v>
      </c>
      <c r="AI1876" s="51">
        <v>0.1607716801608135</v>
      </c>
      <c r="AJ1876" s="51">
        <v>0.14107393531585311</v>
      </c>
      <c r="AK1876" s="51">
        <v>116.64618010367678</v>
      </c>
      <c r="AL1876" s="51">
        <v>81.968601249017411</v>
      </c>
      <c r="AM1876" s="51">
        <v>151.32375895833616</v>
      </c>
    </row>
    <row r="1877" spans="1:39">
      <c r="A1877" t="s">
        <v>3893</v>
      </c>
      <c r="B1877">
        <v>6</v>
      </c>
      <c r="C1877" t="s">
        <v>3894</v>
      </c>
      <c r="D1877" t="s">
        <v>2144</v>
      </c>
      <c r="E1877" t="s">
        <v>137</v>
      </c>
      <c r="F1877" t="s">
        <v>138</v>
      </c>
      <c r="G1877" t="s">
        <v>139</v>
      </c>
      <c r="H1877" t="s">
        <v>140</v>
      </c>
      <c r="I1877" t="s">
        <v>10</v>
      </c>
      <c r="J1877" t="s">
        <v>20</v>
      </c>
      <c r="K1877">
        <v>52</v>
      </c>
      <c r="L1877">
        <v>150486475</v>
      </c>
      <c r="M1877" t="s">
        <v>2145</v>
      </c>
      <c r="N1877">
        <v>875</v>
      </c>
      <c r="O1877">
        <v>11129053.620384661</v>
      </c>
      <c r="P1877" s="49" t="s">
        <v>33</v>
      </c>
      <c r="Q1877" s="49">
        <v>9800000</v>
      </c>
      <c r="R1877" s="49">
        <v>32.510452999999998</v>
      </c>
      <c r="S1877" s="49">
        <v>52.540310169999998</v>
      </c>
      <c r="T1877" s="49">
        <v>102.35469113918218</v>
      </c>
      <c r="U1877" s="49" t="s">
        <v>2146</v>
      </c>
      <c r="V1877" s="49">
        <v>0.29728859379567718</v>
      </c>
      <c r="W1877" s="49">
        <v>1.1827248672603601</v>
      </c>
      <c r="X1877" s="49">
        <v>2.8362873714296502</v>
      </c>
      <c r="Y1877" s="49">
        <v>44.303867318364098</v>
      </c>
      <c r="Z1877" s="49">
        <v>0.43808999999999998</v>
      </c>
      <c r="AA1877" s="49">
        <v>148.6976837</v>
      </c>
      <c r="AB1877" s="49">
        <v>1.7852155009999999</v>
      </c>
      <c r="AC1877" s="51">
        <v>0.55651590368719528</v>
      </c>
      <c r="AD1877" s="53">
        <v>98000</v>
      </c>
      <c r="AE1877" s="51">
        <v>113.56177163657817</v>
      </c>
      <c r="AF1877" s="51">
        <v>256.06729210979216</v>
      </c>
      <c r="AG1877" s="51">
        <v>41.138365424698129</v>
      </c>
      <c r="AH1877" s="51">
        <v>5.8365245539558498E-2</v>
      </c>
      <c r="AI1877" s="51">
        <v>0.16065451032715072</v>
      </c>
      <c r="AJ1877" s="51">
        <v>0.14107393531585311</v>
      </c>
      <c r="AK1877" s="51">
        <v>116.5611687788808</v>
      </c>
      <c r="AL1877" s="51">
        <v>81.908862821426737</v>
      </c>
      <c r="AM1877" s="51">
        <v>151.21347473633486</v>
      </c>
    </row>
    <row r="1878" spans="1:39">
      <c r="A1878" t="s">
        <v>3895</v>
      </c>
      <c r="B1878">
        <v>6</v>
      </c>
      <c r="C1878" t="s">
        <v>3896</v>
      </c>
      <c r="D1878" t="s">
        <v>2144</v>
      </c>
      <c r="E1878" t="s">
        <v>137</v>
      </c>
      <c r="F1878" t="s">
        <v>138</v>
      </c>
      <c r="G1878" t="s">
        <v>139</v>
      </c>
      <c r="H1878" t="s">
        <v>140</v>
      </c>
      <c r="I1878" t="s">
        <v>10</v>
      </c>
      <c r="J1878" t="s">
        <v>20</v>
      </c>
      <c r="K1878">
        <v>52</v>
      </c>
      <c r="L1878">
        <v>150486475</v>
      </c>
      <c r="M1878" t="s">
        <v>2145</v>
      </c>
      <c r="N1878">
        <v>876</v>
      </c>
      <c r="O1878">
        <v>11141787.091346201</v>
      </c>
      <c r="P1878" s="49" t="s">
        <v>33</v>
      </c>
      <c r="Q1878" s="49">
        <v>9800000</v>
      </c>
      <c r="R1878" s="49">
        <v>32.510452999999998</v>
      </c>
      <c r="S1878" s="49">
        <v>52.540310169999998</v>
      </c>
      <c r="T1878" s="49">
        <v>102.35469113918218</v>
      </c>
      <c r="U1878" s="49" t="s">
        <v>2146</v>
      </c>
      <c r="V1878" s="49">
        <v>0.29728859379567718</v>
      </c>
      <c r="W1878" s="49">
        <v>1.1827248672603601</v>
      </c>
      <c r="X1878" s="49">
        <v>2.8362873714296502</v>
      </c>
      <c r="Y1878" s="49">
        <v>44.303867318364098</v>
      </c>
      <c r="Z1878" s="49">
        <v>0.43808999999999998</v>
      </c>
      <c r="AA1878" s="49">
        <v>148.6976837</v>
      </c>
      <c r="AB1878" s="49">
        <v>1.7852155009999999</v>
      </c>
      <c r="AC1878" s="51">
        <v>0.55651590368719528</v>
      </c>
      <c r="AD1878" s="53">
        <v>98000</v>
      </c>
      <c r="AE1878" s="51">
        <v>113.69170501373674</v>
      </c>
      <c r="AF1878" s="51">
        <v>256.3602752815425</v>
      </c>
      <c r="AG1878" s="51">
        <v>41.155388827515402</v>
      </c>
      <c r="AH1878" s="51">
        <v>5.8103688056798261E-2</v>
      </c>
      <c r="AI1878" s="51">
        <v>0.1605373093874132</v>
      </c>
      <c r="AJ1878" s="51">
        <v>0.14107393531585311</v>
      </c>
      <c r="AK1878" s="51">
        <v>116.47613488540361</v>
      </c>
      <c r="AL1878" s="51">
        <v>81.849108534566341</v>
      </c>
      <c r="AM1878" s="51">
        <v>151.10316123624088</v>
      </c>
    </row>
    <row r="1879" spans="1:39">
      <c r="A1879" t="s">
        <v>3897</v>
      </c>
      <c r="B1879">
        <v>6</v>
      </c>
      <c r="C1879" t="s">
        <v>3898</v>
      </c>
      <c r="D1879" t="s">
        <v>2144</v>
      </c>
      <c r="E1879" t="s">
        <v>137</v>
      </c>
      <c r="F1879" t="s">
        <v>138</v>
      </c>
      <c r="G1879" t="s">
        <v>139</v>
      </c>
      <c r="H1879" t="s">
        <v>140</v>
      </c>
      <c r="I1879" t="s">
        <v>10</v>
      </c>
      <c r="J1879" t="s">
        <v>20</v>
      </c>
      <c r="K1879">
        <v>52</v>
      </c>
      <c r="L1879">
        <v>150486475</v>
      </c>
      <c r="M1879" t="s">
        <v>2145</v>
      </c>
      <c r="N1879">
        <v>877</v>
      </c>
      <c r="O1879">
        <v>11154520.56230774</v>
      </c>
      <c r="P1879" s="49" t="s">
        <v>33</v>
      </c>
      <c r="Q1879" s="49">
        <v>9800000</v>
      </c>
      <c r="R1879" s="49">
        <v>32.510452999999998</v>
      </c>
      <c r="S1879" s="49">
        <v>52.540310169999998</v>
      </c>
      <c r="T1879" s="49">
        <v>102.35469113918218</v>
      </c>
      <c r="U1879" s="49" t="s">
        <v>2146</v>
      </c>
      <c r="V1879" s="49">
        <v>0.29728859379567718</v>
      </c>
      <c r="W1879" s="49">
        <v>1.1827248672603601</v>
      </c>
      <c r="X1879" s="49">
        <v>2.8362873714296502</v>
      </c>
      <c r="Y1879" s="49">
        <v>44.303867318364098</v>
      </c>
      <c r="Z1879" s="49">
        <v>0.43808999999999998</v>
      </c>
      <c r="AA1879" s="49">
        <v>148.6976837</v>
      </c>
      <c r="AB1879" s="49">
        <v>1.7852155009999999</v>
      </c>
      <c r="AC1879" s="51">
        <v>0.55651590368719528</v>
      </c>
      <c r="AD1879" s="53">
        <v>98000</v>
      </c>
      <c r="AE1879" s="51">
        <v>113.8216383908953</v>
      </c>
      <c r="AF1879" s="51">
        <v>256.65325845329289</v>
      </c>
      <c r="AG1879" s="51">
        <v>41.172335842355253</v>
      </c>
      <c r="AH1879" s="51">
        <v>5.7842963261686205E-2</v>
      </c>
      <c r="AI1879" s="51">
        <v>0.16042007839868516</v>
      </c>
      <c r="AJ1879" s="51">
        <v>0.14107393531585311</v>
      </c>
      <c r="AK1879" s="51">
        <v>116.39107919020141</v>
      </c>
      <c r="AL1879" s="51">
        <v>81.789338927385131</v>
      </c>
      <c r="AM1879" s="51">
        <v>150.99281945301772</v>
      </c>
    </row>
    <row r="1880" spans="1:39">
      <c r="A1880" t="s">
        <v>3899</v>
      </c>
      <c r="B1880">
        <v>6</v>
      </c>
      <c r="C1880" t="s">
        <v>3900</v>
      </c>
      <c r="D1880" t="s">
        <v>2144</v>
      </c>
      <c r="E1880" t="s">
        <v>137</v>
      </c>
      <c r="F1880" t="s">
        <v>138</v>
      </c>
      <c r="G1880" t="s">
        <v>139</v>
      </c>
      <c r="H1880" t="s">
        <v>140</v>
      </c>
      <c r="I1880" t="s">
        <v>10</v>
      </c>
      <c r="J1880" t="s">
        <v>20</v>
      </c>
      <c r="K1880">
        <v>52</v>
      </c>
      <c r="L1880">
        <v>150486475</v>
      </c>
      <c r="M1880" t="s">
        <v>2145</v>
      </c>
      <c r="N1880">
        <v>878</v>
      </c>
      <c r="O1880">
        <v>11167254.033269279</v>
      </c>
      <c r="P1880" s="49" t="s">
        <v>33</v>
      </c>
      <c r="Q1880" s="49">
        <v>9800000</v>
      </c>
      <c r="R1880" s="49">
        <v>32.510452999999998</v>
      </c>
      <c r="S1880" s="49">
        <v>52.540310169999998</v>
      </c>
      <c r="T1880" s="49">
        <v>102.35469113918218</v>
      </c>
      <c r="U1880" s="49" t="s">
        <v>2146</v>
      </c>
      <c r="V1880" s="49">
        <v>0.29728859379567718</v>
      </c>
      <c r="W1880" s="49">
        <v>1.1827248672603601</v>
      </c>
      <c r="X1880" s="49">
        <v>2.8362873714296502</v>
      </c>
      <c r="Y1880" s="49">
        <v>44.303867318364098</v>
      </c>
      <c r="Z1880" s="49">
        <v>0.43808999999999998</v>
      </c>
      <c r="AA1880" s="49">
        <v>148.6976837</v>
      </c>
      <c r="AB1880" s="49">
        <v>1.7852155009999999</v>
      </c>
      <c r="AC1880" s="51">
        <v>0.55651590368719528</v>
      </c>
      <c r="AD1880" s="53">
        <v>98000</v>
      </c>
      <c r="AE1880" s="51">
        <v>113.95157176805387</v>
      </c>
      <c r="AF1880" s="51">
        <v>256.94624162504323</v>
      </c>
      <c r="AG1880" s="51">
        <v>41.189206713040619</v>
      </c>
      <c r="AH1880" s="51">
        <v>5.7583070674594318E-2</v>
      </c>
      <c r="AI1880" s="51">
        <v>0.16030281841268279</v>
      </c>
      <c r="AJ1880" s="51">
        <v>0.14107393531585311</v>
      </c>
      <c r="AK1880" s="51">
        <v>116.30600245633569</v>
      </c>
      <c r="AL1880" s="51">
        <v>81.729554536095065</v>
      </c>
      <c r="AM1880" s="51">
        <v>150.88245037657632</v>
      </c>
    </row>
    <row r="1881" spans="1:39">
      <c r="A1881" t="s">
        <v>3901</v>
      </c>
      <c r="B1881">
        <v>6</v>
      </c>
      <c r="C1881" t="s">
        <v>3902</v>
      </c>
      <c r="D1881" t="s">
        <v>2144</v>
      </c>
      <c r="E1881" t="s">
        <v>137</v>
      </c>
      <c r="F1881" t="s">
        <v>138</v>
      </c>
      <c r="G1881" t="s">
        <v>139</v>
      </c>
      <c r="H1881" t="s">
        <v>140</v>
      </c>
      <c r="I1881" t="s">
        <v>10</v>
      </c>
      <c r="J1881" t="s">
        <v>20</v>
      </c>
      <c r="K1881">
        <v>52</v>
      </c>
      <c r="L1881">
        <v>150486475</v>
      </c>
      <c r="M1881" t="s">
        <v>2145</v>
      </c>
      <c r="N1881">
        <v>879</v>
      </c>
      <c r="O1881">
        <v>11179987.504230818</v>
      </c>
      <c r="P1881" s="49" t="s">
        <v>33</v>
      </c>
      <c r="Q1881" s="49">
        <v>9800000</v>
      </c>
      <c r="R1881" s="49">
        <v>32.510452999999998</v>
      </c>
      <c r="S1881" s="49">
        <v>52.540310169999998</v>
      </c>
      <c r="T1881" s="49">
        <v>102.35469113918218</v>
      </c>
      <c r="U1881" s="49" t="s">
        <v>2146</v>
      </c>
      <c r="V1881" s="49">
        <v>0.29728859379567718</v>
      </c>
      <c r="W1881" s="49">
        <v>1.1827248672603601</v>
      </c>
      <c r="X1881" s="49">
        <v>2.8362873714296502</v>
      </c>
      <c r="Y1881" s="49">
        <v>44.303867318364098</v>
      </c>
      <c r="Z1881" s="49">
        <v>0.43808999999999998</v>
      </c>
      <c r="AA1881" s="49">
        <v>148.6976837</v>
      </c>
      <c r="AB1881" s="49">
        <v>1.7852155009999999</v>
      </c>
      <c r="AC1881" s="51">
        <v>0.55651590368719528</v>
      </c>
      <c r="AD1881" s="53">
        <v>98000</v>
      </c>
      <c r="AE1881" s="51">
        <v>114.08150514521243</v>
      </c>
      <c r="AF1881" s="51">
        <v>257.23922479679356</v>
      </c>
      <c r="AG1881" s="51">
        <v>41.206001683249234</v>
      </c>
      <c r="AH1881" s="51">
        <v>5.7324009799875092E-2</v>
      </c>
      <c r="AI1881" s="51">
        <v>0.16018553047576614</v>
      </c>
      <c r="AJ1881" s="51">
        <v>0.14107393531585311</v>
      </c>
      <c r="AK1881" s="51">
        <v>116.22090544298182</v>
      </c>
      <c r="AL1881" s="51">
        <v>81.669755894177385</v>
      </c>
      <c r="AM1881" s="51">
        <v>150.77205499178626</v>
      </c>
    </row>
    <row r="1882" spans="1:39">
      <c r="A1882" t="s">
        <v>3903</v>
      </c>
      <c r="B1882">
        <v>6</v>
      </c>
      <c r="C1882" t="s">
        <v>3904</v>
      </c>
      <c r="D1882" t="s">
        <v>2144</v>
      </c>
      <c r="E1882" t="s">
        <v>137</v>
      </c>
      <c r="F1882" t="s">
        <v>138</v>
      </c>
      <c r="G1882" t="s">
        <v>139</v>
      </c>
      <c r="H1882" t="s">
        <v>140</v>
      </c>
      <c r="I1882" t="s">
        <v>10</v>
      </c>
      <c r="J1882" t="s">
        <v>20</v>
      </c>
      <c r="K1882">
        <v>52</v>
      </c>
      <c r="L1882">
        <v>150486475</v>
      </c>
      <c r="M1882" t="s">
        <v>2145</v>
      </c>
      <c r="N1882">
        <v>880</v>
      </c>
      <c r="O1882">
        <v>11192720.975192357</v>
      </c>
      <c r="P1882" s="49" t="s">
        <v>33</v>
      </c>
      <c r="Q1882" s="49">
        <v>9800000</v>
      </c>
      <c r="R1882" s="49">
        <v>32.510452999999998</v>
      </c>
      <c r="S1882" s="49">
        <v>52.540310169999998</v>
      </c>
      <c r="T1882" s="49">
        <v>102.35469113918218</v>
      </c>
      <c r="U1882" s="49" t="s">
        <v>2146</v>
      </c>
      <c r="V1882" s="49">
        <v>0.29728859379567718</v>
      </c>
      <c r="W1882" s="49">
        <v>1.1827248672603601</v>
      </c>
      <c r="X1882" s="49">
        <v>2.8362873714296502</v>
      </c>
      <c r="Y1882" s="49">
        <v>44.303867318364098</v>
      </c>
      <c r="Z1882" s="49">
        <v>0.43808999999999998</v>
      </c>
      <c r="AA1882" s="49">
        <v>148.6976837</v>
      </c>
      <c r="AB1882" s="49">
        <v>1.7852155009999999</v>
      </c>
      <c r="AC1882" s="51">
        <v>0.55651590368719528</v>
      </c>
      <c r="AD1882" s="53">
        <v>98000</v>
      </c>
      <c r="AE1882" s="51">
        <v>114.21143852237098</v>
      </c>
      <c r="AF1882" s="51">
        <v>257.5322079685439</v>
      </c>
      <c r="AG1882" s="51">
        <v>41.222720996509061</v>
      </c>
      <c r="AH1882" s="51">
        <v>5.706578012635613E-2</v>
      </c>
      <c r="AI1882" s="51">
        <v>0.16006821562895227</v>
      </c>
      <c r="AJ1882" s="51">
        <v>0.14107393531585311</v>
      </c>
      <c r="AK1882" s="51">
        <v>116.13578890543864</v>
      </c>
      <c r="AL1882" s="51">
        <v>81.609943532389181</v>
      </c>
      <c r="AM1882" s="51">
        <v>150.66163427848812</v>
      </c>
    </row>
    <row r="1883" spans="1:39">
      <c r="A1883" t="s">
        <v>3905</v>
      </c>
      <c r="B1883">
        <v>6</v>
      </c>
      <c r="C1883" t="s">
        <v>3906</v>
      </c>
      <c r="D1883" t="s">
        <v>2144</v>
      </c>
      <c r="E1883" t="s">
        <v>137</v>
      </c>
      <c r="F1883" t="s">
        <v>138</v>
      </c>
      <c r="G1883" t="s">
        <v>139</v>
      </c>
      <c r="H1883" t="s">
        <v>140</v>
      </c>
      <c r="I1883" t="s">
        <v>10</v>
      </c>
      <c r="J1883" t="s">
        <v>20</v>
      </c>
      <c r="K1883">
        <v>52</v>
      </c>
      <c r="L1883">
        <v>150486475</v>
      </c>
      <c r="M1883" t="s">
        <v>2145</v>
      </c>
      <c r="N1883">
        <v>881</v>
      </c>
      <c r="O1883">
        <v>11205454.446153896</v>
      </c>
      <c r="P1883" s="49" t="s">
        <v>33</v>
      </c>
      <c r="Q1883" s="49">
        <v>9800000</v>
      </c>
      <c r="R1883" s="49">
        <v>32.510452999999998</v>
      </c>
      <c r="S1883" s="49">
        <v>52.540310169999998</v>
      </c>
      <c r="T1883" s="49">
        <v>102.35469113918218</v>
      </c>
      <c r="U1883" s="49" t="s">
        <v>2146</v>
      </c>
      <c r="V1883" s="49">
        <v>0.29728859379567718</v>
      </c>
      <c r="W1883" s="49">
        <v>1.1827248672603601</v>
      </c>
      <c r="X1883" s="49">
        <v>2.8362873714296502</v>
      </c>
      <c r="Y1883" s="49">
        <v>44.303867318364098</v>
      </c>
      <c r="Z1883" s="49">
        <v>0.43808999999999998</v>
      </c>
      <c r="AA1883" s="49">
        <v>148.6976837</v>
      </c>
      <c r="AB1883" s="49">
        <v>1.7852155009999999</v>
      </c>
      <c r="AC1883" s="51">
        <v>0.55651590368719528</v>
      </c>
      <c r="AD1883" s="53">
        <v>98000</v>
      </c>
      <c r="AE1883" s="51">
        <v>114.34137189952955</v>
      </c>
      <c r="AF1883" s="51">
        <v>257.82519114029424</v>
      </c>
      <c r="AG1883" s="51">
        <v>41.239364896193734</v>
      </c>
      <c r="AH1883" s="51">
        <v>5.6808381127284029E-2</v>
      </c>
      <c r="AI1883" s="51">
        <v>0.15995087490792764</v>
      </c>
      <c r="AJ1883" s="51">
        <v>0.14107393531585311</v>
      </c>
      <c r="AK1883" s="51">
        <v>116.05065359513746</v>
      </c>
      <c r="AL1883" s="51">
        <v>81.550117978769791</v>
      </c>
      <c r="AM1883" s="51">
        <v>150.55118921150515</v>
      </c>
    </row>
    <row r="1884" spans="1:39">
      <c r="A1884" t="s">
        <v>3907</v>
      </c>
      <c r="B1884">
        <v>6</v>
      </c>
      <c r="C1884" t="s">
        <v>3908</v>
      </c>
      <c r="D1884" t="s">
        <v>2144</v>
      </c>
      <c r="E1884" t="s">
        <v>137</v>
      </c>
      <c r="F1884" t="s">
        <v>138</v>
      </c>
      <c r="G1884" t="s">
        <v>139</v>
      </c>
      <c r="H1884" t="s">
        <v>140</v>
      </c>
      <c r="I1884" t="s">
        <v>10</v>
      </c>
      <c r="J1884" t="s">
        <v>20</v>
      </c>
      <c r="K1884">
        <v>52</v>
      </c>
      <c r="L1884">
        <v>150486475</v>
      </c>
      <c r="M1884" t="s">
        <v>2145</v>
      </c>
      <c r="N1884">
        <v>882</v>
      </c>
      <c r="O1884">
        <v>11218187.917115435</v>
      </c>
      <c r="P1884" s="49" t="s">
        <v>33</v>
      </c>
      <c r="Q1884" s="49">
        <v>9800000</v>
      </c>
      <c r="R1884" s="49">
        <v>32.510452999999998</v>
      </c>
      <c r="S1884" s="49">
        <v>52.540310169999998</v>
      </c>
      <c r="T1884" s="49">
        <v>102.35469113918218</v>
      </c>
      <c r="U1884" s="49" t="s">
        <v>2146</v>
      </c>
      <c r="V1884" s="49">
        <v>0.29728859379567718</v>
      </c>
      <c r="W1884" s="49">
        <v>1.1827248672603601</v>
      </c>
      <c r="X1884" s="49">
        <v>2.8362873714296502</v>
      </c>
      <c r="Y1884" s="49">
        <v>44.303867318364098</v>
      </c>
      <c r="Z1884" s="49">
        <v>0.43808999999999998</v>
      </c>
      <c r="AA1884" s="49">
        <v>148.6976837</v>
      </c>
      <c r="AB1884" s="49">
        <v>1.7852155009999999</v>
      </c>
      <c r="AC1884" s="51">
        <v>0.55651590368719528</v>
      </c>
      <c r="AD1884" s="53">
        <v>98000</v>
      </c>
      <c r="AE1884" s="51">
        <v>114.47130527668811</v>
      </c>
      <c r="AF1884" s="51">
        <v>258.11817431204463</v>
      </c>
      <c r="AG1884" s="51">
        <v>41.255933625518075</v>
      </c>
      <c r="AH1884" s="51">
        <v>5.6551812260591416E-2</v>
      </c>
      <c r="AI1884" s="51">
        <v>0.15983350934306118</v>
      </c>
      <c r="AJ1884" s="51">
        <v>0.14107393531585311</v>
      </c>
      <c r="AK1884" s="51">
        <v>115.96550025965145</v>
      </c>
      <c r="AL1884" s="51">
        <v>81.490279758647432</v>
      </c>
      <c r="AM1884" s="51">
        <v>150.44072076065547</v>
      </c>
    </row>
    <row r="1885" spans="1:39">
      <c r="A1885" t="s">
        <v>3909</v>
      </c>
      <c r="B1885">
        <v>6</v>
      </c>
      <c r="C1885" t="s">
        <v>3910</v>
      </c>
      <c r="D1885" t="s">
        <v>2144</v>
      </c>
      <c r="E1885" t="s">
        <v>137</v>
      </c>
      <c r="F1885" t="s">
        <v>138</v>
      </c>
      <c r="G1885" t="s">
        <v>139</v>
      </c>
      <c r="H1885" t="s">
        <v>140</v>
      </c>
      <c r="I1885" t="s">
        <v>10</v>
      </c>
      <c r="J1885" t="s">
        <v>20</v>
      </c>
      <c r="K1885">
        <v>52</v>
      </c>
      <c r="L1885">
        <v>150486475</v>
      </c>
      <c r="M1885" t="s">
        <v>2145</v>
      </c>
      <c r="N1885">
        <v>883</v>
      </c>
      <c r="O1885">
        <v>11230921.388076974</v>
      </c>
      <c r="P1885" s="49" t="s">
        <v>33</v>
      </c>
      <c r="Q1885" s="49">
        <v>9800000</v>
      </c>
      <c r="R1885" s="49">
        <v>32.510452999999998</v>
      </c>
      <c r="S1885" s="49">
        <v>52.540310169999998</v>
      </c>
      <c r="T1885" s="49">
        <v>102.35469113918218</v>
      </c>
      <c r="U1885" s="49" t="s">
        <v>2146</v>
      </c>
      <c r="V1885" s="49">
        <v>0.29728859379567718</v>
      </c>
      <c r="W1885" s="49">
        <v>1.1827248672603601</v>
      </c>
      <c r="X1885" s="49">
        <v>2.8362873714296502</v>
      </c>
      <c r="Y1885" s="49">
        <v>44.303867318364098</v>
      </c>
      <c r="Z1885" s="49">
        <v>0.43808999999999998</v>
      </c>
      <c r="AA1885" s="49">
        <v>148.6976837</v>
      </c>
      <c r="AB1885" s="49">
        <v>1.7852155009999999</v>
      </c>
      <c r="AC1885" s="51">
        <v>0.55651590368719528</v>
      </c>
      <c r="AD1885" s="53">
        <v>98000</v>
      </c>
      <c r="AE1885" s="51">
        <v>114.60123865384668</v>
      </c>
      <c r="AF1885" s="51">
        <v>258.41115748379497</v>
      </c>
      <c r="AG1885" s="51">
        <v>41.272427427533522</v>
      </c>
      <c r="AH1885" s="51">
        <v>5.6296072968660751E-2</v>
      </c>
      <c r="AI1885" s="51">
        <v>0.15971611995941673</v>
      </c>
      <c r="AJ1885" s="51">
        <v>0.14107393531585311</v>
      </c>
      <c r="AK1885" s="51">
        <v>115.88032964270478</v>
      </c>
      <c r="AL1885" s="51">
        <v>81.430429394645543</v>
      </c>
      <c r="AM1885" s="51">
        <v>150.33022989076403</v>
      </c>
    </row>
    <row r="1886" spans="1:39">
      <c r="A1886" t="s">
        <v>3911</v>
      </c>
      <c r="B1886">
        <v>6</v>
      </c>
      <c r="C1886" t="s">
        <v>3912</v>
      </c>
      <c r="D1886" t="s">
        <v>2144</v>
      </c>
      <c r="E1886" t="s">
        <v>137</v>
      </c>
      <c r="F1886" t="s">
        <v>138</v>
      </c>
      <c r="G1886" t="s">
        <v>139</v>
      </c>
      <c r="H1886" t="s">
        <v>140</v>
      </c>
      <c r="I1886" t="s">
        <v>10</v>
      </c>
      <c r="J1886" t="s">
        <v>20</v>
      </c>
      <c r="K1886">
        <v>52</v>
      </c>
      <c r="L1886">
        <v>150486475</v>
      </c>
      <c r="M1886" t="s">
        <v>2145</v>
      </c>
      <c r="N1886">
        <v>884</v>
      </c>
      <c r="O1886">
        <v>11243654.859038513</v>
      </c>
      <c r="P1886" s="49" t="s">
        <v>33</v>
      </c>
      <c r="Q1886" s="49">
        <v>9800000</v>
      </c>
      <c r="R1886" s="49">
        <v>32.510452999999998</v>
      </c>
      <c r="S1886" s="49">
        <v>52.540310169999998</v>
      </c>
      <c r="T1886" s="49">
        <v>102.35469113918218</v>
      </c>
      <c r="U1886" s="49" t="s">
        <v>2146</v>
      </c>
      <c r="V1886" s="49">
        <v>0.29728859379567718</v>
      </c>
      <c r="W1886" s="49">
        <v>1.1827248672603601</v>
      </c>
      <c r="X1886" s="49">
        <v>2.8362873714296502</v>
      </c>
      <c r="Y1886" s="49">
        <v>44.303867318364098</v>
      </c>
      <c r="Z1886" s="49">
        <v>0.43808999999999998</v>
      </c>
      <c r="AA1886" s="49">
        <v>148.6976837</v>
      </c>
      <c r="AB1886" s="49">
        <v>1.7852155009999999</v>
      </c>
      <c r="AC1886" s="51">
        <v>0.55651590368719528</v>
      </c>
      <c r="AD1886" s="53">
        <v>98000</v>
      </c>
      <c r="AE1886" s="51">
        <v>114.73117203100523</v>
      </c>
      <c r="AF1886" s="51">
        <v>258.7041406555453</v>
      </c>
      <c r="AG1886" s="51">
        <v>41.288846545123775</v>
      </c>
      <c r="AH1886" s="51">
        <v>5.60411626789422E-2</v>
      </c>
      <c r="AI1886" s="51">
        <v>0.15959870777676613</v>
      </c>
      <c r="AJ1886" s="51">
        <v>0.14107393531585311</v>
      </c>
      <c r="AK1886" s="51">
        <v>115.79514248418204</v>
      </c>
      <c r="AL1886" s="51">
        <v>81.370567406689474</v>
      </c>
      <c r="AM1886" s="51">
        <v>150.2197175616746</v>
      </c>
    </row>
    <row r="1887" spans="1:39">
      <c r="A1887" t="s">
        <v>3913</v>
      </c>
      <c r="B1887">
        <v>6</v>
      </c>
      <c r="C1887" t="s">
        <v>3914</v>
      </c>
      <c r="D1887" t="s">
        <v>2144</v>
      </c>
      <c r="E1887" t="s">
        <v>137</v>
      </c>
      <c r="F1887" t="s">
        <v>138</v>
      </c>
      <c r="G1887" t="s">
        <v>139</v>
      </c>
      <c r="H1887" t="s">
        <v>140</v>
      </c>
      <c r="I1887" t="s">
        <v>10</v>
      </c>
      <c r="J1887" t="s">
        <v>20</v>
      </c>
      <c r="K1887">
        <v>52</v>
      </c>
      <c r="L1887">
        <v>150486475</v>
      </c>
      <c r="M1887" t="s">
        <v>2145</v>
      </c>
      <c r="N1887">
        <v>885</v>
      </c>
      <c r="O1887">
        <v>11256388.330000052</v>
      </c>
      <c r="P1887" s="49" t="s">
        <v>33</v>
      </c>
      <c r="Q1887" s="49">
        <v>9800000</v>
      </c>
      <c r="R1887" s="49">
        <v>32.510452999999998</v>
      </c>
      <c r="S1887" s="49">
        <v>52.540310169999998</v>
      </c>
      <c r="T1887" s="49">
        <v>102.35469113918218</v>
      </c>
      <c r="U1887" s="49" t="s">
        <v>2146</v>
      </c>
      <c r="V1887" s="49">
        <v>0.29728859379567718</v>
      </c>
      <c r="W1887" s="49">
        <v>1.1827248672603601</v>
      </c>
      <c r="X1887" s="49">
        <v>2.8362873714296502</v>
      </c>
      <c r="Y1887" s="49">
        <v>44.303867318364098</v>
      </c>
      <c r="Z1887" s="49">
        <v>0.43808999999999998</v>
      </c>
      <c r="AA1887" s="49">
        <v>148.6976837</v>
      </c>
      <c r="AB1887" s="49">
        <v>1.7852155009999999</v>
      </c>
      <c r="AC1887" s="51">
        <v>0.55651590368719528</v>
      </c>
      <c r="AD1887" s="53">
        <v>98000</v>
      </c>
      <c r="AE1887" s="51">
        <v>114.86110540816379</v>
      </c>
      <c r="AF1887" s="51">
        <v>258.99712382729564</v>
      </c>
      <c r="AG1887" s="51">
        <v>41.3051912210003</v>
      </c>
      <c r="AH1887" s="51">
        <v>5.5787080803578297E-2</v>
      </c>
      <c r="AI1887" s="51">
        <v>0.15948127380960189</v>
      </c>
      <c r="AJ1887" s="51">
        <v>0.14107393531585311</v>
      </c>
      <c r="AK1887" s="51">
        <v>115.70993952013745</v>
      </c>
      <c r="AL1887" s="51">
        <v>81.310694312012927</v>
      </c>
      <c r="AM1887" s="51">
        <v>150.10918472826197</v>
      </c>
    </row>
    <row r="1888" spans="1:39">
      <c r="A1888" t="s">
        <v>3915</v>
      </c>
      <c r="B1888">
        <v>6</v>
      </c>
      <c r="C1888" t="s">
        <v>3916</v>
      </c>
      <c r="D1888" t="s">
        <v>2144</v>
      </c>
      <c r="E1888" t="s">
        <v>137</v>
      </c>
      <c r="F1888" t="s">
        <v>138</v>
      </c>
      <c r="G1888" t="s">
        <v>139</v>
      </c>
      <c r="H1888" t="s">
        <v>140</v>
      </c>
      <c r="I1888" t="s">
        <v>10</v>
      </c>
      <c r="J1888" t="s">
        <v>20</v>
      </c>
      <c r="K1888">
        <v>52</v>
      </c>
      <c r="L1888">
        <v>150486475</v>
      </c>
      <c r="M1888" t="s">
        <v>2145</v>
      </c>
      <c r="N1888">
        <v>886</v>
      </c>
      <c r="O1888">
        <v>11269121.800961591</v>
      </c>
      <c r="P1888" s="49" t="s">
        <v>33</v>
      </c>
      <c r="Q1888" s="49">
        <v>9800000</v>
      </c>
      <c r="R1888" s="49">
        <v>32.510452999999998</v>
      </c>
      <c r="S1888" s="49">
        <v>52.540310169999998</v>
      </c>
      <c r="T1888" s="49">
        <v>102.35469113918218</v>
      </c>
      <c r="U1888" s="49" t="s">
        <v>2146</v>
      </c>
      <c r="V1888" s="49">
        <v>0.29728859379567718</v>
      </c>
      <c r="W1888" s="49">
        <v>1.1827248672603601</v>
      </c>
      <c r="X1888" s="49">
        <v>2.8362873714296502</v>
      </c>
      <c r="Y1888" s="49">
        <v>44.303867318364098</v>
      </c>
      <c r="Z1888" s="49">
        <v>0.43808999999999998</v>
      </c>
      <c r="AA1888" s="49">
        <v>148.6976837</v>
      </c>
      <c r="AB1888" s="49">
        <v>1.7852155009999999</v>
      </c>
      <c r="AC1888" s="51">
        <v>0.55651590368719528</v>
      </c>
      <c r="AD1888" s="53">
        <v>98000</v>
      </c>
      <c r="AE1888" s="51">
        <v>114.99103878532236</v>
      </c>
      <c r="AF1888" s="51">
        <v>259.29010699904603</v>
      </c>
      <c r="AG1888" s="51">
        <v>41.321461697697984</v>
      </c>
      <c r="AH1888" s="51">
        <v>5.5533826739871853E-2</v>
      </c>
      <c r="AI1888" s="51">
        <v>0.15936381906715019</v>
      </c>
      <c r="AJ1888" s="51">
        <v>0.14107393531585311</v>
      </c>
      <c r="AK1888" s="51">
        <v>115.62472148280433</v>
      </c>
      <c r="AL1888" s="51">
        <v>81.250810625164604</v>
      </c>
      <c r="AM1888" s="51">
        <v>149.99863234044406</v>
      </c>
    </row>
    <row r="1889" spans="1:39">
      <c r="A1889" t="s">
        <v>3917</v>
      </c>
      <c r="B1889">
        <v>6</v>
      </c>
      <c r="C1889" t="s">
        <v>3918</v>
      </c>
      <c r="D1889" t="s">
        <v>2144</v>
      </c>
      <c r="E1889" t="s">
        <v>137</v>
      </c>
      <c r="F1889" t="s">
        <v>138</v>
      </c>
      <c r="G1889" t="s">
        <v>139</v>
      </c>
      <c r="H1889" t="s">
        <v>140</v>
      </c>
      <c r="I1889" t="s">
        <v>10</v>
      </c>
      <c r="J1889" t="s">
        <v>20</v>
      </c>
      <c r="K1889">
        <v>52</v>
      </c>
      <c r="L1889">
        <v>150486475</v>
      </c>
      <c r="M1889" t="s">
        <v>2145</v>
      </c>
      <c r="N1889">
        <v>887</v>
      </c>
      <c r="O1889">
        <v>11281855.27192313</v>
      </c>
      <c r="P1889" s="49" t="s">
        <v>33</v>
      </c>
      <c r="Q1889" s="49">
        <v>9800000</v>
      </c>
      <c r="R1889" s="49">
        <v>32.510452999999998</v>
      </c>
      <c r="S1889" s="49">
        <v>52.540310169999998</v>
      </c>
      <c r="T1889" s="49">
        <v>102.35469113918218</v>
      </c>
      <c r="U1889" s="49" t="s">
        <v>2146</v>
      </c>
      <c r="V1889" s="49">
        <v>0.29728859379567718</v>
      </c>
      <c r="W1889" s="49">
        <v>1.1827248672603601</v>
      </c>
      <c r="X1889" s="49">
        <v>2.8362873714296502</v>
      </c>
      <c r="Y1889" s="49">
        <v>44.303867318364098</v>
      </c>
      <c r="Z1889" s="49">
        <v>0.43808999999999998</v>
      </c>
      <c r="AA1889" s="49">
        <v>148.6976837</v>
      </c>
      <c r="AB1889" s="49">
        <v>1.7852155009999999</v>
      </c>
      <c r="AC1889" s="51">
        <v>0.55651590368719528</v>
      </c>
      <c r="AD1889" s="53">
        <v>98000</v>
      </c>
      <c r="AE1889" s="51">
        <v>115.12097216248092</v>
      </c>
      <c r="AF1889" s="51">
        <v>259.58309017079637</v>
      </c>
      <c r="AG1889" s="51">
        <v>41.337658217570734</v>
      </c>
      <c r="AH1889" s="51">
        <v>5.5281399870132558E-2</v>
      </c>
      <c r="AI1889" s="51">
        <v>0.1592463445533838</v>
      </c>
      <c r="AJ1889" s="51">
        <v>0.14107393531585311</v>
      </c>
      <c r="AK1889" s="51">
        <v>115.53948910060443</v>
      </c>
      <c r="AL1889" s="51">
        <v>81.190916858014759</v>
      </c>
      <c r="AM1889" s="51">
        <v>149.8880613431941</v>
      </c>
    </row>
    <row r="1890" spans="1:39">
      <c r="A1890" t="s">
        <v>3919</v>
      </c>
      <c r="B1890">
        <v>6</v>
      </c>
      <c r="C1890" t="s">
        <v>3920</v>
      </c>
      <c r="D1890" t="s">
        <v>2144</v>
      </c>
      <c r="E1890" t="s">
        <v>137</v>
      </c>
      <c r="F1890" t="s">
        <v>138</v>
      </c>
      <c r="G1890" t="s">
        <v>139</v>
      </c>
      <c r="H1890" t="s">
        <v>140</v>
      </c>
      <c r="I1890" t="s">
        <v>10</v>
      </c>
      <c r="J1890" t="s">
        <v>20</v>
      </c>
      <c r="K1890">
        <v>52</v>
      </c>
      <c r="L1890">
        <v>150486475</v>
      </c>
      <c r="M1890" t="s">
        <v>2145</v>
      </c>
      <c r="N1890">
        <v>888</v>
      </c>
      <c r="O1890">
        <v>11294588.742884669</v>
      </c>
      <c r="P1890" s="49" t="s">
        <v>33</v>
      </c>
      <c r="Q1890" s="49">
        <v>9800000</v>
      </c>
      <c r="R1890" s="49">
        <v>32.510452999999998</v>
      </c>
      <c r="S1890" s="49">
        <v>52.540310169999998</v>
      </c>
      <c r="T1890" s="49">
        <v>102.35469113918218</v>
      </c>
      <c r="U1890" s="49" t="s">
        <v>2146</v>
      </c>
      <c r="V1890" s="49">
        <v>0.29728859379567718</v>
      </c>
      <c r="W1890" s="49">
        <v>1.1827248672603601</v>
      </c>
      <c r="X1890" s="49">
        <v>2.8362873714296502</v>
      </c>
      <c r="Y1890" s="49">
        <v>44.303867318364098</v>
      </c>
      <c r="Z1890" s="49">
        <v>0.43808999999999998</v>
      </c>
      <c r="AA1890" s="49">
        <v>148.6976837</v>
      </c>
      <c r="AB1890" s="49">
        <v>1.7852155009999999</v>
      </c>
      <c r="AC1890" s="51">
        <v>0.55651590368719528</v>
      </c>
      <c r="AD1890" s="53">
        <v>98000</v>
      </c>
      <c r="AE1890" s="51">
        <v>115.25090553963949</v>
      </c>
      <c r="AF1890" s="51">
        <v>259.8760733425467</v>
      </c>
      <c r="AG1890" s="51">
        <v>41.353781022787231</v>
      </c>
      <c r="AH1890" s="51">
        <v>5.5029799562126995E-2</v>
      </c>
      <c r="AI1890" s="51">
        <v>0.15912885126703513</v>
      </c>
      <c r="AJ1890" s="51">
        <v>0.14107393531585311</v>
      </c>
      <c r="AK1890" s="51">
        <v>115.45424309815742</v>
      </c>
      <c r="AL1890" s="51">
        <v>81.131013519761922</v>
      </c>
      <c r="AM1890" s="51">
        <v>149.77747267655292</v>
      </c>
    </row>
    <row r="1891" spans="1:39">
      <c r="A1891" t="s">
        <v>3921</v>
      </c>
      <c r="B1891">
        <v>6</v>
      </c>
      <c r="C1891" t="s">
        <v>3922</v>
      </c>
      <c r="D1891" t="s">
        <v>2144</v>
      </c>
      <c r="E1891" t="s">
        <v>137</v>
      </c>
      <c r="F1891" t="s">
        <v>138</v>
      </c>
      <c r="G1891" t="s">
        <v>139</v>
      </c>
      <c r="H1891" t="s">
        <v>140</v>
      </c>
      <c r="I1891" t="s">
        <v>10</v>
      </c>
      <c r="J1891" t="s">
        <v>20</v>
      </c>
      <c r="K1891">
        <v>52</v>
      </c>
      <c r="L1891">
        <v>150486475</v>
      </c>
      <c r="M1891" t="s">
        <v>2145</v>
      </c>
      <c r="N1891">
        <v>889</v>
      </c>
      <c r="O1891">
        <v>11307322.213846209</v>
      </c>
      <c r="P1891" s="49" t="s">
        <v>33</v>
      </c>
      <c r="Q1891" s="49">
        <v>9800000</v>
      </c>
      <c r="R1891" s="49">
        <v>32.510452999999998</v>
      </c>
      <c r="S1891" s="49">
        <v>52.540310169999998</v>
      </c>
      <c r="T1891" s="49">
        <v>102.35469113918218</v>
      </c>
      <c r="U1891" s="49" t="s">
        <v>2146</v>
      </c>
      <c r="V1891" s="49">
        <v>0.29728859379567718</v>
      </c>
      <c r="W1891" s="49">
        <v>1.1827248672603601</v>
      </c>
      <c r="X1891" s="49">
        <v>2.8362873714296502</v>
      </c>
      <c r="Y1891" s="49">
        <v>44.303867318364098</v>
      </c>
      <c r="Z1891" s="49">
        <v>0.43808999999999998</v>
      </c>
      <c r="AA1891" s="49">
        <v>148.6976837</v>
      </c>
      <c r="AB1891" s="49">
        <v>1.7852155009999999</v>
      </c>
      <c r="AC1891" s="51">
        <v>0.55651590368719528</v>
      </c>
      <c r="AD1891" s="53">
        <v>98000</v>
      </c>
      <c r="AE1891" s="51">
        <v>115.38083891679804</v>
      </c>
      <c r="AF1891" s="51">
        <v>260.16905651429704</v>
      </c>
      <c r="AG1891" s="51">
        <v>41.369830355326542</v>
      </c>
      <c r="AH1891" s="51">
        <v>5.4779025168677109E-2</v>
      </c>
      <c r="AI1891" s="51">
        <v>0.15901134020160906</v>
      </c>
      <c r="AJ1891" s="51">
        <v>0.14107393531585311</v>
      </c>
      <c r="AK1891" s="51">
        <v>115.36898419629017</v>
      </c>
      <c r="AL1891" s="51">
        <v>81.07110111693936</v>
      </c>
      <c r="AM1891" s="51">
        <v>149.66686727564098</v>
      </c>
    </row>
    <row r="1892" spans="1:39">
      <c r="A1892" t="s">
        <v>3923</v>
      </c>
      <c r="B1892">
        <v>6</v>
      </c>
      <c r="C1892" t="s">
        <v>3924</v>
      </c>
      <c r="D1892" t="s">
        <v>2144</v>
      </c>
      <c r="E1892" t="s">
        <v>137</v>
      </c>
      <c r="F1892" t="s">
        <v>138</v>
      </c>
      <c r="G1892" t="s">
        <v>139</v>
      </c>
      <c r="H1892" t="s">
        <v>140</v>
      </c>
      <c r="I1892" t="s">
        <v>10</v>
      </c>
      <c r="J1892" t="s">
        <v>20</v>
      </c>
      <c r="K1892">
        <v>52</v>
      </c>
      <c r="L1892">
        <v>150486475</v>
      </c>
      <c r="M1892" t="s">
        <v>2145</v>
      </c>
      <c r="N1892">
        <v>890</v>
      </c>
      <c r="O1892">
        <v>11320055.684807748</v>
      </c>
      <c r="P1892" s="49" t="s">
        <v>33</v>
      </c>
      <c r="Q1892" s="49">
        <v>9800000</v>
      </c>
      <c r="R1892" s="49">
        <v>32.510452999999998</v>
      </c>
      <c r="S1892" s="49">
        <v>52.540310169999998</v>
      </c>
      <c r="T1892" s="49">
        <v>102.35469113918218</v>
      </c>
      <c r="U1892" s="49" t="s">
        <v>2146</v>
      </c>
      <c r="V1892" s="49">
        <v>0.29728859379567718</v>
      </c>
      <c r="W1892" s="49">
        <v>1.1827248672603601</v>
      </c>
      <c r="X1892" s="49">
        <v>2.8362873714296502</v>
      </c>
      <c r="Y1892" s="49">
        <v>44.303867318364098</v>
      </c>
      <c r="Z1892" s="49">
        <v>0.43808999999999998</v>
      </c>
      <c r="AA1892" s="49">
        <v>148.6976837</v>
      </c>
      <c r="AB1892" s="49">
        <v>1.7852155009999999</v>
      </c>
      <c r="AC1892" s="51">
        <v>0.55651590368719528</v>
      </c>
      <c r="AD1892" s="53">
        <v>98000</v>
      </c>
      <c r="AE1892" s="51">
        <v>115.51077229395661</v>
      </c>
      <c r="AF1892" s="51">
        <v>260.46203968604738</v>
      </c>
      <c r="AG1892" s="51">
        <v>41.385806456973924</v>
      </c>
      <c r="AH1892" s="51">
        <v>5.4529076028285398E-2</v>
      </c>
      <c r="AI1892" s="51">
        <v>0.1588938123453961</v>
      </c>
      <c r="AJ1892" s="51">
        <v>0.14107393531585311</v>
      </c>
      <c r="AK1892" s="51">
        <v>115.28371311204633</v>
      </c>
      <c r="AL1892" s="51">
        <v>81.011180153421805</v>
      </c>
      <c r="AM1892" s="51">
        <v>149.55624607067085</v>
      </c>
    </row>
    <row r="1893" spans="1:39">
      <c r="A1893" t="s">
        <v>3925</v>
      </c>
      <c r="B1893">
        <v>6</v>
      </c>
      <c r="C1893" t="s">
        <v>3926</v>
      </c>
      <c r="D1893" t="s">
        <v>2144</v>
      </c>
      <c r="E1893" t="s">
        <v>137</v>
      </c>
      <c r="F1893" t="s">
        <v>138</v>
      </c>
      <c r="G1893" t="s">
        <v>139</v>
      </c>
      <c r="H1893" t="s">
        <v>140</v>
      </c>
      <c r="I1893" t="s">
        <v>10</v>
      </c>
      <c r="J1893" t="s">
        <v>20</v>
      </c>
      <c r="K1893">
        <v>52</v>
      </c>
      <c r="L1893">
        <v>150486475</v>
      </c>
      <c r="M1893" t="s">
        <v>2145</v>
      </c>
      <c r="N1893">
        <v>891</v>
      </c>
      <c r="O1893">
        <v>11332789.155769287</v>
      </c>
      <c r="P1893" s="49" t="s">
        <v>33</v>
      </c>
      <c r="Q1893" s="49">
        <v>9800000</v>
      </c>
      <c r="R1893" s="49">
        <v>32.510452999999998</v>
      </c>
      <c r="S1893" s="49">
        <v>52.540310169999998</v>
      </c>
      <c r="T1893" s="49">
        <v>102.35469113918218</v>
      </c>
      <c r="U1893" s="49" t="s">
        <v>2146</v>
      </c>
      <c r="V1893" s="49">
        <v>0.29728859379567718</v>
      </c>
      <c r="W1893" s="49">
        <v>1.1827248672603601</v>
      </c>
      <c r="X1893" s="49">
        <v>2.8362873714296502</v>
      </c>
      <c r="Y1893" s="49">
        <v>44.303867318364098</v>
      </c>
      <c r="Z1893" s="49">
        <v>0.43808999999999998</v>
      </c>
      <c r="AA1893" s="49">
        <v>148.6976837</v>
      </c>
      <c r="AB1893" s="49">
        <v>1.7852155009999999</v>
      </c>
      <c r="AC1893" s="51">
        <v>0.55651590368719528</v>
      </c>
      <c r="AD1893" s="53">
        <v>98000</v>
      </c>
      <c r="AE1893" s="51">
        <v>115.64070567111517</v>
      </c>
      <c r="AF1893" s="51">
        <v>260.75502285779777</v>
      </c>
      <c r="AG1893" s="51">
        <v>41.401709569316587</v>
      </c>
      <c r="AH1893" s="51">
        <v>5.4279951464965386E-2</v>
      </c>
      <c r="AI1893" s="51">
        <v>0.15877626868148548</v>
      </c>
      <c r="AJ1893" s="51">
        <v>0.14107393531585311</v>
      </c>
      <c r="AK1893" s="51">
        <v>115.19843055869583</v>
      </c>
      <c r="AL1893" s="51">
        <v>80.951251130432169</v>
      </c>
      <c r="AM1893" s="51">
        <v>149.44560998695948</v>
      </c>
    </row>
    <row r="1894" spans="1:39">
      <c r="A1894" t="s">
        <v>3927</v>
      </c>
      <c r="B1894">
        <v>6</v>
      </c>
      <c r="C1894" t="s">
        <v>3928</v>
      </c>
      <c r="D1894" t="s">
        <v>2144</v>
      </c>
      <c r="E1894" t="s">
        <v>137</v>
      </c>
      <c r="F1894" t="s">
        <v>138</v>
      </c>
      <c r="G1894" t="s">
        <v>139</v>
      </c>
      <c r="H1894" t="s">
        <v>140</v>
      </c>
      <c r="I1894" t="s">
        <v>10</v>
      </c>
      <c r="J1894" t="s">
        <v>20</v>
      </c>
      <c r="K1894">
        <v>52</v>
      </c>
      <c r="L1894">
        <v>150486475</v>
      </c>
      <c r="M1894" t="s">
        <v>2145</v>
      </c>
      <c r="N1894">
        <v>892</v>
      </c>
      <c r="O1894">
        <v>11345522.626730826</v>
      </c>
      <c r="P1894" s="49" t="s">
        <v>33</v>
      </c>
      <c r="Q1894" s="49">
        <v>9800000</v>
      </c>
      <c r="R1894" s="49">
        <v>32.510452999999998</v>
      </c>
      <c r="S1894" s="49">
        <v>52.540310169999998</v>
      </c>
      <c r="T1894" s="49">
        <v>102.35469113918218</v>
      </c>
      <c r="U1894" s="49" t="s">
        <v>2146</v>
      </c>
      <c r="V1894" s="49">
        <v>0.29728859379567718</v>
      </c>
      <c r="W1894" s="49">
        <v>1.1827248672603601</v>
      </c>
      <c r="X1894" s="49">
        <v>2.8362873714296502</v>
      </c>
      <c r="Y1894" s="49">
        <v>44.303867318364098</v>
      </c>
      <c r="Z1894" s="49">
        <v>0.43808999999999998</v>
      </c>
      <c r="AA1894" s="49">
        <v>148.6976837</v>
      </c>
      <c r="AB1894" s="49">
        <v>1.7852155009999999</v>
      </c>
      <c r="AC1894" s="51">
        <v>0.55651590368719528</v>
      </c>
      <c r="AD1894" s="53">
        <v>98000</v>
      </c>
      <c r="AE1894" s="51">
        <v>115.77063904827374</v>
      </c>
      <c r="AF1894" s="51">
        <v>261.04800602954811</v>
      </c>
      <c r="AG1894" s="51">
        <v>41.417539933739469</v>
      </c>
      <c r="AH1894" s="51">
        <v>5.4031650788367039E-2</v>
      </c>
      <c r="AI1894" s="51">
        <v>0.15865871018777827</v>
      </c>
      <c r="AJ1894" s="51">
        <v>0.14107393531585311</v>
      </c>
      <c r="AK1894" s="51">
        <v>115.11313724574437</v>
      </c>
      <c r="AL1894" s="51">
        <v>80.89131454654823</v>
      </c>
      <c r="AM1894" s="51">
        <v>149.33495994494052</v>
      </c>
    </row>
    <row r="1895" spans="1:39">
      <c r="A1895" t="s">
        <v>3929</v>
      </c>
      <c r="B1895">
        <v>6</v>
      </c>
      <c r="C1895" t="s">
        <v>3930</v>
      </c>
      <c r="D1895" t="s">
        <v>2144</v>
      </c>
      <c r="E1895" t="s">
        <v>137</v>
      </c>
      <c r="F1895" t="s">
        <v>138</v>
      </c>
      <c r="G1895" t="s">
        <v>139</v>
      </c>
      <c r="H1895" t="s">
        <v>140</v>
      </c>
      <c r="I1895" t="s">
        <v>10</v>
      </c>
      <c r="J1895" t="s">
        <v>20</v>
      </c>
      <c r="K1895">
        <v>52</v>
      </c>
      <c r="L1895">
        <v>150486475</v>
      </c>
      <c r="M1895" t="s">
        <v>2145</v>
      </c>
      <c r="N1895">
        <v>893</v>
      </c>
      <c r="O1895">
        <v>11358256.097692365</v>
      </c>
      <c r="P1895" s="49" t="s">
        <v>33</v>
      </c>
      <c r="Q1895" s="49">
        <v>9800000</v>
      </c>
      <c r="R1895" s="49">
        <v>32.510452999999998</v>
      </c>
      <c r="S1895" s="49">
        <v>52.540310169999998</v>
      </c>
      <c r="T1895" s="49">
        <v>102.35469113918218</v>
      </c>
      <c r="U1895" s="49" t="s">
        <v>2146</v>
      </c>
      <c r="V1895" s="49">
        <v>0.29728859379567718</v>
      </c>
      <c r="W1895" s="49">
        <v>1.1827248672603601</v>
      </c>
      <c r="X1895" s="49">
        <v>2.8362873714296502</v>
      </c>
      <c r="Y1895" s="49">
        <v>44.303867318364098</v>
      </c>
      <c r="Z1895" s="49">
        <v>0.43808999999999998</v>
      </c>
      <c r="AA1895" s="49">
        <v>148.6976837</v>
      </c>
      <c r="AB1895" s="49">
        <v>1.7852155009999999</v>
      </c>
      <c r="AC1895" s="51">
        <v>0.55651590368719528</v>
      </c>
      <c r="AD1895" s="53">
        <v>98000</v>
      </c>
      <c r="AE1895" s="51">
        <v>115.90057242543229</v>
      </c>
      <c r="AF1895" s="51">
        <v>261.34098920129844</v>
      </c>
      <c r="AG1895" s="51">
        <v>41.433297791421126</v>
      </c>
      <c r="AH1895" s="51">
        <v>5.378417329403521E-2</v>
      </c>
      <c r="AI1895" s="51">
        <v>0.15854113783700055</v>
      </c>
      <c r="AJ1895" s="51">
        <v>0.14107393531585311</v>
      </c>
      <c r="AK1895" s="51">
        <v>115.027833878943</v>
      </c>
      <c r="AL1895" s="51">
        <v>80.831370897709277</v>
      </c>
      <c r="AM1895" s="51">
        <v>149.22429686017674</v>
      </c>
    </row>
    <row r="1896" spans="1:39">
      <c r="A1896" t="s">
        <v>3931</v>
      </c>
      <c r="B1896">
        <v>6</v>
      </c>
      <c r="C1896" t="s">
        <v>3932</v>
      </c>
      <c r="D1896" t="s">
        <v>2144</v>
      </c>
      <c r="E1896" t="s">
        <v>137</v>
      </c>
      <c r="F1896" t="s">
        <v>138</v>
      </c>
      <c r="G1896" t="s">
        <v>139</v>
      </c>
      <c r="H1896" t="s">
        <v>140</v>
      </c>
      <c r="I1896" t="s">
        <v>10</v>
      </c>
      <c r="J1896" t="s">
        <v>20</v>
      </c>
      <c r="K1896">
        <v>52</v>
      </c>
      <c r="L1896">
        <v>150486475</v>
      </c>
      <c r="M1896" t="s">
        <v>2145</v>
      </c>
      <c r="N1896">
        <v>894</v>
      </c>
      <c r="O1896">
        <v>11370989.568653904</v>
      </c>
      <c r="P1896" s="49" t="s">
        <v>33</v>
      </c>
      <c r="Q1896" s="49">
        <v>9800000</v>
      </c>
      <c r="R1896" s="49">
        <v>32.510452999999998</v>
      </c>
      <c r="S1896" s="49">
        <v>52.540310169999998</v>
      </c>
      <c r="T1896" s="49">
        <v>102.35469113918218</v>
      </c>
      <c r="U1896" s="49" t="s">
        <v>2146</v>
      </c>
      <c r="V1896" s="49">
        <v>0.29728859379567718</v>
      </c>
      <c r="W1896" s="49">
        <v>1.1827248672603601</v>
      </c>
      <c r="X1896" s="49">
        <v>2.8362873714296502</v>
      </c>
      <c r="Y1896" s="49">
        <v>44.303867318364098</v>
      </c>
      <c r="Z1896" s="49">
        <v>0.43808999999999998</v>
      </c>
      <c r="AA1896" s="49">
        <v>148.6976837</v>
      </c>
      <c r="AB1896" s="49">
        <v>1.7852155009999999</v>
      </c>
      <c r="AC1896" s="51">
        <v>0.55651590368719528</v>
      </c>
      <c r="AD1896" s="53">
        <v>98000</v>
      </c>
      <c r="AE1896" s="51">
        <v>116.03050580259085</v>
      </c>
      <c r="AF1896" s="51">
        <v>261.63397237304878</v>
      </c>
      <c r="AG1896" s="51">
        <v>41.448983383329541</v>
      </c>
      <c r="AH1896" s="51">
        <v>5.3537518263272479E-2</v>
      </c>
      <c r="AI1896" s="51">
        <v>0.15842355259671642</v>
      </c>
      <c r="AJ1896" s="51">
        <v>0.14107393531585311</v>
      </c>
      <c r="AK1896" s="51">
        <v>114.94252116029755</v>
      </c>
      <c r="AL1896" s="51">
        <v>80.771420677222807</v>
      </c>
      <c r="AM1896" s="51">
        <v>149.11362164337228</v>
      </c>
    </row>
    <row r="1897" spans="1:39">
      <c r="A1897" t="s">
        <v>3933</v>
      </c>
      <c r="B1897">
        <v>6</v>
      </c>
      <c r="C1897" t="s">
        <v>3934</v>
      </c>
      <c r="D1897" t="s">
        <v>2144</v>
      </c>
      <c r="E1897" t="s">
        <v>137</v>
      </c>
      <c r="F1897" t="s">
        <v>138</v>
      </c>
      <c r="G1897" t="s">
        <v>139</v>
      </c>
      <c r="H1897" t="s">
        <v>140</v>
      </c>
      <c r="I1897" t="s">
        <v>10</v>
      </c>
      <c r="J1897" t="s">
        <v>20</v>
      </c>
      <c r="K1897">
        <v>52</v>
      </c>
      <c r="L1897">
        <v>150486475</v>
      </c>
      <c r="M1897" t="s">
        <v>2145</v>
      </c>
      <c r="N1897">
        <v>895</v>
      </c>
      <c r="O1897">
        <v>11383723.039615443</v>
      </c>
      <c r="P1897" s="49" t="s">
        <v>33</v>
      </c>
      <c r="Q1897" s="49">
        <v>9800000</v>
      </c>
      <c r="R1897" s="49">
        <v>32.510452999999998</v>
      </c>
      <c r="S1897" s="49">
        <v>52.540310169999998</v>
      </c>
      <c r="T1897" s="49">
        <v>102.35469113918218</v>
      </c>
      <c r="U1897" s="49" t="s">
        <v>2146</v>
      </c>
      <c r="V1897" s="49">
        <v>0.29728859379567718</v>
      </c>
      <c r="W1897" s="49">
        <v>1.1827248672603601</v>
      </c>
      <c r="X1897" s="49">
        <v>2.8362873714296502</v>
      </c>
      <c r="Y1897" s="49">
        <v>44.303867318364098</v>
      </c>
      <c r="Z1897" s="49">
        <v>0.43808999999999998</v>
      </c>
      <c r="AA1897" s="49">
        <v>148.6976837</v>
      </c>
      <c r="AB1897" s="49">
        <v>1.7852155009999999</v>
      </c>
      <c r="AC1897" s="51">
        <v>0.55651590368719528</v>
      </c>
      <c r="AD1897" s="53">
        <v>98000</v>
      </c>
      <c r="AE1897" s="51">
        <v>116.16043917974942</v>
      </c>
      <c r="AF1897" s="51">
        <v>261.92695554479911</v>
      </c>
      <c r="AG1897" s="51">
        <v>41.464596950218066</v>
      </c>
      <c r="AH1897" s="51">
        <v>5.3291684963498724E-2</v>
      </c>
      <c r="AI1897" s="51">
        <v>0.15830595542934145</v>
      </c>
      <c r="AJ1897" s="51">
        <v>0.14107393531585311</v>
      </c>
      <c r="AK1897" s="51">
        <v>114.85719978807836</v>
      </c>
      <c r="AL1897" s="51">
        <v>80.711464375771399</v>
      </c>
      <c r="AM1897" s="51">
        <v>149.00293520038534</v>
      </c>
    </row>
    <row r="1898" spans="1:39">
      <c r="A1898" t="s">
        <v>3935</v>
      </c>
      <c r="B1898">
        <v>6</v>
      </c>
      <c r="C1898" t="s">
        <v>3936</v>
      </c>
      <c r="D1898" t="s">
        <v>2144</v>
      </c>
      <c r="E1898" t="s">
        <v>137</v>
      </c>
      <c r="F1898" t="s">
        <v>138</v>
      </c>
      <c r="G1898" t="s">
        <v>139</v>
      </c>
      <c r="H1898" t="s">
        <v>140</v>
      </c>
      <c r="I1898" t="s">
        <v>10</v>
      </c>
      <c r="J1898" t="s">
        <v>20</v>
      </c>
      <c r="K1898">
        <v>52</v>
      </c>
      <c r="L1898">
        <v>150486475</v>
      </c>
      <c r="M1898" t="s">
        <v>2145</v>
      </c>
      <c r="N1898">
        <v>896</v>
      </c>
      <c r="O1898">
        <v>11396456.510576982</v>
      </c>
      <c r="P1898" s="49" t="s">
        <v>33</v>
      </c>
      <c r="Q1898" s="49">
        <v>9800000</v>
      </c>
      <c r="R1898" s="49">
        <v>32.510452999999998</v>
      </c>
      <c r="S1898" s="49">
        <v>52.540310169999998</v>
      </c>
      <c r="T1898" s="49">
        <v>102.35469113918218</v>
      </c>
      <c r="U1898" s="49" t="s">
        <v>2146</v>
      </c>
      <c r="V1898" s="49">
        <v>0.29728859379567718</v>
      </c>
      <c r="W1898" s="49">
        <v>1.1827248672603601</v>
      </c>
      <c r="X1898" s="49">
        <v>2.8362873714296502</v>
      </c>
      <c r="Y1898" s="49">
        <v>44.303867318364098</v>
      </c>
      <c r="Z1898" s="49">
        <v>0.43808999999999998</v>
      </c>
      <c r="AA1898" s="49">
        <v>148.6976837</v>
      </c>
      <c r="AB1898" s="49">
        <v>1.7852155009999999</v>
      </c>
      <c r="AC1898" s="51">
        <v>0.55651590368719528</v>
      </c>
      <c r="AD1898" s="53">
        <v>98000</v>
      </c>
      <c r="AE1898" s="51">
        <v>116.29037255690798</v>
      </c>
      <c r="AF1898" s="51">
        <v>262.21993871654951</v>
      </c>
      <c r="AG1898" s="51">
        <v>41.480138732621334</v>
      </c>
      <c r="AH1898" s="51">
        <v>5.3046672648178653E-2</v>
      </c>
      <c r="AI1898" s="51">
        <v>0.15818834729215575</v>
      </c>
      <c r="AJ1898" s="51">
        <v>0.14107393531585311</v>
      </c>
      <c r="AK1898" s="51">
        <v>114.77187045682986</v>
      </c>
      <c r="AL1898" s="51">
        <v>80.651502481419286</v>
      </c>
      <c r="AM1898" s="51">
        <v>148.89223843224045</v>
      </c>
    </row>
    <row r="1899" spans="1:39">
      <c r="A1899" t="s">
        <v>3937</v>
      </c>
      <c r="B1899">
        <v>6</v>
      </c>
      <c r="C1899" t="s">
        <v>3938</v>
      </c>
      <c r="D1899" t="s">
        <v>2144</v>
      </c>
      <c r="E1899" t="s">
        <v>137</v>
      </c>
      <c r="F1899" t="s">
        <v>138</v>
      </c>
      <c r="G1899" t="s">
        <v>139</v>
      </c>
      <c r="H1899" t="s">
        <v>140</v>
      </c>
      <c r="I1899" t="s">
        <v>10</v>
      </c>
      <c r="J1899" t="s">
        <v>20</v>
      </c>
      <c r="K1899">
        <v>52</v>
      </c>
      <c r="L1899">
        <v>150486475</v>
      </c>
      <c r="M1899" t="s">
        <v>2145</v>
      </c>
      <c r="N1899">
        <v>897</v>
      </c>
      <c r="O1899">
        <v>11409189.981538521</v>
      </c>
      <c r="P1899" s="49" t="s">
        <v>33</v>
      </c>
      <c r="Q1899" s="49">
        <v>9800000</v>
      </c>
      <c r="R1899" s="49">
        <v>32.510452999999998</v>
      </c>
      <c r="S1899" s="49">
        <v>52.540310169999998</v>
      </c>
      <c r="T1899" s="49">
        <v>102.35469113918218</v>
      </c>
      <c r="U1899" s="49" t="s">
        <v>2146</v>
      </c>
      <c r="V1899" s="49">
        <v>0.29728859379567718</v>
      </c>
      <c r="W1899" s="49">
        <v>1.1827248672603601</v>
      </c>
      <c r="X1899" s="49">
        <v>2.8362873714296502</v>
      </c>
      <c r="Y1899" s="49">
        <v>44.303867318364098</v>
      </c>
      <c r="Z1899" s="49">
        <v>0.43808999999999998</v>
      </c>
      <c r="AA1899" s="49">
        <v>148.6976837</v>
      </c>
      <c r="AB1899" s="49">
        <v>1.7852155009999999</v>
      </c>
      <c r="AC1899" s="51">
        <v>0.55651590368719528</v>
      </c>
      <c r="AD1899" s="53">
        <v>98000</v>
      </c>
      <c r="AE1899" s="51">
        <v>116.42030593406655</v>
      </c>
      <c r="AF1899" s="51">
        <v>262.51292188829984</v>
      </c>
      <c r="AG1899" s="51">
        <v>41.495608970851251</v>
      </c>
      <c r="AH1899" s="51">
        <v>5.2802480557139993E-2</v>
      </c>
      <c r="AI1899" s="51">
        <v>0.15807072913731757</v>
      </c>
      <c r="AJ1899" s="51">
        <v>0.14107393531585311</v>
      </c>
      <c r="AK1899" s="51">
        <v>114.6865338573803</v>
      </c>
      <c r="AL1899" s="51">
        <v>80.591535479619381</v>
      </c>
      <c r="AM1899" s="51">
        <v>148.78153223514121</v>
      </c>
    </row>
    <row r="1900" spans="1:39">
      <c r="A1900" t="s">
        <v>3939</v>
      </c>
      <c r="B1900">
        <v>6</v>
      </c>
      <c r="C1900" t="s">
        <v>3940</v>
      </c>
      <c r="D1900" t="s">
        <v>2144</v>
      </c>
      <c r="E1900" t="s">
        <v>137</v>
      </c>
      <c r="F1900" t="s">
        <v>138</v>
      </c>
      <c r="G1900" t="s">
        <v>139</v>
      </c>
      <c r="H1900" t="s">
        <v>140</v>
      </c>
      <c r="I1900" t="s">
        <v>10</v>
      </c>
      <c r="J1900" t="s">
        <v>20</v>
      </c>
      <c r="K1900">
        <v>52</v>
      </c>
      <c r="L1900">
        <v>150486475</v>
      </c>
      <c r="M1900" t="s">
        <v>2145</v>
      </c>
      <c r="N1900">
        <v>898</v>
      </c>
      <c r="O1900">
        <v>11421923.45250006</v>
      </c>
      <c r="P1900" s="49" t="s">
        <v>33</v>
      </c>
      <c r="Q1900" s="49">
        <v>9800000</v>
      </c>
      <c r="R1900" s="49">
        <v>32.510452999999998</v>
      </c>
      <c r="S1900" s="49">
        <v>52.540310169999998</v>
      </c>
      <c r="T1900" s="49">
        <v>102.35469113918218</v>
      </c>
      <c r="U1900" s="49" t="s">
        <v>2146</v>
      </c>
      <c r="V1900" s="49">
        <v>0.29728859379567718</v>
      </c>
      <c r="W1900" s="49">
        <v>1.1827248672603601</v>
      </c>
      <c r="X1900" s="49">
        <v>2.8362873714296502</v>
      </c>
      <c r="Y1900" s="49">
        <v>44.303867318364098</v>
      </c>
      <c r="Z1900" s="49">
        <v>0.43808999999999998</v>
      </c>
      <c r="AA1900" s="49">
        <v>148.6976837</v>
      </c>
      <c r="AB1900" s="49">
        <v>1.7852155009999999</v>
      </c>
      <c r="AC1900" s="51">
        <v>0.55651590368719528</v>
      </c>
      <c r="AD1900" s="53">
        <v>98000</v>
      </c>
      <c r="AE1900" s="51">
        <v>116.5502393112251</v>
      </c>
      <c r="AF1900" s="51">
        <v>262.80590506005018</v>
      </c>
      <c r="AG1900" s="51">
        <v>41.511007904992944</v>
      </c>
      <c r="AH1900" s="51">
        <v>5.2559107916325107E-2</v>
      </c>
      <c r="AI1900" s="51">
        <v>0.15795310191187611</v>
      </c>
      <c r="AJ1900" s="51">
        <v>0.14107393531585311</v>
      </c>
      <c r="AK1900" s="51">
        <v>114.60119067685115</v>
      </c>
      <c r="AL1900" s="51">
        <v>80.531563853219794</v>
      </c>
      <c r="AM1900" s="51">
        <v>148.67081750048249</v>
      </c>
    </row>
    <row r="1901" spans="1:39">
      <c r="A1901" t="s">
        <v>3941</v>
      </c>
      <c r="B1901">
        <v>6</v>
      </c>
      <c r="C1901" t="s">
        <v>3942</v>
      </c>
      <c r="D1901" t="s">
        <v>2144</v>
      </c>
      <c r="E1901" t="s">
        <v>137</v>
      </c>
      <c r="F1901" t="s">
        <v>138</v>
      </c>
      <c r="G1901" t="s">
        <v>139</v>
      </c>
      <c r="H1901" t="s">
        <v>140</v>
      </c>
      <c r="I1901" t="s">
        <v>10</v>
      </c>
      <c r="J1901" t="s">
        <v>20</v>
      </c>
      <c r="K1901">
        <v>52</v>
      </c>
      <c r="L1901">
        <v>150486475</v>
      </c>
      <c r="M1901" t="s">
        <v>2145</v>
      </c>
      <c r="N1901">
        <v>899</v>
      </c>
      <c r="O1901">
        <v>11434656.923461599</v>
      </c>
      <c r="P1901" s="49" t="s">
        <v>33</v>
      </c>
      <c r="Q1901" s="49">
        <v>9800000</v>
      </c>
      <c r="R1901" s="49">
        <v>32.510452999999998</v>
      </c>
      <c r="S1901" s="49">
        <v>52.540310169999998</v>
      </c>
      <c r="T1901" s="49">
        <v>102.35469113918218</v>
      </c>
      <c r="U1901" s="49" t="s">
        <v>2146</v>
      </c>
      <c r="V1901" s="49">
        <v>0.29728859379567718</v>
      </c>
      <c r="W1901" s="49">
        <v>1.1827248672603601</v>
      </c>
      <c r="X1901" s="49">
        <v>2.8362873714296502</v>
      </c>
      <c r="Y1901" s="49">
        <v>44.303867318364098</v>
      </c>
      <c r="Z1901" s="49">
        <v>0.43808999999999998</v>
      </c>
      <c r="AA1901" s="49">
        <v>148.6976837</v>
      </c>
      <c r="AB1901" s="49">
        <v>1.7852155009999999</v>
      </c>
      <c r="AC1901" s="51">
        <v>0.55651590368719528</v>
      </c>
      <c r="AD1901" s="53">
        <v>98000</v>
      </c>
      <c r="AE1901" s="51">
        <v>116.68017268838366</v>
      </c>
      <c r="AF1901" s="51">
        <v>263.09888823180052</v>
      </c>
      <c r="AG1901" s="51">
        <v>41.526335774900836</v>
      </c>
      <c r="AH1901" s="51">
        <v>5.231655393830615E-2</v>
      </c>
      <c r="AI1901" s="51">
        <v>0.15783546655778527</v>
      </c>
      <c r="AJ1901" s="51">
        <v>0.14107393531585311</v>
      </c>
      <c r="AK1901" s="51">
        <v>114.51584159866701</v>
      </c>
      <c r="AL1901" s="51">
        <v>80.471588082470774</v>
      </c>
      <c r="AM1901" s="51">
        <v>148.56009511486323</v>
      </c>
    </row>
    <row r="1902" spans="1:39">
      <c r="A1902" t="s">
        <v>3943</v>
      </c>
      <c r="B1902">
        <v>6</v>
      </c>
      <c r="C1902" t="s">
        <v>3944</v>
      </c>
      <c r="D1902" t="s">
        <v>2144</v>
      </c>
      <c r="E1902" t="s">
        <v>137</v>
      </c>
      <c r="F1902" t="s">
        <v>138</v>
      </c>
      <c r="G1902" t="s">
        <v>139</v>
      </c>
      <c r="H1902" t="s">
        <v>140</v>
      </c>
      <c r="I1902" t="s">
        <v>10</v>
      </c>
      <c r="J1902" t="s">
        <v>20</v>
      </c>
      <c r="K1902">
        <v>52</v>
      </c>
      <c r="L1902">
        <v>150486475</v>
      </c>
      <c r="M1902" t="s">
        <v>2145</v>
      </c>
      <c r="N1902">
        <v>900</v>
      </c>
      <c r="O1902">
        <v>11447390.394423138</v>
      </c>
      <c r="P1902" s="49" t="s">
        <v>33</v>
      </c>
      <c r="Q1902" s="49">
        <v>9800000</v>
      </c>
      <c r="R1902" s="49">
        <v>32.510452999999998</v>
      </c>
      <c r="S1902" s="49">
        <v>52.540310169999998</v>
      </c>
      <c r="T1902" s="49">
        <v>102.35469113918218</v>
      </c>
      <c r="U1902" s="49" t="s">
        <v>2146</v>
      </c>
      <c r="V1902" s="49">
        <v>0.29728859379567718</v>
      </c>
      <c r="W1902" s="49">
        <v>1.1827248672603601</v>
      </c>
      <c r="X1902" s="49">
        <v>2.8362873714296502</v>
      </c>
      <c r="Y1902" s="49">
        <v>44.303867318364098</v>
      </c>
      <c r="Z1902" s="49">
        <v>0.43808999999999998</v>
      </c>
      <c r="AA1902" s="49">
        <v>148.6976837</v>
      </c>
      <c r="AB1902" s="49">
        <v>1.7852155009999999</v>
      </c>
      <c r="AC1902" s="51">
        <v>0.55651590368719528</v>
      </c>
      <c r="AD1902" s="53">
        <v>98000</v>
      </c>
      <c r="AE1902" s="51">
        <v>116.81010606554223</v>
      </c>
      <c r="AF1902" s="51">
        <v>263.39187140355085</v>
      </c>
      <c r="AG1902" s="51">
        <v>41.54159282019468</v>
      </c>
      <c r="AH1902" s="51">
        <v>5.2074817822112381E-2</v>
      </c>
      <c r="AI1902" s="51">
        <v>0.15771782401191689</v>
      </c>
      <c r="AJ1902" s="51">
        <v>0.14107393531585311</v>
      </c>
      <c r="AK1902" s="51">
        <v>114.43048730256528</v>
      </c>
      <c r="AL1902" s="51">
        <v>80.411608645031549</v>
      </c>
      <c r="AM1902" s="51">
        <v>148.44936596009902</v>
      </c>
    </row>
    <row r="1903" spans="1:39">
      <c r="A1903" t="s">
        <v>3945</v>
      </c>
      <c r="B1903">
        <v>6</v>
      </c>
      <c r="C1903" t="s">
        <v>3946</v>
      </c>
      <c r="D1903" t="s">
        <v>2144</v>
      </c>
      <c r="E1903" t="s">
        <v>137</v>
      </c>
      <c r="F1903" t="s">
        <v>138</v>
      </c>
      <c r="G1903" t="s">
        <v>139</v>
      </c>
      <c r="H1903" t="s">
        <v>140</v>
      </c>
      <c r="I1903" t="s">
        <v>10</v>
      </c>
      <c r="J1903" t="s">
        <v>20</v>
      </c>
      <c r="K1903">
        <v>52</v>
      </c>
      <c r="L1903">
        <v>150486475</v>
      </c>
      <c r="M1903" t="s">
        <v>2145</v>
      </c>
      <c r="N1903">
        <v>901</v>
      </c>
      <c r="O1903">
        <v>11460123.865384677</v>
      </c>
      <c r="P1903" s="49" t="s">
        <v>33</v>
      </c>
      <c r="Q1903" s="49">
        <v>9800000</v>
      </c>
      <c r="R1903" s="49">
        <v>32.510452999999998</v>
      </c>
      <c r="S1903" s="49">
        <v>52.540310169999998</v>
      </c>
      <c r="T1903" s="49">
        <v>102.35469113918218</v>
      </c>
      <c r="U1903" s="49" t="s">
        <v>2146</v>
      </c>
      <c r="V1903" s="49">
        <v>0.29728859379567718</v>
      </c>
      <c r="W1903" s="49">
        <v>1.1827248672603601</v>
      </c>
      <c r="X1903" s="49">
        <v>2.8362873714296502</v>
      </c>
      <c r="Y1903" s="49">
        <v>44.303867318364098</v>
      </c>
      <c r="Z1903" s="49">
        <v>0.43808999999999998</v>
      </c>
      <c r="AA1903" s="49">
        <v>148.6976837</v>
      </c>
      <c r="AB1903" s="49">
        <v>1.7852155009999999</v>
      </c>
      <c r="AC1903" s="51">
        <v>0.55651590368719528</v>
      </c>
      <c r="AD1903" s="53">
        <v>98000</v>
      </c>
      <c r="AE1903" s="51">
        <v>116.94003944270079</v>
      </c>
      <c r="AF1903" s="51">
        <v>263.68485457530124</v>
      </c>
      <c r="AG1903" s="51">
        <v>41.556779280255647</v>
      </c>
      <c r="AH1903" s="51">
        <v>5.1833898753424396E-2</v>
      </c>
      <c r="AI1903" s="51">
        <v>0.15760017520607411</v>
      </c>
      <c r="AJ1903" s="51">
        <v>0.14107393531585311</v>
      </c>
      <c r="AK1903" s="51">
        <v>114.34512846460581</v>
      </c>
      <c r="AL1903" s="51">
        <v>80.351626015977075</v>
      </c>
      <c r="AM1903" s="51">
        <v>148.33863091323454</v>
      </c>
    </row>
    <row r="1904" spans="1:39">
      <c r="A1904" t="s">
        <v>3947</v>
      </c>
      <c r="B1904">
        <v>6</v>
      </c>
      <c r="C1904" t="s">
        <v>3948</v>
      </c>
      <c r="D1904" t="s">
        <v>2144</v>
      </c>
      <c r="E1904" t="s">
        <v>137</v>
      </c>
      <c r="F1904" t="s">
        <v>138</v>
      </c>
      <c r="G1904" t="s">
        <v>139</v>
      </c>
      <c r="H1904" t="s">
        <v>140</v>
      </c>
      <c r="I1904" t="s">
        <v>10</v>
      </c>
      <c r="J1904" t="s">
        <v>20</v>
      </c>
      <c r="K1904">
        <v>52</v>
      </c>
      <c r="L1904">
        <v>150486475</v>
      </c>
      <c r="M1904" t="s">
        <v>2145</v>
      </c>
      <c r="N1904">
        <v>902</v>
      </c>
      <c r="O1904">
        <v>11472857.336346216</v>
      </c>
      <c r="P1904" s="49" t="s">
        <v>33</v>
      </c>
      <c r="Q1904" s="49">
        <v>9800000</v>
      </c>
      <c r="R1904" s="49">
        <v>32.510452999999998</v>
      </c>
      <c r="S1904" s="49">
        <v>52.540310169999998</v>
      </c>
      <c r="T1904" s="49">
        <v>102.35469113918218</v>
      </c>
      <c r="U1904" s="49" t="s">
        <v>2146</v>
      </c>
      <c r="V1904" s="49">
        <v>0.29728859379567718</v>
      </c>
      <c r="W1904" s="49">
        <v>1.1827248672603601</v>
      </c>
      <c r="X1904" s="49">
        <v>2.8362873714296502</v>
      </c>
      <c r="Y1904" s="49">
        <v>44.303867318364098</v>
      </c>
      <c r="Z1904" s="49">
        <v>0.43808999999999998</v>
      </c>
      <c r="AA1904" s="49">
        <v>148.6976837</v>
      </c>
      <c r="AB1904" s="49">
        <v>1.7852155009999999</v>
      </c>
      <c r="AC1904" s="51">
        <v>0.55651590368719528</v>
      </c>
      <c r="AD1904" s="53">
        <v>98000</v>
      </c>
      <c r="AE1904" s="51">
        <v>117.06997281985936</v>
      </c>
      <c r="AF1904" s="51">
        <v>263.97783774705158</v>
      </c>
      <c r="AG1904" s="51">
        <v>41.571895394222473</v>
      </c>
      <c r="AH1904" s="51">
        <v>5.1593795904794189E-2</v>
      </c>
      <c r="AI1904" s="51">
        <v>0.15748252106700497</v>
      </c>
      <c r="AJ1904" s="51">
        <v>0.14107393531585311</v>
      </c>
      <c r="AK1904" s="51">
        <v>114.25976575718074</v>
      </c>
      <c r="AL1904" s="51">
        <v>80.291640667805012</v>
      </c>
      <c r="AM1904" s="51">
        <v>148.22789084655648</v>
      </c>
    </row>
    <row r="1905" spans="1:39">
      <c r="A1905" t="s">
        <v>3949</v>
      </c>
      <c r="B1905">
        <v>6</v>
      </c>
      <c r="C1905" t="s">
        <v>3950</v>
      </c>
      <c r="D1905" t="s">
        <v>2144</v>
      </c>
      <c r="E1905" t="s">
        <v>137</v>
      </c>
      <c r="F1905" t="s">
        <v>138</v>
      </c>
      <c r="G1905" t="s">
        <v>139</v>
      </c>
      <c r="H1905" t="s">
        <v>140</v>
      </c>
      <c r="I1905" t="s">
        <v>10</v>
      </c>
      <c r="J1905" t="s">
        <v>20</v>
      </c>
      <c r="K1905">
        <v>52</v>
      </c>
      <c r="L1905">
        <v>150486475</v>
      </c>
      <c r="M1905" t="s">
        <v>2145</v>
      </c>
      <c r="N1905">
        <v>903</v>
      </c>
      <c r="O1905">
        <v>11485590.807307756</v>
      </c>
      <c r="P1905" s="49" t="s">
        <v>33</v>
      </c>
      <c r="Q1905" s="49">
        <v>9800000</v>
      </c>
      <c r="R1905" s="49">
        <v>32.510452999999998</v>
      </c>
      <c r="S1905" s="49">
        <v>52.540310169999998</v>
      </c>
      <c r="T1905" s="49">
        <v>102.35469113918218</v>
      </c>
      <c r="U1905" s="49" t="s">
        <v>2146</v>
      </c>
      <c r="V1905" s="49">
        <v>0.29728859379567718</v>
      </c>
      <c r="W1905" s="49">
        <v>1.1827248672603601</v>
      </c>
      <c r="X1905" s="49">
        <v>2.8362873714296502</v>
      </c>
      <c r="Y1905" s="49">
        <v>44.303867318364098</v>
      </c>
      <c r="Z1905" s="49">
        <v>0.43808999999999998</v>
      </c>
      <c r="AA1905" s="49">
        <v>148.6976837</v>
      </c>
      <c r="AB1905" s="49">
        <v>1.7852155009999999</v>
      </c>
      <c r="AC1905" s="51">
        <v>0.55651590368719528</v>
      </c>
      <c r="AD1905" s="53">
        <v>98000</v>
      </c>
      <c r="AE1905" s="51">
        <v>117.19990619701791</v>
      </c>
      <c r="AF1905" s="51">
        <v>264.27082091880192</v>
      </c>
      <c r="AG1905" s="51">
        <v>41.58694140098757</v>
      </c>
      <c r="AH1905" s="51">
        <v>5.135450843544756E-2</v>
      </c>
      <c r="AI1905" s="51">
        <v>0.15736486251641568</v>
      </c>
      <c r="AJ1905" s="51">
        <v>0.14107393531585311</v>
      </c>
      <c r="AK1905" s="51">
        <v>114.17439984902424</v>
      </c>
      <c r="AL1905" s="51">
        <v>80.231653070442448</v>
      </c>
      <c r="AM1905" s="51">
        <v>148.11714662760605</v>
      </c>
    </row>
    <row r="1906" spans="1:39">
      <c r="A1906" t="s">
        <v>3951</v>
      </c>
      <c r="B1906">
        <v>6</v>
      </c>
      <c r="C1906" t="s">
        <v>3952</v>
      </c>
      <c r="D1906" t="s">
        <v>2144</v>
      </c>
      <c r="E1906" t="s">
        <v>137</v>
      </c>
      <c r="F1906" t="s">
        <v>138</v>
      </c>
      <c r="G1906" t="s">
        <v>139</v>
      </c>
      <c r="H1906" t="s">
        <v>140</v>
      </c>
      <c r="I1906" t="s">
        <v>10</v>
      </c>
      <c r="J1906" t="s">
        <v>20</v>
      </c>
      <c r="K1906">
        <v>52</v>
      </c>
      <c r="L1906">
        <v>150486475</v>
      </c>
      <c r="M1906" t="s">
        <v>2145</v>
      </c>
      <c r="N1906">
        <v>904</v>
      </c>
      <c r="O1906">
        <v>11498324.278269295</v>
      </c>
      <c r="P1906" s="49" t="s">
        <v>33</v>
      </c>
      <c r="Q1906" s="49">
        <v>9800000</v>
      </c>
      <c r="R1906" s="49">
        <v>32.510452999999998</v>
      </c>
      <c r="S1906" s="49">
        <v>52.540310169999998</v>
      </c>
      <c r="T1906" s="49">
        <v>102.35469113918218</v>
      </c>
      <c r="U1906" s="49" t="s">
        <v>2146</v>
      </c>
      <c r="V1906" s="49">
        <v>0.29728859379567718</v>
      </c>
      <c r="W1906" s="49">
        <v>1.1827248672603601</v>
      </c>
      <c r="X1906" s="49">
        <v>2.8362873714296502</v>
      </c>
      <c r="Y1906" s="49">
        <v>44.303867318364098</v>
      </c>
      <c r="Z1906" s="49">
        <v>0.43808999999999998</v>
      </c>
      <c r="AA1906" s="49">
        <v>148.6976837</v>
      </c>
      <c r="AB1906" s="49">
        <v>1.7852155009999999</v>
      </c>
      <c r="AC1906" s="51">
        <v>0.55651590368719528</v>
      </c>
      <c r="AD1906" s="53">
        <v>98000</v>
      </c>
      <c r="AE1906" s="51">
        <v>117.32983957417648</v>
      </c>
      <c r="AF1906" s="51">
        <v>264.56380409055225</v>
      </c>
      <c r="AG1906" s="51">
        <v>41.601917539193259</v>
      </c>
      <c r="AH1906" s="51">
        <v>5.1116035491796996E-2</v>
      </c>
      <c r="AI1906" s="51">
        <v>0.1572472004709842</v>
      </c>
      <c r="AJ1906" s="51">
        <v>0.14107393531585311</v>
      </c>
      <c r="AK1906" s="51">
        <v>114.0890314052222</v>
      </c>
      <c r="AL1906" s="51">
        <v>80.171663691252832</v>
      </c>
      <c r="AM1906" s="51">
        <v>148.00639911919157</v>
      </c>
    </row>
    <row r="1907" spans="1:39">
      <c r="A1907" t="s">
        <v>3953</v>
      </c>
      <c r="B1907">
        <v>6</v>
      </c>
      <c r="C1907" t="s">
        <v>3954</v>
      </c>
      <c r="D1907" t="s">
        <v>2144</v>
      </c>
      <c r="E1907" t="s">
        <v>137</v>
      </c>
      <c r="F1907" t="s">
        <v>138</v>
      </c>
      <c r="G1907" t="s">
        <v>139</v>
      </c>
      <c r="H1907" t="s">
        <v>140</v>
      </c>
      <c r="I1907" t="s">
        <v>10</v>
      </c>
      <c r="J1907" t="s">
        <v>20</v>
      </c>
      <c r="K1907">
        <v>52</v>
      </c>
      <c r="L1907">
        <v>150486475</v>
      </c>
      <c r="M1907" t="s">
        <v>2145</v>
      </c>
      <c r="N1907">
        <v>905</v>
      </c>
      <c r="O1907">
        <v>11511057.749230834</v>
      </c>
      <c r="P1907" s="49" t="s">
        <v>33</v>
      </c>
      <c r="Q1907" s="49">
        <v>9800000</v>
      </c>
      <c r="R1907" s="49">
        <v>32.510452999999998</v>
      </c>
      <c r="S1907" s="49">
        <v>52.540310169999998</v>
      </c>
      <c r="T1907" s="49">
        <v>102.35469113918218</v>
      </c>
      <c r="U1907" s="49" t="s">
        <v>2146</v>
      </c>
      <c r="V1907" s="49">
        <v>0.29728859379567718</v>
      </c>
      <c r="W1907" s="49">
        <v>1.1827248672603601</v>
      </c>
      <c r="X1907" s="49">
        <v>2.8362873714296502</v>
      </c>
      <c r="Y1907" s="49">
        <v>44.303867318364098</v>
      </c>
      <c r="Z1907" s="49">
        <v>0.43808999999999998</v>
      </c>
      <c r="AA1907" s="49">
        <v>148.6976837</v>
      </c>
      <c r="AB1907" s="49">
        <v>1.7852155009999999</v>
      </c>
      <c r="AC1907" s="51">
        <v>0.55651590368719528</v>
      </c>
      <c r="AD1907" s="53">
        <v>98000</v>
      </c>
      <c r="AE1907" s="51">
        <v>117.45977295133504</v>
      </c>
      <c r="AF1907" s="51">
        <v>264.85678726230259</v>
      </c>
      <c r="AG1907" s="51">
        <v>41.616824047227944</v>
      </c>
      <c r="AH1907" s="51">
        <v>5.087837620717308E-2</v>
      </c>
      <c r="AI1907" s="51">
        <v>0.1571295358423738</v>
      </c>
      <c r="AJ1907" s="51">
        <v>0.14107393531585311</v>
      </c>
      <c r="AK1907" s="51">
        <v>114.00366108722221</v>
      </c>
      <c r="AL1907" s="51">
        <v>80.111672995042952</v>
      </c>
      <c r="AM1907" s="51">
        <v>147.89564917940146</v>
      </c>
    </row>
    <row r="1908" spans="1:39">
      <c r="A1908" t="s">
        <v>3955</v>
      </c>
      <c r="B1908">
        <v>6</v>
      </c>
      <c r="C1908" t="s">
        <v>3956</v>
      </c>
      <c r="D1908" t="s">
        <v>2144</v>
      </c>
      <c r="E1908" t="s">
        <v>137</v>
      </c>
      <c r="F1908" t="s">
        <v>138</v>
      </c>
      <c r="G1908" t="s">
        <v>139</v>
      </c>
      <c r="H1908" t="s">
        <v>140</v>
      </c>
      <c r="I1908" t="s">
        <v>10</v>
      </c>
      <c r="J1908" t="s">
        <v>20</v>
      </c>
      <c r="K1908">
        <v>52</v>
      </c>
      <c r="L1908">
        <v>150486475</v>
      </c>
      <c r="M1908" t="s">
        <v>2145</v>
      </c>
      <c r="N1908">
        <v>906</v>
      </c>
      <c r="O1908">
        <v>11523791.220192373</v>
      </c>
      <c r="P1908" s="49" t="s">
        <v>33</v>
      </c>
      <c r="Q1908" s="49">
        <v>9800000</v>
      </c>
      <c r="R1908" s="49">
        <v>32.510452999999998</v>
      </c>
      <c r="S1908" s="49">
        <v>52.540310169999998</v>
      </c>
      <c r="T1908" s="49">
        <v>102.35469113918218</v>
      </c>
      <c r="U1908" s="49" t="s">
        <v>2146</v>
      </c>
      <c r="V1908" s="49">
        <v>0.29728859379567718</v>
      </c>
      <c r="W1908" s="49">
        <v>1.1827248672603601</v>
      </c>
      <c r="X1908" s="49">
        <v>2.8362873714296502</v>
      </c>
      <c r="Y1908" s="49">
        <v>44.303867318364098</v>
      </c>
      <c r="Z1908" s="49">
        <v>0.43808999999999998</v>
      </c>
      <c r="AA1908" s="49">
        <v>148.6976837</v>
      </c>
      <c r="AB1908" s="49">
        <v>1.7852155009999999</v>
      </c>
      <c r="AC1908" s="51">
        <v>0.55651590368719528</v>
      </c>
      <c r="AD1908" s="53">
        <v>98000</v>
      </c>
      <c r="AE1908" s="51">
        <v>117.58970632849361</v>
      </c>
      <c r="AF1908" s="51">
        <v>265.14977043405298</v>
      </c>
      <c r="AG1908" s="51">
        <v>41.631661163222397</v>
      </c>
      <c r="AH1908" s="51">
        <v>5.0641529702237037E-2</v>
      </c>
      <c r="AI1908" s="51">
        <v>0.15701186953724655</v>
      </c>
      <c r="AJ1908" s="51">
        <v>0.14107393531585311</v>
      </c>
      <c r="AK1908" s="51">
        <v>113.91828955284329</v>
      </c>
      <c r="AL1908" s="51">
        <v>80.051681444069715</v>
      </c>
      <c r="AM1908" s="51">
        <v>147.78489766161684</v>
      </c>
    </row>
    <row r="1909" spans="1:39">
      <c r="A1909" t="s">
        <v>3957</v>
      </c>
      <c r="B1909">
        <v>6</v>
      </c>
      <c r="C1909" t="s">
        <v>3958</v>
      </c>
      <c r="D1909" t="s">
        <v>2144</v>
      </c>
      <c r="E1909" t="s">
        <v>137</v>
      </c>
      <c r="F1909" t="s">
        <v>138</v>
      </c>
      <c r="G1909" t="s">
        <v>139</v>
      </c>
      <c r="H1909" t="s">
        <v>140</v>
      </c>
      <c r="I1909" t="s">
        <v>10</v>
      </c>
      <c r="J1909" t="s">
        <v>20</v>
      </c>
      <c r="K1909">
        <v>52</v>
      </c>
      <c r="L1909">
        <v>150486475</v>
      </c>
      <c r="M1909" t="s">
        <v>2145</v>
      </c>
      <c r="N1909">
        <v>907</v>
      </c>
      <c r="O1909">
        <v>11536524.691153912</v>
      </c>
      <c r="P1909" s="49" t="s">
        <v>33</v>
      </c>
      <c r="Q1909" s="49">
        <v>9800000</v>
      </c>
      <c r="R1909" s="49">
        <v>32.510452999999998</v>
      </c>
      <c r="S1909" s="49">
        <v>52.540310169999998</v>
      </c>
      <c r="T1909" s="49">
        <v>102.35469113918218</v>
      </c>
      <c r="U1909" s="49" t="s">
        <v>2146</v>
      </c>
      <c r="V1909" s="49">
        <v>0.29728859379567718</v>
      </c>
      <c r="W1909" s="49">
        <v>1.1827248672603601</v>
      </c>
      <c r="X1909" s="49">
        <v>2.8362873714296502</v>
      </c>
      <c r="Y1909" s="49">
        <v>44.303867318364098</v>
      </c>
      <c r="Z1909" s="49">
        <v>0.43808999999999998</v>
      </c>
      <c r="AA1909" s="49">
        <v>148.6976837</v>
      </c>
      <c r="AB1909" s="49">
        <v>1.7852155009999999</v>
      </c>
      <c r="AC1909" s="51">
        <v>0.55651590368719528</v>
      </c>
      <c r="AD1909" s="53">
        <v>98000</v>
      </c>
      <c r="AE1909" s="51">
        <v>117.71963970565216</v>
      </c>
      <c r="AF1909" s="51">
        <v>265.44275360580326</v>
      </c>
      <c r="AG1909" s="51">
        <v>41.646429125045991</v>
      </c>
      <c r="AH1909" s="51">
        <v>5.0405495084821367E-2</v>
      </c>
      <c r="AI1909" s="51">
        <v>0.156894202457277</v>
      </c>
      <c r="AJ1909" s="51">
        <v>0.14107393531585311</v>
      </c>
      <c r="AK1909" s="51">
        <v>113.83291745628578</v>
      </c>
      <c r="AL1909" s="51">
        <v>79.99168949804718</v>
      </c>
      <c r="AM1909" s="51">
        <v>147.67414541452439</v>
      </c>
    </row>
    <row r="1910" spans="1:39">
      <c r="A1910" t="s">
        <v>3959</v>
      </c>
      <c r="B1910">
        <v>6</v>
      </c>
      <c r="C1910" t="s">
        <v>3960</v>
      </c>
      <c r="D1910" t="s">
        <v>2144</v>
      </c>
      <c r="E1910" t="s">
        <v>137</v>
      </c>
      <c r="F1910" t="s">
        <v>138</v>
      </c>
      <c r="G1910" t="s">
        <v>139</v>
      </c>
      <c r="H1910" t="s">
        <v>140</v>
      </c>
      <c r="I1910" t="s">
        <v>10</v>
      </c>
      <c r="J1910" t="s">
        <v>20</v>
      </c>
      <c r="K1910">
        <v>52</v>
      </c>
      <c r="L1910">
        <v>150486475</v>
      </c>
      <c r="M1910" t="s">
        <v>2145</v>
      </c>
      <c r="N1910">
        <v>908</v>
      </c>
      <c r="O1910">
        <v>11549258.162115451</v>
      </c>
      <c r="P1910" s="49" t="s">
        <v>33</v>
      </c>
      <c r="Q1910" s="49">
        <v>9800000</v>
      </c>
      <c r="R1910" s="49">
        <v>32.510452999999998</v>
      </c>
      <c r="S1910" s="49">
        <v>52.540310169999998</v>
      </c>
      <c r="T1910" s="49">
        <v>102.35469113918218</v>
      </c>
      <c r="U1910" s="49" t="s">
        <v>2146</v>
      </c>
      <c r="V1910" s="49">
        <v>0.29728859379567718</v>
      </c>
      <c r="W1910" s="49">
        <v>1.1827248672603601</v>
      </c>
      <c r="X1910" s="49">
        <v>2.8362873714296502</v>
      </c>
      <c r="Y1910" s="49">
        <v>44.303867318364098</v>
      </c>
      <c r="Z1910" s="49">
        <v>0.43808999999999998</v>
      </c>
      <c r="AA1910" s="49">
        <v>148.6976837</v>
      </c>
      <c r="AB1910" s="49">
        <v>1.7852155009999999</v>
      </c>
      <c r="AC1910" s="51">
        <v>0.55651590368719528</v>
      </c>
      <c r="AD1910" s="53">
        <v>98000</v>
      </c>
      <c r="AE1910" s="51">
        <v>117.84957308281072</v>
      </c>
      <c r="AF1910" s="51">
        <v>265.73573677755365</v>
      </c>
      <c r="AG1910" s="51">
        <v>41.661128170303051</v>
      </c>
      <c r="AH1910" s="51">
        <v>5.0170271450209476E-2</v>
      </c>
      <c r="AI1910" s="51">
        <v>0.15677653549916554</v>
      </c>
      <c r="AJ1910" s="51">
        <v>0.14107393531585311</v>
      </c>
      <c r="AK1910" s="51">
        <v>113.7475454481411</v>
      </c>
      <c r="AL1910" s="51">
        <v>79.93169761415335</v>
      </c>
      <c r="AM1910" s="51">
        <v>147.56339328212886</v>
      </c>
    </row>
    <row r="1911" spans="1:39">
      <c r="A1911" t="s">
        <v>3961</v>
      </c>
      <c r="B1911">
        <v>6</v>
      </c>
      <c r="C1911" t="s">
        <v>3962</v>
      </c>
      <c r="D1911" t="s">
        <v>2144</v>
      </c>
      <c r="E1911" t="s">
        <v>137</v>
      </c>
      <c r="F1911" t="s">
        <v>138</v>
      </c>
      <c r="G1911" t="s">
        <v>139</v>
      </c>
      <c r="H1911" t="s">
        <v>140</v>
      </c>
      <c r="I1911" t="s">
        <v>10</v>
      </c>
      <c r="J1911" t="s">
        <v>20</v>
      </c>
      <c r="K1911">
        <v>52</v>
      </c>
      <c r="L1911">
        <v>150486475</v>
      </c>
      <c r="M1911" t="s">
        <v>2145</v>
      </c>
      <c r="N1911">
        <v>909</v>
      </c>
      <c r="O1911">
        <v>11561991.63307699</v>
      </c>
      <c r="P1911" s="49" t="s">
        <v>33</v>
      </c>
      <c r="Q1911" s="49">
        <v>9800000</v>
      </c>
      <c r="R1911" s="49">
        <v>32.510452999999998</v>
      </c>
      <c r="S1911" s="49">
        <v>52.540310169999998</v>
      </c>
      <c r="T1911" s="49">
        <v>102.35469113918218</v>
      </c>
      <c r="U1911" s="49" t="s">
        <v>2146</v>
      </c>
      <c r="V1911" s="49">
        <v>0.29728859379567718</v>
      </c>
      <c r="W1911" s="49">
        <v>1.1827248672603601</v>
      </c>
      <c r="X1911" s="49">
        <v>2.8362873714296502</v>
      </c>
      <c r="Y1911" s="49">
        <v>44.303867318364098</v>
      </c>
      <c r="Z1911" s="49">
        <v>0.43808999999999998</v>
      </c>
      <c r="AA1911" s="49">
        <v>148.6976837</v>
      </c>
      <c r="AB1911" s="49">
        <v>1.7852155009999999</v>
      </c>
      <c r="AC1911" s="51">
        <v>0.55651590368719528</v>
      </c>
      <c r="AD1911" s="53">
        <v>98000</v>
      </c>
      <c r="AE1911" s="51">
        <v>117.97950645996929</v>
      </c>
      <c r="AF1911" s="51">
        <v>266.02871994930399</v>
      </c>
      <c r="AG1911" s="51">
        <v>41.675758536329155</v>
      </c>
      <c r="AH1911" s="51">
        <v>4.9935857881186402E-2</v>
      </c>
      <c r="AI1911" s="51">
        <v>0.15665886955465236</v>
      </c>
      <c r="AJ1911" s="51">
        <v>0.14107393531585311</v>
      </c>
      <c r="AK1911" s="51">
        <v>113.66217417540187</v>
      </c>
      <c r="AL1911" s="51">
        <v>79.871706247037309</v>
      </c>
      <c r="AM1911" s="51">
        <v>147.45264210376644</v>
      </c>
    </row>
    <row r="1912" spans="1:39">
      <c r="A1912" t="s">
        <v>3963</v>
      </c>
      <c r="B1912">
        <v>6</v>
      </c>
      <c r="C1912" t="s">
        <v>3964</v>
      </c>
      <c r="D1912" t="s">
        <v>2144</v>
      </c>
      <c r="E1912" t="s">
        <v>137</v>
      </c>
      <c r="F1912" t="s">
        <v>138</v>
      </c>
      <c r="G1912" t="s">
        <v>139</v>
      </c>
      <c r="H1912" t="s">
        <v>140</v>
      </c>
      <c r="I1912" t="s">
        <v>10</v>
      </c>
      <c r="J1912" t="s">
        <v>20</v>
      </c>
      <c r="K1912">
        <v>52</v>
      </c>
      <c r="L1912">
        <v>150486475</v>
      </c>
      <c r="M1912" t="s">
        <v>2145</v>
      </c>
      <c r="N1912">
        <v>910</v>
      </c>
      <c r="O1912">
        <v>11574725.104038529</v>
      </c>
      <c r="P1912" s="49" t="s">
        <v>33</v>
      </c>
      <c r="Q1912" s="49">
        <v>9800000</v>
      </c>
      <c r="R1912" s="49">
        <v>32.510452999999998</v>
      </c>
      <c r="S1912" s="49">
        <v>52.540310169999998</v>
      </c>
      <c r="T1912" s="49">
        <v>102.35469113918218</v>
      </c>
      <c r="U1912" s="49" t="s">
        <v>2146</v>
      </c>
      <c r="V1912" s="49">
        <v>0.29728859379567718</v>
      </c>
      <c r="W1912" s="49">
        <v>1.1827248672603601</v>
      </c>
      <c r="X1912" s="49">
        <v>2.8362873714296502</v>
      </c>
      <c r="Y1912" s="49">
        <v>44.303867318364098</v>
      </c>
      <c r="Z1912" s="49">
        <v>0.43808999999999998</v>
      </c>
      <c r="AA1912" s="49">
        <v>148.6976837</v>
      </c>
      <c r="AB1912" s="49">
        <v>1.7852155009999999</v>
      </c>
      <c r="AC1912" s="51">
        <v>0.55651590368719528</v>
      </c>
      <c r="AD1912" s="53">
        <v>98000</v>
      </c>
      <c r="AE1912" s="51">
        <v>118.10943983712785</v>
      </c>
      <c r="AF1912" s="51">
        <v>266.32170312105433</v>
      </c>
      <c r="AG1912" s="51">
        <v>41.69032046018755</v>
      </c>
      <c r="AH1912" s="51">
        <v>4.9702253448206835E-2</v>
      </c>
      <c r="AI1912" s="51">
        <v>0.15654120551053086</v>
      </c>
      <c r="AJ1912" s="51">
        <v>0.14107393531585311</v>
      </c>
      <c r="AK1912" s="51">
        <v>113.57680428147158</v>
      </c>
      <c r="AL1912" s="51">
        <v>79.81171584882604</v>
      </c>
      <c r="AM1912" s="51">
        <v>147.34189271411711</v>
      </c>
    </row>
    <row r="1913" spans="1:39">
      <c r="A1913" t="s">
        <v>3965</v>
      </c>
      <c r="B1913">
        <v>6</v>
      </c>
      <c r="C1913" t="s">
        <v>3966</v>
      </c>
      <c r="D1913" t="s">
        <v>2144</v>
      </c>
      <c r="E1913" t="s">
        <v>137</v>
      </c>
      <c r="F1913" t="s">
        <v>138</v>
      </c>
      <c r="G1913" t="s">
        <v>139</v>
      </c>
      <c r="H1913" t="s">
        <v>140</v>
      </c>
      <c r="I1913" t="s">
        <v>10</v>
      </c>
      <c r="J1913" t="s">
        <v>20</v>
      </c>
      <c r="K1913">
        <v>52</v>
      </c>
      <c r="L1913">
        <v>150486475</v>
      </c>
      <c r="M1913" t="s">
        <v>2145</v>
      </c>
      <c r="N1913">
        <v>911</v>
      </c>
      <c r="O1913">
        <v>11587458.575000068</v>
      </c>
      <c r="P1913" s="49" t="s">
        <v>33</v>
      </c>
      <c r="Q1913" s="49">
        <v>9800000</v>
      </c>
      <c r="R1913" s="49">
        <v>32.510452999999998</v>
      </c>
      <c r="S1913" s="49">
        <v>52.540310169999998</v>
      </c>
      <c r="T1913" s="49">
        <v>102.35469113918218</v>
      </c>
      <c r="U1913" s="49" t="s">
        <v>2146</v>
      </c>
      <c r="V1913" s="49">
        <v>0.29728859379567718</v>
      </c>
      <c r="W1913" s="49">
        <v>1.1827248672603601</v>
      </c>
      <c r="X1913" s="49">
        <v>2.8362873714296502</v>
      </c>
      <c r="Y1913" s="49">
        <v>44.303867318364098</v>
      </c>
      <c r="Z1913" s="49">
        <v>0.43808999999999998</v>
      </c>
      <c r="AA1913" s="49">
        <v>148.6976837</v>
      </c>
      <c r="AB1913" s="49">
        <v>1.7852155009999999</v>
      </c>
      <c r="AC1913" s="51">
        <v>0.55651590368719528</v>
      </c>
      <c r="AD1913" s="53">
        <v>98000</v>
      </c>
      <c r="AE1913" s="51">
        <v>118.23937321428642</v>
      </c>
      <c r="AF1913" s="51">
        <v>266.61468629280472</v>
      </c>
      <c r="AG1913" s="51">
        <v>41.704814178665501</v>
      </c>
      <c r="AH1913" s="51">
        <v>4.9469457209299045E-2</v>
      </c>
      <c r="AI1913" s="51">
        <v>0.15642354424866134</v>
      </c>
      <c r="AJ1913" s="51">
        <v>0.14107393531585311</v>
      </c>
      <c r="AK1913" s="51">
        <v>113.49143640617457</v>
      </c>
      <c r="AL1913" s="51">
        <v>79.751726869131403</v>
      </c>
      <c r="AM1913" s="51">
        <v>147.23114594321774</v>
      </c>
    </row>
    <row r="1914" spans="1:39">
      <c r="A1914" t="s">
        <v>3967</v>
      </c>
      <c r="B1914">
        <v>6</v>
      </c>
      <c r="C1914" t="s">
        <v>3968</v>
      </c>
      <c r="D1914" t="s">
        <v>2144</v>
      </c>
      <c r="E1914" t="s">
        <v>137</v>
      </c>
      <c r="F1914" t="s">
        <v>138</v>
      </c>
      <c r="G1914" t="s">
        <v>139</v>
      </c>
      <c r="H1914" t="s">
        <v>140</v>
      </c>
      <c r="I1914" t="s">
        <v>10</v>
      </c>
      <c r="J1914" t="s">
        <v>20</v>
      </c>
      <c r="K1914">
        <v>52</v>
      </c>
      <c r="L1914">
        <v>150486475</v>
      </c>
      <c r="M1914" t="s">
        <v>2145</v>
      </c>
      <c r="N1914">
        <v>912</v>
      </c>
      <c r="O1914">
        <v>11600192.045961607</v>
      </c>
      <c r="P1914" s="49" t="s">
        <v>33</v>
      </c>
      <c r="Q1914" s="49">
        <v>9800000</v>
      </c>
      <c r="R1914" s="49">
        <v>32.510452999999998</v>
      </c>
      <c r="S1914" s="49">
        <v>52.540310169999998</v>
      </c>
      <c r="T1914" s="49">
        <v>102.35469113918218</v>
      </c>
      <c r="U1914" s="49" t="s">
        <v>2146</v>
      </c>
      <c r="V1914" s="49">
        <v>0.29728859379567718</v>
      </c>
      <c r="W1914" s="49">
        <v>1.1827248672603601</v>
      </c>
      <c r="X1914" s="49">
        <v>2.8362873714296502</v>
      </c>
      <c r="Y1914" s="49">
        <v>44.303867318364098</v>
      </c>
      <c r="Z1914" s="49">
        <v>0.43808999999999998</v>
      </c>
      <c r="AA1914" s="49">
        <v>148.6976837</v>
      </c>
      <c r="AB1914" s="49">
        <v>1.7852155009999999</v>
      </c>
      <c r="AC1914" s="51">
        <v>0.55651590368719528</v>
      </c>
      <c r="AD1914" s="53">
        <v>98000</v>
      </c>
      <c r="AE1914" s="51">
        <v>118.36930659144497</v>
      </c>
      <c r="AF1914" s="51">
        <v>266.907669464555</v>
      </c>
      <c r="AG1914" s="51">
        <v>41.719239928270753</v>
      </c>
      <c r="AH1914" s="51">
        <v>4.9237468210452016E-2</v>
      </c>
      <c r="AI1914" s="51">
        <v>0.15630588664598496</v>
      </c>
      <c r="AJ1914" s="51">
        <v>0.14107393531585311</v>
      </c>
      <c r="AK1914" s="51">
        <v>113.40607118576618</v>
      </c>
      <c r="AL1914" s="51">
        <v>79.691739755057284</v>
      </c>
      <c r="AM1914" s="51">
        <v>147.12040261647508</v>
      </c>
    </row>
    <row r="1915" spans="1:39">
      <c r="A1915" t="s">
        <v>3969</v>
      </c>
      <c r="B1915">
        <v>6</v>
      </c>
      <c r="C1915" t="s">
        <v>3970</v>
      </c>
      <c r="D1915" t="s">
        <v>2144</v>
      </c>
      <c r="E1915" t="s">
        <v>137</v>
      </c>
      <c r="F1915" t="s">
        <v>138</v>
      </c>
      <c r="G1915" t="s">
        <v>139</v>
      </c>
      <c r="H1915" t="s">
        <v>140</v>
      </c>
      <c r="I1915" t="s">
        <v>10</v>
      </c>
      <c r="J1915" t="s">
        <v>20</v>
      </c>
      <c r="K1915">
        <v>52</v>
      </c>
      <c r="L1915">
        <v>150486475</v>
      </c>
      <c r="M1915" t="s">
        <v>2145</v>
      </c>
      <c r="N1915">
        <v>913</v>
      </c>
      <c r="O1915">
        <v>11612925.516923146</v>
      </c>
      <c r="P1915" s="49" t="s">
        <v>33</v>
      </c>
      <c r="Q1915" s="49">
        <v>9800000</v>
      </c>
      <c r="R1915" s="49">
        <v>32.510452999999998</v>
      </c>
      <c r="S1915" s="49">
        <v>52.540310169999998</v>
      </c>
      <c r="T1915" s="49">
        <v>102.35469113918218</v>
      </c>
      <c r="U1915" s="49" t="s">
        <v>2146</v>
      </c>
      <c r="V1915" s="49">
        <v>0.29728859379567718</v>
      </c>
      <c r="W1915" s="49">
        <v>1.1827248672603601</v>
      </c>
      <c r="X1915" s="49">
        <v>2.8362873714296502</v>
      </c>
      <c r="Y1915" s="49">
        <v>44.303867318364098</v>
      </c>
      <c r="Z1915" s="49">
        <v>0.43808999999999998</v>
      </c>
      <c r="AA1915" s="49">
        <v>148.6976837</v>
      </c>
      <c r="AB1915" s="49">
        <v>1.7852155009999999</v>
      </c>
      <c r="AC1915" s="51">
        <v>0.55651590368719528</v>
      </c>
      <c r="AD1915" s="53">
        <v>98000</v>
      </c>
      <c r="AE1915" s="51">
        <v>118.49923996860353</v>
      </c>
      <c r="AF1915" s="51">
        <v>267.20065263630539</v>
      </c>
      <c r="AG1915" s="51">
        <v>41.733597945228006</v>
      </c>
      <c r="AH1915" s="51">
        <v>4.900628548552044E-2</v>
      </c>
      <c r="AI1915" s="51">
        <v>0.15618823357453704</v>
      </c>
      <c r="AJ1915" s="51">
        <v>0.14107393531585311</v>
      </c>
      <c r="AK1915" s="51">
        <v>113.32070925294234</v>
      </c>
      <c r="AL1915" s="51">
        <v>79.631754951206318</v>
      </c>
      <c r="AM1915" s="51">
        <v>147.00966355467835</v>
      </c>
    </row>
    <row r="1916" spans="1:39">
      <c r="A1916" t="s">
        <v>3971</v>
      </c>
      <c r="B1916">
        <v>6</v>
      </c>
      <c r="C1916" t="s">
        <v>3972</v>
      </c>
      <c r="D1916" t="s">
        <v>2144</v>
      </c>
      <c r="E1916" t="s">
        <v>137</v>
      </c>
      <c r="F1916" t="s">
        <v>138</v>
      </c>
      <c r="G1916" t="s">
        <v>139</v>
      </c>
      <c r="H1916" t="s">
        <v>140</v>
      </c>
      <c r="I1916" t="s">
        <v>10</v>
      </c>
      <c r="J1916" t="s">
        <v>20</v>
      </c>
      <c r="K1916">
        <v>52</v>
      </c>
      <c r="L1916">
        <v>150486475</v>
      </c>
      <c r="M1916" t="s">
        <v>2145</v>
      </c>
      <c r="N1916">
        <v>914</v>
      </c>
      <c r="O1916">
        <v>11625658.987884685</v>
      </c>
      <c r="P1916" s="49" t="s">
        <v>33</v>
      </c>
      <c r="Q1916" s="49">
        <v>9800000</v>
      </c>
      <c r="R1916" s="49">
        <v>32.510452999999998</v>
      </c>
      <c r="S1916" s="49">
        <v>52.540310169999998</v>
      </c>
      <c r="T1916" s="49">
        <v>102.35469113918218</v>
      </c>
      <c r="U1916" s="49" t="s">
        <v>2146</v>
      </c>
      <c r="V1916" s="49">
        <v>0.29728859379567718</v>
      </c>
      <c r="W1916" s="49">
        <v>1.1827248672603601</v>
      </c>
      <c r="X1916" s="49">
        <v>2.8362873714296502</v>
      </c>
      <c r="Y1916" s="49">
        <v>44.303867318364098</v>
      </c>
      <c r="Z1916" s="49">
        <v>0.43808999999999998</v>
      </c>
      <c r="AA1916" s="49">
        <v>148.6976837</v>
      </c>
      <c r="AB1916" s="49">
        <v>1.7852155009999999</v>
      </c>
      <c r="AC1916" s="51">
        <v>0.55651590368719528</v>
      </c>
      <c r="AD1916" s="53">
        <v>98000</v>
      </c>
      <c r="AE1916" s="51">
        <v>118.6291733457621</v>
      </c>
      <c r="AF1916" s="51">
        <v>267.49363580805573</v>
      </c>
      <c r="AG1916" s="51">
        <v>41.74788846547537</v>
      </c>
      <c r="AH1916" s="51">
        <v>4.877590805639101E-2</v>
      </c>
      <c r="AI1916" s="51">
        <v>0.15607058590146131</v>
      </c>
      <c r="AJ1916" s="51">
        <v>0.14107393531585311</v>
      </c>
      <c r="AK1916" s="51">
        <v>113.23535123684992</v>
      </c>
      <c r="AL1916" s="51">
        <v>79.571772899687204</v>
      </c>
      <c r="AM1916" s="51">
        <v>146.89892957401264</v>
      </c>
    </row>
    <row r="1917" spans="1:39">
      <c r="A1917" t="s">
        <v>3973</v>
      </c>
      <c r="B1917">
        <v>6</v>
      </c>
      <c r="C1917" t="s">
        <v>3974</v>
      </c>
      <c r="D1917" t="s">
        <v>2144</v>
      </c>
      <c r="E1917" t="s">
        <v>137</v>
      </c>
      <c r="F1917" t="s">
        <v>138</v>
      </c>
      <c r="G1917" t="s">
        <v>139</v>
      </c>
      <c r="H1917" t="s">
        <v>140</v>
      </c>
      <c r="I1917" t="s">
        <v>10</v>
      </c>
      <c r="J1917" t="s">
        <v>20</v>
      </c>
      <c r="K1917">
        <v>52</v>
      </c>
      <c r="L1917">
        <v>150486475</v>
      </c>
      <c r="M1917" t="s">
        <v>2145</v>
      </c>
      <c r="N1917">
        <v>915</v>
      </c>
      <c r="O1917">
        <v>11638392.458846224</v>
      </c>
      <c r="P1917" s="49" t="s">
        <v>33</v>
      </c>
      <c r="Q1917" s="49">
        <v>9800000</v>
      </c>
      <c r="R1917" s="49">
        <v>32.510452999999998</v>
      </c>
      <c r="S1917" s="49">
        <v>52.540310169999998</v>
      </c>
      <c r="T1917" s="49">
        <v>102.35469113918218</v>
      </c>
      <c r="U1917" s="49" t="s">
        <v>2146</v>
      </c>
      <c r="V1917" s="49">
        <v>0.29728859379567718</v>
      </c>
      <c r="W1917" s="49">
        <v>1.1827248672603601</v>
      </c>
      <c r="X1917" s="49">
        <v>2.8362873714296502</v>
      </c>
      <c r="Y1917" s="49">
        <v>44.303867318364098</v>
      </c>
      <c r="Z1917" s="49">
        <v>0.43808999999999998</v>
      </c>
      <c r="AA1917" s="49">
        <v>148.6976837</v>
      </c>
      <c r="AB1917" s="49">
        <v>1.7852155009999999</v>
      </c>
      <c r="AC1917" s="51">
        <v>0.55651590368719528</v>
      </c>
      <c r="AD1917" s="53">
        <v>98000</v>
      </c>
      <c r="AE1917" s="51">
        <v>118.75910672292066</v>
      </c>
      <c r="AF1917" s="51">
        <v>267.78661897980606</v>
      </c>
      <c r="AG1917" s="51">
        <v>41.762111724660905</v>
      </c>
      <c r="AH1917" s="51">
        <v>4.8546334933034826E-2</v>
      </c>
      <c r="AI1917" s="51">
        <v>0.15595294448902322</v>
      </c>
      <c r="AJ1917" s="51">
        <v>0.14107393531585311</v>
      </c>
      <c r="AK1917" s="51">
        <v>113.14999776309648</v>
      </c>
      <c r="AL1917" s="51">
        <v>79.511794040121501</v>
      </c>
      <c r="AM1917" s="51">
        <v>146.78820148607144</v>
      </c>
    </row>
    <row r="1918" spans="1:39">
      <c r="A1918" t="s">
        <v>3975</v>
      </c>
      <c r="B1918">
        <v>6</v>
      </c>
      <c r="C1918" t="s">
        <v>3976</v>
      </c>
      <c r="D1918" t="s">
        <v>2144</v>
      </c>
      <c r="E1918" t="s">
        <v>137</v>
      </c>
      <c r="F1918" t="s">
        <v>138</v>
      </c>
      <c r="G1918" t="s">
        <v>139</v>
      </c>
      <c r="H1918" t="s">
        <v>140</v>
      </c>
      <c r="I1918" t="s">
        <v>10</v>
      </c>
      <c r="J1918" t="s">
        <v>20</v>
      </c>
      <c r="K1918">
        <v>52</v>
      </c>
      <c r="L1918">
        <v>150486475</v>
      </c>
      <c r="M1918" t="s">
        <v>2145</v>
      </c>
      <c r="N1918">
        <v>916</v>
      </c>
      <c r="O1918">
        <v>11651125.929807764</v>
      </c>
      <c r="P1918" s="49" t="s">
        <v>33</v>
      </c>
      <c r="Q1918" s="49">
        <v>9800000</v>
      </c>
      <c r="R1918" s="49">
        <v>32.510452999999998</v>
      </c>
      <c r="S1918" s="49">
        <v>52.540310169999998</v>
      </c>
      <c r="T1918" s="49">
        <v>102.35469113918218</v>
      </c>
      <c r="U1918" s="49" t="s">
        <v>2146</v>
      </c>
      <c r="V1918" s="49">
        <v>0.29728859379567718</v>
      </c>
      <c r="W1918" s="49">
        <v>1.1827248672603601</v>
      </c>
      <c r="X1918" s="49">
        <v>2.8362873714296502</v>
      </c>
      <c r="Y1918" s="49">
        <v>44.303867318364098</v>
      </c>
      <c r="Z1918" s="49">
        <v>0.43808999999999998</v>
      </c>
      <c r="AA1918" s="49">
        <v>148.6976837</v>
      </c>
      <c r="AB1918" s="49">
        <v>1.7852155009999999</v>
      </c>
      <c r="AC1918" s="51">
        <v>0.55651590368719528</v>
      </c>
      <c r="AD1918" s="53">
        <v>98000</v>
      </c>
      <c r="AE1918" s="51">
        <v>118.88904010007921</v>
      </c>
      <c r="AF1918" s="51">
        <v>268.0796021515564</v>
      </c>
      <c r="AG1918" s="51">
        <v>41.776267958139179</v>
      </c>
      <c r="AH1918" s="51">
        <v>4.8317565113732606E-2</v>
      </c>
      <c r="AI1918" s="51">
        <v>0.15583531019462399</v>
      </c>
      <c r="AJ1918" s="51">
        <v>0.14107393531585311</v>
      </c>
      <c r="AK1918" s="51">
        <v>113.0646494537603</v>
      </c>
      <c r="AL1918" s="51">
        <v>79.451818809650717</v>
      </c>
      <c r="AM1918" s="51">
        <v>146.67748009786987</v>
      </c>
    </row>
    <row r="1919" spans="1:39">
      <c r="A1919" t="s">
        <v>3977</v>
      </c>
      <c r="B1919">
        <v>6</v>
      </c>
      <c r="C1919" t="s">
        <v>3978</v>
      </c>
      <c r="D1919" t="s">
        <v>2144</v>
      </c>
      <c r="E1919" t="s">
        <v>137</v>
      </c>
      <c r="F1919" t="s">
        <v>138</v>
      </c>
      <c r="G1919" t="s">
        <v>139</v>
      </c>
      <c r="H1919" t="s">
        <v>140</v>
      </c>
      <c r="I1919" t="s">
        <v>10</v>
      </c>
      <c r="J1919" t="s">
        <v>20</v>
      </c>
      <c r="K1919">
        <v>52</v>
      </c>
      <c r="L1919">
        <v>150486475</v>
      </c>
      <c r="M1919" t="s">
        <v>2145</v>
      </c>
      <c r="N1919">
        <v>917</v>
      </c>
      <c r="O1919">
        <v>11663859.400769303</v>
      </c>
      <c r="P1919" s="49" t="s">
        <v>33</v>
      </c>
      <c r="Q1919" s="49">
        <v>9800000</v>
      </c>
      <c r="R1919" s="49">
        <v>32.510452999999998</v>
      </c>
      <c r="S1919" s="49">
        <v>52.540310169999998</v>
      </c>
      <c r="T1919" s="49">
        <v>102.35469113918218</v>
      </c>
      <c r="U1919" s="49" t="s">
        <v>2146</v>
      </c>
      <c r="V1919" s="49">
        <v>0.29728859379567718</v>
      </c>
      <c r="W1919" s="49">
        <v>1.1827248672603601</v>
      </c>
      <c r="X1919" s="49">
        <v>2.8362873714296502</v>
      </c>
      <c r="Y1919" s="49">
        <v>44.303867318364098</v>
      </c>
      <c r="Z1919" s="49">
        <v>0.43808999999999998</v>
      </c>
      <c r="AA1919" s="49">
        <v>148.6976837</v>
      </c>
      <c r="AB1919" s="49">
        <v>1.7852155009999999</v>
      </c>
      <c r="AC1919" s="51">
        <v>0.55651590368719528</v>
      </c>
      <c r="AD1919" s="53">
        <v>98000</v>
      </c>
      <c r="AE1919" s="51">
        <v>119.01897347723778</v>
      </c>
      <c r="AF1919" s="51">
        <v>268.37258532330674</v>
      </c>
      <c r="AG1919" s="51">
        <v>41.790357400967849</v>
      </c>
      <c r="AH1919" s="51">
        <v>4.8089597585066104E-2</v>
      </c>
      <c r="AI1919" s="51">
        <v>0.15571768387081442</v>
      </c>
      <c r="AJ1919" s="51">
        <v>0.14107393531585311</v>
      </c>
      <c r="AK1919" s="51">
        <v>112.97930692740056</v>
      </c>
      <c r="AL1919" s="51">
        <v>79.391847642943432</v>
      </c>
      <c r="AM1919" s="51">
        <v>146.56676621185767</v>
      </c>
    </row>
    <row r="1920" spans="1:39">
      <c r="A1920" t="s">
        <v>3979</v>
      </c>
      <c r="B1920">
        <v>6</v>
      </c>
      <c r="C1920" t="s">
        <v>3980</v>
      </c>
      <c r="D1920" t="s">
        <v>2144</v>
      </c>
      <c r="E1920" t="s">
        <v>137</v>
      </c>
      <c r="F1920" t="s">
        <v>138</v>
      </c>
      <c r="G1920" t="s">
        <v>139</v>
      </c>
      <c r="H1920" t="s">
        <v>140</v>
      </c>
      <c r="I1920" t="s">
        <v>10</v>
      </c>
      <c r="J1920" t="s">
        <v>20</v>
      </c>
      <c r="K1920">
        <v>52</v>
      </c>
      <c r="L1920">
        <v>150486475</v>
      </c>
      <c r="M1920" t="s">
        <v>2145</v>
      </c>
      <c r="N1920">
        <v>918</v>
      </c>
      <c r="O1920">
        <v>11676592.871730842</v>
      </c>
      <c r="P1920" s="49" t="s">
        <v>33</v>
      </c>
      <c r="Q1920" s="49">
        <v>9800000</v>
      </c>
      <c r="R1920" s="49">
        <v>32.510452999999998</v>
      </c>
      <c r="S1920" s="49">
        <v>52.540310169999998</v>
      </c>
      <c r="T1920" s="49">
        <v>102.35469113918218</v>
      </c>
      <c r="U1920" s="49" t="s">
        <v>2146</v>
      </c>
      <c r="V1920" s="49">
        <v>0.29728859379567718</v>
      </c>
      <c r="W1920" s="49">
        <v>1.1827248672603601</v>
      </c>
      <c r="X1920" s="49">
        <v>2.8362873714296502</v>
      </c>
      <c r="Y1920" s="49">
        <v>44.303867318364098</v>
      </c>
      <c r="Z1920" s="49">
        <v>0.43808999999999998</v>
      </c>
      <c r="AA1920" s="49">
        <v>148.6976837</v>
      </c>
      <c r="AB1920" s="49">
        <v>1.7852155009999999</v>
      </c>
      <c r="AC1920" s="51">
        <v>0.55651590368719528</v>
      </c>
      <c r="AD1920" s="53">
        <v>98000</v>
      </c>
      <c r="AE1920" s="51">
        <v>119.14890685439634</v>
      </c>
      <c r="AF1920" s="51">
        <v>268.66556849505713</v>
      </c>
      <c r="AG1920" s="51">
        <v>41.804380287904266</v>
      </c>
      <c r="AH1920" s="51">
        <v>4.7862431322039579E-2</v>
      </c>
      <c r="AI1920" s="51">
        <v>0.15560006636530865</v>
      </c>
      <c r="AJ1920" s="51">
        <v>0.14107393531585311</v>
      </c>
      <c r="AK1920" s="51">
        <v>112.8939707990672</v>
      </c>
      <c r="AL1920" s="51">
        <v>79.331880972202271</v>
      </c>
      <c r="AM1920" s="51">
        <v>146.45606062593214</v>
      </c>
    </row>
    <row r="1921" spans="1:39">
      <c r="A1921" t="s">
        <v>3981</v>
      </c>
      <c r="B1921">
        <v>6</v>
      </c>
      <c r="C1921" t="s">
        <v>3982</v>
      </c>
      <c r="D1921" t="s">
        <v>2144</v>
      </c>
      <c r="E1921" t="s">
        <v>137</v>
      </c>
      <c r="F1921" t="s">
        <v>138</v>
      </c>
      <c r="G1921" t="s">
        <v>139</v>
      </c>
      <c r="H1921" t="s">
        <v>140</v>
      </c>
      <c r="I1921" t="s">
        <v>10</v>
      </c>
      <c r="J1921" t="s">
        <v>20</v>
      </c>
      <c r="K1921">
        <v>52</v>
      </c>
      <c r="L1921">
        <v>150486475</v>
      </c>
      <c r="M1921" t="s">
        <v>2145</v>
      </c>
      <c r="N1921">
        <v>919</v>
      </c>
      <c r="O1921">
        <v>11689326.342692381</v>
      </c>
      <c r="P1921" s="49" t="s">
        <v>33</v>
      </c>
      <c r="Q1921" s="49">
        <v>9800000</v>
      </c>
      <c r="R1921" s="49">
        <v>32.510452999999998</v>
      </c>
      <c r="S1921" s="49">
        <v>52.540310169999998</v>
      </c>
      <c r="T1921" s="49">
        <v>102.35469113918218</v>
      </c>
      <c r="U1921" s="49" t="s">
        <v>2146</v>
      </c>
      <c r="V1921" s="49">
        <v>0.29728859379567718</v>
      </c>
      <c r="W1921" s="49">
        <v>1.1827248672603601</v>
      </c>
      <c r="X1921" s="49">
        <v>2.8362873714296502</v>
      </c>
      <c r="Y1921" s="49">
        <v>44.303867318364098</v>
      </c>
      <c r="Z1921" s="49">
        <v>0.43808999999999998</v>
      </c>
      <c r="AA1921" s="49">
        <v>148.6976837</v>
      </c>
      <c r="AB1921" s="49">
        <v>1.7852155009999999</v>
      </c>
      <c r="AC1921" s="51">
        <v>0.55651590368719528</v>
      </c>
      <c r="AD1921" s="53">
        <v>98000</v>
      </c>
      <c r="AE1921" s="51">
        <v>119.27884023155491</v>
      </c>
      <c r="AF1921" s="51">
        <v>268.95855166680747</v>
      </c>
      <c r="AG1921" s="51">
        <v>41.81833685340213</v>
      </c>
      <c r="AH1921" s="51">
        <v>4.7636065288271745E-2</v>
      </c>
      <c r="AI1921" s="51">
        <v>0.15548245852099815</v>
      </c>
      <c r="AJ1921" s="51">
        <v>0.14107393531585311</v>
      </c>
      <c r="AK1921" s="51">
        <v>112.80864168031118</v>
      </c>
      <c r="AL1921" s="51">
        <v>79.271919227171054</v>
      </c>
      <c r="AM1921" s="51">
        <v>146.34536413345131</v>
      </c>
    </row>
    <row r="1922" spans="1:39">
      <c r="A1922" t="s">
        <v>3983</v>
      </c>
      <c r="B1922">
        <v>6</v>
      </c>
      <c r="C1922" t="s">
        <v>3984</v>
      </c>
      <c r="D1922" t="s">
        <v>2144</v>
      </c>
      <c r="E1922" t="s">
        <v>137</v>
      </c>
      <c r="F1922" t="s">
        <v>138</v>
      </c>
      <c r="G1922" t="s">
        <v>139</v>
      </c>
      <c r="H1922" t="s">
        <v>140</v>
      </c>
      <c r="I1922" t="s">
        <v>10</v>
      </c>
      <c r="J1922" t="s">
        <v>20</v>
      </c>
      <c r="K1922">
        <v>52</v>
      </c>
      <c r="L1922">
        <v>150486475</v>
      </c>
      <c r="M1922" t="s">
        <v>2145</v>
      </c>
      <c r="N1922">
        <v>920</v>
      </c>
      <c r="O1922">
        <v>11702059.81365392</v>
      </c>
      <c r="P1922" s="49" t="s">
        <v>33</v>
      </c>
      <c r="Q1922" s="49">
        <v>9800000</v>
      </c>
      <c r="R1922" s="49">
        <v>32.510452999999998</v>
      </c>
      <c r="S1922" s="49">
        <v>52.540310169999998</v>
      </c>
      <c r="T1922" s="49">
        <v>102.35469113918218</v>
      </c>
      <c r="U1922" s="49" t="s">
        <v>2146</v>
      </c>
      <c r="V1922" s="49">
        <v>0.29728859379567718</v>
      </c>
      <c r="W1922" s="49">
        <v>1.1827248672603601</v>
      </c>
      <c r="X1922" s="49">
        <v>2.8362873714296502</v>
      </c>
      <c r="Y1922" s="49">
        <v>44.303867318364098</v>
      </c>
      <c r="Z1922" s="49">
        <v>0.43808999999999998</v>
      </c>
      <c r="AA1922" s="49">
        <v>148.6976837</v>
      </c>
      <c r="AB1922" s="49">
        <v>1.7852155009999999</v>
      </c>
      <c r="AC1922" s="51">
        <v>0.55651590368719528</v>
      </c>
      <c r="AD1922" s="53">
        <v>98000</v>
      </c>
      <c r="AE1922" s="51">
        <v>119.40877360871347</v>
      </c>
      <c r="AF1922" s="51">
        <v>269.2515348385578</v>
      </c>
      <c r="AG1922" s="51">
        <v>41.832227331608145</v>
      </c>
      <c r="AH1922" s="51">
        <v>4.741049843590292E-2</v>
      </c>
      <c r="AI1922" s="51">
        <v>0.1553648611759654</v>
      </c>
      <c r="AJ1922" s="51">
        <v>0.14107393531585311</v>
      </c>
      <c r="AK1922" s="51">
        <v>112.7233201791943</v>
      </c>
      <c r="AL1922" s="51">
        <v>79.211962835141733</v>
      </c>
      <c r="AM1922" s="51">
        <v>146.23467752324686</v>
      </c>
    </row>
    <row r="1923" spans="1:39">
      <c r="A1923" t="s">
        <v>3985</v>
      </c>
      <c r="B1923">
        <v>6</v>
      </c>
      <c r="C1923" t="s">
        <v>3986</v>
      </c>
      <c r="D1923" t="s">
        <v>2144</v>
      </c>
      <c r="E1923" t="s">
        <v>137</v>
      </c>
      <c r="F1923" t="s">
        <v>138</v>
      </c>
      <c r="G1923" t="s">
        <v>139</v>
      </c>
      <c r="H1923" t="s">
        <v>140</v>
      </c>
      <c r="I1923" t="s">
        <v>10</v>
      </c>
      <c r="J1923" t="s">
        <v>20</v>
      </c>
      <c r="K1923">
        <v>52</v>
      </c>
      <c r="L1923">
        <v>150486475</v>
      </c>
      <c r="M1923" t="s">
        <v>2145</v>
      </c>
      <c r="N1923">
        <v>921</v>
      </c>
      <c r="O1923">
        <v>11714793.284615459</v>
      </c>
      <c r="P1923" s="49" t="s">
        <v>33</v>
      </c>
      <c r="Q1923" s="49">
        <v>9800000</v>
      </c>
      <c r="R1923" s="49">
        <v>32.510452999999998</v>
      </c>
      <c r="S1923" s="49">
        <v>52.540310169999998</v>
      </c>
      <c r="T1923" s="49">
        <v>102.35469113918218</v>
      </c>
      <c r="U1923" s="49" t="s">
        <v>2146</v>
      </c>
      <c r="V1923" s="49">
        <v>0.29728859379567718</v>
      </c>
      <c r="W1923" s="49">
        <v>1.1827248672603601</v>
      </c>
      <c r="X1923" s="49">
        <v>2.8362873714296502</v>
      </c>
      <c r="Y1923" s="49">
        <v>44.303867318364098</v>
      </c>
      <c r="Z1923" s="49">
        <v>0.43808999999999998</v>
      </c>
      <c r="AA1923" s="49">
        <v>148.6976837</v>
      </c>
      <c r="AB1923" s="49">
        <v>1.7852155009999999</v>
      </c>
      <c r="AC1923" s="51">
        <v>0.55651590368719528</v>
      </c>
      <c r="AD1923" s="53">
        <v>98000</v>
      </c>
      <c r="AE1923" s="51">
        <v>119.53870698587203</v>
      </c>
      <c r="AF1923" s="51">
        <v>269.54451801030814</v>
      </c>
      <c r="AG1923" s="51">
        <v>41.846051956358735</v>
      </c>
      <c r="AH1923" s="51">
        <v>4.7185729705906114E-2</v>
      </c>
      <c r="AI1923" s="51">
        <v>0.15524727516349796</v>
      </c>
      <c r="AJ1923" s="51">
        <v>0.14107393531585311</v>
      </c>
      <c r="AK1923" s="51">
        <v>112.63800690029946</v>
      </c>
      <c r="AL1923" s="51">
        <v>79.152012220961652</v>
      </c>
      <c r="AM1923" s="51">
        <v>146.12400157963728</v>
      </c>
    </row>
    <row r="1924" spans="1:39">
      <c r="A1924" t="s">
        <v>3987</v>
      </c>
      <c r="B1924">
        <v>6</v>
      </c>
      <c r="C1924" t="s">
        <v>3988</v>
      </c>
      <c r="D1924" t="s">
        <v>2144</v>
      </c>
      <c r="E1924" t="s">
        <v>137</v>
      </c>
      <c r="F1924" t="s">
        <v>138</v>
      </c>
      <c r="G1924" t="s">
        <v>139</v>
      </c>
      <c r="H1924" t="s">
        <v>140</v>
      </c>
      <c r="I1924" t="s">
        <v>10</v>
      </c>
      <c r="J1924" t="s">
        <v>20</v>
      </c>
      <c r="K1924">
        <v>52</v>
      </c>
      <c r="L1924">
        <v>150486475</v>
      </c>
      <c r="M1924" t="s">
        <v>2145</v>
      </c>
      <c r="N1924">
        <v>922</v>
      </c>
      <c r="O1924">
        <v>11727526.755576998</v>
      </c>
      <c r="P1924" s="49" t="s">
        <v>33</v>
      </c>
      <c r="Q1924" s="49">
        <v>9800000</v>
      </c>
      <c r="R1924" s="49">
        <v>32.510452999999998</v>
      </c>
      <c r="S1924" s="49">
        <v>52.540310169999998</v>
      </c>
      <c r="T1924" s="49">
        <v>102.35469113918218</v>
      </c>
      <c r="U1924" s="49" t="s">
        <v>2146</v>
      </c>
      <c r="V1924" s="49">
        <v>0.29728859379567718</v>
      </c>
      <c r="W1924" s="49">
        <v>1.1827248672603601</v>
      </c>
      <c r="X1924" s="49">
        <v>2.8362873714296502</v>
      </c>
      <c r="Y1924" s="49">
        <v>44.303867318364098</v>
      </c>
      <c r="Z1924" s="49">
        <v>0.43808999999999998</v>
      </c>
      <c r="AA1924" s="49">
        <v>148.6976837</v>
      </c>
      <c r="AB1924" s="49">
        <v>1.7852155009999999</v>
      </c>
      <c r="AC1924" s="51">
        <v>0.55651590368719528</v>
      </c>
      <c r="AD1924" s="53">
        <v>98000</v>
      </c>
      <c r="AE1924" s="51">
        <v>119.66864036303059</v>
      </c>
      <c r="AF1924" s="51">
        <v>269.83750118205847</v>
      </c>
      <c r="AG1924" s="51">
        <v>41.859810961176777</v>
      </c>
      <c r="AH1924" s="51">
        <v>4.6961758028089162E-2</v>
      </c>
      <c r="AI1924" s="51">
        <v>0.15512970131210227</v>
      </c>
      <c r="AJ1924" s="51">
        <v>0.14107393531585311</v>
      </c>
      <c r="AK1924" s="51">
        <v>112.5527024447407</v>
      </c>
      <c r="AL1924" s="51">
        <v>79.092067807040465</v>
      </c>
      <c r="AM1924" s="51">
        <v>146.01333708244096</v>
      </c>
    </row>
    <row r="1925" spans="1:39">
      <c r="A1925" t="s">
        <v>3989</v>
      </c>
      <c r="B1925">
        <v>6</v>
      </c>
      <c r="C1925" t="s">
        <v>3990</v>
      </c>
      <c r="D1925" t="s">
        <v>2144</v>
      </c>
      <c r="E1925" t="s">
        <v>137</v>
      </c>
      <c r="F1925" t="s">
        <v>138</v>
      </c>
      <c r="G1925" t="s">
        <v>139</v>
      </c>
      <c r="H1925" t="s">
        <v>140</v>
      </c>
      <c r="I1925" t="s">
        <v>10</v>
      </c>
      <c r="J1925" t="s">
        <v>20</v>
      </c>
      <c r="K1925">
        <v>52</v>
      </c>
      <c r="L1925">
        <v>150486475</v>
      </c>
      <c r="M1925" t="s">
        <v>2145</v>
      </c>
      <c r="N1925">
        <v>923</v>
      </c>
      <c r="O1925">
        <v>11740260.226538537</v>
      </c>
      <c r="P1925" s="49" t="s">
        <v>33</v>
      </c>
      <c r="Q1925" s="49">
        <v>9800000</v>
      </c>
      <c r="R1925" s="49">
        <v>32.510452999999998</v>
      </c>
      <c r="S1925" s="49">
        <v>52.540310169999998</v>
      </c>
      <c r="T1925" s="49">
        <v>102.35469113918218</v>
      </c>
      <c r="U1925" s="49" t="s">
        <v>2146</v>
      </c>
      <c r="V1925" s="49">
        <v>0.29728859379567718</v>
      </c>
      <c r="W1925" s="49">
        <v>1.1827248672603601</v>
      </c>
      <c r="X1925" s="49">
        <v>2.8362873714296502</v>
      </c>
      <c r="Y1925" s="49">
        <v>44.303867318364098</v>
      </c>
      <c r="Z1925" s="49">
        <v>0.43808999999999998</v>
      </c>
      <c r="AA1925" s="49">
        <v>148.6976837</v>
      </c>
      <c r="AB1925" s="49">
        <v>1.7852155009999999</v>
      </c>
      <c r="AC1925" s="51">
        <v>0.55651590368719528</v>
      </c>
      <c r="AD1925" s="53">
        <v>98000</v>
      </c>
      <c r="AE1925" s="51">
        <v>119.79857374018916</v>
      </c>
      <c r="AF1925" s="51">
        <v>270.13048435380887</v>
      </c>
      <c r="AG1925" s="51">
        <v>41.873504579268364</v>
      </c>
      <c r="AH1925" s="51">
        <v>4.6738582321216159E-2</v>
      </c>
      <c r="AI1925" s="51">
        <v>0.15501214044551778</v>
      </c>
      <c r="AJ1925" s="51">
        <v>0.14107393531585311</v>
      </c>
      <c r="AK1925" s="51">
        <v>112.46740741017342</v>
      </c>
      <c r="AL1925" s="51">
        <v>79.032130013357431</v>
      </c>
      <c r="AM1925" s="51">
        <v>145.90268480698938</v>
      </c>
    </row>
    <row r="1926" spans="1:39">
      <c r="A1926" t="s">
        <v>3991</v>
      </c>
      <c r="B1926">
        <v>6</v>
      </c>
      <c r="C1926" t="s">
        <v>3992</v>
      </c>
      <c r="D1926" t="s">
        <v>2144</v>
      </c>
      <c r="E1926" t="s">
        <v>137</v>
      </c>
      <c r="F1926" t="s">
        <v>138</v>
      </c>
      <c r="G1926" t="s">
        <v>139</v>
      </c>
      <c r="H1926" t="s">
        <v>140</v>
      </c>
      <c r="I1926" t="s">
        <v>10</v>
      </c>
      <c r="J1926" t="s">
        <v>20</v>
      </c>
      <c r="K1926">
        <v>52</v>
      </c>
      <c r="L1926">
        <v>150486475</v>
      </c>
      <c r="M1926" t="s">
        <v>2145</v>
      </c>
      <c r="N1926">
        <v>924</v>
      </c>
      <c r="O1926">
        <v>11752993.697500076</v>
      </c>
      <c r="P1926" s="49" t="s">
        <v>33</v>
      </c>
      <c r="Q1926" s="49">
        <v>9800000</v>
      </c>
      <c r="R1926" s="49">
        <v>32.510452999999998</v>
      </c>
      <c r="S1926" s="49">
        <v>52.540310169999998</v>
      </c>
      <c r="T1926" s="49">
        <v>102.35469113918218</v>
      </c>
      <c r="U1926" s="49" t="s">
        <v>2146</v>
      </c>
      <c r="V1926" s="49">
        <v>0.29728859379567718</v>
      </c>
      <c r="W1926" s="49">
        <v>1.1827248672603601</v>
      </c>
      <c r="X1926" s="49">
        <v>2.8362873714296502</v>
      </c>
      <c r="Y1926" s="49">
        <v>44.303867318364098</v>
      </c>
      <c r="Z1926" s="49">
        <v>0.43808999999999998</v>
      </c>
      <c r="AA1926" s="49">
        <v>148.6976837</v>
      </c>
      <c r="AB1926" s="49">
        <v>1.7852155009999999</v>
      </c>
      <c r="AC1926" s="51">
        <v>0.55651590368719528</v>
      </c>
      <c r="AD1926" s="53">
        <v>98000</v>
      </c>
      <c r="AE1926" s="51">
        <v>119.92850711734772</v>
      </c>
      <c r="AF1926" s="51">
        <v>270.4234675255592</v>
      </c>
      <c r="AG1926" s="51">
        <v>41.887133043519576</v>
      </c>
      <c r="AH1926" s="51">
        <v>4.6516201493052814E-2</v>
      </c>
      <c r="AI1926" s="51">
        <v>0.15489459338273071</v>
      </c>
      <c r="AJ1926" s="51">
        <v>0.14107393531585311</v>
      </c>
      <c r="AK1926" s="51">
        <v>112.3821223908043</v>
      </c>
      <c r="AL1926" s="51">
        <v>78.972199257468404</v>
      </c>
      <c r="AM1926" s="51">
        <v>145.79204552414021</v>
      </c>
    </row>
    <row r="1927" spans="1:39">
      <c r="A1927" t="s">
        <v>3993</v>
      </c>
      <c r="B1927">
        <v>6</v>
      </c>
      <c r="C1927" t="s">
        <v>3994</v>
      </c>
      <c r="D1927" t="s">
        <v>2144</v>
      </c>
      <c r="E1927" t="s">
        <v>137</v>
      </c>
      <c r="F1927" t="s">
        <v>138</v>
      </c>
      <c r="G1927" t="s">
        <v>139</v>
      </c>
      <c r="H1927" t="s">
        <v>140</v>
      </c>
      <c r="I1927" t="s">
        <v>10</v>
      </c>
      <c r="J1927" t="s">
        <v>20</v>
      </c>
      <c r="K1927">
        <v>52</v>
      </c>
      <c r="L1927">
        <v>150486475</v>
      </c>
      <c r="M1927" t="s">
        <v>2145</v>
      </c>
      <c r="N1927">
        <v>925</v>
      </c>
      <c r="O1927">
        <v>11765727.168461615</v>
      </c>
      <c r="P1927" s="49" t="s">
        <v>33</v>
      </c>
      <c r="Q1927" s="49">
        <v>9800000</v>
      </c>
      <c r="R1927" s="49">
        <v>32.510452999999998</v>
      </c>
      <c r="S1927" s="49">
        <v>52.540310169999998</v>
      </c>
      <c r="T1927" s="49">
        <v>102.35469113918218</v>
      </c>
      <c r="U1927" s="49" t="s">
        <v>2146</v>
      </c>
      <c r="V1927" s="49">
        <v>0.29728859379567718</v>
      </c>
      <c r="W1927" s="49">
        <v>1.1827248672603601</v>
      </c>
      <c r="X1927" s="49">
        <v>2.8362873714296502</v>
      </c>
      <c r="Y1927" s="49">
        <v>44.303867318364098</v>
      </c>
      <c r="Z1927" s="49">
        <v>0.43808999999999998</v>
      </c>
      <c r="AA1927" s="49">
        <v>148.6976837</v>
      </c>
      <c r="AB1927" s="49">
        <v>1.7852155009999999</v>
      </c>
      <c r="AC1927" s="51">
        <v>0.55651590368719528</v>
      </c>
      <c r="AD1927" s="53">
        <v>98000</v>
      </c>
      <c r="AE1927" s="51">
        <v>120.05844049450627</v>
      </c>
      <c r="AF1927" s="51">
        <v>270.71645069730954</v>
      </c>
      <c r="AG1927" s="51">
        <v>41.900696586493339</v>
      </c>
      <c r="AH1927" s="51">
        <v>4.6294614440591034E-2</v>
      </c>
      <c r="AI1927" s="51">
        <v>0.15477706093798813</v>
      </c>
      <c r="AJ1927" s="51">
        <v>0.14107393531585311</v>
      </c>
      <c r="AK1927" s="51">
        <v>112.29684797740167</v>
      </c>
      <c r="AL1927" s="51">
        <v>78.912275954512992</v>
      </c>
      <c r="AM1927" s="51">
        <v>145.68142000029036</v>
      </c>
    </row>
    <row r="1928" spans="1:39">
      <c r="A1928" t="s">
        <v>3995</v>
      </c>
      <c r="B1928">
        <v>6</v>
      </c>
      <c r="C1928" t="s">
        <v>3996</v>
      </c>
      <c r="D1928" t="s">
        <v>2144</v>
      </c>
      <c r="E1928" t="s">
        <v>137</v>
      </c>
      <c r="F1928" t="s">
        <v>138</v>
      </c>
      <c r="G1928" t="s">
        <v>139</v>
      </c>
      <c r="H1928" t="s">
        <v>140</v>
      </c>
      <c r="I1928" t="s">
        <v>10</v>
      </c>
      <c r="J1928" t="s">
        <v>20</v>
      </c>
      <c r="K1928">
        <v>52</v>
      </c>
      <c r="L1928">
        <v>150486475</v>
      </c>
      <c r="M1928" t="s">
        <v>2145</v>
      </c>
      <c r="N1928">
        <v>926</v>
      </c>
      <c r="O1928">
        <v>11778460.639423154</v>
      </c>
      <c r="P1928" s="49" t="s">
        <v>33</v>
      </c>
      <c r="Q1928" s="49">
        <v>9800000</v>
      </c>
      <c r="R1928" s="49">
        <v>32.510452999999998</v>
      </c>
      <c r="S1928" s="49">
        <v>52.540310169999998</v>
      </c>
      <c r="T1928" s="49">
        <v>102.35469113918218</v>
      </c>
      <c r="U1928" s="49" t="s">
        <v>2146</v>
      </c>
      <c r="V1928" s="49">
        <v>0.29728859379567718</v>
      </c>
      <c r="W1928" s="49">
        <v>1.1827248672603601</v>
      </c>
      <c r="X1928" s="49">
        <v>2.8362873714296502</v>
      </c>
      <c r="Y1928" s="49">
        <v>44.303867318364098</v>
      </c>
      <c r="Z1928" s="49">
        <v>0.43808999999999998</v>
      </c>
      <c r="AA1928" s="49">
        <v>148.6976837</v>
      </c>
      <c r="AB1928" s="49">
        <v>1.7852155009999999</v>
      </c>
      <c r="AC1928" s="51">
        <v>0.55651590368719528</v>
      </c>
      <c r="AD1928" s="53">
        <v>98000</v>
      </c>
      <c r="AE1928" s="51">
        <v>120.18837387166484</v>
      </c>
      <c r="AF1928" s="51">
        <v>271.00943386905988</v>
      </c>
      <c r="AG1928" s="51">
        <v>41.914195440426219</v>
      </c>
      <c r="AH1928" s="51">
        <v>4.6073820049921367E-2</v>
      </c>
      <c r="AI1928" s="51">
        <v>0.15465954392081185</v>
      </c>
      <c r="AJ1928" s="51">
        <v>0.14107393531585311</v>
      </c>
      <c r="AK1928" s="51">
        <v>112.21158475730546</v>
      </c>
      <c r="AL1928" s="51">
        <v>78.852360517221669</v>
      </c>
      <c r="AM1928" s="51">
        <v>145.57080899738924</v>
      </c>
    </row>
    <row r="1929" spans="1:39">
      <c r="A1929" t="s">
        <v>3997</v>
      </c>
      <c r="B1929">
        <v>6</v>
      </c>
      <c r="C1929" t="s">
        <v>3998</v>
      </c>
      <c r="D1929" t="s">
        <v>2144</v>
      </c>
      <c r="E1929" t="s">
        <v>137</v>
      </c>
      <c r="F1929" t="s">
        <v>138</v>
      </c>
      <c r="G1929" t="s">
        <v>139</v>
      </c>
      <c r="H1929" t="s">
        <v>140</v>
      </c>
      <c r="I1929" t="s">
        <v>10</v>
      </c>
      <c r="J1929" t="s">
        <v>20</v>
      </c>
      <c r="K1929">
        <v>52</v>
      </c>
      <c r="L1929">
        <v>150486475</v>
      </c>
      <c r="M1929" t="s">
        <v>2145</v>
      </c>
      <c r="N1929">
        <v>927</v>
      </c>
      <c r="O1929">
        <v>11791194.110384693</v>
      </c>
      <c r="P1929" s="49" t="s">
        <v>33</v>
      </c>
      <c r="Q1929" s="49">
        <v>9800000</v>
      </c>
      <c r="R1929" s="49">
        <v>32.510452999999998</v>
      </c>
      <c r="S1929" s="49">
        <v>52.540310169999998</v>
      </c>
      <c r="T1929" s="49">
        <v>102.35469113918218</v>
      </c>
      <c r="U1929" s="49" t="s">
        <v>2146</v>
      </c>
      <c r="V1929" s="49">
        <v>0.29728859379567718</v>
      </c>
      <c r="W1929" s="49">
        <v>1.1827248672603601</v>
      </c>
      <c r="X1929" s="49">
        <v>2.8362873714296502</v>
      </c>
      <c r="Y1929" s="49">
        <v>44.303867318364098</v>
      </c>
      <c r="Z1929" s="49">
        <v>0.43808999999999998</v>
      </c>
      <c r="AA1929" s="49">
        <v>148.6976837</v>
      </c>
      <c r="AB1929" s="49">
        <v>1.7852155009999999</v>
      </c>
      <c r="AC1929" s="51">
        <v>0.55651590368719528</v>
      </c>
      <c r="AD1929" s="53">
        <v>98000</v>
      </c>
      <c r="AE1929" s="51">
        <v>120.3183072488234</v>
      </c>
      <c r="AF1929" s="51">
        <v>271.30241704081027</v>
      </c>
      <c r="AG1929" s="51">
        <v>41.927629837225368</v>
      </c>
      <c r="AH1929" s="51">
        <v>4.5853817196688032E-2</v>
      </c>
      <c r="AI1929" s="51">
        <v>0.15454204313601255</v>
      </c>
      <c r="AJ1929" s="51">
        <v>0.14107393531585311</v>
      </c>
      <c r="AK1929" s="51">
        <v>112.12633331443745</v>
      </c>
      <c r="AL1929" s="51">
        <v>78.792453355922945</v>
      </c>
      <c r="AM1929" s="51">
        <v>145.46021327295196</v>
      </c>
    </row>
    <row r="1930" spans="1:39">
      <c r="A1930" t="s">
        <v>3999</v>
      </c>
      <c r="B1930">
        <v>6</v>
      </c>
      <c r="C1930" t="s">
        <v>4000</v>
      </c>
      <c r="D1930" t="s">
        <v>2144</v>
      </c>
      <c r="E1930" t="s">
        <v>137</v>
      </c>
      <c r="F1930" t="s">
        <v>138</v>
      </c>
      <c r="G1930" t="s">
        <v>139</v>
      </c>
      <c r="H1930" t="s">
        <v>140</v>
      </c>
      <c r="I1930" t="s">
        <v>10</v>
      </c>
      <c r="J1930" t="s">
        <v>20</v>
      </c>
      <c r="K1930">
        <v>52</v>
      </c>
      <c r="L1930">
        <v>150486475</v>
      </c>
      <c r="M1930" t="s">
        <v>2145</v>
      </c>
      <c r="N1930">
        <v>928</v>
      </c>
      <c r="O1930">
        <v>11803927.581346232</v>
      </c>
      <c r="P1930" s="49" t="s">
        <v>33</v>
      </c>
      <c r="Q1930" s="49">
        <v>9800000</v>
      </c>
      <c r="R1930" s="49">
        <v>32.510452999999998</v>
      </c>
      <c r="S1930" s="49">
        <v>52.540310169999998</v>
      </c>
      <c r="T1930" s="49">
        <v>102.35469113918218</v>
      </c>
      <c r="U1930" s="49" t="s">
        <v>2146</v>
      </c>
      <c r="V1930" s="49">
        <v>0.29728859379567718</v>
      </c>
      <c r="W1930" s="49">
        <v>1.1827248672603601</v>
      </c>
      <c r="X1930" s="49">
        <v>2.8362873714296502</v>
      </c>
      <c r="Y1930" s="49">
        <v>44.303867318364098</v>
      </c>
      <c r="Z1930" s="49">
        <v>0.43808999999999998</v>
      </c>
      <c r="AA1930" s="49">
        <v>148.6976837</v>
      </c>
      <c r="AB1930" s="49">
        <v>1.7852155009999999</v>
      </c>
      <c r="AC1930" s="51">
        <v>0.55651590368719528</v>
      </c>
      <c r="AD1930" s="53">
        <v>98000</v>
      </c>
      <c r="AE1930" s="51">
        <v>120.44824062598197</v>
      </c>
      <c r="AF1930" s="51">
        <v>271.59540021256061</v>
      </c>
      <c r="AG1930" s="51">
        <v>41.94100000846538</v>
      </c>
      <c r="AH1930" s="51">
        <v>4.5634604745851431E-2</v>
      </c>
      <c r="AI1930" s="51">
        <v>0.15442455938370386</v>
      </c>
      <c r="AJ1930" s="51">
        <v>0.14107393531585311</v>
      </c>
      <c r="AK1930" s="51">
        <v>112.0410942293116</v>
      </c>
      <c r="AL1930" s="51">
        <v>78.732554878550587</v>
      </c>
      <c r="AM1930" s="51">
        <v>145.34963358007261</v>
      </c>
    </row>
    <row r="1931" spans="1:39">
      <c r="A1931" t="s">
        <v>4001</v>
      </c>
      <c r="B1931">
        <v>6</v>
      </c>
      <c r="C1931" t="s">
        <v>4002</v>
      </c>
      <c r="D1931" t="s">
        <v>2144</v>
      </c>
      <c r="E1931" t="s">
        <v>137</v>
      </c>
      <c r="F1931" t="s">
        <v>138</v>
      </c>
      <c r="G1931" t="s">
        <v>139</v>
      </c>
      <c r="H1931" t="s">
        <v>140</v>
      </c>
      <c r="I1931" t="s">
        <v>10</v>
      </c>
      <c r="J1931" t="s">
        <v>20</v>
      </c>
      <c r="K1931">
        <v>52</v>
      </c>
      <c r="L1931">
        <v>150486475</v>
      </c>
      <c r="M1931" t="s">
        <v>2145</v>
      </c>
      <c r="N1931">
        <v>929</v>
      </c>
      <c r="O1931">
        <v>11816661.052307772</v>
      </c>
      <c r="P1931" s="49" t="s">
        <v>33</v>
      </c>
      <c r="Q1931" s="49">
        <v>9800000</v>
      </c>
      <c r="R1931" s="49">
        <v>32.510452999999998</v>
      </c>
      <c r="S1931" s="49">
        <v>52.540310169999998</v>
      </c>
      <c r="T1931" s="49">
        <v>102.35469113918218</v>
      </c>
      <c r="U1931" s="49" t="s">
        <v>2146</v>
      </c>
      <c r="V1931" s="49">
        <v>0.29728859379567718</v>
      </c>
      <c r="W1931" s="49">
        <v>1.1827248672603601</v>
      </c>
      <c r="X1931" s="49">
        <v>2.8362873714296502</v>
      </c>
      <c r="Y1931" s="49">
        <v>44.303867318364098</v>
      </c>
      <c r="Z1931" s="49">
        <v>0.43808999999999998</v>
      </c>
      <c r="AA1931" s="49">
        <v>148.6976837</v>
      </c>
      <c r="AB1931" s="49">
        <v>1.7852155009999999</v>
      </c>
      <c r="AC1931" s="51">
        <v>0.55651590368719528</v>
      </c>
      <c r="AD1931" s="53">
        <v>98000</v>
      </c>
      <c r="AE1931" s="51">
        <v>120.57817400314053</v>
      </c>
      <c r="AF1931" s="51">
        <v>271.88838338431094</v>
      </c>
      <c r="AG1931" s="51">
        <v>41.954306185385256</v>
      </c>
      <c r="AH1931" s="51">
        <v>4.5416181551938758E-2</v>
      </c>
      <c r="AI1931" s="51">
        <v>0.15430709345931617</v>
      </c>
      <c r="AJ1931" s="51">
        <v>0.14107393531585311</v>
      </c>
      <c r="AK1931" s="51">
        <v>111.95586807904392</v>
      </c>
      <c r="AL1931" s="51">
        <v>78.672665490650601</v>
      </c>
      <c r="AM1931" s="51">
        <v>145.23907066743723</v>
      </c>
    </row>
    <row r="1932" spans="1:39">
      <c r="A1932" t="s">
        <v>4003</v>
      </c>
      <c r="B1932">
        <v>6</v>
      </c>
      <c r="C1932" t="s">
        <v>4004</v>
      </c>
      <c r="D1932" t="s">
        <v>2144</v>
      </c>
      <c r="E1932" t="s">
        <v>137</v>
      </c>
      <c r="F1932" t="s">
        <v>138</v>
      </c>
      <c r="G1932" t="s">
        <v>139</v>
      </c>
      <c r="H1932" t="s">
        <v>140</v>
      </c>
      <c r="I1932" t="s">
        <v>10</v>
      </c>
      <c r="J1932" t="s">
        <v>20</v>
      </c>
      <c r="K1932">
        <v>52</v>
      </c>
      <c r="L1932">
        <v>150486475</v>
      </c>
      <c r="M1932" t="s">
        <v>2145</v>
      </c>
      <c r="N1932">
        <v>930</v>
      </c>
      <c r="O1932">
        <v>11829394.523269311</v>
      </c>
      <c r="P1932" s="49" t="s">
        <v>33</v>
      </c>
      <c r="Q1932" s="49">
        <v>9800000</v>
      </c>
      <c r="R1932" s="49">
        <v>32.510452999999998</v>
      </c>
      <c r="S1932" s="49">
        <v>52.540310169999998</v>
      </c>
      <c r="T1932" s="49">
        <v>102.35469113918218</v>
      </c>
      <c r="U1932" s="49" t="s">
        <v>2146</v>
      </c>
      <c r="V1932" s="49">
        <v>0.29728859379567718</v>
      </c>
      <c r="W1932" s="49">
        <v>1.1827248672603601</v>
      </c>
      <c r="X1932" s="49">
        <v>2.8362873714296502</v>
      </c>
      <c r="Y1932" s="49">
        <v>44.303867318364098</v>
      </c>
      <c r="Z1932" s="49">
        <v>0.43808999999999998</v>
      </c>
      <c r="AA1932" s="49">
        <v>148.6976837</v>
      </c>
      <c r="AB1932" s="49">
        <v>1.7852155009999999</v>
      </c>
      <c r="AC1932" s="51">
        <v>0.55651590368719528</v>
      </c>
      <c r="AD1932" s="53">
        <v>98000</v>
      </c>
      <c r="AE1932" s="51">
        <v>120.70810738029908</v>
      </c>
      <c r="AF1932" s="51">
        <v>272.18136655606128</v>
      </c>
      <c r="AG1932" s="51">
        <v>41.967548598885358</v>
      </c>
      <c r="AH1932" s="51">
        <v>4.5198546459132925E-2</v>
      </c>
      <c r="AI1932" s="51">
        <v>0.15418964615361092</v>
      </c>
      <c r="AJ1932" s="51">
        <v>0.14107393531585311</v>
      </c>
      <c r="AK1932" s="51">
        <v>111.87065543736297</v>
      </c>
      <c r="AL1932" s="51">
        <v>78.612785595388601</v>
      </c>
      <c r="AM1932" s="51">
        <v>145.12852527933734</v>
      </c>
    </row>
    <row r="1933" spans="1:39">
      <c r="A1933" t="s">
        <v>4005</v>
      </c>
      <c r="B1933">
        <v>6</v>
      </c>
      <c r="C1933" t="s">
        <v>4006</v>
      </c>
      <c r="D1933" t="s">
        <v>2144</v>
      </c>
      <c r="E1933" t="s">
        <v>137</v>
      </c>
      <c r="F1933" t="s">
        <v>138</v>
      </c>
      <c r="G1933" t="s">
        <v>139</v>
      </c>
      <c r="H1933" t="s">
        <v>140</v>
      </c>
      <c r="I1933" t="s">
        <v>10</v>
      </c>
      <c r="J1933" t="s">
        <v>20</v>
      </c>
      <c r="K1933">
        <v>52</v>
      </c>
      <c r="L1933">
        <v>150486475</v>
      </c>
      <c r="M1933" t="s">
        <v>2145</v>
      </c>
      <c r="N1933">
        <v>931</v>
      </c>
      <c r="O1933">
        <v>11842127.99423085</v>
      </c>
      <c r="P1933" s="49" t="s">
        <v>33</v>
      </c>
      <c r="Q1933" s="49">
        <v>9800000</v>
      </c>
      <c r="R1933" s="49">
        <v>32.510452999999998</v>
      </c>
      <c r="S1933" s="49">
        <v>52.540310169999998</v>
      </c>
      <c r="T1933" s="49">
        <v>102.35469113918218</v>
      </c>
      <c r="U1933" s="49" t="s">
        <v>2146</v>
      </c>
      <c r="V1933" s="49">
        <v>0.29728859379567718</v>
      </c>
      <c r="W1933" s="49">
        <v>1.1827248672603601</v>
      </c>
      <c r="X1933" s="49">
        <v>2.8362873714296502</v>
      </c>
      <c r="Y1933" s="49">
        <v>44.303867318364098</v>
      </c>
      <c r="Z1933" s="49">
        <v>0.43808999999999998</v>
      </c>
      <c r="AA1933" s="49">
        <v>148.6976837</v>
      </c>
      <c r="AB1933" s="49">
        <v>1.7852155009999999</v>
      </c>
      <c r="AC1933" s="51">
        <v>0.55651590368719528</v>
      </c>
      <c r="AD1933" s="53">
        <v>98000</v>
      </c>
      <c r="AE1933" s="51">
        <v>120.83804075745765</v>
      </c>
      <c r="AF1933" s="51">
        <v>272.47434972781161</v>
      </c>
      <c r="AG1933" s="51">
        <v>41.980727479524411</v>
      </c>
      <c r="AH1933" s="51">
        <v>4.4981698301373607E-2</v>
      </c>
      <c r="AI1933" s="51">
        <v>0.15407221825269454</v>
      </c>
      <c r="AJ1933" s="51">
        <v>0.14107393531585311</v>
      </c>
      <c r="AK1933" s="51">
        <v>111.78545687461991</v>
      </c>
      <c r="AL1933" s="51">
        <v>78.552915593556847</v>
      </c>
      <c r="AM1933" s="51">
        <v>145.01799815568299</v>
      </c>
    </row>
    <row r="1934" spans="1:39">
      <c r="A1934" t="s">
        <v>4007</v>
      </c>
      <c r="B1934">
        <v>6</v>
      </c>
      <c r="C1934" t="s">
        <v>4008</v>
      </c>
      <c r="D1934" t="s">
        <v>2144</v>
      </c>
      <c r="E1934" t="s">
        <v>137</v>
      </c>
      <c r="F1934" t="s">
        <v>138</v>
      </c>
      <c r="G1934" t="s">
        <v>139</v>
      </c>
      <c r="H1934" t="s">
        <v>140</v>
      </c>
      <c r="I1934" t="s">
        <v>10</v>
      </c>
      <c r="J1934" t="s">
        <v>20</v>
      </c>
      <c r="K1934">
        <v>52</v>
      </c>
      <c r="L1934">
        <v>150486475</v>
      </c>
      <c r="M1934" t="s">
        <v>2145</v>
      </c>
      <c r="N1934">
        <v>932</v>
      </c>
      <c r="O1934">
        <v>11854861.465192389</v>
      </c>
      <c r="P1934" s="49" t="s">
        <v>33</v>
      </c>
      <c r="Q1934" s="49">
        <v>9800000</v>
      </c>
      <c r="R1934" s="49">
        <v>32.510452999999998</v>
      </c>
      <c r="S1934" s="49">
        <v>52.540310169999998</v>
      </c>
      <c r="T1934" s="49">
        <v>102.35469113918218</v>
      </c>
      <c r="U1934" s="49" t="s">
        <v>2146</v>
      </c>
      <c r="V1934" s="49">
        <v>0.29728859379567718</v>
      </c>
      <c r="W1934" s="49">
        <v>1.1827248672603601</v>
      </c>
      <c r="X1934" s="49">
        <v>2.8362873714296502</v>
      </c>
      <c r="Y1934" s="49">
        <v>44.303867318364098</v>
      </c>
      <c r="Z1934" s="49">
        <v>0.43808999999999998</v>
      </c>
      <c r="AA1934" s="49">
        <v>148.6976837</v>
      </c>
      <c r="AB1934" s="49">
        <v>1.7852155009999999</v>
      </c>
      <c r="AC1934" s="51">
        <v>0.55651590368719528</v>
      </c>
      <c r="AD1934" s="53">
        <v>98000</v>
      </c>
      <c r="AE1934" s="51">
        <v>120.96797413461621</v>
      </c>
      <c r="AF1934" s="51">
        <v>272.76733289956201</v>
      </c>
      <c r="AG1934" s="51">
        <v>41.993843057516528</v>
      </c>
      <c r="AH1934" s="51">
        <v>4.4765635902430198E-2</v>
      </c>
      <c r="AI1934" s="51">
        <v>0.15395481053803259</v>
      </c>
      <c r="AJ1934" s="51">
        <v>0.14107393531585311</v>
      </c>
      <c r="AK1934" s="51">
        <v>111.70027295779875</v>
      </c>
      <c r="AL1934" s="51">
        <v>78.493055883581448</v>
      </c>
      <c r="AM1934" s="51">
        <v>144.90749003201603</v>
      </c>
    </row>
    <row r="1935" spans="1:39">
      <c r="A1935" t="s">
        <v>4009</v>
      </c>
      <c r="B1935">
        <v>6</v>
      </c>
      <c r="C1935" t="s">
        <v>4010</v>
      </c>
      <c r="D1935" t="s">
        <v>2144</v>
      </c>
      <c r="E1935" t="s">
        <v>137</v>
      </c>
      <c r="F1935" t="s">
        <v>138</v>
      </c>
      <c r="G1935" t="s">
        <v>139</v>
      </c>
      <c r="H1935" t="s">
        <v>140</v>
      </c>
      <c r="I1935" t="s">
        <v>10</v>
      </c>
      <c r="J1935" t="s">
        <v>20</v>
      </c>
      <c r="K1935">
        <v>52</v>
      </c>
      <c r="L1935">
        <v>150486475</v>
      </c>
      <c r="M1935" t="s">
        <v>2145</v>
      </c>
      <c r="N1935">
        <v>933</v>
      </c>
      <c r="O1935">
        <v>11867594.936153928</v>
      </c>
      <c r="P1935" s="49" t="s">
        <v>33</v>
      </c>
      <c r="Q1935" s="49">
        <v>9800000</v>
      </c>
      <c r="R1935" s="49">
        <v>32.510452999999998</v>
      </c>
      <c r="S1935" s="49">
        <v>52.540310169999998</v>
      </c>
      <c r="T1935" s="49">
        <v>102.35469113918218</v>
      </c>
      <c r="U1935" s="49" t="s">
        <v>2146</v>
      </c>
      <c r="V1935" s="49">
        <v>0.29728859379567718</v>
      </c>
      <c r="W1935" s="49">
        <v>1.1827248672603601</v>
      </c>
      <c r="X1935" s="49">
        <v>2.8362873714296502</v>
      </c>
      <c r="Y1935" s="49">
        <v>44.303867318364098</v>
      </c>
      <c r="Z1935" s="49">
        <v>0.43808999999999998</v>
      </c>
      <c r="AA1935" s="49">
        <v>148.6976837</v>
      </c>
      <c r="AB1935" s="49">
        <v>1.7852155009999999</v>
      </c>
      <c r="AC1935" s="51">
        <v>0.55651590368719528</v>
      </c>
      <c r="AD1935" s="53">
        <v>98000</v>
      </c>
      <c r="AE1935" s="51">
        <v>121.09790751177478</v>
      </c>
      <c r="AF1935" s="51">
        <v>273.06031607131234</v>
      </c>
      <c r="AG1935" s="51">
        <v>42.006895562728253</v>
      </c>
      <c r="AH1935" s="51">
        <v>4.4550358076018017E-2</v>
      </c>
      <c r="AI1935" s="51">
        <v>0.15383742378646389</v>
      </c>
      <c r="AJ1935" s="51">
        <v>0.14107393531585311</v>
      </c>
      <c r="AK1935" s="51">
        <v>111.6151042505266</v>
      </c>
      <c r="AL1935" s="51">
        <v>78.433206861529627</v>
      </c>
      <c r="AM1935" s="51">
        <v>144.79700163952356</v>
      </c>
    </row>
    <row r="1936" spans="1:39">
      <c r="A1936" t="s">
        <v>4011</v>
      </c>
      <c r="B1936">
        <v>6</v>
      </c>
      <c r="C1936" t="s">
        <v>4012</v>
      </c>
      <c r="D1936" t="s">
        <v>2144</v>
      </c>
      <c r="E1936" t="s">
        <v>137</v>
      </c>
      <c r="F1936" t="s">
        <v>138</v>
      </c>
      <c r="G1936" t="s">
        <v>139</v>
      </c>
      <c r="H1936" t="s">
        <v>140</v>
      </c>
      <c r="I1936" t="s">
        <v>10</v>
      </c>
      <c r="J1936" t="s">
        <v>20</v>
      </c>
      <c r="K1936">
        <v>52</v>
      </c>
      <c r="L1936">
        <v>150486475</v>
      </c>
      <c r="M1936" t="s">
        <v>2145</v>
      </c>
      <c r="N1936">
        <v>934</v>
      </c>
      <c r="O1936">
        <v>11880328.407115467</v>
      </c>
      <c r="P1936" s="49" t="s">
        <v>33</v>
      </c>
      <c r="Q1936" s="49">
        <v>9800000</v>
      </c>
      <c r="R1936" s="49">
        <v>32.510452999999998</v>
      </c>
      <c r="S1936" s="49">
        <v>52.540310169999998</v>
      </c>
      <c r="T1936" s="49">
        <v>102.35469113918218</v>
      </c>
      <c r="U1936" s="49" t="s">
        <v>2146</v>
      </c>
      <c r="V1936" s="49">
        <v>0.29728859379567718</v>
      </c>
      <c r="W1936" s="49">
        <v>1.1827248672603601</v>
      </c>
      <c r="X1936" s="49">
        <v>2.8362873714296502</v>
      </c>
      <c r="Y1936" s="49">
        <v>44.303867318364098</v>
      </c>
      <c r="Z1936" s="49">
        <v>0.43808999999999998</v>
      </c>
      <c r="AA1936" s="49">
        <v>148.6976837</v>
      </c>
      <c r="AB1936" s="49">
        <v>1.7852155009999999</v>
      </c>
      <c r="AC1936" s="51">
        <v>0.55651590368719528</v>
      </c>
      <c r="AD1936" s="53">
        <v>98000</v>
      </c>
      <c r="AE1936" s="51">
        <v>121.22784088893333</v>
      </c>
      <c r="AF1936" s="51">
        <v>273.35329924306268</v>
      </c>
      <c r="AG1936" s="51">
        <v>42.019885224675662</v>
      </c>
      <c r="AH1936" s="51">
        <v>4.4335863625905449E-2</v>
      </c>
      <c r="AI1936" s="51">
        <v>0.15372005877021463</v>
      </c>
      <c r="AJ1936" s="51">
        <v>0.14107393531585311</v>
      </c>
      <c r="AK1936" s="51">
        <v>111.52995131308396</v>
      </c>
      <c r="AL1936" s="51">
        <v>78.373368921116878</v>
      </c>
      <c r="AM1936" s="51">
        <v>144.68653370505103</v>
      </c>
    </row>
    <row r="1937" spans="1:39">
      <c r="A1937" t="s">
        <v>4013</v>
      </c>
      <c r="B1937">
        <v>6</v>
      </c>
      <c r="C1937" t="s">
        <v>4014</v>
      </c>
      <c r="D1937" t="s">
        <v>2144</v>
      </c>
      <c r="E1937" t="s">
        <v>137</v>
      </c>
      <c r="F1937" t="s">
        <v>138</v>
      </c>
      <c r="G1937" t="s">
        <v>139</v>
      </c>
      <c r="H1937" t="s">
        <v>140</v>
      </c>
      <c r="I1937" t="s">
        <v>10</v>
      </c>
      <c r="J1937" t="s">
        <v>20</v>
      </c>
      <c r="K1937">
        <v>52</v>
      </c>
      <c r="L1937">
        <v>150486475</v>
      </c>
      <c r="M1937" t="s">
        <v>2145</v>
      </c>
      <c r="N1937">
        <v>935</v>
      </c>
      <c r="O1937">
        <v>11893061.878077006</v>
      </c>
      <c r="P1937" s="49" t="s">
        <v>33</v>
      </c>
      <c r="Q1937" s="49">
        <v>9800000</v>
      </c>
      <c r="R1937" s="49">
        <v>32.510452999999998</v>
      </c>
      <c r="S1937" s="49">
        <v>52.540310169999998</v>
      </c>
      <c r="T1937" s="49">
        <v>102.35469113918218</v>
      </c>
      <c r="U1937" s="49" t="s">
        <v>2146</v>
      </c>
      <c r="V1937" s="49">
        <v>0.29728859379567718</v>
      </c>
      <c r="W1937" s="49">
        <v>1.1827248672603601</v>
      </c>
      <c r="X1937" s="49">
        <v>2.8362873714296502</v>
      </c>
      <c r="Y1937" s="49">
        <v>44.303867318364098</v>
      </c>
      <c r="Z1937" s="49">
        <v>0.43808999999999998</v>
      </c>
      <c r="AA1937" s="49">
        <v>148.6976837</v>
      </c>
      <c r="AB1937" s="49">
        <v>1.7852155009999999</v>
      </c>
      <c r="AC1937" s="51">
        <v>0.55651590368719528</v>
      </c>
      <c r="AD1937" s="53">
        <v>98000</v>
      </c>
      <c r="AE1937" s="51">
        <v>121.35777426609189</v>
      </c>
      <c r="AF1937" s="51">
        <v>273.64628241481302</v>
      </c>
      <c r="AG1937" s="51">
        <v>42.032812272521447</v>
      </c>
      <c r="AH1937" s="51">
        <v>4.4122151345952293E-2</v>
      </c>
      <c r="AI1937" s="51">
        <v>0.15360271625691244</v>
      </c>
      <c r="AJ1937" s="51">
        <v>0.14107393531585311</v>
      </c>
      <c r="AK1937" s="51">
        <v>111.44481470241486</v>
      </c>
      <c r="AL1937" s="51">
        <v>78.313542453714135</v>
      </c>
      <c r="AM1937" s="51">
        <v>144.5760869511156</v>
      </c>
    </row>
    <row r="1938" spans="1:39">
      <c r="A1938" t="s">
        <v>4015</v>
      </c>
      <c r="B1938">
        <v>6</v>
      </c>
      <c r="C1938" t="s">
        <v>4016</v>
      </c>
      <c r="D1938" t="s">
        <v>2144</v>
      </c>
      <c r="E1938" t="s">
        <v>137</v>
      </c>
      <c r="F1938" t="s">
        <v>138</v>
      </c>
      <c r="G1938" t="s">
        <v>139</v>
      </c>
      <c r="H1938" t="s">
        <v>140</v>
      </c>
      <c r="I1938" t="s">
        <v>10</v>
      </c>
      <c r="J1938" t="s">
        <v>20</v>
      </c>
      <c r="K1938">
        <v>52</v>
      </c>
      <c r="L1938">
        <v>150486475</v>
      </c>
      <c r="M1938" t="s">
        <v>2145</v>
      </c>
      <c r="N1938">
        <v>936</v>
      </c>
      <c r="O1938">
        <v>11905795.349038545</v>
      </c>
      <c r="P1938" s="49" t="s">
        <v>33</v>
      </c>
      <c r="Q1938" s="49">
        <v>9800000</v>
      </c>
      <c r="R1938" s="49">
        <v>32.510452999999998</v>
      </c>
      <c r="S1938" s="49">
        <v>52.540310169999998</v>
      </c>
      <c r="T1938" s="49">
        <v>102.35469113918218</v>
      </c>
      <c r="U1938" s="49" t="s">
        <v>2146</v>
      </c>
      <c r="V1938" s="49">
        <v>0.29728859379567718</v>
      </c>
      <c r="W1938" s="49">
        <v>1.1827248672603601</v>
      </c>
      <c r="X1938" s="49">
        <v>2.8362873714296502</v>
      </c>
      <c r="Y1938" s="49">
        <v>44.303867318364098</v>
      </c>
      <c r="Z1938" s="49">
        <v>0.43808999999999998</v>
      </c>
      <c r="AA1938" s="49">
        <v>148.6976837</v>
      </c>
      <c r="AB1938" s="49">
        <v>1.7852155009999999</v>
      </c>
      <c r="AC1938" s="51">
        <v>0.55651590368719528</v>
      </c>
      <c r="AD1938" s="53">
        <v>98000</v>
      </c>
      <c r="AE1938" s="51">
        <v>121.48770764325046</v>
      </c>
      <c r="AF1938" s="51">
        <v>273.93926558656335</v>
      </c>
      <c r="AG1938" s="51">
        <v>42.045676935072073</v>
      </c>
      <c r="AH1938" s="51">
        <v>4.390922002028462E-2</v>
      </c>
      <c r="AI1938" s="51">
        <v>0.15348539700960051</v>
      </c>
      <c r="AJ1938" s="51">
        <v>0.14107393531585311</v>
      </c>
      <c r="AK1938" s="51">
        <v>111.35969497213721</v>
      </c>
      <c r="AL1938" s="51">
        <v>78.253727848354984</v>
      </c>
      <c r="AM1938" s="51">
        <v>144.46566209591941</v>
      </c>
    </row>
    <row r="1939" spans="1:39">
      <c r="A1939" t="s">
        <v>4017</v>
      </c>
      <c r="B1939">
        <v>6</v>
      </c>
      <c r="C1939" t="s">
        <v>4018</v>
      </c>
      <c r="D1939" t="s">
        <v>2144</v>
      </c>
      <c r="E1939" t="s">
        <v>137</v>
      </c>
      <c r="F1939" t="s">
        <v>138</v>
      </c>
      <c r="G1939" t="s">
        <v>139</v>
      </c>
      <c r="H1939" t="s">
        <v>140</v>
      </c>
      <c r="I1939" t="s">
        <v>10</v>
      </c>
      <c r="J1939" t="s">
        <v>20</v>
      </c>
      <c r="K1939">
        <v>52</v>
      </c>
      <c r="L1939">
        <v>150486475</v>
      </c>
      <c r="M1939" t="s">
        <v>2145</v>
      </c>
      <c r="N1939">
        <v>937</v>
      </c>
      <c r="O1939">
        <v>11918528.820000084</v>
      </c>
      <c r="P1939" s="49" t="s">
        <v>33</v>
      </c>
      <c r="Q1939" s="49">
        <v>9800000</v>
      </c>
      <c r="R1939" s="49">
        <v>32.510452999999998</v>
      </c>
      <c r="S1939" s="49">
        <v>52.540310169999998</v>
      </c>
      <c r="T1939" s="49">
        <v>102.35469113918218</v>
      </c>
      <c r="U1939" s="49" t="s">
        <v>2146</v>
      </c>
      <c r="V1939" s="49">
        <v>0.29728859379567718</v>
      </c>
      <c r="W1939" s="49">
        <v>1.1827248672603601</v>
      </c>
      <c r="X1939" s="49">
        <v>2.8362873714296502</v>
      </c>
      <c r="Y1939" s="49">
        <v>44.303867318364098</v>
      </c>
      <c r="Z1939" s="49">
        <v>0.43808999999999998</v>
      </c>
      <c r="AA1939" s="49">
        <v>148.6976837</v>
      </c>
      <c r="AB1939" s="49">
        <v>1.7852155009999999</v>
      </c>
      <c r="AC1939" s="51">
        <v>0.55651590368719528</v>
      </c>
      <c r="AD1939" s="53">
        <v>98000</v>
      </c>
      <c r="AE1939" s="51">
        <v>121.61764102040902</v>
      </c>
      <c r="AF1939" s="51">
        <v>274.23224875831374</v>
      </c>
      <c r="AG1939" s="51">
        <v>42.058479440774946</v>
      </c>
      <c r="AH1939" s="51">
        <v>4.3697068423367735E-2</v>
      </c>
      <c r="AI1939" s="51">
        <v>0.15336810178675195</v>
      </c>
      <c r="AJ1939" s="51">
        <v>0.14107393531585311</v>
      </c>
      <c r="AK1939" s="51">
        <v>111.27459267255304</v>
      </c>
      <c r="AL1939" s="51">
        <v>78.193925491742988</v>
      </c>
      <c r="AM1939" s="51">
        <v>144.35525985336312</v>
      </c>
    </row>
    <row r="1940" spans="1:39">
      <c r="A1940" t="s">
        <v>4019</v>
      </c>
      <c r="B1940">
        <v>6</v>
      </c>
      <c r="C1940" t="s">
        <v>4020</v>
      </c>
      <c r="D1940" t="s">
        <v>2144</v>
      </c>
      <c r="E1940" t="s">
        <v>137</v>
      </c>
      <c r="F1940" t="s">
        <v>138</v>
      </c>
      <c r="G1940" t="s">
        <v>139</v>
      </c>
      <c r="H1940" t="s">
        <v>140</v>
      </c>
      <c r="I1940" t="s">
        <v>10</v>
      </c>
      <c r="J1940" t="s">
        <v>20</v>
      </c>
      <c r="K1940">
        <v>52</v>
      </c>
      <c r="L1940">
        <v>150486475</v>
      </c>
      <c r="M1940" t="s">
        <v>2145</v>
      </c>
      <c r="N1940">
        <v>938</v>
      </c>
      <c r="O1940">
        <v>11931262.290961623</v>
      </c>
      <c r="P1940" s="49" t="s">
        <v>33</v>
      </c>
      <c r="Q1940" s="49">
        <v>9800000</v>
      </c>
      <c r="R1940" s="49">
        <v>32.510452999999998</v>
      </c>
      <c r="S1940" s="49">
        <v>52.540310169999998</v>
      </c>
      <c r="T1940" s="49">
        <v>102.35469113918218</v>
      </c>
      <c r="U1940" s="49" t="s">
        <v>2146</v>
      </c>
      <c r="V1940" s="49">
        <v>0.29728859379567718</v>
      </c>
      <c r="W1940" s="49">
        <v>1.1827248672603601</v>
      </c>
      <c r="X1940" s="49">
        <v>2.8362873714296502</v>
      </c>
      <c r="Y1940" s="49">
        <v>44.303867318364098</v>
      </c>
      <c r="Z1940" s="49">
        <v>0.43808999999999998</v>
      </c>
      <c r="AA1940" s="49">
        <v>148.6976837</v>
      </c>
      <c r="AB1940" s="49">
        <v>1.7852155009999999</v>
      </c>
      <c r="AC1940" s="51">
        <v>0.55651590368719528</v>
      </c>
      <c r="AD1940" s="53">
        <v>98000</v>
      </c>
      <c r="AE1940" s="51">
        <v>121.74757439756759</v>
      </c>
      <c r="AF1940" s="51">
        <v>274.52523193006408</v>
      </c>
      <c r="AG1940" s="51">
        <v>42.071220017715603</v>
      </c>
      <c r="AH1940" s="51">
        <v>4.3485695320121302E-2</v>
      </c>
      <c r="AI1940" s="51">
        <v>0.15325083134228384</v>
      </c>
      <c r="AJ1940" s="51">
        <v>0.14107393531585311</v>
      </c>
      <c r="AK1940" s="51">
        <v>111.1895083506589</v>
      </c>
      <c r="AL1940" s="51">
        <v>78.134135768258815</v>
      </c>
      <c r="AM1940" s="51">
        <v>144.24488093305899</v>
      </c>
    </row>
    <row r="1941" spans="1:39">
      <c r="A1941" t="s">
        <v>4021</v>
      </c>
      <c r="B1941">
        <v>6</v>
      </c>
      <c r="C1941" t="s">
        <v>4022</v>
      </c>
      <c r="D1941" t="s">
        <v>2144</v>
      </c>
      <c r="E1941" t="s">
        <v>137</v>
      </c>
      <c r="F1941" t="s">
        <v>138</v>
      </c>
      <c r="G1941" t="s">
        <v>139</v>
      </c>
      <c r="H1941" t="s">
        <v>140</v>
      </c>
      <c r="I1941" t="s">
        <v>10</v>
      </c>
      <c r="J1941" t="s">
        <v>20</v>
      </c>
      <c r="K1941">
        <v>52</v>
      </c>
      <c r="L1941">
        <v>150486475</v>
      </c>
      <c r="M1941" t="s">
        <v>2145</v>
      </c>
      <c r="N1941">
        <v>939</v>
      </c>
      <c r="O1941">
        <v>11943995.761923162</v>
      </c>
      <c r="P1941" s="49" t="s">
        <v>33</v>
      </c>
      <c r="Q1941" s="49">
        <v>9800000</v>
      </c>
      <c r="R1941" s="49">
        <v>32.510452999999998</v>
      </c>
      <c r="S1941" s="49">
        <v>52.540310169999998</v>
      </c>
      <c r="T1941" s="49">
        <v>102.35469113918218</v>
      </c>
      <c r="U1941" s="49" t="s">
        <v>2146</v>
      </c>
      <c r="V1941" s="49">
        <v>0.29728859379567718</v>
      </c>
      <c r="W1941" s="49">
        <v>1.1827248672603601</v>
      </c>
      <c r="X1941" s="49">
        <v>2.8362873714296502</v>
      </c>
      <c r="Y1941" s="49">
        <v>44.303867318364098</v>
      </c>
      <c r="Z1941" s="49">
        <v>0.43808999999999998</v>
      </c>
      <c r="AA1941" s="49">
        <v>148.6976837</v>
      </c>
      <c r="AB1941" s="49">
        <v>1.7852155009999999</v>
      </c>
      <c r="AC1941" s="51">
        <v>0.55651590368719528</v>
      </c>
      <c r="AD1941" s="53">
        <v>98000</v>
      </c>
      <c r="AE1941" s="51">
        <v>121.87750777472614</v>
      </c>
      <c r="AF1941" s="51">
        <v>274.81821510181442</v>
      </c>
      <c r="AG1941" s="51">
        <v>42.083898893614929</v>
      </c>
      <c r="AH1941" s="51">
        <v>4.327509946588308E-2</v>
      </c>
      <c r="AI1941" s="51">
        <v>0.15313358642557126</v>
      </c>
      <c r="AJ1941" s="51">
        <v>0.14107393531585311</v>
      </c>
      <c r="AK1941" s="51">
        <v>111.10444255015588</v>
      </c>
      <c r="AL1941" s="51">
        <v>78.074359059967435</v>
      </c>
      <c r="AM1941" s="51">
        <v>144.13452604034433</v>
      </c>
    </row>
    <row r="1942" spans="1:39">
      <c r="A1942" t="s">
        <v>4023</v>
      </c>
      <c r="B1942">
        <v>6</v>
      </c>
      <c r="C1942" t="s">
        <v>4024</v>
      </c>
      <c r="D1942" t="s">
        <v>2144</v>
      </c>
      <c r="E1942" t="s">
        <v>137</v>
      </c>
      <c r="F1942" t="s">
        <v>138</v>
      </c>
      <c r="G1942" t="s">
        <v>139</v>
      </c>
      <c r="H1942" t="s">
        <v>140</v>
      </c>
      <c r="I1942" t="s">
        <v>10</v>
      </c>
      <c r="J1942" t="s">
        <v>20</v>
      </c>
      <c r="K1942">
        <v>52</v>
      </c>
      <c r="L1942">
        <v>150486475</v>
      </c>
      <c r="M1942" t="s">
        <v>2145</v>
      </c>
      <c r="N1942">
        <v>940</v>
      </c>
      <c r="O1942">
        <v>11956729.232884701</v>
      </c>
      <c r="P1942" s="49" t="s">
        <v>33</v>
      </c>
      <c r="Q1942" s="49">
        <v>9800000</v>
      </c>
      <c r="R1942" s="49">
        <v>32.510452999999998</v>
      </c>
      <c r="S1942" s="49">
        <v>52.540310169999998</v>
      </c>
      <c r="T1942" s="49">
        <v>102.35469113918218</v>
      </c>
      <c r="U1942" s="49" t="s">
        <v>2146</v>
      </c>
      <c r="V1942" s="49">
        <v>0.29728859379567718</v>
      </c>
      <c r="W1942" s="49">
        <v>1.1827248672603601</v>
      </c>
      <c r="X1942" s="49">
        <v>2.8362873714296502</v>
      </c>
      <c r="Y1942" s="49">
        <v>44.303867318364098</v>
      </c>
      <c r="Z1942" s="49">
        <v>0.43808999999999998</v>
      </c>
      <c r="AA1942" s="49">
        <v>148.6976837</v>
      </c>
      <c r="AB1942" s="49">
        <v>1.7852155009999999</v>
      </c>
      <c r="AC1942" s="51">
        <v>0.55651590368719528</v>
      </c>
      <c r="AD1942" s="53">
        <v>98000</v>
      </c>
      <c r="AE1942" s="51">
        <v>122.00744115188471</v>
      </c>
      <c r="AF1942" s="51">
        <v>275.11119827356475</v>
      </c>
      <c r="AG1942" s="51">
        <v>42.096516295826412</v>
      </c>
      <c r="AH1942" s="51">
        <v>4.3065279606687733E-2</v>
      </c>
      <c r="AI1942" s="51">
        <v>0.15301636778146169</v>
      </c>
      <c r="AJ1942" s="51">
        <v>0.14107393531585311</v>
      </c>
      <c r="AK1942" s="51">
        <v>111.01939581146011</v>
      </c>
      <c r="AL1942" s="51">
        <v>78.014595746625446</v>
      </c>
      <c r="AM1942" s="51">
        <v>144.02419587629481</v>
      </c>
    </row>
    <row r="1943" spans="1:39">
      <c r="A1943" t="s">
        <v>4025</v>
      </c>
      <c r="B1943">
        <v>6</v>
      </c>
      <c r="C1943" t="s">
        <v>4026</v>
      </c>
      <c r="D1943" t="s">
        <v>2144</v>
      </c>
      <c r="E1943" t="s">
        <v>137</v>
      </c>
      <c r="F1943" t="s">
        <v>138</v>
      </c>
      <c r="G1943" t="s">
        <v>139</v>
      </c>
      <c r="H1943" t="s">
        <v>140</v>
      </c>
      <c r="I1943" t="s">
        <v>10</v>
      </c>
      <c r="J1943" t="s">
        <v>20</v>
      </c>
      <c r="K1943">
        <v>52</v>
      </c>
      <c r="L1943">
        <v>150486475</v>
      </c>
      <c r="M1943" t="s">
        <v>2145</v>
      </c>
      <c r="N1943">
        <v>941</v>
      </c>
      <c r="O1943">
        <v>11969462.70384624</v>
      </c>
      <c r="P1943" s="49" t="s">
        <v>33</v>
      </c>
      <c r="Q1943" s="49">
        <v>9800000</v>
      </c>
      <c r="R1943" s="49">
        <v>32.510452999999998</v>
      </c>
      <c r="S1943" s="49">
        <v>52.540310169999998</v>
      </c>
      <c r="T1943" s="49">
        <v>102.35469113918218</v>
      </c>
      <c r="U1943" s="49" t="s">
        <v>2146</v>
      </c>
      <c r="V1943" s="49">
        <v>0.29728859379567718</v>
      </c>
      <c r="W1943" s="49">
        <v>1.1827248672603601</v>
      </c>
      <c r="X1943" s="49">
        <v>2.8362873714296502</v>
      </c>
      <c r="Y1943" s="49">
        <v>44.303867318364098</v>
      </c>
      <c r="Z1943" s="49">
        <v>0.43808999999999998</v>
      </c>
      <c r="AA1943" s="49">
        <v>148.6976837</v>
      </c>
      <c r="AB1943" s="49">
        <v>1.7852155009999999</v>
      </c>
      <c r="AC1943" s="51">
        <v>0.55651590368719528</v>
      </c>
      <c r="AD1943" s="53">
        <v>98000</v>
      </c>
      <c r="AE1943" s="51">
        <v>122.13737452904327</v>
      </c>
      <c r="AF1943" s="51">
        <v>275.40418144531509</v>
      </c>
      <c r="AG1943" s="51">
        <v>42.109072451333418</v>
      </c>
      <c r="AH1943" s="51">
        <v>4.2856234479248682E-2</v>
      </c>
      <c r="AI1943" s="51">
        <v>0.15289917615028911</v>
      </c>
      <c r="AJ1943" s="51">
        <v>0.14107393531585311</v>
      </c>
      <c r="AK1943" s="51">
        <v>110.93436867171307</v>
      </c>
      <c r="AL1943" s="51">
        <v>77.95484620568827</v>
      </c>
      <c r="AM1943" s="51">
        <v>143.91389113773789</v>
      </c>
    </row>
    <row r="1944" spans="1:39">
      <c r="A1944" t="s">
        <v>4027</v>
      </c>
      <c r="B1944">
        <v>6</v>
      </c>
      <c r="C1944" t="s">
        <v>4028</v>
      </c>
      <c r="D1944" t="s">
        <v>2144</v>
      </c>
      <c r="E1944" t="s">
        <v>137</v>
      </c>
      <c r="F1944" t="s">
        <v>138</v>
      </c>
      <c r="G1944" t="s">
        <v>139</v>
      </c>
      <c r="H1944" t="s">
        <v>140</v>
      </c>
      <c r="I1944" t="s">
        <v>10</v>
      </c>
      <c r="J1944" t="s">
        <v>20</v>
      </c>
      <c r="K1944">
        <v>52</v>
      </c>
      <c r="L1944">
        <v>150486475</v>
      </c>
      <c r="M1944" t="s">
        <v>2145</v>
      </c>
      <c r="N1944">
        <v>942</v>
      </c>
      <c r="O1944">
        <v>11982196.174807779</v>
      </c>
      <c r="P1944" s="49" t="s">
        <v>33</v>
      </c>
      <c r="Q1944" s="49">
        <v>9800000</v>
      </c>
      <c r="R1944" s="49">
        <v>32.510452999999998</v>
      </c>
      <c r="S1944" s="49">
        <v>52.540310169999998</v>
      </c>
      <c r="T1944" s="49">
        <v>102.35469113918218</v>
      </c>
      <c r="U1944" s="49" t="s">
        <v>2146</v>
      </c>
      <c r="V1944" s="49">
        <v>0.29728859379567718</v>
      </c>
      <c r="W1944" s="49">
        <v>1.1827248672603601</v>
      </c>
      <c r="X1944" s="49">
        <v>2.8362873714296502</v>
      </c>
      <c r="Y1944" s="49">
        <v>44.303867318364098</v>
      </c>
      <c r="Z1944" s="49">
        <v>0.43808999999999998</v>
      </c>
      <c r="AA1944" s="49">
        <v>148.6976837</v>
      </c>
      <c r="AB1944" s="49">
        <v>1.7852155009999999</v>
      </c>
      <c r="AC1944" s="51">
        <v>0.55651590368719528</v>
      </c>
      <c r="AD1944" s="53">
        <v>98000</v>
      </c>
      <c r="AE1944" s="51">
        <v>122.26730790620184</v>
      </c>
      <c r="AF1944" s="51">
        <v>275.69716461706548</v>
      </c>
      <c r="AG1944" s="51">
        <v>42.121567586746529</v>
      </c>
      <c r="AH1944" s="51">
        <v>4.2647962811176554E-2</v>
      </c>
      <c r="AI1944" s="51">
        <v>0.15278201226788835</v>
      </c>
      <c r="AJ1944" s="51">
        <v>0.14107393531585311</v>
      </c>
      <c r="AK1944" s="51">
        <v>110.84936166479186</v>
      </c>
      <c r="AL1944" s="51">
        <v>77.895110812317441</v>
      </c>
      <c r="AM1944" s="51">
        <v>143.80361251726629</v>
      </c>
    </row>
    <row r="1945" spans="1:39">
      <c r="A1945" t="s">
        <v>4029</v>
      </c>
      <c r="B1945">
        <v>6</v>
      </c>
      <c r="C1945" t="s">
        <v>4030</v>
      </c>
      <c r="D1945" t="s">
        <v>2144</v>
      </c>
      <c r="E1945" t="s">
        <v>137</v>
      </c>
      <c r="F1945" t="s">
        <v>138</v>
      </c>
      <c r="G1945" t="s">
        <v>139</v>
      </c>
      <c r="H1945" t="s">
        <v>140</v>
      </c>
      <c r="I1945" t="s">
        <v>10</v>
      </c>
      <c r="J1945" t="s">
        <v>20</v>
      </c>
      <c r="K1945">
        <v>52</v>
      </c>
      <c r="L1945">
        <v>150486475</v>
      </c>
      <c r="M1945" t="s">
        <v>2145</v>
      </c>
      <c r="N1945">
        <v>943</v>
      </c>
      <c r="O1945">
        <v>11994929.645769319</v>
      </c>
      <c r="P1945" s="49" t="s">
        <v>33</v>
      </c>
      <c r="Q1945" s="49">
        <v>9800000</v>
      </c>
      <c r="R1945" s="49">
        <v>32.510452999999998</v>
      </c>
      <c r="S1945" s="49">
        <v>52.540310169999998</v>
      </c>
      <c r="T1945" s="49">
        <v>102.35469113918218</v>
      </c>
      <c r="U1945" s="49" t="s">
        <v>2146</v>
      </c>
      <c r="V1945" s="49">
        <v>0.29728859379567718</v>
      </c>
      <c r="W1945" s="49">
        <v>1.1827248672603601</v>
      </c>
      <c r="X1945" s="49">
        <v>2.8362873714296502</v>
      </c>
      <c r="Y1945" s="49">
        <v>44.303867318364098</v>
      </c>
      <c r="Z1945" s="49">
        <v>0.43808999999999998</v>
      </c>
      <c r="AA1945" s="49">
        <v>148.6976837</v>
      </c>
      <c r="AB1945" s="49">
        <v>1.7852155009999999</v>
      </c>
      <c r="AC1945" s="51">
        <v>0.55651590368719528</v>
      </c>
      <c r="AD1945" s="53">
        <v>98000</v>
      </c>
      <c r="AE1945" s="51">
        <v>122.39724128336039</v>
      </c>
      <c r="AF1945" s="51">
        <v>275.99014778881576</v>
      </c>
      <c r="AG1945" s="51">
        <v>42.134001928300833</v>
      </c>
      <c r="AH1945" s="51">
        <v>4.2440463320883311E-2</v>
      </c>
      <c r="AI1945" s="51">
        <v>0.15266487686560917</v>
      </c>
      <c r="AJ1945" s="51">
        <v>0.14107393531585311</v>
      </c>
      <c r="AK1945" s="51">
        <v>110.76437532131952</v>
      </c>
      <c r="AL1945" s="51">
        <v>77.835389939387824</v>
      </c>
      <c r="AM1945" s="51">
        <v>143.69336070325122</v>
      </c>
    </row>
    <row r="1946" spans="1:39">
      <c r="A1946" t="s">
        <v>4031</v>
      </c>
      <c r="B1946">
        <v>6</v>
      </c>
      <c r="C1946" t="s">
        <v>4032</v>
      </c>
      <c r="D1946" t="s">
        <v>2144</v>
      </c>
      <c r="E1946" t="s">
        <v>137</v>
      </c>
      <c r="F1946" t="s">
        <v>138</v>
      </c>
      <c r="G1946" t="s">
        <v>139</v>
      </c>
      <c r="H1946" t="s">
        <v>140</v>
      </c>
      <c r="I1946" t="s">
        <v>10</v>
      </c>
      <c r="J1946" t="s">
        <v>20</v>
      </c>
      <c r="K1946">
        <v>52</v>
      </c>
      <c r="L1946">
        <v>150486475</v>
      </c>
      <c r="M1946" t="s">
        <v>2145</v>
      </c>
      <c r="N1946">
        <v>944</v>
      </c>
      <c r="O1946">
        <v>12007663.116730858</v>
      </c>
      <c r="P1946" s="49" t="s">
        <v>33</v>
      </c>
      <c r="Q1946" s="49">
        <v>9800000</v>
      </c>
      <c r="R1946" s="49">
        <v>32.510452999999998</v>
      </c>
      <c r="S1946" s="49">
        <v>52.540310169999998</v>
      </c>
      <c r="T1946" s="49">
        <v>102.35469113918218</v>
      </c>
      <c r="U1946" s="49" t="s">
        <v>2146</v>
      </c>
      <c r="V1946" s="49">
        <v>0.29728859379567718</v>
      </c>
      <c r="W1946" s="49">
        <v>1.1827248672603601</v>
      </c>
      <c r="X1946" s="49">
        <v>2.8362873714296502</v>
      </c>
      <c r="Y1946" s="49">
        <v>44.303867318364098</v>
      </c>
      <c r="Z1946" s="49">
        <v>0.43808999999999998</v>
      </c>
      <c r="AA1946" s="49">
        <v>148.6976837</v>
      </c>
      <c r="AB1946" s="49">
        <v>1.7852155009999999</v>
      </c>
      <c r="AC1946" s="51">
        <v>0.55651590368719528</v>
      </c>
      <c r="AD1946" s="53">
        <v>98000</v>
      </c>
      <c r="AE1946" s="51">
        <v>122.52717466051895</v>
      </c>
      <c r="AF1946" s="51">
        <v>276.28313096056615</v>
      </c>
      <c r="AG1946" s="51">
        <v>42.146375701853309</v>
      </c>
      <c r="AH1946" s="51">
        <v>4.2233734717765405E-2</v>
      </c>
      <c r="AI1946" s="51">
        <v>0.1525477706703304</v>
      </c>
      <c r="AJ1946" s="51">
        <v>0.14107393531585311</v>
      </c>
      <c r="AK1946" s="51">
        <v>110.67941016867522</v>
      </c>
      <c r="AL1946" s="51">
        <v>77.775683957494792</v>
      </c>
      <c r="AM1946" s="51">
        <v>143.58313637985566</v>
      </c>
    </row>
    <row r="1947" spans="1:39">
      <c r="A1947" t="s">
        <v>4033</v>
      </c>
      <c r="B1947">
        <v>6</v>
      </c>
      <c r="C1947" t="s">
        <v>4034</v>
      </c>
      <c r="D1947" t="s">
        <v>2144</v>
      </c>
      <c r="E1947" t="s">
        <v>137</v>
      </c>
      <c r="F1947" t="s">
        <v>138</v>
      </c>
      <c r="G1947" t="s">
        <v>139</v>
      </c>
      <c r="H1947" t="s">
        <v>140</v>
      </c>
      <c r="I1947" t="s">
        <v>10</v>
      </c>
      <c r="J1947" t="s">
        <v>20</v>
      </c>
      <c r="K1947">
        <v>52</v>
      </c>
      <c r="L1947">
        <v>150486475</v>
      </c>
      <c r="M1947" t="s">
        <v>2145</v>
      </c>
      <c r="N1947">
        <v>945</v>
      </c>
      <c r="O1947">
        <v>12020396.587692397</v>
      </c>
      <c r="P1947" s="49" t="s">
        <v>33</v>
      </c>
      <c r="Q1947" s="49">
        <v>9800000</v>
      </c>
      <c r="R1947" s="49">
        <v>32.510452999999998</v>
      </c>
      <c r="S1947" s="49">
        <v>52.540310169999998</v>
      </c>
      <c r="T1947" s="49">
        <v>102.35469113918218</v>
      </c>
      <c r="U1947" s="49" t="s">
        <v>2146</v>
      </c>
      <c r="V1947" s="49">
        <v>0.29728859379567718</v>
      </c>
      <c r="W1947" s="49">
        <v>1.1827248672603601</v>
      </c>
      <c r="X1947" s="49">
        <v>2.8362873714296502</v>
      </c>
      <c r="Y1947" s="49">
        <v>44.303867318364098</v>
      </c>
      <c r="Z1947" s="49">
        <v>0.43808999999999998</v>
      </c>
      <c r="AA1947" s="49">
        <v>148.6976837</v>
      </c>
      <c r="AB1947" s="49">
        <v>1.7852155009999999</v>
      </c>
      <c r="AC1947" s="51">
        <v>0.55651590368719528</v>
      </c>
      <c r="AD1947" s="53">
        <v>98000</v>
      </c>
      <c r="AE1947" s="51">
        <v>122.65710803767752</v>
      </c>
      <c r="AF1947" s="51">
        <v>276.57611413231649</v>
      </c>
      <c r="AG1947" s="51">
        <v>42.158689132880212</v>
      </c>
      <c r="AH1947" s="51">
        <v>4.2027775702409821E-2</v>
      </c>
      <c r="AI1947" s="51">
        <v>0.15243069440447457</v>
      </c>
      <c r="AJ1947" s="51">
        <v>0.14107393531585311</v>
      </c>
      <c r="AK1947" s="51">
        <v>110.59446673100494</v>
      </c>
      <c r="AL1947" s="51">
        <v>77.715993234961672</v>
      </c>
      <c r="AM1947" s="51">
        <v>143.47294022704821</v>
      </c>
    </row>
    <row r="1948" spans="1:39">
      <c r="A1948" t="s">
        <v>4035</v>
      </c>
      <c r="B1948">
        <v>6</v>
      </c>
      <c r="C1948" t="s">
        <v>4036</v>
      </c>
      <c r="D1948" t="s">
        <v>2144</v>
      </c>
      <c r="E1948" t="s">
        <v>137</v>
      </c>
      <c r="F1948" t="s">
        <v>138</v>
      </c>
      <c r="G1948" t="s">
        <v>139</v>
      </c>
      <c r="H1948" t="s">
        <v>140</v>
      </c>
      <c r="I1948" t="s">
        <v>10</v>
      </c>
      <c r="J1948" t="s">
        <v>20</v>
      </c>
      <c r="K1948">
        <v>52</v>
      </c>
      <c r="L1948">
        <v>150486475</v>
      </c>
      <c r="M1948" t="s">
        <v>2145</v>
      </c>
      <c r="N1948">
        <v>946</v>
      </c>
      <c r="O1948">
        <v>12033130.058653936</v>
      </c>
      <c r="P1948" s="49" t="s">
        <v>33</v>
      </c>
      <c r="Q1948" s="49">
        <v>9800000</v>
      </c>
      <c r="R1948" s="49">
        <v>32.510452999999998</v>
      </c>
      <c r="S1948" s="49">
        <v>52.540310169999998</v>
      </c>
      <c r="T1948" s="49">
        <v>102.35469113918218</v>
      </c>
      <c r="U1948" s="49" t="s">
        <v>2146</v>
      </c>
      <c r="V1948" s="49">
        <v>0.29728859379567718</v>
      </c>
      <c r="W1948" s="49">
        <v>1.1827248672603601</v>
      </c>
      <c r="X1948" s="49">
        <v>2.8362873714296502</v>
      </c>
      <c r="Y1948" s="49">
        <v>44.303867318364098</v>
      </c>
      <c r="Z1948" s="49">
        <v>0.43808999999999998</v>
      </c>
      <c r="AA1948" s="49">
        <v>148.6976837</v>
      </c>
      <c r="AB1948" s="49">
        <v>1.7852155009999999</v>
      </c>
      <c r="AC1948" s="51">
        <v>0.55651590368719528</v>
      </c>
      <c r="AD1948" s="53">
        <v>98000</v>
      </c>
      <c r="AE1948" s="51">
        <v>122.78704141483608</v>
      </c>
      <c r="AF1948" s="51">
        <v>276.86909730406683</v>
      </c>
      <c r="AG1948" s="51">
        <v>42.170942446474491</v>
      </c>
      <c r="AH1948" s="51">
        <v>4.1822584966485457E-2</v>
      </c>
      <c r="AI1948" s="51">
        <v>0.15231364878602166</v>
      </c>
      <c r="AJ1948" s="51">
        <v>0.14107393531585311</v>
      </c>
      <c r="AK1948" s="51">
        <v>110.50954552923143</v>
      </c>
      <c r="AL1948" s="51">
        <v>77.656318137846853</v>
      </c>
      <c r="AM1948" s="51">
        <v>143.36277292061601</v>
      </c>
    </row>
    <row r="1949" spans="1:39">
      <c r="A1949" t="s">
        <v>4037</v>
      </c>
      <c r="B1949">
        <v>6</v>
      </c>
      <c r="C1949" t="s">
        <v>4038</v>
      </c>
      <c r="D1949" t="s">
        <v>2144</v>
      </c>
      <c r="E1949" t="s">
        <v>137</v>
      </c>
      <c r="F1949" t="s">
        <v>138</v>
      </c>
      <c r="G1949" t="s">
        <v>139</v>
      </c>
      <c r="H1949" t="s">
        <v>140</v>
      </c>
      <c r="I1949" t="s">
        <v>10</v>
      </c>
      <c r="J1949" t="s">
        <v>20</v>
      </c>
      <c r="K1949">
        <v>52</v>
      </c>
      <c r="L1949">
        <v>150486475</v>
      </c>
      <c r="M1949" t="s">
        <v>2145</v>
      </c>
      <c r="N1949">
        <v>947</v>
      </c>
      <c r="O1949">
        <v>12045863.529615475</v>
      </c>
      <c r="P1949" s="49" t="s">
        <v>33</v>
      </c>
      <c r="Q1949" s="49">
        <v>9800000</v>
      </c>
      <c r="R1949" s="49">
        <v>32.510452999999998</v>
      </c>
      <c r="S1949" s="49">
        <v>52.540310169999998</v>
      </c>
      <c r="T1949" s="49">
        <v>102.35469113918218</v>
      </c>
      <c r="U1949" s="49" t="s">
        <v>2146</v>
      </c>
      <c r="V1949" s="49">
        <v>0.29728859379567718</v>
      </c>
      <c r="W1949" s="49">
        <v>1.1827248672603601</v>
      </c>
      <c r="X1949" s="49">
        <v>2.8362873714296502</v>
      </c>
      <c r="Y1949" s="49">
        <v>44.303867318364098</v>
      </c>
      <c r="Z1949" s="49">
        <v>0.43808999999999998</v>
      </c>
      <c r="AA1949" s="49">
        <v>148.6976837</v>
      </c>
      <c r="AB1949" s="49">
        <v>1.7852155009999999</v>
      </c>
      <c r="AC1949" s="51">
        <v>0.55651590368719528</v>
      </c>
      <c r="AD1949" s="53">
        <v>98000</v>
      </c>
      <c r="AE1949" s="51">
        <v>122.91697479199465</v>
      </c>
      <c r="AF1949" s="51">
        <v>277.16208047581722</v>
      </c>
      <c r="AG1949" s="51">
        <v>42.183135867343253</v>
      </c>
      <c r="AH1949" s="51">
        <v>4.1618161193060416E-2</v>
      </c>
      <c r="AI1949" s="51">
        <v>0.15219663452852381</v>
      </c>
      <c r="AJ1949" s="51">
        <v>0.14107393531585311</v>
      </c>
      <c r="AK1949" s="51">
        <v>110.4246470810648</v>
      </c>
      <c r="AL1949" s="51">
        <v>77.596659029951113</v>
      </c>
      <c r="AM1949" s="51">
        <v>143.25263513217851</v>
      </c>
    </row>
    <row r="1950" spans="1:39">
      <c r="A1950" t="s">
        <v>4039</v>
      </c>
      <c r="B1950">
        <v>6</v>
      </c>
      <c r="C1950" t="s">
        <v>4040</v>
      </c>
      <c r="D1950" t="s">
        <v>2144</v>
      </c>
      <c r="E1950" t="s">
        <v>137</v>
      </c>
      <c r="F1950" t="s">
        <v>138</v>
      </c>
      <c r="G1950" t="s">
        <v>139</v>
      </c>
      <c r="H1950" t="s">
        <v>140</v>
      </c>
      <c r="I1950" t="s">
        <v>10</v>
      </c>
      <c r="J1950" t="s">
        <v>20</v>
      </c>
      <c r="K1950">
        <v>52</v>
      </c>
      <c r="L1950">
        <v>150486475</v>
      </c>
      <c r="M1950" t="s">
        <v>2145</v>
      </c>
      <c r="N1950">
        <v>948</v>
      </c>
      <c r="O1950">
        <v>12058597.000577014</v>
      </c>
      <c r="P1950" s="49" t="s">
        <v>33</v>
      </c>
      <c r="Q1950" s="49">
        <v>9800000</v>
      </c>
      <c r="R1950" s="49">
        <v>32.510452999999998</v>
      </c>
      <c r="S1950" s="49">
        <v>52.540310169999998</v>
      </c>
      <c r="T1950" s="49">
        <v>102.35469113918218</v>
      </c>
      <c r="U1950" s="49" t="s">
        <v>2146</v>
      </c>
      <c r="V1950" s="49">
        <v>0.29728859379567718</v>
      </c>
      <c r="W1950" s="49">
        <v>1.1827248672603601</v>
      </c>
      <c r="X1950" s="49">
        <v>2.8362873714296502</v>
      </c>
      <c r="Y1950" s="49">
        <v>44.303867318364098</v>
      </c>
      <c r="Z1950" s="49">
        <v>0.43808999999999998</v>
      </c>
      <c r="AA1950" s="49">
        <v>148.6976837</v>
      </c>
      <c r="AB1950" s="49">
        <v>1.7852155009999999</v>
      </c>
      <c r="AC1950" s="51">
        <v>0.55651590368719528</v>
      </c>
      <c r="AD1950" s="53">
        <v>98000</v>
      </c>
      <c r="AE1950" s="51">
        <v>123.0469081691532</v>
      </c>
      <c r="AF1950" s="51">
        <v>277.4550636475675</v>
      </c>
      <c r="AG1950" s="51">
        <v>42.195269619805188</v>
      </c>
      <c r="AH1950" s="51">
        <v>4.1414503056431483E-2</v>
      </c>
      <c r="AI1950" s="51">
        <v>0.15207965234111928</v>
      </c>
      <c r="AJ1950" s="51">
        <v>0.14107393531585311</v>
      </c>
      <c r="AK1950" s="51">
        <v>110.33977190101282</v>
      </c>
      <c r="AL1950" s="51">
        <v>77.537016272824943</v>
      </c>
      <c r="AM1950" s="51">
        <v>143.14252752920069</v>
      </c>
    </row>
    <row r="1951" spans="1:39">
      <c r="A1951" t="s">
        <v>4041</v>
      </c>
      <c r="B1951">
        <v>6</v>
      </c>
      <c r="C1951" t="s">
        <v>4042</v>
      </c>
      <c r="D1951" t="s">
        <v>2144</v>
      </c>
      <c r="E1951" t="s">
        <v>137</v>
      </c>
      <c r="F1951" t="s">
        <v>138</v>
      </c>
      <c r="G1951" t="s">
        <v>139</v>
      </c>
      <c r="H1951" t="s">
        <v>140</v>
      </c>
      <c r="I1951" t="s">
        <v>10</v>
      </c>
      <c r="J1951" t="s">
        <v>20</v>
      </c>
      <c r="K1951">
        <v>52</v>
      </c>
      <c r="L1951">
        <v>150486475</v>
      </c>
      <c r="M1951" t="s">
        <v>2145</v>
      </c>
      <c r="N1951">
        <v>949</v>
      </c>
      <c r="O1951">
        <v>12071330.471538553</v>
      </c>
      <c r="P1951" s="49" t="s">
        <v>33</v>
      </c>
      <c r="Q1951" s="49">
        <v>9800000</v>
      </c>
      <c r="R1951" s="49">
        <v>32.510452999999998</v>
      </c>
      <c r="S1951" s="49">
        <v>52.540310169999998</v>
      </c>
      <c r="T1951" s="49">
        <v>102.35469113918218</v>
      </c>
      <c r="U1951" s="49" t="s">
        <v>2146</v>
      </c>
      <c r="V1951" s="49">
        <v>0.29728859379567718</v>
      </c>
      <c r="W1951" s="49">
        <v>1.1827248672603601</v>
      </c>
      <c r="X1951" s="49">
        <v>2.8362873714296502</v>
      </c>
      <c r="Y1951" s="49">
        <v>44.303867318364098</v>
      </c>
      <c r="Z1951" s="49">
        <v>0.43808999999999998</v>
      </c>
      <c r="AA1951" s="49">
        <v>148.6976837</v>
      </c>
      <c r="AB1951" s="49">
        <v>1.7852155009999999</v>
      </c>
      <c r="AC1951" s="51">
        <v>0.55651590368719528</v>
      </c>
      <c r="AD1951" s="53">
        <v>98000</v>
      </c>
      <c r="AE1951" s="51">
        <v>123.17684154631176</v>
      </c>
      <c r="AF1951" s="51">
        <v>277.74804681931789</v>
      </c>
      <c r="AG1951" s="51">
        <v>42.207343927788123</v>
      </c>
      <c r="AH1951" s="51">
        <v>4.1211609222464154E-2</v>
      </c>
      <c r="AI1951" s="51">
        <v>0.15196270292854683</v>
      </c>
      <c r="AJ1951" s="51">
        <v>0.14107393531585311</v>
      </c>
      <c r="AK1951" s="51">
        <v>110.25492050039114</v>
      </c>
      <c r="AL1951" s="51">
        <v>77.477390225775679</v>
      </c>
      <c r="AM1951" s="51">
        <v>143.03245077500659</v>
      </c>
    </row>
    <row r="1952" spans="1:39">
      <c r="A1952" t="s">
        <v>4043</v>
      </c>
      <c r="B1952">
        <v>6</v>
      </c>
      <c r="C1952" t="s">
        <v>4044</v>
      </c>
      <c r="D1952" t="s">
        <v>2144</v>
      </c>
      <c r="E1952" t="s">
        <v>137</v>
      </c>
      <c r="F1952" t="s">
        <v>138</v>
      </c>
      <c r="G1952" t="s">
        <v>139</v>
      </c>
      <c r="H1952" t="s">
        <v>140</v>
      </c>
      <c r="I1952" t="s">
        <v>10</v>
      </c>
      <c r="J1952" t="s">
        <v>20</v>
      </c>
      <c r="K1952">
        <v>52</v>
      </c>
      <c r="L1952">
        <v>150486475</v>
      </c>
      <c r="M1952" t="s">
        <v>2145</v>
      </c>
      <c r="N1952">
        <v>950</v>
      </c>
      <c r="O1952">
        <v>12084063.942500092</v>
      </c>
      <c r="P1952" s="49" t="s">
        <v>33</v>
      </c>
      <c r="Q1952" s="49">
        <v>9800000</v>
      </c>
      <c r="R1952" s="49">
        <v>32.510452999999998</v>
      </c>
      <c r="S1952" s="49">
        <v>52.540310169999998</v>
      </c>
      <c r="T1952" s="49">
        <v>102.35469113918218</v>
      </c>
      <c r="U1952" s="49" t="s">
        <v>2146</v>
      </c>
      <c r="V1952" s="49">
        <v>0.29728859379567718</v>
      </c>
      <c r="W1952" s="49">
        <v>1.1827248672603601</v>
      </c>
      <c r="X1952" s="49">
        <v>2.8362873714296502</v>
      </c>
      <c r="Y1952" s="49">
        <v>44.303867318364098</v>
      </c>
      <c r="Z1952" s="49">
        <v>0.43808999999999998</v>
      </c>
      <c r="AA1952" s="49">
        <v>148.6976837</v>
      </c>
      <c r="AB1952" s="49">
        <v>1.7852155009999999</v>
      </c>
      <c r="AC1952" s="51">
        <v>0.55651590368719528</v>
      </c>
      <c r="AD1952" s="53">
        <v>98000</v>
      </c>
      <c r="AE1952" s="51">
        <v>123.30677492347033</v>
      </c>
      <c r="AF1952" s="51">
        <v>278.04102999106823</v>
      </c>
      <c r="AG1952" s="51">
        <v>42.219359014826509</v>
      </c>
      <c r="AH1952" s="51">
        <v>4.1009478348551218E-2</v>
      </c>
      <c r="AI1952" s="51">
        <v>0.15184578699116011</v>
      </c>
      <c r="AJ1952" s="51">
        <v>0.14107393531585311</v>
      </c>
      <c r="AK1952" s="51">
        <v>110.17009338733391</v>
      </c>
      <c r="AL1952" s="51">
        <v>77.417781245874977</v>
      </c>
      <c r="AM1952" s="51">
        <v>142.92240552879284</v>
      </c>
    </row>
    <row r="1953" spans="1:39">
      <c r="A1953" t="s">
        <v>4045</v>
      </c>
      <c r="B1953">
        <v>6</v>
      </c>
      <c r="C1953" t="s">
        <v>4046</v>
      </c>
      <c r="D1953" t="s">
        <v>2144</v>
      </c>
      <c r="E1953" t="s">
        <v>137</v>
      </c>
      <c r="F1953" t="s">
        <v>138</v>
      </c>
      <c r="G1953" t="s">
        <v>139</v>
      </c>
      <c r="H1953" t="s">
        <v>140</v>
      </c>
      <c r="I1953" t="s">
        <v>10</v>
      </c>
      <c r="J1953" t="s">
        <v>20</v>
      </c>
      <c r="K1953">
        <v>52</v>
      </c>
      <c r="L1953">
        <v>150486475</v>
      </c>
      <c r="M1953" t="s">
        <v>2145</v>
      </c>
      <c r="N1953">
        <v>951</v>
      </c>
      <c r="O1953">
        <v>12096797.413461631</v>
      </c>
      <c r="P1953" s="49" t="s">
        <v>33</v>
      </c>
      <c r="Q1953" s="49">
        <v>9800000</v>
      </c>
      <c r="R1953" s="49">
        <v>32.510452999999998</v>
      </c>
      <c r="S1953" s="49">
        <v>52.540310169999998</v>
      </c>
      <c r="T1953" s="49">
        <v>102.35469113918218</v>
      </c>
      <c r="U1953" s="49" t="s">
        <v>2146</v>
      </c>
      <c r="V1953" s="49">
        <v>0.29728859379567718</v>
      </c>
      <c r="W1953" s="49">
        <v>1.1827248672603601</v>
      </c>
      <c r="X1953" s="49">
        <v>2.8362873714296502</v>
      </c>
      <c r="Y1953" s="49">
        <v>44.303867318364098</v>
      </c>
      <c r="Z1953" s="49">
        <v>0.43808999999999998</v>
      </c>
      <c r="AA1953" s="49">
        <v>148.6976837</v>
      </c>
      <c r="AB1953" s="49">
        <v>1.7852155009999999</v>
      </c>
      <c r="AC1953" s="51">
        <v>0.55651590368719528</v>
      </c>
      <c r="AD1953" s="53">
        <v>98000</v>
      </c>
      <c r="AE1953" s="51">
        <v>123.43670830062889</v>
      </c>
      <c r="AF1953" s="51">
        <v>278.33401316281856</v>
      </c>
      <c r="AG1953" s="51">
        <v>42.231315104058986</v>
      </c>
      <c r="AH1953" s="51">
        <v>4.0808109083703109E-2</v>
      </c>
      <c r="AI1953" s="51">
        <v>0.15172890522494176</v>
      </c>
      <c r="AJ1953" s="51">
        <v>0.14107393531585311</v>
      </c>
      <c r="AK1953" s="51">
        <v>110.08529106680393</v>
      </c>
      <c r="AL1953" s="51">
        <v>77.358189687965961</v>
      </c>
      <c r="AM1953" s="51">
        <v>142.8123924456419</v>
      </c>
    </row>
    <row r="1954" spans="1:39">
      <c r="A1954" t="s">
        <v>4047</v>
      </c>
      <c r="B1954">
        <v>6</v>
      </c>
      <c r="C1954" t="s">
        <v>4048</v>
      </c>
      <c r="D1954" t="s">
        <v>2144</v>
      </c>
      <c r="E1954" t="s">
        <v>137</v>
      </c>
      <c r="F1954" t="s">
        <v>138</v>
      </c>
      <c r="G1954" t="s">
        <v>139</v>
      </c>
      <c r="H1954" t="s">
        <v>140</v>
      </c>
      <c r="I1954" t="s">
        <v>10</v>
      </c>
      <c r="J1954" t="s">
        <v>20</v>
      </c>
      <c r="K1954">
        <v>52</v>
      </c>
      <c r="L1954">
        <v>150486475</v>
      </c>
      <c r="M1954" t="s">
        <v>2145</v>
      </c>
      <c r="N1954">
        <v>952</v>
      </c>
      <c r="O1954">
        <v>12109530.88442317</v>
      </c>
      <c r="P1954" s="49" t="s">
        <v>33</v>
      </c>
      <c r="Q1954" s="49">
        <v>9800000</v>
      </c>
      <c r="R1954" s="49">
        <v>32.510452999999998</v>
      </c>
      <c r="S1954" s="49">
        <v>52.540310169999998</v>
      </c>
      <c r="T1954" s="49">
        <v>102.35469113918218</v>
      </c>
      <c r="U1954" s="49" t="s">
        <v>2146</v>
      </c>
      <c r="V1954" s="49">
        <v>0.29728859379567718</v>
      </c>
      <c r="W1954" s="49">
        <v>1.1827248672603601</v>
      </c>
      <c r="X1954" s="49">
        <v>2.8362873714296502</v>
      </c>
      <c r="Y1954" s="49">
        <v>44.303867318364098</v>
      </c>
      <c r="Z1954" s="49">
        <v>0.43808999999999998</v>
      </c>
      <c r="AA1954" s="49">
        <v>148.6976837</v>
      </c>
      <c r="AB1954" s="49">
        <v>1.7852155009999999</v>
      </c>
      <c r="AC1954" s="51">
        <v>0.55651590368719528</v>
      </c>
      <c r="AD1954" s="53">
        <v>98000</v>
      </c>
      <c r="AE1954" s="51">
        <v>123.56664167778744</v>
      </c>
      <c r="AF1954" s="51">
        <v>278.6269963345689</v>
      </c>
      <c r="AG1954" s="51">
        <v>42.243212418225973</v>
      </c>
      <c r="AH1954" s="51">
        <v>4.0607500068724565E-2</v>
      </c>
      <c r="AI1954" s="51">
        <v>0.15161205832151775</v>
      </c>
      <c r="AJ1954" s="51">
        <v>0.14107393531585311</v>
      </c>
      <c r="AK1954" s="51">
        <v>110.00051404060304</v>
      </c>
      <c r="AL1954" s="51">
        <v>77.298615904670513</v>
      </c>
      <c r="AM1954" s="51">
        <v>142.70241217653557</v>
      </c>
    </row>
    <row r="1955" spans="1:39">
      <c r="A1955" t="s">
        <v>4049</v>
      </c>
      <c r="B1955">
        <v>6</v>
      </c>
      <c r="C1955" t="s">
        <v>4050</v>
      </c>
      <c r="D1955" t="s">
        <v>2144</v>
      </c>
      <c r="E1955" t="s">
        <v>137</v>
      </c>
      <c r="F1955" t="s">
        <v>138</v>
      </c>
      <c r="G1955" t="s">
        <v>139</v>
      </c>
      <c r="H1955" t="s">
        <v>140</v>
      </c>
      <c r="I1955" t="s">
        <v>10</v>
      </c>
      <c r="J1955" t="s">
        <v>20</v>
      </c>
      <c r="K1955">
        <v>52</v>
      </c>
      <c r="L1955">
        <v>150486475</v>
      </c>
      <c r="M1955" t="s">
        <v>2145</v>
      </c>
      <c r="N1955">
        <v>953</v>
      </c>
      <c r="O1955">
        <v>12122264.355384709</v>
      </c>
      <c r="P1955" s="49" t="s">
        <v>33</v>
      </c>
      <c r="Q1955" s="49">
        <v>9800000</v>
      </c>
      <c r="R1955" s="49">
        <v>32.510452999999998</v>
      </c>
      <c r="S1955" s="49">
        <v>52.540310169999998</v>
      </c>
      <c r="T1955" s="49">
        <v>102.35469113918218</v>
      </c>
      <c r="U1955" s="49" t="s">
        <v>2146</v>
      </c>
      <c r="V1955" s="49">
        <v>0.29728859379567718</v>
      </c>
      <c r="W1955" s="49">
        <v>1.1827248672603601</v>
      </c>
      <c r="X1955" s="49">
        <v>2.8362873714296502</v>
      </c>
      <c r="Y1955" s="49">
        <v>44.303867318364098</v>
      </c>
      <c r="Z1955" s="49">
        <v>0.43808999999999998</v>
      </c>
      <c r="AA1955" s="49">
        <v>148.6976837</v>
      </c>
      <c r="AB1955" s="49">
        <v>1.7852155009999999</v>
      </c>
      <c r="AC1955" s="51">
        <v>0.55651590368719528</v>
      </c>
      <c r="AD1955" s="53">
        <v>98000</v>
      </c>
      <c r="AE1955" s="51">
        <v>123.69657505494601</v>
      </c>
      <c r="AF1955" s="51">
        <v>278.91997950631924</v>
      </c>
      <c r="AG1955" s="51">
        <v>42.255051179667248</v>
      </c>
      <c r="AH1955" s="51">
        <v>4.0407649936166676E-2</v>
      </c>
      <c r="AI1955" s="51">
        <v>0.15149524696817179</v>
      </c>
      <c r="AJ1955" s="51">
        <v>0.14107393531585311</v>
      </c>
      <c r="AK1955" s="51">
        <v>109.91576280738263</v>
      </c>
      <c r="AL1955" s="51">
        <v>77.239060246396647</v>
      </c>
      <c r="AM1955" s="51">
        <v>142.59246536836861</v>
      </c>
    </row>
    <row r="1956" spans="1:39">
      <c r="A1956" t="s">
        <v>4051</v>
      </c>
      <c r="B1956">
        <v>6</v>
      </c>
      <c r="C1956" t="s">
        <v>4052</v>
      </c>
      <c r="D1956" t="s">
        <v>2144</v>
      </c>
      <c r="E1956" t="s">
        <v>137</v>
      </c>
      <c r="F1956" t="s">
        <v>138</v>
      </c>
      <c r="G1956" t="s">
        <v>139</v>
      </c>
      <c r="H1956" t="s">
        <v>140</v>
      </c>
      <c r="I1956" t="s">
        <v>10</v>
      </c>
      <c r="J1956" t="s">
        <v>20</v>
      </c>
      <c r="K1956">
        <v>52</v>
      </c>
      <c r="L1956">
        <v>150486475</v>
      </c>
      <c r="M1956" t="s">
        <v>2145</v>
      </c>
      <c r="N1956">
        <v>954</v>
      </c>
      <c r="O1956">
        <v>12134997.826346248</v>
      </c>
      <c r="P1956" s="49" t="s">
        <v>33</v>
      </c>
      <c r="Q1956" s="49">
        <v>9800000</v>
      </c>
      <c r="R1956" s="49">
        <v>32.510452999999998</v>
      </c>
      <c r="S1956" s="49">
        <v>52.540310169999998</v>
      </c>
      <c r="T1956" s="49">
        <v>102.35469113918218</v>
      </c>
      <c r="U1956" s="49" t="s">
        <v>2146</v>
      </c>
      <c r="V1956" s="49">
        <v>0.29728859379567718</v>
      </c>
      <c r="W1956" s="49">
        <v>1.1827248672603601</v>
      </c>
      <c r="X1956" s="49">
        <v>2.8362873714296502</v>
      </c>
      <c r="Y1956" s="49">
        <v>44.303867318364098</v>
      </c>
      <c r="Z1956" s="49">
        <v>0.43808999999999998</v>
      </c>
      <c r="AA1956" s="49">
        <v>148.6976837</v>
      </c>
      <c r="AB1956" s="49">
        <v>1.7852155009999999</v>
      </c>
      <c r="AC1956" s="51">
        <v>0.55651590368719528</v>
      </c>
      <c r="AD1956" s="53">
        <v>98000</v>
      </c>
      <c r="AE1956" s="51">
        <v>123.82650843210457</v>
      </c>
      <c r="AF1956" s="51">
        <v>279.21296267806963</v>
      </c>
      <c r="AG1956" s="51">
        <v>42.266831610319628</v>
      </c>
      <c r="AH1956" s="51">
        <v>4.0208557310642309E-2</v>
      </c>
      <c r="AI1956" s="51">
        <v>0.15137847184785957</v>
      </c>
      <c r="AJ1956" s="51">
        <v>0.14107393531585311</v>
      </c>
      <c r="AK1956" s="51">
        <v>109.83103786265391</v>
      </c>
      <c r="AL1956" s="51">
        <v>77.179523061345748</v>
      </c>
      <c r="AM1956" s="51">
        <v>142.48255266396208</v>
      </c>
    </row>
    <row r="1957" spans="1:39">
      <c r="A1957" t="s">
        <v>4053</v>
      </c>
      <c r="B1957">
        <v>6</v>
      </c>
      <c r="C1957" t="s">
        <v>4054</v>
      </c>
      <c r="D1957" t="s">
        <v>2144</v>
      </c>
      <c r="E1957" t="s">
        <v>137</v>
      </c>
      <c r="F1957" t="s">
        <v>138</v>
      </c>
      <c r="G1957" t="s">
        <v>139</v>
      </c>
      <c r="H1957" t="s">
        <v>140</v>
      </c>
      <c r="I1957" t="s">
        <v>10</v>
      </c>
      <c r="J1957" t="s">
        <v>20</v>
      </c>
      <c r="K1957">
        <v>52</v>
      </c>
      <c r="L1957">
        <v>150486475</v>
      </c>
      <c r="M1957" t="s">
        <v>2145</v>
      </c>
      <c r="N1957">
        <v>955</v>
      </c>
      <c r="O1957">
        <v>12147731.297307787</v>
      </c>
      <c r="P1957" s="49" t="s">
        <v>33</v>
      </c>
      <c r="Q1957" s="49">
        <v>9800000</v>
      </c>
      <c r="R1957" s="49">
        <v>32.510452999999998</v>
      </c>
      <c r="S1957" s="49">
        <v>52.540310169999998</v>
      </c>
      <c r="T1957" s="49">
        <v>102.35469113918218</v>
      </c>
      <c r="U1957" s="49" t="s">
        <v>2146</v>
      </c>
      <c r="V1957" s="49">
        <v>0.29728859379567718</v>
      </c>
      <c r="W1957" s="49">
        <v>1.1827248672603601</v>
      </c>
      <c r="X1957" s="49">
        <v>2.8362873714296502</v>
      </c>
      <c r="Y1957" s="49">
        <v>44.303867318364098</v>
      </c>
      <c r="Z1957" s="49">
        <v>0.43808999999999998</v>
      </c>
      <c r="AA1957" s="49">
        <v>148.6976837</v>
      </c>
      <c r="AB1957" s="49">
        <v>1.7852155009999999</v>
      </c>
      <c r="AC1957" s="51">
        <v>0.55651590368719528</v>
      </c>
      <c r="AD1957" s="53">
        <v>98000</v>
      </c>
      <c r="AE1957" s="51">
        <v>123.95644180926314</v>
      </c>
      <c r="AF1957" s="51">
        <v>279.50594584981997</v>
      </c>
      <c r="AG1957" s="51">
        <v>42.278553931714569</v>
      </c>
      <c r="AH1957" s="51">
        <v>4.0010220808622633E-2</v>
      </c>
      <c r="AI1957" s="51">
        <v>0.15126173363922304</v>
      </c>
      <c r="AJ1957" s="51">
        <v>0.14107393531585311</v>
      </c>
      <c r="AK1957" s="51">
        <v>109.74633969879834</v>
      </c>
      <c r="AL1957" s="51">
        <v>77.120004695519867</v>
      </c>
      <c r="AM1957" s="51">
        <v>142.37267470207681</v>
      </c>
    </row>
    <row r="1958" spans="1:39">
      <c r="A1958" t="s">
        <v>4055</v>
      </c>
      <c r="B1958">
        <v>6</v>
      </c>
      <c r="C1958" t="s">
        <v>4056</v>
      </c>
      <c r="D1958" t="s">
        <v>2144</v>
      </c>
      <c r="E1958" t="s">
        <v>137</v>
      </c>
      <c r="F1958" t="s">
        <v>138</v>
      </c>
      <c r="G1958" t="s">
        <v>139</v>
      </c>
      <c r="H1958" t="s">
        <v>140</v>
      </c>
      <c r="I1958" t="s">
        <v>10</v>
      </c>
      <c r="J1958" t="s">
        <v>20</v>
      </c>
      <c r="K1958">
        <v>52</v>
      </c>
      <c r="L1958">
        <v>150486475</v>
      </c>
      <c r="M1958" t="s">
        <v>2145</v>
      </c>
      <c r="N1958">
        <v>956</v>
      </c>
      <c r="O1958">
        <v>12160464.768269327</v>
      </c>
      <c r="P1958" s="49" t="s">
        <v>33</v>
      </c>
      <c r="Q1958" s="49">
        <v>9800000</v>
      </c>
      <c r="R1958" s="49">
        <v>32.510452999999998</v>
      </c>
      <c r="S1958" s="49">
        <v>52.540310169999998</v>
      </c>
      <c r="T1958" s="49">
        <v>102.35469113918218</v>
      </c>
      <c r="U1958" s="49" t="s">
        <v>2146</v>
      </c>
      <c r="V1958" s="49">
        <v>0.29728859379567718</v>
      </c>
      <c r="W1958" s="49">
        <v>1.1827248672603601</v>
      </c>
      <c r="X1958" s="49">
        <v>2.8362873714296502</v>
      </c>
      <c r="Y1958" s="49">
        <v>44.303867318364098</v>
      </c>
      <c r="Z1958" s="49">
        <v>0.43808999999999998</v>
      </c>
      <c r="AA1958" s="49">
        <v>148.6976837</v>
      </c>
      <c r="AB1958" s="49">
        <v>1.7852155009999999</v>
      </c>
      <c r="AC1958" s="51">
        <v>0.55651590368719528</v>
      </c>
      <c r="AD1958" s="53">
        <v>98000</v>
      </c>
      <c r="AE1958" s="51">
        <v>124.08637518642171</v>
      </c>
      <c r="AF1958" s="51">
        <v>279.7989290215703</v>
      </c>
      <c r="AG1958" s="51">
        <v>42.2902183649759</v>
      </c>
      <c r="AH1958" s="51">
        <v>3.9812639038771358E-2</v>
      </c>
      <c r="AI1958" s="51">
        <v>0.15114503301660479</v>
      </c>
      <c r="AJ1958" s="51">
        <v>0.14107393531585311</v>
      </c>
      <c r="AK1958" s="51">
        <v>109.66166880507797</v>
      </c>
      <c r="AL1958" s="51">
        <v>77.060505492729064</v>
      </c>
      <c r="AM1958" s="51">
        <v>142.26283211742688</v>
      </c>
    </row>
    <row r="1959" spans="1:39">
      <c r="A1959" t="s">
        <v>4057</v>
      </c>
      <c r="B1959">
        <v>6</v>
      </c>
      <c r="C1959" t="s">
        <v>4058</v>
      </c>
      <c r="D1959" t="s">
        <v>2144</v>
      </c>
      <c r="E1959" t="s">
        <v>137</v>
      </c>
      <c r="F1959" t="s">
        <v>138</v>
      </c>
      <c r="G1959" t="s">
        <v>139</v>
      </c>
      <c r="H1959" t="s">
        <v>140</v>
      </c>
      <c r="I1959" t="s">
        <v>10</v>
      </c>
      <c r="J1959" t="s">
        <v>20</v>
      </c>
      <c r="K1959">
        <v>52</v>
      </c>
      <c r="L1959">
        <v>150486475</v>
      </c>
      <c r="M1959" t="s">
        <v>2145</v>
      </c>
      <c r="N1959">
        <v>957</v>
      </c>
      <c r="O1959">
        <v>12173198.239230866</v>
      </c>
      <c r="P1959" s="49" t="s">
        <v>33</v>
      </c>
      <c r="Q1959" s="49">
        <v>9800000</v>
      </c>
      <c r="R1959" s="49">
        <v>32.510452999999998</v>
      </c>
      <c r="S1959" s="49">
        <v>52.540310169999998</v>
      </c>
      <c r="T1959" s="49">
        <v>102.35469113918218</v>
      </c>
      <c r="U1959" s="49" t="s">
        <v>2146</v>
      </c>
      <c r="V1959" s="49">
        <v>0.29728859379567718</v>
      </c>
      <c r="W1959" s="49">
        <v>1.1827248672603601</v>
      </c>
      <c r="X1959" s="49">
        <v>2.8362873714296502</v>
      </c>
      <c r="Y1959" s="49">
        <v>44.303867318364098</v>
      </c>
      <c r="Z1959" s="49">
        <v>0.43808999999999998</v>
      </c>
      <c r="AA1959" s="49">
        <v>148.6976837</v>
      </c>
      <c r="AB1959" s="49">
        <v>1.7852155009999999</v>
      </c>
      <c r="AC1959" s="51">
        <v>0.55651590368719528</v>
      </c>
      <c r="AD1959" s="53">
        <v>98000</v>
      </c>
      <c r="AE1959" s="51">
        <v>124.21630856358026</v>
      </c>
      <c r="AF1959" s="51">
        <v>280.09191219332064</v>
      </c>
      <c r="AG1959" s="51">
        <v>42.301825130817519</v>
      </c>
      <c r="AH1959" s="51">
        <v>3.9615810601949998E-2</v>
      </c>
      <c r="AI1959" s="51">
        <v>0.15102837065006225</v>
      </c>
      <c r="AJ1959" s="51">
        <v>0.14107393531585311</v>
      </c>
      <c r="AK1959" s="51">
        <v>109.57702566764587</v>
      </c>
      <c r="AL1959" s="51">
        <v>77.001025794598604</v>
      </c>
      <c r="AM1959" s="51">
        <v>142.15302554069314</v>
      </c>
    </row>
    <row r="1960" spans="1:39">
      <c r="A1960" t="s">
        <v>4059</v>
      </c>
      <c r="B1960">
        <v>6</v>
      </c>
      <c r="C1960" t="s">
        <v>4060</v>
      </c>
      <c r="D1960" t="s">
        <v>2144</v>
      </c>
      <c r="E1960" t="s">
        <v>137</v>
      </c>
      <c r="F1960" t="s">
        <v>138</v>
      </c>
      <c r="G1960" t="s">
        <v>139</v>
      </c>
      <c r="H1960" t="s">
        <v>140</v>
      </c>
      <c r="I1960" t="s">
        <v>10</v>
      </c>
      <c r="J1960" t="s">
        <v>20</v>
      </c>
      <c r="K1960">
        <v>52</v>
      </c>
      <c r="L1960">
        <v>150486475</v>
      </c>
      <c r="M1960" t="s">
        <v>2145</v>
      </c>
      <c r="N1960">
        <v>958</v>
      </c>
      <c r="O1960">
        <v>12185931.710192405</v>
      </c>
      <c r="P1960" s="49" t="s">
        <v>33</v>
      </c>
      <c r="Q1960" s="49">
        <v>9800000</v>
      </c>
      <c r="R1960" s="49">
        <v>32.510452999999998</v>
      </c>
      <c r="S1960" s="49">
        <v>52.540310169999998</v>
      </c>
      <c r="T1960" s="49">
        <v>102.35469113918218</v>
      </c>
      <c r="U1960" s="49" t="s">
        <v>2146</v>
      </c>
      <c r="V1960" s="49">
        <v>0.29728859379567718</v>
      </c>
      <c r="W1960" s="49">
        <v>1.1827248672603601</v>
      </c>
      <c r="X1960" s="49">
        <v>2.8362873714296502</v>
      </c>
      <c r="Y1960" s="49">
        <v>44.303867318364098</v>
      </c>
      <c r="Z1960" s="49">
        <v>0.43808999999999998</v>
      </c>
      <c r="AA1960" s="49">
        <v>148.6976837</v>
      </c>
      <c r="AB1960" s="49">
        <v>1.7852155009999999</v>
      </c>
      <c r="AC1960" s="51">
        <v>0.55651590368719528</v>
      </c>
      <c r="AD1960" s="53">
        <v>98000</v>
      </c>
      <c r="AE1960" s="51">
        <v>124.34624194073882</v>
      </c>
      <c r="AF1960" s="51">
        <v>280.38489536507097</v>
      </c>
      <c r="AG1960" s="51">
        <v>42.313374449541129</v>
      </c>
      <c r="AH1960" s="51">
        <v>3.9419734091251629E-2</v>
      </c>
      <c r="AI1960" s="51">
        <v>0.1509117472053822</v>
      </c>
      <c r="AJ1960" s="51">
        <v>0.14107393531585311</v>
      </c>
      <c r="AK1960" s="51">
        <v>109.49241076955651</v>
      </c>
      <c r="AL1960" s="51">
        <v>76.941565940576396</v>
      </c>
      <c r="AM1960" s="51">
        <v>142.04325559853663</v>
      </c>
    </row>
    <row r="1961" spans="1:39">
      <c r="A1961" t="s">
        <v>4061</v>
      </c>
      <c r="B1961">
        <v>6</v>
      </c>
      <c r="C1961" t="s">
        <v>4062</v>
      </c>
      <c r="D1961" t="s">
        <v>2144</v>
      </c>
      <c r="E1961" t="s">
        <v>137</v>
      </c>
      <c r="F1961" t="s">
        <v>138</v>
      </c>
      <c r="G1961" t="s">
        <v>139</v>
      </c>
      <c r="H1961" t="s">
        <v>140</v>
      </c>
      <c r="I1961" t="s">
        <v>10</v>
      </c>
      <c r="J1961" t="s">
        <v>20</v>
      </c>
      <c r="K1961">
        <v>52</v>
      </c>
      <c r="L1961">
        <v>150486475</v>
      </c>
      <c r="M1961" t="s">
        <v>2145</v>
      </c>
      <c r="N1961">
        <v>959</v>
      </c>
      <c r="O1961">
        <v>12198665.181153944</v>
      </c>
      <c r="P1961" s="49" t="s">
        <v>33</v>
      </c>
      <c r="Q1961" s="49">
        <v>9800000</v>
      </c>
      <c r="R1961" s="49">
        <v>32.510452999999998</v>
      </c>
      <c r="S1961" s="49">
        <v>52.540310169999998</v>
      </c>
      <c r="T1961" s="49">
        <v>102.35469113918218</v>
      </c>
      <c r="U1961" s="49" t="s">
        <v>2146</v>
      </c>
      <c r="V1961" s="49">
        <v>0.29728859379567718</v>
      </c>
      <c r="W1961" s="49">
        <v>1.1827248672603601</v>
      </c>
      <c r="X1961" s="49">
        <v>2.8362873714296502</v>
      </c>
      <c r="Y1961" s="49">
        <v>44.303867318364098</v>
      </c>
      <c r="Z1961" s="49">
        <v>0.43808999999999998</v>
      </c>
      <c r="AA1961" s="49">
        <v>148.6976837</v>
      </c>
      <c r="AB1961" s="49">
        <v>1.7852155009999999</v>
      </c>
      <c r="AC1961" s="51">
        <v>0.55651590368719528</v>
      </c>
      <c r="AD1961" s="53">
        <v>98000</v>
      </c>
      <c r="AE1961" s="51">
        <v>124.47617531789739</v>
      </c>
      <c r="AF1961" s="51">
        <v>280.67787853682137</v>
      </c>
      <c r="AG1961" s="51">
        <v>42.324866541034005</v>
      </c>
      <c r="AH1961" s="51">
        <v>3.9224408092170857E-2</v>
      </c>
      <c r="AI1961" s="51">
        <v>0.1507951633440949</v>
      </c>
      <c r="AJ1961" s="51">
        <v>0.14107393531585311</v>
      </c>
      <c r="AK1961" s="51">
        <v>109.40782459077617</v>
      </c>
      <c r="AL1961" s="51">
        <v>76.882126267940208</v>
      </c>
      <c r="AM1961" s="51">
        <v>141.93352291361214</v>
      </c>
    </row>
    <row r="1962" spans="1:39">
      <c r="A1962" t="s">
        <v>4063</v>
      </c>
      <c r="B1962">
        <v>6</v>
      </c>
      <c r="C1962" t="s">
        <v>4064</v>
      </c>
      <c r="D1962" t="s">
        <v>2144</v>
      </c>
      <c r="E1962" t="s">
        <v>137</v>
      </c>
      <c r="F1962" t="s">
        <v>138</v>
      </c>
      <c r="G1962" t="s">
        <v>139</v>
      </c>
      <c r="H1962" t="s">
        <v>140</v>
      </c>
      <c r="I1962" t="s">
        <v>10</v>
      </c>
      <c r="J1962" t="s">
        <v>20</v>
      </c>
      <c r="K1962">
        <v>52</v>
      </c>
      <c r="L1962">
        <v>150486475</v>
      </c>
      <c r="M1962" t="s">
        <v>2145</v>
      </c>
      <c r="N1962">
        <v>960</v>
      </c>
      <c r="O1962">
        <v>12211398.652115483</v>
      </c>
      <c r="P1962" s="49" t="s">
        <v>33</v>
      </c>
      <c r="Q1962" s="49">
        <v>9800000</v>
      </c>
      <c r="R1962" s="49">
        <v>32.510452999999998</v>
      </c>
      <c r="S1962" s="49">
        <v>52.540310169999998</v>
      </c>
      <c r="T1962" s="49">
        <v>102.35469113918218</v>
      </c>
      <c r="U1962" s="49" t="s">
        <v>2146</v>
      </c>
      <c r="V1962" s="49">
        <v>0.29728859379567718</v>
      </c>
      <c r="W1962" s="49">
        <v>1.1827248672603601</v>
      </c>
      <c r="X1962" s="49">
        <v>2.8362873714296502</v>
      </c>
      <c r="Y1962" s="49">
        <v>44.303867318364098</v>
      </c>
      <c r="Z1962" s="49">
        <v>0.43808999999999998</v>
      </c>
      <c r="AA1962" s="49">
        <v>148.6976837</v>
      </c>
      <c r="AB1962" s="49">
        <v>1.7852155009999999</v>
      </c>
      <c r="AC1962" s="51">
        <v>0.55651590368719528</v>
      </c>
      <c r="AD1962" s="53">
        <v>98000</v>
      </c>
      <c r="AE1962" s="51">
        <v>124.60610869505595</v>
      </c>
      <c r="AF1962" s="51">
        <v>280.9708617085717</v>
      </c>
      <c r="AG1962" s="51">
        <v>42.336301624766776</v>
      </c>
      <c r="AH1962" s="51">
        <v>3.9029831182641833E-2</v>
      </c>
      <c r="AI1962" s="51">
        <v>0.15067861972348859</v>
      </c>
      <c r="AJ1962" s="51">
        <v>0.14107393531585311</v>
      </c>
      <c r="AK1962" s="51">
        <v>109.32326760819329</v>
      </c>
      <c r="AL1962" s="51">
        <v>76.822707111804988</v>
      </c>
      <c r="AM1962" s="51">
        <v>141.82382810458157</v>
      </c>
    </row>
    <row r="1963" spans="1:39">
      <c r="A1963" t="s">
        <v>4065</v>
      </c>
      <c r="B1963">
        <v>6</v>
      </c>
      <c r="C1963" t="s">
        <v>4066</v>
      </c>
      <c r="D1963" t="s">
        <v>2144</v>
      </c>
      <c r="E1963" t="s">
        <v>137</v>
      </c>
      <c r="F1963" t="s">
        <v>138</v>
      </c>
      <c r="G1963" t="s">
        <v>139</v>
      </c>
      <c r="H1963" t="s">
        <v>140</v>
      </c>
      <c r="I1963" t="s">
        <v>10</v>
      </c>
      <c r="J1963" t="s">
        <v>20</v>
      </c>
      <c r="K1963">
        <v>52</v>
      </c>
      <c r="L1963">
        <v>150486475</v>
      </c>
      <c r="M1963" t="s">
        <v>2145</v>
      </c>
      <c r="N1963">
        <v>961</v>
      </c>
      <c r="O1963">
        <v>12224132.123077022</v>
      </c>
      <c r="P1963" s="49" t="s">
        <v>33</v>
      </c>
      <c r="Q1963" s="49">
        <v>9800000</v>
      </c>
      <c r="R1963" s="49">
        <v>32.510452999999998</v>
      </c>
      <c r="S1963" s="49">
        <v>52.540310169999998</v>
      </c>
      <c r="T1963" s="49">
        <v>102.35469113918218</v>
      </c>
      <c r="U1963" s="49" t="s">
        <v>2146</v>
      </c>
      <c r="V1963" s="49">
        <v>0.29728859379567718</v>
      </c>
      <c r="W1963" s="49">
        <v>1.1827248672603601</v>
      </c>
      <c r="X1963" s="49">
        <v>2.8362873714296502</v>
      </c>
      <c r="Y1963" s="49">
        <v>44.303867318364098</v>
      </c>
      <c r="Z1963" s="49">
        <v>0.43808999999999998</v>
      </c>
      <c r="AA1963" s="49">
        <v>148.6976837</v>
      </c>
      <c r="AB1963" s="49">
        <v>1.7852155009999999</v>
      </c>
      <c r="AC1963" s="51">
        <v>0.55651590368719528</v>
      </c>
      <c r="AD1963" s="53">
        <v>98000</v>
      </c>
      <c r="AE1963" s="51">
        <v>124.7360420722145</v>
      </c>
      <c r="AF1963" s="51">
        <v>281.26384488032204</v>
      </c>
      <c r="AG1963" s="51">
        <v>42.347679919791268</v>
      </c>
      <c r="AH1963" s="51">
        <v>3.8836001933204703E-2</v>
      </c>
      <c r="AI1963" s="51">
        <v>0.1505621169966237</v>
      </c>
      <c r="AJ1963" s="51">
        <v>0.14107393531585311</v>
      </c>
      <c r="AK1963" s="51">
        <v>109.23874029562892</v>
      </c>
      <c r="AL1963" s="51">
        <v>76.763308805130222</v>
      </c>
      <c r="AM1963" s="51">
        <v>141.71417178612762</v>
      </c>
    </row>
    <row r="1964" spans="1:39">
      <c r="A1964" t="s">
        <v>4067</v>
      </c>
      <c r="B1964">
        <v>6</v>
      </c>
      <c r="C1964" t="s">
        <v>4068</v>
      </c>
      <c r="D1964" t="s">
        <v>2144</v>
      </c>
      <c r="E1964" t="s">
        <v>137</v>
      </c>
      <c r="F1964" t="s">
        <v>138</v>
      </c>
      <c r="G1964" t="s">
        <v>139</v>
      </c>
      <c r="H1964" t="s">
        <v>140</v>
      </c>
      <c r="I1964" t="s">
        <v>10</v>
      </c>
      <c r="J1964" t="s">
        <v>20</v>
      </c>
      <c r="K1964">
        <v>52</v>
      </c>
      <c r="L1964">
        <v>150486475</v>
      </c>
      <c r="M1964" t="s">
        <v>2145</v>
      </c>
      <c r="N1964">
        <v>962</v>
      </c>
      <c r="O1964">
        <v>12236865.594038561</v>
      </c>
      <c r="P1964" s="49" t="s">
        <v>33</v>
      </c>
      <c r="Q1964" s="49">
        <v>9800000</v>
      </c>
      <c r="R1964" s="49">
        <v>32.510452999999998</v>
      </c>
      <c r="S1964" s="49">
        <v>52.540310169999998</v>
      </c>
      <c r="T1964" s="49">
        <v>102.35469113918218</v>
      </c>
      <c r="U1964" s="49" t="s">
        <v>2146</v>
      </c>
      <c r="V1964" s="49">
        <v>0.29728859379567718</v>
      </c>
      <c r="W1964" s="49">
        <v>1.1827248672603601</v>
      </c>
      <c r="X1964" s="49">
        <v>2.8362873714296502</v>
      </c>
      <c r="Y1964" s="49">
        <v>44.303867318364098</v>
      </c>
      <c r="Z1964" s="49">
        <v>0.43808999999999998</v>
      </c>
      <c r="AA1964" s="49">
        <v>148.6976837</v>
      </c>
      <c r="AB1964" s="49">
        <v>1.7852155009999999</v>
      </c>
      <c r="AC1964" s="51">
        <v>0.55651590368719528</v>
      </c>
      <c r="AD1964" s="53">
        <v>98000</v>
      </c>
      <c r="AE1964" s="51">
        <v>124.86597544937307</v>
      </c>
      <c r="AF1964" s="51">
        <v>281.55682805207238</v>
      </c>
      <c r="AG1964" s="51">
        <v>42.359001644738328</v>
      </c>
      <c r="AH1964" s="51">
        <v>3.8642918906984687E-2</v>
      </c>
      <c r="AI1964" s="51">
        <v>0.15044565581234728</v>
      </c>
      <c r="AJ1964" s="51">
        <v>0.14107393531585311</v>
      </c>
      <c r="AK1964" s="51">
        <v>109.15424312384714</v>
      </c>
      <c r="AL1964" s="51">
        <v>76.703931678727159</v>
      </c>
      <c r="AM1964" s="51">
        <v>141.60455456896713</v>
      </c>
    </row>
    <row r="1965" spans="1:39">
      <c r="A1965" t="s">
        <v>4069</v>
      </c>
      <c r="B1965">
        <v>6</v>
      </c>
      <c r="C1965" t="s">
        <v>4070</v>
      </c>
      <c r="D1965" t="s">
        <v>2144</v>
      </c>
      <c r="E1965" t="s">
        <v>137</v>
      </c>
      <c r="F1965" t="s">
        <v>138</v>
      </c>
      <c r="G1965" t="s">
        <v>139</v>
      </c>
      <c r="H1965" t="s">
        <v>140</v>
      </c>
      <c r="I1965" t="s">
        <v>10</v>
      </c>
      <c r="J1965" t="s">
        <v>20</v>
      </c>
      <c r="K1965">
        <v>52</v>
      </c>
      <c r="L1965">
        <v>150486475</v>
      </c>
      <c r="M1965" t="s">
        <v>2145</v>
      </c>
      <c r="N1965">
        <v>963</v>
      </c>
      <c r="O1965">
        <v>12249599.0650001</v>
      </c>
      <c r="P1965" s="49" t="s">
        <v>33</v>
      </c>
      <c r="Q1965" s="49">
        <v>9800000</v>
      </c>
      <c r="R1965" s="49">
        <v>32.510452999999998</v>
      </c>
      <c r="S1965" s="49">
        <v>52.540310169999998</v>
      </c>
      <c r="T1965" s="49">
        <v>102.35469113918218</v>
      </c>
      <c r="U1965" s="49" t="s">
        <v>2146</v>
      </c>
      <c r="V1965" s="49">
        <v>0.29728859379567718</v>
      </c>
      <c r="W1965" s="49">
        <v>1.1827248672603601</v>
      </c>
      <c r="X1965" s="49">
        <v>2.8362873714296502</v>
      </c>
      <c r="Y1965" s="49">
        <v>44.303867318364098</v>
      </c>
      <c r="Z1965" s="49">
        <v>0.43808999999999998</v>
      </c>
      <c r="AA1965" s="49">
        <v>148.6976837</v>
      </c>
      <c r="AB1965" s="49">
        <v>1.7852155009999999</v>
      </c>
      <c r="AC1965" s="51">
        <v>0.55651590368719528</v>
      </c>
      <c r="AD1965" s="53">
        <v>98000</v>
      </c>
      <c r="AE1965" s="51">
        <v>124.99590882653163</v>
      </c>
      <c r="AF1965" s="51">
        <v>281.84981122382271</v>
      </c>
      <c r="AG1965" s="51">
        <v>42.370267017815671</v>
      </c>
      <c r="AH1965" s="51">
        <v>3.8450580659775295E-2</v>
      </c>
      <c r="AI1965" s="51">
        <v>0.15032923681530719</v>
      </c>
      <c r="AJ1965" s="51">
        <v>0.14107393531585311</v>
      </c>
      <c r="AK1965" s="51">
        <v>109.06977656056532</v>
      </c>
      <c r="AL1965" s="51">
        <v>76.644576061266136</v>
      </c>
      <c r="AM1965" s="51">
        <v>141.49497705986448</v>
      </c>
    </row>
    <row r="1966" spans="1:39">
      <c r="A1966" t="s">
        <v>4071</v>
      </c>
      <c r="B1966">
        <v>6</v>
      </c>
      <c r="C1966" t="s">
        <v>4072</v>
      </c>
      <c r="D1966" t="s">
        <v>2144</v>
      </c>
      <c r="E1966" t="s">
        <v>137</v>
      </c>
      <c r="F1966" t="s">
        <v>138</v>
      </c>
      <c r="G1966" t="s">
        <v>139</v>
      </c>
      <c r="H1966" t="s">
        <v>140</v>
      </c>
      <c r="I1966" t="s">
        <v>10</v>
      </c>
      <c r="J1966" t="s">
        <v>20</v>
      </c>
      <c r="K1966">
        <v>52</v>
      </c>
      <c r="L1966">
        <v>150486475</v>
      </c>
      <c r="M1966" t="s">
        <v>2145</v>
      </c>
      <c r="N1966">
        <v>964</v>
      </c>
      <c r="O1966">
        <v>12262332.535961639</v>
      </c>
      <c r="P1966" s="49" t="s">
        <v>33</v>
      </c>
      <c r="Q1966" s="49">
        <v>9800000</v>
      </c>
      <c r="R1966" s="49">
        <v>32.510452999999998</v>
      </c>
      <c r="S1966" s="49">
        <v>52.540310169999998</v>
      </c>
      <c r="T1966" s="49">
        <v>102.35469113918218</v>
      </c>
      <c r="U1966" s="49" t="s">
        <v>2146</v>
      </c>
      <c r="V1966" s="49">
        <v>0.29728859379567718</v>
      </c>
      <c r="W1966" s="49">
        <v>1.1827248672603601</v>
      </c>
      <c r="X1966" s="49">
        <v>2.8362873714296502</v>
      </c>
      <c r="Y1966" s="49">
        <v>44.303867318364098</v>
      </c>
      <c r="Z1966" s="49">
        <v>0.43808999999999998</v>
      </c>
      <c r="AA1966" s="49">
        <v>148.6976837</v>
      </c>
      <c r="AB1966" s="49">
        <v>1.7852155009999999</v>
      </c>
      <c r="AC1966" s="51">
        <v>0.55651590368719528</v>
      </c>
      <c r="AD1966" s="53">
        <v>98000</v>
      </c>
      <c r="AE1966" s="51">
        <v>125.1258422036902</v>
      </c>
      <c r="AF1966" s="51">
        <v>282.14279439557311</v>
      </c>
      <c r="AG1966" s="51">
        <v>42.381476256805826</v>
      </c>
      <c r="AH1966" s="51">
        <v>3.8258985740329522E-2</v>
      </c>
      <c r="AI1966" s="51">
        <v>0.15021286064596659</v>
      </c>
      <c r="AJ1966" s="51">
        <v>0.14107393531585311</v>
      </c>
      <c r="AK1966" s="51">
        <v>108.98534107046468</v>
      </c>
      <c r="AL1966" s="51">
        <v>76.585242279283975</v>
      </c>
      <c r="AM1966" s="51">
        <v>141.38543986164541</v>
      </c>
    </row>
    <row r="1967" spans="1:39">
      <c r="A1967" t="s">
        <v>4073</v>
      </c>
      <c r="B1967">
        <v>6</v>
      </c>
      <c r="C1967" t="s">
        <v>4074</v>
      </c>
      <c r="D1967" t="s">
        <v>2144</v>
      </c>
      <c r="E1967" t="s">
        <v>137</v>
      </c>
      <c r="F1967" t="s">
        <v>138</v>
      </c>
      <c r="G1967" t="s">
        <v>139</v>
      </c>
      <c r="H1967" t="s">
        <v>140</v>
      </c>
      <c r="I1967" t="s">
        <v>10</v>
      </c>
      <c r="J1967" t="s">
        <v>20</v>
      </c>
      <c r="K1967">
        <v>52</v>
      </c>
      <c r="L1967">
        <v>150486475</v>
      </c>
      <c r="M1967" t="s">
        <v>2145</v>
      </c>
      <c r="N1967">
        <v>965</v>
      </c>
      <c r="O1967">
        <v>12275066.006923178</v>
      </c>
      <c r="P1967" s="49" t="s">
        <v>33</v>
      </c>
      <c r="Q1967" s="49">
        <v>9800000</v>
      </c>
      <c r="R1967" s="49">
        <v>32.510452999999998</v>
      </c>
      <c r="S1967" s="49">
        <v>52.540310169999998</v>
      </c>
      <c r="T1967" s="49">
        <v>102.35469113918218</v>
      </c>
      <c r="U1967" s="49" t="s">
        <v>2146</v>
      </c>
      <c r="V1967" s="49">
        <v>0.29728859379567718</v>
      </c>
      <c r="W1967" s="49">
        <v>1.1827248672603601</v>
      </c>
      <c r="X1967" s="49">
        <v>2.8362873714296502</v>
      </c>
      <c r="Y1967" s="49">
        <v>44.303867318364098</v>
      </c>
      <c r="Z1967" s="49">
        <v>0.43808999999999998</v>
      </c>
      <c r="AA1967" s="49">
        <v>148.6976837</v>
      </c>
      <c r="AB1967" s="49">
        <v>1.7852155009999999</v>
      </c>
      <c r="AC1967" s="51">
        <v>0.55651590368719528</v>
      </c>
      <c r="AD1967" s="53">
        <v>98000</v>
      </c>
      <c r="AE1967" s="51">
        <v>125.25577558084876</v>
      </c>
      <c r="AF1967" s="51">
        <v>282.43577756732344</v>
      </c>
      <c r="AG1967" s="51">
        <v>42.392629579064014</v>
      </c>
      <c r="AH1967" s="51">
        <v>3.8068132690202976E-2</v>
      </c>
      <c r="AI1967" s="51">
        <v>0.15009652794061829</v>
      </c>
      <c r="AJ1967" s="51">
        <v>0.14107393531585311</v>
      </c>
      <c r="AK1967" s="51">
        <v>108.90093711520072</v>
      </c>
      <c r="AL1967" s="51">
        <v>76.525930657191225</v>
      </c>
      <c r="AM1967" s="51">
        <v>141.27594357321021</v>
      </c>
    </row>
    <row r="1968" spans="1:39">
      <c r="A1968" t="s">
        <v>4075</v>
      </c>
      <c r="B1968">
        <v>6</v>
      </c>
      <c r="C1968" t="s">
        <v>4076</v>
      </c>
      <c r="D1968" t="s">
        <v>2144</v>
      </c>
      <c r="E1968" t="s">
        <v>137</v>
      </c>
      <c r="F1968" t="s">
        <v>138</v>
      </c>
      <c r="G1968" t="s">
        <v>139</v>
      </c>
      <c r="H1968" t="s">
        <v>140</v>
      </c>
      <c r="I1968" t="s">
        <v>10</v>
      </c>
      <c r="J1968" t="s">
        <v>20</v>
      </c>
      <c r="K1968">
        <v>52</v>
      </c>
      <c r="L1968">
        <v>150486475</v>
      </c>
      <c r="M1968" t="s">
        <v>2145</v>
      </c>
      <c r="N1968">
        <v>966</v>
      </c>
      <c r="O1968">
        <v>12287799.477884717</v>
      </c>
      <c r="P1968" s="49" t="s">
        <v>33</v>
      </c>
      <c r="Q1968" s="49">
        <v>9800000</v>
      </c>
      <c r="R1968" s="49">
        <v>32.510452999999998</v>
      </c>
      <c r="S1968" s="49">
        <v>52.540310169999998</v>
      </c>
      <c r="T1968" s="49">
        <v>102.35469113918218</v>
      </c>
      <c r="U1968" s="49" t="s">
        <v>2146</v>
      </c>
      <c r="V1968" s="49">
        <v>0.29728859379567718</v>
      </c>
      <c r="W1968" s="49">
        <v>1.1827248672603601</v>
      </c>
      <c r="X1968" s="49">
        <v>2.8362873714296502</v>
      </c>
      <c r="Y1968" s="49">
        <v>44.303867318364098</v>
      </c>
      <c r="Z1968" s="49">
        <v>0.43808999999999998</v>
      </c>
      <c r="AA1968" s="49">
        <v>148.6976837</v>
      </c>
      <c r="AB1968" s="49">
        <v>1.7852155009999999</v>
      </c>
      <c r="AC1968" s="51">
        <v>0.55651590368719528</v>
      </c>
      <c r="AD1968" s="53">
        <v>98000</v>
      </c>
      <c r="AE1968" s="51">
        <v>125.38570895800731</v>
      </c>
      <c r="AF1968" s="51">
        <v>282.72876073907378</v>
      </c>
      <c r="AG1968" s="51">
        <v>42.403727201516112</v>
      </c>
      <c r="AH1968" s="51">
        <v>3.7878020043946393E-2</v>
      </c>
      <c r="AI1968" s="51">
        <v>0.14998023933139892</v>
      </c>
      <c r="AJ1968" s="51">
        <v>0.14107393531585311</v>
      </c>
      <c r="AK1968" s="51">
        <v>108.81656515341342</v>
      </c>
      <c r="AL1968" s="51">
        <v>76.466641517279456</v>
      </c>
      <c r="AM1968" s="51">
        <v>141.1664887895474</v>
      </c>
    </row>
    <row r="1969" spans="1:39">
      <c r="A1969" t="s">
        <v>4077</v>
      </c>
      <c r="B1969">
        <v>6</v>
      </c>
      <c r="C1969" t="s">
        <v>4078</v>
      </c>
      <c r="D1969" t="s">
        <v>2144</v>
      </c>
      <c r="E1969" t="s">
        <v>137</v>
      </c>
      <c r="F1969" t="s">
        <v>138</v>
      </c>
      <c r="G1969" t="s">
        <v>139</v>
      </c>
      <c r="H1969" t="s">
        <v>140</v>
      </c>
      <c r="I1969" t="s">
        <v>10</v>
      </c>
      <c r="J1969" t="s">
        <v>20</v>
      </c>
      <c r="K1969">
        <v>52</v>
      </c>
      <c r="L1969">
        <v>150486475</v>
      </c>
      <c r="M1969" t="s">
        <v>2145</v>
      </c>
      <c r="N1969">
        <v>967</v>
      </c>
      <c r="O1969">
        <v>12300532.948846256</v>
      </c>
      <c r="P1969" s="49" t="s">
        <v>33</v>
      </c>
      <c r="Q1969" s="49">
        <v>9800000</v>
      </c>
      <c r="R1969" s="49">
        <v>32.510452999999998</v>
      </c>
      <c r="S1969" s="49">
        <v>52.540310169999998</v>
      </c>
      <c r="T1969" s="49">
        <v>102.35469113918218</v>
      </c>
      <c r="U1969" s="49" t="s">
        <v>2146</v>
      </c>
      <c r="V1969" s="49">
        <v>0.29728859379567718</v>
      </c>
      <c r="W1969" s="49">
        <v>1.1827248672603601</v>
      </c>
      <c r="X1969" s="49">
        <v>2.8362873714296502</v>
      </c>
      <c r="Y1969" s="49">
        <v>44.303867318364098</v>
      </c>
      <c r="Z1969" s="49">
        <v>0.43808999999999998</v>
      </c>
      <c r="AA1969" s="49">
        <v>148.6976837</v>
      </c>
      <c r="AB1969" s="49">
        <v>1.7852155009999999</v>
      </c>
      <c r="AC1969" s="51">
        <v>0.55651590368719528</v>
      </c>
      <c r="AD1969" s="53">
        <v>98000</v>
      </c>
      <c r="AE1969" s="51">
        <v>125.51564233516588</v>
      </c>
      <c r="AF1969" s="51">
        <v>283.02174391082411</v>
      </c>
      <c r="AG1969" s="51">
        <v>42.414769340656605</v>
      </c>
      <c r="AH1969" s="51">
        <v>3.7688646329155626E-2</v>
      </c>
      <c r="AI1969" s="51">
        <v>0.14986399544630344</v>
      </c>
      <c r="AJ1969" s="51">
        <v>0.14107393531585311</v>
      </c>
      <c r="AK1969" s="51">
        <v>108.73222564073782</v>
      </c>
      <c r="AL1969" s="51">
        <v>76.407375179728604</v>
      </c>
      <c r="AM1969" s="51">
        <v>141.05707610174707</v>
      </c>
    </row>
    <row r="1970" spans="1:39">
      <c r="A1970" t="s">
        <v>4079</v>
      </c>
      <c r="B1970">
        <v>6</v>
      </c>
      <c r="C1970" t="s">
        <v>4080</v>
      </c>
      <c r="D1970" t="s">
        <v>2144</v>
      </c>
      <c r="E1970" t="s">
        <v>137</v>
      </c>
      <c r="F1970" t="s">
        <v>138</v>
      </c>
      <c r="G1970" t="s">
        <v>139</v>
      </c>
      <c r="H1970" t="s">
        <v>140</v>
      </c>
      <c r="I1970" t="s">
        <v>10</v>
      </c>
      <c r="J1970" t="s">
        <v>20</v>
      </c>
      <c r="K1970">
        <v>52</v>
      </c>
      <c r="L1970">
        <v>150486475</v>
      </c>
      <c r="M1970" t="s">
        <v>2145</v>
      </c>
      <c r="N1970">
        <v>968</v>
      </c>
      <c r="O1970">
        <v>12313266.419807795</v>
      </c>
      <c r="P1970" s="49" t="s">
        <v>33</v>
      </c>
      <c r="Q1970" s="49">
        <v>9800000</v>
      </c>
      <c r="R1970" s="49">
        <v>32.510452999999998</v>
      </c>
      <c r="S1970" s="49">
        <v>52.540310169999998</v>
      </c>
      <c r="T1970" s="49">
        <v>102.35469113918218</v>
      </c>
      <c r="U1970" s="49" t="s">
        <v>2146</v>
      </c>
      <c r="V1970" s="49">
        <v>0.29728859379567718</v>
      </c>
      <c r="W1970" s="49">
        <v>1.1827248672603601</v>
      </c>
      <c r="X1970" s="49">
        <v>2.8362873714296502</v>
      </c>
      <c r="Y1970" s="49">
        <v>44.303867318364098</v>
      </c>
      <c r="Z1970" s="49">
        <v>0.43808999999999998</v>
      </c>
      <c r="AA1970" s="49">
        <v>148.6976837</v>
      </c>
      <c r="AB1970" s="49">
        <v>1.7852155009999999</v>
      </c>
      <c r="AC1970" s="51">
        <v>0.55651590368719528</v>
      </c>
      <c r="AD1970" s="53">
        <v>98000</v>
      </c>
      <c r="AE1970" s="51">
        <v>125.64557571232444</v>
      </c>
      <c r="AF1970" s="51">
        <v>283.31472708257445</v>
      </c>
      <c r="AG1970" s="51">
        <v>42.425756212546602</v>
      </c>
      <c r="AH1970" s="51">
        <v>3.7500010066652802E-2</v>
      </c>
      <c r="AI1970" s="51">
        <v>0.14974779690919937</v>
      </c>
      <c r="AJ1970" s="51">
        <v>0.14107393531585311</v>
      </c>
      <c r="AK1970" s="51">
        <v>108.64791902981439</v>
      </c>
      <c r="AL1970" s="51">
        <v>76.348131962614275</v>
      </c>
      <c r="AM1970" s="51">
        <v>140.9477060970145</v>
      </c>
    </row>
    <row r="1971" spans="1:39">
      <c r="A1971" t="s">
        <v>4081</v>
      </c>
      <c r="B1971">
        <v>6</v>
      </c>
      <c r="C1971" t="s">
        <v>4082</v>
      </c>
      <c r="D1971" t="s">
        <v>2144</v>
      </c>
      <c r="E1971" t="s">
        <v>137</v>
      </c>
      <c r="F1971" t="s">
        <v>138</v>
      </c>
      <c r="G1971" t="s">
        <v>139</v>
      </c>
      <c r="H1971" t="s">
        <v>140</v>
      </c>
      <c r="I1971" t="s">
        <v>10</v>
      </c>
      <c r="J1971" t="s">
        <v>20</v>
      </c>
      <c r="K1971">
        <v>52</v>
      </c>
      <c r="L1971">
        <v>150486475</v>
      </c>
      <c r="M1971" t="s">
        <v>2145</v>
      </c>
      <c r="N1971">
        <v>969</v>
      </c>
      <c r="O1971">
        <v>12325999.890769335</v>
      </c>
      <c r="P1971" s="49" t="s">
        <v>33</v>
      </c>
      <c r="Q1971" s="49">
        <v>9800000</v>
      </c>
      <c r="R1971" s="49">
        <v>32.510452999999998</v>
      </c>
      <c r="S1971" s="49">
        <v>52.540310169999998</v>
      </c>
      <c r="T1971" s="49">
        <v>102.35469113918218</v>
      </c>
      <c r="U1971" s="49" t="s">
        <v>2146</v>
      </c>
      <c r="V1971" s="49">
        <v>0.29728859379567718</v>
      </c>
      <c r="W1971" s="49">
        <v>1.1827248672603601</v>
      </c>
      <c r="X1971" s="49">
        <v>2.8362873714296502</v>
      </c>
      <c r="Y1971" s="49">
        <v>44.303867318364098</v>
      </c>
      <c r="Z1971" s="49">
        <v>0.43808999999999998</v>
      </c>
      <c r="AA1971" s="49">
        <v>148.6976837</v>
      </c>
      <c r="AB1971" s="49">
        <v>1.7852155009999999</v>
      </c>
      <c r="AC1971" s="51">
        <v>0.55651590368719528</v>
      </c>
      <c r="AD1971" s="53">
        <v>98000</v>
      </c>
      <c r="AE1971" s="51">
        <v>125.77550908948301</v>
      </c>
      <c r="AF1971" s="51">
        <v>283.60771025432484</v>
      </c>
      <c r="AG1971" s="51">
        <v>42.436688032811851</v>
      </c>
      <c r="AH1971" s="51">
        <v>3.7312109770462253E-2</v>
      </c>
      <c r="AI1971" s="51">
        <v>0.14963164433984114</v>
      </c>
      <c r="AJ1971" s="51">
        <v>0.14107393531585311</v>
      </c>
      <c r="AK1971" s="51">
        <v>108.56364577029933</v>
      </c>
      <c r="AL1971" s="51">
        <v>76.288912181915023</v>
      </c>
      <c r="AM1971" s="51">
        <v>140.83837935868362</v>
      </c>
    </row>
    <row r="1972" spans="1:39">
      <c r="A1972" t="s">
        <v>4083</v>
      </c>
      <c r="B1972">
        <v>6</v>
      </c>
      <c r="C1972" t="s">
        <v>4084</v>
      </c>
      <c r="D1972" t="s">
        <v>2144</v>
      </c>
      <c r="E1972" t="s">
        <v>137</v>
      </c>
      <c r="F1972" t="s">
        <v>138</v>
      </c>
      <c r="G1972" t="s">
        <v>139</v>
      </c>
      <c r="H1972" t="s">
        <v>140</v>
      </c>
      <c r="I1972" t="s">
        <v>10</v>
      </c>
      <c r="J1972" t="s">
        <v>20</v>
      </c>
      <c r="K1972">
        <v>52</v>
      </c>
      <c r="L1972">
        <v>150486475</v>
      </c>
      <c r="M1972" t="s">
        <v>2145</v>
      </c>
      <c r="N1972">
        <v>970</v>
      </c>
      <c r="O1972">
        <v>12338733.361730874</v>
      </c>
      <c r="P1972" s="49" t="s">
        <v>33</v>
      </c>
      <c r="Q1972" s="49">
        <v>9800000</v>
      </c>
      <c r="R1972" s="49">
        <v>32.510452999999998</v>
      </c>
      <c r="S1972" s="49">
        <v>52.540310169999998</v>
      </c>
      <c r="T1972" s="49">
        <v>102.35469113918218</v>
      </c>
      <c r="U1972" s="49" t="s">
        <v>2146</v>
      </c>
      <c r="V1972" s="49">
        <v>0.29728859379567718</v>
      </c>
      <c r="W1972" s="49">
        <v>1.1827248672603601</v>
      </c>
      <c r="X1972" s="49">
        <v>2.8362873714296502</v>
      </c>
      <c r="Y1972" s="49">
        <v>44.303867318364098</v>
      </c>
      <c r="Z1972" s="49">
        <v>0.43808999999999998</v>
      </c>
      <c r="AA1972" s="49">
        <v>148.6976837</v>
      </c>
      <c r="AB1972" s="49">
        <v>1.7852155009999999</v>
      </c>
      <c r="AC1972" s="51">
        <v>0.55651590368719528</v>
      </c>
      <c r="AD1972" s="53">
        <v>98000</v>
      </c>
      <c r="AE1972" s="51">
        <v>125.90544246664157</v>
      </c>
      <c r="AF1972" s="51">
        <v>283.90069342607518</v>
      </c>
      <c r="AG1972" s="51">
        <v>42.44756501664078</v>
      </c>
      <c r="AH1972" s="51">
        <v>3.7124943947967955E-2</v>
      </c>
      <c r="AI1972" s="51">
        <v>0.14951553835388462</v>
      </c>
      <c r="AJ1972" s="51">
        <v>0.14107393531585311</v>
      </c>
      <c r="AK1972" s="51">
        <v>108.4794063088752</v>
      </c>
      <c r="AL1972" s="51">
        <v>76.229716151519781</v>
      </c>
      <c r="AM1972" s="51">
        <v>140.72909646623063</v>
      </c>
    </row>
    <row r="1973" spans="1:39">
      <c r="A1973" t="s">
        <v>4085</v>
      </c>
      <c r="B1973">
        <v>6</v>
      </c>
      <c r="C1973" t="s">
        <v>4086</v>
      </c>
      <c r="D1973" t="s">
        <v>2144</v>
      </c>
      <c r="E1973" t="s">
        <v>137</v>
      </c>
      <c r="F1973" t="s">
        <v>138</v>
      </c>
      <c r="G1973" t="s">
        <v>139</v>
      </c>
      <c r="H1973" t="s">
        <v>140</v>
      </c>
      <c r="I1973" t="s">
        <v>10</v>
      </c>
      <c r="J1973" t="s">
        <v>20</v>
      </c>
      <c r="K1973">
        <v>52</v>
      </c>
      <c r="L1973">
        <v>150486475</v>
      </c>
      <c r="M1973" t="s">
        <v>2145</v>
      </c>
      <c r="N1973">
        <v>971</v>
      </c>
      <c r="O1973">
        <v>12351466.832692413</v>
      </c>
      <c r="P1973" s="49" t="s">
        <v>33</v>
      </c>
      <c r="Q1973" s="49">
        <v>9800000</v>
      </c>
      <c r="R1973" s="49">
        <v>32.510452999999998</v>
      </c>
      <c r="S1973" s="49">
        <v>52.540310169999998</v>
      </c>
      <c r="T1973" s="49">
        <v>102.35469113918218</v>
      </c>
      <c r="U1973" s="49" t="s">
        <v>2146</v>
      </c>
      <c r="V1973" s="49">
        <v>0.29728859379567718</v>
      </c>
      <c r="W1973" s="49">
        <v>1.1827248672603601</v>
      </c>
      <c r="X1973" s="49">
        <v>2.8362873714296502</v>
      </c>
      <c r="Y1973" s="49">
        <v>44.303867318364098</v>
      </c>
      <c r="Z1973" s="49">
        <v>0.43808999999999998</v>
      </c>
      <c r="AA1973" s="49">
        <v>148.6976837</v>
      </c>
      <c r="AB1973" s="49">
        <v>1.7852155009999999</v>
      </c>
      <c r="AC1973" s="51">
        <v>0.55651590368719528</v>
      </c>
      <c r="AD1973" s="53">
        <v>98000</v>
      </c>
      <c r="AE1973" s="51">
        <v>126.03537584380013</v>
      </c>
      <c r="AF1973" s="51">
        <v>284.19367659782552</v>
      </c>
      <c r="AG1973" s="51">
        <v>42.458387378782554</v>
      </c>
      <c r="AH1973" s="51">
        <v>3.6938511099865415E-2</v>
      </c>
      <c r="AI1973" s="51">
        <v>0.14939947956290109</v>
      </c>
      <c r="AJ1973" s="51">
        <v>0.14107393531585311</v>
      </c>
      <c r="AK1973" s="51">
        <v>108.39520108926104</v>
      </c>
      <c r="AL1973" s="51">
        <v>76.170544183234966</v>
      </c>
      <c r="AM1973" s="51">
        <v>140.61985799528711</v>
      </c>
    </row>
    <row r="1974" spans="1:39">
      <c r="A1974" t="s">
        <v>4087</v>
      </c>
      <c r="B1974">
        <v>6</v>
      </c>
      <c r="C1974" t="s">
        <v>4088</v>
      </c>
      <c r="D1974" t="s">
        <v>2144</v>
      </c>
      <c r="E1974" t="s">
        <v>137</v>
      </c>
      <c r="F1974" t="s">
        <v>138</v>
      </c>
      <c r="G1974" t="s">
        <v>139</v>
      </c>
      <c r="H1974" t="s">
        <v>140</v>
      </c>
      <c r="I1974" t="s">
        <v>10</v>
      </c>
      <c r="J1974" t="s">
        <v>20</v>
      </c>
      <c r="K1974">
        <v>52</v>
      </c>
      <c r="L1974">
        <v>150486475</v>
      </c>
      <c r="M1974" t="s">
        <v>2145</v>
      </c>
      <c r="N1974">
        <v>972</v>
      </c>
      <c r="O1974">
        <v>12364200.303653952</v>
      </c>
      <c r="P1974" s="49" t="s">
        <v>33</v>
      </c>
      <c r="Q1974" s="49">
        <v>9800000</v>
      </c>
      <c r="R1974" s="49">
        <v>32.510452999999998</v>
      </c>
      <c r="S1974" s="49">
        <v>52.540310169999998</v>
      </c>
      <c r="T1974" s="49">
        <v>102.35469113918218</v>
      </c>
      <c r="U1974" s="49" t="s">
        <v>2146</v>
      </c>
      <c r="V1974" s="49">
        <v>0.29728859379567718</v>
      </c>
      <c r="W1974" s="49">
        <v>1.1827248672603601</v>
      </c>
      <c r="X1974" s="49">
        <v>2.8362873714296502</v>
      </c>
      <c r="Y1974" s="49">
        <v>44.303867318364098</v>
      </c>
      <c r="Z1974" s="49">
        <v>0.43808999999999998</v>
      </c>
      <c r="AA1974" s="49">
        <v>148.6976837</v>
      </c>
      <c r="AB1974" s="49">
        <v>1.7852155009999999</v>
      </c>
      <c r="AC1974" s="51">
        <v>0.55651590368719528</v>
      </c>
      <c r="AD1974" s="53">
        <v>98000</v>
      </c>
      <c r="AE1974" s="51">
        <v>126.16530922095869</v>
      </c>
      <c r="AF1974" s="51">
        <v>284.48665976957585</v>
      </c>
      <c r="AG1974" s="51">
        <v>42.46915533354521</v>
      </c>
      <c r="AH1974" s="51">
        <v>3.6752809720525061E-2</v>
      </c>
      <c r="AI1974" s="51">
        <v>0.14928346857439195</v>
      </c>
      <c r="AJ1974" s="51">
        <v>0.14107393531585311</v>
      </c>
      <c r="AK1974" s="51">
        <v>108.311030552223</v>
      </c>
      <c r="AL1974" s="51">
        <v>76.111396586791997</v>
      </c>
      <c r="AM1974" s="51">
        <v>140.51066451765402</v>
      </c>
    </row>
    <row r="1975" spans="1:39">
      <c r="A1975" t="s">
        <v>4089</v>
      </c>
      <c r="B1975">
        <v>6</v>
      </c>
      <c r="C1975" t="s">
        <v>4090</v>
      </c>
      <c r="D1975" t="s">
        <v>2144</v>
      </c>
      <c r="E1975" t="s">
        <v>137</v>
      </c>
      <c r="F1975" t="s">
        <v>138</v>
      </c>
      <c r="G1975" t="s">
        <v>139</v>
      </c>
      <c r="H1975" t="s">
        <v>140</v>
      </c>
      <c r="I1975" t="s">
        <v>10</v>
      </c>
      <c r="J1975" t="s">
        <v>20</v>
      </c>
      <c r="K1975">
        <v>52</v>
      </c>
      <c r="L1975">
        <v>150486475</v>
      </c>
      <c r="M1975" t="s">
        <v>2145</v>
      </c>
      <c r="N1975">
        <v>973</v>
      </c>
      <c r="O1975">
        <v>12376933.774615491</v>
      </c>
      <c r="P1975" s="49" t="s">
        <v>33</v>
      </c>
      <c r="Q1975" s="49">
        <v>9800000</v>
      </c>
      <c r="R1975" s="49">
        <v>32.510452999999998</v>
      </c>
      <c r="S1975" s="49">
        <v>52.540310169999998</v>
      </c>
      <c r="T1975" s="49">
        <v>102.35469113918218</v>
      </c>
      <c r="U1975" s="49" t="s">
        <v>2146</v>
      </c>
      <c r="V1975" s="49">
        <v>0.29728859379567718</v>
      </c>
      <c r="W1975" s="49">
        <v>1.1827248672603601</v>
      </c>
      <c r="X1975" s="49">
        <v>2.8362873714296502</v>
      </c>
      <c r="Y1975" s="49">
        <v>44.303867318364098</v>
      </c>
      <c r="Z1975" s="49">
        <v>0.43808999999999998</v>
      </c>
      <c r="AA1975" s="49">
        <v>148.6976837</v>
      </c>
      <c r="AB1975" s="49">
        <v>1.7852155009999999</v>
      </c>
      <c r="AC1975" s="51">
        <v>0.55651590368719528</v>
      </c>
      <c r="AD1975" s="53">
        <v>98000</v>
      </c>
      <c r="AE1975" s="51">
        <v>126.29524259811726</v>
      </c>
      <c r="AF1975" s="51">
        <v>284.77964294132624</v>
      </c>
      <c r="AG1975" s="51">
        <v>42.479869094793735</v>
      </c>
      <c r="AH1975" s="51">
        <v>3.65678382977307E-2</v>
      </c>
      <c r="AI1975" s="51">
        <v>0.14916750599180276</v>
      </c>
      <c r="AJ1975" s="51">
        <v>0.14107393531585311</v>
      </c>
      <c r="AK1975" s="51">
        <v>108.2268951355846</v>
      </c>
      <c r="AL1975" s="51">
        <v>76.052273669854429</v>
      </c>
      <c r="AM1975" s="51">
        <v>140.40151660131477</v>
      </c>
    </row>
    <row r="1976" spans="1:39">
      <c r="A1976" t="s">
        <v>4091</v>
      </c>
      <c r="B1976">
        <v>6</v>
      </c>
      <c r="C1976" t="s">
        <v>4092</v>
      </c>
      <c r="D1976" t="s">
        <v>2144</v>
      </c>
      <c r="E1976" t="s">
        <v>137</v>
      </c>
      <c r="F1976" t="s">
        <v>138</v>
      </c>
      <c r="G1976" t="s">
        <v>139</v>
      </c>
      <c r="H1976" t="s">
        <v>140</v>
      </c>
      <c r="I1976" t="s">
        <v>10</v>
      </c>
      <c r="J1976" t="s">
        <v>20</v>
      </c>
      <c r="K1976">
        <v>52</v>
      </c>
      <c r="L1976">
        <v>150486475</v>
      </c>
      <c r="M1976" t="s">
        <v>2145</v>
      </c>
      <c r="N1976">
        <v>974</v>
      </c>
      <c r="O1976">
        <v>12389667.24557703</v>
      </c>
      <c r="P1976" s="49" t="s">
        <v>33</v>
      </c>
      <c r="Q1976" s="49">
        <v>9800000</v>
      </c>
      <c r="R1976" s="49">
        <v>32.510452999999998</v>
      </c>
      <c r="S1976" s="49">
        <v>52.540310169999998</v>
      </c>
      <c r="T1976" s="49">
        <v>102.35469113918218</v>
      </c>
      <c r="U1976" s="49" t="s">
        <v>2146</v>
      </c>
      <c r="V1976" s="49">
        <v>0.29728859379567718</v>
      </c>
      <c r="W1976" s="49">
        <v>1.1827248672603601</v>
      </c>
      <c r="X1976" s="49">
        <v>2.8362873714296502</v>
      </c>
      <c r="Y1976" s="49">
        <v>44.303867318364098</v>
      </c>
      <c r="Z1976" s="49">
        <v>0.43808999999999998</v>
      </c>
      <c r="AA1976" s="49">
        <v>148.6976837</v>
      </c>
      <c r="AB1976" s="49">
        <v>1.7852155009999999</v>
      </c>
      <c r="AC1976" s="51">
        <v>0.55651590368719528</v>
      </c>
      <c r="AD1976" s="53">
        <v>98000</v>
      </c>
      <c r="AE1976" s="51">
        <v>126.42517597527582</v>
      </c>
      <c r="AF1976" s="51">
        <v>285.07262611307658</v>
      </c>
      <c r="AG1976" s="51">
        <v>42.490528875948215</v>
      </c>
      <c r="AH1976" s="51">
        <v>3.6383595312989014E-2</v>
      </c>
      <c r="AI1976" s="51">
        <v>0.1490515924145378</v>
      </c>
      <c r="AJ1976" s="51">
        <v>0.14107393531585311</v>
      </c>
      <c r="AK1976" s="51">
        <v>108.14279527423722</v>
      </c>
      <c r="AL1976" s="51">
        <v>75.993175738025428</v>
      </c>
      <c r="AM1976" s="51">
        <v>140.292414810449</v>
      </c>
    </row>
    <row r="1977" spans="1:39">
      <c r="A1977" t="s">
        <v>4093</v>
      </c>
      <c r="B1977">
        <v>6</v>
      </c>
      <c r="C1977" t="s">
        <v>4094</v>
      </c>
      <c r="D1977" t="s">
        <v>2144</v>
      </c>
      <c r="E1977" t="s">
        <v>137</v>
      </c>
      <c r="F1977" t="s">
        <v>138</v>
      </c>
      <c r="G1977" t="s">
        <v>139</v>
      </c>
      <c r="H1977" t="s">
        <v>140</v>
      </c>
      <c r="I1977" t="s">
        <v>10</v>
      </c>
      <c r="J1977" t="s">
        <v>20</v>
      </c>
      <c r="K1977">
        <v>52</v>
      </c>
      <c r="L1977">
        <v>150486475</v>
      </c>
      <c r="M1977" t="s">
        <v>2145</v>
      </c>
      <c r="N1977">
        <v>975</v>
      </c>
      <c r="O1977">
        <v>12402400.716538569</v>
      </c>
      <c r="P1977" s="49" t="s">
        <v>33</v>
      </c>
      <c r="Q1977" s="49">
        <v>9800000</v>
      </c>
      <c r="R1977" s="49">
        <v>32.510452999999998</v>
      </c>
      <c r="S1977" s="49">
        <v>52.540310169999998</v>
      </c>
      <c r="T1977" s="49">
        <v>102.35469113918218</v>
      </c>
      <c r="U1977" s="49" t="s">
        <v>2146</v>
      </c>
      <c r="V1977" s="49">
        <v>0.29728859379567718</v>
      </c>
      <c r="W1977" s="49">
        <v>1.1827248672603601</v>
      </c>
      <c r="X1977" s="49">
        <v>2.8362873714296502</v>
      </c>
      <c r="Y1977" s="49">
        <v>44.303867318364098</v>
      </c>
      <c r="Z1977" s="49">
        <v>0.43808999999999998</v>
      </c>
      <c r="AA1977" s="49">
        <v>148.6976837</v>
      </c>
      <c r="AB1977" s="49">
        <v>1.7852155009999999</v>
      </c>
      <c r="AC1977" s="51">
        <v>0.55651590368719528</v>
      </c>
      <c r="AD1977" s="53">
        <v>98000</v>
      </c>
      <c r="AE1977" s="51">
        <v>126.55510935243437</v>
      </c>
      <c r="AF1977" s="51">
        <v>285.36560928482692</v>
      </c>
      <c r="AG1977" s="51">
        <v>42.501134889982055</v>
      </c>
      <c r="AH1977" s="51">
        <v>3.6200079241676834E-2</v>
      </c>
      <c r="AI1977" s="51">
        <v>0.14893572843797429</v>
      </c>
      <c r="AJ1977" s="51">
        <v>0.14107393531585311</v>
      </c>
      <c r="AK1977" s="51">
        <v>108.05873140015045</v>
      </c>
      <c r="AL1977" s="51">
        <v>75.934103094854933</v>
      </c>
      <c r="AM1977" s="51">
        <v>140.18335970544598</v>
      </c>
    </row>
    <row r="1978" spans="1:39">
      <c r="A1978" t="s">
        <v>4095</v>
      </c>
      <c r="B1978">
        <v>6</v>
      </c>
      <c r="C1978" t="s">
        <v>4096</v>
      </c>
      <c r="D1978" t="s">
        <v>2144</v>
      </c>
      <c r="E1978" t="s">
        <v>137</v>
      </c>
      <c r="F1978" t="s">
        <v>138</v>
      </c>
      <c r="G1978" t="s">
        <v>139</v>
      </c>
      <c r="H1978" t="s">
        <v>140</v>
      </c>
      <c r="I1978" t="s">
        <v>10</v>
      </c>
      <c r="J1978" t="s">
        <v>20</v>
      </c>
      <c r="K1978">
        <v>52</v>
      </c>
      <c r="L1978">
        <v>150486475</v>
      </c>
      <c r="M1978" t="s">
        <v>2145</v>
      </c>
      <c r="N1978">
        <v>976</v>
      </c>
      <c r="O1978">
        <v>12415134.187500108</v>
      </c>
      <c r="P1978" s="49" t="s">
        <v>33</v>
      </c>
      <c r="Q1978" s="49">
        <v>9800000</v>
      </c>
      <c r="R1978" s="49">
        <v>32.510452999999998</v>
      </c>
      <c r="S1978" s="49">
        <v>52.540310169999998</v>
      </c>
      <c r="T1978" s="49">
        <v>102.35469113918218</v>
      </c>
      <c r="U1978" s="49" t="s">
        <v>2146</v>
      </c>
      <c r="V1978" s="49">
        <v>0.29728859379567718</v>
      </c>
      <c r="W1978" s="49">
        <v>1.1827248672603601</v>
      </c>
      <c r="X1978" s="49">
        <v>2.8362873714296502</v>
      </c>
      <c r="Y1978" s="49">
        <v>44.303867318364098</v>
      </c>
      <c r="Z1978" s="49">
        <v>0.43808999999999998</v>
      </c>
      <c r="AA1978" s="49">
        <v>148.6976837</v>
      </c>
      <c r="AB1978" s="49">
        <v>1.7852155009999999</v>
      </c>
      <c r="AC1978" s="51">
        <v>0.55651590368719528</v>
      </c>
      <c r="AD1978" s="53">
        <v>98000</v>
      </c>
      <c r="AE1978" s="51">
        <v>126.68504272959294</v>
      </c>
      <c r="AF1978" s="51">
        <v>285.65859245657725</v>
      </c>
      <c r="AG1978" s="51">
        <v>42.5116873494201</v>
      </c>
      <c r="AH1978" s="51">
        <v>3.6017288552796872E-2</v>
      </c>
      <c r="AI1978" s="51">
        <v>0.14881991465347666</v>
      </c>
      <c r="AJ1978" s="51">
        <v>0.14107393531585311</v>
      </c>
      <c r="AK1978" s="51">
        <v>107.97470394238248</v>
      </c>
      <c r="AL1978" s="51">
        <v>75.875056041847031</v>
      </c>
      <c r="AM1978" s="51">
        <v>140.07435184291793</v>
      </c>
    </row>
    <row r="1979" spans="1:39">
      <c r="A1979" t="s">
        <v>4097</v>
      </c>
      <c r="B1979">
        <v>6</v>
      </c>
      <c r="C1979" t="s">
        <v>4098</v>
      </c>
      <c r="D1979" t="s">
        <v>2144</v>
      </c>
      <c r="E1979" t="s">
        <v>137</v>
      </c>
      <c r="F1979" t="s">
        <v>138</v>
      </c>
      <c r="G1979" t="s">
        <v>139</v>
      </c>
      <c r="H1979" t="s">
        <v>140</v>
      </c>
      <c r="I1979" t="s">
        <v>10</v>
      </c>
      <c r="J1979" t="s">
        <v>20</v>
      </c>
      <c r="K1979">
        <v>52</v>
      </c>
      <c r="L1979">
        <v>150486475</v>
      </c>
      <c r="M1979" t="s">
        <v>2145</v>
      </c>
      <c r="N1979">
        <v>977</v>
      </c>
      <c r="O1979">
        <v>12427867.658461647</v>
      </c>
      <c r="P1979" s="49" t="s">
        <v>33</v>
      </c>
      <c r="Q1979" s="49">
        <v>9800000</v>
      </c>
      <c r="R1979" s="49">
        <v>32.510452999999998</v>
      </c>
      <c r="S1979" s="49">
        <v>52.540310169999998</v>
      </c>
      <c r="T1979" s="49">
        <v>102.35469113918218</v>
      </c>
      <c r="U1979" s="49" t="s">
        <v>2146</v>
      </c>
      <c r="V1979" s="49">
        <v>0.29728859379567718</v>
      </c>
      <c r="W1979" s="49">
        <v>1.1827248672603601</v>
      </c>
      <c r="X1979" s="49">
        <v>2.8362873714296502</v>
      </c>
      <c r="Y1979" s="49">
        <v>44.303867318364098</v>
      </c>
      <c r="Z1979" s="49">
        <v>0.43808999999999998</v>
      </c>
      <c r="AA1979" s="49">
        <v>148.6976837</v>
      </c>
      <c r="AB1979" s="49">
        <v>1.7852155009999999</v>
      </c>
      <c r="AC1979" s="51">
        <v>0.55651590368719528</v>
      </c>
      <c r="AD1979" s="53">
        <v>98000</v>
      </c>
      <c r="AE1979" s="51">
        <v>126.8149761067515</v>
      </c>
      <c r="AF1979" s="51">
        <v>285.95157562832759</v>
      </c>
      <c r="AG1979" s="51">
        <v>42.52218646633689</v>
      </c>
      <c r="AH1979" s="51">
        <v>3.5835221709378737E-2</v>
      </c>
      <c r="AI1979" s="51">
        <v>0.148704151648411</v>
      </c>
      <c r="AJ1979" s="51">
        <v>0.14107393531585311</v>
      </c>
      <c r="AK1979" s="51">
        <v>107.89071332709051</v>
      </c>
      <c r="AL1979" s="51">
        <v>75.816034878467235</v>
      </c>
      <c r="AM1979" s="51">
        <v>139.96539177571378</v>
      </c>
    </row>
    <row r="1980" spans="1:39">
      <c r="A1980" t="s">
        <v>4099</v>
      </c>
      <c r="B1980">
        <v>6</v>
      </c>
      <c r="C1980" t="s">
        <v>4100</v>
      </c>
      <c r="D1980" t="s">
        <v>2144</v>
      </c>
      <c r="E1980" t="s">
        <v>137</v>
      </c>
      <c r="F1980" t="s">
        <v>138</v>
      </c>
      <c r="G1980" t="s">
        <v>139</v>
      </c>
      <c r="H1980" t="s">
        <v>140</v>
      </c>
      <c r="I1980" t="s">
        <v>10</v>
      </c>
      <c r="J1980" t="s">
        <v>20</v>
      </c>
      <c r="K1980">
        <v>52</v>
      </c>
      <c r="L1980">
        <v>150486475</v>
      </c>
      <c r="M1980" t="s">
        <v>2145</v>
      </c>
      <c r="N1980">
        <v>978</v>
      </c>
      <c r="O1980">
        <v>12440601.129423186</v>
      </c>
      <c r="P1980" s="49" t="s">
        <v>33</v>
      </c>
      <c r="Q1980" s="49">
        <v>9800000</v>
      </c>
      <c r="R1980" s="49">
        <v>32.510452999999998</v>
      </c>
      <c r="S1980" s="49">
        <v>52.540310169999998</v>
      </c>
      <c r="T1980" s="49">
        <v>102.35469113918218</v>
      </c>
      <c r="U1980" s="49" t="s">
        <v>2146</v>
      </c>
      <c r="V1980" s="49">
        <v>0.29728859379567718</v>
      </c>
      <c r="W1980" s="49">
        <v>1.1827248672603601</v>
      </c>
      <c r="X1980" s="49">
        <v>2.8362873714296502</v>
      </c>
      <c r="Y1980" s="49">
        <v>44.303867318364098</v>
      </c>
      <c r="Z1980" s="49">
        <v>0.43808999999999998</v>
      </c>
      <c r="AA1980" s="49">
        <v>148.6976837</v>
      </c>
      <c r="AB1980" s="49">
        <v>1.7852155009999999</v>
      </c>
      <c r="AC1980" s="51">
        <v>0.55651590368719528</v>
      </c>
      <c r="AD1980" s="53">
        <v>98000</v>
      </c>
      <c r="AE1980" s="51">
        <v>126.94490948391007</v>
      </c>
      <c r="AF1980" s="51">
        <v>286.24455880007798</v>
      </c>
      <c r="AG1980" s="51">
        <v>42.53263245235491</v>
      </c>
      <c r="AH1980" s="51">
        <v>3.5653877168479127E-2</v>
      </c>
      <c r="AI1980" s="51">
        <v>0.14858844000615926</v>
      </c>
      <c r="AJ1980" s="51">
        <v>0.14107393531585311</v>
      </c>
      <c r="AK1980" s="51">
        <v>107.80675997754108</v>
      </c>
      <c r="AL1980" s="51">
        <v>75.757039902149799</v>
      </c>
      <c r="AM1980" s="51">
        <v>139.85648005293237</v>
      </c>
    </row>
    <row r="1981" spans="1:39">
      <c r="A1981" t="s">
        <v>4101</v>
      </c>
      <c r="B1981">
        <v>6</v>
      </c>
      <c r="C1981" t="s">
        <v>4102</v>
      </c>
      <c r="D1981" t="s">
        <v>2144</v>
      </c>
      <c r="E1981" t="s">
        <v>137</v>
      </c>
      <c r="F1981" t="s">
        <v>138</v>
      </c>
      <c r="G1981" t="s">
        <v>139</v>
      </c>
      <c r="H1981" t="s">
        <v>140</v>
      </c>
      <c r="I1981" t="s">
        <v>10</v>
      </c>
      <c r="J1981" t="s">
        <v>20</v>
      </c>
      <c r="K1981">
        <v>52</v>
      </c>
      <c r="L1981">
        <v>150486475</v>
      </c>
      <c r="M1981" t="s">
        <v>2145</v>
      </c>
      <c r="N1981">
        <v>979</v>
      </c>
      <c r="O1981">
        <v>12453334.600384725</v>
      </c>
      <c r="P1981" s="49" t="s">
        <v>33</v>
      </c>
      <c r="Q1981" s="49">
        <v>9800000</v>
      </c>
      <c r="R1981" s="49">
        <v>32.510452999999998</v>
      </c>
      <c r="S1981" s="49">
        <v>52.540310169999998</v>
      </c>
      <c r="T1981" s="49">
        <v>102.35469113918218</v>
      </c>
      <c r="U1981" s="49" t="s">
        <v>2146</v>
      </c>
      <c r="V1981" s="49">
        <v>0.29728859379567718</v>
      </c>
      <c r="W1981" s="49">
        <v>1.1827248672603601</v>
      </c>
      <c r="X1981" s="49">
        <v>2.8362873714296502</v>
      </c>
      <c r="Y1981" s="49">
        <v>44.303867318364098</v>
      </c>
      <c r="Z1981" s="49">
        <v>0.43808999999999998</v>
      </c>
      <c r="AA1981" s="49">
        <v>148.6976837</v>
      </c>
      <c r="AB1981" s="49">
        <v>1.7852155009999999</v>
      </c>
      <c r="AC1981" s="51">
        <v>0.55651590368719528</v>
      </c>
      <c r="AD1981" s="53">
        <v>98000</v>
      </c>
      <c r="AE1981" s="51">
        <v>127.07484286106863</v>
      </c>
      <c r="AF1981" s="51">
        <v>286.53754197182832</v>
      </c>
      <c r="AG1981" s="51">
        <v>42.543025518642821</v>
      </c>
      <c r="AH1981" s="51">
        <v>3.5473253381143682E-2</v>
      </c>
      <c r="AI1981" s="51">
        <v>0.14847278030613367</v>
      </c>
      <c r="AJ1981" s="51">
        <v>0.14107393531585311</v>
      </c>
      <c r="AK1981" s="51">
        <v>107.72284431412059</v>
      </c>
      <c r="AL1981" s="51">
        <v>75.698071408305012</v>
      </c>
      <c r="AM1981" s="51">
        <v>139.74761721993616</v>
      </c>
    </row>
    <row r="1982" spans="1:39">
      <c r="A1982" t="s">
        <v>4103</v>
      </c>
      <c r="B1982">
        <v>6</v>
      </c>
      <c r="C1982" t="s">
        <v>4104</v>
      </c>
      <c r="D1982" t="s">
        <v>2144</v>
      </c>
      <c r="E1982" t="s">
        <v>137</v>
      </c>
      <c r="F1982" t="s">
        <v>138</v>
      </c>
      <c r="G1982" t="s">
        <v>139</v>
      </c>
      <c r="H1982" t="s">
        <v>140</v>
      </c>
      <c r="I1982" t="s">
        <v>10</v>
      </c>
      <c r="J1982" t="s">
        <v>20</v>
      </c>
      <c r="K1982">
        <v>52</v>
      </c>
      <c r="L1982">
        <v>150486475</v>
      </c>
      <c r="M1982" t="s">
        <v>2145</v>
      </c>
      <c r="N1982">
        <v>980</v>
      </c>
      <c r="O1982">
        <v>12466068.071346264</v>
      </c>
      <c r="P1982" s="49" t="s">
        <v>33</v>
      </c>
      <c r="Q1982" s="49">
        <v>9800000</v>
      </c>
      <c r="R1982" s="49">
        <v>32.510452999999998</v>
      </c>
      <c r="S1982" s="49">
        <v>52.540310169999998</v>
      </c>
      <c r="T1982" s="49">
        <v>102.35469113918218</v>
      </c>
      <c r="U1982" s="49" t="s">
        <v>2146</v>
      </c>
      <c r="V1982" s="49">
        <v>0.29728859379567718</v>
      </c>
      <c r="W1982" s="49">
        <v>1.1827248672603601</v>
      </c>
      <c r="X1982" s="49">
        <v>2.8362873714296502</v>
      </c>
      <c r="Y1982" s="49">
        <v>44.303867318364098</v>
      </c>
      <c r="Z1982" s="49">
        <v>0.43808999999999998</v>
      </c>
      <c r="AA1982" s="49">
        <v>148.6976837</v>
      </c>
      <c r="AB1982" s="49">
        <v>1.7852155009999999</v>
      </c>
      <c r="AC1982" s="51">
        <v>0.55651590368719528</v>
      </c>
      <c r="AD1982" s="53">
        <v>98000</v>
      </c>
      <c r="AE1982" s="51">
        <v>127.20477623822718</v>
      </c>
      <c r="AF1982" s="51">
        <v>286.83052514357865</v>
      </c>
      <c r="AG1982" s="51">
        <v>42.553365875913791</v>
      </c>
      <c r="AH1982" s="51">
        <v>3.5293348792677294E-2</v>
      </c>
      <c r="AI1982" s="51">
        <v>0.14835717312379101</v>
      </c>
      <c r="AJ1982" s="51">
        <v>0.14107393531585311</v>
      </c>
      <c r="AK1982" s="51">
        <v>107.63896675434556</v>
      </c>
      <c r="AL1982" s="51">
        <v>75.639129690326513</v>
      </c>
      <c r="AM1982" s="51">
        <v>139.63880381836461</v>
      </c>
    </row>
    <row r="1983" spans="1:39">
      <c r="A1983" t="s">
        <v>4105</v>
      </c>
      <c r="B1983">
        <v>6</v>
      </c>
      <c r="C1983" t="s">
        <v>4106</v>
      </c>
      <c r="D1983" t="s">
        <v>2144</v>
      </c>
      <c r="E1983" t="s">
        <v>137</v>
      </c>
      <c r="F1983" t="s">
        <v>138</v>
      </c>
      <c r="G1983" t="s">
        <v>139</v>
      </c>
      <c r="H1983" t="s">
        <v>140</v>
      </c>
      <c r="I1983" t="s">
        <v>10</v>
      </c>
      <c r="J1983" t="s">
        <v>20</v>
      </c>
      <c r="K1983">
        <v>52</v>
      </c>
      <c r="L1983">
        <v>150486475</v>
      </c>
      <c r="M1983" t="s">
        <v>2145</v>
      </c>
      <c r="N1983">
        <v>981</v>
      </c>
      <c r="O1983">
        <v>12478801.542307803</v>
      </c>
      <c r="P1983" s="49" t="s">
        <v>33</v>
      </c>
      <c r="Q1983" s="49">
        <v>9800000</v>
      </c>
      <c r="R1983" s="49">
        <v>32.510452999999998</v>
      </c>
      <c r="S1983" s="49">
        <v>52.540310169999998</v>
      </c>
      <c r="T1983" s="49">
        <v>102.35469113918218</v>
      </c>
      <c r="U1983" s="49" t="s">
        <v>2146</v>
      </c>
      <c r="V1983" s="49">
        <v>0.29728859379567718</v>
      </c>
      <c r="W1983" s="49">
        <v>1.1827248672603601</v>
      </c>
      <c r="X1983" s="49">
        <v>2.8362873714296502</v>
      </c>
      <c r="Y1983" s="49">
        <v>44.303867318364098</v>
      </c>
      <c r="Z1983" s="49">
        <v>0.43808999999999998</v>
      </c>
      <c r="AA1983" s="49">
        <v>148.6976837</v>
      </c>
      <c r="AB1983" s="49">
        <v>1.7852155009999999</v>
      </c>
      <c r="AC1983" s="51">
        <v>0.55651590368719528</v>
      </c>
      <c r="AD1983" s="53">
        <v>98000</v>
      </c>
      <c r="AE1983" s="51">
        <v>127.33470961538575</v>
      </c>
      <c r="AF1983" s="51">
        <v>287.12350831532899</v>
      </c>
      <c r="AG1983" s="51">
        <v>42.563653734423781</v>
      </c>
      <c r="AH1983" s="51">
        <v>3.5114161842567805E-2</v>
      </c>
      <c r="AI1983" s="51">
        <v>0.14824161903064692</v>
      </c>
      <c r="AJ1983" s="51">
        <v>0.14107393531585311</v>
      </c>
      <c r="AK1983" s="51">
        <v>107.55512771287309</v>
      </c>
      <c r="AL1983" s="51">
        <v>75.580215039598571</v>
      </c>
      <c r="AM1983" s="51">
        <v>139.53004038614759</v>
      </c>
    </row>
    <row r="1984" spans="1:39">
      <c r="A1984" t="s">
        <v>4107</v>
      </c>
      <c r="B1984">
        <v>6</v>
      </c>
      <c r="C1984" t="s">
        <v>4108</v>
      </c>
      <c r="D1984" t="s">
        <v>2144</v>
      </c>
      <c r="E1984" t="s">
        <v>137</v>
      </c>
      <c r="F1984" t="s">
        <v>138</v>
      </c>
      <c r="G1984" t="s">
        <v>139</v>
      </c>
      <c r="H1984" t="s">
        <v>140</v>
      </c>
      <c r="I1984" t="s">
        <v>10</v>
      </c>
      <c r="J1984" t="s">
        <v>20</v>
      </c>
      <c r="K1984">
        <v>52</v>
      </c>
      <c r="L1984">
        <v>150486475</v>
      </c>
      <c r="M1984" t="s">
        <v>2145</v>
      </c>
      <c r="N1984">
        <v>982</v>
      </c>
      <c r="O1984">
        <v>12491535.013269342</v>
      </c>
      <c r="P1984" s="49" t="s">
        <v>33</v>
      </c>
      <c r="Q1984" s="49">
        <v>9800000</v>
      </c>
      <c r="R1984" s="49">
        <v>32.510452999999998</v>
      </c>
      <c r="S1984" s="49">
        <v>52.540310169999998</v>
      </c>
      <c r="T1984" s="49">
        <v>102.35469113918218</v>
      </c>
      <c r="U1984" s="49" t="s">
        <v>2146</v>
      </c>
      <c r="V1984" s="49">
        <v>0.29728859379567718</v>
      </c>
      <c r="W1984" s="49">
        <v>1.1827248672603601</v>
      </c>
      <c r="X1984" s="49">
        <v>2.8362873714296502</v>
      </c>
      <c r="Y1984" s="49">
        <v>44.303867318364098</v>
      </c>
      <c r="Z1984" s="49">
        <v>0.43808999999999998</v>
      </c>
      <c r="AA1984" s="49">
        <v>148.6976837</v>
      </c>
      <c r="AB1984" s="49">
        <v>1.7852155009999999</v>
      </c>
      <c r="AC1984" s="51">
        <v>0.55651590368719528</v>
      </c>
      <c r="AD1984" s="53">
        <v>98000</v>
      </c>
      <c r="AE1984" s="51">
        <v>127.46464299254431</v>
      </c>
      <c r="AF1984" s="51">
        <v>287.41649148707933</v>
      </c>
      <c r="AG1984" s="51">
        <v>42.573889303969885</v>
      </c>
      <c r="AH1984" s="51">
        <v>3.4935690964621173E-2</v>
      </c>
      <c r="AI1984" s="51">
        <v>0.14812611859429012</v>
      </c>
      <c r="AJ1984" s="51">
        <v>0.14107393531585311</v>
      </c>
      <c r="AK1984" s="51">
        <v>107.47132760151111</v>
      </c>
      <c r="AL1984" s="51">
        <v>75.521327745503314</v>
      </c>
      <c r="AM1984" s="51">
        <v>139.42132745751888</v>
      </c>
    </row>
    <row r="1985" spans="1:39">
      <c r="A1985" t="s">
        <v>4109</v>
      </c>
      <c r="B1985">
        <v>6</v>
      </c>
      <c r="C1985" t="s">
        <v>4110</v>
      </c>
      <c r="D1985" t="s">
        <v>2144</v>
      </c>
      <c r="E1985" t="s">
        <v>137</v>
      </c>
      <c r="F1985" t="s">
        <v>138</v>
      </c>
      <c r="G1985" t="s">
        <v>139</v>
      </c>
      <c r="H1985" t="s">
        <v>140</v>
      </c>
      <c r="I1985" t="s">
        <v>10</v>
      </c>
      <c r="J1985" t="s">
        <v>20</v>
      </c>
      <c r="K1985">
        <v>52</v>
      </c>
      <c r="L1985">
        <v>150486475</v>
      </c>
      <c r="M1985" t="s">
        <v>2145</v>
      </c>
      <c r="N1985">
        <v>983</v>
      </c>
      <c r="O1985">
        <v>12504268.484230882</v>
      </c>
      <c r="P1985" s="49" t="s">
        <v>33</v>
      </c>
      <c r="Q1985" s="49">
        <v>9800000</v>
      </c>
      <c r="R1985" s="49">
        <v>32.510452999999998</v>
      </c>
      <c r="S1985" s="49">
        <v>52.540310169999998</v>
      </c>
      <c r="T1985" s="49">
        <v>102.35469113918218</v>
      </c>
      <c r="U1985" s="49" t="s">
        <v>2146</v>
      </c>
      <c r="V1985" s="49">
        <v>0.29728859379567718</v>
      </c>
      <c r="W1985" s="49">
        <v>1.1827248672603601</v>
      </c>
      <c r="X1985" s="49">
        <v>2.8362873714296502</v>
      </c>
      <c r="Y1985" s="49">
        <v>44.303867318364098</v>
      </c>
      <c r="Z1985" s="49">
        <v>0.43808999999999998</v>
      </c>
      <c r="AA1985" s="49">
        <v>148.6976837</v>
      </c>
      <c r="AB1985" s="49">
        <v>1.7852155009999999</v>
      </c>
      <c r="AC1985" s="51">
        <v>0.55651590368719528</v>
      </c>
      <c r="AD1985" s="53">
        <v>98000</v>
      </c>
      <c r="AE1985" s="51">
        <v>127.59457636970288</v>
      </c>
      <c r="AF1985" s="51">
        <v>287.70947465882972</v>
      </c>
      <c r="AG1985" s="51">
        <v>42.584072793888701</v>
      </c>
      <c r="AH1985" s="51">
        <v>3.47579345870829E-2</v>
      </c>
      <c r="AI1985" s="51">
        <v>0.1480106723783968</v>
      </c>
      <c r="AJ1985" s="51">
        <v>0.14107393531585311</v>
      </c>
      <c r="AK1985" s="51">
        <v>107.38756682922887</v>
      </c>
      <c r="AL1985" s="51">
        <v>75.462468095428108</v>
      </c>
      <c r="AM1985" s="51">
        <v>139.31266556302964</v>
      </c>
    </row>
    <row r="1986" spans="1:39">
      <c r="A1986" t="s">
        <v>4111</v>
      </c>
      <c r="B1986">
        <v>6</v>
      </c>
      <c r="C1986" t="s">
        <v>4112</v>
      </c>
      <c r="D1986" t="s">
        <v>2144</v>
      </c>
      <c r="E1986" t="s">
        <v>137</v>
      </c>
      <c r="F1986" t="s">
        <v>138</v>
      </c>
      <c r="G1986" t="s">
        <v>139</v>
      </c>
      <c r="H1986" t="s">
        <v>140</v>
      </c>
      <c r="I1986" t="s">
        <v>10</v>
      </c>
      <c r="J1986" t="s">
        <v>20</v>
      </c>
      <c r="K1986">
        <v>52</v>
      </c>
      <c r="L1986">
        <v>150486475</v>
      </c>
      <c r="M1986" t="s">
        <v>2145</v>
      </c>
      <c r="N1986">
        <v>984</v>
      </c>
      <c r="O1986">
        <v>12517001.955192421</v>
      </c>
      <c r="P1986" s="49" t="s">
        <v>33</v>
      </c>
      <c r="Q1986" s="49">
        <v>9800000</v>
      </c>
      <c r="R1986" s="49">
        <v>32.510452999999998</v>
      </c>
      <c r="S1986" s="49">
        <v>52.540310169999998</v>
      </c>
      <c r="T1986" s="49">
        <v>102.35469113918218</v>
      </c>
      <c r="U1986" s="49" t="s">
        <v>2146</v>
      </c>
      <c r="V1986" s="49">
        <v>0.29728859379567718</v>
      </c>
      <c r="W1986" s="49">
        <v>1.1827248672603601</v>
      </c>
      <c r="X1986" s="49">
        <v>2.8362873714296502</v>
      </c>
      <c r="Y1986" s="49">
        <v>44.303867318364098</v>
      </c>
      <c r="Z1986" s="49">
        <v>0.43808999999999998</v>
      </c>
      <c r="AA1986" s="49">
        <v>148.6976837</v>
      </c>
      <c r="AB1986" s="49">
        <v>1.7852155009999999</v>
      </c>
      <c r="AC1986" s="51">
        <v>0.55651590368719528</v>
      </c>
      <c r="AD1986" s="53">
        <v>98000</v>
      </c>
      <c r="AE1986" s="51">
        <v>127.72450974686143</v>
      </c>
      <c r="AF1986" s="51">
        <v>288.00245783058</v>
      </c>
      <c r="AG1986" s="51">
        <v>42.59420441305469</v>
      </c>
      <c r="AH1986" s="51">
        <v>3.4580891132629965E-2</v>
      </c>
      <c r="AI1986" s="51">
        <v>0.14789528094274498</v>
      </c>
      <c r="AJ1986" s="51">
        <v>0.14107393531585311</v>
      </c>
      <c r="AK1986" s="51">
        <v>107.3038458021674</v>
      </c>
      <c r="AL1986" s="51">
        <v>75.403636374772873</v>
      </c>
      <c r="AM1986" s="51">
        <v>139.20405522956193</v>
      </c>
    </row>
    <row r="1987" spans="1:39">
      <c r="A1987" t="s">
        <v>4113</v>
      </c>
      <c r="B1987">
        <v>6</v>
      </c>
      <c r="C1987" t="s">
        <v>4114</v>
      </c>
      <c r="D1987" t="s">
        <v>2144</v>
      </c>
      <c r="E1987" t="s">
        <v>137</v>
      </c>
      <c r="F1987" t="s">
        <v>138</v>
      </c>
      <c r="G1987" t="s">
        <v>139</v>
      </c>
      <c r="H1987" t="s">
        <v>140</v>
      </c>
      <c r="I1987" t="s">
        <v>10</v>
      </c>
      <c r="J1987" t="s">
        <v>20</v>
      </c>
      <c r="K1987">
        <v>52</v>
      </c>
      <c r="L1987">
        <v>150486475</v>
      </c>
      <c r="M1987" t="s">
        <v>2145</v>
      </c>
      <c r="N1987">
        <v>985</v>
      </c>
      <c r="O1987">
        <v>12529735.42615396</v>
      </c>
      <c r="P1987" s="49" t="s">
        <v>33</v>
      </c>
      <c r="Q1987" s="49">
        <v>9800000</v>
      </c>
      <c r="R1987" s="49">
        <v>32.510452999999998</v>
      </c>
      <c r="S1987" s="49">
        <v>52.540310169999998</v>
      </c>
      <c r="T1987" s="49">
        <v>102.35469113918218</v>
      </c>
      <c r="U1987" s="49" t="s">
        <v>2146</v>
      </c>
      <c r="V1987" s="49">
        <v>0.29728859379567718</v>
      </c>
      <c r="W1987" s="49">
        <v>1.1827248672603601</v>
      </c>
      <c r="X1987" s="49">
        <v>2.8362873714296502</v>
      </c>
      <c r="Y1987" s="49">
        <v>44.303867318364098</v>
      </c>
      <c r="Z1987" s="49">
        <v>0.43808999999999998</v>
      </c>
      <c r="AA1987" s="49">
        <v>148.6976837</v>
      </c>
      <c r="AB1987" s="49">
        <v>1.7852155009999999</v>
      </c>
      <c r="AC1987" s="51">
        <v>0.55651590368719528</v>
      </c>
      <c r="AD1987" s="53">
        <v>98000</v>
      </c>
      <c r="AE1987" s="51">
        <v>127.85444312401999</v>
      </c>
      <c r="AF1987" s="51">
        <v>288.29544100233039</v>
      </c>
      <c r="AG1987" s="51">
        <v>42.604284369878634</v>
      </c>
      <c r="AH1987" s="51">
        <v>3.4404559018602683E-2</v>
      </c>
      <c r="AI1987" s="51">
        <v>0.14777994484322854</v>
      </c>
      <c r="AJ1987" s="51">
        <v>0.14107393531585311</v>
      </c>
      <c r="AK1987" s="51">
        <v>107.22016492364953</v>
      </c>
      <c r="AL1987" s="51">
        <v>75.344832866957162</v>
      </c>
      <c r="AM1987" s="51">
        <v>139.09549698034189</v>
      </c>
    </row>
    <row r="1988" spans="1:39">
      <c r="A1988" t="s">
        <v>4115</v>
      </c>
      <c r="B1988">
        <v>6</v>
      </c>
      <c r="C1988" t="s">
        <v>4116</v>
      </c>
      <c r="D1988" t="s">
        <v>2144</v>
      </c>
      <c r="E1988" t="s">
        <v>137</v>
      </c>
      <c r="F1988" t="s">
        <v>138</v>
      </c>
      <c r="G1988" t="s">
        <v>139</v>
      </c>
      <c r="H1988" t="s">
        <v>140</v>
      </c>
      <c r="I1988" t="s">
        <v>10</v>
      </c>
      <c r="J1988" t="s">
        <v>20</v>
      </c>
      <c r="K1988">
        <v>52</v>
      </c>
      <c r="L1988">
        <v>150486475</v>
      </c>
      <c r="M1988" t="s">
        <v>2145</v>
      </c>
      <c r="N1988">
        <v>986</v>
      </c>
      <c r="O1988">
        <v>12542468.897115499</v>
      </c>
      <c r="P1988" s="49" t="s">
        <v>33</v>
      </c>
      <c r="Q1988" s="49">
        <v>9800000</v>
      </c>
      <c r="R1988" s="49">
        <v>32.510452999999998</v>
      </c>
      <c r="S1988" s="49">
        <v>52.540310169999998</v>
      </c>
      <c r="T1988" s="49">
        <v>102.35469113918218</v>
      </c>
      <c r="U1988" s="49" t="s">
        <v>2146</v>
      </c>
      <c r="V1988" s="49">
        <v>0.29728859379567718</v>
      </c>
      <c r="W1988" s="49">
        <v>1.1827248672603601</v>
      </c>
      <c r="X1988" s="49">
        <v>2.8362873714296502</v>
      </c>
      <c r="Y1988" s="49">
        <v>44.303867318364098</v>
      </c>
      <c r="Z1988" s="49">
        <v>0.43808999999999998</v>
      </c>
      <c r="AA1988" s="49">
        <v>148.6976837</v>
      </c>
      <c r="AB1988" s="49">
        <v>1.7852155009999999</v>
      </c>
      <c r="AC1988" s="51">
        <v>0.55651590368719528</v>
      </c>
      <c r="AD1988" s="53">
        <v>98000</v>
      </c>
      <c r="AE1988" s="51">
        <v>127.98437650117856</v>
      </c>
      <c r="AF1988" s="51">
        <v>288.58842417408073</v>
      </c>
      <c r="AG1988" s="51">
        <v>42.614312872306009</v>
      </c>
      <c r="AH1988" s="51">
        <v>3.4228936656881599E-2</v>
      </c>
      <c r="AI1988" s="51">
        <v>0.14766466463187183</v>
      </c>
      <c r="AJ1988" s="51">
        <v>0.14107393531585311</v>
      </c>
      <c r="AK1988" s="51">
        <v>107.13652459419067</v>
      </c>
      <c r="AL1988" s="51">
        <v>75.286057853427735</v>
      </c>
      <c r="AM1988" s="51">
        <v>138.98699133495361</v>
      </c>
    </row>
    <row r="1989" spans="1:39">
      <c r="A1989" t="s">
        <v>4117</v>
      </c>
      <c r="B1989">
        <v>6</v>
      </c>
      <c r="C1989" t="s">
        <v>4118</v>
      </c>
      <c r="D1989" t="s">
        <v>2144</v>
      </c>
      <c r="E1989" t="s">
        <v>137</v>
      </c>
      <c r="F1989" t="s">
        <v>138</v>
      </c>
      <c r="G1989" t="s">
        <v>139</v>
      </c>
      <c r="H1989" t="s">
        <v>140</v>
      </c>
      <c r="I1989" t="s">
        <v>10</v>
      </c>
      <c r="J1989" t="s">
        <v>20</v>
      </c>
      <c r="K1989">
        <v>52</v>
      </c>
      <c r="L1989">
        <v>150486475</v>
      </c>
      <c r="M1989" t="s">
        <v>2145</v>
      </c>
      <c r="N1989">
        <v>987</v>
      </c>
      <c r="O1989">
        <v>12555202.368077038</v>
      </c>
      <c r="P1989" s="49" t="s">
        <v>33</v>
      </c>
      <c r="Q1989" s="49">
        <v>9800000</v>
      </c>
      <c r="R1989" s="49">
        <v>32.510452999999998</v>
      </c>
      <c r="S1989" s="49">
        <v>52.540310169999998</v>
      </c>
      <c r="T1989" s="49">
        <v>102.35469113918218</v>
      </c>
      <c r="U1989" s="49" t="s">
        <v>2146</v>
      </c>
      <c r="V1989" s="49">
        <v>0.29728859379567718</v>
      </c>
      <c r="W1989" s="49">
        <v>1.1827248672603601</v>
      </c>
      <c r="X1989" s="49">
        <v>2.8362873714296502</v>
      </c>
      <c r="Y1989" s="49">
        <v>44.303867318364098</v>
      </c>
      <c r="Z1989" s="49">
        <v>0.43808999999999998</v>
      </c>
      <c r="AA1989" s="49">
        <v>148.6976837</v>
      </c>
      <c r="AB1989" s="49">
        <v>1.7852155009999999</v>
      </c>
      <c r="AC1989" s="51">
        <v>0.55651590368719528</v>
      </c>
      <c r="AD1989" s="53">
        <v>98000</v>
      </c>
      <c r="AE1989" s="51">
        <v>128.11430987833711</v>
      </c>
      <c r="AF1989" s="51">
        <v>288.88140734583106</v>
      </c>
      <c r="AG1989" s="51">
        <v>42.624290127815463</v>
      </c>
      <c r="AH1989" s="51">
        <v>3.4054022454083697E-2</v>
      </c>
      <c r="AI1989" s="51">
        <v>0.14754944085684366</v>
      </c>
      <c r="AJ1989" s="51">
        <v>0.14107393531585311</v>
      </c>
      <c r="AK1989" s="51">
        <v>107.05292521150885</v>
      </c>
      <c r="AL1989" s="51">
        <v>75.227311613665591</v>
      </c>
      <c r="AM1989" s="51">
        <v>138.87853880935214</v>
      </c>
    </row>
    <row r="1990" spans="1:39">
      <c r="A1990" t="s">
        <v>4119</v>
      </c>
      <c r="B1990">
        <v>6</v>
      </c>
      <c r="C1990" t="s">
        <v>4120</v>
      </c>
      <c r="D1990" t="s">
        <v>2144</v>
      </c>
      <c r="E1990" t="s">
        <v>137</v>
      </c>
      <c r="F1990" t="s">
        <v>138</v>
      </c>
      <c r="G1990" t="s">
        <v>139</v>
      </c>
      <c r="H1990" t="s">
        <v>140</v>
      </c>
      <c r="I1990" t="s">
        <v>10</v>
      </c>
      <c r="J1990" t="s">
        <v>20</v>
      </c>
      <c r="K1990">
        <v>52</v>
      </c>
      <c r="L1990">
        <v>150486475</v>
      </c>
      <c r="M1990" t="s">
        <v>2145</v>
      </c>
      <c r="N1990">
        <v>988</v>
      </c>
      <c r="O1990">
        <v>12567935.839038577</v>
      </c>
      <c r="P1990" s="49" t="s">
        <v>33</v>
      </c>
      <c r="Q1990" s="49">
        <v>9800000</v>
      </c>
      <c r="R1990" s="49">
        <v>32.510452999999998</v>
      </c>
      <c r="S1990" s="49">
        <v>52.540310169999998</v>
      </c>
      <c r="T1990" s="49">
        <v>102.35469113918218</v>
      </c>
      <c r="U1990" s="49" t="s">
        <v>2146</v>
      </c>
      <c r="V1990" s="49">
        <v>0.29728859379567718</v>
      </c>
      <c r="W1990" s="49">
        <v>1.1827248672603601</v>
      </c>
      <c r="X1990" s="49">
        <v>2.8362873714296502</v>
      </c>
      <c r="Y1990" s="49">
        <v>44.303867318364098</v>
      </c>
      <c r="Z1990" s="49">
        <v>0.43808999999999998</v>
      </c>
      <c r="AA1990" s="49">
        <v>148.6976837</v>
      </c>
      <c r="AB1990" s="49">
        <v>1.7852155009999999</v>
      </c>
      <c r="AC1990" s="51">
        <v>0.55651590368719528</v>
      </c>
      <c r="AD1990" s="53">
        <v>98000</v>
      </c>
      <c r="AE1990" s="51">
        <v>128.24424325549569</v>
      </c>
      <c r="AF1990" s="51">
        <v>289.17439051758146</v>
      </c>
      <c r="AG1990" s="51">
        <v>42.634216343417314</v>
      </c>
      <c r="AH1990" s="51">
        <v>3.3879814811711366E-2</v>
      </c>
      <c r="AI1990" s="51">
        <v>0.14743427406247167</v>
      </c>
      <c r="AJ1990" s="51">
        <v>0.14107393531585311</v>
      </c>
      <c r="AK1990" s="51">
        <v>106.96936717053522</v>
      </c>
      <c r="AL1990" s="51">
        <v>75.168594425193319</v>
      </c>
      <c r="AM1990" s="51">
        <v>138.77013991587711</v>
      </c>
    </row>
    <row r="1991" spans="1:39">
      <c r="A1991" t="s">
        <v>4121</v>
      </c>
      <c r="B1991">
        <v>6</v>
      </c>
      <c r="C1991" t="s">
        <v>4122</v>
      </c>
      <c r="D1991" t="s">
        <v>2144</v>
      </c>
      <c r="E1991" t="s">
        <v>137</v>
      </c>
      <c r="F1991" t="s">
        <v>138</v>
      </c>
      <c r="G1991" t="s">
        <v>139</v>
      </c>
      <c r="H1991" t="s">
        <v>140</v>
      </c>
      <c r="I1991" t="s">
        <v>10</v>
      </c>
      <c r="J1991" t="s">
        <v>20</v>
      </c>
      <c r="K1991">
        <v>52</v>
      </c>
      <c r="L1991">
        <v>150486475</v>
      </c>
      <c r="M1991" t="s">
        <v>2145</v>
      </c>
      <c r="N1991">
        <v>989</v>
      </c>
      <c r="O1991">
        <v>12580669.310000116</v>
      </c>
      <c r="P1991" s="49" t="s">
        <v>33</v>
      </c>
      <c r="Q1991" s="49">
        <v>9800000</v>
      </c>
      <c r="R1991" s="49">
        <v>32.510452999999998</v>
      </c>
      <c r="S1991" s="49">
        <v>52.540310169999998</v>
      </c>
      <c r="T1991" s="49">
        <v>102.35469113918218</v>
      </c>
      <c r="U1991" s="49" t="s">
        <v>2146</v>
      </c>
      <c r="V1991" s="49">
        <v>0.29728859379567718</v>
      </c>
      <c r="W1991" s="49">
        <v>1.1827248672603601</v>
      </c>
      <c r="X1991" s="49">
        <v>2.8362873714296502</v>
      </c>
      <c r="Y1991" s="49">
        <v>44.303867318364098</v>
      </c>
      <c r="Z1991" s="49">
        <v>0.43808999999999998</v>
      </c>
      <c r="AA1991" s="49">
        <v>148.6976837</v>
      </c>
      <c r="AB1991" s="49">
        <v>1.7852155009999999</v>
      </c>
      <c r="AC1991" s="51">
        <v>0.55651590368719528</v>
      </c>
      <c r="AD1991" s="53">
        <v>98000</v>
      </c>
      <c r="AE1991" s="51">
        <v>128.37417663265424</v>
      </c>
      <c r="AF1991" s="51">
        <v>289.46737368933174</v>
      </c>
      <c r="AG1991" s="51">
        <v>42.644091725652018</v>
      </c>
      <c r="AH1991" s="51">
        <v>3.370631212607899E-2</v>
      </c>
      <c r="AI1991" s="51">
        <v>0.14731916478925672</v>
      </c>
      <c r="AJ1991" s="51">
        <v>0.14107393531585311</v>
      </c>
      <c r="AK1991" s="51">
        <v>106.88585086342439</v>
      </c>
      <c r="AL1991" s="51">
        <v>75.109906563582484</v>
      </c>
      <c r="AM1991" s="51">
        <v>138.66179516326631</v>
      </c>
    </row>
    <row r="1992" spans="1:39">
      <c r="A1992" t="s">
        <v>4123</v>
      </c>
      <c r="B1992">
        <v>6</v>
      </c>
      <c r="C1992" t="s">
        <v>4124</v>
      </c>
      <c r="D1992" t="s">
        <v>2144</v>
      </c>
      <c r="E1992" t="s">
        <v>137</v>
      </c>
      <c r="F1992" t="s">
        <v>138</v>
      </c>
      <c r="G1992" t="s">
        <v>139</v>
      </c>
      <c r="H1992" t="s">
        <v>140</v>
      </c>
      <c r="I1992" t="s">
        <v>10</v>
      </c>
      <c r="J1992" t="s">
        <v>20</v>
      </c>
      <c r="K1992">
        <v>52</v>
      </c>
      <c r="L1992">
        <v>150486475</v>
      </c>
      <c r="M1992" t="s">
        <v>2145</v>
      </c>
      <c r="N1992">
        <v>990</v>
      </c>
      <c r="O1992">
        <v>12593402.780961655</v>
      </c>
      <c r="P1992" s="49" t="s">
        <v>33</v>
      </c>
      <c r="Q1992" s="49">
        <v>9800000</v>
      </c>
      <c r="R1992" s="49">
        <v>32.510452999999998</v>
      </c>
      <c r="S1992" s="49">
        <v>52.540310169999998</v>
      </c>
      <c r="T1992" s="49">
        <v>102.35469113918218</v>
      </c>
      <c r="U1992" s="49" t="s">
        <v>2146</v>
      </c>
      <c r="V1992" s="49">
        <v>0.29728859379567718</v>
      </c>
      <c r="W1992" s="49">
        <v>1.1827248672603601</v>
      </c>
      <c r="X1992" s="49">
        <v>2.8362873714296502</v>
      </c>
      <c r="Y1992" s="49">
        <v>44.303867318364098</v>
      </c>
      <c r="Z1992" s="49">
        <v>0.43808999999999998</v>
      </c>
      <c r="AA1992" s="49">
        <v>148.6976837</v>
      </c>
      <c r="AB1992" s="49">
        <v>1.7852155009999999</v>
      </c>
      <c r="AC1992" s="51">
        <v>0.55651590368719528</v>
      </c>
      <c r="AD1992" s="53">
        <v>98000</v>
      </c>
      <c r="AE1992" s="51">
        <v>128.50411000981282</v>
      </c>
      <c r="AF1992" s="51">
        <v>289.76035686108213</v>
      </c>
      <c r="AG1992" s="51">
        <v>42.653916480588691</v>
      </c>
      <c r="AH1992" s="51">
        <v>3.3533512788384408E-2</v>
      </c>
      <c r="AI1992" s="51">
        <v>0.14720411357388677</v>
      </c>
      <c r="AJ1992" s="51">
        <v>0.14107393531585311</v>
      </c>
      <c r="AK1992" s="51">
        <v>106.8023766795646</v>
      </c>
      <c r="AL1992" s="51">
        <v>75.051248302460607</v>
      </c>
      <c r="AM1992" s="51">
        <v>138.5535050566686</v>
      </c>
    </row>
    <row r="1993" spans="1:39">
      <c r="A1993" t="s">
        <v>4125</v>
      </c>
      <c r="B1993">
        <v>6</v>
      </c>
      <c r="C1993" t="s">
        <v>4126</v>
      </c>
      <c r="D1993" t="s">
        <v>2144</v>
      </c>
      <c r="E1993" t="s">
        <v>137</v>
      </c>
      <c r="F1993" t="s">
        <v>138</v>
      </c>
      <c r="G1993" t="s">
        <v>139</v>
      </c>
      <c r="H1993" t="s">
        <v>140</v>
      </c>
      <c r="I1993" t="s">
        <v>10</v>
      </c>
      <c r="J1993" t="s">
        <v>20</v>
      </c>
      <c r="K1993">
        <v>52</v>
      </c>
      <c r="L1993">
        <v>150486475</v>
      </c>
      <c r="M1993" t="s">
        <v>2145</v>
      </c>
      <c r="N1993">
        <v>991</v>
      </c>
      <c r="O1993">
        <v>12606136.251923194</v>
      </c>
      <c r="P1993" s="49" t="s">
        <v>33</v>
      </c>
      <c r="Q1993" s="49">
        <v>9800000</v>
      </c>
      <c r="R1993" s="49">
        <v>32.510452999999998</v>
      </c>
      <c r="S1993" s="49">
        <v>52.540310169999998</v>
      </c>
      <c r="T1993" s="49">
        <v>102.35469113918218</v>
      </c>
      <c r="U1993" s="49" t="s">
        <v>2146</v>
      </c>
      <c r="V1993" s="49">
        <v>0.29728859379567718</v>
      </c>
      <c r="W1993" s="49">
        <v>1.1827248672603601</v>
      </c>
      <c r="X1993" s="49">
        <v>2.8362873714296502</v>
      </c>
      <c r="Y1993" s="49">
        <v>44.303867318364098</v>
      </c>
      <c r="Z1993" s="49">
        <v>0.43808999999999998</v>
      </c>
      <c r="AA1993" s="49">
        <v>148.6976837</v>
      </c>
      <c r="AB1993" s="49">
        <v>1.7852155009999999</v>
      </c>
      <c r="AC1993" s="51">
        <v>0.55651590368719528</v>
      </c>
      <c r="AD1993" s="53">
        <v>98000</v>
      </c>
      <c r="AE1993" s="51">
        <v>128.63404338697137</v>
      </c>
      <c r="AF1993" s="51">
        <v>290.05334003283247</v>
      </c>
      <c r="AG1993" s="51">
        <v>42.663690813823692</v>
      </c>
      <c r="AH1993" s="51">
        <v>3.3361415185066648E-2</v>
      </c>
      <c r="AI1993" s="51">
        <v>0.14708912094925158</v>
      </c>
      <c r="AJ1993" s="51">
        <v>0.14107393531585311</v>
      </c>
      <c r="AK1993" s="51">
        <v>106.71894500558835</v>
      </c>
      <c r="AL1993" s="51">
        <v>74.99261991351878</v>
      </c>
      <c r="AM1993" s="51">
        <v>138.44527009765793</v>
      </c>
    </row>
    <row r="1994" spans="1:39">
      <c r="A1994" t="s">
        <v>4127</v>
      </c>
      <c r="B1994">
        <v>6</v>
      </c>
      <c r="C1994" t="s">
        <v>4128</v>
      </c>
      <c r="D1994" t="s">
        <v>2144</v>
      </c>
      <c r="E1994" t="s">
        <v>137</v>
      </c>
      <c r="F1994" t="s">
        <v>138</v>
      </c>
      <c r="G1994" t="s">
        <v>139</v>
      </c>
      <c r="H1994" t="s">
        <v>140</v>
      </c>
      <c r="I1994" t="s">
        <v>10</v>
      </c>
      <c r="J1994" t="s">
        <v>20</v>
      </c>
      <c r="K1994">
        <v>52</v>
      </c>
      <c r="L1994">
        <v>150486475</v>
      </c>
      <c r="M1994" t="s">
        <v>2145</v>
      </c>
      <c r="N1994">
        <v>992</v>
      </c>
      <c r="O1994">
        <v>12618869.722884733</v>
      </c>
      <c r="P1994" s="49" t="s">
        <v>33</v>
      </c>
      <c r="Q1994" s="49">
        <v>9800000</v>
      </c>
      <c r="R1994" s="49">
        <v>32.510452999999998</v>
      </c>
      <c r="S1994" s="49">
        <v>52.540310169999998</v>
      </c>
      <c r="T1994" s="49">
        <v>102.35469113918218</v>
      </c>
      <c r="U1994" s="49" t="s">
        <v>2146</v>
      </c>
      <c r="V1994" s="49">
        <v>0.29728859379567718</v>
      </c>
      <c r="W1994" s="49">
        <v>1.1827248672603601</v>
      </c>
      <c r="X1994" s="49">
        <v>2.8362873714296502</v>
      </c>
      <c r="Y1994" s="49">
        <v>44.303867318364098</v>
      </c>
      <c r="Z1994" s="49">
        <v>0.43808999999999998</v>
      </c>
      <c r="AA1994" s="49">
        <v>148.6976837</v>
      </c>
      <c r="AB1994" s="49">
        <v>1.7852155009999999</v>
      </c>
      <c r="AC1994" s="51">
        <v>0.55651590368719528</v>
      </c>
      <c r="AD1994" s="53">
        <v>98000</v>
      </c>
      <c r="AE1994" s="51">
        <v>128.76397676412992</v>
      </c>
      <c r="AF1994" s="51">
        <v>290.3463232045828</v>
      </c>
      <c r="AG1994" s="51">
        <v>42.673414930479147</v>
      </c>
      <c r="AH1994" s="51">
        <v>3.3190017697472769E-2</v>
      </c>
      <c r="AI1994" s="51">
        <v>0.14697418744445664</v>
      </c>
      <c r="AJ1994" s="51">
        <v>0.14107393531585311</v>
      </c>
      <c r="AK1994" s="51">
        <v>106.6355562253825</v>
      </c>
      <c r="AL1994" s="51">
        <v>74.93402166651866</v>
      </c>
      <c r="AM1994" s="51">
        <v>138.33709078424633</v>
      </c>
    </row>
    <row r="1995" spans="1:39">
      <c r="A1995" t="s">
        <v>4129</v>
      </c>
      <c r="B1995">
        <v>6</v>
      </c>
      <c r="C1995" t="s">
        <v>4130</v>
      </c>
      <c r="D1995" t="s">
        <v>2144</v>
      </c>
      <c r="E1995" t="s">
        <v>137</v>
      </c>
      <c r="F1995" t="s">
        <v>138</v>
      </c>
      <c r="G1995" t="s">
        <v>139</v>
      </c>
      <c r="H1995" t="s">
        <v>140</v>
      </c>
      <c r="I1995" t="s">
        <v>10</v>
      </c>
      <c r="J1995" t="s">
        <v>20</v>
      </c>
      <c r="K1995">
        <v>52</v>
      </c>
      <c r="L1995">
        <v>150486475</v>
      </c>
      <c r="M1995" t="s">
        <v>2145</v>
      </c>
      <c r="N1995">
        <v>993</v>
      </c>
      <c r="O1995">
        <v>12631603.193846272</v>
      </c>
      <c r="P1995" s="49" t="s">
        <v>33</v>
      </c>
      <c r="Q1995" s="49">
        <v>9800000</v>
      </c>
      <c r="R1995" s="49">
        <v>32.510452999999998</v>
      </c>
      <c r="S1995" s="49">
        <v>52.540310169999998</v>
      </c>
      <c r="T1995" s="49">
        <v>102.35469113918218</v>
      </c>
      <c r="U1995" s="49" t="s">
        <v>2146</v>
      </c>
      <c r="V1995" s="49">
        <v>0.29728859379567718</v>
      </c>
      <c r="W1995" s="49">
        <v>1.1827248672603601</v>
      </c>
      <c r="X1995" s="49">
        <v>2.8362873714296502</v>
      </c>
      <c r="Y1995" s="49">
        <v>44.303867318364098</v>
      </c>
      <c r="Z1995" s="49">
        <v>0.43808999999999998</v>
      </c>
      <c r="AA1995" s="49">
        <v>148.6976837</v>
      </c>
      <c r="AB1995" s="49">
        <v>1.7852155009999999</v>
      </c>
      <c r="AC1995" s="51">
        <v>0.55651590368719528</v>
      </c>
      <c r="AD1995" s="53">
        <v>98000</v>
      </c>
      <c r="AE1995" s="51">
        <v>128.8939101412885</v>
      </c>
      <c r="AF1995" s="51">
        <v>290.6393063763332</v>
      </c>
      <c r="AG1995" s="51">
        <v>42.683089035201562</v>
      </c>
      <c r="AH1995" s="51">
        <v>3.3019318702222626E-2</v>
      </c>
      <c r="AI1995" s="51">
        <v>0.14685931358483745</v>
      </c>
      <c r="AJ1995" s="51">
        <v>0.14107393531585311</v>
      </c>
      <c r="AK1995" s="51">
        <v>106.55221072009859</v>
      </c>
      <c r="AL1995" s="51">
        <v>74.875453829299801</v>
      </c>
      <c r="AM1995" s="51">
        <v>138.2289676108974</v>
      </c>
    </row>
    <row r="1996" spans="1:39">
      <c r="A1996" t="s">
        <v>4131</v>
      </c>
      <c r="B1996">
        <v>6</v>
      </c>
      <c r="C1996" t="s">
        <v>4132</v>
      </c>
      <c r="D1996" t="s">
        <v>2144</v>
      </c>
      <c r="E1996" t="s">
        <v>137</v>
      </c>
      <c r="F1996" t="s">
        <v>138</v>
      </c>
      <c r="G1996" t="s">
        <v>139</v>
      </c>
      <c r="H1996" t="s">
        <v>140</v>
      </c>
      <c r="I1996" t="s">
        <v>10</v>
      </c>
      <c r="J1996" t="s">
        <v>20</v>
      </c>
      <c r="K1996">
        <v>52</v>
      </c>
      <c r="L1996">
        <v>150486475</v>
      </c>
      <c r="M1996" t="s">
        <v>2145</v>
      </c>
      <c r="N1996">
        <v>994</v>
      </c>
      <c r="O1996">
        <v>12644336.664807811</v>
      </c>
      <c r="P1996" s="49" t="s">
        <v>33</v>
      </c>
      <c r="Q1996" s="49">
        <v>9800000</v>
      </c>
      <c r="R1996" s="49">
        <v>32.510452999999998</v>
      </c>
      <c r="S1996" s="49">
        <v>52.540310169999998</v>
      </c>
      <c r="T1996" s="49">
        <v>102.35469113918218</v>
      </c>
      <c r="U1996" s="49" t="s">
        <v>2146</v>
      </c>
      <c r="V1996" s="49">
        <v>0.29728859379567718</v>
      </c>
      <c r="W1996" s="49">
        <v>1.1827248672603601</v>
      </c>
      <c r="X1996" s="49">
        <v>2.8362873714296502</v>
      </c>
      <c r="Y1996" s="49">
        <v>44.303867318364098</v>
      </c>
      <c r="Z1996" s="49">
        <v>0.43808999999999998</v>
      </c>
      <c r="AA1996" s="49">
        <v>148.6976837</v>
      </c>
      <c r="AB1996" s="49">
        <v>1.7852155009999999</v>
      </c>
      <c r="AC1996" s="51">
        <v>0.55651590368719528</v>
      </c>
      <c r="AD1996" s="53">
        <v>98000</v>
      </c>
      <c r="AE1996" s="51">
        <v>129.02384351844705</v>
      </c>
      <c r="AF1996" s="51">
        <v>290.93228954808347</v>
      </c>
      <c r="AG1996" s="51">
        <v>42.69271333216043</v>
      </c>
      <c r="AH1996" s="51">
        <v>3.2849316571232412E-2</v>
      </c>
      <c r="AI1996" s="51">
        <v>0.14674449989197383</v>
      </c>
      <c r="AJ1996" s="51">
        <v>0.14107393531585311</v>
      </c>
      <c r="AK1996" s="51">
        <v>106.46890886816334</v>
      </c>
      <c r="AL1996" s="51">
        <v>74.816916667786955</v>
      </c>
      <c r="AM1996" s="51">
        <v>138.12090106853972</v>
      </c>
    </row>
    <row r="1997" spans="1:39">
      <c r="A1997" t="s">
        <v>4133</v>
      </c>
      <c r="B1997">
        <v>6</v>
      </c>
      <c r="C1997" t="s">
        <v>4134</v>
      </c>
      <c r="D1997" t="s">
        <v>2144</v>
      </c>
      <c r="E1997" t="s">
        <v>137</v>
      </c>
      <c r="F1997" t="s">
        <v>138</v>
      </c>
      <c r="G1997" t="s">
        <v>139</v>
      </c>
      <c r="H1997" t="s">
        <v>140</v>
      </c>
      <c r="I1997" t="s">
        <v>10</v>
      </c>
      <c r="J1997" t="s">
        <v>20</v>
      </c>
      <c r="K1997">
        <v>52</v>
      </c>
      <c r="L1997">
        <v>150486475</v>
      </c>
      <c r="M1997" t="s">
        <v>2145</v>
      </c>
      <c r="N1997">
        <v>995</v>
      </c>
      <c r="O1997">
        <v>12657070.13576935</v>
      </c>
      <c r="P1997" s="49" t="s">
        <v>33</v>
      </c>
      <c r="Q1997" s="49">
        <v>9800000</v>
      </c>
      <c r="R1997" s="49">
        <v>32.510452999999998</v>
      </c>
      <c r="S1997" s="49">
        <v>52.540310169999998</v>
      </c>
      <c r="T1997" s="49">
        <v>102.35469113918218</v>
      </c>
      <c r="U1997" s="49" t="s">
        <v>2146</v>
      </c>
      <c r="V1997" s="49">
        <v>0.29728859379567718</v>
      </c>
      <c r="W1997" s="49">
        <v>1.1827248672603601</v>
      </c>
      <c r="X1997" s="49">
        <v>2.8362873714296502</v>
      </c>
      <c r="Y1997" s="49">
        <v>44.303867318364098</v>
      </c>
      <c r="Z1997" s="49">
        <v>0.43808999999999998</v>
      </c>
      <c r="AA1997" s="49">
        <v>148.6976837</v>
      </c>
      <c r="AB1997" s="49">
        <v>1.7852155009999999</v>
      </c>
      <c r="AC1997" s="51">
        <v>0.55651590368719528</v>
      </c>
      <c r="AD1997" s="53">
        <v>98000</v>
      </c>
      <c r="AE1997" s="51">
        <v>129.1537768956056</v>
      </c>
      <c r="AF1997" s="51">
        <v>291.22527271983381</v>
      </c>
      <c r="AG1997" s="51">
        <v>42.702288025046883</v>
      </c>
      <c r="AH1997" s="51">
        <v>3.2680009671722264E-2</v>
      </c>
      <c r="AI1997" s="51">
        <v>0.14662974688370395</v>
      </c>
      <c r="AJ1997" s="51">
        <v>0.14107393531585311</v>
      </c>
      <c r="AK1997" s="51">
        <v>106.3856510452887</v>
      </c>
      <c r="AL1997" s="51">
        <v>74.7584104459972</v>
      </c>
      <c r="AM1997" s="51">
        <v>138.01289164458021</v>
      </c>
    </row>
    <row r="1998" spans="1:39">
      <c r="A1998" t="s">
        <v>4135</v>
      </c>
      <c r="B1998">
        <v>6</v>
      </c>
      <c r="C1998" t="s">
        <v>4136</v>
      </c>
      <c r="D1998" t="s">
        <v>2144</v>
      </c>
      <c r="E1998" t="s">
        <v>137</v>
      </c>
      <c r="F1998" t="s">
        <v>138</v>
      </c>
      <c r="G1998" t="s">
        <v>139</v>
      </c>
      <c r="H1998" t="s">
        <v>140</v>
      </c>
      <c r="I1998" t="s">
        <v>10</v>
      </c>
      <c r="J1998" t="s">
        <v>20</v>
      </c>
      <c r="K1998">
        <v>52</v>
      </c>
      <c r="L1998">
        <v>150486475</v>
      </c>
      <c r="M1998" t="s">
        <v>2145</v>
      </c>
      <c r="N1998">
        <v>996</v>
      </c>
      <c r="O1998">
        <v>12669803.60673089</v>
      </c>
      <c r="P1998" s="49" t="s">
        <v>33</v>
      </c>
      <c r="Q1998" s="49">
        <v>9800000</v>
      </c>
      <c r="R1998" s="49">
        <v>32.510452999999998</v>
      </c>
      <c r="S1998" s="49">
        <v>52.540310169999998</v>
      </c>
      <c r="T1998" s="49">
        <v>102.35469113918218</v>
      </c>
      <c r="U1998" s="49" t="s">
        <v>2146</v>
      </c>
      <c r="V1998" s="49">
        <v>0.29728859379567718</v>
      </c>
      <c r="W1998" s="49">
        <v>1.1827248672603601</v>
      </c>
      <c r="X1998" s="49">
        <v>2.8362873714296502</v>
      </c>
      <c r="Y1998" s="49">
        <v>44.303867318364098</v>
      </c>
      <c r="Z1998" s="49">
        <v>0.43808999999999998</v>
      </c>
      <c r="AA1998" s="49">
        <v>148.6976837</v>
      </c>
      <c r="AB1998" s="49">
        <v>1.7852155009999999</v>
      </c>
      <c r="AC1998" s="51">
        <v>0.55651590368719528</v>
      </c>
      <c r="AD1998" s="53">
        <v>98000</v>
      </c>
      <c r="AE1998" s="51">
        <v>129.28371027276418</v>
      </c>
      <c r="AF1998" s="51">
        <v>291.5182558915842</v>
      </c>
      <c r="AG1998" s="51">
        <v>42.711813317072327</v>
      </c>
      <c r="AH1998" s="51">
        <v>3.2511396366337736E-2</v>
      </c>
      <c r="AI1998" s="51">
        <v>0.14651505507413873</v>
      </c>
      <c r="AJ1998" s="51">
        <v>0.14107393531585311</v>
      </c>
      <c r="AK1998" s="51">
        <v>106.30243762448238</v>
      </c>
      <c r="AL1998" s="51">
        <v>74.699935426047318</v>
      </c>
      <c r="AM1998" s="51">
        <v>137.90493982291744</v>
      </c>
    </row>
    <row r="1999" spans="1:39">
      <c r="A1999" t="s">
        <v>4137</v>
      </c>
      <c r="B1999">
        <v>6</v>
      </c>
      <c r="C1999" t="s">
        <v>4138</v>
      </c>
      <c r="D1999" t="s">
        <v>2144</v>
      </c>
      <c r="E1999" t="s">
        <v>137</v>
      </c>
      <c r="F1999" t="s">
        <v>138</v>
      </c>
      <c r="G1999" t="s">
        <v>139</v>
      </c>
      <c r="H1999" t="s">
        <v>140</v>
      </c>
      <c r="I1999" t="s">
        <v>10</v>
      </c>
      <c r="J1999" t="s">
        <v>20</v>
      </c>
      <c r="K1999">
        <v>52</v>
      </c>
      <c r="L1999">
        <v>150486475</v>
      </c>
      <c r="M1999" t="s">
        <v>2145</v>
      </c>
      <c r="N1999">
        <v>997</v>
      </c>
      <c r="O1999">
        <v>12682537.077692429</v>
      </c>
      <c r="P1999" s="49" t="s">
        <v>33</v>
      </c>
      <c r="Q1999" s="49">
        <v>9800000</v>
      </c>
      <c r="R1999" s="49">
        <v>32.510452999999998</v>
      </c>
      <c r="S1999" s="49">
        <v>52.540310169999998</v>
      </c>
      <c r="T1999" s="49">
        <v>102.35469113918218</v>
      </c>
      <c r="U1999" s="49" t="s">
        <v>2146</v>
      </c>
      <c r="V1999" s="49">
        <v>0.29728859379567718</v>
      </c>
      <c r="W1999" s="49">
        <v>1.1827248672603601</v>
      </c>
      <c r="X1999" s="49">
        <v>2.8362873714296502</v>
      </c>
      <c r="Y1999" s="49">
        <v>44.303867318364098</v>
      </c>
      <c r="Z1999" s="49">
        <v>0.43808999999999998</v>
      </c>
      <c r="AA1999" s="49">
        <v>148.6976837</v>
      </c>
      <c r="AB1999" s="49">
        <v>1.7852155009999999</v>
      </c>
      <c r="AC1999" s="51">
        <v>0.55651590368719528</v>
      </c>
      <c r="AD1999" s="53">
        <v>98000</v>
      </c>
      <c r="AE1999" s="51">
        <v>129.41364364992273</v>
      </c>
      <c r="AF1999" s="51">
        <v>291.81123906333454</v>
      </c>
      <c r="AG1999" s="51">
        <v>42.72128941096711</v>
      </c>
      <c r="AH1999" s="51">
        <v>3.2343475013158346E-2</v>
      </c>
      <c r="AI1999" s="51">
        <v>0.14640042497367589</v>
      </c>
      <c r="AJ1999" s="51">
        <v>0.14107393531585311</v>
      </c>
      <c r="AK1999" s="51">
        <v>106.219268976058</v>
      </c>
      <c r="AL1999" s="51">
        <v>74.641491868160912</v>
      </c>
      <c r="AM1999" s="51">
        <v>137.79704608395508</v>
      </c>
    </row>
    <row r="2000" spans="1:39">
      <c r="A2000" t="s">
        <v>4139</v>
      </c>
      <c r="B2000">
        <v>6</v>
      </c>
      <c r="C2000" t="s">
        <v>4140</v>
      </c>
      <c r="D2000" t="s">
        <v>2144</v>
      </c>
      <c r="E2000" t="s">
        <v>137</v>
      </c>
      <c r="F2000" t="s">
        <v>138</v>
      </c>
      <c r="G2000" t="s">
        <v>139</v>
      </c>
      <c r="H2000" t="s">
        <v>140</v>
      </c>
      <c r="I2000" t="s">
        <v>10</v>
      </c>
      <c r="J2000" t="s">
        <v>20</v>
      </c>
      <c r="K2000">
        <v>52</v>
      </c>
      <c r="L2000">
        <v>150486475</v>
      </c>
      <c r="M2000" t="s">
        <v>2145</v>
      </c>
      <c r="N2000">
        <v>998</v>
      </c>
      <c r="O2000">
        <v>12695270.548653968</v>
      </c>
      <c r="P2000" s="49" t="s">
        <v>33</v>
      </c>
      <c r="Q2000" s="49">
        <v>9800000</v>
      </c>
      <c r="R2000" s="49">
        <v>32.510452999999998</v>
      </c>
      <c r="S2000" s="49">
        <v>52.540310169999998</v>
      </c>
      <c r="T2000" s="49">
        <v>102.35469113918218</v>
      </c>
      <c r="U2000" s="49" t="s">
        <v>2146</v>
      </c>
      <c r="V2000" s="49">
        <v>0.29728859379567718</v>
      </c>
      <c r="W2000" s="49">
        <v>1.1827248672603601</v>
      </c>
      <c r="X2000" s="49">
        <v>2.8362873714296502</v>
      </c>
      <c r="Y2000" s="49">
        <v>44.303867318364098</v>
      </c>
      <c r="Z2000" s="49">
        <v>0.43808999999999998</v>
      </c>
      <c r="AA2000" s="49">
        <v>148.6976837</v>
      </c>
      <c r="AB2000" s="49">
        <v>1.7852155009999999</v>
      </c>
      <c r="AC2000" s="51">
        <v>0.55651590368719528</v>
      </c>
      <c r="AD2000" s="53">
        <v>98000</v>
      </c>
      <c r="AE2000" s="51">
        <v>129.54357702708131</v>
      </c>
      <c r="AF2000" s="51">
        <v>292.10422223508493</v>
      </c>
      <c r="AG2000" s="51">
        <v>42.73071650897927</v>
      </c>
      <c r="AH2000" s="51">
        <v>3.2176243965957536E-2</v>
      </c>
      <c r="AI2000" s="51">
        <v>0.14628585708901418</v>
      </c>
      <c r="AJ2000" s="51">
        <v>0.14107393531585311</v>
      </c>
      <c r="AK2000" s="51">
        <v>106.13614546764545</v>
      </c>
      <c r="AL2000" s="51">
        <v>74.583080030675688</v>
      </c>
      <c r="AM2000" s="51">
        <v>137.68921090461521</v>
      </c>
    </row>
    <row r="2001" spans="1:39">
      <c r="A2001" t="s">
        <v>4141</v>
      </c>
      <c r="B2001">
        <v>6</v>
      </c>
      <c r="C2001" t="s">
        <v>4142</v>
      </c>
      <c r="D2001" t="s">
        <v>2144</v>
      </c>
      <c r="E2001" t="s">
        <v>137</v>
      </c>
      <c r="F2001" t="s">
        <v>138</v>
      </c>
      <c r="G2001" t="s">
        <v>139</v>
      </c>
      <c r="H2001" t="s">
        <v>140</v>
      </c>
      <c r="I2001" t="s">
        <v>10</v>
      </c>
      <c r="J2001" t="s">
        <v>20</v>
      </c>
      <c r="K2001">
        <v>52</v>
      </c>
      <c r="L2001">
        <v>150486475</v>
      </c>
      <c r="M2001" t="s">
        <v>2145</v>
      </c>
      <c r="N2001">
        <v>999</v>
      </c>
      <c r="O2001">
        <v>12708004.019615507</v>
      </c>
      <c r="P2001" s="49" t="s">
        <v>33</v>
      </c>
      <c r="Q2001" s="49">
        <v>9800000</v>
      </c>
      <c r="R2001" s="49">
        <v>32.510452999999998</v>
      </c>
      <c r="S2001" s="49">
        <v>52.540310169999998</v>
      </c>
      <c r="T2001" s="49">
        <v>102.35469113918218</v>
      </c>
      <c r="U2001" s="49" t="s">
        <v>2146</v>
      </c>
      <c r="V2001" s="49">
        <v>0.29728859379567718</v>
      </c>
      <c r="W2001" s="49">
        <v>1.1827248672603601</v>
      </c>
      <c r="X2001" s="49">
        <v>2.8362873714296502</v>
      </c>
      <c r="Y2001" s="49">
        <v>44.303867318364098</v>
      </c>
      <c r="Z2001" s="49">
        <v>0.43808999999999998</v>
      </c>
      <c r="AA2001" s="49">
        <v>148.6976837</v>
      </c>
      <c r="AB2001" s="49">
        <v>1.7852155009999999</v>
      </c>
      <c r="AC2001" s="51">
        <v>0.55651590368719528</v>
      </c>
      <c r="AD2001" s="53">
        <v>98000</v>
      </c>
      <c r="AE2001" s="51">
        <v>129.67351040423986</v>
      </c>
      <c r="AF2001" s="51">
        <v>292.39720540683521</v>
      </c>
      <c r="AG2001" s="51">
        <v>42.740094812873203</v>
      </c>
      <c r="AH2001" s="51">
        <v>3.2009701574005796E-2</v>
      </c>
      <c r="AI2001" s="51">
        <v>0.14617135192316749</v>
      </c>
      <c r="AJ2001" s="51">
        <v>0.14107393531585311</v>
      </c>
      <c r="AK2001" s="51">
        <v>106.05306746420111</v>
      </c>
      <c r="AL2001" s="51">
        <v>74.524700170050664</v>
      </c>
      <c r="AM2001" s="51">
        <v>137.58143475835155</v>
      </c>
    </row>
    <row r="2002" spans="1:39">
      <c r="A2002" t="s">
        <v>4143</v>
      </c>
      <c r="B2002">
        <v>6</v>
      </c>
      <c r="C2002" t="s">
        <v>4144</v>
      </c>
      <c r="D2002" t="s">
        <v>2144</v>
      </c>
      <c r="E2002" t="s">
        <v>137</v>
      </c>
      <c r="F2002" t="s">
        <v>138</v>
      </c>
      <c r="G2002" t="s">
        <v>139</v>
      </c>
      <c r="H2002" t="s">
        <v>140</v>
      </c>
      <c r="I2002" t="s">
        <v>10</v>
      </c>
      <c r="J2002" t="s">
        <v>20</v>
      </c>
      <c r="K2002">
        <v>52</v>
      </c>
      <c r="L2002">
        <v>150486475</v>
      </c>
      <c r="M2002" t="s">
        <v>2145</v>
      </c>
      <c r="N2002">
        <v>1000</v>
      </c>
      <c r="O2002">
        <v>12720737.490577046</v>
      </c>
      <c r="P2002" s="49" t="s">
        <v>33</v>
      </c>
      <c r="Q2002" s="49">
        <v>9800000</v>
      </c>
      <c r="R2002" s="49">
        <v>32.510452999999998</v>
      </c>
      <c r="S2002" s="49">
        <v>52.540310169999998</v>
      </c>
      <c r="T2002" s="49">
        <v>102.35469113918218</v>
      </c>
      <c r="U2002" s="49" t="s">
        <v>2146</v>
      </c>
      <c r="V2002" s="49">
        <v>0.29728859379567718</v>
      </c>
      <c r="W2002" s="49">
        <v>1.1827248672603601</v>
      </c>
      <c r="X2002" s="49">
        <v>2.8362873714296502</v>
      </c>
      <c r="Y2002" s="49">
        <v>44.303867318364098</v>
      </c>
      <c r="Z2002" s="49">
        <v>0.43808999999999998</v>
      </c>
      <c r="AA2002" s="49">
        <v>148.6976837</v>
      </c>
      <c r="AB2002" s="49">
        <v>1.7852155009999999</v>
      </c>
      <c r="AC2002" s="51">
        <v>0.55651590368719528</v>
      </c>
      <c r="AD2002" s="53">
        <v>98000</v>
      </c>
      <c r="AE2002" s="51">
        <v>129.80344378139841</v>
      </c>
      <c r="AF2002" s="51">
        <v>292.69018857858555</v>
      </c>
      <c r="AG2002" s="51">
        <v>42.749424523928475</v>
      </c>
      <c r="AH2002" s="51">
        <v>3.1843846182479173E-2</v>
      </c>
      <c r="AI2002" s="51">
        <v>0.14605690997547913</v>
      </c>
      <c r="AJ2002" s="51">
        <v>0.14107393531585311</v>
      </c>
      <c r="AK2002" s="51">
        <v>105.97003532801816</v>
      </c>
      <c r="AL2002" s="51">
        <v>74.466352540873402</v>
      </c>
      <c r="AM2002" s="51">
        <v>137.47371811516291</v>
      </c>
    </row>
    <row r="2003" spans="1:39">
      <c r="A2003" t="s">
        <v>4145</v>
      </c>
      <c r="B2003">
        <v>6</v>
      </c>
      <c r="C2003" t="s">
        <v>4146</v>
      </c>
      <c r="D2003" t="s">
        <v>2144</v>
      </c>
      <c r="E2003" t="s">
        <v>137</v>
      </c>
      <c r="F2003" t="s">
        <v>138</v>
      </c>
      <c r="G2003" t="s">
        <v>139</v>
      </c>
      <c r="H2003" t="s">
        <v>140</v>
      </c>
      <c r="I2003" t="s">
        <v>10</v>
      </c>
      <c r="J2003" t="s">
        <v>20</v>
      </c>
      <c r="K2003">
        <v>52</v>
      </c>
      <c r="L2003">
        <v>150486475</v>
      </c>
      <c r="M2003" t="s">
        <v>2145</v>
      </c>
      <c r="N2003">
        <v>1001</v>
      </c>
      <c r="O2003">
        <v>12733470.961538585</v>
      </c>
      <c r="P2003" s="49" t="s">
        <v>33</v>
      </c>
      <c r="Q2003" s="49">
        <v>9800000</v>
      </c>
      <c r="R2003" s="49">
        <v>32.510452999999998</v>
      </c>
      <c r="S2003" s="49">
        <v>52.540310169999998</v>
      </c>
      <c r="T2003" s="49">
        <v>102.35469113918218</v>
      </c>
      <c r="U2003" s="49" t="s">
        <v>2146</v>
      </c>
      <c r="V2003" s="49">
        <v>0.29728859379567718</v>
      </c>
      <c r="W2003" s="49">
        <v>1.1827248672603601</v>
      </c>
      <c r="X2003" s="49">
        <v>2.8362873714296502</v>
      </c>
      <c r="Y2003" s="49">
        <v>44.303867318364098</v>
      </c>
      <c r="Z2003" s="49">
        <v>0.43808999999999998</v>
      </c>
      <c r="AA2003" s="49">
        <v>148.6976837</v>
      </c>
      <c r="AB2003" s="49">
        <v>1.7852155009999999</v>
      </c>
      <c r="AC2003" s="51">
        <v>0.55651590368719528</v>
      </c>
      <c r="AD2003" s="53">
        <v>98000</v>
      </c>
      <c r="AE2003" s="51">
        <v>129.93337715855699</v>
      </c>
      <c r="AF2003" s="51">
        <v>292.98317175033594</v>
      </c>
      <c r="AG2003" s="51">
        <v>42.758705842938511</v>
      </c>
      <c r="AH2003" s="51">
        <v>3.1678676132098925E-2</v>
      </c>
      <c r="AI2003" s="51">
        <v>0.14594253174163571</v>
      </c>
      <c r="AJ2003" s="51">
        <v>0.14107393531585311</v>
      </c>
      <c r="AK2003" s="51">
        <v>105.88704941873679</v>
      </c>
      <c r="AL2003" s="51">
        <v>74.40803739586714</v>
      </c>
      <c r="AM2003" s="51">
        <v>137.36606144160643</v>
      </c>
    </row>
    <row r="2004" spans="1:39">
      <c r="A2004" t="s">
        <v>4147</v>
      </c>
      <c r="B2004">
        <v>7</v>
      </c>
      <c r="C2004" t="s">
        <v>4148</v>
      </c>
      <c r="D2004" t="s">
        <v>4149</v>
      </c>
      <c r="E2004" t="s">
        <v>137</v>
      </c>
      <c r="F2004" t="s">
        <v>138</v>
      </c>
      <c r="G2004" t="s">
        <v>139</v>
      </c>
      <c r="H2004" t="s">
        <v>140</v>
      </c>
      <c r="I2004" t="s">
        <v>10</v>
      </c>
      <c r="J2004" t="s">
        <v>4150</v>
      </c>
      <c r="K2004">
        <v>50</v>
      </c>
      <c r="L2004">
        <v>79472120</v>
      </c>
      <c r="M2004" t="s">
        <v>2145</v>
      </c>
      <c r="N2004">
        <v>1</v>
      </c>
      <c r="O2004">
        <v>0</v>
      </c>
      <c r="P2004" s="49" t="s">
        <v>34</v>
      </c>
      <c r="Q2004" s="49">
        <v>8750000</v>
      </c>
      <c r="R2004" s="49">
        <v>32.510452999999998</v>
      </c>
      <c r="S2004" s="49">
        <v>52.540310169999998</v>
      </c>
      <c r="T2004" s="49">
        <v>91.068026500905589</v>
      </c>
      <c r="U2004" s="49" t="s">
        <v>2146</v>
      </c>
      <c r="V2004" s="49">
        <v>0.38716777524115931</v>
      </c>
      <c r="W2004" s="49">
        <v>1.46361538099982</v>
      </c>
      <c r="X2004" s="49">
        <v>2.8030414572599698</v>
      </c>
      <c r="Y2004" s="49">
        <v>43.290639746693699</v>
      </c>
      <c r="Z2004" s="49">
        <v>0.42787999999999998</v>
      </c>
      <c r="AA2004" s="49">
        <v>144.40234570000001</v>
      </c>
      <c r="AB2004" s="49">
        <v>1.7927415840000001</v>
      </c>
      <c r="AC2004" s="51">
        <v>0.6227652678487694</v>
      </c>
      <c r="AD2004" s="53">
        <v>87500</v>
      </c>
      <c r="AE2004" s="51">
        <v>0</v>
      </c>
      <c r="AF2004" s="51">
        <v>0</v>
      </c>
      <c r="AG2004" s="51">
        <v>0</v>
      </c>
      <c r="AH2004" s="51">
        <v>0</v>
      </c>
      <c r="AI2004" s="51">
        <v>0</v>
      </c>
      <c r="AJ2004" s="51">
        <v>0.11715383591147577</v>
      </c>
      <c r="AK2004" s="51">
        <v>0</v>
      </c>
      <c r="AL2004" s="51">
        <v>0</v>
      </c>
      <c r="AM2004" s="51">
        <v>0</v>
      </c>
    </row>
    <row r="2005" spans="1:39">
      <c r="A2005" t="s">
        <v>4151</v>
      </c>
      <c r="B2005">
        <v>7</v>
      </c>
      <c r="C2005" t="s">
        <v>4152</v>
      </c>
      <c r="D2005" t="s">
        <v>4149</v>
      </c>
      <c r="E2005" t="s">
        <v>137</v>
      </c>
      <c r="F2005" t="s">
        <v>138</v>
      </c>
      <c r="G2005" t="s">
        <v>139</v>
      </c>
      <c r="H2005" t="s">
        <v>140</v>
      </c>
      <c r="I2005" t="s">
        <v>10</v>
      </c>
      <c r="J2005" t="s">
        <v>4150</v>
      </c>
      <c r="K2005">
        <v>50</v>
      </c>
      <c r="L2005">
        <v>79472120</v>
      </c>
      <c r="M2005" t="s">
        <v>2145</v>
      </c>
      <c r="N2005">
        <v>2</v>
      </c>
      <c r="O2005">
        <v>6993.5465599999998</v>
      </c>
      <c r="P2005" s="49" t="s">
        <v>34</v>
      </c>
      <c r="Q2005" s="49">
        <v>8750000</v>
      </c>
      <c r="R2005" s="49">
        <v>32.510452999999998</v>
      </c>
      <c r="S2005" s="49">
        <v>52.540310169999998</v>
      </c>
      <c r="T2005" s="49">
        <v>91.068026500905589</v>
      </c>
      <c r="U2005" s="49" t="s">
        <v>2146</v>
      </c>
      <c r="V2005" s="49">
        <v>0.38716777524115931</v>
      </c>
      <c r="W2005" s="49">
        <v>1.46361538099982</v>
      </c>
      <c r="X2005" s="49">
        <v>2.8030414572599698</v>
      </c>
      <c r="Y2005" s="49">
        <v>43.290639746693699</v>
      </c>
      <c r="Z2005" s="49">
        <v>0.42787999999999998</v>
      </c>
      <c r="AA2005" s="49">
        <v>144.40234570000001</v>
      </c>
      <c r="AB2005" s="49">
        <v>1.7927415840000001</v>
      </c>
      <c r="AC2005" s="51">
        <v>0.6227652678487694</v>
      </c>
      <c r="AD2005" s="53">
        <v>87500</v>
      </c>
      <c r="AE2005" s="51">
        <v>7.9926246399999998E-2</v>
      </c>
      <c r="AF2005" s="51">
        <v>0.21187403912733613</v>
      </c>
      <c r="AG2005" s="51">
        <v>3.6030076908841158E-4</v>
      </c>
      <c r="AH2005" s="51">
        <v>1.7005423154833571E-3</v>
      </c>
      <c r="AI2005" s="51">
        <v>1.7005423154833571E-3</v>
      </c>
      <c r="AJ2005" s="51">
        <v>0.11715383591147577</v>
      </c>
      <c r="AK2005" s="51">
        <v>1.3218946818725545</v>
      </c>
      <c r="AL2005" s="51">
        <v>0.81009965878883761</v>
      </c>
      <c r="AM2005" s="51">
        <v>1.8336897049562715</v>
      </c>
    </row>
    <row r="2006" spans="1:39">
      <c r="A2006" t="s">
        <v>4153</v>
      </c>
      <c r="B2006">
        <v>7</v>
      </c>
      <c r="C2006" t="s">
        <v>4154</v>
      </c>
      <c r="D2006" t="s">
        <v>4149</v>
      </c>
      <c r="E2006" t="s">
        <v>137</v>
      </c>
      <c r="F2006" t="s">
        <v>138</v>
      </c>
      <c r="G2006" t="s">
        <v>139</v>
      </c>
      <c r="H2006" t="s">
        <v>140</v>
      </c>
      <c r="I2006" t="s">
        <v>10</v>
      </c>
      <c r="J2006" t="s">
        <v>4150</v>
      </c>
      <c r="K2006">
        <v>50</v>
      </c>
      <c r="L2006">
        <v>79472120</v>
      </c>
      <c r="M2006" t="s">
        <v>2145</v>
      </c>
      <c r="N2006">
        <v>3</v>
      </c>
      <c r="O2006">
        <v>13987.09312</v>
      </c>
      <c r="P2006" s="49" t="s">
        <v>34</v>
      </c>
      <c r="Q2006" s="49">
        <v>8750000</v>
      </c>
      <c r="R2006" s="49">
        <v>32.510452999999998</v>
      </c>
      <c r="S2006" s="49">
        <v>52.540310169999998</v>
      </c>
      <c r="T2006" s="49">
        <v>91.068026500905589</v>
      </c>
      <c r="U2006" s="49" t="s">
        <v>2146</v>
      </c>
      <c r="V2006" s="49">
        <v>0.38716777524115931</v>
      </c>
      <c r="W2006" s="49">
        <v>1.46361538099982</v>
      </c>
      <c r="X2006" s="49">
        <v>2.8030414572599698</v>
      </c>
      <c r="Y2006" s="49">
        <v>43.290639746693699</v>
      </c>
      <c r="Z2006" s="49">
        <v>0.42787999999999998</v>
      </c>
      <c r="AA2006" s="49">
        <v>144.40234570000001</v>
      </c>
      <c r="AB2006" s="49">
        <v>1.7927415840000001</v>
      </c>
      <c r="AC2006" s="51">
        <v>0.6227652678487694</v>
      </c>
      <c r="AD2006" s="53">
        <v>87500</v>
      </c>
      <c r="AE2006" s="51">
        <v>0.1598524928</v>
      </c>
      <c r="AF2006" s="51">
        <v>0.42374807825467226</v>
      </c>
      <c r="AG2006" s="51">
        <v>1.2483309149505164E-3</v>
      </c>
      <c r="AH2006" s="51">
        <v>4.1913117318181647E-3</v>
      </c>
      <c r="AI2006" s="51">
        <v>2.9459270236507611E-3</v>
      </c>
      <c r="AJ2006" s="51">
        <v>0.11715383591147577</v>
      </c>
      <c r="AK2006" s="51">
        <v>2.2899784558678902</v>
      </c>
      <c r="AL2006" s="51">
        <v>1.4033725917593338</v>
      </c>
      <c r="AM2006" s="51">
        <v>3.1765843199764463</v>
      </c>
    </row>
    <row r="2007" spans="1:39">
      <c r="A2007" t="s">
        <v>4155</v>
      </c>
      <c r="B2007">
        <v>7</v>
      </c>
      <c r="C2007" t="s">
        <v>4156</v>
      </c>
      <c r="D2007" t="s">
        <v>4149</v>
      </c>
      <c r="E2007" t="s">
        <v>137</v>
      </c>
      <c r="F2007" t="s">
        <v>138</v>
      </c>
      <c r="G2007" t="s">
        <v>139</v>
      </c>
      <c r="H2007" t="s">
        <v>140</v>
      </c>
      <c r="I2007" t="s">
        <v>10</v>
      </c>
      <c r="J2007" t="s">
        <v>4150</v>
      </c>
      <c r="K2007">
        <v>50</v>
      </c>
      <c r="L2007">
        <v>79472120</v>
      </c>
      <c r="M2007" t="s">
        <v>2145</v>
      </c>
      <c r="N2007">
        <v>4</v>
      </c>
      <c r="O2007">
        <v>20980.63968</v>
      </c>
      <c r="P2007" s="49" t="s">
        <v>34</v>
      </c>
      <c r="Q2007" s="49">
        <v>8750000</v>
      </c>
      <c r="R2007" s="49">
        <v>32.510452999999998</v>
      </c>
      <c r="S2007" s="49">
        <v>52.540310169999998</v>
      </c>
      <c r="T2007" s="49">
        <v>91.068026500905589</v>
      </c>
      <c r="U2007" s="49" t="s">
        <v>2146</v>
      </c>
      <c r="V2007" s="49">
        <v>0.38716777524115931</v>
      </c>
      <c r="W2007" s="49">
        <v>1.46361538099982</v>
      </c>
      <c r="X2007" s="49">
        <v>2.8030414572599698</v>
      </c>
      <c r="Y2007" s="49">
        <v>43.290639746693699</v>
      </c>
      <c r="Z2007" s="49">
        <v>0.42787999999999998</v>
      </c>
      <c r="AA2007" s="49">
        <v>144.40234570000001</v>
      </c>
      <c r="AB2007" s="49">
        <v>1.7927415840000001</v>
      </c>
      <c r="AC2007" s="51">
        <v>0.6227652678487694</v>
      </c>
      <c r="AD2007" s="53">
        <v>87500</v>
      </c>
      <c r="AE2007" s="51">
        <v>0.23977873920000001</v>
      </c>
      <c r="AF2007" s="51">
        <v>0.63562211738200847</v>
      </c>
      <c r="AG2007" s="51">
        <v>2.5823146381543779E-3</v>
      </c>
      <c r="AH2007" s="51">
        <v>6.2961169225746339E-3</v>
      </c>
      <c r="AI2007" s="51">
        <v>4.0626569899587187E-3</v>
      </c>
      <c r="AJ2007" s="51">
        <v>0.11715383591147577</v>
      </c>
      <c r="AK2007" s="51">
        <v>3.1580541221476883</v>
      </c>
      <c r="AL2007" s="51">
        <v>1.9353573335845955</v>
      </c>
      <c r="AM2007" s="51">
        <v>4.3807509107107805</v>
      </c>
    </row>
    <row r="2008" spans="1:39">
      <c r="A2008" t="s">
        <v>4157</v>
      </c>
      <c r="B2008">
        <v>7</v>
      </c>
      <c r="C2008" t="s">
        <v>4158</v>
      </c>
      <c r="D2008" t="s">
        <v>4149</v>
      </c>
      <c r="E2008" t="s">
        <v>137</v>
      </c>
      <c r="F2008" t="s">
        <v>138</v>
      </c>
      <c r="G2008" t="s">
        <v>139</v>
      </c>
      <c r="H2008" t="s">
        <v>140</v>
      </c>
      <c r="I2008" t="s">
        <v>10</v>
      </c>
      <c r="J2008" t="s">
        <v>4150</v>
      </c>
      <c r="K2008">
        <v>50</v>
      </c>
      <c r="L2008">
        <v>79472120</v>
      </c>
      <c r="M2008" t="s">
        <v>2145</v>
      </c>
      <c r="N2008">
        <v>5</v>
      </c>
      <c r="O2008">
        <v>27974.186239999999</v>
      </c>
      <c r="P2008" s="49" t="s">
        <v>34</v>
      </c>
      <c r="Q2008" s="49">
        <v>8750000</v>
      </c>
      <c r="R2008" s="49">
        <v>32.510452999999998</v>
      </c>
      <c r="S2008" s="49">
        <v>52.540310169999998</v>
      </c>
      <c r="T2008" s="49">
        <v>91.068026500905589</v>
      </c>
      <c r="U2008" s="49" t="s">
        <v>2146</v>
      </c>
      <c r="V2008" s="49">
        <v>0.38716777524115931</v>
      </c>
      <c r="W2008" s="49">
        <v>1.46361538099982</v>
      </c>
      <c r="X2008" s="49">
        <v>2.8030414572599698</v>
      </c>
      <c r="Y2008" s="49">
        <v>43.290639746693699</v>
      </c>
      <c r="Z2008" s="49">
        <v>0.42787999999999998</v>
      </c>
      <c r="AA2008" s="49">
        <v>144.40234570000001</v>
      </c>
      <c r="AB2008" s="49">
        <v>1.7927415840000001</v>
      </c>
      <c r="AC2008" s="51">
        <v>0.6227652678487694</v>
      </c>
      <c r="AD2008" s="53">
        <v>87500</v>
      </c>
      <c r="AE2008" s="51">
        <v>0.31970498559999999</v>
      </c>
      <c r="AF2008" s="51">
        <v>0.84749615650934451</v>
      </c>
      <c r="AG2008" s="51">
        <v>4.3249718375440761E-3</v>
      </c>
      <c r="AH2008" s="51">
        <v>8.2249680355711875E-3</v>
      </c>
      <c r="AI2008" s="51">
        <v>5.1032347513618355E-3</v>
      </c>
      <c r="AJ2008" s="51">
        <v>0.11715383591147577</v>
      </c>
      <c r="AK2008" s="51">
        <v>3.9669338520723447</v>
      </c>
      <c r="AL2008" s="51">
        <v>2.4310648980366532</v>
      </c>
      <c r="AM2008" s="51">
        <v>5.5028028061080363</v>
      </c>
    </row>
    <row r="2009" spans="1:39">
      <c r="A2009" t="s">
        <v>4159</v>
      </c>
      <c r="B2009">
        <v>7</v>
      </c>
      <c r="C2009" t="s">
        <v>4160</v>
      </c>
      <c r="D2009" t="s">
        <v>4149</v>
      </c>
      <c r="E2009" t="s">
        <v>137</v>
      </c>
      <c r="F2009" t="s">
        <v>138</v>
      </c>
      <c r="G2009" t="s">
        <v>139</v>
      </c>
      <c r="H2009" t="s">
        <v>140</v>
      </c>
      <c r="I2009" t="s">
        <v>10</v>
      </c>
      <c r="J2009" t="s">
        <v>4150</v>
      </c>
      <c r="K2009">
        <v>50</v>
      </c>
      <c r="L2009">
        <v>79472120</v>
      </c>
      <c r="M2009" t="s">
        <v>2145</v>
      </c>
      <c r="N2009">
        <v>6</v>
      </c>
      <c r="O2009">
        <v>34967.732799999998</v>
      </c>
      <c r="P2009" s="49" t="s">
        <v>34</v>
      </c>
      <c r="Q2009" s="49">
        <v>8750000</v>
      </c>
      <c r="R2009" s="49">
        <v>32.510452999999998</v>
      </c>
      <c r="S2009" s="49">
        <v>52.540310169999998</v>
      </c>
      <c r="T2009" s="49">
        <v>91.068026500905589</v>
      </c>
      <c r="U2009" s="49" t="s">
        <v>2146</v>
      </c>
      <c r="V2009" s="49">
        <v>0.38716777524115931</v>
      </c>
      <c r="W2009" s="49">
        <v>1.46361538099982</v>
      </c>
      <c r="X2009" s="49">
        <v>2.8030414572599698</v>
      </c>
      <c r="Y2009" s="49">
        <v>43.290639746693699</v>
      </c>
      <c r="Z2009" s="49">
        <v>0.42787999999999998</v>
      </c>
      <c r="AA2009" s="49">
        <v>144.40234570000001</v>
      </c>
      <c r="AB2009" s="49">
        <v>1.7927415840000001</v>
      </c>
      <c r="AC2009" s="51">
        <v>0.6227652678487694</v>
      </c>
      <c r="AD2009" s="53">
        <v>87500</v>
      </c>
      <c r="AE2009" s="51">
        <v>0.399631232</v>
      </c>
      <c r="AF2009" s="51">
        <v>1.0593701956366808</v>
      </c>
      <c r="AG2009" s="51">
        <v>6.4521911149368946E-3</v>
      </c>
      <c r="AH2009" s="51">
        <v>1.0040018523054445E-2</v>
      </c>
      <c r="AI2009" s="51">
        <v>6.0905915057003586E-3</v>
      </c>
      <c r="AJ2009" s="51">
        <v>0.11715383591147577</v>
      </c>
      <c r="AK2009" s="51">
        <v>4.7344429171437774</v>
      </c>
      <c r="AL2009" s="51">
        <v>2.9014191859069567</v>
      </c>
      <c r="AM2009" s="51">
        <v>6.5674666483805977</v>
      </c>
    </row>
    <row r="2010" spans="1:39">
      <c r="A2010" t="s">
        <v>4161</v>
      </c>
      <c r="B2010">
        <v>7</v>
      </c>
      <c r="C2010" t="s">
        <v>4162</v>
      </c>
      <c r="D2010" t="s">
        <v>4149</v>
      </c>
      <c r="E2010" t="s">
        <v>137</v>
      </c>
      <c r="F2010" t="s">
        <v>138</v>
      </c>
      <c r="G2010" t="s">
        <v>139</v>
      </c>
      <c r="H2010" t="s">
        <v>140</v>
      </c>
      <c r="I2010" t="s">
        <v>10</v>
      </c>
      <c r="J2010" t="s">
        <v>4150</v>
      </c>
      <c r="K2010">
        <v>50</v>
      </c>
      <c r="L2010">
        <v>79472120</v>
      </c>
      <c r="M2010" t="s">
        <v>2145</v>
      </c>
      <c r="N2010">
        <v>7</v>
      </c>
      <c r="O2010">
        <v>41961.27936</v>
      </c>
      <c r="P2010" s="49" t="s">
        <v>34</v>
      </c>
      <c r="Q2010" s="49">
        <v>8750000</v>
      </c>
      <c r="R2010" s="49">
        <v>32.510452999999998</v>
      </c>
      <c r="S2010" s="49">
        <v>52.540310169999998</v>
      </c>
      <c r="T2010" s="49">
        <v>91.068026500905589</v>
      </c>
      <c r="U2010" s="49" t="s">
        <v>2146</v>
      </c>
      <c r="V2010" s="49">
        <v>0.38716777524115931</v>
      </c>
      <c r="W2010" s="49">
        <v>1.46361538099982</v>
      </c>
      <c r="X2010" s="49">
        <v>2.8030414572599698</v>
      </c>
      <c r="Y2010" s="49">
        <v>43.290639746693699</v>
      </c>
      <c r="Z2010" s="49">
        <v>0.42787999999999998</v>
      </c>
      <c r="AA2010" s="49">
        <v>144.40234570000001</v>
      </c>
      <c r="AB2010" s="49">
        <v>1.7927415840000001</v>
      </c>
      <c r="AC2010" s="51">
        <v>0.6227652678487694</v>
      </c>
      <c r="AD2010" s="53">
        <v>87500</v>
      </c>
      <c r="AE2010" s="51">
        <v>0.47955747840000001</v>
      </c>
      <c r="AF2010" s="51">
        <v>1.2712442347640169</v>
      </c>
      <c r="AG2010" s="51">
        <v>8.9463569604552543E-3</v>
      </c>
      <c r="AH2010" s="51">
        <v>1.1771927583913986E-2</v>
      </c>
      <c r="AI2010" s="51">
        <v>7.0374808520692958E-3</v>
      </c>
      <c r="AJ2010" s="51">
        <v>0.11715383591147577</v>
      </c>
      <c r="AK2010" s="51">
        <v>5.4704951634715027</v>
      </c>
      <c r="AL2010" s="51">
        <v>3.3524957215627191</v>
      </c>
      <c r="AM2010" s="51">
        <v>7.5884946053802862</v>
      </c>
    </row>
    <row r="2011" spans="1:39">
      <c r="A2011" t="s">
        <v>4163</v>
      </c>
      <c r="B2011">
        <v>7</v>
      </c>
      <c r="C2011" t="s">
        <v>4164</v>
      </c>
      <c r="D2011" t="s">
        <v>4149</v>
      </c>
      <c r="E2011" t="s">
        <v>137</v>
      </c>
      <c r="F2011" t="s">
        <v>138</v>
      </c>
      <c r="G2011" t="s">
        <v>139</v>
      </c>
      <c r="H2011" t="s">
        <v>140</v>
      </c>
      <c r="I2011" t="s">
        <v>10</v>
      </c>
      <c r="J2011" t="s">
        <v>4150</v>
      </c>
      <c r="K2011">
        <v>50</v>
      </c>
      <c r="L2011">
        <v>79472120</v>
      </c>
      <c r="M2011" t="s">
        <v>2145</v>
      </c>
      <c r="N2011">
        <v>8</v>
      </c>
      <c r="O2011">
        <v>48954.825920000003</v>
      </c>
      <c r="P2011" s="49" t="s">
        <v>34</v>
      </c>
      <c r="Q2011" s="49">
        <v>8750000</v>
      </c>
      <c r="R2011" s="49">
        <v>32.510452999999998</v>
      </c>
      <c r="S2011" s="49">
        <v>52.540310169999998</v>
      </c>
      <c r="T2011" s="49">
        <v>91.068026500905589</v>
      </c>
      <c r="U2011" s="49" t="s">
        <v>2146</v>
      </c>
      <c r="V2011" s="49">
        <v>0.38716777524115931</v>
      </c>
      <c r="W2011" s="49">
        <v>1.46361538099982</v>
      </c>
      <c r="X2011" s="49">
        <v>2.8030414572599698</v>
      </c>
      <c r="Y2011" s="49">
        <v>43.290639746693699</v>
      </c>
      <c r="Z2011" s="49">
        <v>0.42787999999999998</v>
      </c>
      <c r="AA2011" s="49">
        <v>144.40234570000001</v>
      </c>
      <c r="AB2011" s="49">
        <v>1.7927415840000001</v>
      </c>
      <c r="AC2011" s="51">
        <v>0.6227652678487694</v>
      </c>
      <c r="AD2011" s="53">
        <v>87500</v>
      </c>
      <c r="AE2011" s="51">
        <v>0.55948372480000008</v>
      </c>
      <c r="AF2011" s="51">
        <v>1.4831182738913531</v>
      </c>
      <c r="AG2011" s="51">
        <v>1.1793704201624377E-2</v>
      </c>
      <c r="AH2011" s="51">
        <v>1.3438867984471987E-2</v>
      </c>
      <c r="AI2011" s="51">
        <v>7.9519647281268233E-3</v>
      </c>
      <c r="AJ2011" s="51">
        <v>0.11715383591147577</v>
      </c>
      <c r="AK2011" s="51">
        <v>6.1813574345318063</v>
      </c>
      <c r="AL2011" s="51">
        <v>3.788135028633727</v>
      </c>
      <c r="AM2011" s="51">
        <v>8.5745798404298856</v>
      </c>
    </row>
    <row r="2012" spans="1:39">
      <c r="A2012" t="s">
        <v>4165</v>
      </c>
      <c r="B2012">
        <v>7</v>
      </c>
      <c r="C2012" t="s">
        <v>4166</v>
      </c>
      <c r="D2012" t="s">
        <v>4149</v>
      </c>
      <c r="E2012" t="s">
        <v>137</v>
      </c>
      <c r="F2012" t="s">
        <v>138</v>
      </c>
      <c r="G2012" t="s">
        <v>139</v>
      </c>
      <c r="H2012" t="s">
        <v>140</v>
      </c>
      <c r="I2012" t="s">
        <v>10</v>
      </c>
      <c r="J2012" t="s">
        <v>4150</v>
      </c>
      <c r="K2012">
        <v>50</v>
      </c>
      <c r="L2012">
        <v>79472120</v>
      </c>
      <c r="M2012" t="s">
        <v>2145</v>
      </c>
      <c r="N2012">
        <v>9</v>
      </c>
      <c r="O2012">
        <v>55948.372480000005</v>
      </c>
      <c r="P2012" s="49" t="s">
        <v>34</v>
      </c>
      <c r="Q2012" s="49">
        <v>8750000</v>
      </c>
      <c r="R2012" s="49">
        <v>32.510452999999998</v>
      </c>
      <c r="S2012" s="49">
        <v>52.540310169999998</v>
      </c>
      <c r="T2012" s="49">
        <v>91.068026500905589</v>
      </c>
      <c r="U2012" s="49" t="s">
        <v>2146</v>
      </c>
      <c r="V2012" s="49">
        <v>0.38716777524115931</v>
      </c>
      <c r="W2012" s="49">
        <v>1.46361538099982</v>
      </c>
      <c r="X2012" s="49">
        <v>2.8030414572599698</v>
      </c>
      <c r="Y2012" s="49">
        <v>43.290639746693699</v>
      </c>
      <c r="Z2012" s="49">
        <v>0.42787999999999998</v>
      </c>
      <c r="AA2012" s="49">
        <v>144.40234570000001</v>
      </c>
      <c r="AB2012" s="49">
        <v>1.7927415840000001</v>
      </c>
      <c r="AC2012" s="51">
        <v>0.6227652678487694</v>
      </c>
      <c r="AD2012" s="53">
        <v>87500</v>
      </c>
      <c r="AE2012" s="51">
        <v>0.63940997120000009</v>
      </c>
      <c r="AF2012" s="51">
        <v>1.6949923130186892</v>
      </c>
      <c r="AG2012" s="51">
        <v>1.4983000850338598E-2</v>
      </c>
      <c r="AH2012" s="51">
        <v>1.5052795811370999E-2</v>
      </c>
      <c r="AI2012" s="51">
        <v>8.8395686135323455E-3</v>
      </c>
      <c r="AJ2012" s="51">
        <v>0.11715383591147577</v>
      </c>
      <c r="AK2012" s="51">
        <v>6.8713248908214641</v>
      </c>
      <c r="AL2012" s="51">
        <v>4.2109693198829161</v>
      </c>
      <c r="AM2012" s="51">
        <v>9.5316804617600113</v>
      </c>
    </row>
    <row r="2013" spans="1:39">
      <c r="A2013" t="s">
        <v>4167</v>
      </c>
      <c r="B2013">
        <v>7</v>
      </c>
      <c r="C2013" t="s">
        <v>4168</v>
      </c>
      <c r="D2013" t="s">
        <v>4149</v>
      </c>
      <c r="E2013" t="s">
        <v>137</v>
      </c>
      <c r="F2013" t="s">
        <v>138</v>
      </c>
      <c r="G2013" t="s">
        <v>139</v>
      </c>
      <c r="H2013" t="s">
        <v>140</v>
      </c>
      <c r="I2013" t="s">
        <v>10</v>
      </c>
      <c r="J2013" t="s">
        <v>4150</v>
      </c>
      <c r="K2013">
        <v>50</v>
      </c>
      <c r="L2013">
        <v>79472120</v>
      </c>
      <c r="M2013" t="s">
        <v>2145</v>
      </c>
      <c r="N2013">
        <v>10</v>
      </c>
      <c r="O2013">
        <v>62941.919040000008</v>
      </c>
      <c r="P2013" s="49" t="s">
        <v>34</v>
      </c>
      <c r="Q2013" s="49">
        <v>8750000</v>
      </c>
      <c r="R2013" s="49">
        <v>32.510452999999998</v>
      </c>
      <c r="S2013" s="49">
        <v>52.540310169999998</v>
      </c>
      <c r="T2013" s="49">
        <v>91.068026500905589</v>
      </c>
      <c r="U2013" s="49" t="s">
        <v>2146</v>
      </c>
      <c r="V2013" s="49">
        <v>0.38716777524115931</v>
      </c>
      <c r="W2013" s="49">
        <v>1.46361538099982</v>
      </c>
      <c r="X2013" s="49">
        <v>2.8030414572599698</v>
      </c>
      <c r="Y2013" s="49">
        <v>43.290639746693699</v>
      </c>
      <c r="Z2013" s="49">
        <v>0.42787999999999998</v>
      </c>
      <c r="AA2013" s="49">
        <v>144.40234570000001</v>
      </c>
      <c r="AB2013" s="49">
        <v>1.7927415840000001</v>
      </c>
      <c r="AC2013" s="51">
        <v>0.6227652678487694</v>
      </c>
      <c r="AD2013" s="53">
        <v>87500</v>
      </c>
      <c r="AE2013" s="51">
        <v>0.71933621760000011</v>
      </c>
      <c r="AF2013" s="51">
        <v>1.9068663521460256</v>
      </c>
      <c r="AG2013" s="51">
        <v>1.8504799639243959E-2</v>
      </c>
      <c r="AH2013" s="51">
        <v>1.6622134563587371E-2</v>
      </c>
      <c r="AI2013" s="51">
        <v>9.7042981635384606E-3</v>
      </c>
      <c r="AJ2013" s="51">
        <v>0.11715383591147577</v>
      </c>
      <c r="AK2013" s="51">
        <v>7.5435112768957353</v>
      </c>
      <c r="AL2013" s="51">
        <v>4.6229067983134167</v>
      </c>
      <c r="AM2013" s="51">
        <v>10.464115755478053</v>
      </c>
    </row>
    <row r="2014" spans="1:39">
      <c r="A2014" t="s">
        <v>4169</v>
      </c>
      <c r="B2014">
        <v>7</v>
      </c>
      <c r="C2014" t="s">
        <v>4170</v>
      </c>
      <c r="D2014" t="s">
        <v>4149</v>
      </c>
      <c r="E2014" t="s">
        <v>137</v>
      </c>
      <c r="F2014" t="s">
        <v>138</v>
      </c>
      <c r="G2014" t="s">
        <v>139</v>
      </c>
      <c r="H2014" t="s">
        <v>140</v>
      </c>
      <c r="I2014" t="s">
        <v>10</v>
      </c>
      <c r="J2014" t="s">
        <v>4150</v>
      </c>
      <c r="K2014">
        <v>50</v>
      </c>
      <c r="L2014">
        <v>79472120</v>
      </c>
      <c r="M2014" t="s">
        <v>2145</v>
      </c>
      <c r="N2014">
        <v>11</v>
      </c>
      <c r="O2014">
        <v>69935.46560000001</v>
      </c>
      <c r="P2014" s="49" t="s">
        <v>34</v>
      </c>
      <c r="Q2014" s="49">
        <v>8750000</v>
      </c>
      <c r="R2014" s="49">
        <v>32.510452999999998</v>
      </c>
      <c r="S2014" s="49">
        <v>52.540310169999998</v>
      </c>
      <c r="T2014" s="49">
        <v>91.068026500905589</v>
      </c>
      <c r="U2014" s="49" t="s">
        <v>2146</v>
      </c>
      <c r="V2014" s="49">
        <v>0.38716777524115931</v>
      </c>
      <c r="W2014" s="49">
        <v>1.46361538099982</v>
      </c>
      <c r="X2014" s="49">
        <v>2.8030414572599698</v>
      </c>
      <c r="Y2014" s="49">
        <v>43.290639746693699</v>
      </c>
      <c r="Z2014" s="49">
        <v>0.42787999999999998</v>
      </c>
      <c r="AA2014" s="49">
        <v>144.40234570000001</v>
      </c>
      <c r="AB2014" s="49">
        <v>1.7927415840000001</v>
      </c>
      <c r="AC2014" s="51">
        <v>0.6227652678487694</v>
      </c>
      <c r="AD2014" s="53">
        <v>87500</v>
      </c>
      <c r="AE2014" s="51">
        <v>0.79926246400000012</v>
      </c>
      <c r="AF2014" s="51">
        <v>2.1187403912733616</v>
      </c>
      <c r="AG2014" s="51">
        <v>2.2350973473104233E-2</v>
      </c>
      <c r="AH2014" s="51">
        <v>1.8153115170229658E-2</v>
      </c>
      <c r="AI2014" s="51">
        <v>1.0549179864207579E-2</v>
      </c>
      <c r="AJ2014" s="51">
        <v>0.11715383591147577</v>
      </c>
      <c r="AK2014" s="51">
        <v>8.2002691927424216</v>
      </c>
      <c r="AL2014" s="51">
        <v>5.0253892130097206</v>
      </c>
      <c r="AM2014" s="51">
        <v>11.375149172475121</v>
      </c>
    </row>
    <row r="2015" spans="1:39">
      <c r="A2015" t="s">
        <v>4171</v>
      </c>
      <c r="B2015">
        <v>7</v>
      </c>
      <c r="C2015" t="s">
        <v>4172</v>
      </c>
      <c r="D2015" t="s">
        <v>4149</v>
      </c>
      <c r="E2015" t="s">
        <v>137</v>
      </c>
      <c r="F2015" t="s">
        <v>138</v>
      </c>
      <c r="G2015" t="s">
        <v>139</v>
      </c>
      <c r="H2015" t="s">
        <v>140</v>
      </c>
      <c r="I2015" t="s">
        <v>10</v>
      </c>
      <c r="J2015" t="s">
        <v>4150</v>
      </c>
      <c r="K2015">
        <v>50</v>
      </c>
      <c r="L2015">
        <v>79472120</v>
      </c>
      <c r="M2015" t="s">
        <v>2145</v>
      </c>
      <c r="N2015">
        <v>12</v>
      </c>
      <c r="O2015">
        <v>76929.012160000013</v>
      </c>
      <c r="P2015" s="49" t="s">
        <v>34</v>
      </c>
      <c r="Q2015" s="49">
        <v>8750000</v>
      </c>
      <c r="R2015" s="49">
        <v>32.510452999999998</v>
      </c>
      <c r="S2015" s="49">
        <v>52.540310169999998</v>
      </c>
      <c r="T2015" s="49">
        <v>91.068026500905589</v>
      </c>
      <c r="U2015" s="49" t="s">
        <v>2146</v>
      </c>
      <c r="V2015" s="49">
        <v>0.38716777524115931</v>
      </c>
      <c r="W2015" s="49">
        <v>1.46361538099982</v>
      </c>
      <c r="X2015" s="49">
        <v>2.8030414572599698</v>
      </c>
      <c r="Y2015" s="49">
        <v>43.290639746693699</v>
      </c>
      <c r="Z2015" s="49">
        <v>0.42787999999999998</v>
      </c>
      <c r="AA2015" s="49">
        <v>144.40234570000001</v>
      </c>
      <c r="AB2015" s="49">
        <v>1.7927415840000001</v>
      </c>
      <c r="AC2015" s="51">
        <v>0.6227652678487694</v>
      </c>
      <c r="AD2015" s="53">
        <v>87500</v>
      </c>
      <c r="AE2015" s="51">
        <v>0.87918871040000013</v>
      </c>
      <c r="AF2015" s="51">
        <v>2.3306144304006979</v>
      </c>
      <c r="AG2015" s="51">
        <v>2.6514408150534203E-2</v>
      </c>
      <c r="AH2015" s="51">
        <v>1.9650518272924151E-2</v>
      </c>
      <c r="AI2015" s="51">
        <v>1.1376574264999995E-2</v>
      </c>
      <c r="AJ2015" s="51">
        <v>0.11715383591147577</v>
      </c>
      <c r="AK2015" s="51">
        <v>8.8434335811026976</v>
      </c>
      <c r="AL2015" s="51">
        <v>5.419541076014208</v>
      </c>
      <c r="AM2015" s="51">
        <v>12.267326086191188</v>
      </c>
    </row>
    <row r="2016" spans="1:39">
      <c r="A2016" t="s">
        <v>4173</v>
      </c>
      <c r="B2016">
        <v>7</v>
      </c>
      <c r="C2016" t="s">
        <v>4174</v>
      </c>
      <c r="D2016" t="s">
        <v>4149</v>
      </c>
      <c r="E2016" t="s">
        <v>137</v>
      </c>
      <c r="F2016" t="s">
        <v>138</v>
      </c>
      <c r="G2016" t="s">
        <v>139</v>
      </c>
      <c r="H2016" t="s">
        <v>140</v>
      </c>
      <c r="I2016" t="s">
        <v>10</v>
      </c>
      <c r="J2016" t="s">
        <v>4150</v>
      </c>
      <c r="K2016">
        <v>50</v>
      </c>
      <c r="L2016">
        <v>79472120</v>
      </c>
      <c r="M2016" t="s">
        <v>2145</v>
      </c>
      <c r="N2016">
        <v>13</v>
      </c>
      <c r="O2016">
        <v>83922.558720000015</v>
      </c>
      <c r="P2016" s="49" t="s">
        <v>34</v>
      </c>
      <c r="Q2016" s="49">
        <v>8750000</v>
      </c>
      <c r="R2016" s="49">
        <v>32.510452999999998</v>
      </c>
      <c r="S2016" s="49">
        <v>52.540310169999998</v>
      </c>
      <c r="T2016" s="49">
        <v>91.068026500905589</v>
      </c>
      <c r="U2016" s="49" t="s">
        <v>2146</v>
      </c>
      <c r="V2016" s="49">
        <v>0.38716777524115931</v>
      </c>
      <c r="W2016" s="49">
        <v>1.46361538099982</v>
      </c>
      <c r="X2016" s="49">
        <v>2.8030414572599698</v>
      </c>
      <c r="Y2016" s="49">
        <v>43.290639746693699</v>
      </c>
      <c r="Z2016" s="49">
        <v>0.42787999999999998</v>
      </c>
      <c r="AA2016" s="49">
        <v>144.40234570000001</v>
      </c>
      <c r="AB2016" s="49">
        <v>1.7927415840000001</v>
      </c>
      <c r="AC2016" s="51">
        <v>0.6227652678487694</v>
      </c>
      <c r="AD2016" s="53">
        <v>87500</v>
      </c>
      <c r="AE2016" s="51">
        <v>0.95911495680000014</v>
      </c>
      <c r="AF2016" s="51">
        <v>2.5424884695280339</v>
      </c>
      <c r="AG2016" s="51">
        <v>3.0988789059558271E-2</v>
      </c>
      <c r="AH2016" s="51">
        <v>2.1118117762105686E-2</v>
      </c>
      <c r="AI2016" s="51">
        <v>1.2188369556425469E-2</v>
      </c>
      <c r="AJ2016" s="51">
        <v>0.11715383591147577</v>
      </c>
      <c r="AK2016" s="51">
        <v>9.4744722025671102</v>
      </c>
      <c r="AL2016" s="51">
        <v>5.8062618783149951</v>
      </c>
      <c r="AM2016" s="51">
        <v>13.142682526819224</v>
      </c>
    </row>
    <row r="2017" spans="1:39">
      <c r="A2017" t="s">
        <v>4175</v>
      </c>
      <c r="B2017">
        <v>7</v>
      </c>
      <c r="C2017" t="s">
        <v>4176</v>
      </c>
      <c r="D2017" t="s">
        <v>4149</v>
      </c>
      <c r="E2017" t="s">
        <v>137</v>
      </c>
      <c r="F2017" t="s">
        <v>138</v>
      </c>
      <c r="G2017" t="s">
        <v>139</v>
      </c>
      <c r="H2017" t="s">
        <v>140</v>
      </c>
      <c r="I2017" t="s">
        <v>10</v>
      </c>
      <c r="J2017" t="s">
        <v>4150</v>
      </c>
      <c r="K2017">
        <v>50</v>
      </c>
      <c r="L2017">
        <v>79472120</v>
      </c>
      <c r="M2017" t="s">
        <v>2145</v>
      </c>
      <c r="N2017">
        <v>14</v>
      </c>
      <c r="O2017">
        <v>90916.105280000018</v>
      </c>
      <c r="P2017" s="49" t="s">
        <v>34</v>
      </c>
      <c r="Q2017" s="49">
        <v>8750000</v>
      </c>
      <c r="R2017" s="49">
        <v>32.510452999999998</v>
      </c>
      <c r="S2017" s="49">
        <v>52.540310169999998</v>
      </c>
      <c r="T2017" s="49">
        <v>91.068026500905589</v>
      </c>
      <c r="U2017" s="49" t="s">
        <v>2146</v>
      </c>
      <c r="V2017" s="49">
        <v>0.38716777524115931</v>
      </c>
      <c r="W2017" s="49">
        <v>1.46361538099982</v>
      </c>
      <c r="X2017" s="49">
        <v>2.8030414572599698</v>
      </c>
      <c r="Y2017" s="49">
        <v>43.290639746693699</v>
      </c>
      <c r="Z2017" s="49">
        <v>0.42787999999999998</v>
      </c>
      <c r="AA2017" s="49">
        <v>144.40234570000001</v>
      </c>
      <c r="AB2017" s="49">
        <v>1.7927415840000001</v>
      </c>
      <c r="AC2017" s="51">
        <v>0.6227652678487694</v>
      </c>
      <c r="AD2017" s="53">
        <v>87500</v>
      </c>
      <c r="AE2017" s="51">
        <v>1.0390412032000003</v>
      </c>
      <c r="AF2017" s="51">
        <v>2.7543625086553707</v>
      </c>
      <c r="AG2017" s="51">
        <v>3.5768447376742778E-2</v>
      </c>
      <c r="AH2017" s="51">
        <v>2.2558961621116404E-2</v>
      </c>
      <c r="AI2017" s="51">
        <v>1.2986107407555543E-2</v>
      </c>
      <c r="AJ2017" s="51">
        <v>0.11715383591147577</v>
      </c>
      <c r="AK2017" s="51">
        <v>10.094583453746148</v>
      </c>
      <c r="AL2017" s="51">
        <v>6.1862860359730343</v>
      </c>
      <c r="AM2017" s="51">
        <v>14.002880871519261</v>
      </c>
    </row>
    <row r="2018" spans="1:39">
      <c r="A2018" t="s">
        <v>4177</v>
      </c>
      <c r="B2018">
        <v>7</v>
      </c>
      <c r="C2018" t="s">
        <v>4178</v>
      </c>
      <c r="D2018" t="s">
        <v>4149</v>
      </c>
      <c r="E2018" t="s">
        <v>137</v>
      </c>
      <c r="F2018" t="s">
        <v>138</v>
      </c>
      <c r="G2018" t="s">
        <v>139</v>
      </c>
      <c r="H2018" t="s">
        <v>140</v>
      </c>
      <c r="I2018" t="s">
        <v>10</v>
      </c>
      <c r="J2018" t="s">
        <v>4150</v>
      </c>
      <c r="K2018">
        <v>50</v>
      </c>
      <c r="L2018">
        <v>79472120</v>
      </c>
      <c r="M2018" t="s">
        <v>2145</v>
      </c>
      <c r="N2018">
        <v>15</v>
      </c>
      <c r="O2018">
        <v>97909.65184000002</v>
      </c>
      <c r="P2018" s="49" t="s">
        <v>34</v>
      </c>
      <c r="Q2018" s="49">
        <v>8750000</v>
      </c>
      <c r="R2018" s="49">
        <v>32.510452999999998</v>
      </c>
      <c r="S2018" s="49">
        <v>52.540310169999998</v>
      </c>
      <c r="T2018" s="49">
        <v>91.068026500905589</v>
      </c>
      <c r="U2018" s="49" t="s">
        <v>2146</v>
      </c>
      <c r="V2018" s="49">
        <v>0.38716777524115931</v>
      </c>
      <c r="W2018" s="49">
        <v>1.46361538099982</v>
      </c>
      <c r="X2018" s="49">
        <v>2.8030414572599698</v>
      </c>
      <c r="Y2018" s="49">
        <v>43.290639746693699</v>
      </c>
      <c r="Z2018" s="49">
        <v>0.42787999999999998</v>
      </c>
      <c r="AA2018" s="49">
        <v>144.40234570000001</v>
      </c>
      <c r="AB2018" s="49">
        <v>1.7927415840000001</v>
      </c>
      <c r="AC2018" s="51">
        <v>0.6227652678487694</v>
      </c>
      <c r="AD2018" s="53">
        <v>87500</v>
      </c>
      <c r="AE2018" s="51">
        <v>1.1189674496000002</v>
      </c>
      <c r="AF2018" s="51">
        <v>2.9662365477827062</v>
      </c>
      <c r="AG2018" s="51">
        <v>4.0848245714326263E-2</v>
      </c>
      <c r="AH2018" s="51">
        <v>2.3975558112292114E-2</v>
      </c>
      <c r="AI2018" s="51">
        <v>1.3771068172179582E-2</v>
      </c>
      <c r="AJ2018" s="51">
        <v>0.11715383591147577</v>
      </c>
      <c r="AK2018" s="51">
        <v>10.704762601179006</v>
      </c>
      <c r="AL2018" s="51">
        <v>6.5602234803957646</v>
      </c>
      <c r="AM2018" s="51">
        <v>14.849301721962245</v>
      </c>
    </row>
    <row r="2019" spans="1:39">
      <c r="A2019" t="s">
        <v>4179</v>
      </c>
      <c r="B2019">
        <v>7</v>
      </c>
      <c r="C2019" t="s">
        <v>4180</v>
      </c>
      <c r="D2019" t="s">
        <v>4149</v>
      </c>
      <c r="E2019" t="s">
        <v>137</v>
      </c>
      <c r="F2019" t="s">
        <v>138</v>
      </c>
      <c r="G2019" t="s">
        <v>139</v>
      </c>
      <c r="H2019" t="s">
        <v>140</v>
      </c>
      <c r="I2019" t="s">
        <v>10</v>
      </c>
      <c r="J2019" t="s">
        <v>4150</v>
      </c>
      <c r="K2019">
        <v>50</v>
      </c>
      <c r="L2019">
        <v>79472120</v>
      </c>
      <c r="M2019" t="s">
        <v>2145</v>
      </c>
      <c r="N2019">
        <v>16</v>
      </c>
      <c r="O2019">
        <v>104903.19840000002</v>
      </c>
      <c r="P2019" s="49" t="s">
        <v>34</v>
      </c>
      <c r="Q2019" s="49">
        <v>8750000</v>
      </c>
      <c r="R2019" s="49">
        <v>32.510452999999998</v>
      </c>
      <c r="S2019" s="49">
        <v>52.540310169999998</v>
      </c>
      <c r="T2019" s="49">
        <v>91.068026500905589</v>
      </c>
      <c r="U2019" s="49" t="s">
        <v>2146</v>
      </c>
      <c r="V2019" s="49">
        <v>0.38716777524115931</v>
      </c>
      <c r="W2019" s="49">
        <v>1.46361538099982</v>
      </c>
      <c r="X2019" s="49">
        <v>2.8030414572599698</v>
      </c>
      <c r="Y2019" s="49">
        <v>43.290639746693699</v>
      </c>
      <c r="Z2019" s="49">
        <v>0.42787999999999998</v>
      </c>
      <c r="AA2019" s="49">
        <v>144.40234570000001</v>
      </c>
      <c r="AB2019" s="49">
        <v>1.7927415840000001</v>
      </c>
      <c r="AC2019" s="51">
        <v>0.6227652678487694</v>
      </c>
      <c r="AD2019" s="53">
        <v>87500</v>
      </c>
      <c r="AE2019" s="51">
        <v>1.1988936960000003</v>
      </c>
      <c r="AF2019" s="51">
        <v>3.178110586910043</v>
      </c>
      <c r="AG2019" s="51">
        <v>4.62234909148539E-2</v>
      </c>
      <c r="AH2019" s="51">
        <v>2.5370003907355075E-2</v>
      </c>
      <c r="AI2019" s="51">
        <v>1.4544330554524617E-2</v>
      </c>
      <c r="AJ2019" s="51">
        <v>0.11715383591147577</v>
      </c>
      <c r="AK2019" s="51">
        <v>11.305848161712948</v>
      </c>
      <c r="AL2019" s="51">
        <v>6.9285880817281953</v>
      </c>
      <c r="AM2019" s="51">
        <v>15.683108241697701</v>
      </c>
    </row>
    <row r="2020" spans="1:39">
      <c r="A2020" t="s">
        <v>4181</v>
      </c>
      <c r="B2020">
        <v>7</v>
      </c>
      <c r="C2020" t="s">
        <v>4182</v>
      </c>
      <c r="D2020" t="s">
        <v>4149</v>
      </c>
      <c r="E2020" t="s">
        <v>137</v>
      </c>
      <c r="F2020" t="s">
        <v>138</v>
      </c>
      <c r="G2020" t="s">
        <v>139</v>
      </c>
      <c r="H2020" t="s">
        <v>140</v>
      </c>
      <c r="I2020" t="s">
        <v>10</v>
      </c>
      <c r="J2020" t="s">
        <v>4150</v>
      </c>
      <c r="K2020">
        <v>50</v>
      </c>
      <c r="L2020">
        <v>79472120</v>
      </c>
      <c r="M2020" t="s">
        <v>2145</v>
      </c>
      <c r="N2020">
        <v>17</v>
      </c>
      <c r="O2020">
        <v>111896.74496000003</v>
      </c>
      <c r="P2020" s="49" t="s">
        <v>34</v>
      </c>
      <c r="Q2020" s="49">
        <v>8750000</v>
      </c>
      <c r="R2020" s="49">
        <v>32.510452999999998</v>
      </c>
      <c r="S2020" s="49">
        <v>52.540310169999998</v>
      </c>
      <c r="T2020" s="49">
        <v>91.068026500905589</v>
      </c>
      <c r="U2020" s="49" t="s">
        <v>2146</v>
      </c>
      <c r="V2020" s="49">
        <v>0.38716777524115931</v>
      </c>
      <c r="W2020" s="49">
        <v>1.46361538099982</v>
      </c>
      <c r="X2020" s="49">
        <v>2.8030414572599698</v>
      </c>
      <c r="Y2020" s="49">
        <v>43.290639746693699</v>
      </c>
      <c r="Z2020" s="49">
        <v>0.42787999999999998</v>
      </c>
      <c r="AA2020" s="49">
        <v>144.40234570000001</v>
      </c>
      <c r="AB2020" s="49">
        <v>1.7927415840000001</v>
      </c>
      <c r="AC2020" s="51">
        <v>0.6227652678487694</v>
      </c>
      <c r="AD2020" s="53">
        <v>87500</v>
      </c>
      <c r="AE2020" s="51">
        <v>1.2788199424000002</v>
      </c>
      <c r="AF2020" s="51">
        <v>3.3899846260373785</v>
      </c>
      <c r="AG2020" s="51">
        <v>5.1889866116795247E-2</v>
      </c>
      <c r="AH2020" s="51">
        <v>2.6744075042322089E-2</v>
      </c>
      <c r="AI2020" s="51">
        <v>1.5306814585011956E-2</v>
      </c>
      <c r="AJ2020" s="51">
        <v>0.11715383591147577</v>
      </c>
      <c r="AK2020" s="51">
        <v>11.898555309154601</v>
      </c>
      <c r="AL2020" s="51">
        <v>7.2918181215253295</v>
      </c>
      <c r="AM2020" s="51">
        <v>16.50529249678387</v>
      </c>
    </row>
    <row r="2021" spans="1:39">
      <c r="A2021" t="s">
        <v>4183</v>
      </c>
      <c r="B2021">
        <v>7</v>
      </c>
      <c r="C2021" t="s">
        <v>4184</v>
      </c>
      <c r="D2021" t="s">
        <v>4149</v>
      </c>
      <c r="E2021" t="s">
        <v>137</v>
      </c>
      <c r="F2021" t="s">
        <v>138</v>
      </c>
      <c r="G2021" t="s">
        <v>139</v>
      </c>
      <c r="H2021" t="s">
        <v>140</v>
      </c>
      <c r="I2021" t="s">
        <v>10</v>
      </c>
      <c r="J2021" t="s">
        <v>4150</v>
      </c>
      <c r="K2021">
        <v>50</v>
      </c>
      <c r="L2021">
        <v>79472120</v>
      </c>
      <c r="M2021" t="s">
        <v>2145</v>
      </c>
      <c r="N2021">
        <v>18</v>
      </c>
      <c r="O2021">
        <v>118890.29152000003</v>
      </c>
      <c r="P2021" s="49" t="s">
        <v>34</v>
      </c>
      <c r="Q2021" s="49">
        <v>8750000</v>
      </c>
      <c r="R2021" s="49">
        <v>32.510452999999998</v>
      </c>
      <c r="S2021" s="49">
        <v>52.540310169999998</v>
      </c>
      <c r="T2021" s="49">
        <v>91.068026500905589</v>
      </c>
      <c r="U2021" s="49" t="s">
        <v>2146</v>
      </c>
      <c r="V2021" s="49">
        <v>0.38716777524115931</v>
      </c>
      <c r="W2021" s="49">
        <v>1.46361538099982</v>
      </c>
      <c r="X2021" s="49">
        <v>2.8030414572599698</v>
      </c>
      <c r="Y2021" s="49">
        <v>43.290639746693699</v>
      </c>
      <c r="Z2021" s="49">
        <v>0.42787999999999998</v>
      </c>
      <c r="AA2021" s="49">
        <v>144.40234570000001</v>
      </c>
      <c r="AB2021" s="49">
        <v>1.7927415840000001</v>
      </c>
      <c r="AC2021" s="51">
        <v>0.6227652678487694</v>
      </c>
      <c r="AD2021" s="53">
        <v>87500</v>
      </c>
      <c r="AE2021" s="51">
        <v>1.3587461888000003</v>
      </c>
      <c r="AF2021" s="51">
        <v>3.6018586651647153</v>
      </c>
      <c r="AG2021" s="51">
        <v>5.7843376862922465E-2</v>
      </c>
      <c r="AH2021" s="51">
        <v>2.8099293196318133E-2</v>
      </c>
      <c r="AI2021" s="51">
        <v>1.6059313326853498E-2</v>
      </c>
      <c r="AJ2021" s="51">
        <v>0.11715383591147577</v>
      </c>
      <c r="AK2021" s="51">
        <v>12.483500520984503</v>
      </c>
      <c r="AL2021" s="51">
        <v>7.6502913970530795</v>
      </c>
      <c r="AM2021" s="51">
        <v>17.316709644915925</v>
      </c>
    </row>
    <row r="2022" spans="1:39">
      <c r="A2022" t="s">
        <v>4185</v>
      </c>
      <c r="B2022">
        <v>7</v>
      </c>
      <c r="C2022" t="s">
        <v>4186</v>
      </c>
      <c r="D2022" t="s">
        <v>4149</v>
      </c>
      <c r="E2022" t="s">
        <v>137</v>
      </c>
      <c r="F2022" t="s">
        <v>138</v>
      </c>
      <c r="G2022" t="s">
        <v>139</v>
      </c>
      <c r="H2022" t="s">
        <v>140</v>
      </c>
      <c r="I2022" t="s">
        <v>10</v>
      </c>
      <c r="J2022" t="s">
        <v>4150</v>
      </c>
      <c r="K2022">
        <v>50</v>
      </c>
      <c r="L2022">
        <v>79472120</v>
      </c>
      <c r="M2022" t="s">
        <v>2145</v>
      </c>
      <c r="N2022">
        <v>19</v>
      </c>
      <c r="O2022">
        <v>125883.83808000003</v>
      </c>
      <c r="P2022" s="49" t="s">
        <v>34</v>
      </c>
      <c r="Q2022" s="49">
        <v>8750000</v>
      </c>
      <c r="R2022" s="49">
        <v>32.510452999999998</v>
      </c>
      <c r="S2022" s="49">
        <v>52.540310169999998</v>
      </c>
      <c r="T2022" s="49">
        <v>91.068026500905589</v>
      </c>
      <c r="U2022" s="49" t="s">
        <v>2146</v>
      </c>
      <c r="V2022" s="49">
        <v>0.38716777524115931</v>
      </c>
      <c r="W2022" s="49">
        <v>1.46361538099982</v>
      </c>
      <c r="X2022" s="49">
        <v>2.8030414572599698</v>
      </c>
      <c r="Y2022" s="49">
        <v>43.290639746693699</v>
      </c>
      <c r="Z2022" s="49">
        <v>0.42787999999999998</v>
      </c>
      <c r="AA2022" s="49">
        <v>144.40234570000001</v>
      </c>
      <c r="AB2022" s="49">
        <v>1.7927415840000001</v>
      </c>
      <c r="AC2022" s="51">
        <v>0.6227652678487694</v>
      </c>
      <c r="AD2022" s="53">
        <v>87500</v>
      </c>
      <c r="AE2022" s="51">
        <v>1.4386724352000004</v>
      </c>
      <c r="AF2022" s="51">
        <v>3.8137327042920517</v>
      </c>
      <c r="AG2022" s="51">
        <v>6.4080307673410497E-2</v>
      </c>
      <c r="AH2022" s="51">
        <v>2.9436975082820952E-2</v>
      </c>
      <c r="AI2022" s="51">
        <v>1.6802516757740579E-2</v>
      </c>
      <c r="AJ2022" s="51">
        <v>0.11715383591147577</v>
      </c>
      <c r="AK2022" s="51">
        <v>13.061220142480556</v>
      </c>
      <c r="AL2022" s="51">
        <v>8.0043365979813412</v>
      </c>
      <c r="AM2022" s="51">
        <v>18.118103686979769</v>
      </c>
    </row>
    <row r="2023" spans="1:39">
      <c r="A2023" t="s">
        <v>4187</v>
      </c>
      <c r="B2023">
        <v>7</v>
      </c>
      <c r="C2023" t="s">
        <v>4188</v>
      </c>
      <c r="D2023" t="s">
        <v>4149</v>
      </c>
      <c r="E2023" t="s">
        <v>137</v>
      </c>
      <c r="F2023" t="s">
        <v>138</v>
      </c>
      <c r="G2023" t="s">
        <v>139</v>
      </c>
      <c r="H2023" t="s">
        <v>140</v>
      </c>
      <c r="I2023" t="s">
        <v>10</v>
      </c>
      <c r="J2023" t="s">
        <v>4150</v>
      </c>
      <c r="K2023">
        <v>50</v>
      </c>
      <c r="L2023">
        <v>79472120</v>
      </c>
      <c r="M2023" t="s">
        <v>2145</v>
      </c>
      <c r="N2023">
        <v>20</v>
      </c>
      <c r="O2023">
        <v>132877.38464000003</v>
      </c>
      <c r="P2023" s="49" t="s">
        <v>34</v>
      </c>
      <c r="Q2023" s="49">
        <v>8750000</v>
      </c>
      <c r="R2023" s="49">
        <v>32.510452999999998</v>
      </c>
      <c r="S2023" s="49">
        <v>52.540310169999998</v>
      </c>
      <c r="T2023" s="49">
        <v>91.068026500905589</v>
      </c>
      <c r="U2023" s="49" t="s">
        <v>2146</v>
      </c>
      <c r="V2023" s="49">
        <v>0.38716777524115931</v>
      </c>
      <c r="W2023" s="49">
        <v>1.46361538099982</v>
      </c>
      <c r="X2023" s="49">
        <v>2.8030414572599698</v>
      </c>
      <c r="Y2023" s="49">
        <v>43.290639746693699</v>
      </c>
      <c r="Z2023" s="49">
        <v>0.42787999999999998</v>
      </c>
      <c r="AA2023" s="49">
        <v>144.40234570000001</v>
      </c>
      <c r="AB2023" s="49">
        <v>1.7927415840000001</v>
      </c>
      <c r="AC2023" s="51">
        <v>0.6227652678487694</v>
      </c>
      <c r="AD2023" s="53">
        <v>87500</v>
      </c>
      <c r="AE2023" s="51">
        <v>1.5185986816000003</v>
      </c>
      <c r="AF2023" s="51">
        <v>4.0256067434193872</v>
      </c>
      <c r="AG2023" s="51">
        <v>7.0597186570415957E-2</v>
      </c>
      <c r="AH2023" s="51">
        <v>3.0758269978932343E-2</v>
      </c>
      <c r="AI2023" s="51">
        <v>1.7537030085171722E-2</v>
      </c>
      <c r="AJ2023" s="51">
        <v>0.11715383591147577</v>
      </c>
      <c r="AK2023" s="51">
        <v>13.632184623902333</v>
      </c>
      <c r="AL2023" s="51">
        <v>8.3542420313893277</v>
      </c>
      <c r="AM2023" s="51">
        <v>18.91012721641534</v>
      </c>
    </row>
    <row r="2024" spans="1:39">
      <c r="A2024" t="s">
        <v>4189</v>
      </c>
      <c r="B2024">
        <v>7</v>
      </c>
      <c r="C2024" t="s">
        <v>4190</v>
      </c>
      <c r="D2024" t="s">
        <v>4149</v>
      </c>
      <c r="E2024" t="s">
        <v>137</v>
      </c>
      <c r="F2024" t="s">
        <v>138</v>
      </c>
      <c r="G2024" t="s">
        <v>139</v>
      </c>
      <c r="H2024" t="s">
        <v>140</v>
      </c>
      <c r="I2024" t="s">
        <v>10</v>
      </c>
      <c r="J2024" t="s">
        <v>4150</v>
      </c>
      <c r="K2024">
        <v>50</v>
      </c>
      <c r="L2024">
        <v>79472120</v>
      </c>
      <c r="M2024" t="s">
        <v>2145</v>
      </c>
      <c r="N2024">
        <v>21</v>
      </c>
      <c r="O2024">
        <v>139870.93120000002</v>
      </c>
      <c r="P2024" s="49" t="s">
        <v>34</v>
      </c>
      <c r="Q2024" s="49">
        <v>8750000</v>
      </c>
      <c r="R2024" s="49">
        <v>32.510452999999998</v>
      </c>
      <c r="S2024" s="49">
        <v>52.540310169999998</v>
      </c>
      <c r="T2024" s="49">
        <v>91.068026500905589</v>
      </c>
      <c r="U2024" s="49" t="s">
        <v>2146</v>
      </c>
      <c r="V2024" s="49">
        <v>0.38716777524115931</v>
      </c>
      <c r="W2024" s="49">
        <v>1.46361538099982</v>
      </c>
      <c r="X2024" s="49">
        <v>2.8030414572599698</v>
      </c>
      <c r="Y2024" s="49">
        <v>43.290639746693699</v>
      </c>
      <c r="Z2024" s="49">
        <v>0.42787999999999998</v>
      </c>
      <c r="AA2024" s="49">
        <v>144.40234570000001</v>
      </c>
      <c r="AB2024" s="49">
        <v>1.7927415840000001</v>
      </c>
      <c r="AC2024" s="51">
        <v>0.6227652678487694</v>
      </c>
      <c r="AD2024" s="53">
        <v>87500</v>
      </c>
      <c r="AE2024" s="51">
        <v>1.5985249280000002</v>
      </c>
      <c r="AF2024" s="51">
        <v>4.2374807825467231</v>
      </c>
      <c r="AG2024" s="51">
        <v>7.7390755747753157E-2</v>
      </c>
      <c r="AH2024" s="51">
        <v>3.2064188728918676E-2</v>
      </c>
      <c r="AI2024" s="51">
        <v>1.8263388017359071E-2</v>
      </c>
      <c r="AJ2024" s="51">
        <v>0.11715383591147577</v>
      </c>
      <c r="AK2024" s="51">
        <v>14.196809613796505</v>
      </c>
      <c r="AL2024" s="51">
        <v>8.7002624201006107</v>
      </c>
      <c r="AM2024" s="51">
        <v>19.6933568074924</v>
      </c>
    </row>
    <row r="2025" spans="1:39">
      <c r="A2025" t="s">
        <v>4191</v>
      </c>
      <c r="B2025">
        <v>7</v>
      </c>
      <c r="C2025" t="s">
        <v>4192</v>
      </c>
      <c r="D2025" t="s">
        <v>4149</v>
      </c>
      <c r="E2025" t="s">
        <v>137</v>
      </c>
      <c r="F2025" t="s">
        <v>138</v>
      </c>
      <c r="G2025" t="s">
        <v>139</v>
      </c>
      <c r="H2025" t="s">
        <v>140</v>
      </c>
      <c r="I2025" t="s">
        <v>10</v>
      </c>
      <c r="J2025" t="s">
        <v>4150</v>
      </c>
      <c r="K2025">
        <v>50</v>
      </c>
      <c r="L2025">
        <v>79472120</v>
      </c>
      <c r="M2025" t="s">
        <v>2145</v>
      </c>
      <c r="N2025">
        <v>22</v>
      </c>
      <c r="O2025">
        <v>146864.47776000001</v>
      </c>
      <c r="P2025" s="49" t="s">
        <v>34</v>
      </c>
      <c r="Q2025" s="49">
        <v>8750000</v>
      </c>
      <c r="R2025" s="49">
        <v>32.510452999999998</v>
      </c>
      <c r="S2025" s="49">
        <v>52.540310169999998</v>
      </c>
      <c r="T2025" s="49">
        <v>91.068026500905589</v>
      </c>
      <c r="U2025" s="49" t="s">
        <v>2146</v>
      </c>
      <c r="V2025" s="49">
        <v>0.38716777524115931</v>
      </c>
      <c r="W2025" s="49">
        <v>1.46361538099982</v>
      </c>
      <c r="X2025" s="49">
        <v>2.8030414572599698</v>
      </c>
      <c r="Y2025" s="49">
        <v>43.290639746693699</v>
      </c>
      <c r="Z2025" s="49">
        <v>0.42787999999999998</v>
      </c>
      <c r="AA2025" s="49">
        <v>144.40234570000001</v>
      </c>
      <c r="AB2025" s="49">
        <v>1.7927415840000001</v>
      </c>
      <c r="AC2025" s="51">
        <v>0.6227652678487694</v>
      </c>
      <c r="AD2025" s="53">
        <v>87500</v>
      </c>
      <c r="AE2025" s="51">
        <v>1.6784511744000001</v>
      </c>
      <c r="AF2025" s="51">
        <v>4.449354821674059</v>
      </c>
      <c r="AG2025" s="51">
        <v>8.445794706144108E-2</v>
      </c>
      <c r="AH2025" s="51">
        <v>3.3355626497687869E-2</v>
      </c>
      <c r="AI2025" s="51">
        <v>1.8982066040231869E-2</v>
      </c>
      <c r="AJ2025" s="51">
        <v>0.11715383591147577</v>
      </c>
      <c r="AK2025" s="51">
        <v>14.755464725030361</v>
      </c>
      <c r="AL2025" s="51">
        <v>9.0426242747909527</v>
      </c>
      <c r="AM2025" s="51">
        <v>20.468305175269769</v>
      </c>
    </row>
    <row r="2026" spans="1:39">
      <c r="A2026" t="s">
        <v>4193</v>
      </c>
      <c r="B2026">
        <v>7</v>
      </c>
      <c r="C2026" t="s">
        <v>4194</v>
      </c>
      <c r="D2026" t="s">
        <v>4149</v>
      </c>
      <c r="E2026" t="s">
        <v>137</v>
      </c>
      <c r="F2026" t="s">
        <v>138</v>
      </c>
      <c r="G2026" t="s">
        <v>139</v>
      </c>
      <c r="H2026" t="s">
        <v>140</v>
      </c>
      <c r="I2026" t="s">
        <v>10</v>
      </c>
      <c r="J2026" t="s">
        <v>4150</v>
      </c>
      <c r="K2026">
        <v>50</v>
      </c>
      <c r="L2026">
        <v>79472120</v>
      </c>
      <c r="M2026" t="s">
        <v>2145</v>
      </c>
      <c r="N2026">
        <v>23</v>
      </c>
      <c r="O2026">
        <v>153858.02432</v>
      </c>
      <c r="P2026" s="49" t="s">
        <v>34</v>
      </c>
      <c r="Q2026" s="49">
        <v>8750000</v>
      </c>
      <c r="R2026" s="49">
        <v>32.510452999999998</v>
      </c>
      <c r="S2026" s="49">
        <v>52.540310169999998</v>
      </c>
      <c r="T2026" s="49">
        <v>91.068026500905589</v>
      </c>
      <c r="U2026" s="49" t="s">
        <v>2146</v>
      </c>
      <c r="V2026" s="49">
        <v>0.38716777524115931</v>
      </c>
      <c r="W2026" s="49">
        <v>1.46361538099982</v>
      </c>
      <c r="X2026" s="49">
        <v>2.8030414572599698</v>
      </c>
      <c r="Y2026" s="49">
        <v>43.290639746693699</v>
      </c>
      <c r="Z2026" s="49">
        <v>0.42787999999999998</v>
      </c>
      <c r="AA2026" s="49">
        <v>144.40234570000001</v>
      </c>
      <c r="AB2026" s="49">
        <v>1.7927415840000001</v>
      </c>
      <c r="AC2026" s="51">
        <v>0.6227652678487694</v>
      </c>
      <c r="AD2026" s="53">
        <v>87500</v>
      </c>
      <c r="AE2026" s="51">
        <v>1.7583774208</v>
      </c>
      <c r="AF2026" s="51">
        <v>4.661228860801395</v>
      </c>
      <c r="AG2026" s="51">
        <v>9.179586135299983E-2</v>
      </c>
      <c r="AH2026" s="51">
        <v>3.4633380860543642E-2</v>
      </c>
      <c r="AI2026" s="51">
        <v>1.9693489441155131E-2</v>
      </c>
      <c r="AJ2026" s="51">
        <v>0.11715383591147577</v>
      </c>
      <c r="AK2026" s="51">
        <v>15.308480549263376</v>
      </c>
      <c r="AL2026" s="51">
        <v>9.3815301926825132</v>
      </c>
      <c r="AM2026" s="51">
        <v>21.235430905844236</v>
      </c>
    </row>
    <row r="2027" spans="1:39">
      <c r="A2027" t="s">
        <v>4195</v>
      </c>
      <c r="B2027">
        <v>7</v>
      </c>
      <c r="C2027" t="s">
        <v>4196</v>
      </c>
      <c r="D2027" t="s">
        <v>4149</v>
      </c>
      <c r="E2027" t="s">
        <v>137</v>
      </c>
      <c r="F2027" t="s">
        <v>138</v>
      </c>
      <c r="G2027" t="s">
        <v>139</v>
      </c>
      <c r="H2027" t="s">
        <v>140</v>
      </c>
      <c r="I2027" t="s">
        <v>10</v>
      </c>
      <c r="J2027" t="s">
        <v>4150</v>
      </c>
      <c r="K2027">
        <v>50</v>
      </c>
      <c r="L2027">
        <v>79472120</v>
      </c>
      <c r="M2027" t="s">
        <v>2145</v>
      </c>
      <c r="N2027">
        <v>24</v>
      </c>
      <c r="O2027">
        <v>160851.57087999998</v>
      </c>
      <c r="P2027" s="49" t="s">
        <v>34</v>
      </c>
      <c r="Q2027" s="49">
        <v>8750000</v>
      </c>
      <c r="R2027" s="49">
        <v>32.510452999999998</v>
      </c>
      <c r="S2027" s="49">
        <v>52.540310169999998</v>
      </c>
      <c r="T2027" s="49">
        <v>91.068026500905589</v>
      </c>
      <c r="U2027" s="49" t="s">
        <v>2146</v>
      </c>
      <c r="V2027" s="49">
        <v>0.38716777524115931</v>
      </c>
      <c r="W2027" s="49">
        <v>1.46361538099982</v>
      </c>
      <c r="X2027" s="49">
        <v>2.8030414572599698</v>
      </c>
      <c r="Y2027" s="49">
        <v>43.290639746693699</v>
      </c>
      <c r="Z2027" s="49">
        <v>0.42787999999999998</v>
      </c>
      <c r="AA2027" s="49">
        <v>144.40234570000001</v>
      </c>
      <c r="AB2027" s="49">
        <v>1.7927415840000001</v>
      </c>
      <c r="AC2027" s="51">
        <v>0.6227652678487694</v>
      </c>
      <c r="AD2027" s="53">
        <v>87500</v>
      </c>
      <c r="AE2027" s="51">
        <v>1.8383036671999999</v>
      </c>
      <c r="AF2027" s="51">
        <v>4.8731028999287309</v>
      </c>
      <c r="AG2027" s="51">
        <v>9.9401750856369028E-2</v>
      </c>
      <c r="AH2027" s="51">
        <v>3.5898166357219777E-2</v>
      </c>
      <c r="AI2027" s="51">
        <v>2.0398040611418811E-2</v>
      </c>
      <c r="AJ2027" s="51">
        <v>0.11715383591147577</v>
      </c>
      <c r="AK2027" s="51">
        <v>15.856154333443172</v>
      </c>
      <c r="AL2027" s="51">
        <v>9.7171623362835113</v>
      </c>
      <c r="AM2027" s="51">
        <v>21.995146330602829</v>
      </c>
    </row>
    <row r="2028" spans="1:39">
      <c r="A2028" t="s">
        <v>4197</v>
      </c>
      <c r="B2028">
        <v>7</v>
      </c>
      <c r="C2028" t="s">
        <v>4198</v>
      </c>
      <c r="D2028" t="s">
        <v>4149</v>
      </c>
      <c r="E2028" t="s">
        <v>137</v>
      </c>
      <c r="F2028" t="s">
        <v>138</v>
      </c>
      <c r="G2028" t="s">
        <v>139</v>
      </c>
      <c r="H2028" t="s">
        <v>140</v>
      </c>
      <c r="I2028" t="s">
        <v>10</v>
      </c>
      <c r="J2028" t="s">
        <v>4150</v>
      </c>
      <c r="K2028">
        <v>50</v>
      </c>
      <c r="L2028">
        <v>79472120</v>
      </c>
      <c r="M2028" t="s">
        <v>2145</v>
      </c>
      <c r="N2028">
        <v>25</v>
      </c>
      <c r="O2028">
        <v>167845.11743999997</v>
      </c>
      <c r="P2028" s="49" t="s">
        <v>34</v>
      </c>
      <c r="Q2028" s="49">
        <v>8750000</v>
      </c>
      <c r="R2028" s="49">
        <v>32.510452999999998</v>
      </c>
      <c r="S2028" s="49">
        <v>52.540310169999998</v>
      </c>
      <c r="T2028" s="49">
        <v>91.068026500905589</v>
      </c>
      <c r="U2028" s="49" t="s">
        <v>2146</v>
      </c>
      <c r="V2028" s="49">
        <v>0.38716777524115931</v>
      </c>
      <c r="W2028" s="49">
        <v>1.46361538099982</v>
      </c>
      <c r="X2028" s="49">
        <v>2.8030414572599698</v>
      </c>
      <c r="Y2028" s="49">
        <v>43.290639746693699</v>
      </c>
      <c r="Z2028" s="49">
        <v>0.42787999999999998</v>
      </c>
      <c r="AA2028" s="49">
        <v>144.40234570000001</v>
      </c>
      <c r="AB2028" s="49">
        <v>1.7927415840000001</v>
      </c>
      <c r="AC2028" s="51">
        <v>0.6227652678487694</v>
      </c>
      <c r="AD2028" s="53">
        <v>87500</v>
      </c>
      <c r="AE2028" s="51">
        <v>1.9182299135999996</v>
      </c>
      <c r="AF2028" s="51">
        <v>5.084976939056066</v>
      </c>
      <c r="AG2028" s="51">
        <v>0.10727300411262393</v>
      </c>
      <c r="AH2028" s="51">
        <v>3.7150626328147376E-2</v>
      </c>
      <c r="AI2028" s="51">
        <v>2.1096065016282497E-2</v>
      </c>
      <c r="AJ2028" s="51">
        <v>0.11715383591147577</v>
      </c>
      <c r="AK2028" s="51">
        <v>16.398754620542931</v>
      </c>
      <c r="AL2028" s="51">
        <v>10.049685277381643</v>
      </c>
      <c r="AM2028" s="51">
        <v>22.747823963704221</v>
      </c>
    </row>
    <row r="2029" spans="1:39">
      <c r="A2029" t="s">
        <v>4199</v>
      </c>
      <c r="B2029">
        <v>7</v>
      </c>
      <c r="C2029" t="s">
        <v>4200</v>
      </c>
      <c r="D2029" t="s">
        <v>4149</v>
      </c>
      <c r="E2029" t="s">
        <v>137</v>
      </c>
      <c r="F2029" t="s">
        <v>138</v>
      </c>
      <c r="G2029" t="s">
        <v>139</v>
      </c>
      <c r="H2029" t="s">
        <v>140</v>
      </c>
      <c r="I2029" t="s">
        <v>10</v>
      </c>
      <c r="J2029" t="s">
        <v>4150</v>
      </c>
      <c r="K2029">
        <v>50</v>
      </c>
      <c r="L2029">
        <v>79472120</v>
      </c>
      <c r="M2029" t="s">
        <v>2145</v>
      </c>
      <c r="N2029">
        <v>26</v>
      </c>
      <c r="O2029">
        <v>174838.66399999996</v>
      </c>
      <c r="P2029" s="49" t="s">
        <v>34</v>
      </c>
      <c r="Q2029" s="49">
        <v>8750000</v>
      </c>
      <c r="R2029" s="49">
        <v>32.510452999999998</v>
      </c>
      <c r="S2029" s="49">
        <v>52.540310169999998</v>
      </c>
      <c r="T2029" s="49">
        <v>91.068026500905589</v>
      </c>
      <c r="U2029" s="49" t="s">
        <v>2146</v>
      </c>
      <c r="V2029" s="49">
        <v>0.38716777524115931</v>
      </c>
      <c r="W2029" s="49">
        <v>1.46361538099982</v>
      </c>
      <c r="X2029" s="49">
        <v>2.8030414572599698</v>
      </c>
      <c r="Y2029" s="49">
        <v>43.290639746693699</v>
      </c>
      <c r="Z2029" s="49">
        <v>0.42787999999999998</v>
      </c>
      <c r="AA2029" s="49">
        <v>144.40234570000001</v>
      </c>
      <c r="AB2029" s="49">
        <v>1.7927415840000001</v>
      </c>
      <c r="AC2029" s="51">
        <v>0.6227652678487694</v>
      </c>
      <c r="AD2029" s="53">
        <v>87500</v>
      </c>
      <c r="AE2029" s="51">
        <v>1.9981561599999995</v>
      </c>
      <c r="AF2029" s="51">
        <v>5.2968509781834019</v>
      </c>
      <c r="AG2029" s="51">
        <v>0.11540713294404903</v>
      </c>
      <c r="AH2029" s="51">
        <v>3.8391342634179461E-2</v>
      </c>
      <c r="AI2029" s="51">
        <v>2.1787876120998376E-2</v>
      </c>
      <c r="AJ2029" s="51">
        <v>0.11715383591147577</v>
      </c>
      <c r="AK2029" s="51">
        <v>16.936525078741948</v>
      </c>
      <c r="AL2029" s="51">
        <v>10.379248343689326</v>
      </c>
      <c r="AM2029" s="51">
        <v>23.493801813794565</v>
      </c>
    </row>
    <row r="2030" spans="1:39">
      <c r="A2030" t="s">
        <v>4201</v>
      </c>
      <c r="B2030">
        <v>7</v>
      </c>
      <c r="C2030" t="s">
        <v>4202</v>
      </c>
      <c r="D2030" t="s">
        <v>4149</v>
      </c>
      <c r="E2030" t="s">
        <v>137</v>
      </c>
      <c r="F2030" t="s">
        <v>138</v>
      </c>
      <c r="G2030" t="s">
        <v>139</v>
      </c>
      <c r="H2030" t="s">
        <v>140</v>
      </c>
      <c r="I2030" t="s">
        <v>10</v>
      </c>
      <c r="J2030" t="s">
        <v>4150</v>
      </c>
      <c r="K2030">
        <v>50</v>
      </c>
      <c r="L2030">
        <v>79472120</v>
      </c>
      <c r="M2030" t="s">
        <v>2145</v>
      </c>
      <c r="N2030">
        <v>27</v>
      </c>
      <c r="O2030">
        <v>181832.21055999995</v>
      </c>
      <c r="P2030" s="49" t="s">
        <v>34</v>
      </c>
      <c r="Q2030" s="49">
        <v>8750000</v>
      </c>
      <c r="R2030" s="49">
        <v>32.510452999999998</v>
      </c>
      <c r="S2030" s="49">
        <v>52.540310169999998</v>
      </c>
      <c r="T2030" s="49">
        <v>91.068026500905589</v>
      </c>
      <c r="U2030" s="49" t="s">
        <v>2146</v>
      </c>
      <c r="V2030" s="49">
        <v>0.38716777524115931</v>
      </c>
      <c r="W2030" s="49">
        <v>1.46361538099982</v>
      </c>
      <c r="X2030" s="49">
        <v>2.8030414572599698</v>
      </c>
      <c r="Y2030" s="49">
        <v>43.290639746693699</v>
      </c>
      <c r="Z2030" s="49">
        <v>0.42787999999999998</v>
      </c>
      <c r="AA2030" s="49">
        <v>144.40234570000001</v>
      </c>
      <c r="AB2030" s="49">
        <v>1.7927415840000001</v>
      </c>
      <c r="AC2030" s="51">
        <v>0.6227652678487694</v>
      </c>
      <c r="AD2030" s="53">
        <v>87500</v>
      </c>
      <c r="AE2030" s="51">
        <v>2.0780824063999992</v>
      </c>
      <c r="AF2030" s="51">
        <v>5.5087250173107378</v>
      </c>
      <c r="AG2030" s="51">
        <v>0.12380176113431163</v>
      </c>
      <c r="AH2030" s="51">
        <v>3.9620843709018271E-2</v>
      </c>
      <c r="AI2030" s="51">
        <v>2.2473759489768371E-2</v>
      </c>
      <c r="AJ2030" s="51">
        <v>0.11715383591147577</v>
      </c>
      <c r="AK2030" s="51">
        <v>17.469687687697185</v>
      </c>
      <c r="AL2030" s="51">
        <v>10.705987571493592</v>
      </c>
      <c r="AM2030" s="51">
        <v>24.233387803900776</v>
      </c>
    </row>
    <row r="2031" spans="1:39">
      <c r="A2031" t="s">
        <v>4203</v>
      </c>
      <c r="B2031">
        <v>7</v>
      </c>
      <c r="C2031" t="s">
        <v>4204</v>
      </c>
      <c r="D2031" t="s">
        <v>4149</v>
      </c>
      <c r="E2031" t="s">
        <v>137</v>
      </c>
      <c r="F2031" t="s">
        <v>138</v>
      </c>
      <c r="G2031" t="s">
        <v>139</v>
      </c>
      <c r="H2031" t="s">
        <v>140</v>
      </c>
      <c r="I2031" t="s">
        <v>10</v>
      </c>
      <c r="J2031" t="s">
        <v>4150</v>
      </c>
      <c r="K2031">
        <v>50</v>
      </c>
      <c r="L2031">
        <v>79472120</v>
      </c>
      <c r="M2031" t="s">
        <v>2145</v>
      </c>
      <c r="N2031">
        <v>28</v>
      </c>
      <c r="O2031">
        <v>188825.75711999994</v>
      </c>
      <c r="P2031" s="49" t="s">
        <v>34</v>
      </c>
      <c r="Q2031" s="49">
        <v>8750000</v>
      </c>
      <c r="R2031" s="49">
        <v>32.510452999999998</v>
      </c>
      <c r="S2031" s="49">
        <v>52.540310169999998</v>
      </c>
      <c r="T2031" s="49">
        <v>91.068026500905589</v>
      </c>
      <c r="U2031" s="49" t="s">
        <v>2146</v>
      </c>
      <c r="V2031" s="49">
        <v>0.38716777524115931</v>
      </c>
      <c r="W2031" s="49">
        <v>1.46361538099982</v>
      </c>
      <c r="X2031" s="49">
        <v>2.8030414572599698</v>
      </c>
      <c r="Y2031" s="49">
        <v>43.290639746693699</v>
      </c>
      <c r="Z2031" s="49">
        <v>0.42787999999999998</v>
      </c>
      <c r="AA2031" s="49">
        <v>144.40234570000001</v>
      </c>
      <c r="AB2031" s="49">
        <v>1.7927415840000001</v>
      </c>
      <c r="AC2031" s="51">
        <v>0.6227652678487694</v>
      </c>
      <c r="AD2031" s="53">
        <v>87500</v>
      </c>
      <c r="AE2031" s="51">
        <v>2.1580086527999991</v>
      </c>
      <c r="AF2031" s="51">
        <v>5.7205990564380738</v>
      </c>
      <c r="AG2031" s="51">
        <v>0.13245461453360927</v>
      </c>
      <c r="AH2031" s="51">
        <v>4.0839611284784583E-2</v>
      </c>
      <c r="AI2031" s="51">
        <v>2.3153976222917119E-2</v>
      </c>
      <c r="AJ2031" s="51">
        <v>0.11715383591147577</v>
      </c>
      <c r="AK2031" s="51">
        <v>17.998445410385475</v>
      </c>
      <c r="AL2031" s="51">
        <v>11.030027343047076</v>
      </c>
      <c r="AM2031" s="51">
        <v>24.966863477723873</v>
      </c>
    </row>
    <row r="2032" spans="1:39">
      <c r="A2032" t="s">
        <v>4205</v>
      </c>
      <c r="B2032">
        <v>7</v>
      </c>
      <c r="C2032" t="s">
        <v>4206</v>
      </c>
      <c r="D2032" t="s">
        <v>4149</v>
      </c>
      <c r="E2032" t="s">
        <v>137</v>
      </c>
      <c r="F2032" t="s">
        <v>138</v>
      </c>
      <c r="G2032" t="s">
        <v>139</v>
      </c>
      <c r="H2032" t="s">
        <v>140</v>
      </c>
      <c r="I2032" t="s">
        <v>10</v>
      </c>
      <c r="J2032" t="s">
        <v>4150</v>
      </c>
      <c r="K2032">
        <v>50</v>
      </c>
      <c r="L2032">
        <v>79472120</v>
      </c>
      <c r="M2032" t="s">
        <v>2145</v>
      </c>
      <c r="N2032">
        <v>29</v>
      </c>
      <c r="O2032">
        <v>195819.30367999992</v>
      </c>
      <c r="P2032" s="49" t="s">
        <v>34</v>
      </c>
      <c r="Q2032" s="49">
        <v>8750000</v>
      </c>
      <c r="R2032" s="49">
        <v>32.510452999999998</v>
      </c>
      <c r="S2032" s="49">
        <v>52.540310169999998</v>
      </c>
      <c r="T2032" s="49">
        <v>91.068026500905589</v>
      </c>
      <c r="U2032" s="49" t="s">
        <v>2146</v>
      </c>
      <c r="V2032" s="49">
        <v>0.38716777524115931</v>
      </c>
      <c r="W2032" s="49">
        <v>1.46361538099982</v>
      </c>
      <c r="X2032" s="49">
        <v>2.8030414572599698</v>
      </c>
      <c r="Y2032" s="49">
        <v>43.290639746693699</v>
      </c>
      <c r="Z2032" s="49">
        <v>0.42787999999999998</v>
      </c>
      <c r="AA2032" s="49">
        <v>144.40234570000001</v>
      </c>
      <c r="AB2032" s="49">
        <v>1.7927415840000001</v>
      </c>
      <c r="AC2032" s="51">
        <v>0.6227652678487694</v>
      </c>
      <c r="AD2032" s="53">
        <v>87500</v>
      </c>
      <c r="AE2032" s="51">
        <v>2.237934899199999</v>
      </c>
      <c r="AF2032" s="51">
        <v>5.9324730955654088</v>
      </c>
      <c r="AG2032" s="51">
        <v>0.14136351236278344</v>
      </c>
      <c r="AH2032" s="51">
        <v>4.2048086050882234E-2</v>
      </c>
      <c r="AI2032" s="51">
        <v>2.3828765859630157E-2</v>
      </c>
      <c r="AJ2032" s="51">
        <v>0.11715383591147577</v>
      </c>
      <c r="AK2032" s="51">
        <v>18.522984449509671</v>
      </c>
      <c r="AL2032" s="51">
        <v>11.351481769366423</v>
      </c>
      <c r="AM2032" s="51">
        <v>25.69448712965292</v>
      </c>
    </row>
    <row r="2033" spans="1:39">
      <c r="A2033" t="s">
        <v>4207</v>
      </c>
      <c r="B2033">
        <v>7</v>
      </c>
      <c r="C2033" t="s">
        <v>4208</v>
      </c>
      <c r="D2033" t="s">
        <v>4149</v>
      </c>
      <c r="E2033" t="s">
        <v>137</v>
      </c>
      <c r="F2033" t="s">
        <v>138</v>
      </c>
      <c r="G2033" t="s">
        <v>139</v>
      </c>
      <c r="H2033" t="s">
        <v>140</v>
      </c>
      <c r="I2033" t="s">
        <v>10</v>
      </c>
      <c r="J2033" t="s">
        <v>4150</v>
      </c>
      <c r="K2033">
        <v>50</v>
      </c>
      <c r="L2033">
        <v>79472120</v>
      </c>
      <c r="M2033" t="s">
        <v>2145</v>
      </c>
      <c r="N2033">
        <v>30</v>
      </c>
      <c r="O2033">
        <v>202812.85023999991</v>
      </c>
      <c r="P2033" s="49" t="s">
        <v>34</v>
      </c>
      <c r="Q2033" s="49">
        <v>8750000</v>
      </c>
      <c r="R2033" s="49">
        <v>32.510452999999998</v>
      </c>
      <c r="S2033" s="49">
        <v>52.540310169999998</v>
      </c>
      <c r="T2033" s="49">
        <v>91.068026500905589</v>
      </c>
      <c r="U2033" s="49" t="s">
        <v>2146</v>
      </c>
      <c r="V2033" s="49">
        <v>0.38716777524115931</v>
      </c>
      <c r="W2033" s="49">
        <v>1.46361538099982</v>
      </c>
      <c r="X2033" s="49">
        <v>2.8030414572599698</v>
      </c>
      <c r="Y2033" s="49">
        <v>43.290639746693699</v>
      </c>
      <c r="Z2033" s="49">
        <v>0.42787999999999998</v>
      </c>
      <c r="AA2033" s="49">
        <v>144.40234570000001</v>
      </c>
      <c r="AB2033" s="49">
        <v>1.7927415840000001</v>
      </c>
      <c r="AC2033" s="51">
        <v>0.6227652678487694</v>
      </c>
      <c r="AD2033" s="53">
        <v>87500</v>
      </c>
      <c r="AE2033" s="51">
        <v>2.3178611455999989</v>
      </c>
      <c r="AF2033" s="51">
        <v>6.1443471346927447</v>
      </c>
      <c r="AG2033" s="51">
        <v>0.15052635953310894</v>
      </c>
      <c r="AH2033" s="51">
        <v>4.3246672447768128E-2</v>
      </c>
      <c r="AI2033" s="51">
        <v>2.4498348845428015E-2</v>
      </c>
      <c r="AJ2033" s="51">
        <v>0.11715383591147577</v>
      </c>
      <c r="AK2033" s="51">
        <v>19.043476165557887</v>
      </c>
      <c r="AL2033" s="51">
        <v>11.670455865680797</v>
      </c>
      <c r="AM2033" s="51">
        <v>26.416496465434975</v>
      </c>
    </row>
    <row r="2034" spans="1:39">
      <c r="A2034" t="s">
        <v>4209</v>
      </c>
      <c r="B2034">
        <v>7</v>
      </c>
      <c r="C2034" t="s">
        <v>4210</v>
      </c>
      <c r="D2034" t="s">
        <v>4149</v>
      </c>
      <c r="E2034" t="s">
        <v>137</v>
      </c>
      <c r="F2034" t="s">
        <v>138</v>
      </c>
      <c r="G2034" t="s">
        <v>139</v>
      </c>
      <c r="H2034" t="s">
        <v>140</v>
      </c>
      <c r="I2034" t="s">
        <v>10</v>
      </c>
      <c r="J2034" t="s">
        <v>4150</v>
      </c>
      <c r="K2034">
        <v>50</v>
      </c>
      <c r="L2034">
        <v>79472120</v>
      </c>
      <c r="M2034" t="s">
        <v>2145</v>
      </c>
      <c r="N2034">
        <v>31</v>
      </c>
      <c r="O2034">
        <v>209806.3967999999</v>
      </c>
      <c r="P2034" s="49" t="s">
        <v>34</v>
      </c>
      <c r="Q2034" s="49">
        <v>8750000</v>
      </c>
      <c r="R2034" s="49">
        <v>32.510452999999998</v>
      </c>
      <c r="S2034" s="49">
        <v>52.540310169999998</v>
      </c>
      <c r="T2034" s="49">
        <v>91.068026500905589</v>
      </c>
      <c r="U2034" s="49" t="s">
        <v>2146</v>
      </c>
      <c r="V2034" s="49">
        <v>0.38716777524115931</v>
      </c>
      <c r="W2034" s="49">
        <v>1.46361538099982</v>
      </c>
      <c r="X2034" s="49">
        <v>2.8030414572599698</v>
      </c>
      <c r="Y2034" s="49">
        <v>43.290639746693699</v>
      </c>
      <c r="Z2034" s="49">
        <v>0.42787999999999998</v>
      </c>
      <c r="AA2034" s="49">
        <v>144.40234570000001</v>
      </c>
      <c r="AB2034" s="49">
        <v>1.7927415840000001</v>
      </c>
      <c r="AC2034" s="51">
        <v>0.6227652678487694</v>
      </c>
      <c r="AD2034" s="53">
        <v>87500</v>
      </c>
      <c r="AE2034" s="51">
        <v>2.3977873919999988</v>
      </c>
      <c r="AF2034" s="51">
        <v>6.3562211738200807</v>
      </c>
      <c r="AG2034" s="51">
        <v>0.15994113983201647</v>
      </c>
      <c r="AH2034" s="51">
        <v>4.4435742753973058E-2</v>
      </c>
      <c r="AI2034" s="51">
        <v>2.5162928642379519E-2</v>
      </c>
      <c r="AJ2034" s="51">
        <v>0.11715383591147577</v>
      </c>
      <c r="AK2034" s="51">
        <v>19.560078717150631</v>
      </c>
      <c r="AL2034" s="51">
        <v>11.987046556689471</v>
      </c>
      <c r="AM2034" s="51">
        <v>27.133110877611788</v>
      </c>
    </row>
    <row r="2035" spans="1:39">
      <c r="A2035" t="s">
        <v>4211</v>
      </c>
      <c r="B2035">
        <v>7</v>
      </c>
      <c r="C2035" t="s">
        <v>4212</v>
      </c>
      <c r="D2035" t="s">
        <v>4149</v>
      </c>
      <c r="E2035" t="s">
        <v>137</v>
      </c>
      <c r="F2035" t="s">
        <v>138</v>
      </c>
      <c r="G2035" t="s">
        <v>139</v>
      </c>
      <c r="H2035" t="s">
        <v>140</v>
      </c>
      <c r="I2035" t="s">
        <v>10</v>
      </c>
      <c r="J2035" t="s">
        <v>4150</v>
      </c>
      <c r="K2035">
        <v>50</v>
      </c>
      <c r="L2035">
        <v>79472120</v>
      </c>
      <c r="M2035" t="s">
        <v>2145</v>
      </c>
      <c r="N2035">
        <v>32</v>
      </c>
      <c r="O2035">
        <v>216799.94335999989</v>
      </c>
      <c r="P2035" s="49" t="s">
        <v>34</v>
      </c>
      <c r="Q2035" s="49">
        <v>8750000</v>
      </c>
      <c r="R2035" s="49">
        <v>32.510452999999998</v>
      </c>
      <c r="S2035" s="49">
        <v>52.540310169999998</v>
      </c>
      <c r="T2035" s="49">
        <v>91.068026500905589</v>
      </c>
      <c r="U2035" s="49" t="s">
        <v>2146</v>
      </c>
      <c r="V2035" s="49">
        <v>0.38716777524115931</v>
      </c>
      <c r="W2035" s="49">
        <v>1.46361538099982</v>
      </c>
      <c r="X2035" s="49">
        <v>2.8030414572599698</v>
      </c>
      <c r="Y2035" s="49">
        <v>43.290639746693699</v>
      </c>
      <c r="Z2035" s="49">
        <v>0.42787999999999998</v>
      </c>
      <c r="AA2035" s="49">
        <v>144.40234570000001</v>
      </c>
      <c r="AB2035" s="49">
        <v>1.7927415840000001</v>
      </c>
      <c r="AC2035" s="51">
        <v>0.6227652678487694</v>
      </c>
      <c r="AD2035" s="53">
        <v>87500</v>
      </c>
      <c r="AE2035" s="51">
        <v>2.4777136383999987</v>
      </c>
      <c r="AF2035" s="51">
        <v>6.5680952129474166</v>
      </c>
      <c r="AG2035" s="51">
        <v>0.16960590985131441</v>
      </c>
      <c r="AH2035" s="51">
        <v>4.5615640590537056E-2</v>
      </c>
      <c r="AI2035" s="51">
        <v>2.5822693543932986E-2</v>
      </c>
      <c r="AJ2035" s="51">
        <v>0.11715383591147577</v>
      </c>
      <c r="AK2035" s="51">
        <v>20.072938471776496</v>
      </c>
      <c r="AL2035" s="51">
        <v>12.301343541106114</v>
      </c>
      <c r="AM2035" s="51">
        <v>27.844533402446878</v>
      </c>
    </row>
    <row r="2036" spans="1:39">
      <c r="A2036" t="s">
        <v>4213</v>
      </c>
      <c r="B2036">
        <v>7</v>
      </c>
      <c r="C2036" t="s">
        <v>4214</v>
      </c>
      <c r="D2036" t="s">
        <v>4149</v>
      </c>
      <c r="E2036" t="s">
        <v>137</v>
      </c>
      <c r="F2036" t="s">
        <v>138</v>
      </c>
      <c r="G2036" t="s">
        <v>139</v>
      </c>
      <c r="H2036" t="s">
        <v>140</v>
      </c>
      <c r="I2036" t="s">
        <v>10</v>
      </c>
      <c r="J2036" t="s">
        <v>4150</v>
      </c>
      <c r="K2036">
        <v>50</v>
      </c>
      <c r="L2036">
        <v>79472120</v>
      </c>
      <c r="M2036" t="s">
        <v>2145</v>
      </c>
      <c r="N2036">
        <v>33</v>
      </c>
      <c r="O2036">
        <v>223793.48991999988</v>
      </c>
      <c r="P2036" s="49" t="s">
        <v>34</v>
      </c>
      <c r="Q2036" s="49">
        <v>8750000</v>
      </c>
      <c r="R2036" s="49">
        <v>32.510452999999998</v>
      </c>
      <c r="S2036" s="49">
        <v>52.540310169999998</v>
      </c>
      <c r="T2036" s="49">
        <v>91.068026500905589</v>
      </c>
      <c r="U2036" s="49" t="s">
        <v>2146</v>
      </c>
      <c r="V2036" s="49">
        <v>0.38716777524115931</v>
      </c>
      <c r="W2036" s="49">
        <v>1.46361538099982</v>
      </c>
      <c r="X2036" s="49">
        <v>2.8030414572599698</v>
      </c>
      <c r="Y2036" s="49">
        <v>43.290639746693699</v>
      </c>
      <c r="Z2036" s="49">
        <v>0.42787999999999998</v>
      </c>
      <c r="AA2036" s="49">
        <v>144.40234570000001</v>
      </c>
      <c r="AB2036" s="49">
        <v>1.7927415840000001</v>
      </c>
      <c r="AC2036" s="51">
        <v>0.6227652678487694</v>
      </c>
      <c r="AD2036" s="53">
        <v>87500</v>
      </c>
      <c r="AE2036" s="51">
        <v>2.5576398847999986</v>
      </c>
      <c r="AF2036" s="51">
        <v>6.7799692520747525</v>
      </c>
      <c r="AG2036" s="51">
        <v>0.17951879355556183</v>
      </c>
      <c r="AH2036" s="51">
        <v>4.6786683942386144E-2</v>
      </c>
      <c r="AI2036" s="51">
        <v>2.6477818243884649E-2</v>
      </c>
      <c r="AJ2036" s="51">
        <v>0.11715383591147577</v>
      </c>
      <c r="AK2036" s="51">
        <v>20.582191225409566</v>
      </c>
      <c r="AL2036" s="51">
        <v>12.613430039079635</v>
      </c>
      <c r="AM2036" s="51">
        <v>28.550952411739498</v>
      </c>
    </row>
    <row r="2037" spans="1:39">
      <c r="A2037" t="s">
        <v>4215</v>
      </c>
      <c r="B2037">
        <v>7</v>
      </c>
      <c r="C2037" t="s">
        <v>4216</v>
      </c>
      <c r="D2037" t="s">
        <v>4149</v>
      </c>
      <c r="E2037" t="s">
        <v>137</v>
      </c>
      <c r="F2037" t="s">
        <v>138</v>
      </c>
      <c r="G2037" t="s">
        <v>139</v>
      </c>
      <c r="H2037" t="s">
        <v>140</v>
      </c>
      <c r="I2037" t="s">
        <v>10</v>
      </c>
      <c r="J2037" t="s">
        <v>4150</v>
      </c>
      <c r="K2037">
        <v>50</v>
      </c>
      <c r="L2037">
        <v>79472120</v>
      </c>
      <c r="M2037" t="s">
        <v>2145</v>
      </c>
      <c r="N2037">
        <v>34</v>
      </c>
      <c r="O2037">
        <v>230787.03647999986</v>
      </c>
      <c r="P2037" s="49" t="s">
        <v>34</v>
      </c>
      <c r="Q2037" s="49">
        <v>8750000</v>
      </c>
      <c r="R2037" s="49">
        <v>32.510452999999998</v>
      </c>
      <c r="S2037" s="49">
        <v>52.540310169999998</v>
      </c>
      <c r="T2037" s="49">
        <v>91.068026500905589</v>
      </c>
      <c r="U2037" s="49" t="s">
        <v>2146</v>
      </c>
      <c r="V2037" s="49">
        <v>0.38716777524115931</v>
      </c>
      <c r="W2037" s="49">
        <v>1.46361538099982</v>
      </c>
      <c r="X2037" s="49">
        <v>2.8030414572599698</v>
      </c>
      <c r="Y2037" s="49">
        <v>43.290639746693699</v>
      </c>
      <c r="Z2037" s="49">
        <v>0.42787999999999998</v>
      </c>
      <c r="AA2037" s="49">
        <v>144.40234570000001</v>
      </c>
      <c r="AB2037" s="49">
        <v>1.7927415840000001</v>
      </c>
      <c r="AC2037" s="51">
        <v>0.6227652678487694</v>
      </c>
      <c r="AD2037" s="53">
        <v>87500</v>
      </c>
      <c r="AE2037" s="51">
        <v>2.6375661311999985</v>
      </c>
      <c r="AF2037" s="51">
        <v>6.9918432912020885</v>
      </c>
      <c r="AG2037" s="51">
        <v>0.18967797740512796</v>
      </c>
      <c r="AH2037" s="51">
        <v>4.7949167776333727E-2</v>
      </c>
      <c r="AI2037" s="51">
        <v>2.7128465199413407E-2</v>
      </c>
      <c r="AJ2037" s="51">
        <v>0.11715383591147577</v>
      </c>
      <c r="AK2037" s="51">
        <v>21.08796326204693</v>
      </c>
      <c r="AL2037" s="51">
        <v>12.92338344151292</v>
      </c>
      <c r="AM2037" s="51">
        <v>29.252543082580939</v>
      </c>
    </row>
    <row r="2038" spans="1:39">
      <c r="A2038" t="s">
        <v>4217</v>
      </c>
      <c r="B2038">
        <v>7</v>
      </c>
      <c r="C2038" t="s">
        <v>4218</v>
      </c>
      <c r="D2038" t="s">
        <v>4149</v>
      </c>
      <c r="E2038" t="s">
        <v>137</v>
      </c>
      <c r="F2038" t="s">
        <v>138</v>
      </c>
      <c r="G2038" t="s">
        <v>139</v>
      </c>
      <c r="H2038" t="s">
        <v>140</v>
      </c>
      <c r="I2038" t="s">
        <v>10</v>
      </c>
      <c r="J2038" t="s">
        <v>4150</v>
      </c>
      <c r="K2038">
        <v>50</v>
      </c>
      <c r="L2038">
        <v>79472120</v>
      </c>
      <c r="M2038" t="s">
        <v>2145</v>
      </c>
      <c r="N2038">
        <v>35</v>
      </c>
      <c r="O2038">
        <v>237780.58303999985</v>
      </c>
      <c r="P2038" s="49" t="s">
        <v>34</v>
      </c>
      <c r="Q2038" s="49">
        <v>8750000</v>
      </c>
      <c r="R2038" s="49">
        <v>32.510452999999998</v>
      </c>
      <c r="S2038" s="49">
        <v>52.540310169999998</v>
      </c>
      <c r="T2038" s="49">
        <v>91.068026500905589</v>
      </c>
      <c r="U2038" s="49" t="s">
        <v>2146</v>
      </c>
      <c r="V2038" s="49">
        <v>0.38716777524115931</v>
      </c>
      <c r="W2038" s="49">
        <v>1.46361538099982</v>
      </c>
      <c r="X2038" s="49">
        <v>2.8030414572599698</v>
      </c>
      <c r="Y2038" s="49">
        <v>43.290639746693699</v>
      </c>
      <c r="Z2038" s="49">
        <v>0.42787999999999998</v>
      </c>
      <c r="AA2038" s="49">
        <v>144.40234570000001</v>
      </c>
      <c r="AB2038" s="49">
        <v>1.7927415840000001</v>
      </c>
      <c r="AC2038" s="51">
        <v>0.6227652678487694</v>
      </c>
      <c r="AD2038" s="53">
        <v>87500</v>
      </c>
      <c r="AE2038" s="51">
        <v>2.7174923775999984</v>
      </c>
      <c r="AF2038" s="51">
        <v>7.2037173303294244</v>
      </c>
      <c r="AG2038" s="51">
        <v>0.20008170596225824</v>
      </c>
      <c r="AH2038" s="51">
        <v>4.9103366320767901E-2</v>
      </c>
      <c r="AI2038" s="51">
        <v>2.7774785820629717E-2</v>
      </c>
      <c r="AJ2038" s="51">
        <v>0.11715383591147577</v>
      </c>
      <c r="AK2038" s="51">
        <v>21.590372278389204</v>
      </c>
      <c r="AL2038" s="51">
        <v>13.231275876736856</v>
      </c>
      <c r="AM2038" s="51">
        <v>29.949468680041548</v>
      </c>
    </row>
    <row r="2039" spans="1:39">
      <c r="A2039" t="s">
        <v>4219</v>
      </c>
      <c r="B2039">
        <v>7</v>
      </c>
      <c r="C2039" t="s">
        <v>4220</v>
      </c>
      <c r="D2039" t="s">
        <v>4149</v>
      </c>
      <c r="E2039" t="s">
        <v>137</v>
      </c>
      <c r="F2039" t="s">
        <v>138</v>
      </c>
      <c r="G2039" t="s">
        <v>139</v>
      </c>
      <c r="H2039" t="s">
        <v>140</v>
      </c>
      <c r="I2039" t="s">
        <v>10</v>
      </c>
      <c r="J2039" t="s">
        <v>4150</v>
      </c>
      <c r="K2039">
        <v>50</v>
      </c>
      <c r="L2039">
        <v>79472120</v>
      </c>
      <c r="M2039" t="s">
        <v>2145</v>
      </c>
      <c r="N2039">
        <v>36</v>
      </c>
      <c r="O2039">
        <v>244774.12959999984</v>
      </c>
      <c r="P2039" s="49" t="s">
        <v>34</v>
      </c>
      <c r="Q2039" s="49">
        <v>8750000</v>
      </c>
      <c r="R2039" s="49">
        <v>32.510452999999998</v>
      </c>
      <c r="S2039" s="49">
        <v>52.540310169999998</v>
      </c>
      <c r="T2039" s="49">
        <v>91.068026500905589</v>
      </c>
      <c r="U2039" s="49" t="s">
        <v>2146</v>
      </c>
      <c r="V2039" s="49">
        <v>0.38716777524115931</v>
      </c>
      <c r="W2039" s="49">
        <v>1.46361538099982</v>
      </c>
      <c r="X2039" s="49">
        <v>2.8030414572599698</v>
      </c>
      <c r="Y2039" s="49">
        <v>43.290639746693699</v>
      </c>
      <c r="Z2039" s="49">
        <v>0.42787999999999998</v>
      </c>
      <c r="AA2039" s="49">
        <v>144.40234570000001</v>
      </c>
      <c r="AB2039" s="49">
        <v>1.7927415840000001</v>
      </c>
      <c r="AC2039" s="51">
        <v>0.6227652678487694</v>
      </c>
      <c r="AD2039" s="53">
        <v>87500</v>
      </c>
      <c r="AE2039" s="51">
        <v>2.7974186239999983</v>
      </c>
      <c r="AF2039" s="51">
        <v>7.4155913694567603</v>
      </c>
      <c r="AG2039" s="51">
        <v>0.21072827791934326</v>
      </c>
      <c r="AH2039" s="51">
        <v>5.0249535058358163E-2</v>
      </c>
      <c r="AI2039" s="51">
        <v>2.8416921513136243E-2</v>
      </c>
      <c r="AJ2039" s="51">
        <v>0.11715383591147577</v>
      </c>
      <c r="AK2039" s="51">
        <v>22.089528194261639</v>
      </c>
      <c r="AL2039" s="51">
        <v>13.537174707162496</v>
      </c>
      <c r="AM2039" s="51">
        <v>30.641881681360779</v>
      </c>
    </row>
    <row r="2040" spans="1:39">
      <c r="A2040" t="s">
        <v>4221</v>
      </c>
      <c r="B2040">
        <v>7</v>
      </c>
      <c r="C2040" t="s">
        <v>4222</v>
      </c>
      <c r="D2040" t="s">
        <v>4149</v>
      </c>
      <c r="E2040" t="s">
        <v>137</v>
      </c>
      <c r="F2040" t="s">
        <v>138</v>
      </c>
      <c r="G2040" t="s">
        <v>139</v>
      </c>
      <c r="H2040" t="s">
        <v>140</v>
      </c>
      <c r="I2040" t="s">
        <v>10</v>
      </c>
      <c r="J2040" t="s">
        <v>4150</v>
      </c>
      <c r="K2040">
        <v>50</v>
      </c>
      <c r="L2040">
        <v>79472120</v>
      </c>
      <c r="M2040" t="s">
        <v>2145</v>
      </c>
      <c r="N2040">
        <v>37</v>
      </c>
      <c r="O2040">
        <v>251767.67615999983</v>
      </c>
      <c r="P2040" s="49" t="s">
        <v>34</v>
      </c>
      <c r="Q2040" s="49">
        <v>8750000</v>
      </c>
      <c r="R2040" s="49">
        <v>32.510452999999998</v>
      </c>
      <c r="S2040" s="49">
        <v>52.540310169999998</v>
      </c>
      <c r="T2040" s="49">
        <v>91.068026500905589</v>
      </c>
      <c r="U2040" s="49" t="s">
        <v>2146</v>
      </c>
      <c r="V2040" s="49">
        <v>0.38716777524115931</v>
      </c>
      <c r="W2040" s="49">
        <v>1.46361538099982</v>
      </c>
      <c r="X2040" s="49">
        <v>2.8030414572599698</v>
      </c>
      <c r="Y2040" s="49">
        <v>43.290639746693699</v>
      </c>
      <c r="Z2040" s="49">
        <v>0.42787999999999998</v>
      </c>
      <c r="AA2040" s="49">
        <v>144.40234570000001</v>
      </c>
      <c r="AB2040" s="49">
        <v>1.7927415840000001</v>
      </c>
      <c r="AC2040" s="51">
        <v>0.6227652678487694</v>
      </c>
      <c r="AD2040" s="53">
        <v>87500</v>
      </c>
      <c r="AE2040" s="51">
        <v>2.8773448703999982</v>
      </c>
      <c r="AF2040" s="51">
        <v>7.6274654085840963</v>
      </c>
      <c r="AG2040" s="51">
        <v>0.22161604249810829</v>
      </c>
      <c r="AH2040" s="51">
        <v>5.1387912476721614E-2</v>
      </c>
      <c r="AI2040" s="51">
        <v>2.9055004595458057E-2</v>
      </c>
      <c r="AJ2040" s="51">
        <v>0.11715383591147577</v>
      </c>
      <c r="AK2040" s="51">
        <v>22.585533865766674</v>
      </c>
      <c r="AL2040" s="51">
        <v>13.841142966323931</v>
      </c>
      <c r="AM2040" s="51">
        <v>31.329924765209416</v>
      </c>
    </row>
    <row r="2041" spans="1:39">
      <c r="A2041" t="s">
        <v>4223</v>
      </c>
      <c r="B2041">
        <v>7</v>
      </c>
      <c r="C2041" t="s">
        <v>4224</v>
      </c>
      <c r="D2041" t="s">
        <v>4149</v>
      </c>
      <c r="E2041" t="s">
        <v>137</v>
      </c>
      <c r="F2041" t="s">
        <v>138</v>
      </c>
      <c r="G2041" t="s">
        <v>139</v>
      </c>
      <c r="H2041" t="s">
        <v>140</v>
      </c>
      <c r="I2041" t="s">
        <v>10</v>
      </c>
      <c r="J2041" t="s">
        <v>4150</v>
      </c>
      <c r="K2041">
        <v>50</v>
      </c>
      <c r="L2041">
        <v>79472120</v>
      </c>
      <c r="M2041" t="s">
        <v>2145</v>
      </c>
      <c r="N2041">
        <v>38</v>
      </c>
      <c r="O2041">
        <v>258761.22271999982</v>
      </c>
      <c r="P2041" s="49" t="s">
        <v>34</v>
      </c>
      <c r="Q2041" s="49">
        <v>8750000</v>
      </c>
      <c r="R2041" s="49">
        <v>32.510452999999998</v>
      </c>
      <c r="S2041" s="49">
        <v>52.540310169999998</v>
      </c>
      <c r="T2041" s="49">
        <v>91.068026500905589</v>
      </c>
      <c r="U2041" s="49" t="s">
        <v>2146</v>
      </c>
      <c r="V2041" s="49">
        <v>0.38716777524115931</v>
      </c>
      <c r="W2041" s="49">
        <v>1.46361538099982</v>
      </c>
      <c r="X2041" s="49">
        <v>2.8030414572599698</v>
      </c>
      <c r="Y2041" s="49">
        <v>43.290639746693699</v>
      </c>
      <c r="Z2041" s="49">
        <v>0.42787999999999998</v>
      </c>
      <c r="AA2041" s="49">
        <v>144.40234570000001</v>
      </c>
      <c r="AB2041" s="49">
        <v>1.7927415840000001</v>
      </c>
      <c r="AC2041" s="51">
        <v>0.6227652678487694</v>
      </c>
      <c r="AD2041" s="53">
        <v>87500</v>
      </c>
      <c r="AE2041" s="51">
        <v>2.9572711167999981</v>
      </c>
      <c r="AF2041" s="51">
        <v>7.8393394477114322</v>
      </c>
      <c r="AG2041" s="51">
        <v>0.23274339617561671</v>
      </c>
      <c r="AH2041" s="51">
        <v>5.2518721610913817E-2</v>
      </c>
      <c r="AI2041" s="51">
        <v>2.9689159109389296E-2</v>
      </c>
      <c r="AJ2041" s="51">
        <v>0.11715383591147577</v>
      </c>
      <c r="AK2041" s="51">
        <v>23.078485715196489</v>
      </c>
      <c r="AL2041" s="51">
        <v>14.143239744908989</v>
      </c>
      <c r="AM2041" s="51">
        <v>32.01373168548399</v>
      </c>
    </row>
    <row r="2042" spans="1:39">
      <c r="A2042" t="s">
        <v>4225</v>
      </c>
      <c r="B2042">
        <v>7</v>
      </c>
      <c r="C2042" t="s">
        <v>4226</v>
      </c>
      <c r="D2042" t="s">
        <v>4149</v>
      </c>
      <c r="E2042" t="s">
        <v>137</v>
      </c>
      <c r="F2042" t="s">
        <v>138</v>
      </c>
      <c r="G2042" t="s">
        <v>139</v>
      </c>
      <c r="H2042" t="s">
        <v>140</v>
      </c>
      <c r="I2042" t="s">
        <v>10</v>
      </c>
      <c r="J2042" t="s">
        <v>4150</v>
      </c>
      <c r="K2042">
        <v>50</v>
      </c>
      <c r="L2042">
        <v>79472120</v>
      </c>
      <c r="M2042" t="s">
        <v>2145</v>
      </c>
      <c r="N2042">
        <v>39</v>
      </c>
      <c r="O2042">
        <v>265754.76927999983</v>
      </c>
      <c r="P2042" s="49" t="s">
        <v>34</v>
      </c>
      <c r="Q2042" s="49">
        <v>8750000</v>
      </c>
      <c r="R2042" s="49">
        <v>32.510452999999998</v>
      </c>
      <c r="S2042" s="49">
        <v>52.540310169999998</v>
      </c>
      <c r="T2042" s="49">
        <v>91.068026500905589</v>
      </c>
      <c r="U2042" s="49" t="s">
        <v>2146</v>
      </c>
      <c r="V2042" s="49">
        <v>0.38716777524115931</v>
      </c>
      <c r="W2042" s="49">
        <v>1.46361538099982</v>
      </c>
      <c r="X2042" s="49">
        <v>2.8030414572599698</v>
      </c>
      <c r="Y2042" s="49">
        <v>43.290639746693699</v>
      </c>
      <c r="Z2042" s="49">
        <v>0.42787999999999998</v>
      </c>
      <c r="AA2042" s="49">
        <v>144.40234570000001</v>
      </c>
      <c r="AB2042" s="49">
        <v>1.7927415840000001</v>
      </c>
      <c r="AC2042" s="51">
        <v>0.6227652678487694</v>
      </c>
      <c r="AD2042" s="53">
        <v>87500</v>
      </c>
      <c r="AE2042" s="51">
        <v>3.037197363199998</v>
      </c>
      <c r="AF2042" s="51">
        <v>8.0512134868387673</v>
      </c>
      <c r="AG2042" s="51">
        <v>0.24410877969952144</v>
      </c>
      <c r="AH2042" s="51">
        <v>5.3642171408617947E-2</v>
      </c>
      <c r="AI2042" s="51">
        <v>3.0319501538316362E-2</v>
      </c>
      <c r="AJ2042" s="51">
        <v>0.11715383591147577</v>
      </c>
      <c r="AK2042" s="51">
        <v>23.568474289412286</v>
      </c>
      <c r="AL2042" s="51">
        <v>14.443520532952068</v>
      </c>
      <c r="AM2042" s="51">
        <v>32.693428045872501</v>
      </c>
    </row>
    <row r="2043" spans="1:39">
      <c r="A2043" t="s">
        <v>4227</v>
      </c>
      <c r="B2043">
        <v>7</v>
      </c>
      <c r="C2043" t="s">
        <v>4228</v>
      </c>
      <c r="D2043" t="s">
        <v>4149</v>
      </c>
      <c r="E2043" t="s">
        <v>137</v>
      </c>
      <c r="F2043" t="s">
        <v>138</v>
      </c>
      <c r="G2043" t="s">
        <v>139</v>
      </c>
      <c r="H2043" t="s">
        <v>140</v>
      </c>
      <c r="I2043" t="s">
        <v>10</v>
      </c>
      <c r="J2043" t="s">
        <v>4150</v>
      </c>
      <c r="K2043">
        <v>50</v>
      </c>
      <c r="L2043">
        <v>79472120</v>
      </c>
      <c r="M2043" t="s">
        <v>2145</v>
      </c>
      <c r="N2043">
        <v>40</v>
      </c>
      <c r="O2043">
        <v>272748.31583999982</v>
      </c>
      <c r="P2043" s="49" t="s">
        <v>34</v>
      </c>
      <c r="Q2043" s="49">
        <v>8750000</v>
      </c>
      <c r="R2043" s="49">
        <v>32.510452999999998</v>
      </c>
      <c r="S2043" s="49">
        <v>52.540310169999998</v>
      </c>
      <c r="T2043" s="49">
        <v>91.068026500905589</v>
      </c>
      <c r="U2043" s="49" t="s">
        <v>2146</v>
      </c>
      <c r="V2043" s="49">
        <v>0.38716777524115931</v>
      </c>
      <c r="W2043" s="49">
        <v>1.46361538099982</v>
      </c>
      <c r="X2043" s="49">
        <v>2.8030414572599698</v>
      </c>
      <c r="Y2043" s="49">
        <v>43.290639746693699</v>
      </c>
      <c r="Z2043" s="49">
        <v>0.42787999999999998</v>
      </c>
      <c r="AA2043" s="49">
        <v>144.40234570000001</v>
      </c>
      <c r="AB2043" s="49">
        <v>1.7927415840000001</v>
      </c>
      <c r="AC2043" s="51">
        <v>0.6227652678487694</v>
      </c>
      <c r="AD2043" s="53">
        <v>87500</v>
      </c>
      <c r="AE2043" s="51">
        <v>3.1171236095999979</v>
      </c>
      <c r="AF2043" s="51">
        <v>8.2630875259661032</v>
      </c>
      <c r="AG2043" s="51">
        <v>0.25571067536004616</v>
      </c>
      <c r="AH2043" s="51">
        <v>5.4758457941852891E-2</v>
      </c>
      <c r="AI2043" s="51">
        <v>3.0946141446099348E-2</v>
      </c>
      <c r="AJ2043" s="51">
        <v>0.11715383591147577</v>
      </c>
      <c r="AK2043" s="51">
        <v>24.055584756470548</v>
      </c>
      <c r="AL2043" s="51">
        <v>14.742037524182701</v>
      </c>
      <c r="AM2043" s="51">
        <v>33.36913198875839</v>
      </c>
    </row>
    <row r="2044" spans="1:39">
      <c r="A2044" t="s">
        <v>4229</v>
      </c>
      <c r="B2044">
        <v>7</v>
      </c>
      <c r="C2044" t="s">
        <v>4230</v>
      </c>
      <c r="D2044" t="s">
        <v>4149</v>
      </c>
      <c r="E2044" t="s">
        <v>137</v>
      </c>
      <c r="F2044" t="s">
        <v>138</v>
      </c>
      <c r="G2044" t="s">
        <v>139</v>
      </c>
      <c r="H2044" t="s">
        <v>140</v>
      </c>
      <c r="I2044" t="s">
        <v>10</v>
      </c>
      <c r="J2044" t="s">
        <v>4150</v>
      </c>
      <c r="K2044">
        <v>50</v>
      </c>
      <c r="L2044">
        <v>79472120</v>
      </c>
      <c r="M2044" t="s">
        <v>2145</v>
      </c>
      <c r="N2044">
        <v>41</v>
      </c>
      <c r="O2044">
        <v>279741.86239999981</v>
      </c>
      <c r="P2044" s="49" t="s">
        <v>34</v>
      </c>
      <c r="Q2044" s="49">
        <v>8750000</v>
      </c>
      <c r="R2044" s="49">
        <v>32.510452999999998</v>
      </c>
      <c r="S2044" s="49">
        <v>52.540310169999998</v>
      </c>
      <c r="T2044" s="49">
        <v>91.068026500905589</v>
      </c>
      <c r="U2044" s="49" t="s">
        <v>2146</v>
      </c>
      <c r="V2044" s="49">
        <v>0.38716777524115931</v>
      </c>
      <c r="W2044" s="49">
        <v>1.46361538099982</v>
      </c>
      <c r="X2044" s="49">
        <v>2.8030414572599698</v>
      </c>
      <c r="Y2044" s="49">
        <v>43.290639746693699</v>
      </c>
      <c r="Z2044" s="49">
        <v>0.42787999999999998</v>
      </c>
      <c r="AA2044" s="49">
        <v>144.40234570000001</v>
      </c>
      <c r="AB2044" s="49">
        <v>1.7927415840000001</v>
      </c>
      <c r="AC2044" s="51">
        <v>0.6227652678487694</v>
      </c>
      <c r="AD2044" s="53">
        <v>87500</v>
      </c>
      <c r="AE2044" s="51">
        <v>3.1970498559999978</v>
      </c>
      <c r="AF2044" s="51">
        <v>8.4749615650934391</v>
      </c>
      <c r="AG2044" s="51">
        <v>0.26754760449068016</v>
      </c>
      <c r="AH2044" s="51">
        <v>5.5867765486455022E-2</v>
      </c>
      <c r="AI2044" s="51">
        <v>3.1569182047108242E-2</v>
      </c>
      <c r="AJ2044" s="51">
        <v>0.11715383591147577</v>
      </c>
      <c r="AK2044" s="51">
        <v>24.539897348733351</v>
      </c>
      <c r="AL2044" s="51">
        <v>15.038839887577836</v>
      </c>
      <c r="AM2044" s="51">
        <v>34.040954809888866</v>
      </c>
    </row>
    <row r="2045" spans="1:39">
      <c r="A2045" t="s">
        <v>4231</v>
      </c>
      <c r="B2045">
        <v>7</v>
      </c>
      <c r="C2045" t="s">
        <v>4232</v>
      </c>
      <c r="D2045" t="s">
        <v>4149</v>
      </c>
      <c r="E2045" t="s">
        <v>137</v>
      </c>
      <c r="F2045" t="s">
        <v>138</v>
      </c>
      <c r="G2045" t="s">
        <v>139</v>
      </c>
      <c r="H2045" t="s">
        <v>140</v>
      </c>
      <c r="I2045" t="s">
        <v>10</v>
      </c>
      <c r="J2045" t="s">
        <v>4150</v>
      </c>
      <c r="K2045">
        <v>50</v>
      </c>
      <c r="L2045">
        <v>79472120</v>
      </c>
      <c r="M2045" t="s">
        <v>2145</v>
      </c>
      <c r="N2045">
        <v>42</v>
      </c>
      <c r="O2045">
        <v>286735.4089599998</v>
      </c>
      <c r="P2045" s="49" t="s">
        <v>34</v>
      </c>
      <c r="Q2045" s="49">
        <v>8750000</v>
      </c>
      <c r="R2045" s="49">
        <v>32.510452999999998</v>
      </c>
      <c r="S2045" s="49">
        <v>52.540310169999998</v>
      </c>
      <c r="T2045" s="49">
        <v>91.068026500905589</v>
      </c>
      <c r="U2045" s="49" t="s">
        <v>2146</v>
      </c>
      <c r="V2045" s="49">
        <v>0.38716777524115931</v>
      </c>
      <c r="W2045" s="49">
        <v>1.46361538099982</v>
      </c>
      <c r="X2045" s="49">
        <v>2.8030414572599698</v>
      </c>
      <c r="Y2045" s="49">
        <v>43.290639746693699</v>
      </c>
      <c r="Z2045" s="49">
        <v>0.42787999999999998</v>
      </c>
      <c r="AA2045" s="49">
        <v>144.40234570000001</v>
      </c>
      <c r="AB2045" s="49">
        <v>1.7927415840000001</v>
      </c>
      <c r="AC2045" s="51">
        <v>0.6227652678487694</v>
      </c>
      <c r="AD2045" s="53">
        <v>87500</v>
      </c>
      <c r="AE2045" s="51">
        <v>3.2769761023999977</v>
      </c>
      <c r="AF2045" s="51">
        <v>8.6868356042207751</v>
      </c>
      <c r="AG2045" s="51">
        <v>0.27961812517318596</v>
      </c>
      <c r="AH2045" s="51">
        <v>5.6970267486388178E-2</v>
      </c>
      <c r="AI2045" s="51">
        <v>3.2188720716358969E-2</v>
      </c>
      <c r="AJ2045" s="51">
        <v>0.11715383591147577</v>
      </c>
      <c r="AK2045" s="51">
        <v>25.021487759416051</v>
      </c>
      <c r="AL2045" s="51">
        <v>15.333974010379038</v>
      </c>
      <c r="AM2045" s="51">
        <v>34.709001508453056</v>
      </c>
    </row>
    <row r="2046" spans="1:39">
      <c r="A2046" t="s">
        <v>4233</v>
      </c>
      <c r="B2046">
        <v>7</v>
      </c>
      <c r="C2046" t="s">
        <v>4234</v>
      </c>
      <c r="D2046" t="s">
        <v>4149</v>
      </c>
      <c r="E2046" t="s">
        <v>137</v>
      </c>
      <c r="F2046" t="s">
        <v>138</v>
      </c>
      <c r="G2046" t="s">
        <v>139</v>
      </c>
      <c r="H2046" t="s">
        <v>140</v>
      </c>
      <c r="I2046" t="s">
        <v>10</v>
      </c>
      <c r="J2046" t="s">
        <v>4150</v>
      </c>
      <c r="K2046">
        <v>50</v>
      </c>
      <c r="L2046">
        <v>79472120</v>
      </c>
      <c r="M2046" t="s">
        <v>2145</v>
      </c>
      <c r="N2046">
        <v>43</v>
      </c>
      <c r="O2046">
        <v>293728.95551999978</v>
      </c>
      <c r="P2046" s="49" t="s">
        <v>34</v>
      </c>
      <c r="Q2046" s="49">
        <v>8750000</v>
      </c>
      <c r="R2046" s="49">
        <v>32.510452999999998</v>
      </c>
      <c r="S2046" s="49">
        <v>52.540310169999998</v>
      </c>
      <c r="T2046" s="49">
        <v>91.068026500905589</v>
      </c>
      <c r="U2046" s="49" t="s">
        <v>2146</v>
      </c>
      <c r="V2046" s="49">
        <v>0.38716777524115931</v>
      </c>
      <c r="W2046" s="49">
        <v>1.46361538099982</v>
      </c>
      <c r="X2046" s="49">
        <v>2.8030414572599698</v>
      </c>
      <c r="Y2046" s="49">
        <v>43.290639746693699</v>
      </c>
      <c r="Z2046" s="49">
        <v>0.42787999999999998</v>
      </c>
      <c r="AA2046" s="49">
        <v>144.40234570000001</v>
      </c>
      <c r="AB2046" s="49">
        <v>1.7927415840000001</v>
      </c>
      <c r="AC2046" s="51">
        <v>0.6227652678487694</v>
      </c>
      <c r="AD2046" s="53">
        <v>87500</v>
      </c>
      <c r="AE2046" s="51">
        <v>3.3569023487999976</v>
      </c>
      <c r="AF2046" s="51">
        <v>8.898709643348111</v>
      </c>
      <c r="AG2046" s="51">
        <v>0.2919208301257194</v>
      </c>
      <c r="AH2046" s="51">
        <v>5.8066127417996376E-2</v>
      </c>
      <c r="AI2046" s="51">
        <v>3.2804849447350334E-2</v>
      </c>
      <c r="AJ2046" s="51">
        <v>0.11715383591147577</v>
      </c>
      <c r="AK2046" s="51">
        <v>25.500427498480921</v>
      </c>
      <c r="AL2046" s="51">
        <v>15.627483716195583</v>
      </c>
      <c r="AM2046" s="51">
        <v>35.373371280766257</v>
      </c>
    </row>
    <row r="2047" spans="1:39">
      <c r="A2047" t="s">
        <v>4235</v>
      </c>
      <c r="B2047">
        <v>7</v>
      </c>
      <c r="C2047" t="s">
        <v>4236</v>
      </c>
      <c r="D2047" t="s">
        <v>4149</v>
      </c>
      <c r="E2047" t="s">
        <v>137</v>
      </c>
      <c r="F2047" t="s">
        <v>138</v>
      </c>
      <c r="G2047" t="s">
        <v>139</v>
      </c>
      <c r="H2047" t="s">
        <v>140</v>
      </c>
      <c r="I2047" t="s">
        <v>10</v>
      </c>
      <c r="J2047" t="s">
        <v>4150</v>
      </c>
      <c r="K2047">
        <v>50</v>
      </c>
      <c r="L2047">
        <v>79472120</v>
      </c>
      <c r="M2047" t="s">
        <v>2145</v>
      </c>
      <c r="N2047">
        <v>44</v>
      </c>
      <c r="O2047">
        <v>300722.50207999977</v>
      </c>
      <c r="P2047" s="49" t="s">
        <v>34</v>
      </c>
      <c r="Q2047" s="49">
        <v>8750000</v>
      </c>
      <c r="R2047" s="49">
        <v>32.510452999999998</v>
      </c>
      <c r="S2047" s="49">
        <v>52.540310169999998</v>
      </c>
      <c r="T2047" s="49">
        <v>91.068026500905589</v>
      </c>
      <c r="U2047" s="49" t="s">
        <v>2146</v>
      </c>
      <c r="V2047" s="49">
        <v>0.38716777524115931</v>
      </c>
      <c r="W2047" s="49">
        <v>1.46361538099982</v>
      </c>
      <c r="X2047" s="49">
        <v>2.8030414572599698</v>
      </c>
      <c r="Y2047" s="49">
        <v>43.290639746693699</v>
      </c>
      <c r="Z2047" s="49">
        <v>0.42787999999999998</v>
      </c>
      <c r="AA2047" s="49">
        <v>144.40234570000001</v>
      </c>
      <c r="AB2047" s="49">
        <v>1.7927415840000001</v>
      </c>
      <c r="AC2047" s="51">
        <v>0.6227652678487694</v>
      </c>
      <c r="AD2047" s="53">
        <v>87500</v>
      </c>
      <c r="AE2047" s="51">
        <v>3.4368285951999975</v>
      </c>
      <c r="AF2047" s="51">
        <v>9.1105836824754469</v>
      </c>
      <c r="AG2047" s="51">
        <v>0.30445434475544264</v>
      </c>
      <c r="AH2047" s="51">
        <v>5.9155499566375003E-2</v>
      </c>
      <c r="AI2047" s="51">
        <v>3.3417655264071838E-2</v>
      </c>
      <c r="AJ2047" s="51">
        <v>0.11715383591147577</v>
      </c>
      <c r="AK2047" s="51">
        <v>25.97678421290615</v>
      </c>
      <c r="AL2047" s="51">
        <v>15.919410461275607</v>
      </c>
      <c r="AM2047" s="51">
        <v>36.034157964536689</v>
      </c>
    </row>
    <row r="2048" spans="1:39">
      <c r="A2048" t="s">
        <v>4237</v>
      </c>
      <c r="B2048">
        <v>7</v>
      </c>
      <c r="C2048" t="s">
        <v>4238</v>
      </c>
      <c r="D2048" t="s">
        <v>4149</v>
      </c>
      <c r="E2048" t="s">
        <v>137</v>
      </c>
      <c r="F2048" t="s">
        <v>138</v>
      </c>
      <c r="G2048" t="s">
        <v>139</v>
      </c>
      <c r="H2048" t="s">
        <v>140</v>
      </c>
      <c r="I2048" t="s">
        <v>10</v>
      </c>
      <c r="J2048" t="s">
        <v>4150</v>
      </c>
      <c r="K2048">
        <v>50</v>
      </c>
      <c r="L2048">
        <v>79472120</v>
      </c>
      <c r="M2048" t="s">
        <v>2145</v>
      </c>
      <c r="N2048">
        <v>45</v>
      </c>
      <c r="O2048">
        <v>307716.04863999976</v>
      </c>
      <c r="P2048" s="49" t="s">
        <v>34</v>
      </c>
      <c r="Q2048" s="49">
        <v>8750000</v>
      </c>
      <c r="R2048" s="49">
        <v>32.510452999999998</v>
      </c>
      <c r="S2048" s="49">
        <v>52.540310169999998</v>
      </c>
      <c r="T2048" s="49">
        <v>91.068026500905589</v>
      </c>
      <c r="U2048" s="49" t="s">
        <v>2146</v>
      </c>
      <c r="V2048" s="49">
        <v>0.38716777524115931</v>
      </c>
      <c r="W2048" s="49">
        <v>1.46361538099982</v>
      </c>
      <c r="X2048" s="49">
        <v>2.8030414572599698</v>
      </c>
      <c r="Y2048" s="49">
        <v>43.290639746693699</v>
      </c>
      <c r="Z2048" s="49">
        <v>0.42787999999999998</v>
      </c>
      <c r="AA2048" s="49">
        <v>144.40234570000001</v>
      </c>
      <c r="AB2048" s="49">
        <v>1.7927415840000001</v>
      </c>
      <c r="AC2048" s="51">
        <v>0.6227652678487694</v>
      </c>
      <c r="AD2048" s="53">
        <v>87500</v>
      </c>
      <c r="AE2048" s="51">
        <v>3.5167548415999974</v>
      </c>
      <c r="AF2048" s="51">
        <v>9.3224577216027829</v>
      </c>
      <c r="AG2048" s="51">
        <v>0.31721732535939529</v>
      </c>
      <c r="AH2048" s="51">
        <v>6.0238529725117083E-2</v>
      </c>
      <c r="AI2048" s="51">
        <v>3.4027220592731958E-2</v>
      </c>
      <c r="AJ2048" s="51">
        <v>0.11715383591147577</v>
      </c>
      <c r="AK2048" s="51">
        <v>26.450621975644019</v>
      </c>
      <c r="AL2048" s="51">
        <v>16.209793511589005</v>
      </c>
      <c r="AM2048" s="51">
        <v>36.691450439699025</v>
      </c>
    </row>
    <row r="2049" spans="1:39">
      <c r="A2049" t="s">
        <v>4239</v>
      </c>
      <c r="B2049">
        <v>7</v>
      </c>
      <c r="C2049" t="s">
        <v>4240</v>
      </c>
      <c r="D2049" t="s">
        <v>4149</v>
      </c>
      <c r="E2049" t="s">
        <v>137</v>
      </c>
      <c r="F2049" t="s">
        <v>138</v>
      </c>
      <c r="G2049" t="s">
        <v>139</v>
      </c>
      <c r="H2049" t="s">
        <v>140</v>
      </c>
      <c r="I2049" t="s">
        <v>10</v>
      </c>
      <c r="J2049" t="s">
        <v>4150</v>
      </c>
      <c r="K2049">
        <v>50</v>
      </c>
      <c r="L2049">
        <v>79472120</v>
      </c>
      <c r="M2049" t="s">
        <v>2145</v>
      </c>
      <c r="N2049">
        <v>46</v>
      </c>
      <c r="O2049">
        <v>314709.59519999975</v>
      </c>
      <c r="P2049" s="49" t="s">
        <v>34</v>
      </c>
      <c r="Q2049" s="49">
        <v>8750000</v>
      </c>
      <c r="R2049" s="49">
        <v>32.510452999999998</v>
      </c>
      <c r="S2049" s="49">
        <v>52.540310169999998</v>
      </c>
      <c r="T2049" s="49">
        <v>91.068026500905589</v>
      </c>
      <c r="U2049" s="49" t="s">
        <v>2146</v>
      </c>
      <c r="V2049" s="49">
        <v>0.38716777524115931</v>
      </c>
      <c r="W2049" s="49">
        <v>1.46361538099982</v>
      </c>
      <c r="X2049" s="49">
        <v>2.8030414572599698</v>
      </c>
      <c r="Y2049" s="49">
        <v>43.290639746693699</v>
      </c>
      <c r="Z2049" s="49">
        <v>0.42787999999999998</v>
      </c>
      <c r="AA2049" s="49">
        <v>144.40234570000001</v>
      </c>
      <c r="AB2049" s="49">
        <v>1.7927415840000001</v>
      </c>
      <c r="AC2049" s="51">
        <v>0.6227652678487694</v>
      </c>
      <c r="AD2049" s="53">
        <v>87500</v>
      </c>
      <c r="AE2049" s="51">
        <v>3.5966810879999973</v>
      </c>
      <c r="AF2049" s="51">
        <v>9.5343317607301188</v>
      </c>
      <c r="AG2049" s="51">
        <v>0.33020845745919902</v>
      </c>
      <c r="AH2049" s="51">
        <v>6.1315355827978951E-2</v>
      </c>
      <c r="AI2049" s="51">
        <v>3.463362359795967E-2</v>
      </c>
      <c r="AJ2049" s="51">
        <v>0.11715383591147577</v>
      </c>
      <c r="AK2049" s="51">
        <v>26.922001546962832</v>
      </c>
      <c r="AL2049" s="51">
        <v>16.498670102986182</v>
      </c>
      <c r="AM2049" s="51">
        <v>37.345332990939482</v>
      </c>
    </row>
    <row r="2050" spans="1:39">
      <c r="A2050" t="s">
        <v>4241</v>
      </c>
      <c r="B2050">
        <v>7</v>
      </c>
      <c r="C2050" t="s">
        <v>4242</v>
      </c>
      <c r="D2050" t="s">
        <v>4149</v>
      </c>
      <c r="E2050" t="s">
        <v>137</v>
      </c>
      <c r="F2050" t="s">
        <v>138</v>
      </c>
      <c r="G2050" t="s">
        <v>139</v>
      </c>
      <c r="H2050" t="s">
        <v>140</v>
      </c>
      <c r="I2050" t="s">
        <v>10</v>
      </c>
      <c r="J2050" t="s">
        <v>4150</v>
      </c>
      <c r="K2050">
        <v>50</v>
      </c>
      <c r="L2050">
        <v>79472120</v>
      </c>
      <c r="M2050" t="s">
        <v>2145</v>
      </c>
      <c r="N2050">
        <v>47</v>
      </c>
      <c r="O2050">
        <v>321703.14175999974</v>
      </c>
      <c r="P2050" s="49" t="s">
        <v>34</v>
      </c>
      <c r="Q2050" s="49">
        <v>8750000</v>
      </c>
      <c r="R2050" s="49">
        <v>32.510452999999998</v>
      </c>
      <c r="S2050" s="49">
        <v>52.540310169999998</v>
      </c>
      <c r="T2050" s="49">
        <v>91.068026500905589</v>
      </c>
      <c r="U2050" s="49" t="s">
        <v>2146</v>
      </c>
      <c r="V2050" s="49">
        <v>0.38716777524115931</v>
      </c>
      <c r="W2050" s="49">
        <v>1.46361538099982</v>
      </c>
      <c r="X2050" s="49">
        <v>2.8030414572599698</v>
      </c>
      <c r="Y2050" s="49">
        <v>43.290639746693699</v>
      </c>
      <c r="Z2050" s="49">
        <v>0.42787999999999998</v>
      </c>
      <c r="AA2050" s="49">
        <v>144.40234570000001</v>
      </c>
      <c r="AB2050" s="49">
        <v>1.7927415840000001</v>
      </c>
      <c r="AC2050" s="51">
        <v>0.6227652678487694</v>
      </c>
      <c r="AD2050" s="53">
        <v>87500</v>
      </c>
      <c r="AE2050" s="51">
        <v>3.6766073343999972</v>
      </c>
      <c r="AF2050" s="51">
        <v>9.7462057998574547</v>
      </c>
      <c r="AG2050" s="51">
        <v>0.34342645425702878</v>
      </c>
      <c r="AH2050" s="51">
        <v>6.2386108521232102E-2</v>
      </c>
      <c r="AI2050" s="51">
        <v>3.5236938487596028E-2</v>
      </c>
      <c r="AJ2050" s="51">
        <v>0.11715383591147577</v>
      </c>
      <c r="AK2050" s="51">
        <v>27.390980611372733</v>
      </c>
      <c r="AL2050" s="51">
        <v>16.786075586393821</v>
      </c>
      <c r="AM2050" s="51">
        <v>37.995885636351638</v>
      </c>
    </row>
    <row r="2051" spans="1:39">
      <c r="A2051" t="s">
        <v>4243</v>
      </c>
      <c r="B2051">
        <v>7</v>
      </c>
      <c r="C2051" t="s">
        <v>4244</v>
      </c>
      <c r="D2051" t="s">
        <v>4149</v>
      </c>
      <c r="E2051" t="s">
        <v>137</v>
      </c>
      <c r="F2051" t="s">
        <v>138</v>
      </c>
      <c r="G2051" t="s">
        <v>139</v>
      </c>
      <c r="H2051" t="s">
        <v>140</v>
      </c>
      <c r="I2051" t="s">
        <v>10</v>
      </c>
      <c r="J2051" t="s">
        <v>4150</v>
      </c>
      <c r="K2051">
        <v>50</v>
      </c>
      <c r="L2051">
        <v>79472120</v>
      </c>
      <c r="M2051" t="s">
        <v>2145</v>
      </c>
      <c r="N2051">
        <v>48</v>
      </c>
      <c r="O2051">
        <v>328696.68831999972</v>
      </c>
      <c r="P2051" s="49" t="s">
        <v>34</v>
      </c>
      <c r="Q2051" s="49">
        <v>8750000</v>
      </c>
      <c r="R2051" s="49">
        <v>32.510452999999998</v>
      </c>
      <c r="S2051" s="49">
        <v>52.540310169999998</v>
      </c>
      <c r="T2051" s="49">
        <v>91.068026500905589</v>
      </c>
      <c r="U2051" s="49" t="s">
        <v>2146</v>
      </c>
      <c r="V2051" s="49">
        <v>0.38716777524115931</v>
      </c>
      <c r="W2051" s="49">
        <v>1.46361538099982</v>
      </c>
      <c r="X2051" s="49">
        <v>2.8030414572599698</v>
      </c>
      <c r="Y2051" s="49">
        <v>43.290639746693699</v>
      </c>
      <c r="Z2051" s="49">
        <v>0.42787999999999998</v>
      </c>
      <c r="AA2051" s="49">
        <v>144.40234570000001</v>
      </c>
      <c r="AB2051" s="49">
        <v>1.7927415840000001</v>
      </c>
      <c r="AC2051" s="51">
        <v>0.6227652678487694</v>
      </c>
      <c r="AD2051" s="53">
        <v>87500</v>
      </c>
      <c r="AE2051" s="51">
        <v>3.7565335807999967</v>
      </c>
      <c r="AF2051" s="51">
        <v>9.9580798389847889</v>
      </c>
      <c r="AG2051" s="51">
        <v>0.35687005520149706</v>
      </c>
      <c r="AH2051" s="51">
        <v>6.3450911682430389E-2</v>
      </c>
      <c r="AI2051" s="51">
        <v>3.5837235789613772E-2</v>
      </c>
      <c r="AJ2051" s="51">
        <v>0.11715383591147577</v>
      </c>
      <c r="AK2051" s="51">
        <v>27.857613992885586</v>
      </c>
      <c r="AL2051" s="51">
        <v>17.072043559733086</v>
      </c>
      <c r="AM2051" s="51">
        <v>38.643184426038083</v>
      </c>
    </row>
    <row r="2052" spans="1:39">
      <c r="A2052" t="s">
        <v>4245</v>
      </c>
      <c r="B2052">
        <v>7</v>
      </c>
      <c r="C2052" t="s">
        <v>4246</v>
      </c>
      <c r="D2052" t="s">
        <v>4149</v>
      </c>
      <c r="E2052" t="s">
        <v>137</v>
      </c>
      <c r="F2052" t="s">
        <v>138</v>
      </c>
      <c r="G2052" t="s">
        <v>139</v>
      </c>
      <c r="H2052" t="s">
        <v>140</v>
      </c>
      <c r="I2052" t="s">
        <v>10</v>
      </c>
      <c r="J2052" t="s">
        <v>4150</v>
      </c>
      <c r="K2052">
        <v>50</v>
      </c>
      <c r="L2052">
        <v>79472120</v>
      </c>
      <c r="M2052" t="s">
        <v>2145</v>
      </c>
      <c r="N2052">
        <v>49</v>
      </c>
      <c r="O2052">
        <v>335690.23487999971</v>
      </c>
      <c r="P2052" s="49" t="s">
        <v>34</v>
      </c>
      <c r="Q2052" s="49">
        <v>8750000</v>
      </c>
      <c r="R2052" s="49">
        <v>32.510452999999998</v>
      </c>
      <c r="S2052" s="49">
        <v>52.540310169999998</v>
      </c>
      <c r="T2052" s="49">
        <v>91.068026500905589</v>
      </c>
      <c r="U2052" s="49" t="s">
        <v>2146</v>
      </c>
      <c r="V2052" s="49">
        <v>0.38716777524115931</v>
      </c>
      <c r="W2052" s="49">
        <v>1.46361538099982</v>
      </c>
      <c r="X2052" s="49">
        <v>2.8030414572599698</v>
      </c>
      <c r="Y2052" s="49">
        <v>43.290639746693699</v>
      </c>
      <c r="Z2052" s="49">
        <v>0.42787999999999998</v>
      </c>
      <c r="AA2052" s="49">
        <v>144.40234570000001</v>
      </c>
      <c r="AB2052" s="49">
        <v>1.7927415840000001</v>
      </c>
      <c r="AC2052" s="51">
        <v>0.6227652678487694</v>
      </c>
      <c r="AD2052" s="53">
        <v>87500</v>
      </c>
      <c r="AE2052" s="51">
        <v>3.8364598271999966</v>
      </c>
      <c r="AF2052" s="51">
        <v>10.169953878112125</v>
      </c>
      <c r="AG2052" s="51">
        <v>0.37053802465364744</v>
      </c>
      <c r="AH2052" s="51">
        <v>6.4509882892901049E-2</v>
      </c>
      <c r="AI2052" s="51">
        <v>3.6434582604265596E-2</v>
      </c>
      <c r="AJ2052" s="51">
        <v>0.11715383591147577</v>
      </c>
      <c r="AK2052" s="51">
        <v>28.321953851019206</v>
      </c>
      <c r="AL2052" s="51">
        <v>17.356605988037316</v>
      </c>
      <c r="AM2052" s="51">
        <v>39.287301714001089</v>
      </c>
    </row>
    <row r="2053" spans="1:39">
      <c r="A2053" t="s">
        <v>4247</v>
      </c>
      <c r="B2053">
        <v>7</v>
      </c>
      <c r="C2053" t="s">
        <v>4248</v>
      </c>
      <c r="D2053" t="s">
        <v>4149</v>
      </c>
      <c r="E2053" t="s">
        <v>137</v>
      </c>
      <c r="F2053" t="s">
        <v>138</v>
      </c>
      <c r="G2053" t="s">
        <v>139</v>
      </c>
      <c r="H2053" t="s">
        <v>140</v>
      </c>
      <c r="I2053" t="s">
        <v>10</v>
      </c>
      <c r="J2053" t="s">
        <v>4150</v>
      </c>
      <c r="K2053">
        <v>50</v>
      </c>
      <c r="L2053">
        <v>79472120</v>
      </c>
      <c r="M2053" t="s">
        <v>2145</v>
      </c>
      <c r="N2053">
        <v>50</v>
      </c>
      <c r="O2053">
        <v>342683.7814399997</v>
      </c>
      <c r="P2053" s="49" t="s">
        <v>34</v>
      </c>
      <c r="Q2053" s="49">
        <v>8750000</v>
      </c>
      <c r="R2053" s="49">
        <v>32.510452999999998</v>
      </c>
      <c r="S2053" s="49">
        <v>52.540310169999998</v>
      </c>
      <c r="T2053" s="49">
        <v>91.068026500905589</v>
      </c>
      <c r="U2053" s="49" t="s">
        <v>2146</v>
      </c>
      <c r="V2053" s="49">
        <v>0.38716777524115931</v>
      </c>
      <c r="W2053" s="49">
        <v>1.46361538099982</v>
      </c>
      <c r="X2053" s="49">
        <v>2.8030414572599698</v>
      </c>
      <c r="Y2053" s="49">
        <v>43.290639746693699</v>
      </c>
      <c r="Z2053" s="49">
        <v>0.42787999999999998</v>
      </c>
      <c r="AA2053" s="49">
        <v>144.40234570000001</v>
      </c>
      <c r="AB2053" s="49">
        <v>1.7927415840000001</v>
      </c>
      <c r="AC2053" s="51">
        <v>0.6227652678487694</v>
      </c>
      <c r="AD2053" s="53">
        <v>87500</v>
      </c>
      <c r="AE2053" s="51">
        <v>3.9163860735999965</v>
      </c>
      <c r="AF2053" s="51">
        <v>10.381827917239461</v>
      </c>
      <c r="AG2053" s="51">
        <v>0.38442915064400668</v>
      </c>
      <c r="AH2053" s="51">
        <v>6.5563133867527296E-2</v>
      </c>
      <c r="AI2053" s="51">
        <v>3.7029042834128077E-2</v>
      </c>
      <c r="AJ2053" s="51">
        <v>0.11715383591147577</v>
      </c>
      <c r="AK2053" s="51">
        <v>28.784049859619021</v>
      </c>
      <c r="AL2053" s="51">
        <v>17.639793313039721</v>
      </c>
      <c r="AM2053" s="51">
        <v>39.928306406198317</v>
      </c>
    </row>
    <row r="2054" spans="1:39">
      <c r="A2054" t="s">
        <v>4249</v>
      </c>
      <c r="B2054">
        <v>7</v>
      </c>
      <c r="C2054" t="s">
        <v>4250</v>
      </c>
      <c r="D2054" t="s">
        <v>4149</v>
      </c>
      <c r="E2054" t="s">
        <v>137</v>
      </c>
      <c r="F2054" t="s">
        <v>138</v>
      </c>
      <c r="G2054" t="s">
        <v>139</v>
      </c>
      <c r="H2054" t="s">
        <v>140</v>
      </c>
      <c r="I2054" t="s">
        <v>10</v>
      </c>
      <c r="J2054" t="s">
        <v>4150</v>
      </c>
      <c r="K2054">
        <v>50</v>
      </c>
      <c r="L2054">
        <v>79472120</v>
      </c>
      <c r="M2054" t="s">
        <v>2145</v>
      </c>
      <c r="N2054">
        <v>51</v>
      </c>
      <c r="O2054">
        <v>349677.32799999969</v>
      </c>
      <c r="P2054" s="49" t="s">
        <v>34</v>
      </c>
      <c r="Q2054" s="49">
        <v>8750000</v>
      </c>
      <c r="R2054" s="49">
        <v>32.510452999999998</v>
      </c>
      <c r="S2054" s="49">
        <v>52.540310169999998</v>
      </c>
      <c r="T2054" s="49">
        <v>91.068026500905589</v>
      </c>
      <c r="U2054" s="49" t="s">
        <v>2146</v>
      </c>
      <c r="V2054" s="49">
        <v>0.38716777524115931</v>
      </c>
      <c r="W2054" s="49">
        <v>1.46361538099982</v>
      </c>
      <c r="X2054" s="49">
        <v>2.8030414572599698</v>
      </c>
      <c r="Y2054" s="49">
        <v>43.290639746693699</v>
      </c>
      <c r="Z2054" s="49">
        <v>0.42787999999999998</v>
      </c>
      <c r="AA2054" s="49">
        <v>144.40234570000001</v>
      </c>
      <c r="AB2054" s="49">
        <v>1.7927415840000001</v>
      </c>
      <c r="AC2054" s="51">
        <v>0.6227652678487694</v>
      </c>
      <c r="AD2054" s="53">
        <v>87500</v>
      </c>
      <c r="AE2054" s="51">
        <v>3.9963123199999964</v>
      </c>
      <c r="AF2054" s="51">
        <v>10.593701956366797</v>
      </c>
      <c r="AG2054" s="51">
        <v>0.3985422437129672</v>
      </c>
      <c r="AH2054" s="51">
        <v>6.6610770848044204E-2</v>
      </c>
      <c r="AI2054" s="51">
        <v>3.7620677394406402E-2</v>
      </c>
      <c r="AJ2054" s="51">
        <v>0.11715383591147577</v>
      </c>
      <c r="AK2054" s="51">
        <v>29.24394937033577</v>
      </c>
      <c r="AL2054" s="51">
        <v>17.921634553357769</v>
      </c>
      <c r="AM2054" s="51">
        <v>40.56626418731377</v>
      </c>
    </row>
    <row r="2055" spans="1:39">
      <c r="A2055" t="s">
        <v>4251</v>
      </c>
      <c r="B2055">
        <v>7</v>
      </c>
      <c r="C2055" t="s">
        <v>4252</v>
      </c>
      <c r="D2055" t="s">
        <v>4149</v>
      </c>
      <c r="E2055" t="s">
        <v>137</v>
      </c>
      <c r="F2055" t="s">
        <v>138</v>
      </c>
      <c r="G2055" t="s">
        <v>139</v>
      </c>
      <c r="H2055" t="s">
        <v>140</v>
      </c>
      <c r="I2055" t="s">
        <v>10</v>
      </c>
      <c r="J2055" t="s">
        <v>4150</v>
      </c>
      <c r="K2055">
        <v>50</v>
      </c>
      <c r="L2055">
        <v>79472120</v>
      </c>
      <c r="M2055" t="s">
        <v>2145</v>
      </c>
      <c r="N2055">
        <v>52</v>
      </c>
      <c r="O2055">
        <v>356670.87455999968</v>
      </c>
      <c r="P2055" s="49" t="s">
        <v>34</v>
      </c>
      <c r="Q2055" s="49">
        <v>8750000</v>
      </c>
      <c r="R2055" s="49">
        <v>32.510452999999998</v>
      </c>
      <c r="S2055" s="49">
        <v>52.540310169999998</v>
      </c>
      <c r="T2055" s="49">
        <v>91.068026500905589</v>
      </c>
      <c r="U2055" s="49" t="s">
        <v>2146</v>
      </c>
      <c r="V2055" s="49">
        <v>0.38716777524115931</v>
      </c>
      <c r="W2055" s="49">
        <v>1.46361538099982</v>
      </c>
      <c r="X2055" s="49">
        <v>2.8030414572599698</v>
      </c>
      <c r="Y2055" s="49">
        <v>43.290639746693699</v>
      </c>
      <c r="Z2055" s="49">
        <v>0.42787999999999998</v>
      </c>
      <c r="AA2055" s="49">
        <v>144.40234570000001</v>
      </c>
      <c r="AB2055" s="49">
        <v>1.7927415840000001</v>
      </c>
      <c r="AC2055" s="51">
        <v>0.6227652678487694</v>
      </c>
      <c r="AD2055" s="53">
        <v>87500</v>
      </c>
      <c r="AE2055" s="51">
        <v>4.0762385663999963</v>
      </c>
      <c r="AF2055" s="51">
        <v>10.805575995494133</v>
      </c>
      <c r="AG2055" s="51">
        <v>0.41287613582723781</v>
      </c>
      <c r="AH2055" s="51">
        <v>6.7652894962067361E-2</v>
      </c>
      <c r="AI2055" s="51">
        <v>3.8209544405537005E-2</v>
      </c>
      <c r="AJ2055" s="51">
        <v>0.11715383591147577</v>
      </c>
      <c r="AK2055" s="51">
        <v>29.70169756234267</v>
      </c>
      <c r="AL2055" s="51">
        <v>18.202157396244694</v>
      </c>
      <c r="AM2055" s="51">
        <v>41.201237728440645</v>
      </c>
    </row>
    <row r="2056" spans="1:39">
      <c r="A2056" t="s">
        <v>4253</v>
      </c>
      <c r="B2056">
        <v>7</v>
      </c>
      <c r="C2056" t="s">
        <v>4254</v>
      </c>
      <c r="D2056" t="s">
        <v>4149</v>
      </c>
      <c r="E2056" t="s">
        <v>137</v>
      </c>
      <c r="F2056" t="s">
        <v>138</v>
      </c>
      <c r="G2056" t="s">
        <v>139</v>
      </c>
      <c r="H2056" t="s">
        <v>140</v>
      </c>
      <c r="I2056" t="s">
        <v>10</v>
      </c>
      <c r="J2056" t="s">
        <v>4150</v>
      </c>
      <c r="K2056">
        <v>50</v>
      </c>
      <c r="L2056">
        <v>79472120</v>
      </c>
      <c r="M2056" t="s">
        <v>2145</v>
      </c>
      <c r="N2056">
        <v>53</v>
      </c>
      <c r="O2056">
        <v>363664.42111999966</v>
      </c>
      <c r="P2056" s="49" t="s">
        <v>34</v>
      </c>
      <c r="Q2056" s="49">
        <v>8750000</v>
      </c>
      <c r="R2056" s="49">
        <v>32.510452999999998</v>
      </c>
      <c r="S2056" s="49">
        <v>52.540310169999998</v>
      </c>
      <c r="T2056" s="49">
        <v>91.068026500905589</v>
      </c>
      <c r="U2056" s="49" t="s">
        <v>2146</v>
      </c>
      <c r="V2056" s="49">
        <v>0.38716777524115931</v>
      </c>
      <c r="W2056" s="49">
        <v>1.46361538099982</v>
      </c>
      <c r="X2056" s="49">
        <v>2.8030414572599698</v>
      </c>
      <c r="Y2056" s="49">
        <v>43.290639746693699</v>
      </c>
      <c r="Z2056" s="49">
        <v>0.42787999999999998</v>
      </c>
      <c r="AA2056" s="49">
        <v>144.40234570000001</v>
      </c>
      <c r="AB2056" s="49">
        <v>1.7927415840000001</v>
      </c>
      <c r="AC2056" s="51">
        <v>0.6227652678487694</v>
      </c>
      <c r="AD2056" s="53">
        <v>87500</v>
      </c>
      <c r="AE2056" s="51">
        <v>4.1561648127999957</v>
      </c>
      <c r="AF2056" s="51">
        <v>11.017450034621469</v>
      </c>
      <c r="AG2056" s="51">
        <v>0.42742967936614312</v>
      </c>
      <c r="AH2056" s="51">
        <v>6.8689602552763226E-2</v>
      </c>
      <c r="AI2056" s="51">
        <v>3.879569936990674E-2</v>
      </c>
      <c r="AJ2056" s="51">
        <v>0.11715383591147577</v>
      </c>
      <c r="AK2056" s="51">
        <v>30.157337579705786</v>
      </c>
      <c r="AL2056" s="51">
        <v>18.481388281774489</v>
      </c>
      <c r="AM2056" s="51">
        <v>41.833286877637079</v>
      </c>
    </row>
    <row r="2057" spans="1:39">
      <c r="A2057" t="s">
        <v>4255</v>
      </c>
      <c r="B2057">
        <v>7</v>
      </c>
      <c r="C2057" t="s">
        <v>4256</v>
      </c>
      <c r="D2057" t="s">
        <v>4149</v>
      </c>
      <c r="E2057" t="s">
        <v>137</v>
      </c>
      <c r="F2057" t="s">
        <v>138</v>
      </c>
      <c r="G2057" t="s">
        <v>139</v>
      </c>
      <c r="H2057" t="s">
        <v>140</v>
      </c>
      <c r="I2057" t="s">
        <v>10</v>
      </c>
      <c r="J2057" t="s">
        <v>4150</v>
      </c>
      <c r="K2057">
        <v>50</v>
      </c>
      <c r="L2057">
        <v>79472120</v>
      </c>
      <c r="M2057" t="s">
        <v>2145</v>
      </c>
      <c r="N2057">
        <v>54</v>
      </c>
      <c r="O2057">
        <v>370657.96767999965</v>
      </c>
      <c r="P2057" s="49" t="s">
        <v>34</v>
      </c>
      <c r="Q2057" s="49">
        <v>8750000</v>
      </c>
      <c r="R2057" s="49">
        <v>32.510452999999998</v>
      </c>
      <c r="S2057" s="49">
        <v>52.540310169999998</v>
      </c>
      <c r="T2057" s="49">
        <v>91.068026500905589</v>
      </c>
      <c r="U2057" s="49" t="s">
        <v>2146</v>
      </c>
      <c r="V2057" s="49">
        <v>0.38716777524115931</v>
      </c>
      <c r="W2057" s="49">
        <v>1.46361538099982</v>
      </c>
      <c r="X2057" s="49">
        <v>2.8030414572599698</v>
      </c>
      <c r="Y2057" s="49">
        <v>43.290639746693699</v>
      </c>
      <c r="Z2057" s="49">
        <v>0.42787999999999998</v>
      </c>
      <c r="AA2057" s="49">
        <v>144.40234570000001</v>
      </c>
      <c r="AB2057" s="49">
        <v>1.7927415840000001</v>
      </c>
      <c r="AC2057" s="51">
        <v>0.6227652678487694</v>
      </c>
      <c r="AD2057" s="53">
        <v>87500</v>
      </c>
      <c r="AE2057" s="51">
        <v>4.2360910591999961</v>
      </c>
      <c r="AF2057" s="51">
        <v>11.229324073748804</v>
      </c>
      <c r="AG2057" s="51">
        <v>0.442201746171971</v>
      </c>
      <c r="AH2057" s="51">
        <v>6.9720985481141889E-2</v>
      </c>
      <c r="AI2057" s="51">
        <v>3.9379195334269666E-2</v>
      </c>
      <c r="AJ2057" s="51">
        <v>0.11715383591147577</v>
      </c>
      <c r="AK2057" s="51">
        <v>30.610910657636641</v>
      </c>
      <c r="AL2057" s="51">
        <v>18.759352480213568</v>
      </c>
      <c r="AM2057" s="51">
        <v>42.46246883505971</v>
      </c>
    </row>
    <row r="2058" spans="1:39">
      <c r="A2058" t="s">
        <v>4257</v>
      </c>
      <c r="B2058">
        <v>7</v>
      </c>
      <c r="C2058" t="s">
        <v>4258</v>
      </c>
      <c r="D2058" t="s">
        <v>4149</v>
      </c>
      <c r="E2058" t="s">
        <v>137</v>
      </c>
      <c r="F2058" t="s">
        <v>138</v>
      </c>
      <c r="G2058" t="s">
        <v>139</v>
      </c>
      <c r="H2058" t="s">
        <v>140</v>
      </c>
      <c r="I2058" t="s">
        <v>10</v>
      </c>
      <c r="J2058" t="s">
        <v>4150</v>
      </c>
      <c r="K2058">
        <v>50</v>
      </c>
      <c r="L2058">
        <v>79472120</v>
      </c>
      <c r="M2058" t="s">
        <v>2145</v>
      </c>
      <c r="N2058">
        <v>55</v>
      </c>
      <c r="O2058">
        <v>377651.51423999964</v>
      </c>
      <c r="P2058" s="49" t="s">
        <v>34</v>
      </c>
      <c r="Q2058" s="49">
        <v>8750000</v>
      </c>
      <c r="R2058" s="49">
        <v>32.510452999999998</v>
      </c>
      <c r="S2058" s="49">
        <v>52.540310169999998</v>
      </c>
      <c r="T2058" s="49">
        <v>91.068026500905589</v>
      </c>
      <c r="U2058" s="49" t="s">
        <v>2146</v>
      </c>
      <c r="V2058" s="49">
        <v>0.38716777524115931</v>
      </c>
      <c r="W2058" s="49">
        <v>1.46361538099982</v>
      </c>
      <c r="X2058" s="49">
        <v>2.8030414572599698</v>
      </c>
      <c r="Y2058" s="49">
        <v>43.290639746693699</v>
      </c>
      <c r="Z2058" s="49">
        <v>0.42787999999999998</v>
      </c>
      <c r="AA2058" s="49">
        <v>144.40234570000001</v>
      </c>
      <c r="AB2058" s="49">
        <v>1.7927415840000001</v>
      </c>
      <c r="AC2058" s="51">
        <v>0.6227652678487694</v>
      </c>
      <c r="AD2058" s="53">
        <v>87500</v>
      </c>
      <c r="AE2058" s="51">
        <v>4.3160173055999955</v>
      </c>
      <c r="AF2058" s="51">
        <v>11.44119811287614</v>
      </c>
      <c r="AG2058" s="51">
        <v>0.45719122665928258</v>
      </c>
      <c r="AH2058" s="51">
        <v>7.0747131404347879E-2</v>
      </c>
      <c r="AI2058" s="51">
        <v>3.9960083039271115E-2</v>
      </c>
      <c r="AJ2058" s="51">
        <v>0.11715383591147577</v>
      </c>
      <c r="AK2058" s="51">
        <v>31.062456238722817</v>
      </c>
      <c r="AL2058" s="51">
        <v>19.036074163250635</v>
      </c>
      <c r="AM2058" s="51">
        <v>43.088838314195002</v>
      </c>
    </row>
    <row r="2059" spans="1:39">
      <c r="A2059" t="s">
        <v>4259</v>
      </c>
      <c r="B2059">
        <v>7</v>
      </c>
      <c r="C2059" t="s">
        <v>4260</v>
      </c>
      <c r="D2059" t="s">
        <v>4149</v>
      </c>
      <c r="E2059" t="s">
        <v>137</v>
      </c>
      <c r="F2059" t="s">
        <v>138</v>
      </c>
      <c r="G2059" t="s">
        <v>139</v>
      </c>
      <c r="H2059" t="s">
        <v>140</v>
      </c>
      <c r="I2059" t="s">
        <v>10</v>
      </c>
      <c r="J2059" t="s">
        <v>4150</v>
      </c>
      <c r="K2059">
        <v>50</v>
      </c>
      <c r="L2059">
        <v>79472120</v>
      </c>
      <c r="M2059" t="s">
        <v>2145</v>
      </c>
      <c r="N2059">
        <v>56</v>
      </c>
      <c r="O2059">
        <v>384645.06079999963</v>
      </c>
      <c r="P2059" s="49" t="s">
        <v>34</v>
      </c>
      <c r="Q2059" s="49">
        <v>8750000</v>
      </c>
      <c r="R2059" s="49">
        <v>32.510452999999998</v>
      </c>
      <c r="S2059" s="49">
        <v>52.540310169999998</v>
      </c>
      <c r="T2059" s="49">
        <v>91.068026500905589</v>
      </c>
      <c r="U2059" s="49" t="s">
        <v>2146</v>
      </c>
      <c r="V2059" s="49">
        <v>0.38716777524115931</v>
      </c>
      <c r="W2059" s="49">
        <v>1.46361538099982</v>
      </c>
      <c r="X2059" s="49">
        <v>2.8030414572599698</v>
      </c>
      <c r="Y2059" s="49">
        <v>43.290639746693699</v>
      </c>
      <c r="Z2059" s="49">
        <v>0.42787999999999998</v>
      </c>
      <c r="AA2059" s="49">
        <v>144.40234570000001</v>
      </c>
      <c r="AB2059" s="49">
        <v>1.7927415840000001</v>
      </c>
      <c r="AC2059" s="51">
        <v>0.6227652678487694</v>
      </c>
      <c r="AD2059" s="53">
        <v>87500</v>
      </c>
      <c r="AE2059" s="51">
        <v>4.3959435519999959</v>
      </c>
      <c r="AF2059" s="51">
        <v>11.653072152003476</v>
      </c>
      <c r="AG2059" s="51">
        <v>0.47239702897847041</v>
      </c>
      <c r="AH2059" s="51">
        <v>7.1768124031699659E-2</v>
      </c>
      <c r="AI2059" s="51">
        <v>4.0538411057315274E-2</v>
      </c>
      <c r="AJ2059" s="51">
        <v>0.11715383591147577</v>
      </c>
      <c r="AK2059" s="51">
        <v>31.512012080097559</v>
      </c>
      <c r="AL2059" s="51">
        <v>19.31157646967365</v>
      </c>
      <c r="AM2059" s="51">
        <v>43.712447690521465</v>
      </c>
    </row>
    <row r="2060" spans="1:39">
      <c r="A2060" t="s">
        <v>4261</v>
      </c>
      <c r="B2060">
        <v>7</v>
      </c>
      <c r="C2060" t="s">
        <v>4262</v>
      </c>
      <c r="D2060" t="s">
        <v>4149</v>
      </c>
      <c r="E2060" t="s">
        <v>137</v>
      </c>
      <c r="F2060" t="s">
        <v>138</v>
      </c>
      <c r="G2060" t="s">
        <v>139</v>
      </c>
      <c r="H2060" t="s">
        <v>140</v>
      </c>
      <c r="I2060" t="s">
        <v>10</v>
      </c>
      <c r="J2060" t="s">
        <v>4150</v>
      </c>
      <c r="K2060">
        <v>50</v>
      </c>
      <c r="L2060">
        <v>79472120</v>
      </c>
      <c r="M2060" t="s">
        <v>2145</v>
      </c>
      <c r="N2060">
        <v>57</v>
      </c>
      <c r="O2060">
        <v>391638.60735999962</v>
      </c>
      <c r="P2060" s="49" t="s">
        <v>34</v>
      </c>
      <c r="Q2060" s="49">
        <v>8750000</v>
      </c>
      <c r="R2060" s="49">
        <v>32.510452999999998</v>
      </c>
      <c r="S2060" s="49">
        <v>52.540310169999998</v>
      </c>
      <c r="T2060" s="49">
        <v>91.068026500905589</v>
      </c>
      <c r="U2060" s="49" t="s">
        <v>2146</v>
      </c>
      <c r="V2060" s="49">
        <v>0.38716777524115931</v>
      </c>
      <c r="W2060" s="49">
        <v>1.46361538099982</v>
      </c>
      <c r="X2060" s="49">
        <v>2.8030414572599698</v>
      </c>
      <c r="Y2060" s="49">
        <v>43.290639746693699</v>
      </c>
      <c r="Z2060" s="49">
        <v>0.42787999999999998</v>
      </c>
      <c r="AA2060" s="49">
        <v>144.40234570000001</v>
      </c>
      <c r="AB2060" s="49">
        <v>1.7927415840000001</v>
      </c>
      <c r="AC2060" s="51">
        <v>0.6227652678487694</v>
      </c>
      <c r="AD2060" s="53">
        <v>87500</v>
      </c>
      <c r="AE2060" s="51">
        <v>4.4758697983999953</v>
      </c>
      <c r="AF2060" s="51">
        <v>11.864946191130811</v>
      </c>
      <c r="AG2060" s="51">
        <v>0.48781807822947881</v>
      </c>
      <c r="AH2060" s="51">
        <v>7.2784043361445075E-2</v>
      </c>
      <c r="AI2060" s="51">
        <v>4.1114225919889016E-2</v>
      </c>
      <c r="AJ2060" s="51">
        <v>0.11715383591147577</v>
      </c>
      <c r="AK2060" s="51">
        <v>31.95961435241329</v>
      </c>
      <c r="AL2060" s="51">
        <v>19.585881566024014</v>
      </c>
      <c r="AM2060" s="51">
        <v>44.333347138802566</v>
      </c>
    </row>
    <row r="2061" spans="1:39">
      <c r="A2061" t="s">
        <v>4263</v>
      </c>
      <c r="B2061">
        <v>7</v>
      </c>
      <c r="C2061" t="s">
        <v>4264</v>
      </c>
      <c r="D2061" t="s">
        <v>4149</v>
      </c>
      <c r="E2061" t="s">
        <v>137</v>
      </c>
      <c r="F2061" t="s">
        <v>138</v>
      </c>
      <c r="G2061" t="s">
        <v>139</v>
      </c>
      <c r="H2061" t="s">
        <v>140</v>
      </c>
      <c r="I2061" t="s">
        <v>10</v>
      </c>
      <c r="J2061" t="s">
        <v>4150</v>
      </c>
      <c r="K2061">
        <v>50</v>
      </c>
      <c r="L2061">
        <v>79472120</v>
      </c>
      <c r="M2061" t="s">
        <v>2145</v>
      </c>
      <c r="N2061">
        <v>58</v>
      </c>
      <c r="O2061">
        <v>398632.1539199996</v>
      </c>
      <c r="P2061" s="49" t="s">
        <v>34</v>
      </c>
      <c r="Q2061" s="49">
        <v>8750000</v>
      </c>
      <c r="R2061" s="49">
        <v>32.510452999999998</v>
      </c>
      <c r="S2061" s="49">
        <v>52.540310169999998</v>
      </c>
      <c r="T2061" s="49">
        <v>91.068026500905589</v>
      </c>
      <c r="U2061" s="49" t="s">
        <v>2146</v>
      </c>
      <c r="V2061" s="49">
        <v>0.38716777524115931</v>
      </c>
      <c r="W2061" s="49">
        <v>1.46361538099982</v>
      </c>
      <c r="X2061" s="49">
        <v>2.8030414572599698</v>
      </c>
      <c r="Y2061" s="49">
        <v>43.290639746693699</v>
      </c>
      <c r="Z2061" s="49">
        <v>0.42787999999999998</v>
      </c>
      <c r="AA2061" s="49">
        <v>144.40234570000001</v>
      </c>
      <c r="AB2061" s="49">
        <v>1.7927415840000001</v>
      </c>
      <c r="AC2061" s="51">
        <v>0.6227652678487694</v>
      </c>
      <c r="AD2061" s="53">
        <v>87500</v>
      </c>
      <c r="AE2061" s="51">
        <v>4.5557960447999957</v>
      </c>
      <c r="AF2061" s="51">
        <v>12.076820230258148</v>
      </c>
      <c r="AG2061" s="51">
        <v>0.50345331572172192</v>
      </c>
      <c r="AH2061" s="51">
        <v>7.379496589880094E-2</v>
      </c>
      <c r="AI2061" s="51">
        <v>4.1687572235308529E-2</v>
      </c>
      <c r="AJ2061" s="51">
        <v>0.11715383591147577</v>
      </c>
      <c r="AK2061" s="51">
        <v>32.40529773137046</v>
      </c>
      <c r="AL2061" s="51">
        <v>19.859010702688373</v>
      </c>
      <c r="AM2061" s="51">
        <v>44.951584760052548</v>
      </c>
    </row>
    <row r="2062" spans="1:39">
      <c r="A2062" t="s">
        <v>4265</v>
      </c>
      <c r="B2062">
        <v>7</v>
      </c>
      <c r="C2062" t="s">
        <v>4266</v>
      </c>
      <c r="D2062" t="s">
        <v>4149</v>
      </c>
      <c r="E2062" t="s">
        <v>137</v>
      </c>
      <c r="F2062" t="s">
        <v>138</v>
      </c>
      <c r="G2062" t="s">
        <v>139</v>
      </c>
      <c r="H2062" t="s">
        <v>140</v>
      </c>
      <c r="I2062" t="s">
        <v>10</v>
      </c>
      <c r="J2062" t="s">
        <v>4150</v>
      </c>
      <c r="K2062">
        <v>50</v>
      </c>
      <c r="L2062">
        <v>79472120</v>
      </c>
      <c r="M2062" t="s">
        <v>2145</v>
      </c>
      <c r="N2062">
        <v>59</v>
      </c>
      <c r="O2062">
        <v>405625.70047999959</v>
      </c>
      <c r="P2062" s="49" t="s">
        <v>34</v>
      </c>
      <c r="Q2062" s="49">
        <v>8750000</v>
      </c>
      <c r="R2062" s="49">
        <v>32.510452999999998</v>
      </c>
      <c r="S2062" s="49">
        <v>52.540310169999998</v>
      </c>
      <c r="T2062" s="49">
        <v>91.068026500905589</v>
      </c>
      <c r="U2062" s="49" t="s">
        <v>2146</v>
      </c>
      <c r="V2062" s="49">
        <v>0.38716777524115931</v>
      </c>
      <c r="W2062" s="49">
        <v>1.46361538099982</v>
      </c>
      <c r="X2062" s="49">
        <v>2.8030414572599698</v>
      </c>
      <c r="Y2062" s="49">
        <v>43.290639746693699</v>
      </c>
      <c r="Z2062" s="49">
        <v>0.42787999999999998</v>
      </c>
      <c r="AA2062" s="49">
        <v>144.40234570000001</v>
      </c>
      <c r="AB2062" s="49">
        <v>1.7927415840000001</v>
      </c>
      <c r="AC2062" s="51">
        <v>0.6227652678487694</v>
      </c>
      <c r="AD2062" s="53">
        <v>87500</v>
      </c>
      <c r="AE2062" s="51">
        <v>4.6357222911999951</v>
      </c>
      <c r="AF2062" s="51">
        <v>12.288694269385482</v>
      </c>
      <c r="AG2062" s="51">
        <v>0.51930169827689743</v>
      </c>
      <c r="AH2062" s="51">
        <v>7.4800964858421345E-2</v>
      </c>
      <c r="AI2062" s="51">
        <v>4.2258492797775986E-2</v>
      </c>
      <c r="AJ2062" s="51">
        <v>0.11715383591147577</v>
      </c>
      <c r="AK2062" s="51">
        <v>32.84909548249135</v>
      </c>
      <c r="AL2062" s="51">
        <v>20.130984265850756</v>
      </c>
      <c r="AM2062" s="51">
        <v>45.567206699131937</v>
      </c>
    </row>
    <row r="2063" spans="1:39">
      <c r="A2063" t="s">
        <v>4267</v>
      </c>
      <c r="B2063">
        <v>7</v>
      </c>
      <c r="C2063" t="s">
        <v>4268</v>
      </c>
      <c r="D2063" t="s">
        <v>4149</v>
      </c>
      <c r="E2063" t="s">
        <v>137</v>
      </c>
      <c r="F2063" t="s">
        <v>138</v>
      </c>
      <c r="G2063" t="s">
        <v>139</v>
      </c>
      <c r="H2063" t="s">
        <v>140</v>
      </c>
      <c r="I2063" t="s">
        <v>10</v>
      </c>
      <c r="J2063" t="s">
        <v>4150</v>
      </c>
      <c r="K2063">
        <v>50</v>
      </c>
      <c r="L2063">
        <v>79472120</v>
      </c>
      <c r="M2063" t="s">
        <v>2145</v>
      </c>
      <c r="N2063">
        <v>60</v>
      </c>
      <c r="O2063">
        <v>412619.24703999958</v>
      </c>
      <c r="P2063" s="49" t="s">
        <v>34</v>
      </c>
      <c r="Q2063" s="49">
        <v>8750000</v>
      </c>
      <c r="R2063" s="49">
        <v>32.510452999999998</v>
      </c>
      <c r="S2063" s="49">
        <v>52.540310169999998</v>
      </c>
      <c r="T2063" s="49">
        <v>91.068026500905589</v>
      </c>
      <c r="U2063" s="49" t="s">
        <v>2146</v>
      </c>
      <c r="V2063" s="49">
        <v>0.38716777524115931</v>
      </c>
      <c r="W2063" s="49">
        <v>1.46361538099982</v>
      </c>
      <c r="X2063" s="49">
        <v>2.8030414572599698</v>
      </c>
      <c r="Y2063" s="49">
        <v>43.290639746693699</v>
      </c>
      <c r="Z2063" s="49">
        <v>0.42787999999999998</v>
      </c>
      <c r="AA2063" s="49">
        <v>144.40234570000001</v>
      </c>
      <c r="AB2063" s="49">
        <v>1.7927415840000001</v>
      </c>
      <c r="AC2063" s="51">
        <v>0.6227652678487694</v>
      </c>
      <c r="AD2063" s="53">
        <v>87500</v>
      </c>
      <c r="AE2063" s="51">
        <v>4.7156485375999955</v>
      </c>
      <c r="AF2063" s="51">
        <v>12.50056830851282</v>
      </c>
      <c r="AG2063" s="51">
        <v>0.53536219757145631</v>
      </c>
      <c r="AH2063" s="51">
        <v>7.5802110351549087E-2</v>
      </c>
      <c r="AI2063" s="51">
        <v>4.2827028688517906E-2</v>
      </c>
      <c r="AJ2063" s="51">
        <v>0.11715383591147577</v>
      </c>
      <c r="AK2063" s="51">
        <v>33.291039539738641</v>
      </c>
      <c r="AL2063" s="51">
        <v>20.401821825672563</v>
      </c>
      <c r="AM2063" s="51">
        <v>46.180257253804719</v>
      </c>
    </row>
    <row r="2064" spans="1:39">
      <c r="A2064" t="s">
        <v>4269</v>
      </c>
      <c r="B2064">
        <v>7</v>
      </c>
      <c r="C2064" t="s">
        <v>4270</v>
      </c>
      <c r="D2064" t="s">
        <v>4149</v>
      </c>
      <c r="E2064" t="s">
        <v>137</v>
      </c>
      <c r="F2064" t="s">
        <v>138</v>
      </c>
      <c r="G2064" t="s">
        <v>139</v>
      </c>
      <c r="H2064" t="s">
        <v>140</v>
      </c>
      <c r="I2064" t="s">
        <v>10</v>
      </c>
      <c r="J2064" t="s">
        <v>4150</v>
      </c>
      <c r="K2064">
        <v>50</v>
      </c>
      <c r="L2064">
        <v>79472120</v>
      </c>
      <c r="M2064" t="s">
        <v>2145</v>
      </c>
      <c r="N2064">
        <v>61</v>
      </c>
      <c r="O2064">
        <v>419612.79359999957</v>
      </c>
      <c r="P2064" s="49" t="s">
        <v>34</v>
      </c>
      <c r="Q2064" s="49">
        <v>8750000</v>
      </c>
      <c r="R2064" s="49">
        <v>32.510452999999998</v>
      </c>
      <c r="S2064" s="49">
        <v>52.540310169999998</v>
      </c>
      <c r="T2064" s="49">
        <v>91.068026500905589</v>
      </c>
      <c r="U2064" s="49" t="s">
        <v>2146</v>
      </c>
      <c r="V2064" s="49">
        <v>0.38716777524115931</v>
      </c>
      <c r="W2064" s="49">
        <v>1.46361538099982</v>
      </c>
      <c r="X2064" s="49">
        <v>2.8030414572599698</v>
      </c>
      <c r="Y2064" s="49">
        <v>43.290639746693699</v>
      </c>
      <c r="Z2064" s="49">
        <v>0.42787999999999998</v>
      </c>
      <c r="AA2064" s="49">
        <v>144.40234570000001</v>
      </c>
      <c r="AB2064" s="49">
        <v>1.7927415840000001</v>
      </c>
      <c r="AC2064" s="51">
        <v>0.6227652678487694</v>
      </c>
      <c r="AD2064" s="53">
        <v>87500</v>
      </c>
      <c r="AE2064" s="51">
        <v>4.7955747839999949</v>
      </c>
      <c r="AF2064" s="51">
        <v>12.712442347640154</v>
      </c>
      <c r="AG2064" s="51">
        <v>0.55163379951589286</v>
      </c>
      <c r="AH2064" s="51">
        <v>7.679846955981938E-2</v>
      </c>
      <c r="AI2064" s="51">
        <v>4.3393219369706262E-2</v>
      </c>
      <c r="AJ2064" s="51">
        <v>0.11715383591147577</v>
      </c>
      <c r="AK2064" s="51">
        <v>33.73116057852382</v>
      </c>
      <c r="AL2064" s="51">
        <v>20.671542181034457</v>
      </c>
      <c r="AM2064" s="51">
        <v>46.790778976013179</v>
      </c>
    </row>
    <row r="2065" spans="1:39">
      <c r="A2065" t="s">
        <v>4271</v>
      </c>
      <c r="B2065">
        <v>7</v>
      </c>
      <c r="C2065" t="s">
        <v>4272</v>
      </c>
      <c r="D2065" t="s">
        <v>4149</v>
      </c>
      <c r="E2065" t="s">
        <v>137</v>
      </c>
      <c r="F2065" t="s">
        <v>138</v>
      </c>
      <c r="G2065" t="s">
        <v>139</v>
      </c>
      <c r="H2065" t="s">
        <v>140</v>
      </c>
      <c r="I2065" t="s">
        <v>10</v>
      </c>
      <c r="J2065" t="s">
        <v>4150</v>
      </c>
      <c r="K2065">
        <v>50</v>
      </c>
      <c r="L2065">
        <v>79472120</v>
      </c>
      <c r="M2065" t="s">
        <v>2145</v>
      </c>
      <c r="N2065">
        <v>62</v>
      </c>
      <c r="O2065">
        <v>426606.34015999956</v>
      </c>
      <c r="P2065" s="49" t="s">
        <v>34</v>
      </c>
      <c r="Q2065" s="49">
        <v>8750000</v>
      </c>
      <c r="R2065" s="49">
        <v>32.510452999999998</v>
      </c>
      <c r="S2065" s="49">
        <v>52.540310169999998</v>
      </c>
      <c r="T2065" s="49">
        <v>91.068026500905589</v>
      </c>
      <c r="U2065" s="49" t="s">
        <v>2146</v>
      </c>
      <c r="V2065" s="49">
        <v>0.38716777524115931</v>
      </c>
      <c r="W2065" s="49">
        <v>1.46361538099982</v>
      </c>
      <c r="X2065" s="49">
        <v>2.8030414572599698</v>
      </c>
      <c r="Y2065" s="49">
        <v>43.290639746693699</v>
      </c>
      <c r="Z2065" s="49">
        <v>0.42787999999999998</v>
      </c>
      <c r="AA2065" s="49">
        <v>144.40234570000001</v>
      </c>
      <c r="AB2065" s="49">
        <v>1.7927415840000001</v>
      </c>
      <c r="AC2065" s="51">
        <v>0.6227652678487694</v>
      </c>
      <c r="AD2065" s="53">
        <v>87500</v>
      </c>
      <c r="AE2065" s="51">
        <v>4.8755010303999953</v>
      </c>
      <c r="AF2065" s="51">
        <v>12.924316386767492</v>
      </c>
      <c r="AG2065" s="51">
        <v>0.56811550366828456</v>
      </c>
      <c r="AH2065" s="51">
        <v>7.7790106896891142E-2</v>
      </c>
      <c r="AI2065" s="51">
        <v>4.3957102771791261E-2</v>
      </c>
      <c r="AJ2065" s="51">
        <v>0.11715383591147577</v>
      </c>
      <c r="AK2065" s="51">
        <v>34.16948808359416</v>
      </c>
      <c r="AL2065" s="51">
        <v>20.940163401139706</v>
      </c>
      <c r="AM2065" s="51">
        <v>47.398812766048614</v>
      </c>
    </row>
    <row r="2066" spans="1:39">
      <c r="A2066" t="s">
        <v>4273</v>
      </c>
      <c r="B2066">
        <v>7</v>
      </c>
      <c r="C2066" t="s">
        <v>4274</v>
      </c>
      <c r="D2066" t="s">
        <v>4149</v>
      </c>
      <c r="E2066" t="s">
        <v>137</v>
      </c>
      <c r="F2066" t="s">
        <v>138</v>
      </c>
      <c r="G2066" t="s">
        <v>139</v>
      </c>
      <c r="H2066" t="s">
        <v>140</v>
      </c>
      <c r="I2066" t="s">
        <v>10</v>
      </c>
      <c r="J2066" t="s">
        <v>4150</v>
      </c>
      <c r="K2066">
        <v>50</v>
      </c>
      <c r="L2066">
        <v>79472120</v>
      </c>
      <c r="M2066" t="s">
        <v>2145</v>
      </c>
      <c r="N2066">
        <v>63</v>
      </c>
      <c r="O2066">
        <v>433599.88671999954</v>
      </c>
      <c r="P2066" s="49" t="s">
        <v>34</v>
      </c>
      <c r="Q2066" s="49">
        <v>8750000</v>
      </c>
      <c r="R2066" s="49">
        <v>32.510452999999998</v>
      </c>
      <c r="S2066" s="49">
        <v>52.540310169999998</v>
      </c>
      <c r="T2066" s="49">
        <v>91.068026500905589</v>
      </c>
      <c r="U2066" s="49" t="s">
        <v>2146</v>
      </c>
      <c r="V2066" s="49">
        <v>0.38716777524115931</v>
      </c>
      <c r="W2066" s="49">
        <v>1.46361538099982</v>
      </c>
      <c r="X2066" s="49">
        <v>2.8030414572599698</v>
      </c>
      <c r="Y2066" s="49">
        <v>43.290639746693699</v>
      </c>
      <c r="Z2066" s="49">
        <v>0.42787999999999998</v>
      </c>
      <c r="AA2066" s="49">
        <v>144.40234570000001</v>
      </c>
      <c r="AB2066" s="49">
        <v>1.7927415840000001</v>
      </c>
      <c r="AC2066" s="51">
        <v>0.6227652678487694</v>
      </c>
      <c r="AD2066" s="53">
        <v>87500</v>
      </c>
      <c r="AE2066" s="51">
        <v>4.9554272767999947</v>
      </c>
      <c r="AF2066" s="51">
        <v>13.136190425894826</v>
      </c>
      <c r="AG2066" s="51">
        <v>0.58480632267958588</v>
      </c>
      <c r="AH2066" s="51">
        <v>7.8777084158339492E-2</v>
      </c>
      <c r="AI2066" s="51">
        <v>4.4518715374800101E-2</v>
      </c>
      <c r="AJ2066" s="51">
        <v>0.11715383591147577</v>
      </c>
      <c r="AK2066" s="51">
        <v>34.606050412229294</v>
      </c>
      <c r="AL2066" s="51">
        <v>21.207702864243071</v>
      </c>
      <c r="AM2066" s="51">
        <v>48.004397960215506</v>
      </c>
    </row>
    <row r="2067" spans="1:39">
      <c r="A2067" t="s">
        <v>4275</v>
      </c>
      <c r="B2067">
        <v>7</v>
      </c>
      <c r="C2067" t="s">
        <v>4276</v>
      </c>
      <c r="D2067" t="s">
        <v>4149</v>
      </c>
      <c r="E2067" t="s">
        <v>137</v>
      </c>
      <c r="F2067" t="s">
        <v>138</v>
      </c>
      <c r="G2067" t="s">
        <v>139</v>
      </c>
      <c r="H2067" t="s">
        <v>140</v>
      </c>
      <c r="I2067" t="s">
        <v>10</v>
      </c>
      <c r="J2067" t="s">
        <v>4150</v>
      </c>
      <c r="K2067">
        <v>50</v>
      </c>
      <c r="L2067">
        <v>79472120</v>
      </c>
      <c r="M2067" t="s">
        <v>2145</v>
      </c>
      <c r="N2067">
        <v>64</v>
      </c>
      <c r="O2067">
        <v>440593.43327999953</v>
      </c>
      <c r="P2067" s="49" t="s">
        <v>34</v>
      </c>
      <c r="Q2067" s="49">
        <v>8750000</v>
      </c>
      <c r="R2067" s="49">
        <v>32.510452999999998</v>
      </c>
      <c r="S2067" s="49">
        <v>52.540310169999998</v>
      </c>
      <c r="T2067" s="49">
        <v>91.068026500905589</v>
      </c>
      <c r="U2067" s="49" t="s">
        <v>2146</v>
      </c>
      <c r="V2067" s="49">
        <v>0.38716777524115931</v>
      </c>
      <c r="W2067" s="49">
        <v>1.46361538099982</v>
      </c>
      <c r="X2067" s="49">
        <v>2.8030414572599698</v>
      </c>
      <c r="Y2067" s="49">
        <v>43.290639746693699</v>
      </c>
      <c r="Z2067" s="49">
        <v>0.42787999999999998</v>
      </c>
      <c r="AA2067" s="49">
        <v>144.40234570000001</v>
      </c>
      <c r="AB2067" s="49">
        <v>1.7927415840000001</v>
      </c>
      <c r="AC2067" s="51">
        <v>0.6227652678487694</v>
      </c>
      <c r="AD2067" s="53">
        <v>87500</v>
      </c>
      <c r="AE2067" s="51">
        <v>5.0353535231999951</v>
      </c>
      <c r="AF2067" s="51">
        <v>13.348064465022164</v>
      </c>
      <c r="AG2067" s="51">
        <v>0.6017052817686489</v>
      </c>
      <c r="AH2067" s="51">
        <v>7.9759460661939049E-2</v>
      </c>
      <c r="AI2067" s="51">
        <v>4.507809228411977E-2</v>
      </c>
      <c r="AJ2067" s="51">
        <v>0.11715383591147577</v>
      </c>
      <c r="AK2067" s="51">
        <v>35.040874853149951</v>
      </c>
      <c r="AL2067" s="51">
        <v>21.474177293752</v>
      </c>
      <c r="AM2067" s="51">
        <v>48.607572412547903</v>
      </c>
    </row>
    <row r="2068" spans="1:39">
      <c r="A2068" t="s">
        <v>4277</v>
      </c>
      <c r="B2068">
        <v>7</v>
      </c>
      <c r="C2068" t="s">
        <v>4278</v>
      </c>
      <c r="D2068" t="s">
        <v>4149</v>
      </c>
      <c r="E2068" t="s">
        <v>137</v>
      </c>
      <c r="F2068" t="s">
        <v>138</v>
      </c>
      <c r="G2068" t="s">
        <v>139</v>
      </c>
      <c r="H2068" t="s">
        <v>140</v>
      </c>
      <c r="I2068" t="s">
        <v>10</v>
      </c>
      <c r="J2068" t="s">
        <v>4150</v>
      </c>
      <c r="K2068">
        <v>50</v>
      </c>
      <c r="L2068">
        <v>79472120</v>
      </c>
      <c r="M2068" t="s">
        <v>2145</v>
      </c>
      <c r="N2068">
        <v>65</v>
      </c>
      <c r="O2068">
        <v>447586.97983999952</v>
      </c>
      <c r="P2068" s="49" t="s">
        <v>34</v>
      </c>
      <c r="Q2068" s="49">
        <v>8750000</v>
      </c>
      <c r="R2068" s="49">
        <v>32.510452999999998</v>
      </c>
      <c r="S2068" s="49">
        <v>52.540310169999998</v>
      </c>
      <c r="T2068" s="49">
        <v>91.068026500905589</v>
      </c>
      <c r="U2068" s="49" t="s">
        <v>2146</v>
      </c>
      <c r="V2068" s="49">
        <v>0.38716777524115931</v>
      </c>
      <c r="W2068" s="49">
        <v>1.46361538099982</v>
      </c>
      <c r="X2068" s="49">
        <v>2.8030414572599698</v>
      </c>
      <c r="Y2068" s="49">
        <v>43.290639746693699</v>
      </c>
      <c r="Z2068" s="49">
        <v>0.42787999999999998</v>
      </c>
      <c r="AA2068" s="49">
        <v>144.40234570000001</v>
      </c>
      <c r="AB2068" s="49">
        <v>1.7927415840000001</v>
      </c>
      <c r="AC2068" s="51">
        <v>0.6227652678487694</v>
      </c>
      <c r="AD2068" s="53">
        <v>87500</v>
      </c>
      <c r="AE2068" s="51">
        <v>5.1152797695999945</v>
      </c>
      <c r="AF2068" s="51">
        <v>13.559938504149498</v>
      </c>
      <c r="AG2068" s="51">
        <v>0.61881141822482755</v>
      </c>
      <c r="AH2068" s="51">
        <v>8.0737293377873581E-2</v>
      </c>
      <c r="AI2068" s="51">
        <v>4.5635267301209669E-2</v>
      </c>
      <c r="AJ2068" s="51">
        <v>0.11715383591147577</v>
      </c>
      <c r="AK2068" s="51">
        <v>35.473987681485561</v>
      </c>
      <c r="AL2068" s="51">
        <v>21.739602791912507</v>
      </c>
      <c r="AM2068" s="51">
        <v>49.208372571058618</v>
      </c>
    </row>
    <row r="2069" spans="1:39">
      <c r="A2069" t="s">
        <v>4279</v>
      </c>
      <c r="B2069">
        <v>7</v>
      </c>
      <c r="C2069" t="s">
        <v>4280</v>
      </c>
      <c r="D2069" t="s">
        <v>4149</v>
      </c>
      <c r="E2069" t="s">
        <v>137</v>
      </c>
      <c r="F2069" t="s">
        <v>138</v>
      </c>
      <c r="G2069" t="s">
        <v>139</v>
      </c>
      <c r="H2069" t="s">
        <v>140</v>
      </c>
      <c r="I2069" t="s">
        <v>10</v>
      </c>
      <c r="J2069" t="s">
        <v>4150</v>
      </c>
      <c r="K2069">
        <v>50</v>
      </c>
      <c r="L2069">
        <v>79472120</v>
      </c>
      <c r="M2069" t="s">
        <v>2145</v>
      </c>
      <c r="N2069">
        <v>66</v>
      </c>
      <c r="O2069">
        <v>454580.52639999951</v>
      </c>
      <c r="P2069" s="49" t="s">
        <v>34</v>
      </c>
      <c r="Q2069" s="49">
        <v>8750000</v>
      </c>
      <c r="R2069" s="49">
        <v>32.510452999999998</v>
      </c>
      <c r="S2069" s="49">
        <v>52.540310169999998</v>
      </c>
      <c r="T2069" s="49">
        <v>91.068026500905589</v>
      </c>
      <c r="U2069" s="49" t="s">
        <v>2146</v>
      </c>
      <c r="V2069" s="49">
        <v>0.38716777524115931</v>
      </c>
      <c r="W2069" s="49">
        <v>1.46361538099982</v>
      </c>
      <c r="X2069" s="49">
        <v>2.8030414572599698</v>
      </c>
      <c r="Y2069" s="49">
        <v>43.290639746693699</v>
      </c>
      <c r="Z2069" s="49">
        <v>0.42787999999999998</v>
      </c>
      <c r="AA2069" s="49">
        <v>144.40234570000001</v>
      </c>
      <c r="AB2069" s="49">
        <v>1.7927415840000001</v>
      </c>
      <c r="AC2069" s="51">
        <v>0.6227652678487694</v>
      </c>
      <c r="AD2069" s="53">
        <v>87500</v>
      </c>
      <c r="AE2069" s="51">
        <v>5.195206015999994</v>
      </c>
      <c r="AF2069" s="51">
        <v>13.771812543276832</v>
      </c>
      <c r="AG2069" s="51">
        <v>0.63612378093636579</v>
      </c>
      <c r="AH2069" s="51">
        <v>8.1710637050411289E-2</v>
      </c>
      <c r="AI2069" s="51">
        <v>4.6190272989658922E-2</v>
      </c>
      <c r="AJ2069" s="51">
        <v>0.11715383591147577</v>
      </c>
      <c r="AK2069" s="51">
        <v>35.90541421012302</v>
      </c>
      <c r="AL2069" s="51">
        <v>22.003994871277381</v>
      </c>
      <c r="AM2069" s="51">
        <v>49.806833548968648</v>
      </c>
    </row>
    <row r="2070" spans="1:39">
      <c r="A2070" t="s">
        <v>4281</v>
      </c>
      <c r="B2070">
        <v>7</v>
      </c>
      <c r="C2070" t="s">
        <v>4282</v>
      </c>
      <c r="D2070" t="s">
        <v>4149</v>
      </c>
      <c r="E2070" t="s">
        <v>137</v>
      </c>
      <c r="F2070" t="s">
        <v>138</v>
      </c>
      <c r="G2070" t="s">
        <v>139</v>
      </c>
      <c r="H2070" t="s">
        <v>140</v>
      </c>
      <c r="I2070" t="s">
        <v>10</v>
      </c>
      <c r="J2070" t="s">
        <v>4150</v>
      </c>
      <c r="K2070">
        <v>50</v>
      </c>
      <c r="L2070">
        <v>79472120</v>
      </c>
      <c r="M2070" t="s">
        <v>2145</v>
      </c>
      <c r="N2070">
        <v>67</v>
      </c>
      <c r="O2070">
        <v>461574.0729599995</v>
      </c>
      <c r="P2070" s="49" t="s">
        <v>34</v>
      </c>
      <c r="Q2070" s="49">
        <v>8750000</v>
      </c>
      <c r="R2070" s="49">
        <v>32.510452999999998</v>
      </c>
      <c r="S2070" s="49">
        <v>52.540310169999998</v>
      </c>
      <c r="T2070" s="49">
        <v>91.068026500905589</v>
      </c>
      <c r="U2070" s="49" t="s">
        <v>2146</v>
      </c>
      <c r="V2070" s="49">
        <v>0.38716777524115931</v>
      </c>
      <c r="W2070" s="49">
        <v>1.46361538099982</v>
      </c>
      <c r="X2070" s="49">
        <v>2.8030414572599698</v>
      </c>
      <c r="Y2070" s="49">
        <v>43.290639746693699</v>
      </c>
      <c r="Z2070" s="49">
        <v>0.42787999999999998</v>
      </c>
      <c r="AA2070" s="49">
        <v>144.40234570000001</v>
      </c>
      <c r="AB2070" s="49">
        <v>1.7927415840000001</v>
      </c>
      <c r="AC2070" s="51">
        <v>0.6227652678487694</v>
      </c>
      <c r="AD2070" s="53">
        <v>87500</v>
      </c>
      <c r="AE2070" s="51">
        <v>5.2751322623999943</v>
      </c>
      <c r="AF2070" s="51">
        <v>13.98368658240417</v>
      </c>
      <c r="AG2070" s="51">
        <v>0.65364142994298668</v>
      </c>
      <c r="AH2070" s="51">
        <v>8.2679544312140432E-2</v>
      </c>
      <c r="AI2070" s="51">
        <v>4.6743140736969252E-2</v>
      </c>
      <c r="AJ2070" s="51">
        <v>0.11715383591147577</v>
      </c>
      <c r="AK2070" s="51">
        <v>36.335178837732805</v>
      </c>
      <c r="AL2070" s="51">
        <v>22.267368484138142</v>
      </c>
      <c r="AM2070" s="51">
        <v>50.402989191327457</v>
      </c>
    </row>
    <row r="2071" spans="1:39">
      <c r="A2071" t="s">
        <v>4283</v>
      </c>
      <c r="B2071">
        <v>7</v>
      </c>
      <c r="C2071" t="s">
        <v>4284</v>
      </c>
      <c r="D2071" t="s">
        <v>4149</v>
      </c>
      <c r="E2071" t="s">
        <v>137</v>
      </c>
      <c r="F2071" t="s">
        <v>138</v>
      </c>
      <c r="G2071" t="s">
        <v>139</v>
      </c>
      <c r="H2071" t="s">
        <v>140</v>
      </c>
      <c r="I2071" t="s">
        <v>10</v>
      </c>
      <c r="J2071" t="s">
        <v>4150</v>
      </c>
      <c r="K2071">
        <v>50</v>
      </c>
      <c r="L2071">
        <v>79472120</v>
      </c>
      <c r="M2071" t="s">
        <v>2145</v>
      </c>
      <c r="N2071">
        <v>68</v>
      </c>
      <c r="O2071">
        <v>468567.61951999948</v>
      </c>
      <c r="P2071" s="49" t="s">
        <v>34</v>
      </c>
      <c r="Q2071" s="49">
        <v>8750000</v>
      </c>
      <c r="R2071" s="49">
        <v>32.510452999999998</v>
      </c>
      <c r="S2071" s="49">
        <v>52.540310169999998</v>
      </c>
      <c r="T2071" s="49">
        <v>91.068026500905589</v>
      </c>
      <c r="U2071" s="49" t="s">
        <v>2146</v>
      </c>
      <c r="V2071" s="49">
        <v>0.38716777524115931</v>
      </c>
      <c r="W2071" s="49">
        <v>1.46361538099982</v>
      </c>
      <c r="X2071" s="49">
        <v>2.8030414572599698</v>
      </c>
      <c r="Y2071" s="49">
        <v>43.290639746693699</v>
      </c>
      <c r="Z2071" s="49">
        <v>0.42787999999999998</v>
      </c>
      <c r="AA2071" s="49">
        <v>144.40234570000001</v>
      </c>
      <c r="AB2071" s="49">
        <v>1.7927415840000001</v>
      </c>
      <c r="AC2071" s="51">
        <v>0.6227652678487694</v>
      </c>
      <c r="AD2071" s="53">
        <v>87500</v>
      </c>
      <c r="AE2071" s="51">
        <v>5.3550585087999938</v>
      </c>
      <c r="AF2071" s="51">
        <v>14.195560621531504</v>
      </c>
      <c r="AG2071" s="51">
        <v>0.67136343601093007</v>
      </c>
      <c r="AH2071" s="51">
        <v>8.3644065789922659E-2</v>
      </c>
      <c r="AI2071" s="51">
        <v>4.7293900812386463E-2</v>
      </c>
      <c r="AJ2071" s="51">
        <v>0.11715383591147577</v>
      </c>
      <c r="AK2071" s="51">
        <v>36.763305093723559</v>
      </c>
      <c r="AL2071" s="51">
        <v>22.529738050074627</v>
      </c>
      <c r="AM2071" s="51">
        <v>50.996872137372485</v>
      </c>
    </row>
    <row r="2072" spans="1:39">
      <c r="A2072" t="s">
        <v>4285</v>
      </c>
      <c r="B2072">
        <v>7</v>
      </c>
      <c r="C2072" t="s">
        <v>4286</v>
      </c>
      <c r="D2072" t="s">
        <v>4149</v>
      </c>
      <c r="E2072" t="s">
        <v>137</v>
      </c>
      <c r="F2072" t="s">
        <v>138</v>
      </c>
      <c r="G2072" t="s">
        <v>139</v>
      </c>
      <c r="H2072" t="s">
        <v>140</v>
      </c>
      <c r="I2072" t="s">
        <v>10</v>
      </c>
      <c r="J2072" t="s">
        <v>4150</v>
      </c>
      <c r="K2072">
        <v>50</v>
      </c>
      <c r="L2072">
        <v>79472120</v>
      </c>
      <c r="M2072" t="s">
        <v>2145</v>
      </c>
      <c r="N2072">
        <v>69</v>
      </c>
      <c r="O2072">
        <v>475561.16607999947</v>
      </c>
      <c r="P2072" s="49" t="s">
        <v>34</v>
      </c>
      <c r="Q2072" s="49">
        <v>8750000</v>
      </c>
      <c r="R2072" s="49">
        <v>32.510452999999998</v>
      </c>
      <c r="S2072" s="49">
        <v>52.540310169999998</v>
      </c>
      <c r="T2072" s="49">
        <v>91.068026500905589</v>
      </c>
      <c r="U2072" s="49" t="s">
        <v>2146</v>
      </c>
      <c r="V2072" s="49">
        <v>0.38716777524115931</v>
      </c>
      <c r="W2072" s="49">
        <v>1.46361538099982</v>
      </c>
      <c r="X2072" s="49">
        <v>2.8030414572599698</v>
      </c>
      <c r="Y2072" s="49">
        <v>43.290639746693699</v>
      </c>
      <c r="Z2072" s="49">
        <v>0.42787999999999998</v>
      </c>
      <c r="AA2072" s="49">
        <v>144.40234570000001</v>
      </c>
      <c r="AB2072" s="49">
        <v>1.7927415840000001</v>
      </c>
      <c r="AC2072" s="51">
        <v>0.6227652678487694</v>
      </c>
      <c r="AD2072" s="53">
        <v>87500</v>
      </c>
      <c r="AE2072" s="51">
        <v>5.4349847551999941</v>
      </c>
      <c r="AF2072" s="51">
        <v>14.407434660658842</v>
      </c>
      <c r="AG2072" s="51">
        <v>0.68928888022918688</v>
      </c>
      <c r="AH2072" s="51">
        <v>8.4604250204922474E-2</v>
      </c>
      <c r="AI2072" s="51">
        <v>4.7842582421100233E-2</v>
      </c>
      <c r="AJ2072" s="51">
        <v>0.11715383591147577</v>
      </c>
      <c r="AK2072" s="51">
        <v>37.189815680373592</v>
      </c>
      <c r="AL2072" s="51">
        <v>22.791117481774567</v>
      </c>
      <c r="AM2072" s="51">
        <v>51.588513878972606</v>
      </c>
    </row>
    <row r="2073" spans="1:39">
      <c r="A2073" t="s">
        <v>4287</v>
      </c>
      <c r="B2073">
        <v>7</v>
      </c>
      <c r="C2073" t="s">
        <v>4288</v>
      </c>
      <c r="D2073" t="s">
        <v>4149</v>
      </c>
      <c r="E2073" t="s">
        <v>137</v>
      </c>
      <c r="F2073" t="s">
        <v>138</v>
      </c>
      <c r="G2073" t="s">
        <v>139</v>
      </c>
      <c r="H2073" t="s">
        <v>140</v>
      </c>
      <c r="I2073" t="s">
        <v>10</v>
      </c>
      <c r="J2073" t="s">
        <v>4150</v>
      </c>
      <c r="K2073">
        <v>50</v>
      </c>
      <c r="L2073">
        <v>79472120</v>
      </c>
      <c r="M2073" t="s">
        <v>2145</v>
      </c>
      <c r="N2073">
        <v>70</v>
      </c>
      <c r="O2073">
        <v>482554.71263999946</v>
      </c>
      <c r="P2073" s="49" t="s">
        <v>34</v>
      </c>
      <c r="Q2073" s="49">
        <v>8750000</v>
      </c>
      <c r="R2073" s="49">
        <v>32.510452999999998</v>
      </c>
      <c r="S2073" s="49">
        <v>52.540310169999998</v>
      </c>
      <c r="T2073" s="49">
        <v>91.068026500905589</v>
      </c>
      <c r="U2073" s="49" t="s">
        <v>2146</v>
      </c>
      <c r="V2073" s="49">
        <v>0.38716777524115931</v>
      </c>
      <c r="W2073" s="49">
        <v>1.46361538099982</v>
      </c>
      <c r="X2073" s="49">
        <v>2.8030414572599698</v>
      </c>
      <c r="Y2073" s="49">
        <v>43.290639746693699</v>
      </c>
      <c r="Z2073" s="49">
        <v>0.42787999999999998</v>
      </c>
      <c r="AA2073" s="49">
        <v>144.40234570000001</v>
      </c>
      <c r="AB2073" s="49">
        <v>1.7927415840000001</v>
      </c>
      <c r="AC2073" s="51">
        <v>0.6227652678487694</v>
      </c>
      <c r="AD2073" s="53">
        <v>87500</v>
      </c>
      <c r="AE2073" s="51">
        <v>5.5149110015999936</v>
      </c>
      <c r="AF2073" s="51">
        <v>14.619308699786176</v>
      </c>
      <c r="AG2073" s="51">
        <v>0.70741685362550055</v>
      </c>
      <c r="AH2073" s="51">
        <v>8.5560144465924581E-2</v>
      </c>
      <c r="AI2073" s="51">
        <v>4.8389213755083191E-2</v>
      </c>
      <c r="AJ2073" s="51">
        <v>0.11715383591147577</v>
      </c>
      <c r="AK2073" s="51">
        <v>37.614732512349974</v>
      </c>
      <c r="AL2073" s="51">
        <v>23.051520209252132</v>
      </c>
      <c r="AM2073" s="51">
        <v>52.177944815447809</v>
      </c>
    </row>
    <row r="2074" spans="1:39">
      <c r="A2074" t="s">
        <v>4289</v>
      </c>
      <c r="B2074">
        <v>7</v>
      </c>
      <c r="C2074" t="s">
        <v>4290</v>
      </c>
      <c r="D2074" t="s">
        <v>4149</v>
      </c>
      <c r="E2074" t="s">
        <v>137</v>
      </c>
      <c r="F2074" t="s">
        <v>138</v>
      </c>
      <c r="G2074" t="s">
        <v>139</v>
      </c>
      <c r="H2074" t="s">
        <v>140</v>
      </c>
      <c r="I2074" t="s">
        <v>10</v>
      </c>
      <c r="J2074" t="s">
        <v>4150</v>
      </c>
      <c r="K2074">
        <v>50</v>
      </c>
      <c r="L2074">
        <v>79472120</v>
      </c>
      <c r="M2074" t="s">
        <v>2145</v>
      </c>
      <c r="N2074">
        <v>71</v>
      </c>
      <c r="O2074">
        <v>489548.25919999945</v>
      </c>
      <c r="P2074" s="49" t="s">
        <v>34</v>
      </c>
      <c r="Q2074" s="49">
        <v>8750000</v>
      </c>
      <c r="R2074" s="49">
        <v>32.510452999999998</v>
      </c>
      <c r="S2074" s="49">
        <v>52.540310169999998</v>
      </c>
      <c r="T2074" s="49">
        <v>91.068026500905589</v>
      </c>
      <c r="U2074" s="49" t="s">
        <v>2146</v>
      </c>
      <c r="V2074" s="49">
        <v>0.38716777524115931</v>
      </c>
      <c r="W2074" s="49">
        <v>1.46361538099982</v>
      </c>
      <c r="X2074" s="49">
        <v>2.8030414572599698</v>
      </c>
      <c r="Y2074" s="49">
        <v>43.290639746693699</v>
      </c>
      <c r="Z2074" s="49">
        <v>0.42787999999999998</v>
      </c>
      <c r="AA2074" s="49">
        <v>144.40234570000001</v>
      </c>
      <c r="AB2074" s="49">
        <v>1.7927415840000001</v>
      </c>
      <c r="AC2074" s="51">
        <v>0.6227652678487694</v>
      </c>
      <c r="AD2074" s="53">
        <v>87500</v>
      </c>
      <c r="AE2074" s="51">
        <v>5.5948372479999939</v>
      </c>
      <c r="AF2074" s="51">
        <v>14.831182738913514</v>
      </c>
      <c r="AG2074" s="51">
        <v>0.72574645680098304</v>
      </c>
      <c r="AH2074" s="51">
        <v>8.6511793757168498E-2</v>
      </c>
      <c r="AI2074" s="51">
        <v>4.8933822040827267E-2</v>
      </c>
      <c r="AJ2074" s="51">
        <v>0.11715383591147577</v>
      </c>
      <c r="AK2074" s="51">
        <v>38.038076753815787</v>
      </c>
      <c r="AL2074" s="51">
        <v>23.310959202588471</v>
      </c>
      <c r="AM2074" s="51">
        <v>52.765194305043103</v>
      </c>
    </row>
    <row r="2075" spans="1:39">
      <c r="A2075" t="s">
        <v>4291</v>
      </c>
      <c r="B2075">
        <v>7</v>
      </c>
      <c r="C2075" t="s">
        <v>4292</v>
      </c>
      <c r="D2075" t="s">
        <v>4149</v>
      </c>
      <c r="E2075" t="s">
        <v>137</v>
      </c>
      <c r="F2075" t="s">
        <v>138</v>
      </c>
      <c r="G2075" t="s">
        <v>139</v>
      </c>
      <c r="H2075" t="s">
        <v>140</v>
      </c>
      <c r="I2075" t="s">
        <v>10</v>
      </c>
      <c r="J2075" t="s">
        <v>4150</v>
      </c>
      <c r="K2075">
        <v>50</v>
      </c>
      <c r="L2075">
        <v>79472120</v>
      </c>
      <c r="M2075" t="s">
        <v>2145</v>
      </c>
      <c r="N2075">
        <v>72</v>
      </c>
      <c r="O2075">
        <v>496541.80575999944</v>
      </c>
      <c r="P2075" s="49" t="s">
        <v>34</v>
      </c>
      <c r="Q2075" s="49">
        <v>8750000</v>
      </c>
      <c r="R2075" s="49">
        <v>32.510452999999998</v>
      </c>
      <c r="S2075" s="49">
        <v>52.540310169999998</v>
      </c>
      <c r="T2075" s="49">
        <v>91.068026500905589</v>
      </c>
      <c r="U2075" s="49" t="s">
        <v>2146</v>
      </c>
      <c r="V2075" s="49">
        <v>0.38716777524115931</v>
      </c>
      <c r="W2075" s="49">
        <v>1.46361538099982</v>
      </c>
      <c r="X2075" s="49">
        <v>2.8030414572599698</v>
      </c>
      <c r="Y2075" s="49">
        <v>43.290639746693699</v>
      </c>
      <c r="Z2075" s="49">
        <v>0.42787999999999998</v>
      </c>
      <c r="AA2075" s="49">
        <v>144.40234570000001</v>
      </c>
      <c r="AB2075" s="49">
        <v>1.7927415840000001</v>
      </c>
      <c r="AC2075" s="51">
        <v>0.6227652678487694</v>
      </c>
      <c r="AD2075" s="53">
        <v>87500</v>
      </c>
      <c r="AE2075" s="51">
        <v>5.6747634943999934</v>
      </c>
      <c r="AF2075" s="51">
        <v>15.043056778040848</v>
      </c>
      <c r="AG2075" s="51">
        <v>0.74427679958212523</v>
      </c>
      <c r="AH2075" s="51">
        <v>8.7459241620468822E-2</v>
      </c>
      <c r="AI2075" s="51">
        <v>4.9476433584202499E-2</v>
      </c>
      <c r="AJ2075" s="51">
        <v>0.11715383591147577</v>
      </c>
      <c r="AK2075" s="51">
        <v>38.459868853300534</v>
      </c>
      <c r="AL2075" s="51">
        <v>23.569446993301412</v>
      </c>
      <c r="AM2075" s="51">
        <v>53.350290713299657</v>
      </c>
    </row>
    <row r="2076" spans="1:39">
      <c r="A2076" t="s">
        <v>4293</v>
      </c>
      <c r="B2076">
        <v>7</v>
      </c>
      <c r="C2076" t="s">
        <v>4294</v>
      </c>
      <c r="D2076" t="s">
        <v>4149</v>
      </c>
      <c r="E2076" t="s">
        <v>137</v>
      </c>
      <c r="F2076" t="s">
        <v>138</v>
      </c>
      <c r="G2076" t="s">
        <v>139</v>
      </c>
      <c r="H2076" t="s">
        <v>140</v>
      </c>
      <c r="I2076" t="s">
        <v>10</v>
      </c>
      <c r="J2076" t="s">
        <v>4150</v>
      </c>
      <c r="K2076">
        <v>50</v>
      </c>
      <c r="L2076">
        <v>79472120</v>
      </c>
      <c r="M2076" t="s">
        <v>2145</v>
      </c>
      <c r="N2076">
        <v>73</v>
      </c>
      <c r="O2076">
        <v>503535.35231999942</v>
      </c>
      <c r="P2076" s="49" t="s">
        <v>34</v>
      </c>
      <c r="Q2076" s="49">
        <v>8750000</v>
      </c>
      <c r="R2076" s="49">
        <v>32.510452999999998</v>
      </c>
      <c r="S2076" s="49">
        <v>52.540310169999998</v>
      </c>
      <c r="T2076" s="49">
        <v>91.068026500905589</v>
      </c>
      <c r="U2076" s="49" t="s">
        <v>2146</v>
      </c>
      <c r="V2076" s="49">
        <v>0.38716777524115931</v>
      </c>
      <c r="W2076" s="49">
        <v>1.46361538099982</v>
      </c>
      <c r="X2076" s="49">
        <v>2.8030414572599698</v>
      </c>
      <c r="Y2076" s="49">
        <v>43.290639746693699</v>
      </c>
      <c r="Z2076" s="49">
        <v>0.42787999999999998</v>
      </c>
      <c r="AA2076" s="49">
        <v>144.40234570000001</v>
      </c>
      <c r="AB2076" s="49">
        <v>1.7927415840000001</v>
      </c>
      <c r="AC2076" s="51">
        <v>0.6227652678487694</v>
      </c>
      <c r="AD2076" s="53">
        <v>87500</v>
      </c>
      <c r="AE2076" s="51">
        <v>5.7546897407999937</v>
      </c>
      <c r="AF2076" s="51">
        <v>15.254930817168185</v>
      </c>
      <c r="AG2076" s="51">
        <v>0.76300700068927763</v>
      </c>
      <c r="AH2076" s="51">
        <v>8.8402530032928778E-2</v>
      </c>
      <c r="AI2076" s="51">
        <v>5.0017073812657034E-2</v>
      </c>
      <c r="AJ2076" s="51">
        <v>0.11715383591147577</v>
      </c>
      <c r="AK2076" s="51">
        <v>38.880128576503765</v>
      </c>
      <c r="AL2076" s="51">
        <v>23.826995694448581</v>
      </c>
      <c r="AM2076" s="51">
        <v>53.933261458558945</v>
      </c>
    </row>
    <row r="2077" spans="1:39">
      <c r="A2077" t="s">
        <v>4295</v>
      </c>
      <c r="B2077">
        <v>7</v>
      </c>
      <c r="C2077" t="s">
        <v>4296</v>
      </c>
      <c r="D2077" t="s">
        <v>4149</v>
      </c>
      <c r="E2077" t="s">
        <v>137</v>
      </c>
      <c r="F2077" t="s">
        <v>138</v>
      </c>
      <c r="G2077" t="s">
        <v>139</v>
      </c>
      <c r="H2077" t="s">
        <v>140</v>
      </c>
      <c r="I2077" t="s">
        <v>10</v>
      </c>
      <c r="J2077" t="s">
        <v>4150</v>
      </c>
      <c r="K2077">
        <v>50</v>
      </c>
      <c r="L2077">
        <v>79472120</v>
      </c>
      <c r="M2077" t="s">
        <v>2145</v>
      </c>
      <c r="N2077">
        <v>74</v>
      </c>
      <c r="O2077">
        <v>510528.89887999941</v>
      </c>
      <c r="P2077" s="49" t="s">
        <v>34</v>
      </c>
      <c r="Q2077" s="49">
        <v>8750000</v>
      </c>
      <c r="R2077" s="49">
        <v>32.510452999999998</v>
      </c>
      <c r="S2077" s="49">
        <v>52.540310169999998</v>
      </c>
      <c r="T2077" s="49">
        <v>91.068026500905589</v>
      </c>
      <c r="U2077" s="49" t="s">
        <v>2146</v>
      </c>
      <c r="V2077" s="49">
        <v>0.38716777524115931</v>
      </c>
      <c r="W2077" s="49">
        <v>1.46361538099982</v>
      </c>
      <c r="X2077" s="49">
        <v>2.8030414572599698</v>
      </c>
      <c r="Y2077" s="49">
        <v>43.290639746693699</v>
      </c>
      <c r="Z2077" s="49">
        <v>0.42787999999999998</v>
      </c>
      <c r="AA2077" s="49">
        <v>144.40234570000001</v>
      </c>
      <c r="AB2077" s="49">
        <v>1.7927415840000001</v>
      </c>
      <c r="AC2077" s="51">
        <v>0.6227652678487694</v>
      </c>
      <c r="AD2077" s="53">
        <v>87500</v>
      </c>
      <c r="AE2077" s="51">
        <v>5.8346159871999932</v>
      </c>
      <c r="AF2077" s="51">
        <v>15.46680485629552</v>
      </c>
      <c r="AG2077" s="51">
        <v>0.78193618742051596</v>
      </c>
      <c r="AH2077" s="51">
        <v>8.934169947957657E-2</v>
      </c>
      <c r="AI2077" s="51">
        <v>5.05557673149436E-2</v>
      </c>
      <c r="AJ2077" s="51">
        <v>0.11715383591147577</v>
      </c>
      <c r="AK2077" s="51">
        <v>39.298875037175932</v>
      </c>
      <c r="AL2077" s="51">
        <v>24.083617019552197</v>
      </c>
      <c r="AM2077" s="51">
        <v>54.514133054799665</v>
      </c>
    </row>
    <row r="2078" spans="1:39">
      <c r="A2078" t="s">
        <v>4297</v>
      </c>
      <c r="B2078">
        <v>7</v>
      </c>
      <c r="C2078" t="s">
        <v>4298</v>
      </c>
      <c r="D2078" t="s">
        <v>4149</v>
      </c>
      <c r="E2078" t="s">
        <v>137</v>
      </c>
      <c r="F2078" t="s">
        <v>138</v>
      </c>
      <c r="G2078" t="s">
        <v>139</v>
      </c>
      <c r="H2078" t="s">
        <v>140</v>
      </c>
      <c r="I2078" t="s">
        <v>10</v>
      </c>
      <c r="J2078" t="s">
        <v>4150</v>
      </c>
      <c r="K2078">
        <v>50</v>
      </c>
      <c r="L2078">
        <v>79472120</v>
      </c>
      <c r="M2078" t="s">
        <v>2145</v>
      </c>
      <c r="N2078">
        <v>75</v>
      </c>
      <c r="O2078">
        <v>517522.4454399994</v>
      </c>
      <c r="P2078" s="49" t="s">
        <v>34</v>
      </c>
      <c r="Q2078" s="49">
        <v>8750000</v>
      </c>
      <c r="R2078" s="49">
        <v>32.510452999999998</v>
      </c>
      <c r="S2078" s="49">
        <v>52.540310169999998</v>
      </c>
      <c r="T2078" s="49">
        <v>91.068026500905589</v>
      </c>
      <c r="U2078" s="49" t="s">
        <v>2146</v>
      </c>
      <c r="V2078" s="49">
        <v>0.38716777524115931</v>
      </c>
      <c r="W2078" s="49">
        <v>1.46361538099982</v>
      </c>
      <c r="X2078" s="49">
        <v>2.8030414572599698</v>
      </c>
      <c r="Y2078" s="49">
        <v>43.290639746693699</v>
      </c>
      <c r="Z2078" s="49">
        <v>0.42787999999999998</v>
      </c>
      <c r="AA2078" s="49">
        <v>144.40234570000001</v>
      </c>
      <c r="AB2078" s="49">
        <v>1.7927415840000001</v>
      </c>
      <c r="AC2078" s="51">
        <v>0.6227652678487694</v>
      </c>
      <c r="AD2078" s="53">
        <v>87500</v>
      </c>
      <c r="AE2078" s="51">
        <v>5.9145422335999935</v>
      </c>
      <c r="AF2078" s="51">
        <v>15.678678895422857</v>
      </c>
      <c r="AG2078" s="51">
        <v>0.80106349535005084</v>
      </c>
      <c r="AH2078" s="51">
        <v>9.027678902198695E-2</v>
      </c>
      <c r="AI2078" s="51">
        <v>5.1092537878552301E-2</v>
      </c>
      <c r="AJ2078" s="51">
        <v>0.11715383591147577</v>
      </c>
      <c r="AK2078" s="51">
        <v>39.716126726216316</v>
      </c>
      <c r="AL2078" s="51">
        <v>24.339322300431199</v>
      </c>
      <c r="AM2078" s="51">
        <v>55.092931152001434</v>
      </c>
    </row>
    <row r="2079" spans="1:39">
      <c r="A2079" t="s">
        <v>4299</v>
      </c>
      <c r="B2079">
        <v>7</v>
      </c>
      <c r="C2079" t="s">
        <v>4300</v>
      </c>
      <c r="D2079" t="s">
        <v>4149</v>
      </c>
      <c r="E2079" t="s">
        <v>137</v>
      </c>
      <c r="F2079" t="s">
        <v>138</v>
      </c>
      <c r="G2079" t="s">
        <v>139</v>
      </c>
      <c r="H2079" t="s">
        <v>140</v>
      </c>
      <c r="I2079" t="s">
        <v>10</v>
      </c>
      <c r="J2079" t="s">
        <v>4150</v>
      </c>
      <c r="K2079">
        <v>50</v>
      </c>
      <c r="L2079">
        <v>79472120</v>
      </c>
      <c r="M2079" t="s">
        <v>2145</v>
      </c>
      <c r="N2079">
        <v>76</v>
      </c>
      <c r="O2079">
        <v>524515.99199999939</v>
      </c>
      <c r="P2079" s="49" t="s">
        <v>34</v>
      </c>
      <c r="Q2079" s="49">
        <v>8750000</v>
      </c>
      <c r="R2079" s="49">
        <v>32.510452999999998</v>
      </c>
      <c r="S2079" s="49">
        <v>52.540310169999998</v>
      </c>
      <c r="T2079" s="49">
        <v>91.068026500905589</v>
      </c>
      <c r="U2079" s="49" t="s">
        <v>2146</v>
      </c>
      <c r="V2079" s="49">
        <v>0.38716777524115931</v>
      </c>
      <c r="W2079" s="49">
        <v>1.46361538099982</v>
      </c>
      <c r="X2079" s="49">
        <v>2.8030414572599698</v>
      </c>
      <c r="Y2079" s="49">
        <v>43.290639746693699</v>
      </c>
      <c r="Z2079" s="49">
        <v>0.42787999999999998</v>
      </c>
      <c r="AA2079" s="49">
        <v>144.40234570000001</v>
      </c>
      <c r="AB2079" s="49">
        <v>1.7927415840000001</v>
      </c>
      <c r="AC2079" s="51">
        <v>0.6227652678487694</v>
      </c>
      <c r="AD2079" s="53">
        <v>87500</v>
      </c>
      <c r="AE2079" s="51">
        <v>5.994468479999993</v>
      </c>
      <c r="AF2079" s="51">
        <v>15.890552934550191</v>
      </c>
      <c r="AG2079" s="51">
        <v>0.82038806804034847</v>
      </c>
      <c r="AH2079" s="51">
        <v>9.1207836363018324E-2</v>
      </c>
      <c r="AI2079" s="51">
        <v>5.1627408525011839E-2</v>
      </c>
      <c r="AJ2079" s="51">
        <v>0.11715383591147577</v>
      </c>
      <c r="AK2079" s="51">
        <v>40.131901539113947</v>
      </c>
      <c r="AL2079" s="51">
        <v>24.594122504017946</v>
      </c>
      <c r="AM2079" s="51">
        <v>55.669680574209949</v>
      </c>
    </row>
    <row r="2080" spans="1:39">
      <c r="A2080" t="s">
        <v>4301</v>
      </c>
      <c r="B2080">
        <v>7</v>
      </c>
      <c r="C2080" t="s">
        <v>4302</v>
      </c>
      <c r="D2080" t="s">
        <v>4149</v>
      </c>
      <c r="E2080" t="s">
        <v>137</v>
      </c>
      <c r="F2080" t="s">
        <v>138</v>
      </c>
      <c r="G2080" t="s">
        <v>139</v>
      </c>
      <c r="H2080" t="s">
        <v>140</v>
      </c>
      <c r="I2080" t="s">
        <v>10</v>
      </c>
      <c r="J2080" t="s">
        <v>4150</v>
      </c>
      <c r="K2080">
        <v>50</v>
      </c>
      <c r="L2080">
        <v>79472120</v>
      </c>
      <c r="M2080" t="s">
        <v>2145</v>
      </c>
      <c r="N2080">
        <v>77</v>
      </c>
      <c r="O2080">
        <v>531509.53855999943</v>
      </c>
      <c r="P2080" s="49" t="s">
        <v>34</v>
      </c>
      <c r="Q2080" s="49">
        <v>8750000</v>
      </c>
      <c r="R2080" s="49">
        <v>32.510452999999998</v>
      </c>
      <c r="S2080" s="49">
        <v>52.540310169999998</v>
      </c>
      <c r="T2080" s="49">
        <v>91.068026500905589</v>
      </c>
      <c r="U2080" s="49" t="s">
        <v>2146</v>
      </c>
      <c r="V2080" s="49">
        <v>0.38716777524115931</v>
      </c>
      <c r="W2080" s="49">
        <v>1.46361538099982</v>
      </c>
      <c r="X2080" s="49">
        <v>2.8030414572599698</v>
      </c>
      <c r="Y2080" s="49">
        <v>43.290639746693699</v>
      </c>
      <c r="Z2080" s="49">
        <v>0.42787999999999998</v>
      </c>
      <c r="AA2080" s="49">
        <v>144.40234570000001</v>
      </c>
      <c r="AB2080" s="49">
        <v>1.7927415840000001</v>
      </c>
      <c r="AC2080" s="51">
        <v>0.6227652678487694</v>
      </c>
      <c r="AD2080" s="53">
        <v>87500</v>
      </c>
      <c r="AE2080" s="51">
        <v>6.0743947263999933</v>
      </c>
      <c r="AF2080" s="51">
        <v>16.102426973677527</v>
      </c>
      <c r="AG2080" s="51">
        <v>0.83990905676718175</v>
      </c>
      <c r="AH2080" s="51">
        <v>9.2134877907817658E-2</v>
      </c>
      <c r="AI2080" s="51">
        <v>5.2160401543206655E-2</v>
      </c>
      <c r="AJ2080" s="51">
        <v>0.11715383591147577</v>
      </c>
      <c r="AK2080" s="51">
        <v>40.546216801846278</v>
      </c>
      <c r="AL2080" s="51">
        <v>24.848028248229742</v>
      </c>
      <c r="AM2080" s="51">
        <v>56.24440535546281</v>
      </c>
    </row>
    <row r="2081" spans="1:39">
      <c r="A2081" t="s">
        <v>4303</v>
      </c>
      <c r="B2081">
        <v>7</v>
      </c>
      <c r="C2081" t="s">
        <v>4304</v>
      </c>
      <c r="D2081" t="s">
        <v>4149</v>
      </c>
      <c r="E2081" t="s">
        <v>137</v>
      </c>
      <c r="F2081" t="s">
        <v>138</v>
      </c>
      <c r="G2081" t="s">
        <v>139</v>
      </c>
      <c r="H2081" t="s">
        <v>140</v>
      </c>
      <c r="I2081" t="s">
        <v>10</v>
      </c>
      <c r="J2081" t="s">
        <v>4150</v>
      </c>
      <c r="K2081">
        <v>50</v>
      </c>
      <c r="L2081">
        <v>79472120</v>
      </c>
      <c r="M2081" t="s">
        <v>2145</v>
      </c>
      <c r="N2081">
        <v>78</v>
      </c>
      <c r="O2081">
        <v>538503.08511999948</v>
      </c>
      <c r="P2081" s="49" t="s">
        <v>34</v>
      </c>
      <c r="Q2081" s="49">
        <v>8750000</v>
      </c>
      <c r="R2081" s="49">
        <v>32.510452999999998</v>
      </c>
      <c r="S2081" s="49">
        <v>52.540310169999998</v>
      </c>
      <c r="T2081" s="49">
        <v>91.068026500905589</v>
      </c>
      <c r="U2081" s="49" t="s">
        <v>2146</v>
      </c>
      <c r="V2081" s="49">
        <v>0.38716777524115931</v>
      </c>
      <c r="W2081" s="49">
        <v>1.46361538099982</v>
      </c>
      <c r="X2081" s="49">
        <v>2.8030414572599698</v>
      </c>
      <c r="Y2081" s="49">
        <v>43.290639746693699</v>
      </c>
      <c r="Z2081" s="49">
        <v>0.42787999999999998</v>
      </c>
      <c r="AA2081" s="49">
        <v>144.40234570000001</v>
      </c>
      <c r="AB2081" s="49">
        <v>1.7927415840000001</v>
      </c>
      <c r="AC2081" s="51">
        <v>0.6227652678487694</v>
      </c>
      <c r="AD2081" s="53">
        <v>87500</v>
      </c>
      <c r="AE2081" s="51">
        <v>6.1543209727999937</v>
      </c>
      <c r="AF2081" s="51">
        <v>16.314301012804865</v>
      </c>
      <c r="AG2081" s="51">
        <v>0.85962562025682021</v>
      </c>
      <c r="AH2081" s="51">
        <v>9.3057948821132705E-2</v>
      </c>
      <c r="AI2081" s="51">
        <v>5.269153852084206E-2</v>
      </c>
      <c r="AJ2081" s="51">
        <v>0.11715383591147577</v>
      </c>
      <c r="AK2081" s="51">
        <v>40.959089295338174</v>
      </c>
      <c r="AL2081" s="51">
        <v>25.101049816958113</v>
      </c>
      <c r="AM2081" s="51">
        <v>56.817128773718238</v>
      </c>
    </row>
    <row r="2082" spans="1:39">
      <c r="A2082" t="s">
        <v>4305</v>
      </c>
      <c r="B2082">
        <v>7</v>
      </c>
      <c r="C2082" t="s">
        <v>4306</v>
      </c>
      <c r="D2082" t="s">
        <v>4149</v>
      </c>
      <c r="E2082" t="s">
        <v>137</v>
      </c>
      <c r="F2082" t="s">
        <v>138</v>
      </c>
      <c r="G2082" t="s">
        <v>139</v>
      </c>
      <c r="H2082" t="s">
        <v>140</v>
      </c>
      <c r="I2082" t="s">
        <v>10</v>
      </c>
      <c r="J2082" t="s">
        <v>4150</v>
      </c>
      <c r="K2082">
        <v>50</v>
      </c>
      <c r="L2082">
        <v>79472120</v>
      </c>
      <c r="M2082" t="s">
        <v>2145</v>
      </c>
      <c r="N2082">
        <v>79</v>
      </c>
      <c r="O2082">
        <v>545496.63167999953</v>
      </c>
      <c r="P2082" s="49" t="s">
        <v>34</v>
      </c>
      <c r="Q2082" s="49">
        <v>8750000</v>
      </c>
      <c r="R2082" s="49">
        <v>32.510452999999998</v>
      </c>
      <c r="S2082" s="49">
        <v>52.540310169999998</v>
      </c>
      <c r="T2082" s="49">
        <v>91.068026500905589</v>
      </c>
      <c r="U2082" s="49" t="s">
        <v>2146</v>
      </c>
      <c r="V2082" s="49">
        <v>0.38716777524115931</v>
      </c>
      <c r="W2082" s="49">
        <v>1.46361538099982</v>
      </c>
      <c r="X2082" s="49">
        <v>2.8030414572599698</v>
      </c>
      <c r="Y2082" s="49">
        <v>43.290639746693699</v>
      </c>
      <c r="Z2082" s="49">
        <v>0.42787999999999998</v>
      </c>
      <c r="AA2082" s="49">
        <v>144.40234570000001</v>
      </c>
      <c r="AB2082" s="49">
        <v>1.7927415840000001</v>
      </c>
      <c r="AC2082" s="51">
        <v>0.6227652678487694</v>
      </c>
      <c r="AD2082" s="53">
        <v>87500</v>
      </c>
      <c r="AE2082" s="51">
        <v>6.2342472191999949</v>
      </c>
      <c r="AF2082" s="51">
        <v>16.526175051932206</v>
      </c>
      <c r="AG2082" s="51">
        <v>0.87953692443481368</v>
      </c>
      <c r="AH2082" s="51">
        <v>9.3977083082020782E-2</v>
      </c>
      <c r="AI2082" s="51">
        <v>5.3220840374190517E-2</v>
      </c>
      <c r="AJ2082" s="51">
        <v>0.11715383591147577</v>
      </c>
      <c r="AK2082" s="51">
        <v>41.370535278584846</v>
      </c>
      <c r="AL2082" s="51">
        <v>25.353197174239256</v>
      </c>
      <c r="AM2082" s="51">
        <v>57.387873382930429</v>
      </c>
    </row>
    <row r="2083" spans="1:39">
      <c r="A2083" t="s">
        <v>4307</v>
      </c>
      <c r="B2083">
        <v>7</v>
      </c>
      <c r="C2083" t="s">
        <v>4308</v>
      </c>
      <c r="D2083" t="s">
        <v>4149</v>
      </c>
      <c r="E2083" t="s">
        <v>137</v>
      </c>
      <c r="F2083" t="s">
        <v>138</v>
      </c>
      <c r="G2083" t="s">
        <v>139</v>
      </c>
      <c r="H2083" t="s">
        <v>140</v>
      </c>
      <c r="I2083" t="s">
        <v>10</v>
      </c>
      <c r="J2083" t="s">
        <v>4150</v>
      </c>
      <c r="K2083">
        <v>50</v>
      </c>
      <c r="L2083">
        <v>79472120</v>
      </c>
      <c r="M2083" t="s">
        <v>2145</v>
      </c>
      <c r="N2083">
        <v>80</v>
      </c>
      <c r="O2083">
        <v>552490.17823999957</v>
      </c>
      <c r="P2083" s="49" t="s">
        <v>34</v>
      </c>
      <c r="Q2083" s="49">
        <v>8750000</v>
      </c>
      <c r="R2083" s="49">
        <v>32.510452999999998</v>
      </c>
      <c r="S2083" s="49">
        <v>52.540310169999998</v>
      </c>
      <c r="T2083" s="49">
        <v>91.068026500905589</v>
      </c>
      <c r="U2083" s="49" t="s">
        <v>2146</v>
      </c>
      <c r="V2083" s="49">
        <v>0.38716777524115931</v>
      </c>
      <c r="W2083" s="49">
        <v>1.46361538099982</v>
      </c>
      <c r="X2083" s="49">
        <v>2.8030414572599698</v>
      </c>
      <c r="Y2083" s="49">
        <v>43.290639746693699</v>
      </c>
      <c r="Z2083" s="49">
        <v>0.42787999999999998</v>
      </c>
      <c r="AA2083" s="49">
        <v>144.40234570000001</v>
      </c>
      <c r="AB2083" s="49">
        <v>1.7927415840000001</v>
      </c>
      <c r="AC2083" s="51">
        <v>0.6227652678487694</v>
      </c>
      <c r="AD2083" s="53">
        <v>87500</v>
      </c>
      <c r="AE2083" s="51">
        <v>6.3141734655999953</v>
      </c>
      <c r="AF2083" s="51">
        <v>16.738049091059544</v>
      </c>
      <c r="AG2083" s="51">
        <v>0.89964214218562377</v>
      </c>
      <c r="AH2083" s="51">
        <v>9.4892313535056172E-2</v>
      </c>
      <c r="AI2083" s="51">
        <v>5.3748327376226798E-2</v>
      </c>
      <c r="AJ2083" s="51">
        <v>0.11715383591147577</v>
      </c>
      <c r="AK2083" s="51">
        <v>41.780570510522288</v>
      </c>
      <c r="AL2083" s="51">
        <v>25.604479977656986</v>
      </c>
      <c r="AM2083" s="51">
        <v>57.956661043387584</v>
      </c>
    </row>
    <row r="2084" spans="1:39">
      <c r="A2084" t="s">
        <v>4309</v>
      </c>
      <c r="B2084">
        <v>7</v>
      </c>
      <c r="C2084" t="s">
        <v>4310</v>
      </c>
      <c r="D2084" t="s">
        <v>4149</v>
      </c>
      <c r="E2084" t="s">
        <v>137</v>
      </c>
      <c r="F2084" t="s">
        <v>138</v>
      </c>
      <c r="G2084" t="s">
        <v>139</v>
      </c>
      <c r="H2084" t="s">
        <v>140</v>
      </c>
      <c r="I2084" t="s">
        <v>10</v>
      </c>
      <c r="J2084" t="s">
        <v>4150</v>
      </c>
      <c r="K2084">
        <v>50</v>
      </c>
      <c r="L2084">
        <v>79472120</v>
      </c>
      <c r="M2084" t="s">
        <v>2145</v>
      </c>
      <c r="N2084">
        <v>81</v>
      </c>
      <c r="O2084">
        <v>559483.72479999962</v>
      </c>
      <c r="P2084" s="49" t="s">
        <v>34</v>
      </c>
      <c r="Q2084" s="49">
        <v>8750000</v>
      </c>
      <c r="R2084" s="49">
        <v>32.510452999999998</v>
      </c>
      <c r="S2084" s="49">
        <v>52.540310169999998</v>
      </c>
      <c r="T2084" s="49">
        <v>91.068026500905589</v>
      </c>
      <c r="U2084" s="49" t="s">
        <v>2146</v>
      </c>
      <c r="V2084" s="49">
        <v>0.38716777524115931</v>
      </c>
      <c r="W2084" s="49">
        <v>1.46361538099982</v>
      </c>
      <c r="X2084" s="49">
        <v>2.8030414572599698</v>
      </c>
      <c r="Y2084" s="49">
        <v>43.290639746693699</v>
      </c>
      <c r="Z2084" s="49">
        <v>0.42787999999999998</v>
      </c>
      <c r="AA2084" s="49">
        <v>144.40234570000001</v>
      </c>
      <c r="AB2084" s="49">
        <v>1.7927415840000001</v>
      </c>
      <c r="AC2084" s="51">
        <v>0.6227652678487694</v>
      </c>
      <c r="AD2084" s="53">
        <v>87500</v>
      </c>
      <c r="AE2084" s="51">
        <v>6.3940997119999956</v>
      </c>
      <c r="AF2084" s="51">
        <v>16.949923130186878</v>
      </c>
      <c r="AG2084" s="51">
        <v>0.91994045312256312</v>
      </c>
      <c r="AH2084" s="51">
        <v>9.5803671938968729E-2</v>
      </c>
      <c r="AI2084" s="51">
        <v>5.4274019183261066E-2</v>
      </c>
      <c r="AJ2084" s="51">
        <v>0.11715383591147577</v>
      </c>
      <c r="AK2084" s="51">
        <v>42.189210270730229</v>
      </c>
      <c r="AL2084" s="51">
        <v>25.854907591030138</v>
      </c>
      <c r="AM2084" s="51">
        <v>58.523512950430316</v>
      </c>
    </row>
    <row r="2085" spans="1:39">
      <c r="A2085" t="s">
        <v>4311</v>
      </c>
      <c r="B2085">
        <v>7</v>
      </c>
      <c r="C2085" t="s">
        <v>4312</v>
      </c>
      <c r="D2085" t="s">
        <v>4149</v>
      </c>
      <c r="E2085" t="s">
        <v>137</v>
      </c>
      <c r="F2085" t="s">
        <v>138</v>
      </c>
      <c r="G2085" t="s">
        <v>139</v>
      </c>
      <c r="H2085" t="s">
        <v>140</v>
      </c>
      <c r="I2085" t="s">
        <v>10</v>
      </c>
      <c r="J2085" t="s">
        <v>4150</v>
      </c>
      <c r="K2085">
        <v>50</v>
      </c>
      <c r="L2085">
        <v>79472120</v>
      </c>
      <c r="M2085" t="s">
        <v>2145</v>
      </c>
      <c r="N2085">
        <v>82</v>
      </c>
      <c r="O2085">
        <v>566477.27135999966</v>
      </c>
      <c r="P2085" s="49" t="s">
        <v>34</v>
      </c>
      <c r="Q2085" s="49">
        <v>8750000</v>
      </c>
      <c r="R2085" s="49">
        <v>32.510452999999998</v>
      </c>
      <c r="S2085" s="49">
        <v>52.540310169999998</v>
      </c>
      <c r="T2085" s="49">
        <v>91.068026500905589</v>
      </c>
      <c r="U2085" s="49" t="s">
        <v>2146</v>
      </c>
      <c r="V2085" s="49">
        <v>0.38716777524115931</v>
      </c>
      <c r="W2085" s="49">
        <v>1.46361538099982</v>
      </c>
      <c r="X2085" s="49">
        <v>2.8030414572599698</v>
      </c>
      <c r="Y2085" s="49">
        <v>43.290639746693699</v>
      </c>
      <c r="Z2085" s="49">
        <v>0.42787999999999998</v>
      </c>
      <c r="AA2085" s="49">
        <v>144.40234570000001</v>
      </c>
      <c r="AB2085" s="49">
        <v>1.7927415840000001</v>
      </c>
      <c r="AC2085" s="51">
        <v>0.6227652678487694</v>
      </c>
      <c r="AD2085" s="53">
        <v>87500</v>
      </c>
      <c r="AE2085" s="51">
        <v>6.474025958399996</v>
      </c>
      <c r="AF2085" s="51">
        <v>17.161797169314216</v>
      </c>
      <c r="AG2085" s="51">
        <v>0.94043104336751282</v>
      </c>
      <c r="AH2085" s="51">
        <v>9.6711189012801707E-2</v>
      </c>
      <c r="AI2085" s="51">
        <v>5.4797934860168984E-2</v>
      </c>
      <c r="AJ2085" s="51">
        <v>0.11715383591147577</v>
      </c>
      <c r="AK2085" s="51">
        <v>42.596469379044379</v>
      </c>
      <c r="AL2085" s="51">
        <v>26.1044890964316</v>
      </c>
      <c r="AM2085" s="51">
        <v>59.088449661657151</v>
      </c>
    </row>
    <row r="2086" spans="1:39">
      <c r="A2086" t="s">
        <v>4313</v>
      </c>
      <c r="B2086">
        <v>7</v>
      </c>
      <c r="C2086" t="s">
        <v>4314</v>
      </c>
      <c r="D2086" t="s">
        <v>4149</v>
      </c>
      <c r="E2086" t="s">
        <v>137</v>
      </c>
      <c r="F2086" t="s">
        <v>138</v>
      </c>
      <c r="G2086" t="s">
        <v>139</v>
      </c>
      <c r="H2086" t="s">
        <v>140</v>
      </c>
      <c r="I2086" t="s">
        <v>10</v>
      </c>
      <c r="J2086" t="s">
        <v>4150</v>
      </c>
      <c r="K2086">
        <v>50</v>
      </c>
      <c r="L2086">
        <v>79472120</v>
      </c>
      <c r="M2086" t="s">
        <v>2145</v>
      </c>
      <c r="N2086">
        <v>83</v>
      </c>
      <c r="O2086">
        <v>573470.81791999971</v>
      </c>
      <c r="P2086" s="49" t="s">
        <v>34</v>
      </c>
      <c r="Q2086" s="49">
        <v>8750000</v>
      </c>
      <c r="R2086" s="49">
        <v>32.510452999999998</v>
      </c>
      <c r="S2086" s="49">
        <v>52.540310169999998</v>
      </c>
      <c r="T2086" s="49">
        <v>91.068026500905589</v>
      </c>
      <c r="U2086" s="49" t="s">
        <v>2146</v>
      </c>
      <c r="V2086" s="49">
        <v>0.38716777524115931</v>
      </c>
      <c r="W2086" s="49">
        <v>1.46361538099982</v>
      </c>
      <c r="X2086" s="49">
        <v>2.8030414572599698</v>
      </c>
      <c r="Y2086" s="49">
        <v>43.290639746693699</v>
      </c>
      <c r="Z2086" s="49">
        <v>0.42787999999999998</v>
      </c>
      <c r="AA2086" s="49">
        <v>144.40234570000001</v>
      </c>
      <c r="AB2086" s="49">
        <v>1.7927415840000001</v>
      </c>
      <c r="AC2086" s="51">
        <v>0.6227652678487694</v>
      </c>
      <c r="AD2086" s="53">
        <v>87500</v>
      </c>
      <c r="AE2086" s="51">
        <v>6.5539522047999963</v>
      </c>
      <c r="AF2086" s="51">
        <v>17.373671208441554</v>
      </c>
      <c r="AG2086" s="51">
        <v>0.96111310533985594</v>
      </c>
      <c r="AH2086" s="51">
        <v>9.7614894479417874E-2</v>
      </c>
      <c r="AI2086" s="51">
        <v>5.5320092904306166E-2</v>
      </c>
      <c r="AJ2086" s="51">
        <v>0.11715383591147577</v>
      </c>
      <c r="AK2086" s="51">
        <v>43.002362214146061</v>
      </c>
      <c r="AL2086" s="51">
        <v>26.353233305580638</v>
      </c>
      <c r="AM2086" s="51">
        <v>59.651491122711477</v>
      </c>
    </row>
    <row r="2087" spans="1:39">
      <c r="A2087" t="s">
        <v>4315</v>
      </c>
      <c r="B2087">
        <v>7</v>
      </c>
      <c r="C2087" t="s">
        <v>4316</v>
      </c>
      <c r="D2087" t="s">
        <v>4149</v>
      </c>
      <c r="E2087" t="s">
        <v>137</v>
      </c>
      <c r="F2087" t="s">
        <v>138</v>
      </c>
      <c r="G2087" t="s">
        <v>139</v>
      </c>
      <c r="H2087" t="s">
        <v>140</v>
      </c>
      <c r="I2087" t="s">
        <v>10</v>
      </c>
      <c r="J2087" t="s">
        <v>4150</v>
      </c>
      <c r="K2087">
        <v>50</v>
      </c>
      <c r="L2087">
        <v>79472120</v>
      </c>
      <c r="M2087" t="s">
        <v>2145</v>
      </c>
      <c r="N2087">
        <v>84</v>
      </c>
      <c r="O2087">
        <v>580464.36447999976</v>
      </c>
      <c r="P2087" s="49" t="s">
        <v>34</v>
      </c>
      <c r="Q2087" s="49">
        <v>8750000</v>
      </c>
      <c r="R2087" s="49">
        <v>32.510452999999998</v>
      </c>
      <c r="S2087" s="49">
        <v>52.540310169999998</v>
      </c>
      <c r="T2087" s="49">
        <v>91.068026500905589</v>
      </c>
      <c r="U2087" s="49" t="s">
        <v>2146</v>
      </c>
      <c r="V2087" s="49">
        <v>0.38716777524115931</v>
      </c>
      <c r="W2087" s="49">
        <v>1.46361538099982</v>
      </c>
      <c r="X2087" s="49">
        <v>2.8030414572599698</v>
      </c>
      <c r="Y2087" s="49">
        <v>43.290639746693699</v>
      </c>
      <c r="Z2087" s="49">
        <v>0.42787999999999998</v>
      </c>
      <c r="AA2087" s="49">
        <v>144.40234570000001</v>
      </c>
      <c r="AB2087" s="49">
        <v>1.7927415840000001</v>
      </c>
      <c r="AC2087" s="51">
        <v>0.6227652678487694</v>
      </c>
      <c r="AD2087" s="53">
        <v>87500</v>
      </c>
      <c r="AE2087" s="51">
        <v>6.6338784511999975</v>
      </c>
      <c r="AF2087" s="51">
        <v>17.585545247568891</v>
      </c>
      <c r="AG2087" s="51">
        <v>0.981985837554194</v>
      </c>
      <c r="AH2087" s="51">
        <v>9.8514817106938712E-2</v>
      </c>
      <c r="AI2087" s="51">
        <v>5.584051126819331E-2</v>
      </c>
      <c r="AJ2087" s="51">
        <v>0.11715383591147577</v>
      </c>
      <c r="AK2087" s="51">
        <v>43.406902731196169</v>
      </c>
      <c r="AL2087" s="51">
        <v>26.601148770649548</v>
      </c>
      <c r="AM2087" s="51">
        <v>60.212656691742794</v>
      </c>
    </row>
    <row r="2088" spans="1:39">
      <c r="A2088" t="s">
        <v>4317</v>
      </c>
      <c r="B2088">
        <v>7</v>
      </c>
      <c r="C2088" t="s">
        <v>4318</v>
      </c>
      <c r="D2088" t="s">
        <v>4149</v>
      </c>
      <c r="E2088" t="s">
        <v>137</v>
      </c>
      <c r="F2088" t="s">
        <v>138</v>
      </c>
      <c r="G2088" t="s">
        <v>139</v>
      </c>
      <c r="H2088" t="s">
        <v>140</v>
      </c>
      <c r="I2088" t="s">
        <v>10</v>
      </c>
      <c r="J2088" t="s">
        <v>4150</v>
      </c>
      <c r="K2088">
        <v>50</v>
      </c>
      <c r="L2088">
        <v>79472120</v>
      </c>
      <c r="M2088" t="s">
        <v>2145</v>
      </c>
      <c r="N2088">
        <v>85</v>
      </c>
      <c r="O2088">
        <v>587457.9110399998</v>
      </c>
      <c r="P2088" s="49" t="s">
        <v>34</v>
      </c>
      <c r="Q2088" s="49">
        <v>8750000</v>
      </c>
      <c r="R2088" s="49">
        <v>32.510452999999998</v>
      </c>
      <c r="S2088" s="49">
        <v>52.540310169999998</v>
      </c>
      <c r="T2088" s="49">
        <v>91.068026500905589</v>
      </c>
      <c r="U2088" s="49" t="s">
        <v>2146</v>
      </c>
      <c r="V2088" s="49">
        <v>0.38716777524115931</v>
      </c>
      <c r="W2088" s="49">
        <v>1.46361538099982</v>
      </c>
      <c r="X2088" s="49">
        <v>2.8030414572599698</v>
      </c>
      <c r="Y2088" s="49">
        <v>43.290639746693699</v>
      </c>
      <c r="Z2088" s="49">
        <v>0.42787999999999998</v>
      </c>
      <c r="AA2088" s="49">
        <v>144.40234570000001</v>
      </c>
      <c r="AB2088" s="49">
        <v>1.7927415840000001</v>
      </c>
      <c r="AC2088" s="51">
        <v>0.6227652678487694</v>
      </c>
      <c r="AD2088" s="53">
        <v>87500</v>
      </c>
      <c r="AE2088" s="51">
        <v>6.7138046975999979</v>
      </c>
      <c r="AF2088" s="51">
        <v>17.797419286696229</v>
      </c>
      <c r="AG2088" s="51">
        <v>1.0030484444263621</v>
      </c>
      <c r="AH2088" s="51">
        <v>9.9410984747920594E-2</v>
      </c>
      <c r="AI2088" s="51">
        <v>5.6359207381047209E-2</v>
      </c>
      <c r="AJ2088" s="51">
        <v>0.11715383591147577</v>
      </c>
      <c r="AK2088" s="51">
        <v>43.810104478572065</v>
      </c>
      <c r="AL2088" s="51">
        <v>26.848243794520567</v>
      </c>
      <c r="AM2088" s="51">
        <v>60.771965162623552</v>
      </c>
    </row>
    <row r="2089" spans="1:39">
      <c r="A2089" t="s">
        <v>4319</v>
      </c>
      <c r="B2089">
        <v>7</v>
      </c>
      <c r="C2089" t="s">
        <v>4320</v>
      </c>
      <c r="D2089" t="s">
        <v>4149</v>
      </c>
      <c r="E2089" t="s">
        <v>137</v>
      </c>
      <c r="F2089" t="s">
        <v>138</v>
      </c>
      <c r="G2089" t="s">
        <v>139</v>
      </c>
      <c r="H2089" t="s">
        <v>140</v>
      </c>
      <c r="I2089" t="s">
        <v>10</v>
      </c>
      <c r="J2089" t="s">
        <v>4150</v>
      </c>
      <c r="K2089">
        <v>50</v>
      </c>
      <c r="L2089">
        <v>79472120</v>
      </c>
      <c r="M2089" t="s">
        <v>2145</v>
      </c>
      <c r="N2089">
        <v>86</v>
      </c>
      <c r="O2089">
        <v>594451.45759999985</v>
      </c>
      <c r="P2089" s="49" t="s">
        <v>34</v>
      </c>
      <c r="Q2089" s="49">
        <v>8750000</v>
      </c>
      <c r="R2089" s="49">
        <v>32.510452999999998</v>
      </c>
      <c r="S2089" s="49">
        <v>52.540310169999998</v>
      </c>
      <c r="T2089" s="49">
        <v>91.068026500905589</v>
      </c>
      <c r="U2089" s="49" t="s">
        <v>2146</v>
      </c>
      <c r="V2089" s="49">
        <v>0.38716777524115931</v>
      </c>
      <c r="W2089" s="49">
        <v>1.46361538099982</v>
      </c>
      <c r="X2089" s="49">
        <v>2.8030414572599698</v>
      </c>
      <c r="Y2089" s="49">
        <v>43.290639746693699</v>
      </c>
      <c r="Z2089" s="49">
        <v>0.42787999999999998</v>
      </c>
      <c r="AA2089" s="49">
        <v>144.40234570000001</v>
      </c>
      <c r="AB2089" s="49">
        <v>1.7927415840000001</v>
      </c>
      <c r="AC2089" s="51">
        <v>0.6227652678487694</v>
      </c>
      <c r="AD2089" s="53">
        <v>87500</v>
      </c>
      <c r="AE2089" s="51">
        <v>6.7937309439999982</v>
      </c>
      <c r="AF2089" s="51">
        <v>18.009293325823567</v>
      </c>
      <c r="AG2089" s="51">
        <v>1.0243001360873516</v>
      </c>
      <c r="AH2089" s="51">
        <v>0.10030342437667455</v>
      </c>
      <c r="AI2089" s="51">
        <v>5.6876198169231063E-2</v>
      </c>
      <c r="AJ2089" s="51">
        <v>0.11715383591147577</v>
      </c>
      <c r="AK2089" s="51">
        <v>44.211980613764318</v>
      </c>
      <c r="AL2089" s="51">
        <v>27.094526440527922</v>
      </c>
      <c r="AM2089" s="51">
        <v>61.329434787000707</v>
      </c>
    </row>
    <row r="2090" spans="1:39">
      <c r="A2090" t="s">
        <v>4321</v>
      </c>
      <c r="B2090">
        <v>7</v>
      </c>
      <c r="C2090" t="s">
        <v>4322</v>
      </c>
      <c r="D2090" t="s">
        <v>4149</v>
      </c>
      <c r="E2090" t="s">
        <v>137</v>
      </c>
      <c r="F2090" t="s">
        <v>138</v>
      </c>
      <c r="G2090" t="s">
        <v>139</v>
      </c>
      <c r="H2090" t="s">
        <v>140</v>
      </c>
      <c r="I2090" t="s">
        <v>10</v>
      </c>
      <c r="J2090" t="s">
        <v>4150</v>
      </c>
      <c r="K2090">
        <v>50</v>
      </c>
      <c r="L2090">
        <v>79472120</v>
      </c>
      <c r="M2090" t="s">
        <v>2145</v>
      </c>
      <c r="N2090">
        <v>87</v>
      </c>
      <c r="O2090">
        <v>601445.00415999989</v>
      </c>
      <c r="P2090" s="49" t="s">
        <v>34</v>
      </c>
      <c r="Q2090" s="49">
        <v>8750000</v>
      </c>
      <c r="R2090" s="49">
        <v>32.510452999999998</v>
      </c>
      <c r="S2090" s="49">
        <v>52.540310169999998</v>
      </c>
      <c r="T2090" s="49">
        <v>91.068026500905589</v>
      </c>
      <c r="U2090" s="49" t="s">
        <v>2146</v>
      </c>
      <c r="V2090" s="49">
        <v>0.38716777524115931</v>
      </c>
      <c r="W2090" s="49">
        <v>1.46361538099982</v>
      </c>
      <c r="X2090" s="49">
        <v>2.8030414572599698</v>
      </c>
      <c r="Y2090" s="49">
        <v>43.290639746693699</v>
      </c>
      <c r="Z2090" s="49">
        <v>0.42787999999999998</v>
      </c>
      <c r="AA2090" s="49">
        <v>144.40234570000001</v>
      </c>
      <c r="AB2090" s="49">
        <v>1.7927415840000001</v>
      </c>
      <c r="AC2090" s="51">
        <v>0.6227652678487694</v>
      </c>
      <c r="AD2090" s="53">
        <v>87500</v>
      </c>
      <c r="AE2090" s="51">
        <v>6.8736571903999986</v>
      </c>
      <c r="AF2090" s="51">
        <v>18.221167364950904</v>
      </c>
      <c r="AG2090" s="51">
        <v>1.045740128204691</v>
      </c>
      <c r="AH2090" s="51">
        <v>0.10119216212446774</v>
      </c>
      <c r="AI2090" s="51">
        <v>5.7391500075687309E-2</v>
      </c>
      <c r="AJ2090" s="51">
        <v>0.11715383591147577</v>
      </c>
      <c r="AK2090" s="51">
        <v>44.612543918482601</v>
      </c>
      <c r="AL2090" s="51">
        <v>27.340004541715182</v>
      </c>
      <c r="AM2090" s="51">
        <v>61.88508329525002</v>
      </c>
    </row>
    <row r="2091" spans="1:39">
      <c r="A2091" t="s">
        <v>4323</v>
      </c>
      <c r="B2091">
        <v>7</v>
      </c>
      <c r="C2091" t="s">
        <v>4324</v>
      </c>
      <c r="D2091" t="s">
        <v>4149</v>
      </c>
      <c r="E2091" t="s">
        <v>137</v>
      </c>
      <c r="F2091" t="s">
        <v>138</v>
      </c>
      <c r="G2091" t="s">
        <v>139</v>
      </c>
      <c r="H2091" t="s">
        <v>140</v>
      </c>
      <c r="I2091" t="s">
        <v>10</v>
      </c>
      <c r="J2091" t="s">
        <v>4150</v>
      </c>
      <c r="K2091">
        <v>50</v>
      </c>
      <c r="L2091">
        <v>79472120</v>
      </c>
      <c r="M2091" t="s">
        <v>2145</v>
      </c>
      <c r="N2091">
        <v>88</v>
      </c>
      <c r="O2091">
        <v>608438.55071999994</v>
      </c>
      <c r="P2091" s="49" t="s">
        <v>34</v>
      </c>
      <c r="Q2091" s="49">
        <v>8750000</v>
      </c>
      <c r="R2091" s="49">
        <v>32.510452999999998</v>
      </c>
      <c r="S2091" s="49">
        <v>52.540310169999998</v>
      </c>
      <c r="T2091" s="49">
        <v>91.068026500905589</v>
      </c>
      <c r="U2091" s="49" t="s">
        <v>2146</v>
      </c>
      <c r="V2091" s="49">
        <v>0.38716777524115931</v>
      </c>
      <c r="W2091" s="49">
        <v>1.46361538099982</v>
      </c>
      <c r="X2091" s="49">
        <v>2.8030414572599698</v>
      </c>
      <c r="Y2091" s="49">
        <v>43.290639746693699</v>
      </c>
      <c r="Z2091" s="49">
        <v>0.42787999999999998</v>
      </c>
      <c r="AA2091" s="49">
        <v>144.40234570000001</v>
      </c>
      <c r="AB2091" s="49">
        <v>1.7927415840000001</v>
      </c>
      <c r="AC2091" s="51">
        <v>0.6227652678487694</v>
      </c>
      <c r="AD2091" s="53">
        <v>87500</v>
      </c>
      <c r="AE2091" s="51">
        <v>6.9535834367999989</v>
      </c>
      <c r="AF2091" s="51">
        <v>18.433041404078242</v>
      </c>
      <c r="AG2091" s="51">
        <v>1.0673676418110083</v>
      </c>
      <c r="AH2091" s="51">
        <v>0.10207722331341895</v>
      </c>
      <c r="AI2091" s="51">
        <v>5.7905129078419861E-2</v>
      </c>
      <c r="AJ2091" s="51">
        <v>0.11715383591147577</v>
      </c>
      <c r="AK2091" s="51">
        <v>45.011806813022616</v>
      </c>
      <c r="AL2091" s="51">
        <v>27.584685709639793</v>
      </c>
      <c r="AM2091" s="51">
        <v>62.43892791640544</v>
      </c>
    </row>
    <row r="2092" spans="1:39">
      <c r="A2092" t="s">
        <v>4325</v>
      </c>
      <c r="B2092">
        <v>7</v>
      </c>
      <c r="C2092" t="s">
        <v>4326</v>
      </c>
      <c r="D2092" t="s">
        <v>4149</v>
      </c>
      <c r="E2092" t="s">
        <v>137</v>
      </c>
      <c r="F2092" t="s">
        <v>138</v>
      </c>
      <c r="G2092" t="s">
        <v>139</v>
      </c>
      <c r="H2092" t="s">
        <v>140</v>
      </c>
      <c r="I2092" t="s">
        <v>10</v>
      </c>
      <c r="J2092" t="s">
        <v>4150</v>
      </c>
      <c r="K2092">
        <v>50</v>
      </c>
      <c r="L2092">
        <v>79472120</v>
      </c>
      <c r="M2092" t="s">
        <v>2145</v>
      </c>
      <c r="N2092">
        <v>89</v>
      </c>
      <c r="O2092">
        <v>615432.09727999999</v>
      </c>
      <c r="P2092" s="49" t="s">
        <v>34</v>
      </c>
      <c r="Q2092" s="49">
        <v>8750000</v>
      </c>
      <c r="R2092" s="49">
        <v>32.510452999999998</v>
      </c>
      <c r="S2092" s="49">
        <v>52.540310169999998</v>
      </c>
      <c r="T2092" s="49">
        <v>91.068026500905589</v>
      </c>
      <c r="U2092" s="49" t="s">
        <v>2146</v>
      </c>
      <c r="V2092" s="49">
        <v>0.38716777524115931</v>
      </c>
      <c r="W2092" s="49">
        <v>1.46361538099982</v>
      </c>
      <c r="X2092" s="49">
        <v>2.8030414572599698</v>
      </c>
      <c r="Y2092" s="49">
        <v>43.290639746693699</v>
      </c>
      <c r="Z2092" s="49">
        <v>0.42787999999999998</v>
      </c>
      <c r="AA2092" s="49">
        <v>144.40234570000001</v>
      </c>
      <c r="AB2092" s="49">
        <v>1.7927415840000001</v>
      </c>
      <c r="AC2092" s="51">
        <v>0.6227652678487694</v>
      </c>
      <c r="AD2092" s="53">
        <v>87500</v>
      </c>
      <c r="AE2092" s="51">
        <v>7.0335096832000001</v>
      </c>
      <c r="AF2092" s="51">
        <v>18.64491544320558</v>
      </c>
      <c r="AG2092" s="51">
        <v>1.0891819031393166</v>
      </c>
      <c r="AH2092" s="51">
        <v>0.10295863248822952</v>
      </c>
      <c r="AI2092" s="51">
        <v>5.8417100708076791E-2</v>
      </c>
      <c r="AJ2092" s="51">
        <v>0.11715383591147577</v>
      </c>
      <c r="AK2092" s="51">
        <v>45.409781369933754</v>
      </c>
      <c r="AL2092" s="51">
        <v>27.828577342749057</v>
      </c>
      <c r="AM2092" s="51">
        <v>62.990985397118443</v>
      </c>
    </row>
    <row r="2093" spans="1:39">
      <c r="A2093" t="s">
        <v>4327</v>
      </c>
      <c r="B2093">
        <v>7</v>
      </c>
      <c r="C2093" t="s">
        <v>4328</v>
      </c>
      <c r="D2093" t="s">
        <v>4149</v>
      </c>
      <c r="E2093" t="s">
        <v>137</v>
      </c>
      <c r="F2093" t="s">
        <v>138</v>
      </c>
      <c r="G2093" t="s">
        <v>139</v>
      </c>
      <c r="H2093" t="s">
        <v>140</v>
      </c>
      <c r="I2093" t="s">
        <v>10</v>
      </c>
      <c r="J2093" t="s">
        <v>4150</v>
      </c>
      <c r="K2093">
        <v>50</v>
      </c>
      <c r="L2093">
        <v>79472120</v>
      </c>
      <c r="M2093" t="s">
        <v>2145</v>
      </c>
      <c r="N2093">
        <v>90</v>
      </c>
      <c r="O2093">
        <v>622425.64384000003</v>
      </c>
      <c r="P2093" s="49" t="s">
        <v>34</v>
      </c>
      <c r="Q2093" s="49">
        <v>8750000</v>
      </c>
      <c r="R2093" s="49">
        <v>32.510452999999998</v>
      </c>
      <c r="S2093" s="49">
        <v>52.540310169999998</v>
      </c>
      <c r="T2093" s="49">
        <v>91.068026500905589</v>
      </c>
      <c r="U2093" s="49" t="s">
        <v>2146</v>
      </c>
      <c r="V2093" s="49">
        <v>0.38716777524115931</v>
      </c>
      <c r="W2093" s="49">
        <v>1.46361538099982</v>
      </c>
      <c r="X2093" s="49">
        <v>2.8030414572599698</v>
      </c>
      <c r="Y2093" s="49">
        <v>43.290639746693699</v>
      </c>
      <c r="Z2093" s="49">
        <v>0.42787999999999998</v>
      </c>
      <c r="AA2093" s="49">
        <v>144.40234570000001</v>
      </c>
      <c r="AB2093" s="49">
        <v>1.7927415840000001</v>
      </c>
      <c r="AC2093" s="51">
        <v>0.6227652678487694</v>
      </c>
      <c r="AD2093" s="53">
        <v>87500</v>
      </c>
      <c r="AE2093" s="51">
        <v>7.1134359296000005</v>
      </c>
      <c r="AF2093" s="51">
        <v>18.856789482332918</v>
      </c>
      <c r="AG2093" s="51">
        <v>1.1111821434647691</v>
      </c>
      <c r="AH2093" s="51">
        <v>0.10383641344671848</v>
      </c>
      <c r="AI2093" s="51">
        <v>5.8927430064690749E-2</v>
      </c>
      <c r="AJ2093" s="51">
        <v>0.11715383591147577</v>
      </c>
      <c r="AK2093" s="51">
        <v>45.806479327032037</v>
      </c>
      <c r="AL2093" s="51">
        <v>28.071686634354887</v>
      </c>
      <c r="AM2093" s="51">
        <v>63.541272019709176</v>
      </c>
    </row>
    <row r="2094" spans="1:39">
      <c r="A2094" t="s">
        <v>4329</v>
      </c>
      <c r="B2094">
        <v>7</v>
      </c>
      <c r="C2094" t="s">
        <v>4330</v>
      </c>
      <c r="D2094" t="s">
        <v>4149</v>
      </c>
      <c r="E2094" t="s">
        <v>137</v>
      </c>
      <c r="F2094" t="s">
        <v>138</v>
      </c>
      <c r="G2094" t="s">
        <v>139</v>
      </c>
      <c r="H2094" t="s">
        <v>140</v>
      </c>
      <c r="I2094" t="s">
        <v>10</v>
      </c>
      <c r="J2094" t="s">
        <v>4150</v>
      </c>
      <c r="K2094">
        <v>50</v>
      </c>
      <c r="L2094">
        <v>79472120</v>
      </c>
      <c r="M2094" t="s">
        <v>2145</v>
      </c>
      <c r="N2094">
        <v>91</v>
      </c>
      <c r="O2094">
        <v>629419.19040000008</v>
      </c>
      <c r="P2094" s="49" t="s">
        <v>34</v>
      </c>
      <c r="Q2094" s="49">
        <v>8750000</v>
      </c>
      <c r="R2094" s="49">
        <v>32.510452999999998</v>
      </c>
      <c r="S2094" s="49">
        <v>52.540310169999998</v>
      </c>
      <c r="T2094" s="49">
        <v>91.068026500905589</v>
      </c>
      <c r="U2094" s="49" t="s">
        <v>2146</v>
      </c>
      <c r="V2094" s="49">
        <v>0.38716777524115931</v>
      </c>
      <c r="W2094" s="49">
        <v>1.46361538099982</v>
      </c>
      <c r="X2094" s="49">
        <v>2.8030414572599698</v>
      </c>
      <c r="Y2094" s="49">
        <v>43.290639746693699</v>
      </c>
      <c r="Z2094" s="49">
        <v>0.42787999999999998</v>
      </c>
      <c r="AA2094" s="49">
        <v>144.40234570000001</v>
      </c>
      <c r="AB2094" s="49">
        <v>1.7927415840000001</v>
      </c>
      <c r="AC2094" s="51">
        <v>0.6227652678487694</v>
      </c>
      <c r="AD2094" s="53">
        <v>87500</v>
      </c>
      <c r="AE2094" s="51">
        <v>7.1933621760000008</v>
      </c>
      <c r="AF2094" s="51">
        <v>19.068663521460255</v>
      </c>
      <c r="AG2094" s="51">
        <v>1.1333675989525325</v>
      </c>
      <c r="AH2094" s="51">
        <v>0.10471058926870129</v>
      </c>
      <c r="AI2094" s="51">
        <v>5.9436131833624201E-2</v>
      </c>
      <c r="AJ2094" s="51">
        <v>0.11715383591147577</v>
      </c>
      <c r="AK2094" s="51">
        <v>46.201912099794974</v>
      </c>
      <c r="AL2094" s="51">
        <v>28.314020580229755</v>
      </c>
      <c r="AM2094" s="51">
        <v>64.089803619360183</v>
      </c>
    </row>
    <row r="2095" spans="1:39">
      <c r="A2095" t="s">
        <v>4331</v>
      </c>
      <c r="B2095">
        <v>7</v>
      </c>
      <c r="C2095" t="s">
        <v>4332</v>
      </c>
      <c r="D2095" t="s">
        <v>4149</v>
      </c>
      <c r="E2095" t="s">
        <v>137</v>
      </c>
      <c r="F2095" t="s">
        <v>138</v>
      </c>
      <c r="G2095" t="s">
        <v>139</v>
      </c>
      <c r="H2095" t="s">
        <v>140</v>
      </c>
      <c r="I2095" t="s">
        <v>10</v>
      </c>
      <c r="J2095" t="s">
        <v>4150</v>
      </c>
      <c r="K2095">
        <v>50</v>
      </c>
      <c r="L2095">
        <v>79472120</v>
      </c>
      <c r="M2095" t="s">
        <v>2145</v>
      </c>
      <c r="N2095">
        <v>92</v>
      </c>
      <c r="O2095">
        <v>636412.73696000013</v>
      </c>
      <c r="P2095" s="49" t="s">
        <v>34</v>
      </c>
      <c r="Q2095" s="49">
        <v>8750000</v>
      </c>
      <c r="R2095" s="49">
        <v>32.510452999999998</v>
      </c>
      <c r="S2095" s="49">
        <v>52.540310169999998</v>
      </c>
      <c r="T2095" s="49">
        <v>91.068026500905589</v>
      </c>
      <c r="U2095" s="49" t="s">
        <v>2146</v>
      </c>
      <c r="V2095" s="49">
        <v>0.38716777524115931</v>
      </c>
      <c r="W2095" s="49">
        <v>1.46361538099982</v>
      </c>
      <c r="X2095" s="49">
        <v>2.8030414572599698</v>
      </c>
      <c r="Y2095" s="49">
        <v>43.290639746693699</v>
      </c>
      <c r="Z2095" s="49">
        <v>0.42787999999999998</v>
      </c>
      <c r="AA2095" s="49">
        <v>144.40234570000001</v>
      </c>
      <c r="AB2095" s="49">
        <v>1.7927415840000001</v>
      </c>
      <c r="AC2095" s="51">
        <v>0.6227652678487694</v>
      </c>
      <c r="AD2095" s="53">
        <v>87500</v>
      </c>
      <c r="AE2095" s="51">
        <v>7.2732884224000012</v>
      </c>
      <c r="AF2095" s="51">
        <v>19.280537560587593</v>
      </c>
      <c r="AG2095" s="51">
        <v>1.1557375105115528</v>
      </c>
      <c r="AH2095" s="51">
        <v>0.1055811823437976</v>
      </c>
      <c r="AI2095" s="51">
        <v>5.9943220300768971E-2</v>
      </c>
      <c r="AJ2095" s="51">
        <v>0.11715383591147577</v>
      </c>
      <c r="AK2095" s="51">
        <v>46.596090793176707</v>
      </c>
      <c r="AL2095" s="51">
        <v>28.555585985847415</v>
      </c>
      <c r="AM2095" s="51">
        <v>64.636595600505999</v>
      </c>
    </row>
    <row r="2096" spans="1:39">
      <c r="A2096" t="s">
        <v>4333</v>
      </c>
      <c r="B2096">
        <v>7</v>
      </c>
      <c r="C2096" t="s">
        <v>4334</v>
      </c>
      <c r="D2096" t="s">
        <v>4149</v>
      </c>
      <c r="E2096" t="s">
        <v>137</v>
      </c>
      <c r="F2096" t="s">
        <v>138</v>
      </c>
      <c r="G2096" t="s">
        <v>139</v>
      </c>
      <c r="H2096" t="s">
        <v>140</v>
      </c>
      <c r="I2096" t="s">
        <v>10</v>
      </c>
      <c r="J2096" t="s">
        <v>4150</v>
      </c>
      <c r="K2096">
        <v>50</v>
      </c>
      <c r="L2096">
        <v>79472120</v>
      </c>
      <c r="M2096" t="s">
        <v>2145</v>
      </c>
      <c r="N2096">
        <v>93</v>
      </c>
      <c r="O2096">
        <v>643406.28352000017</v>
      </c>
      <c r="P2096" s="49" t="s">
        <v>34</v>
      </c>
      <c r="Q2096" s="49">
        <v>8750000</v>
      </c>
      <c r="R2096" s="49">
        <v>32.510452999999998</v>
      </c>
      <c r="S2096" s="49">
        <v>52.540310169999998</v>
      </c>
      <c r="T2096" s="49">
        <v>91.068026500905589</v>
      </c>
      <c r="U2096" s="49" t="s">
        <v>2146</v>
      </c>
      <c r="V2096" s="49">
        <v>0.38716777524115931</v>
      </c>
      <c r="W2096" s="49">
        <v>1.46361538099982</v>
      </c>
      <c r="X2096" s="49">
        <v>2.8030414572599698</v>
      </c>
      <c r="Y2096" s="49">
        <v>43.290639746693699</v>
      </c>
      <c r="Z2096" s="49">
        <v>0.42787999999999998</v>
      </c>
      <c r="AA2096" s="49">
        <v>144.40234570000001</v>
      </c>
      <c r="AB2096" s="49">
        <v>1.7927415840000001</v>
      </c>
      <c r="AC2096" s="51">
        <v>0.6227652678487694</v>
      </c>
      <c r="AD2096" s="53">
        <v>87500</v>
      </c>
      <c r="AE2096" s="51">
        <v>7.3532146688000024</v>
      </c>
      <c r="AF2096" s="51">
        <v>19.492411599714931</v>
      </c>
      <c r="AG2096" s="51">
        <v>1.1782911236538334</v>
      </c>
      <c r="AH2096" s="51">
        <v>0.10644821439744998</v>
      </c>
      <c r="AI2096" s="51">
        <v>6.0448709367037244E-2</v>
      </c>
      <c r="AJ2096" s="51">
        <v>0.11715383591147577</v>
      </c>
      <c r="AK2096" s="51">
        <v>46.98902621287241</v>
      </c>
      <c r="AL2096" s="51">
        <v>28.79638947328608</v>
      </c>
      <c r="AM2096" s="51">
        <v>65.181662952458737</v>
      </c>
    </row>
    <row r="2097" spans="1:39">
      <c r="A2097" t="s">
        <v>4335</v>
      </c>
      <c r="B2097">
        <v>7</v>
      </c>
      <c r="C2097" t="s">
        <v>4336</v>
      </c>
      <c r="D2097" t="s">
        <v>4149</v>
      </c>
      <c r="E2097" t="s">
        <v>137</v>
      </c>
      <c r="F2097" t="s">
        <v>138</v>
      </c>
      <c r="G2097" t="s">
        <v>139</v>
      </c>
      <c r="H2097" t="s">
        <v>140</v>
      </c>
      <c r="I2097" t="s">
        <v>10</v>
      </c>
      <c r="J2097" t="s">
        <v>4150</v>
      </c>
      <c r="K2097">
        <v>50</v>
      </c>
      <c r="L2097">
        <v>79472120</v>
      </c>
      <c r="M2097" t="s">
        <v>2145</v>
      </c>
      <c r="N2097">
        <v>94</v>
      </c>
      <c r="O2097">
        <v>650399.83008000022</v>
      </c>
      <c r="P2097" s="49" t="s">
        <v>34</v>
      </c>
      <c r="Q2097" s="49">
        <v>8750000</v>
      </c>
      <c r="R2097" s="49">
        <v>32.510452999999998</v>
      </c>
      <c r="S2097" s="49">
        <v>52.540310169999998</v>
      </c>
      <c r="T2097" s="49">
        <v>91.068026500905589</v>
      </c>
      <c r="U2097" s="49" t="s">
        <v>2146</v>
      </c>
      <c r="V2097" s="49">
        <v>0.38716777524115931</v>
      </c>
      <c r="W2097" s="49">
        <v>1.46361538099982</v>
      </c>
      <c r="X2097" s="49">
        <v>2.8030414572599698</v>
      </c>
      <c r="Y2097" s="49">
        <v>43.290639746693699</v>
      </c>
      <c r="Z2097" s="49">
        <v>0.42787999999999998</v>
      </c>
      <c r="AA2097" s="49">
        <v>144.40234570000001</v>
      </c>
      <c r="AB2097" s="49">
        <v>1.7927415840000001</v>
      </c>
      <c r="AC2097" s="51">
        <v>0.6227652678487694</v>
      </c>
      <c r="AD2097" s="53">
        <v>87500</v>
      </c>
      <c r="AE2097" s="51">
        <v>7.4331409152000028</v>
      </c>
      <c r="AF2097" s="51">
        <v>19.704285638842268</v>
      </c>
      <c r="AG2097" s="51">
        <v>1.2010276883590538</v>
      </c>
      <c r="AH2097" s="51">
        <v>0.10731170651613256</v>
      </c>
      <c r="AI2097" s="51">
        <v>6.0952612562188813E-2</v>
      </c>
      <c r="AJ2097" s="51">
        <v>0.11715383591147577</v>
      </c>
      <c r="AK2097" s="51">
        <v>47.380728876066719</v>
      </c>
      <c r="AL2097" s="51">
        <v>29.036437487815412</v>
      </c>
      <c r="AM2097" s="51">
        <v>65.725020264318019</v>
      </c>
    </row>
    <row r="2098" spans="1:39">
      <c r="A2098" t="s">
        <v>4337</v>
      </c>
      <c r="B2098">
        <v>7</v>
      </c>
      <c r="C2098" t="s">
        <v>4338</v>
      </c>
      <c r="D2098" t="s">
        <v>4149</v>
      </c>
      <c r="E2098" t="s">
        <v>137</v>
      </c>
      <c r="F2098" t="s">
        <v>138</v>
      </c>
      <c r="G2098" t="s">
        <v>139</v>
      </c>
      <c r="H2098" t="s">
        <v>140</v>
      </c>
      <c r="I2098" t="s">
        <v>10</v>
      </c>
      <c r="J2098" t="s">
        <v>4150</v>
      </c>
      <c r="K2098">
        <v>50</v>
      </c>
      <c r="L2098">
        <v>79472120</v>
      </c>
      <c r="M2098" t="s">
        <v>2145</v>
      </c>
      <c r="N2098">
        <v>95</v>
      </c>
      <c r="O2098">
        <v>657393.37664000026</v>
      </c>
      <c r="P2098" s="49" t="s">
        <v>34</v>
      </c>
      <c r="Q2098" s="49">
        <v>8750000</v>
      </c>
      <c r="R2098" s="49">
        <v>32.510452999999998</v>
      </c>
      <c r="S2098" s="49">
        <v>52.540310169999998</v>
      </c>
      <c r="T2098" s="49">
        <v>91.068026500905589</v>
      </c>
      <c r="U2098" s="49" t="s">
        <v>2146</v>
      </c>
      <c r="V2098" s="49">
        <v>0.38716777524115931</v>
      </c>
      <c r="W2098" s="49">
        <v>1.46361538099982</v>
      </c>
      <c r="X2098" s="49">
        <v>2.8030414572599698</v>
      </c>
      <c r="Y2098" s="49">
        <v>43.290639746693699</v>
      </c>
      <c r="Z2098" s="49">
        <v>0.42787999999999998</v>
      </c>
      <c r="AA2098" s="49">
        <v>144.40234570000001</v>
      </c>
      <c r="AB2098" s="49">
        <v>1.7927415840000001</v>
      </c>
      <c r="AC2098" s="51">
        <v>0.6227652678487694</v>
      </c>
      <c r="AD2098" s="53">
        <v>87500</v>
      </c>
      <c r="AE2098" s="51">
        <v>7.5130671616000031</v>
      </c>
      <c r="AF2098" s="51">
        <v>19.916159677969606</v>
      </c>
      <c r="AG2098" s="51">
        <v>1.223946458944287</v>
      </c>
      <c r="AH2098" s="51">
        <v>0.10817167917141013</v>
      </c>
      <c r="AI2098" s="51">
        <v>6.1454943058031591E-2</v>
      </c>
      <c r="AJ2098" s="51">
        <v>0.11715383591147577</v>
      </c>
      <c r="AK2098" s="51">
        <v>47.771209021694986</v>
      </c>
      <c r="AL2098" s="51">
        <v>29.275736304184939</v>
      </c>
      <c r="AM2098" s="51">
        <v>66.266681739205026</v>
      </c>
    </row>
    <row r="2099" spans="1:39">
      <c r="A2099" t="s">
        <v>4339</v>
      </c>
      <c r="B2099">
        <v>7</v>
      </c>
      <c r="C2099" t="s">
        <v>4340</v>
      </c>
      <c r="D2099" t="s">
        <v>4149</v>
      </c>
      <c r="E2099" t="s">
        <v>137</v>
      </c>
      <c r="F2099" t="s">
        <v>138</v>
      </c>
      <c r="G2099" t="s">
        <v>139</v>
      </c>
      <c r="H2099" t="s">
        <v>140</v>
      </c>
      <c r="I2099" t="s">
        <v>10</v>
      </c>
      <c r="J2099" t="s">
        <v>4150</v>
      </c>
      <c r="K2099">
        <v>50</v>
      </c>
      <c r="L2099">
        <v>79472120</v>
      </c>
      <c r="M2099" t="s">
        <v>2145</v>
      </c>
      <c r="N2099">
        <v>96</v>
      </c>
      <c r="O2099">
        <v>664386.92320000031</v>
      </c>
      <c r="P2099" s="49" t="s">
        <v>34</v>
      </c>
      <c r="Q2099" s="49">
        <v>8750000</v>
      </c>
      <c r="R2099" s="49">
        <v>32.510452999999998</v>
      </c>
      <c r="S2099" s="49">
        <v>52.540310169999998</v>
      </c>
      <c r="T2099" s="49">
        <v>91.068026500905589</v>
      </c>
      <c r="U2099" s="49" t="s">
        <v>2146</v>
      </c>
      <c r="V2099" s="49">
        <v>0.38716777524115931</v>
      </c>
      <c r="W2099" s="49">
        <v>1.46361538099982</v>
      </c>
      <c r="X2099" s="49">
        <v>2.8030414572599698</v>
      </c>
      <c r="Y2099" s="49">
        <v>43.290639746693699</v>
      </c>
      <c r="Z2099" s="49">
        <v>0.42787999999999998</v>
      </c>
      <c r="AA2099" s="49">
        <v>144.40234570000001</v>
      </c>
      <c r="AB2099" s="49">
        <v>1.7927415840000001</v>
      </c>
      <c r="AC2099" s="51">
        <v>0.6227652678487694</v>
      </c>
      <c r="AD2099" s="53">
        <v>87500</v>
      </c>
      <c r="AE2099" s="51">
        <v>7.5929934080000034</v>
      </c>
      <c r="AF2099" s="51">
        <v>20.128033717096944</v>
      </c>
      <c r="AG2099" s="51">
        <v>1.2470466939384899</v>
      </c>
      <c r="AH2099" s="51">
        <v>0.10902815224247218</v>
      </c>
      <c r="AI2099" s="51">
        <v>6.1955713681025711E-2</v>
      </c>
      <c r="AJ2099" s="51">
        <v>0.11715383591147577</v>
      </c>
      <c r="AK2099" s="51">
        <v>48.160476620240907</v>
      </c>
      <c r="AL2099" s="51">
        <v>29.514292032628369</v>
      </c>
      <c r="AM2099" s="51">
        <v>66.806661207853438</v>
      </c>
    </row>
    <row r="2100" spans="1:39">
      <c r="A2100" t="s">
        <v>4341</v>
      </c>
      <c r="B2100">
        <v>7</v>
      </c>
      <c r="C2100" t="s">
        <v>4342</v>
      </c>
      <c r="D2100" t="s">
        <v>4149</v>
      </c>
      <c r="E2100" t="s">
        <v>137</v>
      </c>
      <c r="F2100" t="s">
        <v>138</v>
      </c>
      <c r="G2100" t="s">
        <v>139</v>
      </c>
      <c r="H2100" t="s">
        <v>140</v>
      </c>
      <c r="I2100" t="s">
        <v>10</v>
      </c>
      <c r="J2100" t="s">
        <v>4150</v>
      </c>
      <c r="K2100">
        <v>50</v>
      </c>
      <c r="L2100">
        <v>79472120</v>
      </c>
      <c r="M2100" t="s">
        <v>2145</v>
      </c>
      <c r="N2100">
        <v>97</v>
      </c>
      <c r="O2100">
        <v>671380.46976000036</v>
      </c>
      <c r="P2100" s="49" t="s">
        <v>34</v>
      </c>
      <c r="Q2100" s="49">
        <v>8750000</v>
      </c>
      <c r="R2100" s="49">
        <v>32.510452999999998</v>
      </c>
      <c r="S2100" s="49">
        <v>52.540310169999998</v>
      </c>
      <c r="T2100" s="49">
        <v>91.068026500905589</v>
      </c>
      <c r="U2100" s="49" t="s">
        <v>2146</v>
      </c>
      <c r="V2100" s="49">
        <v>0.38716777524115931</v>
      </c>
      <c r="W2100" s="49">
        <v>1.46361538099982</v>
      </c>
      <c r="X2100" s="49">
        <v>2.8030414572599698</v>
      </c>
      <c r="Y2100" s="49">
        <v>43.290639746693699</v>
      </c>
      <c r="Z2100" s="49">
        <v>0.42787999999999998</v>
      </c>
      <c r="AA2100" s="49">
        <v>144.40234570000001</v>
      </c>
      <c r="AB2100" s="49">
        <v>1.7927415840000001</v>
      </c>
      <c r="AC2100" s="51">
        <v>0.6227652678487694</v>
      </c>
      <c r="AD2100" s="53">
        <v>87500</v>
      </c>
      <c r="AE2100" s="51">
        <v>7.6729196544000038</v>
      </c>
      <c r="AF2100" s="51">
        <v>20.339907756224278</v>
      </c>
      <c r="AG2100" s="51">
        <v>1.2703276559616838</v>
      </c>
      <c r="AH2100" s="51">
        <v>0.10988114503826653</v>
      </c>
      <c r="AI2100" s="51">
        <v>6.2454936924330295E-2</v>
      </c>
      <c r="AJ2100" s="51">
        <v>0.11715383591147577</v>
      </c>
      <c r="AK2100" s="51">
        <v>48.54854138310094</v>
      </c>
      <c r="AL2100" s="51">
        <v>29.752110624602395</v>
      </c>
      <c r="AM2100" s="51">
        <v>67.344972141599484</v>
      </c>
    </row>
    <row r="2101" spans="1:39">
      <c r="A2101" t="s">
        <v>4343</v>
      </c>
      <c r="B2101">
        <v>7</v>
      </c>
      <c r="C2101" t="s">
        <v>4344</v>
      </c>
      <c r="D2101" t="s">
        <v>4149</v>
      </c>
      <c r="E2101" t="s">
        <v>137</v>
      </c>
      <c r="F2101" t="s">
        <v>138</v>
      </c>
      <c r="G2101" t="s">
        <v>139</v>
      </c>
      <c r="H2101" t="s">
        <v>140</v>
      </c>
      <c r="I2101" t="s">
        <v>10</v>
      </c>
      <c r="J2101" t="s">
        <v>4150</v>
      </c>
      <c r="K2101">
        <v>50</v>
      </c>
      <c r="L2101">
        <v>79472120</v>
      </c>
      <c r="M2101" t="s">
        <v>2145</v>
      </c>
      <c r="N2101">
        <v>98</v>
      </c>
      <c r="O2101">
        <v>678374.0163200004</v>
      </c>
      <c r="P2101" s="49" t="s">
        <v>34</v>
      </c>
      <c r="Q2101" s="49">
        <v>8750000</v>
      </c>
      <c r="R2101" s="49">
        <v>32.510452999999998</v>
      </c>
      <c r="S2101" s="49">
        <v>52.540310169999998</v>
      </c>
      <c r="T2101" s="49">
        <v>91.068026500905589</v>
      </c>
      <c r="U2101" s="49" t="s">
        <v>2146</v>
      </c>
      <c r="V2101" s="49">
        <v>0.38716777524115931</v>
      </c>
      <c r="W2101" s="49">
        <v>1.46361538099982</v>
      </c>
      <c r="X2101" s="49">
        <v>2.8030414572599698</v>
      </c>
      <c r="Y2101" s="49">
        <v>43.290639746693699</v>
      </c>
      <c r="Z2101" s="49">
        <v>0.42787999999999998</v>
      </c>
      <c r="AA2101" s="49">
        <v>144.40234570000001</v>
      </c>
      <c r="AB2101" s="49">
        <v>1.7927415840000001</v>
      </c>
      <c r="AC2101" s="51">
        <v>0.6227652678487694</v>
      </c>
      <c r="AD2101" s="53">
        <v>87500</v>
      </c>
      <c r="AE2101" s="51">
        <v>7.752845900800005</v>
      </c>
      <c r="AF2101" s="51">
        <v>20.551781795351619</v>
      </c>
      <c r="AG2101" s="51">
        <v>1.29378861160851</v>
      </c>
      <c r="AH2101" s="51">
        <v>0.11073067631813811</v>
      </c>
      <c r="AI2101" s="51">
        <v>6.2952624959318013E-2</v>
      </c>
      <c r="AJ2101" s="51">
        <v>0.11715383591147577</v>
      </c>
      <c r="AK2101" s="51">
        <v>48.93541277153497</v>
      </c>
      <c r="AL2101" s="51">
        <v>29.989197878271963</v>
      </c>
      <c r="AM2101" s="51">
        <v>67.881627664797975</v>
      </c>
    </row>
    <row r="2102" spans="1:39">
      <c r="A2102" t="s">
        <v>4345</v>
      </c>
      <c r="B2102">
        <v>7</v>
      </c>
      <c r="C2102" t="s">
        <v>4346</v>
      </c>
      <c r="D2102" t="s">
        <v>4149</v>
      </c>
      <c r="E2102" t="s">
        <v>137</v>
      </c>
      <c r="F2102" t="s">
        <v>138</v>
      </c>
      <c r="G2102" t="s">
        <v>139</v>
      </c>
      <c r="H2102" t="s">
        <v>140</v>
      </c>
      <c r="I2102" t="s">
        <v>10</v>
      </c>
      <c r="J2102" t="s">
        <v>4150</v>
      </c>
      <c r="K2102">
        <v>50</v>
      </c>
      <c r="L2102">
        <v>79472120</v>
      </c>
      <c r="M2102" t="s">
        <v>2145</v>
      </c>
      <c r="N2102">
        <v>99</v>
      </c>
      <c r="O2102">
        <v>685367.56288000045</v>
      </c>
      <c r="P2102" s="49" t="s">
        <v>34</v>
      </c>
      <c r="Q2102" s="49">
        <v>8750000</v>
      </c>
      <c r="R2102" s="49">
        <v>32.510452999999998</v>
      </c>
      <c r="S2102" s="49">
        <v>52.540310169999998</v>
      </c>
      <c r="T2102" s="49">
        <v>91.068026500905589</v>
      </c>
      <c r="U2102" s="49" t="s">
        <v>2146</v>
      </c>
      <c r="V2102" s="49">
        <v>0.38716777524115931</v>
      </c>
      <c r="W2102" s="49">
        <v>1.46361538099982</v>
      </c>
      <c r="X2102" s="49">
        <v>2.8030414572599698</v>
      </c>
      <c r="Y2102" s="49">
        <v>43.290639746693699</v>
      </c>
      <c r="Z2102" s="49">
        <v>0.42787999999999998</v>
      </c>
      <c r="AA2102" s="49">
        <v>144.40234570000001</v>
      </c>
      <c r="AB2102" s="49">
        <v>1.7927415840000001</v>
      </c>
      <c r="AC2102" s="51">
        <v>0.6227652678487694</v>
      </c>
      <c r="AD2102" s="53">
        <v>87500</v>
      </c>
      <c r="AE2102" s="51">
        <v>7.8327721472000054</v>
      </c>
      <c r="AF2102" s="51">
        <v>20.763655834478957</v>
      </c>
      <c r="AG2102" s="51">
        <v>1.317428831336013</v>
      </c>
      <c r="AH2102" s="51">
        <v>0.11157676431181375</v>
      </c>
      <c r="AI2102" s="51">
        <v>6.3448789646588385E-2</v>
      </c>
      <c r="AJ2102" s="51">
        <v>0.11715383591147577</v>
      </c>
      <c r="AK2102" s="51">
        <v>49.321100005227379</v>
      </c>
      <c r="AL2102" s="51">
        <v>30.225559443756765</v>
      </c>
      <c r="AM2102" s="51">
        <v>68.416640566697993</v>
      </c>
    </row>
    <row r="2103" spans="1:39">
      <c r="A2103" t="s">
        <v>4347</v>
      </c>
      <c r="B2103">
        <v>7</v>
      </c>
      <c r="C2103" t="s">
        <v>4348</v>
      </c>
      <c r="D2103" t="s">
        <v>4149</v>
      </c>
      <c r="E2103" t="s">
        <v>137</v>
      </c>
      <c r="F2103" t="s">
        <v>138</v>
      </c>
      <c r="G2103" t="s">
        <v>139</v>
      </c>
      <c r="H2103" t="s">
        <v>140</v>
      </c>
      <c r="I2103" t="s">
        <v>10</v>
      </c>
      <c r="J2103" t="s">
        <v>4150</v>
      </c>
      <c r="K2103">
        <v>50</v>
      </c>
      <c r="L2103">
        <v>79472120</v>
      </c>
      <c r="M2103" t="s">
        <v>2145</v>
      </c>
      <c r="N2103">
        <v>100</v>
      </c>
      <c r="O2103">
        <v>692361.10944000049</v>
      </c>
      <c r="P2103" s="49" t="s">
        <v>34</v>
      </c>
      <c r="Q2103" s="49">
        <v>8750000</v>
      </c>
      <c r="R2103" s="49">
        <v>32.510452999999998</v>
      </c>
      <c r="S2103" s="49">
        <v>52.540310169999998</v>
      </c>
      <c r="T2103" s="49">
        <v>91.068026500905589</v>
      </c>
      <c r="U2103" s="49" t="s">
        <v>2146</v>
      </c>
      <c r="V2103" s="49">
        <v>0.38716777524115931</v>
      </c>
      <c r="W2103" s="49">
        <v>1.46361538099982</v>
      </c>
      <c r="X2103" s="49">
        <v>2.8030414572599698</v>
      </c>
      <c r="Y2103" s="49">
        <v>43.290639746693699</v>
      </c>
      <c r="Z2103" s="49">
        <v>0.42787999999999998</v>
      </c>
      <c r="AA2103" s="49">
        <v>144.40234570000001</v>
      </c>
      <c r="AB2103" s="49">
        <v>1.7927415840000001</v>
      </c>
      <c r="AC2103" s="51">
        <v>0.6227652678487694</v>
      </c>
      <c r="AD2103" s="53">
        <v>87500</v>
      </c>
      <c r="AE2103" s="51">
        <v>7.9126983936000057</v>
      </c>
      <c r="AF2103" s="51">
        <v>20.975529873606291</v>
      </c>
      <c r="AG2103" s="51">
        <v>1.3412475893554823</v>
      </c>
      <c r="AH2103" s="51">
        <v>0.11241942673851835</v>
      </c>
      <c r="AI2103" s="51">
        <v>6.3943442546506871E-2</v>
      </c>
      <c r="AJ2103" s="51">
        <v>0.11715383591147577</v>
      </c>
      <c r="AK2103" s="51">
        <v>49.705612070479475</v>
      </c>
      <c r="AL2103" s="51">
        <v>30.461200828151824</v>
      </c>
      <c r="AM2103" s="51">
        <v>68.950023312807119</v>
      </c>
    </row>
    <row r="2104" spans="1:39">
      <c r="A2104" t="s">
        <v>4349</v>
      </c>
      <c r="B2104">
        <v>7</v>
      </c>
      <c r="C2104" t="s">
        <v>4350</v>
      </c>
      <c r="D2104" t="s">
        <v>4149</v>
      </c>
      <c r="E2104" t="s">
        <v>137</v>
      </c>
      <c r="F2104" t="s">
        <v>138</v>
      </c>
      <c r="G2104" t="s">
        <v>139</v>
      </c>
      <c r="H2104" t="s">
        <v>140</v>
      </c>
      <c r="I2104" t="s">
        <v>10</v>
      </c>
      <c r="J2104" t="s">
        <v>4150</v>
      </c>
      <c r="K2104">
        <v>50</v>
      </c>
      <c r="L2104">
        <v>79472120</v>
      </c>
      <c r="M2104" t="s">
        <v>2145</v>
      </c>
      <c r="N2104">
        <v>101</v>
      </c>
      <c r="O2104">
        <v>699354.65600000054</v>
      </c>
      <c r="P2104" s="49" t="s">
        <v>34</v>
      </c>
      <c r="Q2104" s="49">
        <v>8750000</v>
      </c>
      <c r="R2104" s="49">
        <v>32.510452999999998</v>
      </c>
      <c r="S2104" s="49">
        <v>52.540310169999998</v>
      </c>
      <c r="T2104" s="49">
        <v>91.068026500905589</v>
      </c>
      <c r="U2104" s="49" t="s">
        <v>2146</v>
      </c>
      <c r="V2104" s="49">
        <v>0.38716777524115931</v>
      </c>
      <c r="W2104" s="49">
        <v>1.46361538099982</v>
      </c>
      <c r="X2104" s="49">
        <v>2.8030414572599698</v>
      </c>
      <c r="Y2104" s="49">
        <v>43.290639746693699</v>
      </c>
      <c r="Z2104" s="49">
        <v>0.42787999999999998</v>
      </c>
      <c r="AA2104" s="49">
        <v>144.40234570000001</v>
      </c>
      <c r="AB2104" s="49">
        <v>1.7927415840000001</v>
      </c>
      <c r="AC2104" s="51">
        <v>0.6227652678487694</v>
      </c>
      <c r="AD2104" s="53">
        <v>87500</v>
      </c>
      <c r="AE2104" s="51">
        <v>7.9926246400000061</v>
      </c>
      <c r="AF2104" s="51">
        <v>21.187403912733629</v>
      </c>
      <c r="AG2104" s="51">
        <v>1.3652441635281327</v>
      </c>
      <c r="AH2104" s="51">
        <v>0.11325868082511205</v>
      </c>
      <c r="AI2104" s="51">
        <v>6.443659492929292E-2</v>
      </c>
      <c r="AJ2104" s="51">
        <v>0.11715383591147577</v>
      </c>
      <c r="AK2104" s="51">
        <v>50.088957728051284</v>
      </c>
      <c r="AL2104" s="51">
        <v>30.696127400333197</v>
      </c>
      <c r="AM2104" s="51">
        <v>69.481788055769371</v>
      </c>
    </row>
    <row r="2105" spans="1:39">
      <c r="A2105" t="s">
        <v>4351</v>
      </c>
      <c r="B2105">
        <v>7</v>
      </c>
      <c r="C2105" t="s">
        <v>4352</v>
      </c>
      <c r="D2105" t="s">
        <v>4149</v>
      </c>
      <c r="E2105" t="s">
        <v>137</v>
      </c>
      <c r="F2105" t="s">
        <v>138</v>
      </c>
      <c r="G2105" t="s">
        <v>139</v>
      </c>
      <c r="H2105" t="s">
        <v>140</v>
      </c>
      <c r="I2105" t="s">
        <v>10</v>
      </c>
      <c r="J2105" t="s">
        <v>4150</v>
      </c>
      <c r="K2105">
        <v>50</v>
      </c>
      <c r="L2105">
        <v>79472120</v>
      </c>
      <c r="M2105" t="s">
        <v>2145</v>
      </c>
      <c r="N2105">
        <v>102</v>
      </c>
      <c r="O2105">
        <v>706348.20256000059</v>
      </c>
      <c r="P2105" s="49" t="s">
        <v>34</v>
      </c>
      <c r="Q2105" s="49">
        <v>8750000</v>
      </c>
      <c r="R2105" s="49">
        <v>32.510452999999998</v>
      </c>
      <c r="S2105" s="49">
        <v>52.540310169999998</v>
      </c>
      <c r="T2105" s="49">
        <v>91.068026500905589</v>
      </c>
      <c r="U2105" s="49" t="s">
        <v>2146</v>
      </c>
      <c r="V2105" s="49">
        <v>0.38716777524115931</v>
      </c>
      <c r="W2105" s="49">
        <v>1.46361538099982</v>
      </c>
      <c r="X2105" s="49">
        <v>2.8030414572599698</v>
      </c>
      <c r="Y2105" s="49">
        <v>43.290639746693699</v>
      </c>
      <c r="Z2105" s="49">
        <v>0.42787999999999998</v>
      </c>
      <c r="AA2105" s="49">
        <v>144.40234570000001</v>
      </c>
      <c r="AB2105" s="49">
        <v>1.7927415840000001</v>
      </c>
      <c r="AC2105" s="51">
        <v>0.6227652678487694</v>
      </c>
      <c r="AD2105" s="53">
        <v>87500</v>
      </c>
      <c r="AE2105" s="51">
        <v>8.0725508864000073</v>
      </c>
      <c r="AF2105" s="51">
        <v>21.39927795186097</v>
      </c>
      <c r="AG2105" s="51">
        <v>1.389417835264495</v>
      </c>
      <c r="AH2105" s="51">
        <v>0.11409454332360827</v>
      </c>
      <c r="AI2105" s="51">
        <v>6.4928257784682197E-2</v>
      </c>
      <c r="AJ2105" s="51">
        <v>0.11715383591147577</v>
      </c>
      <c r="AK2105" s="51">
        <v>50.471145520672387</v>
      </c>
      <c r="AL2105" s="51">
        <v>30.930344395560855</v>
      </c>
      <c r="AM2105" s="51">
        <v>70.011946645783908</v>
      </c>
    </row>
    <row r="2106" spans="1:39">
      <c r="A2106" t="s">
        <v>4353</v>
      </c>
      <c r="B2106">
        <v>7</v>
      </c>
      <c r="C2106" t="s">
        <v>4354</v>
      </c>
      <c r="D2106" t="s">
        <v>4149</v>
      </c>
      <c r="E2106" t="s">
        <v>137</v>
      </c>
      <c r="F2106" t="s">
        <v>138</v>
      </c>
      <c r="G2106" t="s">
        <v>139</v>
      </c>
      <c r="H2106" t="s">
        <v>140</v>
      </c>
      <c r="I2106" t="s">
        <v>10</v>
      </c>
      <c r="J2106" t="s">
        <v>4150</v>
      </c>
      <c r="K2106">
        <v>50</v>
      </c>
      <c r="L2106">
        <v>79472120</v>
      </c>
      <c r="M2106" t="s">
        <v>2145</v>
      </c>
      <c r="N2106">
        <v>103</v>
      </c>
      <c r="O2106">
        <v>713341.74912000063</v>
      </c>
      <c r="P2106" s="49" t="s">
        <v>34</v>
      </c>
      <c r="Q2106" s="49">
        <v>8750000</v>
      </c>
      <c r="R2106" s="49">
        <v>32.510452999999998</v>
      </c>
      <c r="S2106" s="49">
        <v>52.540310169999998</v>
      </c>
      <c r="T2106" s="49">
        <v>91.068026500905589</v>
      </c>
      <c r="U2106" s="49" t="s">
        <v>2146</v>
      </c>
      <c r="V2106" s="49">
        <v>0.38716777524115931</v>
      </c>
      <c r="W2106" s="49">
        <v>1.46361538099982</v>
      </c>
      <c r="X2106" s="49">
        <v>2.8030414572599698</v>
      </c>
      <c r="Y2106" s="49">
        <v>43.290639746693699</v>
      </c>
      <c r="Z2106" s="49">
        <v>0.42787999999999998</v>
      </c>
      <c r="AA2106" s="49">
        <v>144.40234570000001</v>
      </c>
      <c r="AB2106" s="49">
        <v>1.7927415840000001</v>
      </c>
      <c r="AC2106" s="51">
        <v>0.6227652678487694</v>
      </c>
      <c r="AD2106" s="53">
        <v>87500</v>
      </c>
      <c r="AE2106" s="51">
        <v>8.1524771328000067</v>
      </c>
      <c r="AF2106" s="51">
        <v>21.611151990988304</v>
      </c>
      <c r="AG2106" s="51">
        <v>1.4137678894273504</v>
      </c>
      <c r="AH2106" s="51">
        <v>0.11492703052789431</v>
      </c>
      <c r="AI2106" s="51">
        <v>6.5418441831184268E-2</v>
      </c>
      <c r="AJ2106" s="51">
        <v>0.11715383591147577</v>
      </c>
      <c r="AK2106" s="51">
        <v>50.852183780238235</v>
      </c>
      <c r="AL2106" s="51">
        <v>31.163856919888833</v>
      </c>
      <c r="AM2106" s="51">
        <v>70.540510640587641</v>
      </c>
    </row>
    <row r="2107" spans="1:39">
      <c r="A2107" t="s">
        <v>4355</v>
      </c>
      <c r="B2107">
        <v>7</v>
      </c>
      <c r="C2107" t="s">
        <v>4356</v>
      </c>
      <c r="D2107" t="s">
        <v>4149</v>
      </c>
      <c r="E2107" t="s">
        <v>137</v>
      </c>
      <c r="F2107" t="s">
        <v>138</v>
      </c>
      <c r="G2107" t="s">
        <v>139</v>
      </c>
      <c r="H2107" t="s">
        <v>140</v>
      </c>
      <c r="I2107" t="s">
        <v>10</v>
      </c>
      <c r="J2107" t="s">
        <v>4150</v>
      </c>
      <c r="K2107">
        <v>50</v>
      </c>
      <c r="L2107">
        <v>79472120</v>
      </c>
      <c r="M2107" t="s">
        <v>2145</v>
      </c>
      <c r="N2107">
        <v>104</v>
      </c>
      <c r="O2107">
        <v>720335.29568000068</v>
      </c>
      <c r="P2107" s="49" t="s">
        <v>34</v>
      </c>
      <c r="Q2107" s="49">
        <v>8750000</v>
      </c>
      <c r="R2107" s="49">
        <v>32.510452999999998</v>
      </c>
      <c r="S2107" s="49">
        <v>52.540310169999998</v>
      </c>
      <c r="T2107" s="49">
        <v>91.068026500905589</v>
      </c>
      <c r="U2107" s="49" t="s">
        <v>2146</v>
      </c>
      <c r="V2107" s="49">
        <v>0.38716777524115931</v>
      </c>
      <c r="W2107" s="49">
        <v>1.46361538099982</v>
      </c>
      <c r="X2107" s="49">
        <v>2.8030414572599698</v>
      </c>
      <c r="Y2107" s="49">
        <v>43.290639746693699</v>
      </c>
      <c r="Z2107" s="49">
        <v>0.42787999999999998</v>
      </c>
      <c r="AA2107" s="49">
        <v>144.40234570000001</v>
      </c>
      <c r="AB2107" s="49">
        <v>1.7927415840000001</v>
      </c>
      <c r="AC2107" s="51">
        <v>0.6227652678487694</v>
      </c>
      <c r="AD2107" s="53">
        <v>87500</v>
      </c>
      <c r="AE2107" s="51">
        <v>8.232403379200008</v>
      </c>
      <c r="AF2107" s="51">
        <v>21.823026030115642</v>
      </c>
      <c r="AG2107" s="51">
        <v>1.4382936142380522</v>
      </c>
      <c r="AH2107" s="51">
        <v>0.11575615828969818</v>
      </c>
      <c r="AI2107" s="51">
        <v>6.5907157524956253E-2</v>
      </c>
      <c r="AJ2107" s="51">
        <v>0.11715383591147577</v>
      </c>
      <c r="AK2107" s="51">
        <v>51.232080634707991</v>
      </c>
      <c r="AL2107" s="51">
        <v>31.396669954392419</v>
      </c>
      <c r="AM2107" s="51">
        <v>71.06749131502356</v>
      </c>
    </row>
    <row r="2108" spans="1:39">
      <c r="A2108" t="s">
        <v>4357</v>
      </c>
      <c r="B2108">
        <v>7</v>
      </c>
      <c r="C2108" t="s">
        <v>4358</v>
      </c>
      <c r="D2108" t="s">
        <v>4149</v>
      </c>
      <c r="E2108" t="s">
        <v>137</v>
      </c>
      <c r="F2108" t="s">
        <v>138</v>
      </c>
      <c r="G2108" t="s">
        <v>139</v>
      </c>
      <c r="H2108" t="s">
        <v>140</v>
      </c>
      <c r="I2108" t="s">
        <v>10</v>
      </c>
      <c r="J2108" t="s">
        <v>4150</v>
      </c>
      <c r="K2108">
        <v>50</v>
      </c>
      <c r="L2108">
        <v>79472120</v>
      </c>
      <c r="M2108" t="s">
        <v>2145</v>
      </c>
      <c r="N2108">
        <v>105</v>
      </c>
      <c r="O2108">
        <v>727328.84224000073</v>
      </c>
      <c r="P2108" s="49" t="s">
        <v>34</v>
      </c>
      <c r="Q2108" s="49">
        <v>8750000</v>
      </c>
      <c r="R2108" s="49">
        <v>32.510452999999998</v>
      </c>
      <c r="S2108" s="49">
        <v>52.540310169999998</v>
      </c>
      <c r="T2108" s="49">
        <v>91.068026500905589</v>
      </c>
      <c r="U2108" s="49" t="s">
        <v>2146</v>
      </c>
      <c r="V2108" s="49">
        <v>0.38716777524115931</v>
      </c>
      <c r="W2108" s="49">
        <v>1.46361538099982</v>
      </c>
      <c r="X2108" s="49">
        <v>2.8030414572599698</v>
      </c>
      <c r="Y2108" s="49">
        <v>43.290639746693699</v>
      </c>
      <c r="Z2108" s="49">
        <v>0.42787999999999998</v>
      </c>
      <c r="AA2108" s="49">
        <v>144.40234570000001</v>
      </c>
      <c r="AB2108" s="49">
        <v>1.7927415840000001</v>
      </c>
      <c r="AC2108" s="51">
        <v>0.6227652678487694</v>
      </c>
      <c r="AD2108" s="53">
        <v>87500</v>
      </c>
      <c r="AE2108" s="51">
        <v>8.3123296256000074</v>
      </c>
      <c r="AF2108" s="51">
        <v>22.03490006924298</v>
      </c>
      <c r="AG2108" s="51">
        <v>1.4629943011861057</v>
      </c>
      <c r="AH2108" s="51">
        <v>0.1165819420340036</v>
      </c>
      <c r="AI2108" s="51">
        <v>6.6394415068312479E-2</v>
      </c>
      <c r="AJ2108" s="51">
        <v>0.11715383591147577</v>
      </c>
      <c r="AK2108" s="51">
        <v>51.610844014719383</v>
      </c>
      <c r="AL2108" s="51">
        <v>31.628788359221979</v>
      </c>
      <c r="AM2108" s="51">
        <v>71.592899670216795</v>
      </c>
    </row>
    <row r="2109" spans="1:39">
      <c r="A2109" t="s">
        <v>4359</v>
      </c>
      <c r="B2109">
        <v>7</v>
      </c>
      <c r="C2109" t="s">
        <v>4360</v>
      </c>
      <c r="D2109" t="s">
        <v>4149</v>
      </c>
      <c r="E2109" t="s">
        <v>137</v>
      </c>
      <c r="F2109" t="s">
        <v>138</v>
      </c>
      <c r="G2109" t="s">
        <v>139</v>
      </c>
      <c r="H2109" t="s">
        <v>140</v>
      </c>
      <c r="I2109" t="s">
        <v>10</v>
      </c>
      <c r="J2109" t="s">
        <v>4150</v>
      </c>
      <c r="K2109">
        <v>50</v>
      </c>
      <c r="L2109">
        <v>79472120</v>
      </c>
      <c r="M2109" t="s">
        <v>2145</v>
      </c>
      <c r="N2109">
        <v>106</v>
      </c>
      <c r="O2109">
        <v>734322.38880000077</v>
      </c>
      <c r="P2109" s="49" t="s">
        <v>34</v>
      </c>
      <c r="Q2109" s="49">
        <v>8750000</v>
      </c>
      <c r="R2109" s="49">
        <v>32.510452999999998</v>
      </c>
      <c r="S2109" s="49">
        <v>52.540310169999998</v>
      </c>
      <c r="T2109" s="49">
        <v>91.068026500905589</v>
      </c>
      <c r="U2109" s="49" t="s">
        <v>2146</v>
      </c>
      <c r="V2109" s="49">
        <v>0.38716777524115931</v>
      </c>
      <c r="W2109" s="49">
        <v>1.46361538099982</v>
      </c>
      <c r="X2109" s="49">
        <v>2.8030414572599698</v>
      </c>
      <c r="Y2109" s="49">
        <v>43.290639746693699</v>
      </c>
      <c r="Z2109" s="49">
        <v>0.42787999999999998</v>
      </c>
      <c r="AA2109" s="49">
        <v>144.40234570000001</v>
      </c>
      <c r="AB2109" s="49">
        <v>1.7927415840000001</v>
      </c>
      <c r="AC2109" s="51">
        <v>0.6227652678487694</v>
      </c>
      <c r="AD2109" s="53">
        <v>87500</v>
      </c>
      <c r="AE2109" s="51">
        <v>8.3922558720000087</v>
      </c>
      <c r="AF2109" s="51">
        <v>22.246774108370317</v>
      </c>
      <c r="AG2109" s="51">
        <v>1.487869244941868</v>
      </c>
      <c r="AH2109" s="51">
        <v>0.1174043967737466</v>
      </c>
      <c r="AI2109" s="51">
        <v>6.6880224417888046E-2</v>
      </c>
      <c r="AJ2109" s="51">
        <v>0.11715383591147577</v>
      </c>
      <c r="AK2109" s="51">
        <v>51.988481659934564</v>
      </c>
      <c r="AL2109" s="51">
        <v>31.86021687749189</v>
      </c>
      <c r="AM2109" s="51">
        <v>72.116746442377249</v>
      </c>
    </row>
    <row r="2110" spans="1:39">
      <c r="A2110" t="s">
        <v>4361</v>
      </c>
      <c r="B2110">
        <v>7</v>
      </c>
      <c r="C2110" t="s">
        <v>4362</v>
      </c>
      <c r="D2110" t="s">
        <v>4149</v>
      </c>
      <c r="E2110" t="s">
        <v>137</v>
      </c>
      <c r="F2110" t="s">
        <v>138</v>
      </c>
      <c r="G2110" t="s">
        <v>139</v>
      </c>
      <c r="H2110" t="s">
        <v>140</v>
      </c>
      <c r="I2110" t="s">
        <v>10</v>
      </c>
      <c r="J2110" t="s">
        <v>4150</v>
      </c>
      <c r="K2110">
        <v>50</v>
      </c>
      <c r="L2110">
        <v>79472120</v>
      </c>
      <c r="M2110" t="s">
        <v>2145</v>
      </c>
      <c r="N2110">
        <v>107</v>
      </c>
      <c r="O2110">
        <v>741315.93536000082</v>
      </c>
      <c r="P2110" s="49" t="s">
        <v>34</v>
      </c>
      <c r="Q2110" s="49">
        <v>8750000</v>
      </c>
      <c r="R2110" s="49">
        <v>32.510452999999998</v>
      </c>
      <c r="S2110" s="49">
        <v>52.540310169999998</v>
      </c>
      <c r="T2110" s="49">
        <v>91.068026500905589</v>
      </c>
      <c r="U2110" s="49" t="s">
        <v>2146</v>
      </c>
      <c r="V2110" s="49">
        <v>0.38716777524115931</v>
      </c>
      <c r="W2110" s="49">
        <v>1.46361538099982</v>
      </c>
      <c r="X2110" s="49">
        <v>2.8030414572599698</v>
      </c>
      <c r="Y2110" s="49">
        <v>43.290639746693699</v>
      </c>
      <c r="Z2110" s="49">
        <v>0.42787999999999998</v>
      </c>
      <c r="AA2110" s="49">
        <v>144.40234570000001</v>
      </c>
      <c r="AB2110" s="49">
        <v>1.7927415840000001</v>
      </c>
      <c r="AC2110" s="51">
        <v>0.6227652678487694</v>
      </c>
      <c r="AD2110" s="53">
        <v>87500</v>
      </c>
      <c r="AE2110" s="51">
        <v>8.4721821184000099</v>
      </c>
      <c r="AF2110" s="51">
        <v>22.458648147497655</v>
      </c>
      <c r="AG2110" s="51">
        <v>1.5129177432722283</v>
      </c>
      <c r="AH2110" s="51">
        <v>0.11822353712389443</v>
      </c>
      <c r="AI2110" s="51">
        <v>6.7364595292473017E-2</v>
      </c>
      <c r="AJ2110" s="51">
        <v>0.11715383591147577</v>
      </c>
      <c r="AK2110" s="51">
        <v>52.365001125129901</v>
      </c>
      <c r="AL2110" s="51">
        <v>32.090960139012559</v>
      </c>
      <c r="AM2110" s="51">
        <v>72.63904211124725</v>
      </c>
    </row>
    <row r="2111" spans="1:39">
      <c r="A2111" t="s">
        <v>4363</v>
      </c>
      <c r="B2111">
        <v>7</v>
      </c>
      <c r="C2111" t="s">
        <v>4364</v>
      </c>
      <c r="D2111" t="s">
        <v>4149</v>
      </c>
      <c r="E2111" t="s">
        <v>137</v>
      </c>
      <c r="F2111" t="s">
        <v>138</v>
      </c>
      <c r="G2111" t="s">
        <v>139</v>
      </c>
      <c r="H2111" t="s">
        <v>140</v>
      </c>
      <c r="I2111" t="s">
        <v>10</v>
      </c>
      <c r="J2111" t="s">
        <v>4150</v>
      </c>
      <c r="K2111">
        <v>50</v>
      </c>
      <c r="L2111">
        <v>79472120</v>
      </c>
      <c r="M2111" t="s">
        <v>2145</v>
      </c>
      <c r="N2111">
        <v>108</v>
      </c>
      <c r="O2111">
        <v>748309.48192000086</v>
      </c>
      <c r="P2111" s="49" t="s">
        <v>34</v>
      </c>
      <c r="Q2111" s="49">
        <v>8750000</v>
      </c>
      <c r="R2111" s="49">
        <v>32.510452999999998</v>
      </c>
      <c r="S2111" s="49">
        <v>52.540310169999998</v>
      </c>
      <c r="T2111" s="49">
        <v>91.068026500905589</v>
      </c>
      <c r="U2111" s="49" t="s">
        <v>2146</v>
      </c>
      <c r="V2111" s="49">
        <v>0.38716777524115931</v>
      </c>
      <c r="W2111" s="49">
        <v>1.46361538099982</v>
      </c>
      <c r="X2111" s="49">
        <v>2.8030414572599698</v>
      </c>
      <c r="Y2111" s="49">
        <v>43.290639746693699</v>
      </c>
      <c r="Z2111" s="49">
        <v>0.42787999999999998</v>
      </c>
      <c r="AA2111" s="49">
        <v>144.40234570000001</v>
      </c>
      <c r="AB2111" s="49">
        <v>1.7927415840000001</v>
      </c>
      <c r="AC2111" s="51">
        <v>0.6227652678487694</v>
      </c>
      <c r="AD2111" s="53">
        <v>87500</v>
      </c>
      <c r="AE2111" s="51">
        <v>8.5521083648000094</v>
      </c>
      <c r="AF2111" s="51">
        <v>22.670522186624993</v>
      </c>
      <c r="AG2111" s="51">
        <v>1.5381390969591702</v>
      </c>
      <c r="AH2111" s="51">
        <v>0.11903937731504563</v>
      </c>
      <c r="AI2111" s="51">
        <v>6.7847537180534448E-2</v>
      </c>
      <c r="AJ2111" s="51">
        <v>0.11715383591147577</v>
      </c>
      <c r="AK2111" s="51">
        <v>52.740409786043138</v>
      </c>
      <c r="AL2111" s="51">
        <v>32.321022663873748</v>
      </c>
      <c r="AM2111" s="51">
        <v>73.159796908212513</v>
      </c>
    </row>
    <row r="2112" spans="1:39">
      <c r="A2112" t="s">
        <v>4365</v>
      </c>
      <c r="B2112">
        <v>7</v>
      </c>
      <c r="C2112" t="s">
        <v>4366</v>
      </c>
      <c r="D2112" t="s">
        <v>4149</v>
      </c>
      <c r="E2112" t="s">
        <v>137</v>
      </c>
      <c r="F2112" t="s">
        <v>138</v>
      </c>
      <c r="G2112" t="s">
        <v>139</v>
      </c>
      <c r="H2112" t="s">
        <v>140</v>
      </c>
      <c r="I2112" t="s">
        <v>10</v>
      </c>
      <c r="J2112" t="s">
        <v>4150</v>
      </c>
      <c r="K2112">
        <v>50</v>
      </c>
      <c r="L2112">
        <v>79472120</v>
      </c>
      <c r="M2112" t="s">
        <v>2145</v>
      </c>
      <c r="N2112">
        <v>109</v>
      </c>
      <c r="O2112">
        <v>755303.02848000091</v>
      </c>
      <c r="P2112" s="49" t="s">
        <v>34</v>
      </c>
      <c r="Q2112" s="49">
        <v>8750000</v>
      </c>
      <c r="R2112" s="49">
        <v>32.510452999999998</v>
      </c>
      <c r="S2112" s="49">
        <v>52.540310169999998</v>
      </c>
      <c r="T2112" s="49">
        <v>91.068026500905589</v>
      </c>
      <c r="U2112" s="49" t="s">
        <v>2146</v>
      </c>
      <c r="V2112" s="49">
        <v>0.38716777524115931</v>
      </c>
      <c r="W2112" s="49">
        <v>1.46361538099982</v>
      </c>
      <c r="X2112" s="49">
        <v>2.8030414572599698</v>
      </c>
      <c r="Y2112" s="49">
        <v>43.290639746693699</v>
      </c>
      <c r="Z2112" s="49">
        <v>0.42787999999999998</v>
      </c>
      <c r="AA2112" s="49">
        <v>144.40234570000001</v>
      </c>
      <c r="AB2112" s="49">
        <v>1.7927415840000001</v>
      </c>
      <c r="AC2112" s="51">
        <v>0.6227652678487694</v>
      </c>
      <c r="AD2112" s="53">
        <v>87500</v>
      </c>
      <c r="AE2112" s="51">
        <v>8.6320346112000106</v>
      </c>
      <c r="AF2112" s="51">
        <v>22.882396225752331</v>
      </c>
      <c r="AG2112" s="51">
        <v>1.5635326097210898</v>
      </c>
      <c r="AH2112" s="51">
        <v>0.11985193120643686</v>
      </c>
      <c r="AI2112" s="51">
        <v>6.8329059347440949E-2</v>
      </c>
      <c r="AJ2112" s="51">
        <v>0.11715383591147577</v>
      </c>
      <c r="AK2112" s="51">
        <v>53.114714844989308</v>
      </c>
      <c r="AL2112" s="51">
        <v>32.550408865886219</v>
      </c>
      <c r="AM2112" s="51">
        <v>73.67902082409239</v>
      </c>
    </row>
    <row r="2113" spans="1:39">
      <c r="A2113" t="s">
        <v>4367</v>
      </c>
      <c r="B2113">
        <v>7</v>
      </c>
      <c r="C2113" t="s">
        <v>4368</v>
      </c>
      <c r="D2113" t="s">
        <v>4149</v>
      </c>
      <c r="E2113" t="s">
        <v>137</v>
      </c>
      <c r="F2113" t="s">
        <v>138</v>
      </c>
      <c r="G2113" t="s">
        <v>139</v>
      </c>
      <c r="H2113" t="s">
        <v>140</v>
      </c>
      <c r="I2113" t="s">
        <v>10</v>
      </c>
      <c r="J2113" t="s">
        <v>4150</v>
      </c>
      <c r="K2113">
        <v>50</v>
      </c>
      <c r="L2113">
        <v>79472120</v>
      </c>
      <c r="M2113" t="s">
        <v>2145</v>
      </c>
      <c r="N2113">
        <v>110</v>
      </c>
      <c r="O2113">
        <v>762296.57504000096</v>
      </c>
      <c r="P2113" s="49" t="s">
        <v>34</v>
      </c>
      <c r="Q2113" s="49">
        <v>8750000</v>
      </c>
      <c r="R2113" s="49">
        <v>32.510452999999998</v>
      </c>
      <c r="S2113" s="49">
        <v>52.540310169999998</v>
      </c>
      <c r="T2113" s="49">
        <v>91.068026500905589</v>
      </c>
      <c r="U2113" s="49" t="s">
        <v>2146</v>
      </c>
      <c r="V2113" s="49">
        <v>0.38716777524115931</v>
      </c>
      <c r="W2113" s="49">
        <v>1.46361538099982</v>
      </c>
      <c r="X2113" s="49">
        <v>2.8030414572599698</v>
      </c>
      <c r="Y2113" s="49">
        <v>43.290639746693699</v>
      </c>
      <c r="Z2113" s="49">
        <v>0.42787999999999998</v>
      </c>
      <c r="AA2113" s="49">
        <v>144.40234570000001</v>
      </c>
      <c r="AB2113" s="49">
        <v>1.7927415840000001</v>
      </c>
      <c r="AC2113" s="51">
        <v>0.6227652678487694</v>
      </c>
      <c r="AD2113" s="53">
        <v>87500</v>
      </c>
      <c r="AE2113" s="51">
        <v>8.71196085760001</v>
      </c>
      <c r="AF2113" s="51">
        <v>23.094270264879665</v>
      </c>
      <c r="AG2113" s="51">
        <v>1.5890975881367606</v>
      </c>
      <c r="AH2113" s="51">
        <v>0.1206612122984381</v>
      </c>
      <c r="AI2113" s="51">
        <v>6.8809170842404219E-2</v>
      </c>
      <c r="AJ2113" s="51">
        <v>0.11715383591147577</v>
      </c>
      <c r="AK2113" s="51">
        <v>53.487923336256657</v>
      </c>
      <c r="AL2113" s="51">
        <v>32.779123055888476</v>
      </c>
      <c r="AM2113" s="51">
        <v>74.196723616624823</v>
      </c>
    </row>
    <row r="2114" spans="1:39">
      <c r="A2114" t="s">
        <v>4369</v>
      </c>
      <c r="B2114">
        <v>7</v>
      </c>
      <c r="C2114" t="s">
        <v>4370</v>
      </c>
      <c r="D2114" t="s">
        <v>4149</v>
      </c>
      <c r="E2114" t="s">
        <v>137</v>
      </c>
      <c r="F2114" t="s">
        <v>138</v>
      </c>
      <c r="G2114" t="s">
        <v>139</v>
      </c>
      <c r="H2114" t="s">
        <v>140</v>
      </c>
      <c r="I2114" t="s">
        <v>10</v>
      </c>
      <c r="J2114" t="s">
        <v>4150</v>
      </c>
      <c r="K2114">
        <v>50</v>
      </c>
      <c r="L2114">
        <v>79472120</v>
      </c>
      <c r="M2114" t="s">
        <v>2145</v>
      </c>
      <c r="N2114">
        <v>111</v>
      </c>
      <c r="O2114">
        <v>769290.121600001</v>
      </c>
      <c r="P2114" s="49" t="s">
        <v>34</v>
      </c>
      <c r="Q2114" s="49">
        <v>8750000</v>
      </c>
      <c r="R2114" s="49">
        <v>32.510452999999998</v>
      </c>
      <c r="S2114" s="49">
        <v>52.540310169999998</v>
      </c>
      <c r="T2114" s="49">
        <v>91.068026500905589</v>
      </c>
      <c r="U2114" s="49" t="s">
        <v>2146</v>
      </c>
      <c r="V2114" s="49">
        <v>0.38716777524115931</v>
      </c>
      <c r="W2114" s="49">
        <v>1.46361538099982</v>
      </c>
      <c r="X2114" s="49">
        <v>2.8030414572599698</v>
      </c>
      <c r="Y2114" s="49">
        <v>43.290639746693699</v>
      </c>
      <c r="Z2114" s="49">
        <v>0.42787999999999998</v>
      </c>
      <c r="AA2114" s="49">
        <v>144.40234570000001</v>
      </c>
      <c r="AB2114" s="49">
        <v>1.7927415840000001</v>
      </c>
      <c r="AC2114" s="51">
        <v>0.6227652678487694</v>
      </c>
      <c r="AD2114" s="53">
        <v>87500</v>
      </c>
      <c r="AE2114" s="51">
        <v>8.7918871040000113</v>
      </c>
      <c r="AF2114" s="51">
        <v>23.306144304007006</v>
      </c>
      <c r="AG2114" s="51">
        <v>1.6148333415718277</v>
      </c>
      <c r="AH2114" s="51">
        <v>0.12146723374447624</v>
      </c>
      <c r="AI2114" s="51">
        <v>6.9287880505150334E-2</v>
      </c>
      <c r="AJ2114" s="51">
        <v>0.11715383591147577</v>
      </c>
      <c r="AK2114" s="51">
        <v>53.860042131292474</v>
      </c>
      <c r="AL2114" s="51">
        <v>33.007169444924862</v>
      </c>
      <c r="AM2114" s="51">
        <v>74.712914817660092</v>
      </c>
    </row>
    <row r="2115" spans="1:39">
      <c r="A2115" t="s">
        <v>4371</v>
      </c>
      <c r="B2115">
        <v>7</v>
      </c>
      <c r="C2115" t="s">
        <v>4372</v>
      </c>
      <c r="D2115" t="s">
        <v>4149</v>
      </c>
      <c r="E2115" t="s">
        <v>137</v>
      </c>
      <c r="F2115" t="s">
        <v>138</v>
      </c>
      <c r="G2115" t="s">
        <v>139</v>
      </c>
      <c r="H2115" t="s">
        <v>140</v>
      </c>
      <c r="I2115" t="s">
        <v>10</v>
      </c>
      <c r="J2115" t="s">
        <v>4150</v>
      </c>
      <c r="K2115">
        <v>50</v>
      </c>
      <c r="L2115">
        <v>79472120</v>
      </c>
      <c r="M2115" t="s">
        <v>2145</v>
      </c>
      <c r="N2115">
        <v>112</v>
      </c>
      <c r="O2115">
        <v>776283.66816000105</v>
      </c>
      <c r="P2115" s="49" t="s">
        <v>34</v>
      </c>
      <c r="Q2115" s="49">
        <v>8750000</v>
      </c>
      <c r="R2115" s="49">
        <v>32.510452999999998</v>
      </c>
      <c r="S2115" s="49">
        <v>52.540310169999998</v>
      </c>
      <c r="T2115" s="49">
        <v>91.068026500905589</v>
      </c>
      <c r="U2115" s="49" t="s">
        <v>2146</v>
      </c>
      <c r="V2115" s="49">
        <v>0.38716777524115931</v>
      </c>
      <c r="W2115" s="49">
        <v>1.46361538099982</v>
      </c>
      <c r="X2115" s="49">
        <v>2.8030414572599698</v>
      </c>
      <c r="Y2115" s="49">
        <v>43.290639746693699</v>
      </c>
      <c r="Z2115" s="49">
        <v>0.42787999999999998</v>
      </c>
      <c r="AA2115" s="49">
        <v>144.40234570000001</v>
      </c>
      <c r="AB2115" s="49">
        <v>1.7927415840000001</v>
      </c>
      <c r="AC2115" s="51">
        <v>0.6227652678487694</v>
      </c>
      <c r="AD2115" s="53">
        <v>87500</v>
      </c>
      <c r="AE2115" s="51">
        <v>8.8718133504000125</v>
      </c>
      <c r="AF2115" s="51">
        <v>23.518018343134344</v>
      </c>
      <c r="AG2115" s="51">
        <v>1.6407391821077706</v>
      </c>
      <c r="AH2115" s="51">
        <v>0.12227000836272033</v>
      </c>
      <c r="AI2115" s="51">
        <v>6.9765196972335658E-2</v>
      </c>
      <c r="AJ2115" s="51">
        <v>0.11715383591147577</v>
      </c>
      <c r="AK2115" s="51">
        <v>54.231077943690437</v>
      </c>
      <c r="AL2115" s="51">
        <v>33.234552147301905</v>
      </c>
      <c r="AM2115" s="51">
        <v>75.227603740078962</v>
      </c>
    </row>
    <row r="2116" spans="1:39">
      <c r="A2116" t="s">
        <v>4373</v>
      </c>
      <c r="B2116">
        <v>7</v>
      </c>
      <c r="C2116" t="s">
        <v>4374</v>
      </c>
      <c r="D2116" t="s">
        <v>4149</v>
      </c>
      <c r="E2116" t="s">
        <v>137</v>
      </c>
      <c r="F2116" t="s">
        <v>138</v>
      </c>
      <c r="G2116" t="s">
        <v>139</v>
      </c>
      <c r="H2116" t="s">
        <v>140</v>
      </c>
      <c r="I2116" t="s">
        <v>10</v>
      </c>
      <c r="J2116" t="s">
        <v>4150</v>
      </c>
      <c r="K2116">
        <v>50</v>
      </c>
      <c r="L2116">
        <v>79472120</v>
      </c>
      <c r="M2116" t="s">
        <v>2145</v>
      </c>
      <c r="N2116">
        <v>113</v>
      </c>
      <c r="O2116">
        <v>783277.21472000109</v>
      </c>
      <c r="P2116" s="49" t="s">
        <v>34</v>
      </c>
      <c r="Q2116" s="49">
        <v>8750000</v>
      </c>
      <c r="R2116" s="49">
        <v>32.510452999999998</v>
      </c>
      <c r="S2116" s="49">
        <v>52.540310169999998</v>
      </c>
      <c r="T2116" s="49">
        <v>91.068026500905589</v>
      </c>
      <c r="U2116" s="49" t="s">
        <v>2146</v>
      </c>
      <c r="V2116" s="49">
        <v>0.38716777524115931</v>
      </c>
      <c r="W2116" s="49">
        <v>1.46361538099982</v>
      </c>
      <c r="X2116" s="49">
        <v>2.8030414572599698</v>
      </c>
      <c r="Y2116" s="49">
        <v>43.290639746693699</v>
      </c>
      <c r="Z2116" s="49">
        <v>0.42787999999999998</v>
      </c>
      <c r="AA2116" s="49">
        <v>144.40234570000001</v>
      </c>
      <c r="AB2116" s="49">
        <v>1.7927415840000001</v>
      </c>
      <c r="AC2116" s="51">
        <v>0.6227652678487694</v>
      </c>
      <c r="AD2116" s="53">
        <v>87500</v>
      </c>
      <c r="AE2116" s="51">
        <v>8.951739596800012</v>
      </c>
      <c r="AF2116" s="51">
        <v>23.729892382261678</v>
      </c>
      <c r="AG2116" s="51">
        <v>1.6668144244731804</v>
      </c>
      <c r="AH2116" s="51">
        <v>0.12306954864696215</v>
      </c>
      <c r="AI2116" s="51">
        <v>7.024112868371625E-2</v>
      </c>
      <c r="AJ2116" s="51">
        <v>0.11715383591147577</v>
      </c>
      <c r="AK2116" s="51">
        <v>54.601037333986284</v>
      </c>
      <c r="AL2116" s="51">
        <v>33.461275183527334</v>
      </c>
      <c r="AM2116" s="51">
        <v>75.740799484445233</v>
      </c>
    </row>
    <row r="2117" spans="1:39">
      <c r="A2117" t="s">
        <v>4375</v>
      </c>
      <c r="B2117">
        <v>7</v>
      </c>
      <c r="C2117" t="s">
        <v>4376</v>
      </c>
      <c r="D2117" t="s">
        <v>4149</v>
      </c>
      <c r="E2117" t="s">
        <v>137</v>
      </c>
      <c r="F2117" t="s">
        <v>138</v>
      </c>
      <c r="G2117" t="s">
        <v>139</v>
      </c>
      <c r="H2117" t="s">
        <v>140</v>
      </c>
      <c r="I2117" t="s">
        <v>10</v>
      </c>
      <c r="J2117" t="s">
        <v>4150</v>
      </c>
      <c r="K2117">
        <v>50</v>
      </c>
      <c r="L2117">
        <v>79472120</v>
      </c>
      <c r="M2117" t="s">
        <v>2145</v>
      </c>
      <c r="N2117">
        <v>114</v>
      </c>
      <c r="O2117">
        <v>790270.76128000114</v>
      </c>
      <c r="P2117" s="49" t="s">
        <v>34</v>
      </c>
      <c r="Q2117" s="49">
        <v>8750000</v>
      </c>
      <c r="R2117" s="49">
        <v>32.510452999999998</v>
      </c>
      <c r="S2117" s="49">
        <v>52.540310169999998</v>
      </c>
      <c r="T2117" s="49">
        <v>91.068026500905589</v>
      </c>
      <c r="U2117" s="49" t="s">
        <v>2146</v>
      </c>
      <c r="V2117" s="49">
        <v>0.38716777524115931</v>
      </c>
      <c r="W2117" s="49">
        <v>1.46361538099982</v>
      </c>
      <c r="X2117" s="49">
        <v>2.8030414572599698</v>
      </c>
      <c r="Y2117" s="49">
        <v>43.290639746693699</v>
      </c>
      <c r="Z2117" s="49">
        <v>0.42787999999999998</v>
      </c>
      <c r="AA2117" s="49">
        <v>144.40234570000001</v>
      </c>
      <c r="AB2117" s="49">
        <v>1.7927415840000001</v>
      </c>
      <c r="AC2117" s="51">
        <v>0.6227652678487694</v>
      </c>
      <c r="AD2117" s="53">
        <v>87500</v>
      </c>
      <c r="AE2117" s="51">
        <v>9.0316658432000132</v>
      </c>
      <c r="AF2117" s="51">
        <v>23.941766421389019</v>
      </c>
      <c r="AG2117" s="51">
        <v>1.6930583859773467</v>
      </c>
      <c r="AH2117" s="51">
        <v>0.12386586677753883</v>
      </c>
      <c r="AI2117" s="51">
        <v>7.071568388808637E-2</v>
      </c>
      <c r="AJ2117" s="51">
        <v>0.11715383591147577</v>
      </c>
      <c r="AK2117" s="51">
        <v>54.969926714274067</v>
      </c>
      <c r="AL2117" s="51">
        <v>33.687342483139005</v>
      </c>
      <c r="AM2117" s="51">
        <v>76.252510945409114</v>
      </c>
    </row>
    <row r="2118" spans="1:39">
      <c r="A2118" t="s">
        <v>4377</v>
      </c>
      <c r="B2118">
        <v>7</v>
      </c>
      <c r="C2118" t="s">
        <v>4378</v>
      </c>
      <c r="D2118" t="s">
        <v>4149</v>
      </c>
      <c r="E2118" t="s">
        <v>137</v>
      </c>
      <c r="F2118" t="s">
        <v>138</v>
      </c>
      <c r="G2118" t="s">
        <v>139</v>
      </c>
      <c r="H2118" t="s">
        <v>140</v>
      </c>
      <c r="I2118" t="s">
        <v>10</v>
      </c>
      <c r="J2118" t="s">
        <v>4150</v>
      </c>
      <c r="K2118">
        <v>50</v>
      </c>
      <c r="L2118">
        <v>79472120</v>
      </c>
      <c r="M2118" t="s">
        <v>2145</v>
      </c>
      <c r="N2118">
        <v>115</v>
      </c>
      <c r="O2118">
        <v>797264.30784000119</v>
      </c>
      <c r="P2118" s="49" t="s">
        <v>34</v>
      </c>
      <c r="Q2118" s="49">
        <v>8750000</v>
      </c>
      <c r="R2118" s="49">
        <v>32.510452999999998</v>
      </c>
      <c r="S2118" s="49">
        <v>52.540310169999998</v>
      </c>
      <c r="T2118" s="49">
        <v>91.068026500905589</v>
      </c>
      <c r="U2118" s="49" t="s">
        <v>2146</v>
      </c>
      <c r="V2118" s="49">
        <v>0.38716777524115931</v>
      </c>
      <c r="W2118" s="49">
        <v>1.46361538099982</v>
      </c>
      <c r="X2118" s="49">
        <v>2.8030414572599698</v>
      </c>
      <c r="Y2118" s="49">
        <v>43.290639746693699</v>
      </c>
      <c r="Z2118" s="49">
        <v>0.42787999999999998</v>
      </c>
      <c r="AA2118" s="49">
        <v>144.40234570000001</v>
      </c>
      <c r="AB2118" s="49">
        <v>1.7927415840000001</v>
      </c>
      <c r="AC2118" s="51">
        <v>0.6227652678487694</v>
      </c>
      <c r="AD2118" s="53">
        <v>87500</v>
      </c>
      <c r="AE2118" s="51">
        <v>9.1115920896000144</v>
      </c>
      <c r="AF2118" s="51">
        <v>24.153640460516357</v>
      </c>
      <c r="AG2118" s="51">
        <v>1.7194703864459742</v>
      </c>
      <c r="AH2118" s="51">
        <v>0.12465897463140198</v>
      </c>
      <c r="AI2118" s="51">
        <v>7.1188870648992653E-2</v>
      </c>
      <c r="AJ2118" s="51">
        <v>0.11715383591147577</v>
      </c>
      <c r="AK2118" s="51">
        <v>55.337752352647975</v>
      </c>
      <c r="AL2118" s="51">
        <v>33.912757887427027</v>
      </c>
      <c r="AM2118" s="51">
        <v>76.762746817868916</v>
      </c>
    </row>
    <row r="2119" spans="1:39">
      <c r="A2119" t="s">
        <v>4379</v>
      </c>
      <c r="B2119">
        <v>7</v>
      </c>
      <c r="C2119" t="s">
        <v>4380</v>
      </c>
      <c r="D2119" t="s">
        <v>4149</v>
      </c>
      <c r="E2119" t="s">
        <v>137</v>
      </c>
      <c r="F2119" t="s">
        <v>138</v>
      </c>
      <c r="G2119" t="s">
        <v>139</v>
      </c>
      <c r="H2119" t="s">
        <v>140</v>
      </c>
      <c r="I2119" t="s">
        <v>10</v>
      </c>
      <c r="J2119" t="s">
        <v>4150</v>
      </c>
      <c r="K2119">
        <v>50</v>
      </c>
      <c r="L2119">
        <v>79472120</v>
      </c>
      <c r="M2119" t="s">
        <v>2145</v>
      </c>
      <c r="N2119">
        <v>116</v>
      </c>
      <c r="O2119">
        <v>804257.85440000123</v>
      </c>
      <c r="P2119" s="49" t="s">
        <v>34</v>
      </c>
      <c r="Q2119" s="49">
        <v>8750000</v>
      </c>
      <c r="R2119" s="49">
        <v>32.510452999999998</v>
      </c>
      <c r="S2119" s="49">
        <v>52.540310169999998</v>
      </c>
      <c r="T2119" s="49">
        <v>91.068026500905589</v>
      </c>
      <c r="U2119" s="49" t="s">
        <v>2146</v>
      </c>
      <c r="V2119" s="49">
        <v>0.38716777524115931</v>
      </c>
      <c r="W2119" s="49">
        <v>1.46361538099982</v>
      </c>
      <c r="X2119" s="49">
        <v>2.8030414572599698</v>
      </c>
      <c r="Y2119" s="49">
        <v>43.290639746693699</v>
      </c>
      <c r="Z2119" s="49">
        <v>0.42787999999999998</v>
      </c>
      <c r="AA2119" s="49">
        <v>144.40234570000001</v>
      </c>
      <c r="AB2119" s="49">
        <v>1.7927415840000001</v>
      </c>
      <c r="AC2119" s="51">
        <v>0.6227652678487694</v>
      </c>
      <c r="AD2119" s="53">
        <v>87500</v>
      </c>
      <c r="AE2119" s="51">
        <v>9.1915183360000139</v>
      </c>
      <c r="AF2119" s="51">
        <v>24.365514499643691</v>
      </c>
      <c r="AG2119" s="51">
        <v>1.7460497481589854</v>
      </c>
      <c r="AH2119" s="51">
        <v>0.12544888379192742</v>
      </c>
      <c r="AI2119" s="51">
        <v>7.1660696850235558E-2</v>
      </c>
      <c r="AJ2119" s="51">
        <v>0.11715383591147577</v>
      </c>
      <c r="AK2119" s="51">
        <v>55.704520377478836</v>
      </c>
      <c r="AL2119" s="51">
        <v>34.137525152054529</v>
      </c>
      <c r="AM2119" s="51">
        <v>77.271515602903136</v>
      </c>
    </row>
    <row r="2120" spans="1:39">
      <c r="A2120" t="s">
        <v>4381</v>
      </c>
      <c r="B2120">
        <v>7</v>
      </c>
      <c r="C2120" t="s">
        <v>4382</v>
      </c>
      <c r="D2120" t="s">
        <v>4149</v>
      </c>
      <c r="E2120" t="s">
        <v>137</v>
      </c>
      <c r="F2120" t="s">
        <v>138</v>
      </c>
      <c r="G2120" t="s">
        <v>139</v>
      </c>
      <c r="H2120" t="s">
        <v>140</v>
      </c>
      <c r="I2120" t="s">
        <v>10</v>
      </c>
      <c r="J2120" t="s">
        <v>4150</v>
      </c>
      <c r="K2120">
        <v>50</v>
      </c>
      <c r="L2120">
        <v>79472120</v>
      </c>
      <c r="M2120" t="s">
        <v>2145</v>
      </c>
      <c r="N2120">
        <v>117</v>
      </c>
      <c r="O2120">
        <v>811251.40096000128</v>
      </c>
      <c r="P2120" s="49" t="s">
        <v>34</v>
      </c>
      <c r="Q2120" s="49">
        <v>8750000</v>
      </c>
      <c r="R2120" s="49">
        <v>32.510452999999998</v>
      </c>
      <c r="S2120" s="49">
        <v>52.540310169999998</v>
      </c>
      <c r="T2120" s="49">
        <v>91.068026500905589</v>
      </c>
      <c r="U2120" s="49" t="s">
        <v>2146</v>
      </c>
      <c r="V2120" s="49">
        <v>0.38716777524115931</v>
      </c>
      <c r="W2120" s="49">
        <v>1.46361538099982</v>
      </c>
      <c r="X2120" s="49">
        <v>2.8030414572599698</v>
      </c>
      <c r="Y2120" s="49">
        <v>43.290639746693699</v>
      </c>
      <c r="Z2120" s="49">
        <v>0.42787999999999998</v>
      </c>
      <c r="AA2120" s="49">
        <v>144.40234570000001</v>
      </c>
      <c r="AB2120" s="49">
        <v>1.7927415840000001</v>
      </c>
      <c r="AC2120" s="51">
        <v>0.6227652678487694</v>
      </c>
      <c r="AD2120" s="53">
        <v>87500</v>
      </c>
      <c r="AE2120" s="51">
        <v>9.2714445824000151</v>
      </c>
      <c r="AF2120" s="51">
        <v>24.577388538771032</v>
      </c>
      <c r="AG2120" s="51">
        <v>1.772795795790409</v>
      </c>
      <c r="AH2120" s="51">
        <v>0.12623560555877555</v>
      </c>
      <c r="AI2120" s="51">
        <v>7.2131170201171255E-2</v>
      </c>
      <c r="AJ2120" s="51">
        <v>0.11715383591147577</v>
      </c>
      <c r="AK2120" s="51">
        <v>56.070236781535435</v>
      </c>
      <c r="AL2120" s="51">
        <v>34.361647949583343</v>
      </c>
      <c r="AM2120" s="51">
        <v>77.778825613487527</v>
      </c>
    </row>
    <row r="2121" spans="1:39">
      <c r="A2121" t="s">
        <v>4383</v>
      </c>
      <c r="B2121">
        <v>7</v>
      </c>
      <c r="C2121" t="s">
        <v>4384</v>
      </c>
      <c r="D2121" t="s">
        <v>4149</v>
      </c>
      <c r="E2121" t="s">
        <v>137</v>
      </c>
      <c r="F2121" t="s">
        <v>138</v>
      </c>
      <c r="G2121" t="s">
        <v>139</v>
      </c>
      <c r="H2121" t="s">
        <v>140</v>
      </c>
      <c r="I2121" t="s">
        <v>10</v>
      </c>
      <c r="J2121" t="s">
        <v>4150</v>
      </c>
      <c r="K2121">
        <v>50</v>
      </c>
      <c r="L2121">
        <v>79472120</v>
      </c>
      <c r="M2121" t="s">
        <v>2145</v>
      </c>
      <c r="N2121">
        <v>118</v>
      </c>
      <c r="O2121">
        <v>818244.94752000133</v>
      </c>
      <c r="P2121" s="49" t="s">
        <v>34</v>
      </c>
      <c r="Q2121" s="49">
        <v>8750000</v>
      </c>
      <c r="R2121" s="49">
        <v>32.510452999999998</v>
      </c>
      <c r="S2121" s="49">
        <v>52.540310169999998</v>
      </c>
      <c r="T2121" s="49">
        <v>91.068026500905589</v>
      </c>
      <c r="U2121" s="49" t="s">
        <v>2146</v>
      </c>
      <c r="V2121" s="49">
        <v>0.38716777524115931</v>
      </c>
      <c r="W2121" s="49">
        <v>1.46361538099982</v>
      </c>
      <c r="X2121" s="49">
        <v>2.8030414572599698</v>
      </c>
      <c r="Y2121" s="49">
        <v>43.290639746693699</v>
      </c>
      <c r="Z2121" s="49">
        <v>0.42787999999999998</v>
      </c>
      <c r="AA2121" s="49">
        <v>144.40234570000001</v>
      </c>
      <c r="AB2121" s="49">
        <v>1.7927415840000001</v>
      </c>
      <c r="AC2121" s="51">
        <v>0.6227652678487694</v>
      </c>
      <c r="AD2121" s="53">
        <v>87500</v>
      </c>
      <c r="AE2121" s="51">
        <v>9.3513708288000146</v>
      </c>
      <c r="AF2121" s="51">
        <v>24.789262577898366</v>
      </c>
      <c r="AG2121" s="51">
        <v>1.7997078563501052</v>
      </c>
      <c r="AH2121" s="51">
        <v>0.12701915095658473</v>
      </c>
      <c r="AI2121" s="51">
        <v>7.2600298241815811E-2</v>
      </c>
      <c r="AJ2121" s="51">
        <v>0.11715383591147577</v>
      </c>
      <c r="AK2121" s="51">
        <v>56.434907425952218</v>
      </c>
      <c r="AL2121" s="51">
        <v>34.585129871905522</v>
      </c>
      <c r="AM2121" s="51">
        <v>78.284684979998914</v>
      </c>
    </row>
    <row r="2122" spans="1:39">
      <c r="A2122" t="s">
        <v>4385</v>
      </c>
      <c r="B2122">
        <v>7</v>
      </c>
      <c r="C2122" t="s">
        <v>4386</v>
      </c>
      <c r="D2122" t="s">
        <v>4149</v>
      </c>
      <c r="E2122" t="s">
        <v>137</v>
      </c>
      <c r="F2122" t="s">
        <v>138</v>
      </c>
      <c r="G2122" t="s">
        <v>139</v>
      </c>
      <c r="H2122" t="s">
        <v>140</v>
      </c>
      <c r="I2122" t="s">
        <v>10</v>
      </c>
      <c r="J2122" t="s">
        <v>4150</v>
      </c>
      <c r="K2122">
        <v>50</v>
      </c>
      <c r="L2122">
        <v>79472120</v>
      </c>
      <c r="M2122" t="s">
        <v>2145</v>
      </c>
      <c r="N2122">
        <v>119</v>
      </c>
      <c r="O2122">
        <v>825238.49408000137</v>
      </c>
      <c r="P2122" s="49" t="s">
        <v>34</v>
      </c>
      <c r="Q2122" s="49">
        <v>8750000</v>
      </c>
      <c r="R2122" s="49">
        <v>32.510452999999998</v>
      </c>
      <c r="S2122" s="49">
        <v>52.540310169999998</v>
      </c>
      <c r="T2122" s="49">
        <v>91.068026500905589</v>
      </c>
      <c r="U2122" s="49" t="s">
        <v>2146</v>
      </c>
      <c r="V2122" s="49">
        <v>0.38716777524115931</v>
      </c>
      <c r="W2122" s="49">
        <v>1.46361538099982</v>
      </c>
      <c r="X2122" s="49">
        <v>2.8030414572599698</v>
      </c>
      <c r="Y2122" s="49">
        <v>43.290639746693699</v>
      </c>
      <c r="Z2122" s="49">
        <v>0.42787999999999998</v>
      </c>
      <c r="AA2122" s="49">
        <v>144.40234570000001</v>
      </c>
      <c r="AB2122" s="49">
        <v>1.7927415840000001</v>
      </c>
      <c r="AC2122" s="51">
        <v>0.6227652678487694</v>
      </c>
      <c r="AD2122" s="53">
        <v>87500</v>
      </c>
      <c r="AE2122" s="51">
        <v>9.4312970752000158</v>
      </c>
      <c r="AF2122" s="51">
        <v>25.001136617025708</v>
      </c>
      <c r="AG2122" s="51">
        <v>1.8267852591274403</v>
      </c>
      <c r="AH2122" s="51">
        <v>0.12779953074411776</v>
      </c>
      <c r="AI2122" s="51">
        <v>7.3068088347767526E-2</v>
      </c>
      <c r="AJ2122" s="51">
        <v>0.11715383591147577</v>
      </c>
      <c r="AK2122" s="51">
        <v>56.798538044055604</v>
      </c>
      <c r="AL2122" s="51">
        <v>34.807974432588246</v>
      </c>
      <c r="AM2122" s="51">
        <v>78.789101655522956</v>
      </c>
    </row>
    <row r="2123" spans="1:39">
      <c r="A2123" t="s">
        <v>4387</v>
      </c>
      <c r="B2123">
        <v>7</v>
      </c>
      <c r="C2123" t="s">
        <v>4388</v>
      </c>
      <c r="D2123" t="s">
        <v>4149</v>
      </c>
      <c r="E2123" t="s">
        <v>137</v>
      </c>
      <c r="F2123" t="s">
        <v>138</v>
      </c>
      <c r="G2123" t="s">
        <v>139</v>
      </c>
      <c r="H2123" t="s">
        <v>140</v>
      </c>
      <c r="I2123" t="s">
        <v>10</v>
      </c>
      <c r="J2123" t="s">
        <v>4150</v>
      </c>
      <c r="K2123">
        <v>50</v>
      </c>
      <c r="L2123">
        <v>79472120</v>
      </c>
      <c r="M2123" t="s">
        <v>2145</v>
      </c>
      <c r="N2123">
        <v>120</v>
      </c>
      <c r="O2123">
        <v>832232.04064000142</v>
      </c>
      <c r="P2123" s="49" t="s">
        <v>34</v>
      </c>
      <c r="Q2123" s="49">
        <v>8750000</v>
      </c>
      <c r="R2123" s="49">
        <v>32.510452999999998</v>
      </c>
      <c r="S2123" s="49">
        <v>52.540310169999998</v>
      </c>
      <c r="T2123" s="49">
        <v>91.068026500905589</v>
      </c>
      <c r="U2123" s="49" t="s">
        <v>2146</v>
      </c>
      <c r="V2123" s="49">
        <v>0.38716777524115931</v>
      </c>
      <c r="W2123" s="49">
        <v>1.46361538099982</v>
      </c>
      <c r="X2123" s="49">
        <v>2.8030414572599698</v>
      </c>
      <c r="Y2123" s="49">
        <v>43.290639746693699</v>
      </c>
      <c r="Z2123" s="49">
        <v>0.42787999999999998</v>
      </c>
      <c r="AA2123" s="49">
        <v>144.40234570000001</v>
      </c>
      <c r="AB2123" s="49">
        <v>1.7927415840000001</v>
      </c>
      <c r="AC2123" s="51">
        <v>0.6227652678487694</v>
      </c>
      <c r="AD2123" s="53">
        <v>87500</v>
      </c>
      <c r="AE2123" s="51">
        <v>9.511223321600017</v>
      </c>
      <c r="AF2123" s="51">
        <v>25.213010656153045</v>
      </c>
      <c r="AG2123" s="51">
        <v>1.8540273356367223</v>
      </c>
      <c r="AH2123" s="51">
        <v>0.12857675542263741</v>
      </c>
      <c r="AI2123" s="51">
        <v>7.3534547734951314E-2</v>
      </c>
      <c r="AJ2123" s="51">
        <v>0.11715383591147577</v>
      </c>
      <c r="AK2123" s="51">
        <v>57.16113424505194</v>
      </c>
      <c r="AL2123" s="51">
        <v>35.030185069133935</v>
      </c>
      <c r="AM2123" s="51">
        <v>79.292083420969945</v>
      </c>
    </row>
    <row r="2124" spans="1:39">
      <c r="A2124" t="s">
        <v>4389</v>
      </c>
      <c r="B2124">
        <v>7</v>
      </c>
      <c r="C2124" t="s">
        <v>4390</v>
      </c>
      <c r="D2124" t="s">
        <v>4149</v>
      </c>
      <c r="E2124" t="s">
        <v>137</v>
      </c>
      <c r="F2124" t="s">
        <v>138</v>
      </c>
      <c r="G2124" t="s">
        <v>139</v>
      </c>
      <c r="H2124" t="s">
        <v>140</v>
      </c>
      <c r="I2124" t="s">
        <v>10</v>
      </c>
      <c r="J2124" t="s">
        <v>4150</v>
      </c>
      <c r="K2124">
        <v>50</v>
      </c>
      <c r="L2124">
        <v>79472120</v>
      </c>
      <c r="M2124" t="s">
        <v>2145</v>
      </c>
      <c r="N2124">
        <v>121</v>
      </c>
      <c r="O2124">
        <v>839225.58720000146</v>
      </c>
      <c r="P2124" s="49" t="s">
        <v>34</v>
      </c>
      <c r="Q2124" s="49">
        <v>8750000</v>
      </c>
      <c r="R2124" s="49">
        <v>32.510452999999998</v>
      </c>
      <c r="S2124" s="49">
        <v>52.540310169999998</v>
      </c>
      <c r="T2124" s="49">
        <v>91.068026500905589</v>
      </c>
      <c r="U2124" s="49" t="s">
        <v>2146</v>
      </c>
      <c r="V2124" s="49">
        <v>0.38716777524115931</v>
      </c>
      <c r="W2124" s="49">
        <v>1.46361538099982</v>
      </c>
      <c r="X2124" s="49">
        <v>2.8030414572599698</v>
      </c>
      <c r="Y2124" s="49">
        <v>43.290639746693699</v>
      </c>
      <c r="Z2124" s="49">
        <v>0.42787999999999998</v>
      </c>
      <c r="AA2124" s="49">
        <v>144.40234570000001</v>
      </c>
      <c r="AB2124" s="49">
        <v>1.7927415840000001</v>
      </c>
      <c r="AC2124" s="51">
        <v>0.6227652678487694</v>
      </c>
      <c r="AD2124" s="53">
        <v>87500</v>
      </c>
      <c r="AE2124" s="51">
        <v>9.5911495680000165</v>
      </c>
      <c r="AF2124" s="51">
        <v>25.42488469528038</v>
      </c>
      <c r="AG2124" s="51">
        <v>1.8814334195643856</v>
      </c>
      <c r="AH2124" s="51">
        <v>0.12935083524410712</v>
      </c>
      <c r="AI2124" s="51">
        <v>7.3999683464194277E-2</v>
      </c>
      <c r="AJ2124" s="51">
        <v>0.11715383591147577</v>
      </c>
      <c r="AK2124" s="51">
        <v>57.522701517584302</v>
      </c>
      <c r="AL2124" s="51">
        <v>35.251765145159929</v>
      </c>
      <c r="AM2124" s="51">
        <v>79.793637890008668</v>
      </c>
    </row>
    <row r="2125" spans="1:39">
      <c r="A2125" t="s">
        <v>4391</v>
      </c>
      <c r="B2125">
        <v>7</v>
      </c>
      <c r="C2125" t="s">
        <v>4392</v>
      </c>
      <c r="D2125" t="s">
        <v>4149</v>
      </c>
      <c r="E2125" t="s">
        <v>137</v>
      </c>
      <c r="F2125" t="s">
        <v>138</v>
      </c>
      <c r="G2125" t="s">
        <v>139</v>
      </c>
      <c r="H2125" t="s">
        <v>140</v>
      </c>
      <c r="I2125" t="s">
        <v>10</v>
      </c>
      <c r="J2125" t="s">
        <v>4150</v>
      </c>
      <c r="K2125">
        <v>50</v>
      </c>
      <c r="L2125">
        <v>79472120</v>
      </c>
      <c r="M2125" t="s">
        <v>2145</v>
      </c>
      <c r="N2125">
        <v>122</v>
      </c>
      <c r="O2125">
        <v>846219.13376000151</v>
      </c>
      <c r="P2125" s="49" t="s">
        <v>34</v>
      </c>
      <c r="Q2125" s="49">
        <v>8750000</v>
      </c>
      <c r="R2125" s="49">
        <v>32.510452999999998</v>
      </c>
      <c r="S2125" s="49">
        <v>52.540310169999998</v>
      </c>
      <c r="T2125" s="49">
        <v>91.068026500905589</v>
      </c>
      <c r="U2125" s="49" t="s">
        <v>2146</v>
      </c>
      <c r="V2125" s="49">
        <v>0.38716777524115931</v>
      </c>
      <c r="W2125" s="49">
        <v>1.46361538099982</v>
      </c>
      <c r="X2125" s="49">
        <v>2.8030414572599698</v>
      </c>
      <c r="Y2125" s="49">
        <v>43.290639746693699</v>
      </c>
      <c r="Z2125" s="49">
        <v>0.42787999999999998</v>
      </c>
      <c r="AA2125" s="49">
        <v>144.40234570000001</v>
      </c>
      <c r="AB2125" s="49">
        <v>1.7927415840000001</v>
      </c>
      <c r="AC2125" s="51">
        <v>0.6227652678487694</v>
      </c>
      <c r="AD2125" s="53">
        <v>87500</v>
      </c>
      <c r="AE2125" s="51">
        <v>9.6710758144000177</v>
      </c>
      <c r="AF2125" s="51">
        <v>25.636758734407721</v>
      </c>
      <c r="AG2125" s="51">
        <v>1.9090028467178375</v>
      </c>
      <c r="AH2125" s="51">
        <v>0.13012178021905754</v>
      </c>
      <c r="AI2125" s="51">
        <v>7.4463502445639429E-2</v>
      </c>
      <c r="AJ2125" s="51">
        <v>0.11715383591147577</v>
      </c>
      <c r="AK2125" s="51">
        <v>57.883245233163422</v>
      </c>
      <c r="AL2125" s="51">
        <v>35.4727179525011</v>
      </c>
      <c r="AM2125" s="51">
        <v>80.293772513825743</v>
      </c>
    </row>
    <row r="2126" spans="1:39">
      <c r="A2126" t="s">
        <v>4393</v>
      </c>
      <c r="B2126">
        <v>7</v>
      </c>
      <c r="C2126" t="s">
        <v>4394</v>
      </c>
      <c r="D2126" t="s">
        <v>4149</v>
      </c>
      <c r="E2126" t="s">
        <v>137</v>
      </c>
      <c r="F2126" t="s">
        <v>138</v>
      </c>
      <c r="G2126" t="s">
        <v>139</v>
      </c>
      <c r="H2126" t="s">
        <v>140</v>
      </c>
      <c r="I2126" t="s">
        <v>10</v>
      </c>
      <c r="J2126" t="s">
        <v>4150</v>
      </c>
      <c r="K2126">
        <v>50</v>
      </c>
      <c r="L2126">
        <v>79472120</v>
      </c>
      <c r="M2126" t="s">
        <v>2145</v>
      </c>
      <c r="N2126">
        <v>123</v>
      </c>
      <c r="O2126">
        <v>853212.68032000156</v>
      </c>
      <c r="P2126" s="49" t="s">
        <v>34</v>
      </c>
      <c r="Q2126" s="49">
        <v>8750000</v>
      </c>
      <c r="R2126" s="49">
        <v>32.510452999999998</v>
      </c>
      <c r="S2126" s="49">
        <v>52.540310169999998</v>
      </c>
      <c r="T2126" s="49">
        <v>91.068026500905589</v>
      </c>
      <c r="U2126" s="49" t="s">
        <v>2146</v>
      </c>
      <c r="V2126" s="49">
        <v>0.38716777524115931</v>
      </c>
      <c r="W2126" s="49">
        <v>1.46361538099982</v>
      </c>
      <c r="X2126" s="49">
        <v>2.8030414572599698</v>
      </c>
      <c r="Y2126" s="49">
        <v>43.290639746693699</v>
      </c>
      <c r="Z2126" s="49">
        <v>0.42787999999999998</v>
      </c>
      <c r="AA2126" s="49">
        <v>144.40234570000001</v>
      </c>
      <c r="AB2126" s="49">
        <v>1.7927415840000001</v>
      </c>
      <c r="AC2126" s="51">
        <v>0.6227652678487694</v>
      </c>
      <c r="AD2126" s="53">
        <v>87500</v>
      </c>
      <c r="AE2126" s="51">
        <v>9.7510020608000172</v>
      </c>
      <c r="AF2126" s="51">
        <v>25.848632773535055</v>
      </c>
      <c r="AG2126" s="51">
        <v>1.9367349549759358</v>
      </c>
      <c r="AH2126" s="51">
        <v>0.13088960012430612</v>
      </c>
      <c r="AI2126" s="51">
        <v>7.492601144300555E-2</v>
      </c>
      <c r="AJ2126" s="51">
        <v>0.11715383591147577</v>
      </c>
      <c r="AK2126" s="51">
        <v>58.242770649479041</v>
      </c>
      <c r="AL2126" s="51">
        <v>35.693046713239148</v>
      </c>
      <c r="AM2126" s="51">
        <v>80.792494585718927</v>
      </c>
    </row>
    <row r="2127" spans="1:39">
      <c r="A2127" t="s">
        <v>4395</v>
      </c>
      <c r="B2127">
        <v>7</v>
      </c>
      <c r="C2127" t="s">
        <v>4396</v>
      </c>
      <c r="D2127" t="s">
        <v>4149</v>
      </c>
      <c r="E2127" t="s">
        <v>137</v>
      </c>
      <c r="F2127" t="s">
        <v>138</v>
      </c>
      <c r="G2127" t="s">
        <v>139</v>
      </c>
      <c r="H2127" t="s">
        <v>140</v>
      </c>
      <c r="I2127" t="s">
        <v>10</v>
      </c>
      <c r="J2127" t="s">
        <v>4150</v>
      </c>
      <c r="K2127">
        <v>50</v>
      </c>
      <c r="L2127">
        <v>79472120</v>
      </c>
      <c r="M2127" t="s">
        <v>2145</v>
      </c>
      <c r="N2127">
        <v>124</v>
      </c>
      <c r="O2127">
        <v>860206.2268800016</v>
      </c>
      <c r="P2127" s="49" t="s">
        <v>34</v>
      </c>
      <c r="Q2127" s="49">
        <v>8750000</v>
      </c>
      <c r="R2127" s="49">
        <v>32.510452999999998</v>
      </c>
      <c r="S2127" s="49">
        <v>52.540310169999998</v>
      </c>
      <c r="T2127" s="49">
        <v>91.068026500905589</v>
      </c>
      <c r="U2127" s="49" t="s">
        <v>2146</v>
      </c>
      <c r="V2127" s="49">
        <v>0.38716777524115931</v>
      </c>
      <c r="W2127" s="49">
        <v>1.46361538099982</v>
      </c>
      <c r="X2127" s="49">
        <v>2.8030414572599698</v>
      </c>
      <c r="Y2127" s="49">
        <v>43.290639746693699</v>
      </c>
      <c r="Z2127" s="49">
        <v>0.42787999999999998</v>
      </c>
      <c r="AA2127" s="49">
        <v>144.40234570000001</v>
      </c>
      <c r="AB2127" s="49">
        <v>1.7927415840000001</v>
      </c>
      <c r="AC2127" s="51">
        <v>0.6227652678487694</v>
      </c>
      <c r="AD2127" s="53">
        <v>87500</v>
      </c>
      <c r="AE2127" s="51">
        <v>9.8309283072000184</v>
      </c>
      <c r="AF2127" s="51">
        <v>26.060506812662393</v>
      </c>
      <c r="AG2127" s="51">
        <v>1.9646290842410119</v>
      </c>
      <c r="AH2127" s="51">
        <v>0.13165430451019772</v>
      </c>
      <c r="AI2127" s="51">
        <v>7.5387217077698174E-2</v>
      </c>
      <c r="AJ2127" s="51">
        <v>0.11715383591147577</v>
      </c>
      <c r="AK2127" s="51">
        <v>58.601282913595533</v>
      </c>
      <c r="AL2127" s="51">
        <v>35.912754581660991</v>
      </c>
      <c r="AM2127" s="51">
        <v>81.289811245530075</v>
      </c>
    </row>
    <row r="2128" spans="1:39">
      <c r="A2128" t="s">
        <v>4397</v>
      </c>
      <c r="B2128">
        <v>7</v>
      </c>
      <c r="C2128" t="s">
        <v>4398</v>
      </c>
      <c r="D2128" t="s">
        <v>4149</v>
      </c>
      <c r="E2128" t="s">
        <v>137</v>
      </c>
      <c r="F2128" t="s">
        <v>138</v>
      </c>
      <c r="G2128" t="s">
        <v>139</v>
      </c>
      <c r="H2128" t="s">
        <v>140</v>
      </c>
      <c r="I2128" t="s">
        <v>10</v>
      </c>
      <c r="J2128" t="s">
        <v>4150</v>
      </c>
      <c r="K2128">
        <v>50</v>
      </c>
      <c r="L2128">
        <v>79472120</v>
      </c>
      <c r="M2128" t="s">
        <v>2145</v>
      </c>
      <c r="N2128">
        <v>125</v>
      </c>
      <c r="O2128">
        <v>867199.77344000165</v>
      </c>
      <c r="P2128" s="49" t="s">
        <v>34</v>
      </c>
      <c r="Q2128" s="49">
        <v>8750000</v>
      </c>
      <c r="R2128" s="49">
        <v>32.510452999999998</v>
      </c>
      <c r="S2128" s="49">
        <v>52.540310169999998</v>
      </c>
      <c r="T2128" s="49">
        <v>91.068026500905589</v>
      </c>
      <c r="U2128" s="49" t="s">
        <v>2146</v>
      </c>
      <c r="V2128" s="49">
        <v>0.38716777524115931</v>
      </c>
      <c r="W2128" s="49">
        <v>1.46361538099982</v>
      </c>
      <c r="X2128" s="49">
        <v>2.8030414572599698</v>
      </c>
      <c r="Y2128" s="49">
        <v>43.290639746693699</v>
      </c>
      <c r="Z2128" s="49">
        <v>0.42787999999999998</v>
      </c>
      <c r="AA2128" s="49">
        <v>144.40234570000001</v>
      </c>
      <c r="AB2128" s="49">
        <v>1.7927415840000001</v>
      </c>
      <c r="AC2128" s="51">
        <v>0.6227652678487694</v>
      </c>
      <c r="AD2128" s="53">
        <v>87500</v>
      </c>
      <c r="AE2128" s="51">
        <v>9.9108545536000197</v>
      </c>
      <c r="AF2128" s="51">
        <v>26.272380851789734</v>
      </c>
      <c r="AG2128" s="51">
        <v>1.9926845763923762</v>
      </c>
      <c r="AH2128" s="51">
        <v>0.13241590270765671</v>
      </c>
      <c r="AI2128" s="51">
        <v>7.58471258327785E-2</v>
      </c>
      <c r="AJ2128" s="51">
        <v>0.11715383591147577</v>
      </c>
      <c r="AK2128" s="51">
        <v>58.958787065037072</v>
      </c>
      <c r="AL2128" s="51">
        <v>36.131844646149432</v>
      </c>
      <c r="AM2128" s="51">
        <v>81.785729483924712</v>
      </c>
    </row>
    <row r="2129" spans="1:39">
      <c r="A2129" t="s">
        <v>4399</v>
      </c>
      <c r="B2129">
        <v>7</v>
      </c>
      <c r="C2129" t="s">
        <v>4400</v>
      </c>
      <c r="D2129" t="s">
        <v>4149</v>
      </c>
      <c r="E2129" t="s">
        <v>137</v>
      </c>
      <c r="F2129" t="s">
        <v>138</v>
      </c>
      <c r="G2129" t="s">
        <v>139</v>
      </c>
      <c r="H2129" t="s">
        <v>140</v>
      </c>
      <c r="I2129" t="s">
        <v>10</v>
      </c>
      <c r="J2129" t="s">
        <v>4150</v>
      </c>
      <c r="K2129">
        <v>50</v>
      </c>
      <c r="L2129">
        <v>79472120</v>
      </c>
      <c r="M2129" t="s">
        <v>2145</v>
      </c>
      <c r="N2129">
        <v>126</v>
      </c>
      <c r="O2129">
        <v>874193.3200000017</v>
      </c>
      <c r="P2129" s="49" t="s">
        <v>34</v>
      </c>
      <c r="Q2129" s="49">
        <v>8750000</v>
      </c>
      <c r="R2129" s="49">
        <v>32.510452999999998</v>
      </c>
      <c r="S2129" s="49">
        <v>52.540310169999998</v>
      </c>
      <c r="T2129" s="49">
        <v>91.068026500905589</v>
      </c>
      <c r="U2129" s="49" t="s">
        <v>2146</v>
      </c>
      <c r="V2129" s="49">
        <v>0.38716777524115931</v>
      </c>
      <c r="W2129" s="49">
        <v>1.46361538099982</v>
      </c>
      <c r="X2129" s="49">
        <v>2.8030414572599698</v>
      </c>
      <c r="Y2129" s="49">
        <v>43.290639746693699</v>
      </c>
      <c r="Z2129" s="49">
        <v>0.42787999999999998</v>
      </c>
      <c r="AA2129" s="49">
        <v>144.40234570000001</v>
      </c>
      <c r="AB2129" s="49">
        <v>1.7927415840000001</v>
      </c>
      <c r="AC2129" s="51">
        <v>0.6227652678487694</v>
      </c>
      <c r="AD2129" s="53">
        <v>87500</v>
      </c>
      <c r="AE2129" s="51">
        <v>9.9907808000000191</v>
      </c>
      <c r="AF2129" s="51">
        <v>26.484254890917068</v>
      </c>
      <c r="AG2129" s="51">
        <v>2.0209007752413273</v>
      </c>
      <c r="AH2129" s="51">
        <v>0.13317440383525916</v>
      </c>
      <c r="AI2129" s="51">
        <v>7.6305744056798339E-2</v>
      </c>
      <c r="AJ2129" s="51">
        <v>0.11715383591147577</v>
      </c>
      <c r="AK2129" s="51">
        <v>59.315288038768706</v>
      </c>
      <c r="AL2129" s="51">
        <v>36.350319931010077</v>
      </c>
      <c r="AM2129" s="51">
        <v>82.280256146527321</v>
      </c>
    </row>
    <row r="2130" spans="1:39">
      <c r="A2130" t="s">
        <v>4401</v>
      </c>
      <c r="B2130">
        <v>7</v>
      </c>
      <c r="C2130" t="s">
        <v>4402</v>
      </c>
      <c r="D2130" t="s">
        <v>4149</v>
      </c>
      <c r="E2130" t="s">
        <v>137</v>
      </c>
      <c r="F2130" t="s">
        <v>138</v>
      </c>
      <c r="G2130" t="s">
        <v>139</v>
      </c>
      <c r="H2130" t="s">
        <v>140</v>
      </c>
      <c r="I2130" t="s">
        <v>10</v>
      </c>
      <c r="J2130" t="s">
        <v>4150</v>
      </c>
      <c r="K2130">
        <v>50</v>
      </c>
      <c r="L2130">
        <v>79472120</v>
      </c>
      <c r="M2130" t="s">
        <v>2145</v>
      </c>
      <c r="N2130">
        <v>127</v>
      </c>
      <c r="O2130">
        <v>881186.86656000174</v>
      </c>
      <c r="P2130" s="49" t="s">
        <v>34</v>
      </c>
      <c r="Q2130" s="49">
        <v>8750000</v>
      </c>
      <c r="R2130" s="49">
        <v>32.510452999999998</v>
      </c>
      <c r="S2130" s="49">
        <v>52.540310169999998</v>
      </c>
      <c r="T2130" s="49">
        <v>91.068026500905589</v>
      </c>
      <c r="U2130" s="49" t="s">
        <v>2146</v>
      </c>
      <c r="V2130" s="49">
        <v>0.38716777524115931</v>
      </c>
      <c r="W2130" s="49">
        <v>1.46361538099982</v>
      </c>
      <c r="X2130" s="49">
        <v>2.8030414572599698</v>
      </c>
      <c r="Y2130" s="49">
        <v>43.290639746693699</v>
      </c>
      <c r="Z2130" s="49">
        <v>0.42787999999999998</v>
      </c>
      <c r="AA2130" s="49">
        <v>144.40234570000001</v>
      </c>
      <c r="AB2130" s="49">
        <v>1.7927415840000001</v>
      </c>
      <c r="AC2130" s="51">
        <v>0.6227652678487694</v>
      </c>
      <c r="AD2130" s="53">
        <v>87500</v>
      </c>
      <c r="AE2130" s="51">
        <v>10.07070704640002</v>
      </c>
      <c r="AF2130" s="51">
        <v>26.696128930044406</v>
      </c>
      <c r="AG2130" s="51">
        <v>2.0492770264875002</v>
      </c>
      <c r="AH2130" s="51">
        <v>0.13392981680553426</v>
      </c>
      <c r="AI2130" s="51">
        <v>7.6763077967502591E-2</v>
      </c>
      <c r="AJ2130" s="51">
        <v>0.11715383591147577</v>
      </c>
      <c r="AK2130" s="51">
        <v>59.670790668074403</v>
      </c>
      <c r="AL2130" s="51">
        <v>36.568183398235107</v>
      </c>
      <c r="AM2130" s="51">
        <v>82.773397937913685</v>
      </c>
    </row>
    <row r="2131" spans="1:39">
      <c r="A2131" t="s">
        <v>4403</v>
      </c>
      <c r="B2131">
        <v>7</v>
      </c>
      <c r="C2131" t="s">
        <v>4404</v>
      </c>
      <c r="D2131" t="s">
        <v>4149</v>
      </c>
      <c r="E2131" t="s">
        <v>137</v>
      </c>
      <c r="F2131" t="s">
        <v>138</v>
      </c>
      <c r="G2131" t="s">
        <v>139</v>
      </c>
      <c r="H2131" t="s">
        <v>140</v>
      </c>
      <c r="I2131" t="s">
        <v>10</v>
      </c>
      <c r="J2131" t="s">
        <v>4150</v>
      </c>
      <c r="K2131">
        <v>50</v>
      </c>
      <c r="L2131">
        <v>79472120</v>
      </c>
      <c r="M2131" t="s">
        <v>2145</v>
      </c>
      <c r="N2131">
        <v>128</v>
      </c>
      <c r="O2131">
        <v>888180.41312000179</v>
      </c>
      <c r="P2131" s="49" t="s">
        <v>34</v>
      </c>
      <c r="Q2131" s="49">
        <v>8750000</v>
      </c>
      <c r="R2131" s="49">
        <v>32.510452999999998</v>
      </c>
      <c r="S2131" s="49">
        <v>52.540310169999998</v>
      </c>
      <c r="T2131" s="49">
        <v>91.068026500905589</v>
      </c>
      <c r="U2131" s="49" t="s">
        <v>2146</v>
      </c>
      <c r="V2131" s="49">
        <v>0.38716777524115931</v>
      </c>
      <c r="W2131" s="49">
        <v>1.46361538099982</v>
      </c>
      <c r="X2131" s="49">
        <v>2.8030414572599698</v>
      </c>
      <c r="Y2131" s="49">
        <v>43.290639746693699</v>
      </c>
      <c r="Z2131" s="49">
        <v>0.42787999999999998</v>
      </c>
      <c r="AA2131" s="49">
        <v>144.40234570000001</v>
      </c>
      <c r="AB2131" s="49">
        <v>1.7927415840000001</v>
      </c>
      <c r="AC2131" s="51">
        <v>0.6227652678487694</v>
      </c>
      <c r="AD2131" s="53">
        <v>87500</v>
      </c>
      <c r="AE2131" s="51">
        <v>10.15063329280002</v>
      </c>
      <c r="AF2131" s="51">
        <v>26.908002969171744</v>
      </c>
      <c r="AG2131" s="51">
        <v>2.0778126776766079</v>
      </c>
      <c r="AH2131" s="51">
        <v>0.13468215033158265</v>
      </c>
      <c r="AI2131" s="51">
        <v>7.7219133655408737E-2</v>
      </c>
      <c r="AJ2131" s="51">
        <v>0.11715383591147577</v>
      </c>
      <c r="AK2131" s="51">
        <v>60.025299687339533</v>
      </c>
      <c r="AL2131" s="51">
        <v>36.785437949208429</v>
      </c>
      <c r="AM2131" s="51">
        <v>83.265161425470637</v>
      </c>
    </row>
    <row r="2132" spans="1:39">
      <c r="A2132" t="s">
        <v>4405</v>
      </c>
      <c r="B2132">
        <v>7</v>
      </c>
      <c r="C2132" t="s">
        <v>4406</v>
      </c>
      <c r="D2132" t="s">
        <v>4149</v>
      </c>
      <c r="E2132" t="s">
        <v>137</v>
      </c>
      <c r="F2132" t="s">
        <v>138</v>
      </c>
      <c r="G2132" t="s">
        <v>139</v>
      </c>
      <c r="H2132" t="s">
        <v>140</v>
      </c>
      <c r="I2132" t="s">
        <v>10</v>
      </c>
      <c r="J2132" t="s">
        <v>4150</v>
      </c>
      <c r="K2132">
        <v>50</v>
      </c>
      <c r="L2132">
        <v>79472120</v>
      </c>
      <c r="M2132" t="s">
        <v>2145</v>
      </c>
      <c r="N2132">
        <v>129</v>
      </c>
      <c r="O2132">
        <v>895173.95968000183</v>
      </c>
      <c r="P2132" s="49" t="s">
        <v>34</v>
      </c>
      <c r="Q2132" s="49">
        <v>8750000</v>
      </c>
      <c r="R2132" s="49">
        <v>32.510452999999998</v>
      </c>
      <c r="S2132" s="49">
        <v>52.540310169999998</v>
      </c>
      <c r="T2132" s="49">
        <v>91.068026500905589</v>
      </c>
      <c r="U2132" s="49" t="s">
        <v>2146</v>
      </c>
      <c r="V2132" s="49">
        <v>0.38716777524115931</v>
      </c>
      <c r="W2132" s="49">
        <v>1.46361538099982</v>
      </c>
      <c r="X2132" s="49">
        <v>2.8030414572599698</v>
      </c>
      <c r="Y2132" s="49">
        <v>43.290639746693699</v>
      </c>
      <c r="Z2132" s="49">
        <v>0.42787999999999998</v>
      </c>
      <c r="AA2132" s="49">
        <v>144.40234570000001</v>
      </c>
      <c r="AB2132" s="49">
        <v>1.7927415840000001</v>
      </c>
      <c r="AC2132" s="51">
        <v>0.6227652678487694</v>
      </c>
      <c r="AD2132" s="53">
        <v>87500</v>
      </c>
      <c r="AE2132" s="51">
        <v>10.230559539200021</v>
      </c>
      <c r="AF2132" s="51">
        <v>27.119877008299081</v>
      </c>
      <c r="AG2132" s="51">
        <v>2.1065070781594848</v>
      </c>
      <c r="AH2132" s="51">
        <v>0.13543141293318778</v>
      </c>
      <c r="AI2132" s="51">
        <v>7.7673917087266384E-2</v>
      </c>
      <c r="AJ2132" s="51">
        <v>0.11715383591147577</v>
      </c>
      <c r="AK2132" s="51">
        <v>60.378819734740119</v>
      </c>
      <c r="AL2132" s="51">
        <v>37.002086426353785</v>
      </c>
      <c r="AM2132" s="51">
        <v>83.755553043126454</v>
      </c>
    </row>
    <row r="2133" spans="1:39">
      <c r="A2133" t="s">
        <v>4407</v>
      </c>
      <c r="B2133">
        <v>7</v>
      </c>
      <c r="C2133" t="s">
        <v>4408</v>
      </c>
      <c r="D2133" t="s">
        <v>4149</v>
      </c>
      <c r="E2133" t="s">
        <v>137</v>
      </c>
      <c r="F2133" t="s">
        <v>138</v>
      </c>
      <c r="G2133" t="s">
        <v>139</v>
      </c>
      <c r="H2133" t="s">
        <v>140</v>
      </c>
      <c r="I2133" t="s">
        <v>10</v>
      </c>
      <c r="J2133" t="s">
        <v>4150</v>
      </c>
      <c r="K2133">
        <v>50</v>
      </c>
      <c r="L2133">
        <v>79472120</v>
      </c>
      <c r="M2133" t="s">
        <v>2145</v>
      </c>
      <c r="N2133">
        <v>130</v>
      </c>
      <c r="O2133">
        <v>902167.50624000188</v>
      </c>
      <c r="P2133" s="49" t="s">
        <v>34</v>
      </c>
      <c r="Q2133" s="49">
        <v>8750000</v>
      </c>
      <c r="R2133" s="49">
        <v>32.510452999999998</v>
      </c>
      <c r="S2133" s="49">
        <v>52.540310169999998</v>
      </c>
      <c r="T2133" s="49">
        <v>91.068026500905589</v>
      </c>
      <c r="U2133" s="49" t="s">
        <v>2146</v>
      </c>
      <c r="V2133" s="49">
        <v>0.38716777524115931</v>
      </c>
      <c r="W2133" s="49">
        <v>1.46361538099982</v>
      </c>
      <c r="X2133" s="49">
        <v>2.8030414572599698</v>
      </c>
      <c r="Y2133" s="49">
        <v>43.290639746693699</v>
      </c>
      <c r="Z2133" s="49">
        <v>0.42787999999999998</v>
      </c>
      <c r="AA2133" s="49">
        <v>144.40234570000001</v>
      </c>
      <c r="AB2133" s="49">
        <v>1.7927415840000001</v>
      </c>
      <c r="AC2133" s="51">
        <v>0.6227652678487694</v>
      </c>
      <c r="AD2133" s="53">
        <v>87500</v>
      </c>
      <c r="AE2133" s="51">
        <v>10.310485785600022</v>
      </c>
      <c r="AF2133" s="51">
        <v>27.331751047426422</v>
      </c>
      <c r="AG2133" s="51">
        <v>2.1353595790523547</v>
      </c>
      <c r="AH2133" s="51">
        <v>0.13617761294260747</v>
      </c>
      <c r="AI2133" s="51">
        <v>7.8127434109400817E-2</v>
      </c>
      <c r="AJ2133" s="51">
        <v>0.11715383591147577</v>
      </c>
      <c r="AK2133" s="51">
        <v>60.731355354841867</v>
      </c>
      <c r="AL2133" s="51">
        <v>37.218131614727476</v>
      </c>
      <c r="AM2133" s="51">
        <v>84.244579094956251</v>
      </c>
    </row>
    <row r="2134" spans="1:39">
      <c r="A2134" t="s">
        <v>4409</v>
      </c>
      <c r="B2134">
        <v>7</v>
      </c>
      <c r="C2134" t="s">
        <v>4410</v>
      </c>
      <c r="D2134" t="s">
        <v>4149</v>
      </c>
      <c r="E2134" t="s">
        <v>137</v>
      </c>
      <c r="F2134" t="s">
        <v>138</v>
      </c>
      <c r="G2134" t="s">
        <v>139</v>
      </c>
      <c r="H2134" t="s">
        <v>140</v>
      </c>
      <c r="I2134" t="s">
        <v>10</v>
      </c>
      <c r="J2134" t="s">
        <v>4150</v>
      </c>
      <c r="K2134">
        <v>50</v>
      </c>
      <c r="L2134">
        <v>79472120</v>
      </c>
      <c r="M2134" t="s">
        <v>2145</v>
      </c>
      <c r="N2134">
        <v>131</v>
      </c>
      <c r="O2134">
        <v>909161.05280000193</v>
      </c>
      <c r="P2134" s="49" t="s">
        <v>34</v>
      </c>
      <c r="Q2134" s="49">
        <v>8750000</v>
      </c>
      <c r="R2134" s="49">
        <v>32.510452999999998</v>
      </c>
      <c r="S2134" s="49">
        <v>52.540310169999998</v>
      </c>
      <c r="T2134" s="49">
        <v>91.068026500905589</v>
      </c>
      <c r="U2134" s="49" t="s">
        <v>2146</v>
      </c>
      <c r="V2134" s="49">
        <v>0.38716777524115931</v>
      </c>
      <c r="W2134" s="49">
        <v>1.46361538099982</v>
      </c>
      <c r="X2134" s="49">
        <v>2.8030414572599698</v>
      </c>
      <c r="Y2134" s="49">
        <v>43.290639746693699</v>
      </c>
      <c r="Z2134" s="49">
        <v>0.42787999999999998</v>
      </c>
      <c r="AA2134" s="49">
        <v>144.40234570000001</v>
      </c>
      <c r="AB2134" s="49">
        <v>1.7927415840000001</v>
      </c>
      <c r="AC2134" s="51">
        <v>0.6227652678487694</v>
      </c>
      <c r="AD2134" s="53">
        <v>87500</v>
      </c>
      <c r="AE2134" s="51">
        <v>10.390412032000022</v>
      </c>
      <c r="AF2134" s="51">
        <v>27.543625086553757</v>
      </c>
      <c r="AG2134" s="51">
        <v>2.1643695331983821</v>
      </c>
      <c r="AH2134" s="51">
        <v>0.13692075851063881</v>
      </c>
      <c r="AI2134" s="51">
        <v>7.85796904509488E-2</v>
      </c>
      <c r="AJ2134" s="51">
        <v>0.11715383591147577</v>
      </c>
      <c r="AK2134" s="51">
        <v>61.082911001115498</v>
      </c>
      <c r="AL2134" s="51">
        <v>37.433576243559877</v>
      </c>
      <c r="AM2134" s="51">
        <v>84.732245758671112</v>
      </c>
    </row>
    <row r="2135" spans="1:39">
      <c r="A2135" t="s">
        <v>4411</v>
      </c>
      <c r="B2135">
        <v>7</v>
      </c>
      <c r="C2135" t="s">
        <v>4412</v>
      </c>
      <c r="D2135" t="s">
        <v>4149</v>
      </c>
      <c r="E2135" t="s">
        <v>137</v>
      </c>
      <c r="F2135" t="s">
        <v>138</v>
      </c>
      <c r="G2135" t="s">
        <v>139</v>
      </c>
      <c r="H2135" t="s">
        <v>140</v>
      </c>
      <c r="I2135" t="s">
        <v>10</v>
      </c>
      <c r="J2135" t="s">
        <v>4150</v>
      </c>
      <c r="K2135">
        <v>50</v>
      </c>
      <c r="L2135">
        <v>79472120</v>
      </c>
      <c r="M2135" t="s">
        <v>2145</v>
      </c>
      <c r="N2135">
        <v>132</v>
      </c>
      <c r="O2135">
        <v>916154.59936000197</v>
      </c>
      <c r="P2135" s="49" t="s">
        <v>34</v>
      </c>
      <c r="Q2135" s="49">
        <v>8750000</v>
      </c>
      <c r="R2135" s="49">
        <v>32.510452999999998</v>
      </c>
      <c r="S2135" s="49">
        <v>52.540310169999998</v>
      </c>
      <c r="T2135" s="49">
        <v>91.068026500905589</v>
      </c>
      <c r="U2135" s="49" t="s">
        <v>2146</v>
      </c>
      <c r="V2135" s="49">
        <v>0.38716777524115931</v>
      </c>
      <c r="W2135" s="49">
        <v>1.46361538099982</v>
      </c>
      <c r="X2135" s="49">
        <v>2.8030414572599698</v>
      </c>
      <c r="Y2135" s="49">
        <v>43.290639746693699</v>
      </c>
      <c r="Z2135" s="49">
        <v>0.42787999999999998</v>
      </c>
      <c r="AA2135" s="49">
        <v>144.40234570000001</v>
      </c>
      <c r="AB2135" s="49">
        <v>1.7927415840000001</v>
      </c>
      <c r="AC2135" s="51">
        <v>0.6227652678487694</v>
      </c>
      <c r="AD2135" s="53">
        <v>87500</v>
      </c>
      <c r="AE2135" s="51">
        <v>10.470338278400023</v>
      </c>
      <c r="AF2135" s="51">
        <v>27.755499125681094</v>
      </c>
      <c r="AG2135" s="51">
        <v>2.1935362951303352</v>
      </c>
      <c r="AH2135" s="51">
        <v>0.1376608576118365</v>
      </c>
      <c r="AI2135" s="51">
        <v>7.903069172698611E-2</v>
      </c>
      <c r="AJ2135" s="51">
        <v>0.11715383591147577</v>
      </c>
      <c r="AK2135" s="51">
        <v>61.433491038367912</v>
      </c>
      <c r="AL2135" s="51">
        <v>37.648422987745306</v>
      </c>
      <c r="AM2135" s="51">
        <v>85.218559088990503</v>
      </c>
    </row>
    <row r="2136" spans="1:39">
      <c r="A2136" t="s">
        <v>4413</v>
      </c>
      <c r="B2136">
        <v>7</v>
      </c>
      <c r="C2136" t="s">
        <v>4414</v>
      </c>
      <c r="D2136" t="s">
        <v>4149</v>
      </c>
      <c r="E2136" t="s">
        <v>137</v>
      </c>
      <c r="F2136" t="s">
        <v>138</v>
      </c>
      <c r="G2136" t="s">
        <v>139</v>
      </c>
      <c r="H2136" t="s">
        <v>140</v>
      </c>
      <c r="I2136" t="s">
        <v>10</v>
      </c>
      <c r="J2136" t="s">
        <v>4150</v>
      </c>
      <c r="K2136">
        <v>50</v>
      </c>
      <c r="L2136">
        <v>79472120</v>
      </c>
      <c r="M2136" t="s">
        <v>2145</v>
      </c>
      <c r="N2136">
        <v>133</v>
      </c>
      <c r="O2136">
        <v>923148.14592000202</v>
      </c>
      <c r="P2136" s="49" t="s">
        <v>34</v>
      </c>
      <c r="Q2136" s="49">
        <v>8750000</v>
      </c>
      <c r="R2136" s="49">
        <v>32.510452999999998</v>
      </c>
      <c r="S2136" s="49">
        <v>52.540310169999998</v>
      </c>
      <c r="T2136" s="49">
        <v>91.068026500905589</v>
      </c>
      <c r="U2136" s="49" t="s">
        <v>2146</v>
      </c>
      <c r="V2136" s="49">
        <v>0.38716777524115931</v>
      </c>
      <c r="W2136" s="49">
        <v>1.46361538099982</v>
      </c>
      <c r="X2136" s="49">
        <v>2.8030414572599698</v>
      </c>
      <c r="Y2136" s="49">
        <v>43.290639746693699</v>
      </c>
      <c r="Z2136" s="49">
        <v>0.42787999999999998</v>
      </c>
      <c r="AA2136" s="49">
        <v>144.40234570000001</v>
      </c>
      <c r="AB2136" s="49">
        <v>1.7927415840000001</v>
      </c>
      <c r="AC2136" s="51">
        <v>0.6227652678487694</v>
      </c>
      <c r="AD2136" s="53">
        <v>87500</v>
      </c>
      <c r="AE2136" s="51">
        <v>10.550264524800022</v>
      </c>
      <c r="AF2136" s="51">
        <v>27.967373164808428</v>
      </c>
      <c r="AG2136" s="51">
        <v>2.2228592210344593</v>
      </c>
      <c r="AH2136" s="51">
        <v>0.13839791805026819</v>
      </c>
      <c r="AI2136" s="51">
        <v>7.9480443441556428E-2</v>
      </c>
      <c r="AJ2136" s="51">
        <v>0.11715383591147577</v>
      </c>
      <c r="AK2136" s="51">
        <v>61.783099745096614</v>
      </c>
      <c r="AL2136" s="51">
        <v>37.862674469284919</v>
      </c>
      <c r="AM2136" s="51">
        <v>85.703525020908302</v>
      </c>
    </row>
    <row r="2137" spans="1:39">
      <c r="A2137" t="s">
        <v>4415</v>
      </c>
      <c r="B2137">
        <v>7</v>
      </c>
      <c r="C2137" t="s">
        <v>4416</v>
      </c>
      <c r="D2137" t="s">
        <v>4149</v>
      </c>
      <c r="E2137" t="s">
        <v>137</v>
      </c>
      <c r="F2137" t="s">
        <v>138</v>
      </c>
      <c r="G2137" t="s">
        <v>139</v>
      </c>
      <c r="H2137" t="s">
        <v>140</v>
      </c>
      <c r="I2137" t="s">
        <v>10</v>
      </c>
      <c r="J2137" t="s">
        <v>4150</v>
      </c>
      <c r="K2137">
        <v>50</v>
      </c>
      <c r="L2137">
        <v>79472120</v>
      </c>
      <c r="M2137" t="s">
        <v>2145</v>
      </c>
      <c r="N2137">
        <v>134</v>
      </c>
      <c r="O2137">
        <v>930141.69248000206</v>
      </c>
      <c r="P2137" s="49" t="s">
        <v>34</v>
      </c>
      <c r="Q2137" s="49">
        <v>8750000</v>
      </c>
      <c r="R2137" s="49">
        <v>32.510452999999998</v>
      </c>
      <c r="S2137" s="49">
        <v>52.540310169999998</v>
      </c>
      <c r="T2137" s="49">
        <v>91.068026500905589</v>
      </c>
      <c r="U2137" s="49" t="s">
        <v>2146</v>
      </c>
      <c r="V2137" s="49">
        <v>0.38716777524115931</v>
      </c>
      <c r="W2137" s="49">
        <v>1.46361538099982</v>
      </c>
      <c r="X2137" s="49">
        <v>2.8030414572599698</v>
      </c>
      <c r="Y2137" s="49">
        <v>43.290639746693699</v>
      </c>
      <c r="Z2137" s="49">
        <v>0.42787999999999998</v>
      </c>
      <c r="AA2137" s="49">
        <v>144.40234570000001</v>
      </c>
      <c r="AB2137" s="49">
        <v>1.7927415840000001</v>
      </c>
      <c r="AC2137" s="51">
        <v>0.6227652678487694</v>
      </c>
      <c r="AD2137" s="53">
        <v>87500</v>
      </c>
      <c r="AE2137" s="51">
        <v>10.630190771200024</v>
      </c>
      <c r="AF2137" s="51">
        <v>28.17924720393577</v>
      </c>
      <c r="AG2137" s="51">
        <v>2.2523376687153811</v>
      </c>
      <c r="AH2137" s="51">
        <v>0.13913194746433538</v>
      </c>
      <c r="AI2137" s="51">
        <v>7.9928950990599892E-2</v>
      </c>
      <c r="AJ2137" s="51">
        <v>0.11715383591147577</v>
      </c>
      <c r="AK2137" s="51">
        <v>62.13174131576622</v>
      </c>
      <c r="AL2137" s="51">
        <v>38.076333258681792</v>
      </c>
      <c r="AM2137" s="51">
        <v>86.187149372850641</v>
      </c>
    </row>
    <row r="2138" spans="1:39">
      <c r="A2138" t="s">
        <v>4417</v>
      </c>
      <c r="B2138">
        <v>7</v>
      </c>
      <c r="C2138" t="s">
        <v>4418</v>
      </c>
      <c r="D2138" t="s">
        <v>4149</v>
      </c>
      <c r="E2138" t="s">
        <v>137</v>
      </c>
      <c r="F2138" t="s">
        <v>138</v>
      </c>
      <c r="G2138" t="s">
        <v>139</v>
      </c>
      <c r="H2138" t="s">
        <v>140</v>
      </c>
      <c r="I2138" t="s">
        <v>10</v>
      </c>
      <c r="J2138" t="s">
        <v>4150</v>
      </c>
      <c r="K2138">
        <v>50</v>
      </c>
      <c r="L2138">
        <v>79472120</v>
      </c>
      <c r="M2138" t="s">
        <v>2145</v>
      </c>
      <c r="N2138">
        <v>135</v>
      </c>
      <c r="O2138">
        <v>937135.23904000211</v>
      </c>
      <c r="P2138" s="49" t="s">
        <v>34</v>
      </c>
      <c r="Q2138" s="49">
        <v>8750000</v>
      </c>
      <c r="R2138" s="49">
        <v>32.510452999999998</v>
      </c>
      <c r="S2138" s="49">
        <v>52.540310169999998</v>
      </c>
      <c r="T2138" s="49">
        <v>91.068026500905589</v>
      </c>
      <c r="U2138" s="49" t="s">
        <v>2146</v>
      </c>
      <c r="V2138" s="49">
        <v>0.38716777524115931</v>
      </c>
      <c r="W2138" s="49">
        <v>1.46361538099982</v>
      </c>
      <c r="X2138" s="49">
        <v>2.8030414572599698</v>
      </c>
      <c r="Y2138" s="49">
        <v>43.290639746693699</v>
      </c>
      <c r="Z2138" s="49">
        <v>0.42787999999999998</v>
      </c>
      <c r="AA2138" s="49">
        <v>144.40234570000001</v>
      </c>
      <c r="AB2138" s="49">
        <v>1.7927415840000001</v>
      </c>
      <c r="AC2138" s="51">
        <v>0.6227652678487694</v>
      </c>
      <c r="AD2138" s="53">
        <v>87500</v>
      </c>
      <c r="AE2138" s="51">
        <v>10.710117017600025</v>
      </c>
      <c r="AF2138" s="51">
        <v>28.391121243063107</v>
      </c>
      <c r="AG2138" s="51">
        <v>2.2819709975621483</v>
      </c>
      <c r="AH2138" s="51">
        <v>0.13986295333217932</v>
      </c>
      <c r="AI2138" s="51">
        <v>8.0376219664790777E-2</v>
      </c>
      <c r="AJ2138" s="51">
        <v>0.11715383591147577</v>
      </c>
      <c r="AK2138" s="51">
        <v>62.479419863014286</v>
      </c>
      <c r="AL2138" s="51">
        <v>38.28940187629275</v>
      </c>
      <c r="AM2138" s="51">
        <v>86.669437849735814</v>
      </c>
    </row>
    <row r="2139" spans="1:39">
      <c r="A2139" t="s">
        <v>4419</v>
      </c>
      <c r="B2139">
        <v>7</v>
      </c>
      <c r="C2139" t="s">
        <v>4420</v>
      </c>
      <c r="D2139" t="s">
        <v>4149</v>
      </c>
      <c r="E2139" t="s">
        <v>137</v>
      </c>
      <c r="F2139" t="s">
        <v>138</v>
      </c>
      <c r="G2139" t="s">
        <v>139</v>
      </c>
      <c r="H2139" t="s">
        <v>140</v>
      </c>
      <c r="I2139" t="s">
        <v>10</v>
      </c>
      <c r="J2139" t="s">
        <v>4150</v>
      </c>
      <c r="K2139">
        <v>50</v>
      </c>
      <c r="L2139">
        <v>79472120</v>
      </c>
      <c r="M2139" t="s">
        <v>2145</v>
      </c>
      <c r="N2139">
        <v>136</v>
      </c>
      <c r="O2139">
        <v>944128.78560000216</v>
      </c>
      <c r="P2139" s="49" t="s">
        <v>34</v>
      </c>
      <c r="Q2139" s="49">
        <v>8750000</v>
      </c>
      <c r="R2139" s="49">
        <v>32.510452999999998</v>
      </c>
      <c r="S2139" s="49">
        <v>52.540310169999998</v>
      </c>
      <c r="T2139" s="49">
        <v>91.068026500905589</v>
      </c>
      <c r="U2139" s="49" t="s">
        <v>2146</v>
      </c>
      <c r="V2139" s="49">
        <v>0.38716777524115931</v>
      </c>
      <c r="W2139" s="49">
        <v>1.46361538099982</v>
      </c>
      <c r="X2139" s="49">
        <v>2.8030414572599698</v>
      </c>
      <c r="Y2139" s="49">
        <v>43.290639746693699</v>
      </c>
      <c r="Z2139" s="49">
        <v>0.42787999999999998</v>
      </c>
      <c r="AA2139" s="49">
        <v>144.40234570000001</v>
      </c>
      <c r="AB2139" s="49">
        <v>1.7927415840000001</v>
      </c>
      <c r="AC2139" s="51">
        <v>0.6227652678487694</v>
      </c>
      <c r="AD2139" s="53">
        <v>87500</v>
      </c>
      <c r="AE2139" s="51">
        <v>10.790043264000024</v>
      </c>
      <c r="AF2139" s="51">
        <v>28.602995282190442</v>
      </c>
      <c r="AG2139" s="51">
        <v>2.3117585685152378</v>
      </c>
      <c r="AH2139" s="51">
        <v>0.14059094297620603</v>
      </c>
      <c r="AI2139" s="51">
        <v>8.0822254652282738E-2</v>
      </c>
      <c r="AJ2139" s="51">
        <v>0.11715383591147577</v>
      </c>
      <c r="AK2139" s="51">
        <v>62.826139419785285</v>
      </c>
      <c r="AL2139" s="51">
        <v>38.501882793636113</v>
      </c>
      <c r="AM2139" s="51">
        <v>87.150396045934443</v>
      </c>
    </row>
    <row r="2140" spans="1:39">
      <c r="A2140" t="s">
        <v>4421</v>
      </c>
      <c r="B2140">
        <v>7</v>
      </c>
      <c r="C2140" t="s">
        <v>4422</v>
      </c>
      <c r="D2140" t="s">
        <v>4149</v>
      </c>
      <c r="E2140" t="s">
        <v>137</v>
      </c>
      <c r="F2140" t="s">
        <v>138</v>
      </c>
      <c r="G2140" t="s">
        <v>139</v>
      </c>
      <c r="H2140" t="s">
        <v>140</v>
      </c>
      <c r="I2140" t="s">
        <v>10</v>
      </c>
      <c r="J2140" t="s">
        <v>4150</v>
      </c>
      <c r="K2140">
        <v>50</v>
      </c>
      <c r="L2140">
        <v>79472120</v>
      </c>
      <c r="M2140" t="s">
        <v>2145</v>
      </c>
      <c r="N2140">
        <v>137</v>
      </c>
      <c r="O2140">
        <v>951122.3321600022</v>
      </c>
      <c r="P2140" s="49" t="s">
        <v>34</v>
      </c>
      <c r="Q2140" s="49">
        <v>8750000</v>
      </c>
      <c r="R2140" s="49">
        <v>32.510452999999998</v>
      </c>
      <c r="S2140" s="49">
        <v>52.540310169999998</v>
      </c>
      <c r="T2140" s="49">
        <v>91.068026500905589</v>
      </c>
      <c r="U2140" s="49" t="s">
        <v>2146</v>
      </c>
      <c r="V2140" s="49">
        <v>0.38716777524115931</v>
      </c>
      <c r="W2140" s="49">
        <v>1.46361538099982</v>
      </c>
      <c r="X2140" s="49">
        <v>2.8030414572599698</v>
      </c>
      <c r="Y2140" s="49">
        <v>43.290639746693699</v>
      </c>
      <c r="Z2140" s="49">
        <v>0.42787999999999998</v>
      </c>
      <c r="AA2140" s="49">
        <v>144.40234570000001</v>
      </c>
      <c r="AB2140" s="49">
        <v>1.7927415840000001</v>
      </c>
      <c r="AC2140" s="51">
        <v>0.6227652678487694</v>
      </c>
      <c r="AD2140" s="53">
        <v>87500</v>
      </c>
      <c r="AE2140" s="51">
        <v>10.869969510400026</v>
      </c>
      <c r="AF2140" s="51">
        <v>28.814869321317783</v>
      </c>
      <c r="AG2140" s="51">
        <v>2.3416997440346266</v>
      </c>
      <c r="AH2140" s="51">
        <v>0.1413159235681227</v>
      </c>
      <c r="AI2140" s="51">
        <v>8.1267061041369812E-2</v>
      </c>
      <c r="AJ2140" s="51">
        <v>0.11715383591147577</v>
      </c>
      <c r="AK2140" s="51">
        <v>63.171903941399087</v>
      </c>
      <c r="AL2140" s="51">
        <v>38.713778434659382</v>
      </c>
      <c r="AM2140" s="51">
        <v>87.630029448138799</v>
      </c>
    </row>
    <row r="2141" spans="1:39">
      <c r="A2141" t="s">
        <v>4423</v>
      </c>
      <c r="B2141">
        <v>7</v>
      </c>
      <c r="C2141" t="s">
        <v>4424</v>
      </c>
      <c r="D2141" t="s">
        <v>4149</v>
      </c>
      <c r="E2141" t="s">
        <v>137</v>
      </c>
      <c r="F2141" t="s">
        <v>138</v>
      </c>
      <c r="G2141" t="s">
        <v>139</v>
      </c>
      <c r="H2141" t="s">
        <v>140</v>
      </c>
      <c r="I2141" t="s">
        <v>10</v>
      </c>
      <c r="J2141" t="s">
        <v>4150</v>
      </c>
      <c r="K2141">
        <v>50</v>
      </c>
      <c r="L2141">
        <v>79472120</v>
      </c>
      <c r="M2141" t="s">
        <v>2145</v>
      </c>
      <c r="N2141">
        <v>138</v>
      </c>
      <c r="O2141">
        <v>958115.87872000225</v>
      </c>
      <c r="P2141" s="49" t="s">
        <v>34</v>
      </c>
      <c r="Q2141" s="49">
        <v>8750000</v>
      </c>
      <c r="R2141" s="49">
        <v>32.510452999999998</v>
      </c>
      <c r="S2141" s="49">
        <v>52.540310169999998</v>
      </c>
      <c r="T2141" s="49">
        <v>91.068026500905589</v>
      </c>
      <c r="U2141" s="49" t="s">
        <v>2146</v>
      </c>
      <c r="V2141" s="49">
        <v>0.38716777524115931</v>
      </c>
      <c r="W2141" s="49">
        <v>1.46361538099982</v>
      </c>
      <c r="X2141" s="49">
        <v>2.8030414572599698</v>
      </c>
      <c r="Y2141" s="49">
        <v>43.290639746693699</v>
      </c>
      <c r="Z2141" s="49">
        <v>0.42787999999999998</v>
      </c>
      <c r="AA2141" s="49">
        <v>144.40234570000001</v>
      </c>
      <c r="AB2141" s="49">
        <v>1.7927415840000001</v>
      </c>
      <c r="AC2141" s="51">
        <v>0.6227652678487694</v>
      </c>
      <c r="AD2141" s="53">
        <v>87500</v>
      </c>
      <c r="AE2141" s="51">
        <v>10.949895756800025</v>
      </c>
      <c r="AF2141" s="51">
        <v>29.026743360445117</v>
      </c>
      <c r="AG2141" s="51">
        <v>2.3717938880687788</v>
      </c>
      <c r="AH2141" s="51">
        <v>0.14203790213328565</v>
      </c>
      <c r="AI2141" s="51">
        <v>8.1710643823062618E-2</v>
      </c>
      <c r="AJ2141" s="51">
        <v>0.11715383591147577</v>
      </c>
      <c r="AK2141" s="51">
        <v>63.51671730755357</v>
      </c>
      <c r="AL2141" s="51">
        <v>38.925091176966419</v>
      </c>
      <c r="AM2141" s="51">
        <v>88.108343438140722</v>
      </c>
    </row>
    <row r="2142" spans="1:39">
      <c r="A2142" t="s">
        <v>4425</v>
      </c>
      <c r="B2142">
        <v>7</v>
      </c>
      <c r="C2142" t="s">
        <v>4426</v>
      </c>
      <c r="D2142" t="s">
        <v>4149</v>
      </c>
      <c r="E2142" t="s">
        <v>137</v>
      </c>
      <c r="F2142" t="s">
        <v>138</v>
      </c>
      <c r="G2142" t="s">
        <v>139</v>
      </c>
      <c r="H2142" t="s">
        <v>140</v>
      </c>
      <c r="I2142" t="s">
        <v>10</v>
      </c>
      <c r="J2142" t="s">
        <v>4150</v>
      </c>
      <c r="K2142">
        <v>50</v>
      </c>
      <c r="L2142">
        <v>79472120</v>
      </c>
      <c r="M2142" t="s">
        <v>2145</v>
      </c>
      <c r="N2142">
        <v>139</v>
      </c>
      <c r="O2142">
        <v>965109.4252800023</v>
      </c>
      <c r="P2142" s="49" t="s">
        <v>34</v>
      </c>
      <c r="Q2142" s="49">
        <v>8750000</v>
      </c>
      <c r="R2142" s="49">
        <v>32.510452999999998</v>
      </c>
      <c r="S2142" s="49">
        <v>52.540310169999998</v>
      </c>
      <c r="T2142" s="49">
        <v>91.068026500905589</v>
      </c>
      <c r="U2142" s="49" t="s">
        <v>2146</v>
      </c>
      <c r="V2142" s="49">
        <v>0.38716777524115931</v>
      </c>
      <c r="W2142" s="49">
        <v>1.46361538099982</v>
      </c>
      <c r="X2142" s="49">
        <v>2.8030414572599698</v>
      </c>
      <c r="Y2142" s="49">
        <v>43.290639746693699</v>
      </c>
      <c r="Z2142" s="49">
        <v>0.42787999999999998</v>
      </c>
      <c r="AA2142" s="49">
        <v>144.40234570000001</v>
      </c>
      <c r="AB2142" s="49">
        <v>1.7927415840000001</v>
      </c>
      <c r="AC2142" s="51">
        <v>0.6227652678487694</v>
      </c>
      <c r="AD2142" s="53">
        <v>87500</v>
      </c>
      <c r="AE2142" s="51">
        <v>11.029822003200026</v>
      </c>
      <c r="AF2142" s="51">
        <v>29.238617399572458</v>
      </c>
      <c r="AG2142" s="51">
        <v>2.4020403660246039</v>
      </c>
      <c r="AH2142" s="51">
        <v>0.14275688555522506</v>
      </c>
      <c r="AI2142" s="51">
        <v>8.2153007893585553E-2</v>
      </c>
      <c r="AJ2142" s="51">
        <v>0.11715383591147577</v>
      </c>
      <c r="AK2142" s="51">
        <v>63.860583324265747</v>
      </c>
      <c r="AL2142" s="51">
        <v>39.135823353007105</v>
      </c>
      <c r="AM2142" s="51">
        <v>88.585343295524396</v>
      </c>
    </row>
    <row r="2143" spans="1:39">
      <c r="A2143" t="s">
        <v>4427</v>
      </c>
      <c r="B2143">
        <v>7</v>
      </c>
      <c r="C2143" t="s">
        <v>4428</v>
      </c>
      <c r="D2143" t="s">
        <v>4149</v>
      </c>
      <c r="E2143" t="s">
        <v>137</v>
      </c>
      <c r="F2143" t="s">
        <v>138</v>
      </c>
      <c r="G2143" t="s">
        <v>139</v>
      </c>
      <c r="H2143" t="s">
        <v>140</v>
      </c>
      <c r="I2143" t="s">
        <v>10</v>
      </c>
      <c r="J2143" t="s">
        <v>4150</v>
      </c>
      <c r="K2143">
        <v>50</v>
      </c>
      <c r="L2143">
        <v>79472120</v>
      </c>
      <c r="M2143" t="s">
        <v>2145</v>
      </c>
      <c r="N2143">
        <v>140</v>
      </c>
      <c r="O2143">
        <v>972102.97184000234</v>
      </c>
      <c r="P2143" s="49" t="s">
        <v>34</v>
      </c>
      <c r="Q2143" s="49">
        <v>8750000</v>
      </c>
      <c r="R2143" s="49">
        <v>32.510452999999998</v>
      </c>
      <c r="S2143" s="49">
        <v>52.540310169999998</v>
      </c>
      <c r="T2143" s="49">
        <v>91.068026500905589</v>
      </c>
      <c r="U2143" s="49" t="s">
        <v>2146</v>
      </c>
      <c r="V2143" s="49">
        <v>0.38716777524115931</v>
      </c>
      <c r="W2143" s="49">
        <v>1.46361538099982</v>
      </c>
      <c r="X2143" s="49">
        <v>2.8030414572599698</v>
      </c>
      <c r="Y2143" s="49">
        <v>43.290639746693699</v>
      </c>
      <c r="Z2143" s="49">
        <v>0.42787999999999998</v>
      </c>
      <c r="AA2143" s="49">
        <v>144.40234570000001</v>
      </c>
      <c r="AB2143" s="49">
        <v>1.7927415840000001</v>
      </c>
      <c r="AC2143" s="51">
        <v>0.6227652678487694</v>
      </c>
      <c r="AD2143" s="53">
        <v>87500</v>
      </c>
      <c r="AE2143" s="51">
        <v>11.109748249600027</v>
      </c>
      <c r="AF2143" s="51">
        <v>29.450491438699796</v>
      </c>
      <c r="AG2143" s="51">
        <v>2.4324385447383001</v>
      </c>
      <c r="AH2143" s="51">
        <v>0.14347288057989352</v>
      </c>
      <c r="AI2143" s="51">
        <v>8.2594158056796402E-2</v>
      </c>
      <c r="AJ2143" s="51">
        <v>0.11715383591147577</v>
      </c>
      <c r="AK2143" s="51">
        <v>64.203505725752635</v>
      </c>
      <c r="AL2143" s="51">
        <v>39.345977251229961</v>
      </c>
      <c r="AM2143" s="51">
        <v>89.061034200275316</v>
      </c>
    </row>
    <row r="2144" spans="1:39">
      <c r="A2144" t="s">
        <v>4429</v>
      </c>
      <c r="B2144">
        <v>7</v>
      </c>
      <c r="C2144" t="s">
        <v>4430</v>
      </c>
      <c r="D2144" t="s">
        <v>4149</v>
      </c>
      <c r="E2144" t="s">
        <v>137</v>
      </c>
      <c r="F2144" t="s">
        <v>138</v>
      </c>
      <c r="G2144" t="s">
        <v>139</v>
      </c>
      <c r="H2144" t="s">
        <v>140</v>
      </c>
      <c r="I2144" t="s">
        <v>10</v>
      </c>
      <c r="J2144" t="s">
        <v>4150</v>
      </c>
      <c r="K2144">
        <v>50</v>
      </c>
      <c r="L2144">
        <v>79472120</v>
      </c>
      <c r="M2144" t="s">
        <v>2145</v>
      </c>
      <c r="N2144">
        <v>141</v>
      </c>
      <c r="O2144">
        <v>979096.51840000239</v>
      </c>
      <c r="P2144" s="49" t="s">
        <v>34</v>
      </c>
      <c r="Q2144" s="49">
        <v>8750000</v>
      </c>
      <c r="R2144" s="49">
        <v>32.510452999999998</v>
      </c>
      <c r="S2144" s="49">
        <v>52.540310169999998</v>
      </c>
      <c r="T2144" s="49">
        <v>91.068026500905589</v>
      </c>
      <c r="U2144" s="49" t="s">
        <v>2146</v>
      </c>
      <c r="V2144" s="49">
        <v>0.38716777524115931</v>
      </c>
      <c r="W2144" s="49">
        <v>1.46361538099982</v>
      </c>
      <c r="X2144" s="49">
        <v>2.8030414572599698</v>
      </c>
      <c r="Y2144" s="49">
        <v>43.290639746693699</v>
      </c>
      <c r="Z2144" s="49">
        <v>0.42787999999999998</v>
      </c>
      <c r="AA2144" s="49">
        <v>144.40234570000001</v>
      </c>
      <c r="AB2144" s="49">
        <v>1.7927415840000001</v>
      </c>
      <c r="AC2144" s="51">
        <v>0.6227652678487694</v>
      </c>
      <c r="AD2144" s="53">
        <v>87500</v>
      </c>
      <c r="AE2144" s="51">
        <v>11.189674496000027</v>
      </c>
      <c r="AF2144" s="51">
        <v>29.66236547782713</v>
      </c>
      <c r="AG2144" s="51">
        <v>2.4629877924470871</v>
      </c>
      <c r="AH2144" s="51">
        <v>0.14418589381980482</v>
      </c>
      <c r="AI2144" s="51">
        <v>8.3034099026532165E-2</v>
      </c>
      <c r="AJ2144" s="51">
        <v>0.11715383591147577</v>
      </c>
      <c r="AK2144" s="51">
        <v>64.545488176254764</v>
      </c>
      <c r="AL2144" s="51">
        <v>39.55555511719966</v>
      </c>
      <c r="AM2144" s="51">
        <v>89.535421235309869</v>
      </c>
    </row>
    <row r="2145" spans="1:39">
      <c r="A2145" t="s">
        <v>4431</v>
      </c>
      <c r="B2145">
        <v>7</v>
      </c>
      <c r="C2145" t="s">
        <v>4432</v>
      </c>
      <c r="D2145" t="s">
        <v>4149</v>
      </c>
      <c r="E2145" t="s">
        <v>137</v>
      </c>
      <c r="F2145" t="s">
        <v>138</v>
      </c>
      <c r="G2145" t="s">
        <v>139</v>
      </c>
      <c r="H2145" t="s">
        <v>140</v>
      </c>
      <c r="I2145" t="s">
        <v>10</v>
      </c>
      <c r="J2145" t="s">
        <v>4150</v>
      </c>
      <c r="K2145">
        <v>50</v>
      </c>
      <c r="L2145">
        <v>79472120</v>
      </c>
      <c r="M2145" t="s">
        <v>2145</v>
      </c>
      <c r="N2145">
        <v>142</v>
      </c>
      <c r="O2145">
        <v>986090.06496000243</v>
      </c>
      <c r="P2145" s="49" t="s">
        <v>34</v>
      </c>
      <c r="Q2145" s="49">
        <v>8750000</v>
      </c>
      <c r="R2145" s="49">
        <v>32.510452999999998</v>
      </c>
      <c r="S2145" s="49">
        <v>52.540310169999998</v>
      </c>
      <c r="T2145" s="49">
        <v>91.068026500905589</v>
      </c>
      <c r="U2145" s="49" t="s">
        <v>2146</v>
      </c>
      <c r="V2145" s="49">
        <v>0.38716777524115931</v>
      </c>
      <c r="W2145" s="49">
        <v>1.46361538099982</v>
      </c>
      <c r="X2145" s="49">
        <v>2.8030414572599698</v>
      </c>
      <c r="Y2145" s="49">
        <v>43.290639746693699</v>
      </c>
      <c r="Z2145" s="49">
        <v>0.42787999999999998</v>
      </c>
      <c r="AA2145" s="49">
        <v>144.40234570000001</v>
      </c>
      <c r="AB2145" s="49">
        <v>1.7927415840000001</v>
      </c>
      <c r="AC2145" s="51">
        <v>0.6227652678487694</v>
      </c>
      <c r="AD2145" s="53">
        <v>87500</v>
      </c>
      <c r="AE2145" s="51">
        <v>11.269600742400028</v>
      </c>
      <c r="AF2145" s="51">
        <v>29.874239516954471</v>
      </c>
      <c r="AG2145" s="51">
        <v>2.4936874787618075</v>
      </c>
      <c r="AH2145" s="51">
        <v>0.14489593175815746</v>
      </c>
      <c r="AI2145" s="51">
        <v>8.3472835428884132E-2</v>
      </c>
      <c r="AJ2145" s="51">
        <v>0.11715383591147577</v>
      </c>
      <c r="AK2145" s="51">
        <v>64.886534271804649</v>
      </c>
      <c r="AL2145" s="51">
        <v>39.764559154680811</v>
      </c>
      <c r="AM2145" s="51">
        <v>90.008509388928488</v>
      </c>
    </row>
    <row r="2146" spans="1:39">
      <c r="A2146" t="s">
        <v>4433</v>
      </c>
      <c r="B2146">
        <v>7</v>
      </c>
      <c r="C2146" t="s">
        <v>4434</v>
      </c>
      <c r="D2146" t="s">
        <v>4149</v>
      </c>
      <c r="E2146" t="s">
        <v>137</v>
      </c>
      <c r="F2146" t="s">
        <v>138</v>
      </c>
      <c r="G2146" t="s">
        <v>139</v>
      </c>
      <c r="H2146" t="s">
        <v>140</v>
      </c>
      <c r="I2146" t="s">
        <v>10</v>
      </c>
      <c r="J2146" t="s">
        <v>4150</v>
      </c>
      <c r="K2146">
        <v>50</v>
      </c>
      <c r="L2146">
        <v>79472120</v>
      </c>
      <c r="M2146" t="s">
        <v>2145</v>
      </c>
      <c r="N2146">
        <v>143</v>
      </c>
      <c r="O2146">
        <v>993083.61152000248</v>
      </c>
      <c r="P2146" s="49" t="s">
        <v>34</v>
      </c>
      <c r="Q2146" s="49">
        <v>8750000</v>
      </c>
      <c r="R2146" s="49">
        <v>32.510452999999998</v>
      </c>
      <c r="S2146" s="49">
        <v>52.540310169999998</v>
      </c>
      <c r="T2146" s="49">
        <v>91.068026500905589</v>
      </c>
      <c r="U2146" s="49" t="s">
        <v>2146</v>
      </c>
      <c r="V2146" s="49">
        <v>0.38716777524115931</v>
      </c>
      <c r="W2146" s="49">
        <v>1.46361538099982</v>
      </c>
      <c r="X2146" s="49">
        <v>2.8030414572599698</v>
      </c>
      <c r="Y2146" s="49">
        <v>43.290639746693699</v>
      </c>
      <c r="Z2146" s="49">
        <v>0.42787999999999998</v>
      </c>
      <c r="AA2146" s="49">
        <v>144.40234570000001</v>
      </c>
      <c r="AB2146" s="49">
        <v>1.7927415840000001</v>
      </c>
      <c r="AC2146" s="51">
        <v>0.6227652678487694</v>
      </c>
      <c r="AD2146" s="53">
        <v>87500</v>
      </c>
      <c r="AE2146" s="51">
        <v>11.349526988800028</v>
      </c>
      <c r="AF2146" s="51">
        <v>30.086113556081806</v>
      </c>
      <c r="AG2146" s="51">
        <v>2.5245369746403177</v>
      </c>
      <c r="AH2146" s="51">
        <v>0.14560300075258359</v>
      </c>
      <c r="AI2146" s="51">
        <v>8.3910371804403139E-2</v>
      </c>
      <c r="AJ2146" s="51">
        <v>0.11715383591147577</v>
      </c>
      <c r="AK2146" s="51">
        <v>65.226647541941048</v>
      </c>
      <c r="AL2146" s="51">
        <v>39.972991526688503</v>
      </c>
      <c r="AM2146" s="51">
        <v>90.480303557193594</v>
      </c>
    </row>
    <row r="2147" spans="1:39">
      <c r="A2147" t="s">
        <v>4435</v>
      </c>
      <c r="B2147">
        <v>7</v>
      </c>
      <c r="C2147" t="s">
        <v>4436</v>
      </c>
      <c r="D2147" t="s">
        <v>4149</v>
      </c>
      <c r="E2147" t="s">
        <v>137</v>
      </c>
      <c r="F2147" t="s">
        <v>138</v>
      </c>
      <c r="G2147" t="s">
        <v>139</v>
      </c>
      <c r="H2147" t="s">
        <v>140</v>
      </c>
      <c r="I2147" t="s">
        <v>10</v>
      </c>
      <c r="J2147" t="s">
        <v>4150</v>
      </c>
      <c r="K2147">
        <v>50</v>
      </c>
      <c r="L2147">
        <v>79472120</v>
      </c>
      <c r="M2147" t="s">
        <v>2145</v>
      </c>
      <c r="N2147">
        <v>144</v>
      </c>
      <c r="O2147">
        <v>1000077.1580800025</v>
      </c>
      <c r="P2147" s="49" t="s">
        <v>34</v>
      </c>
      <c r="Q2147" s="49">
        <v>8750000</v>
      </c>
      <c r="R2147" s="49">
        <v>32.510452999999998</v>
      </c>
      <c r="S2147" s="49">
        <v>52.540310169999998</v>
      </c>
      <c r="T2147" s="49">
        <v>91.068026500905589</v>
      </c>
      <c r="U2147" s="49" t="s">
        <v>2146</v>
      </c>
      <c r="V2147" s="49">
        <v>0.38716777524115931</v>
      </c>
      <c r="W2147" s="49">
        <v>1.46361538099982</v>
      </c>
      <c r="X2147" s="49">
        <v>2.8030414572599698</v>
      </c>
      <c r="Y2147" s="49">
        <v>43.290639746693699</v>
      </c>
      <c r="Z2147" s="49">
        <v>0.42787999999999998</v>
      </c>
      <c r="AA2147" s="49">
        <v>144.40234570000001</v>
      </c>
      <c r="AB2147" s="49">
        <v>1.7927415840000001</v>
      </c>
      <c r="AC2147" s="51">
        <v>0.6227652678487694</v>
      </c>
      <c r="AD2147" s="53">
        <v>87500</v>
      </c>
      <c r="AE2147" s="51">
        <v>11.429453235200029</v>
      </c>
      <c r="AF2147" s="51">
        <v>30.297987595209143</v>
      </c>
      <c r="AG2147" s="51">
        <v>2.5555356523616997</v>
      </c>
      <c r="AH2147" s="51">
        <v>0.14630710703896843</v>
      </c>
      <c r="AI2147" s="51">
        <v>8.4346712610239252E-2</v>
      </c>
      <c r="AJ2147" s="51">
        <v>0.11715383591147577</v>
      </c>
      <c r="AK2147" s="51">
        <v>65.565831451372205</v>
      </c>
      <c r="AL2147" s="51">
        <v>40.180854356507595</v>
      </c>
      <c r="AM2147" s="51">
        <v>90.9508085462368</v>
      </c>
    </row>
    <row r="2148" spans="1:39">
      <c r="A2148" t="s">
        <v>4437</v>
      </c>
      <c r="B2148">
        <v>7</v>
      </c>
      <c r="C2148" t="s">
        <v>4438</v>
      </c>
      <c r="D2148" t="s">
        <v>4149</v>
      </c>
      <c r="E2148" t="s">
        <v>137</v>
      </c>
      <c r="F2148" t="s">
        <v>138</v>
      </c>
      <c r="G2148" t="s">
        <v>139</v>
      </c>
      <c r="H2148" t="s">
        <v>140</v>
      </c>
      <c r="I2148" t="s">
        <v>10</v>
      </c>
      <c r="J2148" t="s">
        <v>4150</v>
      </c>
      <c r="K2148">
        <v>50</v>
      </c>
      <c r="L2148">
        <v>79472120</v>
      </c>
      <c r="M2148" t="s">
        <v>2145</v>
      </c>
      <c r="N2148">
        <v>145</v>
      </c>
      <c r="O2148">
        <v>1007070.7046400026</v>
      </c>
      <c r="P2148" s="49" t="s">
        <v>34</v>
      </c>
      <c r="Q2148" s="49">
        <v>8750000</v>
      </c>
      <c r="R2148" s="49">
        <v>32.510452999999998</v>
      </c>
      <c r="S2148" s="49">
        <v>52.540310169999998</v>
      </c>
      <c r="T2148" s="49">
        <v>91.068026500905589</v>
      </c>
      <c r="U2148" s="49" t="s">
        <v>2146</v>
      </c>
      <c r="V2148" s="49">
        <v>0.38716777524115931</v>
      </c>
      <c r="W2148" s="49">
        <v>1.46361538099982</v>
      </c>
      <c r="X2148" s="49">
        <v>2.8030414572599698</v>
      </c>
      <c r="Y2148" s="49">
        <v>43.290639746693699</v>
      </c>
      <c r="Z2148" s="49">
        <v>0.42787999999999998</v>
      </c>
      <c r="AA2148" s="49">
        <v>144.40234570000001</v>
      </c>
      <c r="AB2148" s="49">
        <v>1.7927415840000001</v>
      </c>
      <c r="AC2148" s="51">
        <v>0.6227652678487694</v>
      </c>
      <c r="AD2148" s="53">
        <v>87500</v>
      </c>
      <c r="AE2148" s="51">
        <v>11.50937948160003</v>
      </c>
      <c r="AF2148" s="51">
        <v>30.509861634336485</v>
      </c>
      <c r="AG2148" s="51">
        <v>2.5866828855012747</v>
      </c>
      <c r="AH2148" s="51">
        <v>0.14700825673528978</v>
      </c>
      <c r="AI2148" s="51">
        <v>8.4781862222218785E-2</v>
      </c>
      <c r="AJ2148" s="51">
        <v>0.11715383591147577</v>
      </c>
      <c r="AK2148" s="51">
        <v>65.904089401590369</v>
      </c>
      <c r="AL2148" s="51">
        <v>40.388149728682158</v>
      </c>
      <c r="AM2148" s="51">
        <v>91.420029074498572</v>
      </c>
    </row>
    <row r="2149" spans="1:39">
      <c r="A2149" t="s">
        <v>4439</v>
      </c>
      <c r="B2149">
        <v>7</v>
      </c>
      <c r="C2149" t="s">
        <v>4440</v>
      </c>
      <c r="D2149" t="s">
        <v>4149</v>
      </c>
      <c r="E2149" t="s">
        <v>137</v>
      </c>
      <c r="F2149" t="s">
        <v>138</v>
      </c>
      <c r="G2149" t="s">
        <v>139</v>
      </c>
      <c r="H2149" t="s">
        <v>140</v>
      </c>
      <c r="I2149" t="s">
        <v>10</v>
      </c>
      <c r="J2149" t="s">
        <v>4150</v>
      </c>
      <c r="K2149">
        <v>50</v>
      </c>
      <c r="L2149">
        <v>79472120</v>
      </c>
      <c r="M2149" t="s">
        <v>2145</v>
      </c>
      <c r="N2149">
        <v>146</v>
      </c>
      <c r="O2149">
        <v>1014064.2512000026</v>
      </c>
      <c r="P2149" s="49" t="s">
        <v>34</v>
      </c>
      <c r="Q2149" s="49">
        <v>8750000</v>
      </c>
      <c r="R2149" s="49">
        <v>32.510452999999998</v>
      </c>
      <c r="S2149" s="49">
        <v>52.540310169999998</v>
      </c>
      <c r="T2149" s="49">
        <v>91.068026500905589</v>
      </c>
      <c r="U2149" s="49" t="s">
        <v>2146</v>
      </c>
      <c r="V2149" s="49">
        <v>0.38716777524115931</v>
      </c>
      <c r="W2149" s="49">
        <v>1.46361538099982</v>
      </c>
      <c r="X2149" s="49">
        <v>2.8030414572599698</v>
      </c>
      <c r="Y2149" s="49">
        <v>43.290639746693699</v>
      </c>
      <c r="Z2149" s="49">
        <v>0.42787999999999998</v>
      </c>
      <c r="AA2149" s="49">
        <v>144.40234570000001</v>
      </c>
      <c r="AB2149" s="49">
        <v>1.7927415840000001</v>
      </c>
      <c r="AC2149" s="51">
        <v>0.6227652678487694</v>
      </c>
      <c r="AD2149" s="53">
        <v>87500</v>
      </c>
      <c r="AE2149" s="51">
        <v>11.58930572800003</v>
      </c>
      <c r="AF2149" s="51">
        <v>30.721735673463819</v>
      </c>
      <c r="AG2149" s="51">
        <v>2.6179780489063043</v>
      </c>
      <c r="AH2149" s="51">
        <v>0.14770645584484046</v>
      </c>
      <c r="AI2149" s="51">
        <v>8.5215824936857545E-2</v>
      </c>
      <c r="AJ2149" s="51">
        <v>0.11715383591147577</v>
      </c>
      <c r="AK2149" s="51">
        <v>66.241424732436812</v>
      </c>
      <c r="AL2149" s="51">
        <v>40.59487968997454</v>
      </c>
      <c r="AM2149" s="51">
        <v>91.887969774899062</v>
      </c>
    </row>
    <row r="2150" spans="1:39">
      <c r="A2150" t="s">
        <v>4441</v>
      </c>
      <c r="B2150">
        <v>7</v>
      </c>
      <c r="C2150" t="s">
        <v>4442</v>
      </c>
      <c r="D2150" t="s">
        <v>4149</v>
      </c>
      <c r="E2150" t="s">
        <v>137</v>
      </c>
      <c r="F2150" t="s">
        <v>138</v>
      </c>
      <c r="G2150" t="s">
        <v>139</v>
      </c>
      <c r="H2150" t="s">
        <v>140</v>
      </c>
      <c r="I2150" t="s">
        <v>10</v>
      </c>
      <c r="J2150" t="s">
        <v>4150</v>
      </c>
      <c r="K2150">
        <v>50</v>
      </c>
      <c r="L2150">
        <v>79472120</v>
      </c>
      <c r="M2150" t="s">
        <v>2145</v>
      </c>
      <c r="N2150">
        <v>147</v>
      </c>
      <c r="O2150">
        <v>1021057.7977600027</v>
      </c>
      <c r="P2150" s="49" t="s">
        <v>34</v>
      </c>
      <c r="Q2150" s="49">
        <v>8750000</v>
      </c>
      <c r="R2150" s="49">
        <v>32.510452999999998</v>
      </c>
      <c r="S2150" s="49">
        <v>52.540310169999998</v>
      </c>
      <c r="T2150" s="49">
        <v>91.068026500905589</v>
      </c>
      <c r="U2150" s="49" t="s">
        <v>2146</v>
      </c>
      <c r="V2150" s="49">
        <v>0.38716777524115931</v>
      </c>
      <c r="W2150" s="49">
        <v>1.46361538099982</v>
      </c>
      <c r="X2150" s="49">
        <v>2.8030414572599698</v>
      </c>
      <c r="Y2150" s="49">
        <v>43.290639746693699</v>
      </c>
      <c r="Z2150" s="49">
        <v>0.42787999999999998</v>
      </c>
      <c r="AA2150" s="49">
        <v>144.40234570000001</v>
      </c>
      <c r="AB2150" s="49">
        <v>1.7927415840000001</v>
      </c>
      <c r="AC2150" s="51">
        <v>0.6227652678487694</v>
      </c>
      <c r="AD2150" s="53">
        <v>87500</v>
      </c>
      <c r="AE2150" s="51">
        <v>11.669231974400031</v>
      </c>
      <c r="AF2150" s="51">
        <v>30.933609712591156</v>
      </c>
      <c r="AG2150" s="51">
        <v>2.64942051867249</v>
      </c>
      <c r="AH2150" s="51">
        <v>0.14840171025997462</v>
      </c>
      <c r="AI2150" s="51">
        <v>8.5648604973317263E-2</v>
      </c>
      <c r="AJ2150" s="51">
        <v>0.11715383591147577</v>
      </c>
      <c r="AK2150" s="51">
        <v>66.5778407236226</v>
      </c>
      <c r="AL2150" s="51">
        <v>40.801046250297382</v>
      </c>
      <c r="AM2150" s="51">
        <v>92.354635196947811</v>
      </c>
    </row>
    <row r="2151" spans="1:39">
      <c r="A2151" t="s">
        <v>4443</v>
      </c>
      <c r="B2151">
        <v>7</v>
      </c>
      <c r="C2151" t="s">
        <v>4444</v>
      </c>
      <c r="D2151" t="s">
        <v>4149</v>
      </c>
      <c r="E2151" t="s">
        <v>137</v>
      </c>
      <c r="F2151" t="s">
        <v>138</v>
      </c>
      <c r="G2151" t="s">
        <v>139</v>
      </c>
      <c r="H2151" t="s">
        <v>140</v>
      </c>
      <c r="I2151" t="s">
        <v>10</v>
      </c>
      <c r="J2151" t="s">
        <v>4150</v>
      </c>
      <c r="K2151">
        <v>50</v>
      </c>
      <c r="L2151">
        <v>79472120</v>
      </c>
      <c r="M2151" t="s">
        <v>2145</v>
      </c>
      <c r="N2151">
        <v>148</v>
      </c>
      <c r="O2151">
        <v>1028051.3443200027</v>
      </c>
      <c r="P2151" s="49" t="s">
        <v>34</v>
      </c>
      <c r="Q2151" s="49">
        <v>8750000</v>
      </c>
      <c r="R2151" s="49">
        <v>32.510452999999998</v>
      </c>
      <c r="S2151" s="49">
        <v>52.540310169999998</v>
      </c>
      <c r="T2151" s="49">
        <v>91.068026500905589</v>
      </c>
      <c r="U2151" s="49" t="s">
        <v>2146</v>
      </c>
      <c r="V2151" s="49">
        <v>0.38716777524115931</v>
      </c>
      <c r="W2151" s="49">
        <v>1.46361538099982</v>
      </c>
      <c r="X2151" s="49">
        <v>2.8030414572599698</v>
      </c>
      <c r="Y2151" s="49">
        <v>43.290639746693699</v>
      </c>
      <c r="Z2151" s="49">
        <v>0.42787999999999998</v>
      </c>
      <c r="AA2151" s="49">
        <v>144.40234570000001</v>
      </c>
      <c r="AB2151" s="49">
        <v>1.7927415840000001</v>
      </c>
      <c r="AC2151" s="51">
        <v>0.6227652678487694</v>
      </c>
      <c r="AD2151" s="53">
        <v>87500</v>
      </c>
      <c r="AE2151" s="51">
        <v>11.74915822080003</v>
      </c>
      <c r="AF2151" s="51">
        <v>31.145483751718494</v>
      </c>
      <c r="AG2151" s="51">
        <v>2.6810096721211405</v>
      </c>
      <c r="AH2151" s="51">
        <v>0.14909402576530506</v>
      </c>
      <c r="AI2151" s="51">
        <v>8.6080206475303567E-2</v>
      </c>
      <c r="AJ2151" s="51">
        <v>0.11715383591147577</v>
      </c>
      <c r="AK2151" s="51">
        <v>66.913340596203966</v>
      </c>
      <c r="AL2151" s="51">
        <v>41.006651383617729</v>
      </c>
      <c r="AM2151" s="51">
        <v>92.82002980879021</v>
      </c>
    </row>
    <row r="2152" spans="1:39">
      <c r="A2152" t="s">
        <v>4445</v>
      </c>
      <c r="B2152">
        <v>7</v>
      </c>
      <c r="C2152" t="s">
        <v>4446</v>
      </c>
      <c r="D2152" t="s">
        <v>4149</v>
      </c>
      <c r="E2152" t="s">
        <v>137</v>
      </c>
      <c r="F2152" t="s">
        <v>138</v>
      </c>
      <c r="G2152" t="s">
        <v>139</v>
      </c>
      <c r="H2152" t="s">
        <v>140</v>
      </c>
      <c r="I2152" t="s">
        <v>10</v>
      </c>
      <c r="J2152" t="s">
        <v>4150</v>
      </c>
      <c r="K2152">
        <v>50</v>
      </c>
      <c r="L2152">
        <v>79472120</v>
      </c>
      <c r="M2152" t="s">
        <v>2145</v>
      </c>
      <c r="N2152">
        <v>149</v>
      </c>
      <c r="O2152">
        <v>1035044.8908800028</v>
      </c>
      <c r="P2152" s="49" t="s">
        <v>34</v>
      </c>
      <c r="Q2152" s="49">
        <v>8750000</v>
      </c>
      <c r="R2152" s="49">
        <v>32.510452999999998</v>
      </c>
      <c r="S2152" s="49">
        <v>52.540310169999998</v>
      </c>
      <c r="T2152" s="49">
        <v>91.068026500905589</v>
      </c>
      <c r="U2152" s="49" t="s">
        <v>2146</v>
      </c>
      <c r="V2152" s="49">
        <v>0.38716777524115931</v>
      </c>
      <c r="W2152" s="49">
        <v>1.46361538099982</v>
      </c>
      <c r="X2152" s="49">
        <v>2.8030414572599698</v>
      </c>
      <c r="Y2152" s="49">
        <v>43.290639746693699</v>
      </c>
      <c r="Z2152" s="49">
        <v>0.42787999999999998</v>
      </c>
      <c r="AA2152" s="49">
        <v>144.40234570000001</v>
      </c>
      <c r="AB2152" s="49">
        <v>1.7927415840000001</v>
      </c>
      <c r="AC2152" s="51">
        <v>0.6227652678487694</v>
      </c>
      <c r="AD2152" s="53">
        <v>87500</v>
      </c>
      <c r="AE2152" s="51">
        <v>11.829084467200031</v>
      </c>
      <c r="AF2152" s="51">
        <v>31.357357790845832</v>
      </c>
      <c r="AG2152" s="51">
        <v>2.7127448877770353</v>
      </c>
      <c r="AH2152" s="51">
        <v>0.14978340804095253</v>
      </c>
      <c r="AI2152" s="51">
        <v>8.6510633512909316E-2</v>
      </c>
      <c r="AJ2152" s="51">
        <v>0.11715383591147577</v>
      </c>
      <c r="AK2152" s="51">
        <v>67.247927514015231</v>
      </c>
      <c r="AL2152" s="51">
        <v>41.211697028835211</v>
      </c>
      <c r="AM2152" s="51">
        <v>93.284157999195244</v>
      </c>
    </row>
    <row r="2153" spans="1:39">
      <c r="A2153" t="s">
        <v>4447</v>
      </c>
      <c r="B2153">
        <v>7</v>
      </c>
      <c r="C2153" t="s">
        <v>4448</v>
      </c>
      <c r="D2153" t="s">
        <v>4149</v>
      </c>
      <c r="E2153" t="s">
        <v>137</v>
      </c>
      <c r="F2153" t="s">
        <v>138</v>
      </c>
      <c r="G2153" t="s">
        <v>139</v>
      </c>
      <c r="H2153" t="s">
        <v>140</v>
      </c>
      <c r="I2153" t="s">
        <v>10</v>
      </c>
      <c r="J2153" t="s">
        <v>4150</v>
      </c>
      <c r="K2153">
        <v>50</v>
      </c>
      <c r="L2153">
        <v>79472120</v>
      </c>
      <c r="M2153" t="s">
        <v>2145</v>
      </c>
      <c r="N2153">
        <v>150</v>
      </c>
      <c r="O2153">
        <v>1042038.4374400028</v>
      </c>
      <c r="P2153" s="49" t="s">
        <v>34</v>
      </c>
      <c r="Q2153" s="49">
        <v>8750000</v>
      </c>
      <c r="R2153" s="49">
        <v>32.510452999999998</v>
      </c>
      <c r="S2153" s="49">
        <v>52.540310169999998</v>
      </c>
      <c r="T2153" s="49">
        <v>91.068026500905589</v>
      </c>
      <c r="U2153" s="49" t="s">
        <v>2146</v>
      </c>
      <c r="V2153" s="49">
        <v>0.38716777524115931</v>
      </c>
      <c r="W2153" s="49">
        <v>1.46361538099982</v>
      </c>
      <c r="X2153" s="49">
        <v>2.8030414572599698</v>
      </c>
      <c r="Y2153" s="49">
        <v>43.290639746693699</v>
      </c>
      <c r="Z2153" s="49">
        <v>0.42787999999999998</v>
      </c>
      <c r="AA2153" s="49">
        <v>144.40234570000001</v>
      </c>
      <c r="AB2153" s="49">
        <v>1.7927415840000001</v>
      </c>
      <c r="AC2153" s="51">
        <v>0.6227652678487694</v>
      </c>
      <c r="AD2153" s="53">
        <v>87500</v>
      </c>
      <c r="AE2153" s="51">
        <v>11.909010713600033</v>
      </c>
      <c r="AF2153" s="51">
        <v>31.56923182997317</v>
      </c>
      <c r="AG2153" s="51">
        <v>2.7446255453469761</v>
      </c>
      <c r="AH2153" s="51">
        <v>0.1504698626658095</v>
      </c>
      <c r="AI2153" s="51">
        <v>8.693989008440528E-2</v>
      </c>
      <c r="AJ2153" s="51">
        <v>0.11715383591147577</v>
      </c>
      <c r="AK2153" s="51">
        <v>67.581604585060703</v>
      </c>
      <c r="AL2153" s="51">
        <v>41.416185090635018</v>
      </c>
      <c r="AM2153" s="51">
        <v>93.747024079486366</v>
      </c>
    </row>
    <row r="2154" spans="1:39">
      <c r="A2154" t="s">
        <v>4449</v>
      </c>
      <c r="B2154">
        <v>7</v>
      </c>
      <c r="C2154" t="s">
        <v>4450</v>
      </c>
      <c r="D2154" t="s">
        <v>4149</v>
      </c>
      <c r="E2154" t="s">
        <v>137</v>
      </c>
      <c r="F2154" t="s">
        <v>138</v>
      </c>
      <c r="G2154" t="s">
        <v>139</v>
      </c>
      <c r="H2154" t="s">
        <v>140</v>
      </c>
      <c r="I2154" t="s">
        <v>10</v>
      </c>
      <c r="J2154" t="s">
        <v>4150</v>
      </c>
      <c r="K2154">
        <v>50</v>
      </c>
      <c r="L2154">
        <v>79472120</v>
      </c>
      <c r="M2154" t="s">
        <v>2145</v>
      </c>
      <c r="N2154">
        <v>151</v>
      </c>
      <c r="O2154">
        <v>1049031.9840000027</v>
      </c>
      <c r="P2154" s="49" t="s">
        <v>34</v>
      </c>
      <c r="Q2154" s="49">
        <v>8750000</v>
      </c>
      <c r="R2154" s="49">
        <v>32.510452999999998</v>
      </c>
      <c r="S2154" s="49">
        <v>52.540310169999998</v>
      </c>
      <c r="T2154" s="49">
        <v>91.068026500905589</v>
      </c>
      <c r="U2154" s="49" t="s">
        <v>2146</v>
      </c>
      <c r="V2154" s="49">
        <v>0.38716777524115931</v>
      </c>
      <c r="W2154" s="49">
        <v>1.46361538099982</v>
      </c>
      <c r="X2154" s="49">
        <v>2.8030414572599698</v>
      </c>
      <c r="Y2154" s="49">
        <v>43.290639746693699</v>
      </c>
      <c r="Z2154" s="49">
        <v>0.42787999999999998</v>
      </c>
      <c r="AA2154" s="49">
        <v>144.40234570000001</v>
      </c>
      <c r="AB2154" s="49">
        <v>1.7927415840000001</v>
      </c>
      <c r="AC2154" s="51">
        <v>0.6227652678487694</v>
      </c>
      <c r="AD2154" s="53">
        <v>87500</v>
      </c>
      <c r="AE2154" s="51">
        <v>11.98893696000003</v>
      </c>
      <c r="AF2154" s="51">
        <v>31.7811058691005</v>
      </c>
      <c r="AG2154" s="51">
        <v>2.7766510256989316</v>
      </c>
      <c r="AH2154" s="51">
        <v>0.15115339512033876</v>
      </c>
      <c r="AI2154" s="51">
        <v>8.7367980117978167E-2</v>
      </c>
      <c r="AJ2154" s="51">
        <v>0.11715383591147577</v>
      </c>
      <c r="AK2154" s="51">
        <v>67.914374862865742</v>
      </c>
      <c r="AL2154" s="51">
        <v>41.620117440315902</v>
      </c>
      <c r="AM2154" s="51">
        <v>94.20863228541559</v>
      </c>
    </row>
    <row r="2155" spans="1:39">
      <c r="A2155" t="s">
        <v>4451</v>
      </c>
      <c r="B2155">
        <v>7</v>
      </c>
      <c r="C2155" t="s">
        <v>4452</v>
      </c>
      <c r="D2155" t="s">
        <v>4149</v>
      </c>
      <c r="E2155" t="s">
        <v>137</v>
      </c>
      <c r="F2155" t="s">
        <v>138</v>
      </c>
      <c r="G2155" t="s">
        <v>139</v>
      </c>
      <c r="H2155" t="s">
        <v>140</v>
      </c>
      <c r="I2155" t="s">
        <v>10</v>
      </c>
      <c r="J2155" t="s">
        <v>4150</v>
      </c>
      <c r="K2155">
        <v>50</v>
      </c>
      <c r="L2155">
        <v>79472120</v>
      </c>
      <c r="M2155" t="s">
        <v>2145</v>
      </c>
      <c r="N2155">
        <v>152</v>
      </c>
      <c r="O2155">
        <v>1056025.5305600027</v>
      </c>
      <c r="P2155" s="49" t="s">
        <v>34</v>
      </c>
      <c r="Q2155" s="49">
        <v>8750000</v>
      </c>
      <c r="R2155" s="49">
        <v>32.510452999999998</v>
      </c>
      <c r="S2155" s="49">
        <v>52.540310169999998</v>
      </c>
      <c r="T2155" s="49">
        <v>91.068026500905589</v>
      </c>
      <c r="U2155" s="49" t="s">
        <v>2146</v>
      </c>
      <c r="V2155" s="49">
        <v>0.38716777524115931</v>
      </c>
      <c r="W2155" s="49">
        <v>1.46361538099982</v>
      </c>
      <c r="X2155" s="49">
        <v>2.8030414572599698</v>
      </c>
      <c r="Y2155" s="49">
        <v>43.290639746693699</v>
      </c>
      <c r="Z2155" s="49">
        <v>0.42787999999999998</v>
      </c>
      <c r="AA2155" s="49">
        <v>144.40234570000001</v>
      </c>
      <c r="AB2155" s="49">
        <v>1.7927415840000001</v>
      </c>
      <c r="AC2155" s="51">
        <v>0.6227652678487694</v>
      </c>
      <c r="AD2155" s="53">
        <v>87500</v>
      </c>
      <c r="AE2155" s="51">
        <v>12.06886320640003</v>
      </c>
      <c r="AF2155" s="51">
        <v>31.992979908227834</v>
      </c>
      <c r="AG2155" s="51">
        <v>2.8088207108418812</v>
      </c>
      <c r="AH2155" s="51">
        <v>0.15183401078985398</v>
      </c>
      <c r="AI2155" s="51">
        <v>8.7794907473421044E-2</v>
      </c>
      <c r="AJ2155" s="51">
        <v>0.11715383591147577</v>
      </c>
      <c r="AK2155" s="51">
        <v>68.246241347790843</v>
      </c>
      <c r="AL2155" s="51">
        <v>41.823495916595448</v>
      </c>
      <c r="AM2155" s="51">
        <v>94.668986778986238</v>
      </c>
    </row>
    <row r="2156" spans="1:39">
      <c r="A2156" t="s">
        <v>4453</v>
      </c>
      <c r="B2156">
        <v>7</v>
      </c>
      <c r="C2156" t="s">
        <v>4454</v>
      </c>
      <c r="D2156" t="s">
        <v>4149</v>
      </c>
      <c r="E2156" t="s">
        <v>137</v>
      </c>
      <c r="F2156" t="s">
        <v>138</v>
      </c>
      <c r="G2156" t="s">
        <v>139</v>
      </c>
      <c r="H2156" t="s">
        <v>140</v>
      </c>
      <c r="I2156" t="s">
        <v>10</v>
      </c>
      <c r="J2156" t="s">
        <v>4150</v>
      </c>
      <c r="K2156">
        <v>50</v>
      </c>
      <c r="L2156">
        <v>79472120</v>
      </c>
      <c r="M2156" t="s">
        <v>2145</v>
      </c>
      <c r="N2156">
        <v>153</v>
      </c>
      <c r="O2156">
        <v>1063019.0771200026</v>
      </c>
      <c r="P2156" s="49" t="s">
        <v>34</v>
      </c>
      <c r="Q2156" s="49">
        <v>8750000</v>
      </c>
      <c r="R2156" s="49">
        <v>32.510452999999998</v>
      </c>
      <c r="S2156" s="49">
        <v>52.540310169999998</v>
      </c>
      <c r="T2156" s="49">
        <v>91.068026500905589</v>
      </c>
      <c r="U2156" s="49" t="s">
        <v>2146</v>
      </c>
      <c r="V2156" s="49">
        <v>0.38716777524115931</v>
      </c>
      <c r="W2156" s="49">
        <v>1.46361538099982</v>
      </c>
      <c r="X2156" s="49">
        <v>2.8030414572599698</v>
      </c>
      <c r="Y2156" s="49">
        <v>43.290639746693699</v>
      </c>
      <c r="Z2156" s="49">
        <v>0.42787999999999998</v>
      </c>
      <c r="AA2156" s="49">
        <v>144.40234570000001</v>
      </c>
      <c r="AB2156" s="49">
        <v>1.7927415840000001</v>
      </c>
      <c r="AC2156" s="51">
        <v>0.6227652678487694</v>
      </c>
      <c r="AD2156" s="53">
        <v>87500</v>
      </c>
      <c r="AE2156" s="51">
        <v>12.148789452800029</v>
      </c>
      <c r="AF2156" s="51">
        <v>32.204853947355168</v>
      </c>
      <c r="AG2156" s="51">
        <v>2.8411339839062091</v>
      </c>
      <c r="AH2156" s="51">
        <v>0.1525117149671551</v>
      </c>
      <c r="AI2156" s="51">
        <v>8.8220675943774557E-2</v>
      </c>
      <c r="AJ2156" s="51">
        <v>0.11715383591147577</v>
      </c>
      <c r="AK2156" s="51">
        <v>68.577206988307324</v>
      </c>
      <c r="AL2156" s="51">
        <v>42.026322326391899</v>
      </c>
      <c r="AM2156" s="51">
        <v>95.128091650222743</v>
      </c>
    </row>
    <row r="2157" spans="1:39">
      <c r="A2157" t="s">
        <v>4455</v>
      </c>
      <c r="B2157">
        <v>7</v>
      </c>
      <c r="C2157" t="s">
        <v>4456</v>
      </c>
      <c r="D2157" t="s">
        <v>4149</v>
      </c>
      <c r="E2157" t="s">
        <v>137</v>
      </c>
      <c r="F2157" t="s">
        <v>138</v>
      </c>
      <c r="G2157" t="s">
        <v>139</v>
      </c>
      <c r="H2157" t="s">
        <v>140</v>
      </c>
      <c r="I2157" t="s">
        <v>10</v>
      </c>
      <c r="J2157" t="s">
        <v>4150</v>
      </c>
      <c r="K2157">
        <v>50</v>
      </c>
      <c r="L2157">
        <v>79472120</v>
      </c>
      <c r="M2157" t="s">
        <v>2145</v>
      </c>
      <c r="N2157">
        <v>154</v>
      </c>
      <c r="O2157">
        <v>1070012.6236800025</v>
      </c>
      <c r="P2157" s="49" t="s">
        <v>34</v>
      </c>
      <c r="Q2157" s="49">
        <v>8750000</v>
      </c>
      <c r="R2157" s="49">
        <v>32.510452999999998</v>
      </c>
      <c r="S2157" s="49">
        <v>52.540310169999998</v>
      </c>
      <c r="T2157" s="49">
        <v>91.068026500905589</v>
      </c>
      <c r="U2157" s="49" t="s">
        <v>2146</v>
      </c>
      <c r="V2157" s="49">
        <v>0.38716777524115931</v>
      </c>
      <c r="W2157" s="49">
        <v>1.46361538099982</v>
      </c>
      <c r="X2157" s="49">
        <v>2.8030414572599698</v>
      </c>
      <c r="Y2157" s="49">
        <v>43.290639746693699</v>
      </c>
      <c r="Z2157" s="49">
        <v>0.42787999999999998</v>
      </c>
      <c r="AA2157" s="49">
        <v>144.40234570000001</v>
      </c>
      <c r="AB2157" s="49">
        <v>1.7927415840000001</v>
      </c>
      <c r="AC2157" s="51">
        <v>0.6227652678487694</v>
      </c>
      <c r="AD2157" s="53">
        <v>87500</v>
      </c>
      <c r="AE2157" s="51">
        <v>12.228715699200029</v>
      </c>
      <c r="AF2157" s="51">
        <v>32.416727986482506</v>
      </c>
      <c r="AG2157" s="51">
        <v>2.8735902291247362</v>
      </c>
      <c r="AH2157" s="51">
        <v>0.15318651285550214</v>
      </c>
      <c r="AI2157" s="51">
        <v>8.8645289256923096E-2</v>
      </c>
      <c r="AJ2157" s="51">
        <v>0.11715383591147577</v>
      </c>
      <c r="AK2157" s="51">
        <v>68.907274682238125</v>
      </c>
      <c r="AL2157" s="51">
        <v>42.228598445584531</v>
      </c>
      <c r="AM2157" s="51">
        <v>95.585950918891726</v>
      </c>
    </row>
    <row r="2158" spans="1:39">
      <c r="A2158" t="s">
        <v>4457</v>
      </c>
      <c r="B2158">
        <v>7</v>
      </c>
      <c r="C2158" t="s">
        <v>4458</v>
      </c>
      <c r="D2158" t="s">
        <v>4149</v>
      </c>
      <c r="E2158" t="s">
        <v>137</v>
      </c>
      <c r="F2158" t="s">
        <v>138</v>
      </c>
      <c r="G2158" t="s">
        <v>139</v>
      </c>
      <c r="H2158" t="s">
        <v>140</v>
      </c>
      <c r="I2158" t="s">
        <v>10</v>
      </c>
      <c r="J2158" t="s">
        <v>4150</v>
      </c>
      <c r="K2158">
        <v>50</v>
      </c>
      <c r="L2158">
        <v>79472120</v>
      </c>
      <c r="M2158" t="s">
        <v>2145</v>
      </c>
      <c r="N2158">
        <v>155</v>
      </c>
      <c r="O2158">
        <v>1077006.1702400025</v>
      </c>
      <c r="P2158" s="49" t="s">
        <v>34</v>
      </c>
      <c r="Q2158" s="49">
        <v>8750000</v>
      </c>
      <c r="R2158" s="49">
        <v>32.510452999999998</v>
      </c>
      <c r="S2158" s="49">
        <v>52.540310169999998</v>
      </c>
      <c r="T2158" s="49">
        <v>91.068026500905589</v>
      </c>
      <c r="U2158" s="49" t="s">
        <v>2146</v>
      </c>
      <c r="V2158" s="49">
        <v>0.38716777524115931</v>
      </c>
      <c r="W2158" s="49">
        <v>1.46361538099982</v>
      </c>
      <c r="X2158" s="49">
        <v>2.8030414572599698</v>
      </c>
      <c r="Y2158" s="49">
        <v>43.290639746693699</v>
      </c>
      <c r="Z2158" s="49">
        <v>0.42787999999999998</v>
      </c>
      <c r="AA2158" s="49">
        <v>144.40234570000001</v>
      </c>
      <c r="AB2158" s="49">
        <v>1.7927415840000001</v>
      </c>
      <c r="AC2158" s="51">
        <v>0.6227652678487694</v>
      </c>
      <c r="AD2158" s="53">
        <v>87500</v>
      </c>
      <c r="AE2158" s="51">
        <v>12.308641945600028</v>
      </c>
      <c r="AF2158" s="51">
        <v>32.628602025609837</v>
      </c>
      <c r="AG2158" s="51">
        <v>2.9061888318142857</v>
      </c>
      <c r="AH2158" s="51">
        <v>0.15385840957116328</v>
      </c>
      <c r="AI2158" s="51">
        <v>8.906875107714543E-2</v>
      </c>
      <c r="AJ2158" s="51">
        <v>0.11715383591147577</v>
      </c>
      <c r="AK2158" s="51">
        <v>69.236447277963194</v>
      </c>
      <c r="AL2158" s="51">
        <v>42.430326019752364</v>
      </c>
      <c r="AM2158" s="51">
        <v>96.042568536174016</v>
      </c>
    </row>
    <row r="2159" spans="1:39">
      <c r="A2159" t="s">
        <v>4459</v>
      </c>
      <c r="B2159">
        <v>7</v>
      </c>
      <c r="C2159" t="s">
        <v>4460</v>
      </c>
      <c r="D2159" t="s">
        <v>4149</v>
      </c>
      <c r="E2159" t="s">
        <v>137</v>
      </c>
      <c r="F2159" t="s">
        <v>138</v>
      </c>
      <c r="G2159" t="s">
        <v>139</v>
      </c>
      <c r="H2159" t="s">
        <v>140</v>
      </c>
      <c r="I2159" t="s">
        <v>10</v>
      </c>
      <c r="J2159" t="s">
        <v>4150</v>
      </c>
      <c r="K2159">
        <v>50</v>
      </c>
      <c r="L2159">
        <v>79472120</v>
      </c>
      <c r="M2159" t="s">
        <v>2145</v>
      </c>
      <c r="N2159">
        <v>156</v>
      </c>
      <c r="O2159">
        <v>1083999.7168000024</v>
      </c>
      <c r="P2159" s="49" t="s">
        <v>34</v>
      </c>
      <c r="Q2159" s="49">
        <v>8750000</v>
      </c>
      <c r="R2159" s="49">
        <v>32.510452999999998</v>
      </c>
      <c r="S2159" s="49">
        <v>52.540310169999998</v>
      </c>
      <c r="T2159" s="49">
        <v>91.068026500905589</v>
      </c>
      <c r="U2159" s="49" t="s">
        <v>2146</v>
      </c>
      <c r="V2159" s="49">
        <v>0.38716777524115931</v>
      </c>
      <c r="W2159" s="49">
        <v>1.46361538099982</v>
      </c>
      <c r="X2159" s="49">
        <v>2.8030414572599698</v>
      </c>
      <c r="Y2159" s="49">
        <v>43.290639746693699</v>
      </c>
      <c r="Z2159" s="49">
        <v>0.42787999999999998</v>
      </c>
      <c r="AA2159" s="49">
        <v>144.40234570000001</v>
      </c>
      <c r="AB2159" s="49">
        <v>1.7927415840000001</v>
      </c>
      <c r="AC2159" s="51">
        <v>0.6227652678487694</v>
      </c>
      <c r="AD2159" s="53">
        <v>87500</v>
      </c>
      <c r="AE2159" s="51">
        <v>12.388568192000028</v>
      </c>
      <c r="AF2159" s="51">
        <v>32.840476064737175</v>
      </c>
      <c r="AG2159" s="51">
        <v>2.9389291783578395</v>
      </c>
      <c r="AH2159" s="51">
        <v>0.15452741014616084</v>
      </c>
      <c r="AI2159" s="51">
        <v>8.9491065006622947E-2</v>
      </c>
      <c r="AJ2159" s="51">
        <v>0.11715383591147577</v>
      </c>
      <c r="AK2159" s="51">
        <v>69.564727575591874</v>
      </c>
      <c r="AL2159" s="51">
        <v>42.631506764892642</v>
      </c>
      <c r="AM2159" s="51">
        <v>96.4979483862911</v>
      </c>
    </row>
    <row r="2160" spans="1:39">
      <c r="A2160" t="s">
        <v>4461</v>
      </c>
      <c r="B2160">
        <v>7</v>
      </c>
      <c r="C2160" t="s">
        <v>4462</v>
      </c>
      <c r="D2160" t="s">
        <v>4149</v>
      </c>
      <c r="E2160" t="s">
        <v>137</v>
      </c>
      <c r="F2160" t="s">
        <v>138</v>
      </c>
      <c r="G2160" t="s">
        <v>139</v>
      </c>
      <c r="H2160" t="s">
        <v>140</v>
      </c>
      <c r="I2160" t="s">
        <v>10</v>
      </c>
      <c r="J2160" t="s">
        <v>4150</v>
      </c>
      <c r="K2160">
        <v>50</v>
      </c>
      <c r="L2160">
        <v>79472120</v>
      </c>
      <c r="M2160" t="s">
        <v>2145</v>
      </c>
      <c r="N2160">
        <v>157</v>
      </c>
      <c r="O2160">
        <v>1090993.2633600023</v>
      </c>
      <c r="P2160" s="49" t="s">
        <v>34</v>
      </c>
      <c r="Q2160" s="49">
        <v>8750000</v>
      </c>
      <c r="R2160" s="49">
        <v>32.510452999999998</v>
      </c>
      <c r="S2160" s="49">
        <v>52.540310169999998</v>
      </c>
      <c r="T2160" s="49">
        <v>91.068026500905589</v>
      </c>
      <c r="U2160" s="49" t="s">
        <v>2146</v>
      </c>
      <c r="V2160" s="49">
        <v>0.38716777524115931</v>
      </c>
      <c r="W2160" s="49">
        <v>1.46361538099982</v>
      </c>
      <c r="X2160" s="49">
        <v>2.8030414572599698</v>
      </c>
      <c r="Y2160" s="49">
        <v>43.290639746693699</v>
      </c>
      <c r="Z2160" s="49">
        <v>0.42787999999999998</v>
      </c>
      <c r="AA2160" s="49">
        <v>144.40234570000001</v>
      </c>
      <c r="AB2160" s="49">
        <v>1.7927415840000001</v>
      </c>
      <c r="AC2160" s="51">
        <v>0.6227652678487694</v>
      </c>
      <c r="AD2160" s="53">
        <v>87500</v>
      </c>
      <c r="AE2160" s="51">
        <v>12.468494438400027</v>
      </c>
      <c r="AF2160" s="51">
        <v>33.052350103864512</v>
      </c>
      <c r="AG2160" s="51">
        <v>2.9718106561872344</v>
      </c>
      <c r="AH2160" s="51">
        <v>0.15519351953087981</v>
      </c>
      <c r="AI2160" s="51">
        <v>8.9912234586906656E-2</v>
      </c>
      <c r="AJ2160" s="51">
        <v>0.11715383591147577</v>
      </c>
      <c r="AK2160" s="51">
        <v>69.892118328103237</v>
      </c>
      <c r="AL2160" s="51">
        <v>42.832142368119655</v>
      </c>
      <c r="AM2160" s="51">
        <v>96.952094288086826</v>
      </c>
    </row>
    <row r="2161" spans="1:39">
      <c r="A2161" t="s">
        <v>4463</v>
      </c>
      <c r="B2161">
        <v>7</v>
      </c>
      <c r="C2161" t="s">
        <v>4464</v>
      </c>
      <c r="D2161" t="s">
        <v>4149</v>
      </c>
      <c r="E2161" t="s">
        <v>137</v>
      </c>
      <c r="F2161" t="s">
        <v>138</v>
      </c>
      <c r="G2161" t="s">
        <v>139</v>
      </c>
      <c r="H2161" t="s">
        <v>140</v>
      </c>
      <c r="I2161" t="s">
        <v>10</v>
      </c>
      <c r="J2161" t="s">
        <v>4150</v>
      </c>
      <c r="K2161">
        <v>50</v>
      </c>
      <c r="L2161">
        <v>79472120</v>
      </c>
      <c r="M2161" t="s">
        <v>2145</v>
      </c>
      <c r="N2161">
        <v>158</v>
      </c>
      <c r="O2161">
        <v>1097986.8099200022</v>
      </c>
      <c r="P2161" s="49" t="s">
        <v>34</v>
      </c>
      <c r="Q2161" s="49">
        <v>8750000</v>
      </c>
      <c r="R2161" s="49">
        <v>32.510452999999998</v>
      </c>
      <c r="S2161" s="49">
        <v>52.540310169999998</v>
      </c>
      <c r="T2161" s="49">
        <v>91.068026500905589</v>
      </c>
      <c r="U2161" s="49" t="s">
        <v>2146</v>
      </c>
      <c r="V2161" s="49">
        <v>0.38716777524115931</v>
      </c>
      <c r="W2161" s="49">
        <v>1.46361538099982</v>
      </c>
      <c r="X2161" s="49">
        <v>2.8030414572599698</v>
      </c>
      <c r="Y2161" s="49">
        <v>43.290639746693699</v>
      </c>
      <c r="Z2161" s="49">
        <v>0.42787999999999998</v>
      </c>
      <c r="AA2161" s="49">
        <v>144.40234570000001</v>
      </c>
      <c r="AB2161" s="49">
        <v>1.7927415840000001</v>
      </c>
      <c r="AC2161" s="51">
        <v>0.6227652678487694</v>
      </c>
      <c r="AD2161" s="53">
        <v>87500</v>
      </c>
      <c r="AE2161" s="51">
        <v>12.548420684800025</v>
      </c>
      <c r="AF2161" s="51">
        <v>33.264224142991843</v>
      </c>
      <c r="AG2161" s="51">
        <v>3.0048326537663619</v>
      </c>
      <c r="AH2161" s="51">
        <v>0.15585674259639784</v>
      </c>
      <c r="AI2161" s="51">
        <v>9.0332263300342885E-2</v>
      </c>
      <c r="AJ2161" s="51">
        <v>0.11715383591147577</v>
      </c>
      <c r="AK2161" s="51">
        <v>70.218622242454416</v>
      </c>
      <c r="AL2161" s="51">
        <v>43.032234488343953</v>
      </c>
      <c r="AM2161" s="51">
        <v>97.405009996564871</v>
      </c>
    </row>
    <row r="2162" spans="1:39">
      <c r="A2162" t="s">
        <v>4465</v>
      </c>
      <c r="B2162">
        <v>7</v>
      </c>
      <c r="C2162" t="s">
        <v>4466</v>
      </c>
      <c r="D2162" t="s">
        <v>4149</v>
      </c>
      <c r="E2162" t="s">
        <v>137</v>
      </c>
      <c r="F2162" t="s">
        <v>138</v>
      </c>
      <c r="G2162" t="s">
        <v>139</v>
      </c>
      <c r="H2162" t="s">
        <v>140</v>
      </c>
      <c r="I2162" t="s">
        <v>10</v>
      </c>
      <c r="J2162" t="s">
        <v>4150</v>
      </c>
      <c r="K2162">
        <v>50</v>
      </c>
      <c r="L2162">
        <v>79472120</v>
      </c>
      <c r="M2162" t="s">
        <v>2145</v>
      </c>
      <c r="N2162">
        <v>159</v>
      </c>
      <c r="O2162">
        <v>1104980.3564800022</v>
      </c>
      <c r="P2162" s="49" t="s">
        <v>34</v>
      </c>
      <c r="Q2162" s="49">
        <v>8750000</v>
      </c>
      <c r="R2162" s="49">
        <v>32.510452999999998</v>
      </c>
      <c r="S2162" s="49">
        <v>52.540310169999998</v>
      </c>
      <c r="T2162" s="49">
        <v>91.068026500905589</v>
      </c>
      <c r="U2162" s="49" t="s">
        <v>2146</v>
      </c>
      <c r="V2162" s="49">
        <v>0.38716777524115931</v>
      </c>
      <c r="W2162" s="49">
        <v>1.46361538099982</v>
      </c>
      <c r="X2162" s="49">
        <v>2.8030414572599698</v>
      </c>
      <c r="Y2162" s="49">
        <v>43.290639746693699</v>
      </c>
      <c r="Z2162" s="49">
        <v>0.42787999999999998</v>
      </c>
      <c r="AA2162" s="49">
        <v>144.40234570000001</v>
      </c>
      <c r="AB2162" s="49">
        <v>1.7927415840000001</v>
      </c>
      <c r="AC2162" s="51">
        <v>0.6227652678487694</v>
      </c>
      <c r="AD2162" s="53">
        <v>87500</v>
      </c>
      <c r="AE2162" s="51">
        <v>12.628346931200024</v>
      </c>
      <c r="AF2162" s="51">
        <v>33.476098182119173</v>
      </c>
      <c r="AG2162" s="51">
        <v>3.0379945605749232</v>
      </c>
      <c r="AH2162" s="51">
        <v>0.15651708413710816</v>
      </c>
      <c r="AI2162" s="51">
        <v>9.0751154571461642E-2</v>
      </c>
      <c r="AJ2162" s="51">
        <v>0.11715383591147577</v>
      </c>
      <c r="AK2162" s="51">
        <v>70.544241980659706</v>
      </c>
      <c r="AL2162" s="51">
        <v>43.231784756933699</v>
      </c>
      <c r="AM2162" s="51">
        <v>97.85669920438572</v>
      </c>
    </row>
    <row r="2163" spans="1:39">
      <c r="A2163" t="s">
        <v>4467</v>
      </c>
      <c r="B2163">
        <v>7</v>
      </c>
      <c r="C2163" t="s">
        <v>4468</v>
      </c>
      <c r="D2163" t="s">
        <v>4149</v>
      </c>
      <c r="E2163" t="s">
        <v>137</v>
      </c>
      <c r="F2163" t="s">
        <v>138</v>
      </c>
      <c r="G2163" t="s">
        <v>139</v>
      </c>
      <c r="H2163" t="s">
        <v>140</v>
      </c>
      <c r="I2163" t="s">
        <v>10</v>
      </c>
      <c r="J2163" t="s">
        <v>4150</v>
      </c>
      <c r="K2163">
        <v>50</v>
      </c>
      <c r="L2163">
        <v>79472120</v>
      </c>
      <c r="M2163" t="s">
        <v>2145</v>
      </c>
      <c r="N2163">
        <v>160</v>
      </c>
      <c r="O2163">
        <v>1111973.9030400021</v>
      </c>
      <c r="P2163" s="49" t="s">
        <v>34</v>
      </c>
      <c r="Q2163" s="49">
        <v>8750000</v>
      </c>
      <c r="R2163" s="49">
        <v>32.510452999999998</v>
      </c>
      <c r="S2163" s="49">
        <v>52.540310169999998</v>
      </c>
      <c r="T2163" s="49">
        <v>91.068026500905589</v>
      </c>
      <c r="U2163" s="49" t="s">
        <v>2146</v>
      </c>
      <c r="V2163" s="49">
        <v>0.38716777524115931</v>
      </c>
      <c r="W2163" s="49">
        <v>1.46361538099982</v>
      </c>
      <c r="X2163" s="49">
        <v>2.8030414572599698</v>
      </c>
      <c r="Y2163" s="49">
        <v>43.290639746693699</v>
      </c>
      <c r="Z2163" s="49">
        <v>0.42787999999999998</v>
      </c>
      <c r="AA2163" s="49">
        <v>144.40234570000001</v>
      </c>
      <c r="AB2163" s="49">
        <v>1.7927415840000001</v>
      </c>
      <c r="AC2163" s="51">
        <v>0.6227652678487694</v>
      </c>
      <c r="AD2163" s="53">
        <v>87500</v>
      </c>
      <c r="AE2163" s="51">
        <v>12.708273177600024</v>
      </c>
      <c r="AF2163" s="51">
        <v>33.687972221246511</v>
      </c>
      <c r="AG2163" s="51">
        <v>3.0712957670926335</v>
      </c>
      <c r="AH2163" s="51">
        <v>0.15717454887286142</v>
      </c>
      <c r="AI2163" s="51">
        <v>9.1168911768325797E-2</v>
      </c>
      <c r="AJ2163" s="51">
        <v>0.11715383591147577</v>
      </c>
      <c r="AK2163" s="51">
        <v>70.868980160839456</v>
      </c>
      <c r="AL2163" s="51">
        <v>43.430794778357388</v>
      </c>
      <c r="AM2163" s="51">
        <v>98.307165543321517</v>
      </c>
    </row>
    <row r="2164" spans="1:39">
      <c r="A2164" t="s">
        <v>4469</v>
      </c>
      <c r="B2164">
        <v>7</v>
      </c>
      <c r="C2164" t="s">
        <v>4470</v>
      </c>
      <c r="D2164" t="s">
        <v>4149</v>
      </c>
      <c r="E2164" t="s">
        <v>137</v>
      </c>
      <c r="F2164" t="s">
        <v>138</v>
      </c>
      <c r="G2164" t="s">
        <v>139</v>
      </c>
      <c r="H2164" t="s">
        <v>140</v>
      </c>
      <c r="I2164" t="s">
        <v>10</v>
      </c>
      <c r="J2164" t="s">
        <v>4150</v>
      </c>
      <c r="K2164">
        <v>50</v>
      </c>
      <c r="L2164">
        <v>79472120</v>
      </c>
      <c r="M2164" t="s">
        <v>2145</v>
      </c>
      <c r="N2164">
        <v>161</v>
      </c>
      <c r="O2164">
        <v>1118967.449600002</v>
      </c>
      <c r="P2164" s="49" t="s">
        <v>34</v>
      </c>
      <c r="Q2164" s="49">
        <v>8750000</v>
      </c>
      <c r="R2164" s="49">
        <v>32.510452999999998</v>
      </c>
      <c r="S2164" s="49">
        <v>52.540310169999998</v>
      </c>
      <c r="T2164" s="49">
        <v>91.068026500905589</v>
      </c>
      <c r="U2164" s="49" t="s">
        <v>2146</v>
      </c>
      <c r="V2164" s="49">
        <v>0.38716777524115931</v>
      </c>
      <c r="W2164" s="49">
        <v>1.46361538099982</v>
      </c>
      <c r="X2164" s="49">
        <v>2.8030414572599698</v>
      </c>
      <c r="Y2164" s="49">
        <v>43.290639746693699</v>
      </c>
      <c r="Z2164" s="49">
        <v>0.42787999999999998</v>
      </c>
      <c r="AA2164" s="49">
        <v>144.40234570000001</v>
      </c>
      <c r="AB2164" s="49">
        <v>1.7927415840000001</v>
      </c>
      <c r="AC2164" s="51">
        <v>0.6227652678487694</v>
      </c>
      <c r="AD2164" s="53">
        <v>87500</v>
      </c>
      <c r="AE2164" s="51">
        <v>12.788199424000023</v>
      </c>
      <c r="AF2164" s="51">
        <v>33.899846260373842</v>
      </c>
      <c r="AG2164" s="51">
        <v>3.104735664783945</v>
      </c>
      <c r="AH2164" s="51">
        <v>0.15782914145142163</v>
      </c>
      <c r="AI2164" s="51">
        <v>9.1585538203845129E-2</v>
      </c>
      <c r="AJ2164" s="51">
        <v>0.11715383591147577</v>
      </c>
      <c r="AK2164" s="51">
        <v>71.192839358241429</v>
      </c>
      <c r="AL2164" s="51">
        <v>43.629266130809846</v>
      </c>
      <c r="AM2164" s="51">
        <v>98.75641258567299</v>
      </c>
    </row>
    <row r="2165" spans="1:39">
      <c r="A2165" t="s">
        <v>4471</v>
      </c>
      <c r="B2165">
        <v>7</v>
      </c>
      <c r="C2165" t="s">
        <v>4472</v>
      </c>
      <c r="D2165" t="s">
        <v>4149</v>
      </c>
      <c r="E2165" t="s">
        <v>137</v>
      </c>
      <c r="F2165" t="s">
        <v>138</v>
      </c>
      <c r="G2165" t="s">
        <v>139</v>
      </c>
      <c r="H2165" t="s">
        <v>140</v>
      </c>
      <c r="I2165" t="s">
        <v>10</v>
      </c>
      <c r="J2165" t="s">
        <v>4150</v>
      </c>
      <c r="K2165">
        <v>50</v>
      </c>
      <c r="L2165">
        <v>79472120</v>
      </c>
      <c r="M2165" t="s">
        <v>2145</v>
      </c>
      <c r="N2165">
        <v>162</v>
      </c>
      <c r="O2165">
        <v>1125960.996160002</v>
      </c>
      <c r="P2165" s="49" t="s">
        <v>34</v>
      </c>
      <c r="Q2165" s="49">
        <v>8750000</v>
      </c>
      <c r="R2165" s="49">
        <v>32.510452999999998</v>
      </c>
      <c r="S2165" s="49">
        <v>52.540310169999998</v>
      </c>
      <c r="T2165" s="49">
        <v>91.068026500905589</v>
      </c>
      <c r="U2165" s="49" t="s">
        <v>2146</v>
      </c>
      <c r="V2165" s="49">
        <v>0.38716777524115931</v>
      </c>
      <c r="W2165" s="49">
        <v>1.46361538099982</v>
      </c>
      <c r="X2165" s="49">
        <v>2.8030414572599698</v>
      </c>
      <c r="Y2165" s="49">
        <v>43.290639746693699</v>
      </c>
      <c r="Z2165" s="49">
        <v>0.42787999999999998</v>
      </c>
      <c r="AA2165" s="49">
        <v>144.40234570000001</v>
      </c>
      <c r="AB2165" s="49">
        <v>1.7927415840000001</v>
      </c>
      <c r="AC2165" s="51">
        <v>0.6227652678487694</v>
      </c>
      <c r="AD2165" s="53">
        <v>87500</v>
      </c>
      <c r="AE2165" s="51">
        <v>12.868125670400023</v>
      </c>
      <c r="AF2165" s="51">
        <v>34.111720299501179</v>
      </c>
      <c r="AG2165" s="51">
        <v>3.1383136460832399</v>
      </c>
      <c r="AH2165" s="51">
        <v>0.15848086645062875</v>
      </c>
      <c r="AI2165" s="51">
        <v>9.2001037137054972E-2</v>
      </c>
      <c r="AJ2165" s="51">
        <v>0.11715383591147577</v>
      </c>
      <c r="AK2165" s="51">
        <v>71.515822106234793</v>
      </c>
      <c r="AL2165" s="51">
        <v>43.827200366821344</v>
      </c>
      <c r="AM2165" s="51">
        <v>99.204443845648228</v>
      </c>
    </row>
    <row r="2166" spans="1:39">
      <c r="A2166" t="s">
        <v>4473</v>
      </c>
      <c r="B2166">
        <v>7</v>
      </c>
      <c r="C2166" t="s">
        <v>4474</v>
      </c>
      <c r="D2166" t="s">
        <v>4149</v>
      </c>
      <c r="E2166" t="s">
        <v>137</v>
      </c>
      <c r="F2166" t="s">
        <v>138</v>
      </c>
      <c r="G2166" t="s">
        <v>139</v>
      </c>
      <c r="H2166" t="s">
        <v>140</v>
      </c>
      <c r="I2166" t="s">
        <v>10</v>
      </c>
      <c r="J2166" t="s">
        <v>4150</v>
      </c>
      <c r="K2166">
        <v>50</v>
      </c>
      <c r="L2166">
        <v>79472120</v>
      </c>
      <c r="M2166" t="s">
        <v>2145</v>
      </c>
      <c r="N2166">
        <v>163</v>
      </c>
      <c r="O2166">
        <v>1132954.5427200019</v>
      </c>
      <c r="P2166" s="49" t="s">
        <v>34</v>
      </c>
      <c r="Q2166" s="49">
        <v>8750000</v>
      </c>
      <c r="R2166" s="49">
        <v>32.510452999999998</v>
      </c>
      <c r="S2166" s="49">
        <v>52.540310169999998</v>
      </c>
      <c r="T2166" s="49">
        <v>91.068026500905589</v>
      </c>
      <c r="U2166" s="49" t="s">
        <v>2146</v>
      </c>
      <c r="V2166" s="49">
        <v>0.38716777524115931</v>
      </c>
      <c r="W2166" s="49">
        <v>1.46361538099982</v>
      </c>
      <c r="X2166" s="49">
        <v>2.8030414572599698</v>
      </c>
      <c r="Y2166" s="49">
        <v>43.290639746693699</v>
      </c>
      <c r="Z2166" s="49">
        <v>0.42787999999999998</v>
      </c>
      <c r="AA2166" s="49">
        <v>144.40234570000001</v>
      </c>
      <c r="AB2166" s="49">
        <v>1.7927415840000001</v>
      </c>
      <c r="AC2166" s="51">
        <v>0.6227652678487694</v>
      </c>
      <c r="AD2166" s="53">
        <v>87500</v>
      </c>
      <c r="AE2166" s="51">
        <v>12.948051916800022</v>
      </c>
      <c r="AF2166" s="51">
        <v>34.32359433862851</v>
      </c>
      <c r="AG2166" s="51">
        <v>3.1720291043804552</v>
      </c>
      <c r="AH2166" s="51">
        <v>0.15912972838051737</v>
      </c>
      <c r="AI2166" s="51">
        <v>9.2415411774360287E-2</v>
      </c>
      <c r="AJ2166" s="51">
        <v>0.11715383591147577</v>
      </c>
      <c r="AK2166" s="51">
        <v>71.837930897277175</v>
      </c>
      <c r="AL2166" s="51">
        <v>44.024599013850228</v>
      </c>
      <c r="AM2166" s="51">
        <v>99.651262780704116</v>
      </c>
    </row>
    <row r="2167" spans="1:39">
      <c r="A2167" t="s">
        <v>4475</v>
      </c>
      <c r="B2167">
        <v>7</v>
      </c>
      <c r="C2167" t="s">
        <v>4476</v>
      </c>
      <c r="D2167" t="s">
        <v>4149</v>
      </c>
      <c r="E2167" t="s">
        <v>137</v>
      </c>
      <c r="F2167" t="s">
        <v>138</v>
      </c>
      <c r="G2167" t="s">
        <v>139</v>
      </c>
      <c r="H2167" t="s">
        <v>140</v>
      </c>
      <c r="I2167" t="s">
        <v>10</v>
      </c>
      <c r="J2167" t="s">
        <v>4150</v>
      </c>
      <c r="K2167">
        <v>50</v>
      </c>
      <c r="L2167">
        <v>79472120</v>
      </c>
      <c r="M2167" t="s">
        <v>2145</v>
      </c>
      <c r="N2167">
        <v>164</v>
      </c>
      <c r="O2167">
        <v>1139948.0892800018</v>
      </c>
      <c r="P2167" s="49" t="s">
        <v>34</v>
      </c>
      <c r="Q2167" s="49">
        <v>8750000</v>
      </c>
      <c r="R2167" s="49">
        <v>32.510452999999998</v>
      </c>
      <c r="S2167" s="49">
        <v>52.540310169999998</v>
      </c>
      <c r="T2167" s="49">
        <v>91.068026500905589</v>
      </c>
      <c r="U2167" s="49" t="s">
        <v>2146</v>
      </c>
      <c r="V2167" s="49">
        <v>0.38716777524115931</v>
      </c>
      <c r="W2167" s="49">
        <v>1.46361538099982</v>
      </c>
      <c r="X2167" s="49">
        <v>2.8030414572599698</v>
      </c>
      <c r="Y2167" s="49">
        <v>43.290639746693699</v>
      </c>
      <c r="Z2167" s="49">
        <v>0.42787999999999998</v>
      </c>
      <c r="AA2167" s="49">
        <v>144.40234570000001</v>
      </c>
      <c r="AB2167" s="49">
        <v>1.7927415840000001</v>
      </c>
      <c r="AC2167" s="51">
        <v>0.6227652678487694</v>
      </c>
      <c r="AD2167" s="53">
        <v>87500</v>
      </c>
      <c r="AE2167" s="51">
        <v>13.027978163200022</v>
      </c>
      <c r="AF2167" s="51">
        <v>34.535468377755848</v>
      </c>
      <c r="AG2167" s="51">
        <v>3.2058814340072033</v>
      </c>
      <c r="AH2167" s="51">
        <v>0.15977573168557302</v>
      </c>
      <c r="AI2167" s="51">
        <v>9.2828665270748095E-2</v>
      </c>
      <c r="AJ2167" s="51">
        <v>0.11715383591147577</v>
      </c>
      <c r="AK2167" s="51">
        <v>72.159168183857133</v>
      </c>
      <c r="AL2167" s="51">
        <v>44.221463574860522</v>
      </c>
      <c r="AM2167" s="51">
        <v>100.09687279285374</v>
      </c>
    </row>
    <row r="2168" spans="1:39">
      <c r="A2168" t="s">
        <v>4477</v>
      </c>
      <c r="B2168">
        <v>7</v>
      </c>
      <c r="C2168" t="s">
        <v>4478</v>
      </c>
      <c r="D2168" t="s">
        <v>4149</v>
      </c>
      <c r="E2168" t="s">
        <v>137</v>
      </c>
      <c r="F2168" t="s">
        <v>138</v>
      </c>
      <c r="G2168" t="s">
        <v>139</v>
      </c>
      <c r="H2168" t="s">
        <v>140</v>
      </c>
      <c r="I2168" t="s">
        <v>10</v>
      </c>
      <c r="J2168" t="s">
        <v>4150</v>
      </c>
      <c r="K2168">
        <v>50</v>
      </c>
      <c r="L2168">
        <v>79472120</v>
      </c>
      <c r="M2168" t="s">
        <v>2145</v>
      </c>
      <c r="N2168">
        <v>165</v>
      </c>
      <c r="O2168">
        <v>1146941.6358400017</v>
      </c>
      <c r="P2168" s="49" t="s">
        <v>34</v>
      </c>
      <c r="Q2168" s="49">
        <v>8750000</v>
      </c>
      <c r="R2168" s="49">
        <v>32.510452999999998</v>
      </c>
      <c r="S2168" s="49">
        <v>52.540310169999998</v>
      </c>
      <c r="T2168" s="49">
        <v>91.068026500905589</v>
      </c>
      <c r="U2168" s="49" t="s">
        <v>2146</v>
      </c>
      <c r="V2168" s="49">
        <v>0.38716777524115931</v>
      </c>
      <c r="W2168" s="49">
        <v>1.46361538099982</v>
      </c>
      <c r="X2168" s="49">
        <v>2.8030414572599698</v>
      </c>
      <c r="Y2168" s="49">
        <v>43.290639746693699</v>
      </c>
      <c r="Z2168" s="49">
        <v>0.42787999999999998</v>
      </c>
      <c r="AA2168" s="49">
        <v>144.40234570000001</v>
      </c>
      <c r="AB2168" s="49">
        <v>1.7927415840000001</v>
      </c>
      <c r="AC2168" s="51">
        <v>0.6227652678487694</v>
      </c>
      <c r="AD2168" s="53">
        <v>87500</v>
      </c>
      <c r="AE2168" s="51">
        <v>13.107904409600019</v>
      </c>
      <c r="AF2168" s="51">
        <v>34.747342416883178</v>
      </c>
      <c r="AG2168" s="51">
        <v>3.2398700302232593</v>
      </c>
      <c r="AH2168" s="51">
        <v>0.16041888074654467</v>
      </c>
      <c r="AI2168" s="51">
        <v>9.3240800730966356E-2</v>
      </c>
      <c r="AJ2168" s="51">
        <v>0.11715383591147577</v>
      </c>
      <c r="AK2168" s="51">
        <v>72.479536379410547</v>
      </c>
      <c r="AL2168" s="51">
        <v>44.417795528883495</v>
      </c>
      <c r="AM2168" s="51">
        <v>100.54127722993759</v>
      </c>
    </row>
    <row r="2169" spans="1:39">
      <c r="A2169" t="s">
        <v>4479</v>
      </c>
      <c r="B2169">
        <v>7</v>
      </c>
      <c r="C2169" t="s">
        <v>4480</v>
      </c>
      <c r="D2169" t="s">
        <v>4149</v>
      </c>
      <c r="E2169" t="s">
        <v>137</v>
      </c>
      <c r="F2169" t="s">
        <v>138</v>
      </c>
      <c r="G2169" t="s">
        <v>139</v>
      </c>
      <c r="H2169" t="s">
        <v>140</v>
      </c>
      <c r="I2169" t="s">
        <v>10</v>
      </c>
      <c r="J2169" t="s">
        <v>4150</v>
      </c>
      <c r="K2169">
        <v>50</v>
      </c>
      <c r="L2169">
        <v>79472120</v>
      </c>
      <c r="M2169" t="s">
        <v>2145</v>
      </c>
      <c r="N2169">
        <v>166</v>
      </c>
      <c r="O2169">
        <v>1153935.1824000017</v>
      </c>
      <c r="P2169" s="49" t="s">
        <v>34</v>
      </c>
      <c r="Q2169" s="49">
        <v>8750000</v>
      </c>
      <c r="R2169" s="49">
        <v>32.510452999999998</v>
      </c>
      <c r="S2169" s="49">
        <v>52.540310169999998</v>
      </c>
      <c r="T2169" s="49">
        <v>91.068026500905589</v>
      </c>
      <c r="U2169" s="49" t="s">
        <v>2146</v>
      </c>
      <c r="V2169" s="49">
        <v>0.38716777524115931</v>
      </c>
      <c r="W2169" s="49">
        <v>1.46361538099982</v>
      </c>
      <c r="X2169" s="49">
        <v>2.8030414572599698</v>
      </c>
      <c r="Y2169" s="49">
        <v>43.290639746693699</v>
      </c>
      <c r="Z2169" s="49">
        <v>0.42787999999999998</v>
      </c>
      <c r="AA2169" s="49">
        <v>144.40234570000001</v>
      </c>
      <c r="AB2169" s="49">
        <v>1.7927415840000001</v>
      </c>
      <c r="AC2169" s="51">
        <v>0.6227652678487694</v>
      </c>
      <c r="AD2169" s="53">
        <v>87500</v>
      </c>
      <c r="AE2169" s="51">
        <v>13.187830656000019</v>
      </c>
      <c r="AF2169" s="51">
        <v>34.959216456010509</v>
      </c>
      <c r="AG2169" s="51">
        <v>3.2739942892035381</v>
      </c>
      <c r="AH2169" s="51">
        <v>0.16105917988268048</v>
      </c>
      <c r="AI2169" s="51">
        <v>9.3651821210673697E-2</v>
      </c>
      <c r="AJ2169" s="51">
        <v>0.11715383591147577</v>
      </c>
      <c r="AK2169" s="51">
        <v>72.799037859214295</v>
      </c>
      <c r="AL2169" s="51">
        <v>44.613596331565375</v>
      </c>
      <c r="AM2169" s="51">
        <v>100.98447938686323</v>
      </c>
    </row>
    <row r="2170" spans="1:39">
      <c r="A2170" t="s">
        <v>4481</v>
      </c>
      <c r="B2170">
        <v>7</v>
      </c>
      <c r="C2170" t="s">
        <v>4482</v>
      </c>
      <c r="D2170" t="s">
        <v>4149</v>
      </c>
      <c r="E2170" t="s">
        <v>137</v>
      </c>
      <c r="F2170" t="s">
        <v>138</v>
      </c>
      <c r="G2170" t="s">
        <v>139</v>
      </c>
      <c r="H2170" t="s">
        <v>140</v>
      </c>
      <c r="I2170" t="s">
        <v>10</v>
      </c>
      <c r="J2170" t="s">
        <v>4150</v>
      </c>
      <c r="K2170">
        <v>50</v>
      </c>
      <c r="L2170">
        <v>79472120</v>
      </c>
      <c r="M2170" t="s">
        <v>2145</v>
      </c>
      <c r="N2170">
        <v>167</v>
      </c>
      <c r="O2170">
        <v>1160928.7289600016</v>
      </c>
      <c r="P2170" s="49" t="s">
        <v>34</v>
      </c>
      <c r="Q2170" s="49">
        <v>8750000</v>
      </c>
      <c r="R2170" s="49">
        <v>32.510452999999998</v>
      </c>
      <c r="S2170" s="49">
        <v>52.540310169999998</v>
      </c>
      <c r="T2170" s="49">
        <v>91.068026500905589</v>
      </c>
      <c r="U2170" s="49" t="s">
        <v>2146</v>
      </c>
      <c r="V2170" s="49">
        <v>0.38716777524115931</v>
      </c>
      <c r="W2170" s="49">
        <v>1.46361538099982</v>
      </c>
      <c r="X2170" s="49">
        <v>2.8030414572599698</v>
      </c>
      <c r="Y2170" s="49">
        <v>43.290639746693699</v>
      </c>
      <c r="Z2170" s="49">
        <v>0.42787999999999998</v>
      </c>
      <c r="AA2170" s="49">
        <v>144.40234570000001</v>
      </c>
      <c r="AB2170" s="49">
        <v>1.7927415840000001</v>
      </c>
      <c r="AC2170" s="51">
        <v>0.6227652678487694</v>
      </c>
      <c r="AD2170" s="53">
        <v>87500</v>
      </c>
      <c r="AE2170" s="51">
        <v>13.267756902400018</v>
      </c>
      <c r="AF2170" s="51">
        <v>35.171090495137847</v>
      </c>
      <c r="AG2170" s="51">
        <v>3.3082536080254386</v>
      </c>
      <c r="AH2170" s="51">
        <v>0.16169663335351056</v>
      </c>
      <c r="AI2170" s="51">
        <v>9.406172971755826E-2</v>
      </c>
      <c r="AJ2170" s="51">
        <v>0.11715383591147577</v>
      </c>
      <c r="AK2170" s="51">
        <v>73.117674961256071</v>
      </c>
      <c r="AL2170" s="51">
        <v>44.808867415700341</v>
      </c>
      <c r="AM2170" s="51">
        <v>101.42648250681179</v>
      </c>
    </row>
    <row r="2171" spans="1:39">
      <c r="A2171" t="s">
        <v>4483</v>
      </c>
      <c r="B2171">
        <v>7</v>
      </c>
      <c r="C2171" t="s">
        <v>4484</v>
      </c>
      <c r="D2171" t="s">
        <v>4149</v>
      </c>
      <c r="E2171" t="s">
        <v>137</v>
      </c>
      <c r="F2171" t="s">
        <v>138</v>
      </c>
      <c r="G2171" t="s">
        <v>139</v>
      </c>
      <c r="H2171" t="s">
        <v>140</v>
      </c>
      <c r="I2171" t="s">
        <v>10</v>
      </c>
      <c r="J2171" t="s">
        <v>4150</v>
      </c>
      <c r="K2171">
        <v>50</v>
      </c>
      <c r="L2171">
        <v>79472120</v>
      </c>
      <c r="M2171" t="s">
        <v>2145</v>
      </c>
      <c r="N2171">
        <v>168</v>
      </c>
      <c r="O2171">
        <v>1167922.2755200015</v>
      </c>
      <c r="P2171" s="49" t="s">
        <v>34</v>
      </c>
      <c r="Q2171" s="49">
        <v>8750000</v>
      </c>
      <c r="R2171" s="49">
        <v>32.510452999999998</v>
      </c>
      <c r="S2171" s="49">
        <v>52.540310169999998</v>
      </c>
      <c r="T2171" s="49">
        <v>91.068026500905589</v>
      </c>
      <c r="U2171" s="49" t="s">
        <v>2146</v>
      </c>
      <c r="V2171" s="49">
        <v>0.38716777524115931</v>
      </c>
      <c r="W2171" s="49">
        <v>1.46361538099982</v>
      </c>
      <c r="X2171" s="49">
        <v>2.8030414572599698</v>
      </c>
      <c r="Y2171" s="49">
        <v>43.290639746693699</v>
      </c>
      <c r="Z2171" s="49">
        <v>0.42787999999999998</v>
      </c>
      <c r="AA2171" s="49">
        <v>144.40234570000001</v>
      </c>
      <c r="AB2171" s="49">
        <v>1.7927415840000001</v>
      </c>
      <c r="AC2171" s="51">
        <v>0.6227652678487694</v>
      </c>
      <c r="AD2171" s="53">
        <v>87500</v>
      </c>
      <c r="AE2171" s="51">
        <v>13.347683148800018</v>
      </c>
      <c r="AF2171" s="51">
        <v>35.382964534265184</v>
      </c>
      <c r="AG2171" s="51">
        <v>3.3426473846565892</v>
      </c>
      <c r="AH2171" s="51">
        <v>0.16233124536073876</v>
      </c>
      <c r="AI2171" s="51">
        <v>9.4470529212427615E-2</v>
      </c>
      <c r="AJ2171" s="51">
        <v>0.11715383591147577</v>
      </c>
      <c r="AK2171" s="51">
        <v>73.435449987081526</v>
      </c>
      <c r="AL2171" s="51">
        <v>45.00361019174975</v>
      </c>
      <c r="AM2171" s="51">
        <v>101.86728978241328</v>
      </c>
    </row>
    <row r="2172" spans="1:39">
      <c r="A2172" t="s">
        <v>4485</v>
      </c>
      <c r="B2172">
        <v>7</v>
      </c>
      <c r="C2172" t="s">
        <v>4486</v>
      </c>
      <c r="D2172" t="s">
        <v>4149</v>
      </c>
      <c r="E2172" t="s">
        <v>137</v>
      </c>
      <c r="F2172" t="s">
        <v>138</v>
      </c>
      <c r="G2172" t="s">
        <v>139</v>
      </c>
      <c r="H2172" t="s">
        <v>140</v>
      </c>
      <c r="I2172" t="s">
        <v>10</v>
      </c>
      <c r="J2172" t="s">
        <v>4150</v>
      </c>
      <c r="K2172">
        <v>50</v>
      </c>
      <c r="L2172">
        <v>79472120</v>
      </c>
      <c r="M2172" t="s">
        <v>2145</v>
      </c>
      <c r="N2172">
        <v>169</v>
      </c>
      <c r="O2172">
        <v>1174915.8220800015</v>
      </c>
      <c r="P2172" s="49" t="s">
        <v>34</v>
      </c>
      <c r="Q2172" s="49">
        <v>8750000</v>
      </c>
      <c r="R2172" s="49">
        <v>32.510452999999998</v>
      </c>
      <c r="S2172" s="49">
        <v>52.540310169999998</v>
      </c>
      <c r="T2172" s="49">
        <v>91.068026500905589</v>
      </c>
      <c r="U2172" s="49" t="s">
        <v>2146</v>
      </c>
      <c r="V2172" s="49">
        <v>0.38716777524115931</v>
      </c>
      <c r="W2172" s="49">
        <v>1.46361538099982</v>
      </c>
      <c r="X2172" s="49">
        <v>2.8030414572599698</v>
      </c>
      <c r="Y2172" s="49">
        <v>43.290639746693699</v>
      </c>
      <c r="Z2172" s="49">
        <v>0.42787999999999998</v>
      </c>
      <c r="AA2172" s="49">
        <v>144.40234570000001</v>
      </c>
      <c r="AB2172" s="49">
        <v>1.7927415840000001</v>
      </c>
      <c r="AC2172" s="51">
        <v>0.6227652678487694</v>
      </c>
      <c r="AD2172" s="53">
        <v>87500</v>
      </c>
      <c r="AE2172" s="51">
        <v>13.427609395200017</v>
      </c>
      <c r="AF2172" s="51">
        <v>35.594838573392515</v>
      </c>
      <c r="AG2172" s="51">
        <v>3.3771750179430078</v>
      </c>
      <c r="AH2172" s="51">
        <v>0.16296302005017441</v>
      </c>
      <c r="AI2172" s="51">
        <v>9.4878222610271332E-2</v>
      </c>
      <c r="AJ2172" s="51">
        <v>0.11715383591147577</v>
      </c>
      <c r="AK2172" s="51">
        <v>73.752365202620268</v>
      </c>
      <c r="AL2172" s="51">
        <v>45.197826048348283</v>
      </c>
      <c r="AM2172" s="51">
        <v>102.30690435689223</v>
      </c>
    </row>
    <row r="2173" spans="1:39">
      <c r="A2173" t="s">
        <v>4487</v>
      </c>
      <c r="B2173">
        <v>7</v>
      </c>
      <c r="C2173" t="s">
        <v>4488</v>
      </c>
      <c r="D2173" t="s">
        <v>4149</v>
      </c>
      <c r="E2173" t="s">
        <v>137</v>
      </c>
      <c r="F2173" t="s">
        <v>138</v>
      </c>
      <c r="G2173" t="s">
        <v>139</v>
      </c>
      <c r="H2173" t="s">
        <v>140</v>
      </c>
      <c r="I2173" t="s">
        <v>10</v>
      </c>
      <c r="J2173" t="s">
        <v>4150</v>
      </c>
      <c r="K2173">
        <v>50</v>
      </c>
      <c r="L2173">
        <v>79472120</v>
      </c>
      <c r="M2173" t="s">
        <v>2145</v>
      </c>
      <c r="N2173">
        <v>170</v>
      </c>
      <c r="O2173">
        <v>1181909.3686400014</v>
      </c>
      <c r="P2173" s="49" t="s">
        <v>34</v>
      </c>
      <c r="Q2173" s="49">
        <v>8750000</v>
      </c>
      <c r="R2173" s="49">
        <v>32.510452999999998</v>
      </c>
      <c r="S2173" s="49">
        <v>52.540310169999998</v>
      </c>
      <c r="T2173" s="49">
        <v>91.068026500905589</v>
      </c>
      <c r="U2173" s="49" t="s">
        <v>2146</v>
      </c>
      <c r="V2173" s="49">
        <v>0.38716777524115931</v>
      </c>
      <c r="W2173" s="49">
        <v>1.46361538099982</v>
      </c>
      <c r="X2173" s="49">
        <v>2.8030414572599698</v>
      </c>
      <c r="Y2173" s="49">
        <v>43.290639746693699</v>
      </c>
      <c r="Z2173" s="49">
        <v>0.42787999999999998</v>
      </c>
      <c r="AA2173" s="49">
        <v>144.40234570000001</v>
      </c>
      <c r="AB2173" s="49">
        <v>1.7927415840000001</v>
      </c>
      <c r="AC2173" s="51">
        <v>0.6227652678487694</v>
      </c>
      <c r="AD2173" s="53">
        <v>87500</v>
      </c>
      <c r="AE2173" s="51">
        <v>13.507535641600017</v>
      </c>
      <c r="AF2173" s="51">
        <v>35.806712612519853</v>
      </c>
      <c r="AG2173" s="51">
        <v>3.4118359075976219</v>
      </c>
      <c r="AH2173" s="51">
        <v>0.16359196151342867</v>
      </c>
      <c r="AI2173" s="51">
        <v>9.5284812781295927E-2</v>
      </c>
      <c r="AJ2173" s="51">
        <v>0.11715383591147577</v>
      </c>
      <c r="AK2173" s="51">
        <v>74.068422838990401</v>
      </c>
      <c r="AL2173" s="51">
        <v>45.391516352797012</v>
      </c>
      <c r="AM2173" s="51">
        <v>102.74532932518377</v>
      </c>
    </row>
    <row r="2174" spans="1:39">
      <c r="A2174" t="s">
        <v>4489</v>
      </c>
      <c r="B2174">
        <v>7</v>
      </c>
      <c r="C2174" t="s">
        <v>4490</v>
      </c>
      <c r="D2174" t="s">
        <v>4149</v>
      </c>
      <c r="E2174" t="s">
        <v>137</v>
      </c>
      <c r="F2174" t="s">
        <v>138</v>
      </c>
      <c r="G2174" t="s">
        <v>139</v>
      </c>
      <c r="H2174" t="s">
        <v>140</v>
      </c>
      <c r="I2174" t="s">
        <v>10</v>
      </c>
      <c r="J2174" t="s">
        <v>4150</v>
      </c>
      <c r="K2174">
        <v>50</v>
      </c>
      <c r="L2174">
        <v>79472120</v>
      </c>
      <c r="M2174" t="s">
        <v>2145</v>
      </c>
      <c r="N2174">
        <v>171</v>
      </c>
      <c r="O2174">
        <v>1188902.9152000013</v>
      </c>
      <c r="P2174" s="49" t="s">
        <v>34</v>
      </c>
      <c r="Q2174" s="49">
        <v>8750000</v>
      </c>
      <c r="R2174" s="49">
        <v>32.510452999999998</v>
      </c>
      <c r="S2174" s="49">
        <v>52.540310169999998</v>
      </c>
      <c r="T2174" s="49">
        <v>91.068026500905589</v>
      </c>
      <c r="U2174" s="49" t="s">
        <v>2146</v>
      </c>
      <c r="V2174" s="49">
        <v>0.38716777524115931</v>
      </c>
      <c r="W2174" s="49">
        <v>1.46361538099982</v>
      </c>
      <c r="X2174" s="49">
        <v>2.8030414572599698</v>
      </c>
      <c r="Y2174" s="49">
        <v>43.290639746693699</v>
      </c>
      <c r="Z2174" s="49">
        <v>0.42787999999999998</v>
      </c>
      <c r="AA2174" s="49">
        <v>144.40234570000001</v>
      </c>
      <c r="AB2174" s="49">
        <v>1.7927415840000001</v>
      </c>
      <c r="AC2174" s="51">
        <v>0.6227652678487694</v>
      </c>
      <c r="AD2174" s="53">
        <v>87500</v>
      </c>
      <c r="AE2174" s="51">
        <v>13.587461888000016</v>
      </c>
      <c r="AF2174" s="51">
        <v>36.018586651647183</v>
      </c>
      <c r="AG2174" s="51">
        <v>3.4466294541891549</v>
      </c>
      <c r="AH2174" s="51">
        <v>0.16421807378969638</v>
      </c>
      <c r="AI2174" s="51">
        <v>9.5690302551933573E-2</v>
      </c>
      <c r="AJ2174" s="51">
        <v>0.11715383591147577</v>
      </c>
      <c r="AK2174" s="51">
        <v>74.383625093282589</v>
      </c>
      <c r="AL2174" s="51">
        <v>45.584682451543905</v>
      </c>
      <c r="AM2174" s="51">
        <v>103.18256773502128</v>
      </c>
    </row>
    <row r="2175" spans="1:39">
      <c r="A2175" t="s">
        <v>4491</v>
      </c>
      <c r="B2175">
        <v>7</v>
      </c>
      <c r="C2175" t="s">
        <v>4492</v>
      </c>
      <c r="D2175" t="s">
        <v>4149</v>
      </c>
      <c r="E2175" t="s">
        <v>137</v>
      </c>
      <c r="F2175" t="s">
        <v>138</v>
      </c>
      <c r="G2175" t="s">
        <v>139</v>
      </c>
      <c r="H2175" t="s">
        <v>140</v>
      </c>
      <c r="I2175" t="s">
        <v>10</v>
      </c>
      <c r="J2175" t="s">
        <v>4150</v>
      </c>
      <c r="K2175">
        <v>50</v>
      </c>
      <c r="L2175">
        <v>79472120</v>
      </c>
      <c r="M2175" t="s">
        <v>2145</v>
      </c>
      <c r="N2175">
        <v>172</v>
      </c>
      <c r="O2175">
        <v>1195896.4617600013</v>
      </c>
      <c r="P2175" s="49" t="s">
        <v>34</v>
      </c>
      <c r="Q2175" s="49">
        <v>8750000</v>
      </c>
      <c r="R2175" s="49">
        <v>32.510452999999998</v>
      </c>
      <c r="S2175" s="49">
        <v>52.540310169999998</v>
      </c>
      <c r="T2175" s="49">
        <v>91.068026500905589</v>
      </c>
      <c r="U2175" s="49" t="s">
        <v>2146</v>
      </c>
      <c r="V2175" s="49">
        <v>0.38716777524115931</v>
      </c>
      <c r="W2175" s="49">
        <v>1.46361538099982</v>
      </c>
      <c r="X2175" s="49">
        <v>2.8030414572599698</v>
      </c>
      <c r="Y2175" s="49">
        <v>43.290639746693699</v>
      </c>
      <c r="Z2175" s="49">
        <v>0.42787999999999998</v>
      </c>
      <c r="AA2175" s="49">
        <v>144.40234570000001</v>
      </c>
      <c r="AB2175" s="49">
        <v>1.7927415840000001</v>
      </c>
      <c r="AC2175" s="51">
        <v>0.6227652678487694</v>
      </c>
      <c r="AD2175" s="53">
        <v>87500</v>
      </c>
      <c r="AE2175" s="51">
        <v>13.667388134400014</v>
      </c>
      <c r="AF2175" s="51">
        <v>36.230460690774514</v>
      </c>
      <c r="AG2175" s="51">
        <v>3.4815550591313906</v>
      </c>
      <c r="AH2175" s="51">
        <v>0.16484136086746515</v>
      </c>
      <c r="AI2175" s="51">
        <v>9.6094694705825559E-2</v>
      </c>
      <c r="AJ2175" s="51">
        <v>0.11715383591147577</v>
      </c>
      <c r="AK2175" s="51">
        <v>74.697974129324578</v>
      </c>
      <c r="AL2175" s="51">
        <v>45.77732567065231</v>
      </c>
      <c r="AM2175" s="51">
        <v>103.61862258799685</v>
      </c>
    </row>
    <row r="2176" spans="1:39">
      <c r="A2176" t="s">
        <v>4493</v>
      </c>
      <c r="B2176">
        <v>7</v>
      </c>
      <c r="C2176" t="s">
        <v>4494</v>
      </c>
      <c r="D2176" t="s">
        <v>4149</v>
      </c>
      <c r="E2176" t="s">
        <v>137</v>
      </c>
      <c r="F2176" t="s">
        <v>138</v>
      </c>
      <c r="G2176" t="s">
        <v>139</v>
      </c>
      <c r="H2176" t="s">
        <v>140</v>
      </c>
      <c r="I2176" t="s">
        <v>10</v>
      </c>
      <c r="J2176" t="s">
        <v>4150</v>
      </c>
      <c r="K2176">
        <v>50</v>
      </c>
      <c r="L2176">
        <v>79472120</v>
      </c>
      <c r="M2176" t="s">
        <v>2145</v>
      </c>
      <c r="N2176">
        <v>173</v>
      </c>
      <c r="O2176">
        <v>1202890.0083200012</v>
      </c>
      <c r="P2176" s="49" t="s">
        <v>34</v>
      </c>
      <c r="Q2176" s="49">
        <v>8750000</v>
      </c>
      <c r="R2176" s="49">
        <v>32.510452999999998</v>
      </c>
      <c r="S2176" s="49">
        <v>52.540310169999998</v>
      </c>
      <c r="T2176" s="49">
        <v>91.068026500905589</v>
      </c>
      <c r="U2176" s="49" t="s">
        <v>2146</v>
      </c>
      <c r="V2176" s="49">
        <v>0.38716777524115931</v>
      </c>
      <c r="W2176" s="49">
        <v>1.46361538099982</v>
      </c>
      <c r="X2176" s="49">
        <v>2.8030414572599698</v>
      </c>
      <c r="Y2176" s="49">
        <v>43.290639746693699</v>
      </c>
      <c r="Z2176" s="49">
        <v>0.42787999999999998</v>
      </c>
      <c r="AA2176" s="49">
        <v>144.40234570000001</v>
      </c>
      <c r="AB2176" s="49">
        <v>1.7927415840000001</v>
      </c>
      <c r="AC2176" s="51">
        <v>0.6227652678487694</v>
      </c>
      <c r="AD2176" s="53">
        <v>87500</v>
      </c>
      <c r="AE2176" s="51">
        <v>13.747314380800013</v>
      </c>
      <c r="AF2176" s="51">
        <v>36.442334729901852</v>
      </c>
      <c r="AG2176" s="51">
        <v>3.516612124672752</v>
      </c>
      <c r="AH2176" s="51">
        <v>0.16546182668605194</v>
      </c>
      <c r="AI2176" s="51">
        <v>9.649799198478036E-2</v>
      </c>
      <c r="AJ2176" s="51">
        <v>0.11715383591147577</v>
      </c>
      <c r="AK2176" s="51">
        <v>75.011472078425896</v>
      </c>
      <c r="AL2176" s="51">
        <v>45.969447316257401</v>
      </c>
      <c r="AM2176" s="51">
        <v>104.05349684059438</v>
      </c>
    </row>
    <row r="2177" spans="1:39">
      <c r="A2177" t="s">
        <v>4495</v>
      </c>
      <c r="B2177">
        <v>7</v>
      </c>
      <c r="C2177" t="s">
        <v>4496</v>
      </c>
      <c r="D2177" t="s">
        <v>4149</v>
      </c>
      <c r="E2177" t="s">
        <v>137</v>
      </c>
      <c r="F2177" t="s">
        <v>138</v>
      </c>
      <c r="G2177" t="s">
        <v>139</v>
      </c>
      <c r="H2177" t="s">
        <v>140</v>
      </c>
      <c r="I2177" t="s">
        <v>10</v>
      </c>
      <c r="J2177" t="s">
        <v>4150</v>
      </c>
      <c r="K2177">
        <v>50</v>
      </c>
      <c r="L2177">
        <v>79472120</v>
      </c>
      <c r="M2177" t="s">
        <v>2145</v>
      </c>
      <c r="N2177">
        <v>174</v>
      </c>
      <c r="O2177">
        <v>1209883.5548800011</v>
      </c>
      <c r="P2177" s="49" t="s">
        <v>34</v>
      </c>
      <c r="Q2177" s="49">
        <v>8750000</v>
      </c>
      <c r="R2177" s="49">
        <v>32.510452999999998</v>
      </c>
      <c r="S2177" s="49">
        <v>52.540310169999998</v>
      </c>
      <c r="T2177" s="49">
        <v>91.068026500905589</v>
      </c>
      <c r="U2177" s="49" t="s">
        <v>2146</v>
      </c>
      <c r="V2177" s="49">
        <v>0.38716777524115931</v>
      </c>
      <c r="W2177" s="49">
        <v>1.46361538099982</v>
      </c>
      <c r="X2177" s="49">
        <v>2.8030414572599698</v>
      </c>
      <c r="Y2177" s="49">
        <v>43.290639746693699</v>
      </c>
      <c r="Z2177" s="49">
        <v>0.42787999999999998</v>
      </c>
      <c r="AA2177" s="49">
        <v>144.40234570000001</v>
      </c>
      <c r="AB2177" s="49">
        <v>1.7927415840000001</v>
      </c>
      <c r="AC2177" s="51">
        <v>0.6227652678487694</v>
      </c>
      <c r="AD2177" s="53">
        <v>87500</v>
      </c>
      <c r="AE2177" s="51">
        <v>13.827240627200013</v>
      </c>
      <c r="AF2177" s="51">
        <v>36.654208769029182</v>
      </c>
      <c r="AG2177" s="51">
        <v>3.5518000538862564</v>
      </c>
      <c r="AH2177" s="51">
        <v>0.16607947513738314</v>
      </c>
      <c r="AI2177" s="51">
        <v>9.6900197089708692E-2</v>
      </c>
      <c r="AJ2177" s="51">
        <v>0.11715383591147577</v>
      </c>
      <c r="AK2177" s="51">
        <v>75.3241210401047</v>
      </c>
      <c r="AL2177" s="51">
        <v>46.161048675011571</v>
      </c>
      <c r="AM2177" s="51">
        <v>104.48719340519783</v>
      </c>
    </row>
    <row r="2178" spans="1:39">
      <c r="A2178" t="s">
        <v>4497</v>
      </c>
      <c r="B2178">
        <v>7</v>
      </c>
      <c r="C2178" t="s">
        <v>4498</v>
      </c>
      <c r="D2178" t="s">
        <v>4149</v>
      </c>
      <c r="E2178" t="s">
        <v>137</v>
      </c>
      <c r="F2178" t="s">
        <v>138</v>
      </c>
      <c r="G2178" t="s">
        <v>139</v>
      </c>
      <c r="H2178" t="s">
        <v>140</v>
      </c>
      <c r="I2178" t="s">
        <v>10</v>
      </c>
      <c r="J2178" t="s">
        <v>4150</v>
      </c>
      <c r="K2178">
        <v>50</v>
      </c>
      <c r="L2178">
        <v>79472120</v>
      </c>
      <c r="M2178" t="s">
        <v>2145</v>
      </c>
      <c r="N2178">
        <v>175</v>
      </c>
      <c r="O2178">
        <v>1216877.101440001</v>
      </c>
      <c r="P2178" s="49" t="s">
        <v>34</v>
      </c>
      <c r="Q2178" s="49">
        <v>8750000</v>
      </c>
      <c r="R2178" s="49">
        <v>32.510452999999998</v>
      </c>
      <c r="S2178" s="49">
        <v>52.540310169999998</v>
      </c>
      <c r="T2178" s="49">
        <v>91.068026500905589</v>
      </c>
      <c r="U2178" s="49" t="s">
        <v>2146</v>
      </c>
      <c r="V2178" s="49">
        <v>0.38716777524115931</v>
      </c>
      <c r="W2178" s="49">
        <v>1.46361538099982</v>
      </c>
      <c r="X2178" s="49">
        <v>2.8030414572599698</v>
      </c>
      <c r="Y2178" s="49">
        <v>43.290639746693699</v>
      </c>
      <c r="Z2178" s="49">
        <v>0.42787999999999998</v>
      </c>
      <c r="AA2178" s="49">
        <v>144.40234570000001</v>
      </c>
      <c r="AB2178" s="49">
        <v>1.7927415840000001</v>
      </c>
      <c r="AC2178" s="51">
        <v>0.6227652678487694</v>
      </c>
      <c r="AD2178" s="53">
        <v>87500</v>
      </c>
      <c r="AE2178" s="51">
        <v>13.907166873600012</v>
      </c>
      <c r="AF2178" s="51">
        <v>36.86608280815652</v>
      </c>
      <c r="AG2178" s="51">
        <v>3.5871182506598083</v>
      </c>
      <c r="AH2178" s="51">
        <v>0.16669431006752736</v>
      </c>
      <c r="AI2178" s="51">
        <v>9.7301312681535246E-2</v>
      </c>
      <c r="AJ2178" s="51">
        <v>0.11715383591147577</v>
      </c>
      <c r="AK2178" s="51">
        <v>75.63592308279658</v>
      </c>
      <c r="AL2178" s="51">
        <v>46.352131014518783</v>
      </c>
      <c r="AM2178" s="51">
        <v>104.91971515107437</v>
      </c>
    </row>
    <row r="2179" spans="1:39">
      <c r="A2179" t="s">
        <v>4499</v>
      </c>
      <c r="B2179">
        <v>7</v>
      </c>
      <c r="C2179" t="s">
        <v>4500</v>
      </c>
      <c r="D2179" t="s">
        <v>4149</v>
      </c>
      <c r="E2179" t="s">
        <v>137</v>
      </c>
      <c r="F2179" t="s">
        <v>138</v>
      </c>
      <c r="G2179" t="s">
        <v>139</v>
      </c>
      <c r="H2179" t="s">
        <v>140</v>
      </c>
      <c r="I2179" t="s">
        <v>10</v>
      </c>
      <c r="J2179" t="s">
        <v>4150</v>
      </c>
      <c r="K2179">
        <v>50</v>
      </c>
      <c r="L2179">
        <v>79472120</v>
      </c>
      <c r="M2179" t="s">
        <v>2145</v>
      </c>
      <c r="N2179">
        <v>176</v>
      </c>
      <c r="O2179">
        <v>1223870.648000001</v>
      </c>
      <c r="P2179" s="49" t="s">
        <v>34</v>
      </c>
      <c r="Q2179" s="49">
        <v>8750000</v>
      </c>
      <c r="R2179" s="49">
        <v>32.510452999999998</v>
      </c>
      <c r="S2179" s="49">
        <v>52.540310169999998</v>
      </c>
      <c r="T2179" s="49">
        <v>91.068026500905589</v>
      </c>
      <c r="U2179" s="49" t="s">
        <v>2146</v>
      </c>
      <c r="V2179" s="49">
        <v>0.38716777524115931</v>
      </c>
      <c r="W2179" s="49">
        <v>1.46361538099982</v>
      </c>
      <c r="X2179" s="49">
        <v>2.8030414572599698</v>
      </c>
      <c r="Y2179" s="49">
        <v>43.290639746693699</v>
      </c>
      <c r="Z2179" s="49">
        <v>0.42787999999999998</v>
      </c>
      <c r="AA2179" s="49">
        <v>144.40234570000001</v>
      </c>
      <c r="AB2179" s="49">
        <v>1.7927415840000001</v>
      </c>
      <c r="AC2179" s="51">
        <v>0.6227652678487694</v>
      </c>
      <c r="AD2179" s="53">
        <v>87500</v>
      </c>
      <c r="AE2179" s="51">
        <v>13.987093120000011</v>
      </c>
      <c r="AF2179" s="51">
        <v>37.077956847283858</v>
      </c>
      <c r="AG2179" s="51">
        <v>3.6225661196867338</v>
      </c>
      <c r="AH2179" s="51">
        <v>0.16730633527792016</v>
      </c>
      <c r="AI2179" s="51">
        <v>9.7701341382086013E-2</v>
      </c>
      <c r="AJ2179" s="51">
        <v>0.11715383591147577</v>
      </c>
      <c r="AK2179" s="51">
        <v>75.946880244544204</v>
      </c>
      <c r="AL2179" s="51">
        <v>46.542695583757279</v>
      </c>
      <c r="AM2179" s="51">
        <v>105.35106490533114</v>
      </c>
    </row>
    <row r="2180" spans="1:39">
      <c r="A2180" t="s">
        <v>4501</v>
      </c>
      <c r="B2180">
        <v>7</v>
      </c>
      <c r="C2180" t="s">
        <v>4502</v>
      </c>
      <c r="D2180" t="s">
        <v>4149</v>
      </c>
      <c r="E2180" t="s">
        <v>137</v>
      </c>
      <c r="F2180" t="s">
        <v>138</v>
      </c>
      <c r="G2180" t="s">
        <v>139</v>
      </c>
      <c r="H2180" t="s">
        <v>140</v>
      </c>
      <c r="I2180" t="s">
        <v>10</v>
      </c>
      <c r="J2180" t="s">
        <v>4150</v>
      </c>
      <c r="K2180">
        <v>50</v>
      </c>
      <c r="L2180">
        <v>79472120</v>
      </c>
      <c r="M2180" t="s">
        <v>2145</v>
      </c>
      <c r="N2180">
        <v>177</v>
      </c>
      <c r="O2180">
        <v>1230864.1945600009</v>
      </c>
      <c r="P2180" s="49" t="s">
        <v>34</v>
      </c>
      <c r="Q2180" s="49">
        <v>8750000</v>
      </c>
      <c r="R2180" s="49">
        <v>32.510452999999998</v>
      </c>
      <c r="S2180" s="49">
        <v>52.540310169999998</v>
      </c>
      <c r="T2180" s="49">
        <v>91.068026500905589</v>
      </c>
      <c r="U2180" s="49" t="s">
        <v>2146</v>
      </c>
      <c r="V2180" s="49">
        <v>0.38716777524115931</v>
      </c>
      <c r="W2180" s="49">
        <v>1.46361538099982</v>
      </c>
      <c r="X2180" s="49">
        <v>2.8030414572599698</v>
      </c>
      <c r="Y2180" s="49">
        <v>43.290639746693699</v>
      </c>
      <c r="Z2180" s="49">
        <v>0.42787999999999998</v>
      </c>
      <c r="AA2180" s="49">
        <v>144.40234570000001</v>
      </c>
      <c r="AB2180" s="49">
        <v>1.7927415840000001</v>
      </c>
      <c r="AC2180" s="51">
        <v>0.6227652678487694</v>
      </c>
      <c r="AD2180" s="53">
        <v>87500</v>
      </c>
      <c r="AE2180" s="51">
        <v>14.067019366400011</v>
      </c>
      <c r="AF2180" s="51">
        <v>37.289830886411188</v>
      </c>
      <c r="AG2180" s="51">
        <v>3.6581430664567658</v>
      </c>
      <c r="AH2180" s="51">
        <v>0.16791555452742934</v>
      </c>
      <c r="AI2180" s="51">
        <v>9.8100285774957274E-2</v>
      </c>
      <c r="AJ2180" s="51">
        <v>0.11715383591147577</v>
      </c>
      <c r="AK2180" s="51">
        <v>76.256994533672909</v>
      </c>
      <c r="AL2180" s="51">
        <v>46.732743613493525</v>
      </c>
      <c r="AM2180" s="51">
        <v>105.78124545385229</v>
      </c>
    </row>
    <row r="2181" spans="1:39">
      <c r="A2181" t="s">
        <v>4503</v>
      </c>
      <c r="B2181">
        <v>7</v>
      </c>
      <c r="C2181" t="s">
        <v>4504</v>
      </c>
      <c r="D2181" t="s">
        <v>4149</v>
      </c>
      <c r="E2181" t="s">
        <v>137</v>
      </c>
      <c r="F2181" t="s">
        <v>138</v>
      </c>
      <c r="G2181" t="s">
        <v>139</v>
      </c>
      <c r="H2181" t="s">
        <v>140</v>
      </c>
      <c r="I2181" t="s">
        <v>10</v>
      </c>
      <c r="J2181" t="s">
        <v>4150</v>
      </c>
      <c r="K2181">
        <v>50</v>
      </c>
      <c r="L2181">
        <v>79472120</v>
      </c>
      <c r="M2181" t="s">
        <v>2145</v>
      </c>
      <c r="N2181">
        <v>178</v>
      </c>
      <c r="O2181">
        <v>1237857.7411200008</v>
      </c>
      <c r="P2181" s="49" t="s">
        <v>34</v>
      </c>
      <c r="Q2181" s="49">
        <v>8750000</v>
      </c>
      <c r="R2181" s="49">
        <v>32.510452999999998</v>
      </c>
      <c r="S2181" s="49">
        <v>52.540310169999998</v>
      </c>
      <c r="T2181" s="49">
        <v>91.068026500905589</v>
      </c>
      <c r="U2181" s="49" t="s">
        <v>2146</v>
      </c>
      <c r="V2181" s="49">
        <v>0.38716777524115931</v>
      </c>
      <c r="W2181" s="49">
        <v>1.46361538099982</v>
      </c>
      <c r="X2181" s="49">
        <v>2.8030414572599698</v>
      </c>
      <c r="Y2181" s="49">
        <v>43.290639746693699</v>
      </c>
      <c r="Z2181" s="49">
        <v>0.42787999999999998</v>
      </c>
      <c r="AA2181" s="49">
        <v>144.40234570000001</v>
      </c>
      <c r="AB2181" s="49">
        <v>1.7927415840000001</v>
      </c>
      <c r="AC2181" s="51">
        <v>0.6227652678487694</v>
      </c>
      <c r="AD2181" s="53">
        <v>87500</v>
      </c>
      <c r="AE2181" s="51">
        <v>14.14694561280001</v>
      </c>
      <c r="AF2181" s="51">
        <v>37.501704925538526</v>
      </c>
      <c r="AG2181" s="51">
        <v>3.6938484972471946</v>
      </c>
      <c r="AH2181" s="51">
        <v>0.16852197153314077</v>
      </c>
      <c r="AI2181" s="51">
        <v>9.849814840635944E-2</v>
      </c>
      <c r="AJ2181" s="51">
        <v>0.11715383591147577</v>
      </c>
      <c r="AK2181" s="51">
        <v>76.566267929446568</v>
      </c>
      <c r="AL2181" s="51">
        <v>46.922276316684219</v>
      </c>
      <c r="AM2181" s="51">
        <v>106.21025954220892</v>
      </c>
    </row>
    <row r="2182" spans="1:39">
      <c r="A2182" t="s">
        <v>4505</v>
      </c>
      <c r="B2182">
        <v>7</v>
      </c>
      <c r="C2182" t="s">
        <v>4506</v>
      </c>
      <c r="D2182" t="s">
        <v>4149</v>
      </c>
      <c r="E2182" t="s">
        <v>137</v>
      </c>
      <c r="F2182" t="s">
        <v>138</v>
      </c>
      <c r="G2182" t="s">
        <v>139</v>
      </c>
      <c r="H2182" t="s">
        <v>140</v>
      </c>
      <c r="I2182" t="s">
        <v>10</v>
      </c>
      <c r="J2182" t="s">
        <v>4150</v>
      </c>
      <c r="K2182">
        <v>50</v>
      </c>
      <c r="L2182">
        <v>79472120</v>
      </c>
      <c r="M2182" t="s">
        <v>2145</v>
      </c>
      <c r="N2182">
        <v>179</v>
      </c>
      <c r="O2182">
        <v>1244851.2876800008</v>
      </c>
      <c r="P2182" s="49" t="s">
        <v>34</v>
      </c>
      <c r="Q2182" s="49">
        <v>8750000</v>
      </c>
      <c r="R2182" s="49">
        <v>32.510452999999998</v>
      </c>
      <c r="S2182" s="49">
        <v>52.540310169999998</v>
      </c>
      <c r="T2182" s="49">
        <v>91.068026500905589</v>
      </c>
      <c r="U2182" s="49" t="s">
        <v>2146</v>
      </c>
      <c r="V2182" s="49">
        <v>0.38716777524115931</v>
      </c>
      <c r="W2182" s="49">
        <v>1.46361538099982</v>
      </c>
      <c r="X2182" s="49">
        <v>2.8030414572599698</v>
      </c>
      <c r="Y2182" s="49">
        <v>43.290639746693699</v>
      </c>
      <c r="Z2182" s="49">
        <v>0.42787999999999998</v>
      </c>
      <c r="AA2182" s="49">
        <v>144.40234570000001</v>
      </c>
      <c r="AB2182" s="49">
        <v>1.7927415840000001</v>
      </c>
      <c r="AC2182" s="51">
        <v>0.6227652678487694</v>
      </c>
      <c r="AD2182" s="53">
        <v>87500</v>
      </c>
      <c r="AE2182" s="51">
        <v>14.226871859200008</v>
      </c>
      <c r="AF2182" s="51">
        <v>37.713578964665857</v>
      </c>
      <c r="AG2182" s="51">
        <v>3.7296818191144241</v>
      </c>
      <c r="AH2182" s="51">
        <v>0.16912558997232632</v>
      </c>
      <c r="AI2182" s="51">
        <v>9.889493178594351E-2</v>
      </c>
      <c r="AJ2182" s="51">
        <v>0.11715383591147577</v>
      </c>
      <c r="AK2182" s="51">
        <v>76.874702382710097</v>
      </c>
      <c r="AL2182" s="51">
        <v>47.111294888869985</v>
      </c>
      <c r="AM2182" s="51">
        <v>106.6381098765502</v>
      </c>
    </row>
    <row r="2183" spans="1:39">
      <c r="A2183" t="s">
        <v>4507</v>
      </c>
      <c r="B2183">
        <v>7</v>
      </c>
      <c r="C2183" t="s">
        <v>4508</v>
      </c>
      <c r="D2183" t="s">
        <v>4149</v>
      </c>
      <c r="E2183" t="s">
        <v>137</v>
      </c>
      <c r="F2183" t="s">
        <v>138</v>
      </c>
      <c r="G2183" t="s">
        <v>139</v>
      </c>
      <c r="H2183" t="s">
        <v>140</v>
      </c>
      <c r="I2183" t="s">
        <v>10</v>
      </c>
      <c r="J2183" t="s">
        <v>4150</v>
      </c>
      <c r="K2183">
        <v>50</v>
      </c>
      <c r="L2183">
        <v>79472120</v>
      </c>
      <c r="M2183" t="s">
        <v>2145</v>
      </c>
      <c r="N2183">
        <v>180</v>
      </c>
      <c r="O2183">
        <v>1251844.8342400007</v>
      </c>
      <c r="P2183" s="49" t="s">
        <v>34</v>
      </c>
      <c r="Q2183" s="49">
        <v>8750000</v>
      </c>
      <c r="R2183" s="49">
        <v>32.510452999999998</v>
      </c>
      <c r="S2183" s="49">
        <v>52.540310169999998</v>
      </c>
      <c r="T2183" s="49">
        <v>91.068026500905589</v>
      </c>
      <c r="U2183" s="49" t="s">
        <v>2146</v>
      </c>
      <c r="V2183" s="49">
        <v>0.38716777524115931</v>
      </c>
      <c r="W2183" s="49">
        <v>1.46361538099982</v>
      </c>
      <c r="X2183" s="49">
        <v>2.8030414572599698</v>
      </c>
      <c r="Y2183" s="49">
        <v>43.290639746693699</v>
      </c>
      <c r="Z2183" s="49">
        <v>0.42787999999999998</v>
      </c>
      <c r="AA2183" s="49">
        <v>144.40234570000001</v>
      </c>
      <c r="AB2183" s="49">
        <v>1.7927415840000001</v>
      </c>
      <c r="AC2183" s="51">
        <v>0.6227652678487694</v>
      </c>
      <c r="AD2183" s="53">
        <v>87500</v>
      </c>
      <c r="AE2183" s="51">
        <v>14.306798105600008</v>
      </c>
      <c r="AF2183" s="51">
        <v>37.925453003793187</v>
      </c>
      <c r="AG2183" s="51">
        <v>3.7656424398857573</v>
      </c>
      <c r="AH2183" s="51">
        <v>0.16972641348344641</v>
      </c>
      <c r="AI2183" s="51">
        <v>9.9290638387605532E-2</v>
      </c>
      <c r="AJ2183" s="51">
        <v>0.11715383591147577</v>
      </c>
      <c r="AK2183" s="51">
        <v>77.182299816514742</v>
      </c>
      <c r="AL2183" s="51">
        <v>47.29980050855859</v>
      </c>
      <c r="AM2183" s="51">
        <v>107.06479912447088</v>
      </c>
    </row>
    <row r="2184" spans="1:39">
      <c r="A2184" t="s">
        <v>4509</v>
      </c>
      <c r="B2184">
        <v>7</v>
      </c>
      <c r="C2184" t="s">
        <v>4510</v>
      </c>
      <c r="D2184" t="s">
        <v>4149</v>
      </c>
      <c r="E2184" t="s">
        <v>137</v>
      </c>
      <c r="F2184" t="s">
        <v>138</v>
      </c>
      <c r="G2184" t="s">
        <v>139</v>
      </c>
      <c r="H2184" t="s">
        <v>140</v>
      </c>
      <c r="I2184" t="s">
        <v>10</v>
      </c>
      <c r="J2184" t="s">
        <v>4150</v>
      </c>
      <c r="K2184">
        <v>50</v>
      </c>
      <c r="L2184">
        <v>79472120</v>
      </c>
      <c r="M2184" t="s">
        <v>2145</v>
      </c>
      <c r="N2184">
        <v>181</v>
      </c>
      <c r="O2184">
        <v>1258838.3808000006</v>
      </c>
      <c r="P2184" s="49" t="s">
        <v>34</v>
      </c>
      <c r="Q2184" s="49">
        <v>8750000</v>
      </c>
      <c r="R2184" s="49">
        <v>32.510452999999998</v>
      </c>
      <c r="S2184" s="49">
        <v>52.540310169999998</v>
      </c>
      <c r="T2184" s="49">
        <v>91.068026500905589</v>
      </c>
      <c r="U2184" s="49" t="s">
        <v>2146</v>
      </c>
      <c r="V2184" s="49">
        <v>0.38716777524115931</v>
      </c>
      <c r="W2184" s="49">
        <v>1.46361538099982</v>
      </c>
      <c r="X2184" s="49">
        <v>2.8030414572599698</v>
      </c>
      <c r="Y2184" s="49">
        <v>43.290639746693699</v>
      </c>
      <c r="Z2184" s="49">
        <v>0.42787999999999998</v>
      </c>
      <c r="AA2184" s="49">
        <v>144.40234570000001</v>
      </c>
      <c r="AB2184" s="49">
        <v>1.7927415840000001</v>
      </c>
      <c r="AC2184" s="51">
        <v>0.6227652678487694</v>
      </c>
      <c r="AD2184" s="53">
        <v>87500</v>
      </c>
      <c r="AE2184" s="51">
        <v>14.386724352000007</v>
      </c>
      <c r="AF2184" s="51">
        <v>38.137327042920525</v>
      </c>
      <c r="AG2184" s="51">
        <v>3.8017297681514961</v>
      </c>
      <c r="AH2184" s="51">
        <v>0.17032444566769253</v>
      </c>
      <c r="AI2184" s="51">
        <v>9.9685270650272689E-2</v>
      </c>
      <c r="AJ2184" s="51">
        <v>0.11715383591147577</v>
      </c>
      <c r="AK2184" s="51">
        <v>77.489062126729166</v>
      </c>
      <c r="AL2184" s="51">
        <v>47.487794337599453</v>
      </c>
      <c r="AM2184" s="51">
        <v>107.49032991585887</v>
      </c>
    </row>
    <row r="2185" spans="1:39">
      <c r="A2185" t="s">
        <v>4511</v>
      </c>
      <c r="B2185">
        <v>7</v>
      </c>
      <c r="C2185" t="s">
        <v>4512</v>
      </c>
      <c r="D2185" t="s">
        <v>4149</v>
      </c>
      <c r="E2185" t="s">
        <v>137</v>
      </c>
      <c r="F2185" t="s">
        <v>138</v>
      </c>
      <c r="G2185" t="s">
        <v>139</v>
      </c>
      <c r="H2185" t="s">
        <v>140</v>
      </c>
      <c r="I2185" t="s">
        <v>10</v>
      </c>
      <c r="J2185" t="s">
        <v>4150</v>
      </c>
      <c r="K2185">
        <v>50</v>
      </c>
      <c r="L2185">
        <v>79472120</v>
      </c>
      <c r="M2185" t="s">
        <v>2145</v>
      </c>
      <c r="N2185">
        <v>182</v>
      </c>
      <c r="O2185">
        <v>1265831.9273600006</v>
      </c>
      <c r="P2185" s="49" t="s">
        <v>34</v>
      </c>
      <c r="Q2185" s="49">
        <v>8750000</v>
      </c>
      <c r="R2185" s="49">
        <v>32.510452999999998</v>
      </c>
      <c r="S2185" s="49">
        <v>52.540310169999998</v>
      </c>
      <c r="T2185" s="49">
        <v>91.068026500905589</v>
      </c>
      <c r="U2185" s="49" t="s">
        <v>2146</v>
      </c>
      <c r="V2185" s="49">
        <v>0.38716777524115931</v>
      </c>
      <c r="W2185" s="49">
        <v>1.46361538099982</v>
      </c>
      <c r="X2185" s="49">
        <v>2.8030414572599698</v>
      </c>
      <c r="Y2185" s="49">
        <v>43.290639746693699</v>
      </c>
      <c r="Z2185" s="49">
        <v>0.42787999999999998</v>
      </c>
      <c r="AA2185" s="49">
        <v>144.40234570000001</v>
      </c>
      <c r="AB2185" s="49">
        <v>1.7927415840000001</v>
      </c>
      <c r="AC2185" s="51">
        <v>0.6227652678487694</v>
      </c>
      <c r="AD2185" s="53">
        <v>87500</v>
      </c>
      <c r="AE2185" s="51">
        <v>14.466650598400006</v>
      </c>
      <c r="AF2185" s="51">
        <v>38.349201082047855</v>
      </c>
      <c r="AG2185" s="51">
        <v>3.837943213257303</v>
      </c>
      <c r="AH2185" s="51">
        <v>0.17091969009022207</v>
      </c>
      <c r="AI2185" s="51">
        <v>0.10007883097867018</v>
      </c>
      <c r="AJ2185" s="51">
        <v>0.11715383591147577</v>
      </c>
      <c r="AK2185" s="51">
        <v>77.794991182635528</v>
      </c>
      <c r="AL2185" s="51">
        <v>47.675277521548928</v>
      </c>
      <c r="AM2185" s="51">
        <v>107.91470484372213</v>
      </c>
    </row>
    <row r="2186" spans="1:39">
      <c r="A2186" t="s">
        <v>4513</v>
      </c>
      <c r="B2186">
        <v>7</v>
      </c>
      <c r="C2186" t="s">
        <v>4514</v>
      </c>
      <c r="D2186" t="s">
        <v>4149</v>
      </c>
      <c r="E2186" t="s">
        <v>137</v>
      </c>
      <c r="F2186" t="s">
        <v>138</v>
      </c>
      <c r="G2186" t="s">
        <v>139</v>
      </c>
      <c r="H2186" t="s">
        <v>140</v>
      </c>
      <c r="I2186" t="s">
        <v>10</v>
      </c>
      <c r="J2186" t="s">
        <v>4150</v>
      </c>
      <c r="K2186">
        <v>50</v>
      </c>
      <c r="L2186">
        <v>79472120</v>
      </c>
      <c r="M2186" t="s">
        <v>2145</v>
      </c>
      <c r="N2186">
        <v>183</v>
      </c>
      <c r="O2186">
        <v>1272825.4739200005</v>
      </c>
      <c r="P2186" s="49" t="s">
        <v>34</v>
      </c>
      <c r="Q2186" s="49">
        <v>8750000</v>
      </c>
      <c r="R2186" s="49">
        <v>32.510452999999998</v>
      </c>
      <c r="S2186" s="49">
        <v>52.540310169999998</v>
      </c>
      <c r="T2186" s="49">
        <v>91.068026500905589</v>
      </c>
      <c r="U2186" s="49" t="s">
        <v>2146</v>
      </c>
      <c r="V2186" s="49">
        <v>0.38716777524115931</v>
      </c>
      <c r="W2186" s="49">
        <v>1.46361538099982</v>
      </c>
      <c r="X2186" s="49">
        <v>2.8030414572599698</v>
      </c>
      <c r="Y2186" s="49">
        <v>43.290639746693699</v>
      </c>
      <c r="Z2186" s="49">
        <v>0.42787999999999998</v>
      </c>
      <c r="AA2186" s="49">
        <v>144.40234570000001</v>
      </c>
      <c r="AB2186" s="49">
        <v>1.7927415840000001</v>
      </c>
      <c r="AC2186" s="51">
        <v>0.6227652678487694</v>
      </c>
      <c r="AD2186" s="53">
        <v>87500</v>
      </c>
      <c r="AE2186" s="51">
        <v>14.546576844800006</v>
      </c>
      <c r="AF2186" s="51">
        <v>38.561075121175193</v>
      </c>
      <c r="AG2186" s="51">
        <v>3.8742821852968237</v>
      </c>
      <c r="AH2186" s="51">
        <v>0.1715121502813314</v>
      </c>
      <c r="AI2186" s="51">
        <v>0.10047132174406942</v>
      </c>
      <c r="AJ2186" s="51">
        <v>0.11715383591147577</v>
      </c>
      <c r="AK2186" s="51">
        <v>78.100088827511172</v>
      </c>
      <c r="AL2186" s="51">
        <v>47.862251190026754</v>
      </c>
      <c r="AM2186" s="51">
        <v>108.33792646499559</v>
      </c>
    </row>
    <row r="2187" spans="1:39">
      <c r="A2187" t="s">
        <v>4515</v>
      </c>
      <c r="B2187">
        <v>7</v>
      </c>
      <c r="C2187" t="s">
        <v>4516</v>
      </c>
      <c r="D2187" t="s">
        <v>4149</v>
      </c>
      <c r="E2187" t="s">
        <v>137</v>
      </c>
      <c r="F2187" t="s">
        <v>138</v>
      </c>
      <c r="G2187" t="s">
        <v>139</v>
      </c>
      <c r="H2187" t="s">
        <v>140</v>
      </c>
      <c r="I2187" t="s">
        <v>10</v>
      </c>
      <c r="J2187" t="s">
        <v>4150</v>
      </c>
      <c r="K2187">
        <v>50</v>
      </c>
      <c r="L2187">
        <v>79472120</v>
      </c>
      <c r="M2187" t="s">
        <v>2145</v>
      </c>
      <c r="N2187">
        <v>184</v>
      </c>
      <c r="O2187">
        <v>1279819.0204800004</v>
      </c>
      <c r="P2187" s="49" t="s">
        <v>34</v>
      </c>
      <c r="Q2187" s="49">
        <v>8750000</v>
      </c>
      <c r="R2187" s="49">
        <v>32.510452999999998</v>
      </c>
      <c r="S2187" s="49">
        <v>52.540310169999998</v>
      </c>
      <c r="T2187" s="49">
        <v>91.068026500905589</v>
      </c>
      <c r="U2187" s="49" t="s">
        <v>2146</v>
      </c>
      <c r="V2187" s="49">
        <v>0.38716777524115931</v>
      </c>
      <c r="W2187" s="49">
        <v>1.46361538099982</v>
      </c>
      <c r="X2187" s="49">
        <v>2.8030414572599698</v>
      </c>
      <c r="Y2187" s="49">
        <v>43.290639746693699</v>
      </c>
      <c r="Z2187" s="49">
        <v>0.42787999999999998</v>
      </c>
      <c r="AA2187" s="49">
        <v>144.40234570000001</v>
      </c>
      <c r="AB2187" s="49">
        <v>1.7927415840000001</v>
      </c>
      <c r="AC2187" s="51">
        <v>0.6227652678487694</v>
      </c>
      <c r="AD2187" s="53">
        <v>87500</v>
      </c>
      <c r="AE2187" s="51">
        <v>14.626503091200005</v>
      </c>
      <c r="AF2187" s="51">
        <v>38.772949160302531</v>
      </c>
      <c r="AG2187" s="51">
        <v>3.9107460951046078</v>
      </c>
      <c r="AH2187" s="51">
        <v>0.17210182973794672</v>
      </c>
      <c r="AI2187" s="51">
        <v>0.10086274528501958</v>
      </c>
      <c r="AJ2187" s="51">
        <v>0.11715383591147577</v>
      </c>
      <c r="AK2187" s="51">
        <v>78.404356879197181</v>
      </c>
      <c r="AL2187" s="51">
        <v>48.048716457064529</v>
      </c>
      <c r="AM2187" s="51">
        <v>108.75999730132983</v>
      </c>
    </row>
    <row r="2188" spans="1:39">
      <c r="A2188" t="s">
        <v>4517</v>
      </c>
      <c r="B2188">
        <v>7</v>
      </c>
      <c r="C2188" t="s">
        <v>4518</v>
      </c>
      <c r="D2188" t="s">
        <v>4149</v>
      </c>
      <c r="E2188" t="s">
        <v>137</v>
      </c>
      <c r="F2188" t="s">
        <v>138</v>
      </c>
      <c r="G2188" t="s">
        <v>139</v>
      </c>
      <c r="H2188" t="s">
        <v>140</v>
      </c>
      <c r="I2188" t="s">
        <v>10</v>
      </c>
      <c r="J2188" t="s">
        <v>4150</v>
      </c>
      <c r="K2188">
        <v>50</v>
      </c>
      <c r="L2188">
        <v>79472120</v>
      </c>
      <c r="M2188" t="s">
        <v>2145</v>
      </c>
      <c r="N2188">
        <v>185</v>
      </c>
      <c r="O2188">
        <v>1286812.5670400003</v>
      </c>
      <c r="P2188" s="49" t="s">
        <v>34</v>
      </c>
      <c r="Q2188" s="49">
        <v>8750000</v>
      </c>
      <c r="R2188" s="49">
        <v>32.510452999999998</v>
      </c>
      <c r="S2188" s="49">
        <v>52.540310169999998</v>
      </c>
      <c r="T2188" s="49">
        <v>91.068026500905589</v>
      </c>
      <c r="U2188" s="49" t="s">
        <v>2146</v>
      </c>
      <c r="V2188" s="49">
        <v>0.38716777524115931</v>
      </c>
      <c r="W2188" s="49">
        <v>1.46361538099982</v>
      </c>
      <c r="X2188" s="49">
        <v>2.8030414572599698</v>
      </c>
      <c r="Y2188" s="49">
        <v>43.290639746693699</v>
      </c>
      <c r="Z2188" s="49">
        <v>0.42787999999999998</v>
      </c>
      <c r="AA2188" s="49">
        <v>144.40234570000001</v>
      </c>
      <c r="AB2188" s="49">
        <v>1.7927415840000001</v>
      </c>
      <c r="AC2188" s="51">
        <v>0.6227652678487694</v>
      </c>
      <c r="AD2188" s="53">
        <v>87500</v>
      </c>
      <c r="AE2188" s="51">
        <v>14.706429337600005</v>
      </c>
      <c r="AF2188" s="51">
        <v>38.984823199429862</v>
      </c>
      <c r="AG2188" s="51">
        <v>3.947334354249231</v>
      </c>
      <c r="AH2188" s="51">
        <v>0.17268873192451198</v>
      </c>
      <c r="AI2188" s="51">
        <v>0.10125310390806029</v>
      </c>
      <c r="AJ2188" s="51">
        <v>0.11715383591147577</v>
      </c>
      <c r="AK2188" s="51">
        <v>78.707797130652466</v>
      </c>
      <c r="AL2188" s="51">
        <v>48.234674421445249</v>
      </c>
      <c r="AM2188" s="51">
        <v>109.18091983985967</v>
      </c>
    </row>
    <row r="2189" spans="1:39">
      <c r="A2189" t="s">
        <v>4519</v>
      </c>
      <c r="B2189">
        <v>7</v>
      </c>
      <c r="C2189" t="s">
        <v>4520</v>
      </c>
      <c r="D2189" t="s">
        <v>4149</v>
      </c>
      <c r="E2189" t="s">
        <v>137</v>
      </c>
      <c r="F2189" t="s">
        <v>138</v>
      </c>
      <c r="G2189" t="s">
        <v>139</v>
      </c>
      <c r="H2189" t="s">
        <v>140</v>
      </c>
      <c r="I2189" t="s">
        <v>10</v>
      </c>
      <c r="J2189" t="s">
        <v>4150</v>
      </c>
      <c r="K2189">
        <v>50</v>
      </c>
      <c r="L2189">
        <v>79472120</v>
      </c>
      <c r="M2189" t="s">
        <v>2145</v>
      </c>
      <c r="N2189">
        <v>186</v>
      </c>
      <c r="O2189">
        <v>1293806.1136000003</v>
      </c>
      <c r="P2189" s="49" t="s">
        <v>34</v>
      </c>
      <c r="Q2189" s="49">
        <v>8750000</v>
      </c>
      <c r="R2189" s="49">
        <v>32.510452999999998</v>
      </c>
      <c r="S2189" s="49">
        <v>52.540310169999998</v>
      </c>
      <c r="T2189" s="49">
        <v>91.068026500905589</v>
      </c>
      <c r="U2189" s="49" t="s">
        <v>2146</v>
      </c>
      <c r="V2189" s="49">
        <v>0.38716777524115931</v>
      </c>
      <c r="W2189" s="49">
        <v>1.46361538099982</v>
      </c>
      <c r="X2189" s="49">
        <v>2.8030414572599698</v>
      </c>
      <c r="Y2189" s="49">
        <v>43.290639746693699</v>
      </c>
      <c r="Z2189" s="49">
        <v>0.42787999999999998</v>
      </c>
      <c r="AA2189" s="49">
        <v>144.40234570000001</v>
      </c>
      <c r="AB2189" s="49">
        <v>1.7927415840000001</v>
      </c>
      <c r="AC2189" s="51">
        <v>0.6227652678487694</v>
      </c>
      <c r="AD2189" s="53">
        <v>87500</v>
      </c>
      <c r="AE2189" s="51">
        <v>14.786355584000002</v>
      </c>
      <c r="AF2189" s="51">
        <v>39.196697238557192</v>
      </c>
      <c r="AG2189" s="51">
        <v>3.9840463750267445</v>
      </c>
      <c r="AH2189" s="51">
        <v>0.17327286027454561</v>
      </c>
      <c r="AI2189" s="51">
        <v>0.10164239988841965</v>
      </c>
      <c r="AJ2189" s="51">
        <v>0.11715383591147577</v>
      </c>
      <c r="AK2189" s="51">
        <v>79.010411350496284</v>
      </c>
      <c r="AL2189" s="51">
        <v>48.420126167035797</v>
      </c>
      <c r="AM2189" s="51">
        <v>109.60069653395676</v>
      </c>
    </row>
    <row r="2190" spans="1:39">
      <c r="A2190" t="s">
        <v>4521</v>
      </c>
      <c r="B2190">
        <v>7</v>
      </c>
      <c r="C2190" t="s">
        <v>4522</v>
      </c>
      <c r="D2190" t="s">
        <v>4149</v>
      </c>
      <c r="E2190" t="s">
        <v>137</v>
      </c>
      <c r="F2190" t="s">
        <v>138</v>
      </c>
      <c r="G2190" t="s">
        <v>139</v>
      </c>
      <c r="H2190" t="s">
        <v>140</v>
      </c>
      <c r="I2190" t="s">
        <v>10</v>
      </c>
      <c r="J2190" t="s">
        <v>4150</v>
      </c>
      <c r="K2190">
        <v>50</v>
      </c>
      <c r="L2190">
        <v>79472120</v>
      </c>
      <c r="M2190" t="s">
        <v>2145</v>
      </c>
      <c r="N2190">
        <v>187</v>
      </c>
      <c r="O2190">
        <v>1300799.6601600002</v>
      </c>
      <c r="P2190" s="49" t="s">
        <v>34</v>
      </c>
      <c r="Q2190" s="49">
        <v>8750000</v>
      </c>
      <c r="R2190" s="49">
        <v>32.510452999999998</v>
      </c>
      <c r="S2190" s="49">
        <v>52.540310169999998</v>
      </c>
      <c r="T2190" s="49">
        <v>91.068026500905589</v>
      </c>
      <c r="U2190" s="49" t="s">
        <v>2146</v>
      </c>
      <c r="V2190" s="49">
        <v>0.38716777524115931</v>
      </c>
      <c r="W2190" s="49">
        <v>1.46361538099982</v>
      </c>
      <c r="X2190" s="49">
        <v>2.8030414572599698</v>
      </c>
      <c r="Y2190" s="49">
        <v>43.290639746693699</v>
      </c>
      <c r="Z2190" s="49">
        <v>0.42787999999999998</v>
      </c>
      <c r="AA2190" s="49">
        <v>144.40234570000001</v>
      </c>
      <c r="AB2190" s="49">
        <v>1.7927415840000001</v>
      </c>
      <c r="AC2190" s="51">
        <v>0.6227652678487694</v>
      </c>
      <c r="AD2190" s="53">
        <v>87500</v>
      </c>
      <c r="AE2190" s="51">
        <v>14.866281830400002</v>
      </c>
      <c r="AF2190" s="51">
        <v>39.40857127768453</v>
      </c>
      <c r="AG2190" s="51">
        <v>4.0208815704542582</v>
      </c>
      <c r="AH2190" s="51">
        <v>0.17385421819128807</v>
      </c>
      <c r="AI2190" s="51">
        <v>0.10203063547069315</v>
      </c>
      <c r="AJ2190" s="51">
        <v>0.11715383591147577</v>
      </c>
      <c r="AK2190" s="51">
        <v>79.312201283536055</v>
      </c>
      <c r="AL2190" s="51">
        <v>48.605072763110385</v>
      </c>
      <c r="AM2190" s="51">
        <v>110.01932980396172</v>
      </c>
    </row>
    <row r="2191" spans="1:39">
      <c r="A2191" t="s">
        <v>4523</v>
      </c>
      <c r="B2191">
        <v>7</v>
      </c>
      <c r="C2191" t="s">
        <v>4524</v>
      </c>
      <c r="D2191" t="s">
        <v>4149</v>
      </c>
      <c r="E2191" t="s">
        <v>137</v>
      </c>
      <c r="F2191" t="s">
        <v>138</v>
      </c>
      <c r="G2191" t="s">
        <v>139</v>
      </c>
      <c r="H2191" t="s">
        <v>140</v>
      </c>
      <c r="I2191" t="s">
        <v>10</v>
      </c>
      <c r="J2191" t="s">
        <v>4150</v>
      </c>
      <c r="K2191">
        <v>50</v>
      </c>
      <c r="L2191">
        <v>79472120</v>
      </c>
      <c r="M2191" t="s">
        <v>2145</v>
      </c>
      <c r="N2191">
        <v>188</v>
      </c>
      <c r="O2191">
        <v>1307793.2067200001</v>
      </c>
      <c r="P2191" s="49" t="s">
        <v>34</v>
      </c>
      <c r="Q2191" s="49">
        <v>8750000</v>
      </c>
      <c r="R2191" s="49">
        <v>32.510452999999998</v>
      </c>
      <c r="S2191" s="49">
        <v>52.540310169999998</v>
      </c>
      <c r="T2191" s="49">
        <v>91.068026500905589</v>
      </c>
      <c r="U2191" s="49" t="s">
        <v>2146</v>
      </c>
      <c r="V2191" s="49">
        <v>0.38716777524115931</v>
      </c>
      <c r="W2191" s="49">
        <v>1.46361538099982</v>
      </c>
      <c r="X2191" s="49">
        <v>2.8030414572599698</v>
      </c>
      <c r="Y2191" s="49">
        <v>43.290639746693699</v>
      </c>
      <c r="Z2191" s="49">
        <v>0.42787999999999998</v>
      </c>
      <c r="AA2191" s="49">
        <v>144.40234570000001</v>
      </c>
      <c r="AB2191" s="49">
        <v>1.7927415840000001</v>
      </c>
      <c r="AC2191" s="51">
        <v>0.6227652678487694</v>
      </c>
      <c r="AD2191" s="53">
        <v>87500</v>
      </c>
      <c r="AE2191" s="51">
        <v>14.946208076800001</v>
      </c>
      <c r="AF2191" s="51">
        <v>39.62044531681186</v>
      </c>
      <c r="AG2191" s="51">
        <v>4.0578393542638906</v>
      </c>
      <c r="AH2191" s="51">
        <v>0.17443280904944566</v>
      </c>
      <c r="AI2191" s="51">
        <v>0.10241781286950999</v>
      </c>
      <c r="AJ2191" s="51">
        <v>0.11715383591147577</v>
      </c>
      <c r="AK2191" s="51">
        <v>79.613168651285307</v>
      </c>
      <c r="AL2191" s="51">
        <v>48.789515264667969</v>
      </c>
      <c r="AM2191" s="51">
        <v>110.43682203790264</v>
      </c>
    </row>
    <row r="2192" spans="1:39">
      <c r="A2192" t="s">
        <v>4525</v>
      </c>
      <c r="B2192">
        <v>7</v>
      </c>
      <c r="C2192" t="s">
        <v>4526</v>
      </c>
      <c r="D2192" t="s">
        <v>4149</v>
      </c>
      <c r="E2192" t="s">
        <v>137</v>
      </c>
      <c r="F2192" t="s">
        <v>138</v>
      </c>
      <c r="G2192" t="s">
        <v>139</v>
      </c>
      <c r="H2192" t="s">
        <v>140</v>
      </c>
      <c r="I2192" t="s">
        <v>10</v>
      </c>
      <c r="J2192" t="s">
        <v>4150</v>
      </c>
      <c r="K2192">
        <v>50</v>
      </c>
      <c r="L2192">
        <v>79472120</v>
      </c>
      <c r="M2192" t="s">
        <v>2145</v>
      </c>
      <c r="N2192">
        <v>189</v>
      </c>
      <c r="O2192">
        <v>1314786.7532800001</v>
      </c>
      <c r="P2192" s="49" t="s">
        <v>34</v>
      </c>
      <c r="Q2192" s="49">
        <v>8750000</v>
      </c>
      <c r="R2192" s="49">
        <v>32.510452999999998</v>
      </c>
      <c r="S2192" s="49">
        <v>52.540310169999998</v>
      </c>
      <c r="T2192" s="49">
        <v>91.068026500905589</v>
      </c>
      <c r="U2192" s="49" t="s">
        <v>2146</v>
      </c>
      <c r="V2192" s="49">
        <v>0.38716777524115931</v>
      </c>
      <c r="W2192" s="49">
        <v>1.46361538099982</v>
      </c>
      <c r="X2192" s="49">
        <v>2.8030414572599698</v>
      </c>
      <c r="Y2192" s="49">
        <v>43.290639746693699</v>
      </c>
      <c r="Z2192" s="49">
        <v>0.42787999999999998</v>
      </c>
      <c r="AA2192" s="49">
        <v>144.40234570000001</v>
      </c>
      <c r="AB2192" s="49">
        <v>1.7927415840000001</v>
      </c>
      <c r="AC2192" s="51">
        <v>0.6227652678487694</v>
      </c>
      <c r="AD2192" s="53">
        <v>87500</v>
      </c>
      <c r="AE2192" s="51">
        <v>15.026134323200001</v>
      </c>
      <c r="AF2192" s="51">
        <v>39.832319355939198</v>
      </c>
      <c r="AG2192" s="51">
        <v>4.0949191408968213</v>
      </c>
      <c r="AH2192" s="51">
        <v>0.17500863619560986</v>
      </c>
      <c r="AI2192" s="51">
        <v>0.10280393427018074</v>
      </c>
      <c r="AJ2192" s="51">
        <v>0.11715383591147577</v>
      </c>
      <c r="AK2192" s="51">
        <v>79.913315152467064</v>
      </c>
      <c r="AL2192" s="51">
        <v>48.973454712740761</v>
      </c>
      <c r="AM2192" s="51">
        <v>110.85317559219335</v>
      </c>
    </row>
    <row r="2193" spans="1:39">
      <c r="A2193" t="s">
        <v>4527</v>
      </c>
      <c r="B2193">
        <v>7</v>
      </c>
      <c r="C2193" t="s">
        <v>4528</v>
      </c>
      <c r="D2193" t="s">
        <v>4149</v>
      </c>
      <c r="E2193" t="s">
        <v>137</v>
      </c>
      <c r="F2193" t="s">
        <v>138</v>
      </c>
      <c r="G2193" t="s">
        <v>139</v>
      </c>
      <c r="H2193" t="s">
        <v>140</v>
      </c>
      <c r="I2193" t="s">
        <v>10</v>
      </c>
      <c r="J2193" t="s">
        <v>4150</v>
      </c>
      <c r="K2193">
        <v>50</v>
      </c>
      <c r="L2193">
        <v>79472120</v>
      </c>
      <c r="M2193" t="s">
        <v>2145</v>
      </c>
      <c r="N2193">
        <v>190</v>
      </c>
      <c r="O2193">
        <v>1321780.29984</v>
      </c>
      <c r="P2193" s="49" t="s">
        <v>34</v>
      </c>
      <c r="Q2193" s="49">
        <v>8750000</v>
      </c>
      <c r="R2193" s="49">
        <v>32.510452999999998</v>
      </c>
      <c r="S2193" s="49">
        <v>52.540310169999998</v>
      </c>
      <c r="T2193" s="49">
        <v>91.068026500905589</v>
      </c>
      <c r="U2193" s="49" t="s">
        <v>2146</v>
      </c>
      <c r="V2193" s="49">
        <v>0.38716777524115931</v>
      </c>
      <c r="W2193" s="49">
        <v>1.46361538099982</v>
      </c>
      <c r="X2193" s="49">
        <v>2.8030414572599698</v>
      </c>
      <c r="Y2193" s="49">
        <v>43.290639746693699</v>
      </c>
      <c r="Z2193" s="49">
        <v>0.42787999999999998</v>
      </c>
      <c r="AA2193" s="49">
        <v>144.40234570000001</v>
      </c>
      <c r="AB2193" s="49">
        <v>1.7927415840000001</v>
      </c>
      <c r="AC2193" s="51">
        <v>0.6227652678487694</v>
      </c>
      <c r="AD2193" s="53">
        <v>87500</v>
      </c>
      <c r="AE2193" s="51">
        <v>15.1060605696</v>
      </c>
      <c r="AF2193" s="51">
        <v>40.044193395066529</v>
      </c>
      <c r="AG2193" s="51">
        <v>4.1321203454976896</v>
      </c>
      <c r="AH2193" s="51">
        <v>0.17558170294998418</v>
      </c>
      <c r="AI2193" s="51">
        <v>0.10318900182933313</v>
      </c>
      <c r="AJ2193" s="51">
        <v>0.11715383591147577</v>
      </c>
      <c r="AK2193" s="51">
        <v>80.212642463508132</v>
      </c>
      <c r="AL2193" s="51">
        <v>49.156892134697145</v>
      </c>
      <c r="AM2193" s="51">
        <v>111.26839279231912</v>
      </c>
    </row>
    <row r="2194" spans="1:39">
      <c r="A2194" t="s">
        <v>4529</v>
      </c>
      <c r="B2194">
        <v>7</v>
      </c>
      <c r="C2194" t="s">
        <v>4530</v>
      </c>
      <c r="D2194" t="s">
        <v>4149</v>
      </c>
      <c r="E2194" t="s">
        <v>137</v>
      </c>
      <c r="F2194" t="s">
        <v>138</v>
      </c>
      <c r="G2194" t="s">
        <v>139</v>
      </c>
      <c r="H2194" t="s">
        <v>140</v>
      </c>
      <c r="I2194" t="s">
        <v>10</v>
      </c>
      <c r="J2194" t="s">
        <v>4150</v>
      </c>
      <c r="K2194">
        <v>50</v>
      </c>
      <c r="L2194">
        <v>79472120</v>
      </c>
      <c r="M2194" t="s">
        <v>2145</v>
      </c>
      <c r="N2194">
        <v>191</v>
      </c>
      <c r="O2194">
        <v>1328773.8463999999</v>
      </c>
      <c r="P2194" s="49" t="s">
        <v>34</v>
      </c>
      <c r="Q2194" s="49">
        <v>8750000</v>
      </c>
      <c r="R2194" s="49">
        <v>32.510452999999998</v>
      </c>
      <c r="S2194" s="49">
        <v>52.540310169999998</v>
      </c>
      <c r="T2194" s="49">
        <v>91.068026500905589</v>
      </c>
      <c r="U2194" s="49" t="s">
        <v>2146</v>
      </c>
      <c r="V2194" s="49">
        <v>0.38716777524115931</v>
      </c>
      <c r="W2194" s="49">
        <v>1.46361538099982</v>
      </c>
      <c r="X2194" s="49">
        <v>2.8030414572599698</v>
      </c>
      <c r="Y2194" s="49">
        <v>43.290639746693699</v>
      </c>
      <c r="Z2194" s="49">
        <v>0.42787999999999998</v>
      </c>
      <c r="AA2194" s="49">
        <v>144.40234570000001</v>
      </c>
      <c r="AB2194" s="49">
        <v>1.7927415840000001</v>
      </c>
      <c r="AC2194" s="51">
        <v>0.6227652678487694</v>
      </c>
      <c r="AD2194" s="53">
        <v>87500</v>
      </c>
      <c r="AE2194" s="51">
        <v>15.185986816</v>
      </c>
      <c r="AF2194" s="51">
        <v>40.256067434193866</v>
      </c>
      <c r="AG2194" s="51">
        <v>4.1694423839091037</v>
      </c>
      <c r="AH2194" s="51">
        <v>0.17615201260680802</v>
      </c>
      <c r="AI2194" s="51">
        <v>0.10357301767553037</v>
      </c>
      <c r="AJ2194" s="51">
        <v>0.11715383591147577</v>
      </c>
      <c r="AK2194" s="51">
        <v>80.511152239019736</v>
      </c>
      <c r="AL2194" s="51">
        <v>49.339828544536182</v>
      </c>
      <c r="AM2194" s="51">
        <v>111.68247593350328</v>
      </c>
    </row>
    <row r="2195" spans="1:39">
      <c r="A2195" t="s">
        <v>4531</v>
      </c>
      <c r="B2195">
        <v>7</v>
      </c>
      <c r="C2195" t="s">
        <v>4532</v>
      </c>
      <c r="D2195" t="s">
        <v>4149</v>
      </c>
      <c r="E2195" t="s">
        <v>137</v>
      </c>
      <c r="F2195" t="s">
        <v>138</v>
      </c>
      <c r="G2195" t="s">
        <v>139</v>
      </c>
      <c r="H2195" t="s">
        <v>140</v>
      </c>
      <c r="I2195" t="s">
        <v>10</v>
      </c>
      <c r="J2195" t="s">
        <v>4150</v>
      </c>
      <c r="K2195">
        <v>50</v>
      </c>
      <c r="L2195">
        <v>79472120</v>
      </c>
      <c r="M2195" t="s">
        <v>2145</v>
      </c>
      <c r="N2195">
        <v>192</v>
      </c>
      <c r="O2195">
        <v>1335767.3929599999</v>
      </c>
      <c r="P2195" s="49" t="s">
        <v>34</v>
      </c>
      <c r="Q2195" s="49">
        <v>8750000</v>
      </c>
      <c r="R2195" s="49">
        <v>32.510452999999998</v>
      </c>
      <c r="S2195" s="49">
        <v>52.540310169999998</v>
      </c>
      <c r="T2195" s="49">
        <v>91.068026500905589</v>
      </c>
      <c r="U2195" s="49" t="s">
        <v>2146</v>
      </c>
      <c r="V2195" s="49">
        <v>0.38716777524115931</v>
      </c>
      <c r="W2195" s="49">
        <v>1.46361538099982</v>
      </c>
      <c r="X2195" s="49">
        <v>2.8030414572599698</v>
      </c>
      <c r="Y2195" s="49">
        <v>43.290639746693699</v>
      </c>
      <c r="Z2195" s="49">
        <v>0.42787999999999998</v>
      </c>
      <c r="AA2195" s="49">
        <v>144.40234570000001</v>
      </c>
      <c r="AB2195" s="49">
        <v>1.7927415840000001</v>
      </c>
      <c r="AC2195" s="51">
        <v>0.6227652678487694</v>
      </c>
      <c r="AD2195" s="53">
        <v>87500</v>
      </c>
      <c r="AE2195" s="51">
        <v>15.265913062399997</v>
      </c>
      <c r="AF2195" s="51">
        <v>40.467941473321197</v>
      </c>
      <c r="AG2195" s="51">
        <v>4.2068846726664582</v>
      </c>
      <c r="AH2195" s="51">
        <v>0.17671956843590753</v>
      </c>
      <c r="AI2195" s="51">
        <v>0.10395598390987788</v>
      </c>
      <c r="AJ2195" s="51">
        <v>0.11715383591147577</v>
      </c>
      <c r="AK2195" s="51">
        <v>80.808846112269123</v>
      </c>
      <c r="AL2195" s="51">
        <v>49.522264943176687</v>
      </c>
      <c r="AM2195" s="51">
        <v>112.09542728136157</v>
      </c>
    </row>
    <row r="2196" spans="1:39">
      <c r="A2196" t="s">
        <v>4533</v>
      </c>
      <c r="B2196">
        <v>7</v>
      </c>
      <c r="C2196" t="s">
        <v>4534</v>
      </c>
      <c r="D2196" t="s">
        <v>4149</v>
      </c>
      <c r="E2196" t="s">
        <v>137</v>
      </c>
      <c r="F2196" t="s">
        <v>138</v>
      </c>
      <c r="G2196" t="s">
        <v>139</v>
      </c>
      <c r="H2196" t="s">
        <v>140</v>
      </c>
      <c r="I2196" t="s">
        <v>10</v>
      </c>
      <c r="J2196" t="s">
        <v>4150</v>
      </c>
      <c r="K2196">
        <v>50</v>
      </c>
      <c r="L2196">
        <v>79472120</v>
      </c>
      <c r="M2196" t="s">
        <v>2145</v>
      </c>
      <c r="N2196">
        <v>193</v>
      </c>
      <c r="O2196">
        <v>1342760.9395199998</v>
      </c>
      <c r="P2196" s="49" t="s">
        <v>34</v>
      </c>
      <c r="Q2196" s="49">
        <v>8750000</v>
      </c>
      <c r="R2196" s="49">
        <v>32.510452999999998</v>
      </c>
      <c r="S2196" s="49">
        <v>52.540310169999998</v>
      </c>
      <c r="T2196" s="49">
        <v>91.068026500905589</v>
      </c>
      <c r="U2196" s="49" t="s">
        <v>2146</v>
      </c>
      <c r="V2196" s="49">
        <v>0.38716777524115931</v>
      </c>
      <c r="W2196" s="49">
        <v>1.46361538099982</v>
      </c>
      <c r="X2196" s="49">
        <v>2.8030414572599698</v>
      </c>
      <c r="Y2196" s="49">
        <v>43.290639746693699</v>
      </c>
      <c r="Z2196" s="49">
        <v>0.42787999999999998</v>
      </c>
      <c r="AA2196" s="49">
        <v>144.40234570000001</v>
      </c>
      <c r="AB2196" s="49">
        <v>1.7927415840000001</v>
      </c>
      <c r="AC2196" s="51">
        <v>0.6227652678487694</v>
      </c>
      <c r="AD2196" s="53">
        <v>87500</v>
      </c>
      <c r="AE2196" s="51">
        <v>15.345839308799997</v>
      </c>
      <c r="AF2196" s="51">
        <v>40.679815512448528</v>
      </c>
      <c r="AG2196" s="51">
        <v>4.2444466289928959</v>
      </c>
      <c r="AH2196" s="51">
        <v>0.17728437368329042</v>
      </c>
      <c r="AI2196" s="51">
        <v>0.10433790260661439</v>
      </c>
      <c r="AJ2196" s="51">
        <v>0.11715383591147577</v>
      </c>
      <c r="AK2196" s="51">
        <v>81.105725695639094</v>
      </c>
      <c r="AL2196" s="51">
        <v>49.70420231873878</v>
      </c>
      <c r="AM2196" s="51">
        <v>112.50724907253939</v>
      </c>
    </row>
    <row r="2197" spans="1:39">
      <c r="A2197" t="s">
        <v>4535</v>
      </c>
      <c r="B2197">
        <v>7</v>
      </c>
      <c r="C2197" t="s">
        <v>4536</v>
      </c>
      <c r="D2197" t="s">
        <v>4149</v>
      </c>
      <c r="E2197" t="s">
        <v>137</v>
      </c>
      <c r="F2197" t="s">
        <v>138</v>
      </c>
      <c r="G2197" t="s">
        <v>139</v>
      </c>
      <c r="H2197" t="s">
        <v>140</v>
      </c>
      <c r="I2197" t="s">
        <v>10</v>
      </c>
      <c r="J2197" t="s">
        <v>4150</v>
      </c>
      <c r="K2197">
        <v>50</v>
      </c>
      <c r="L2197">
        <v>79472120</v>
      </c>
      <c r="M2197" t="s">
        <v>2145</v>
      </c>
      <c r="N2197">
        <v>194</v>
      </c>
      <c r="O2197">
        <v>1349754.4860799997</v>
      </c>
      <c r="P2197" s="49" t="s">
        <v>34</v>
      </c>
      <c r="Q2197" s="49">
        <v>8750000</v>
      </c>
      <c r="R2197" s="49">
        <v>32.510452999999998</v>
      </c>
      <c r="S2197" s="49">
        <v>52.540310169999998</v>
      </c>
      <c r="T2197" s="49">
        <v>91.068026500905589</v>
      </c>
      <c r="U2197" s="49" t="s">
        <v>2146</v>
      </c>
      <c r="V2197" s="49">
        <v>0.38716777524115931</v>
      </c>
      <c r="W2197" s="49">
        <v>1.46361538099982</v>
      </c>
      <c r="X2197" s="49">
        <v>2.8030414572599698</v>
      </c>
      <c r="Y2197" s="49">
        <v>43.290639746693699</v>
      </c>
      <c r="Z2197" s="49">
        <v>0.42787999999999998</v>
      </c>
      <c r="AA2197" s="49">
        <v>144.40234570000001</v>
      </c>
      <c r="AB2197" s="49">
        <v>1.7927415840000001</v>
      </c>
      <c r="AC2197" s="51">
        <v>0.6227652678487694</v>
      </c>
      <c r="AD2197" s="53">
        <v>87500</v>
      </c>
      <c r="AE2197" s="51">
        <v>15.425765555199996</v>
      </c>
      <c r="AF2197" s="51">
        <v>40.891689551575865</v>
      </c>
      <c r="AG2197" s="51">
        <v>4.2821276707944982</v>
      </c>
      <c r="AH2197" s="51">
        <v>0.17784643157227817</v>
      </c>
      <c r="AI2197" s="51">
        <v>0.10471877581369038</v>
      </c>
      <c r="AJ2197" s="51">
        <v>0.11715383591147577</v>
      </c>
      <c r="AK2197" s="51">
        <v>81.401792581077572</v>
      </c>
      <c r="AL2197" s="51">
        <v>49.885641646819458</v>
      </c>
      <c r="AM2197" s="51">
        <v>112.91794351533566</v>
      </c>
    </row>
    <row r="2198" spans="1:39">
      <c r="A2198" t="s">
        <v>4537</v>
      </c>
      <c r="B2198">
        <v>7</v>
      </c>
      <c r="C2198" t="s">
        <v>4538</v>
      </c>
      <c r="D2198" t="s">
        <v>4149</v>
      </c>
      <c r="E2198" t="s">
        <v>137</v>
      </c>
      <c r="F2198" t="s">
        <v>138</v>
      </c>
      <c r="G2198" t="s">
        <v>139</v>
      </c>
      <c r="H2198" t="s">
        <v>140</v>
      </c>
      <c r="I2198" t="s">
        <v>10</v>
      </c>
      <c r="J2198" t="s">
        <v>4150</v>
      </c>
      <c r="K2198">
        <v>50</v>
      </c>
      <c r="L2198">
        <v>79472120</v>
      </c>
      <c r="M2198" t="s">
        <v>2145</v>
      </c>
      <c r="N2198">
        <v>195</v>
      </c>
      <c r="O2198">
        <v>1356748.0326399996</v>
      </c>
      <c r="P2198" s="49" t="s">
        <v>34</v>
      </c>
      <c r="Q2198" s="49">
        <v>8750000</v>
      </c>
      <c r="R2198" s="49">
        <v>32.510452999999998</v>
      </c>
      <c r="S2198" s="49">
        <v>52.540310169999998</v>
      </c>
      <c r="T2198" s="49">
        <v>91.068026500905589</v>
      </c>
      <c r="U2198" s="49" t="s">
        <v>2146</v>
      </c>
      <c r="V2198" s="49">
        <v>0.38716777524115931</v>
      </c>
      <c r="W2198" s="49">
        <v>1.46361538099982</v>
      </c>
      <c r="X2198" s="49">
        <v>2.8030414572599698</v>
      </c>
      <c r="Y2198" s="49">
        <v>43.290639746693699</v>
      </c>
      <c r="Z2198" s="49">
        <v>0.42787999999999998</v>
      </c>
      <c r="AA2198" s="49">
        <v>144.40234570000001</v>
      </c>
      <c r="AB2198" s="49">
        <v>1.7927415840000001</v>
      </c>
      <c r="AC2198" s="51">
        <v>0.6227652678487694</v>
      </c>
      <c r="AD2198" s="53">
        <v>87500</v>
      </c>
      <c r="AE2198" s="51">
        <v>15.505691801599996</v>
      </c>
      <c r="AF2198" s="51">
        <v>41.103563590703203</v>
      </c>
      <c r="AG2198" s="51">
        <v>4.3199272166556817</v>
      </c>
      <c r="AH2198" s="51">
        <v>0.17840574530448122</v>
      </c>
      <c r="AI2198" s="51">
        <v>0.10509860555333363</v>
      </c>
      <c r="AJ2198" s="51">
        <v>0.11715383591147577</v>
      </c>
      <c r="AK2198" s="51">
        <v>81.697048340537293</v>
      </c>
      <c r="AL2198" s="51">
        <v>50.066583890762026</v>
      </c>
      <c r="AM2198" s="51">
        <v>113.32751279031255</v>
      </c>
    </row>
    <row r="2199" spans="1:39">
      <c r="A2199" t="s">
        <v>4539</v>
      </c>
      <c r="B2199">
        <v>7</v>
      </c>
      <c r="C2199" t="s">
        <v>4540</v>
      </c>
      <c r="D2199" t="s">
        <v>4149</v>
      </c>
      <c r="E2199" t="s">
        <v>137</v>
      </c>
      <c r="F2199" t="s">
        <v>138</v>
      </c>
      <c r="G2199" t="s">
        <v>139</v>
      </c>
      <c r="H2199" t="s">
        <v>140</v>
      </c>
      <c r="I2199" t="s">
        <v>10</v>
      </c>
      <c r="J2199" t="s">
        <v>4150</v>
      </c>
      <c r="K2199">
        <v>50</v>
      </c>
      <c r="L2199">
        <v>79472120</v>
      </c>
      <c r="M2199" t="s">
        <v>2145</v>
      </c>
      <c r="N2199">
        <v>196</v>
      </c>
      <c r="O2199">
        <v>1363741.5791999996</v>
      </c>
      <c r="P2199" s="49" t="s">
        <v>34</v>
      </c>
      <c r="Q2199" s="49">
        <v>8750000</v>
      </c>
      <c r="R2199" s="49">
        <v>32.510452999999998</v>
      </c>
      <c r="S2199" s="49">
        <v>52.540310169999998</v>
      </c>
      <c r="T2199" s="49">
        <v>91.068026500905589</v>
      </c>
      <c r="U2199" s="49" t="s">
        <v>2146</v>
      </c>
      <c r="V2199" s="49">
        <v>0.38716777524115931</v>
      </c>
      <c r="W2199" s="49">
        <v>1.46361538099982</v>
      </c>
      <c r="X2199" s="49">
        <v>2.8030414572599698</v>
      </c>
      <c r="Y2199" s="49">
        <v>43.290639746693699</v>
      </c>
      <c r="Z2199" s="49">
        <v>0.42787999999999998</v>
      </c>
      <c r="AA2199" s="49">
        <v>144.40234570000001</v>
      </c>
      <c r="AB2199" s="49">
        <v>1.7927415840000001</v>
      </c>
      <c r="AC2199" s="51">
        <v>0.6227652678487694</v>
      </c>
      <c r="AD2199" s="53">
        <v>87500</v>
      </c>
      <c r="AE2199" s="51">
        <v>15.585618047999995</v>
      </c>
      <c r="AF2199" s="51">
        <v>41.315437629830534</v>
      </c>
      <c r="AG2199" s="51">
        <v>4.3578446858347828</v>
      </c>
      <c r="AH2199" s="51">
        <v>0.17896231806065549</v>
      </c>
      <c r="AI2199" s="51">
        <v>0.10547739382260193</v>
      </c>
      <c r="AJ2199" s="51">
        <v>0.11715383591147577</v>
      </c>
      <c r="AK2199" s="51">
        <v>81.991494526405461</v>
      </c>
      <c r="AL2199" s="51">
        <v>50.247030001919363</v>
      </c>
      <c r="AM2199" s="51">
        <v>113.73595905089154</v>
      </c>
    </row>
    <row r="2200" spans="1:39">
      <c r="A2200" t="s">
        <v>4541</v>
      </c>
      <c r="B2200">
        <v>7</v>
      </c>
      <c r="C2200" t="s">
        <v>4542</v>
      </c>
      <c r="D2200" t="s">
        <v>4149</v>
      </c>
      <c r="E2200" t="s">
        <v>137</v>
      </c>
      <c r="F2200" t="s">
        <v>138</v>
      </c>
      <c r="G2200" t="s">
        <v>139</v>
      </c>
      <c r="H2200" t="s">
        <v>140</v>
      </c>
      <c r="I2200" t="s">
        <v>10</v>
      </c>
      <c r="J2200" t="s">
        <v>4150</v>
      </c>
      <c r="K2200">
        <v>50</v>
      </c>
      <c r="L2200">
        <v>79472120</v>
      </c>
      <c r="M2200" t="s">
        <v>2145</v>
      </c>
      <c r="N2200">
        <v>197</v>
      </c>
      <c r="O2200">
        <v>1370735.1257599995</v>
      </c>
      <c r="P2200" s="49" t="s">
        <v>34</v>
      </c>
      <c r="Q2200" s="49">
        <v>8750000</v>
      </c>
      <c r="R2200" s="49">
        <v>32.510452999999998</v>
      </c>
      <c r="S2200" s="49">
        <v>52.540310169999998</v>
      </c>
      <c r="T2200" s="49">
        <v>91.068026500905589</v>
      </c>
      <c r="U2200" s="49" t="s">
        <v>2146</v>
      </c>
      <c r="V2200" s="49">
        <v>0.38716777524115931</v>
      </c>
      <c r="W2200" s="49">
        <v>1.46361538099982</v>
      </c>
      <c r="X2200" s="49">
        <v>2.8030414572599698</v>
      </c>
      <c r="Y2200" s="49">
        <v>43.290639746693699</v>
      </c>
      <c r="Z2200" s="49">
        <v>0.42787999999999998</v>
      </c>
      <c r="AA2200" s="49">
        <v>144.40234570000001</v>
      </c>
      <c r="AB2200" s="49">
        <v>1.7927415840000001</v>
      </c>
      <c r="AC2200" s="51">
        <v>0.6227652678487694</v>
      </c>
      <c r="AD2200" s="53">
        <v>87500</v>
      </c>
      <c r="AE2200" s="51">
        <v>15.665544294399995</v>
      </c>
      <c r="AF2200" s="51">
        <v>41.527311668957871</v>
      </c>
      <c r="AG2200" s="51">
        <v>4.3958794982598235</v>
      </c>
      <c r="AH2200" s="51">
        <v>0.17951615300155543</v>
      </c>
      <c r="AI2200" s="51">
        <v>0.10585514259392313</v>
      </c>
      <c r="AJ2200" s="51">
        <v>0.11715383591147577</v>
      </c>
      <c r="AK2200" s="51">
        <v>82.285132671923435</v>
      </c>
      <c r="AL2200" s="51">
        <v>50.426980919911209</v>
      </c>
      <c r="AM2200" s="51">
        <v>114.14328442393565</v>
      </c>
    </row>
    <row r="2201" spans="1:39">
      <c r="A2201" t="s">
        <v>4543</v>
      </c>
      <c r="B2201">
        <v>7</v>
      </c>
      <c r="C2201" t="s">
        <v>4544</v>
      </c>
      <c r="D2201" t="s">
        <v>4149</v>
      </c>
      <c r="E2201" t="s">
        <v>137</v>
      </c>
      <c r="F2201" t="s">
        <v>138</v>
      </c>
      <c r="G2201" t="s">
        <v>139</v>
      </c>
      <c r="H2201" t="s">
        <v>140</v>
      </c>
      <c r="I2201" t="s">
        <v>10</v>
      </c>
      <c r="J2201" t="s">
        <v>4150</v>
      </c>
      <c r="K2201">
        <v>50</v>
      </c>
      <c r="L2201">
        <v>79472120</v>
      </c>
      <c r="M2201" t="s">
        <v>2145</v>
      </c>
      <c r="N2201">
        <v>198</v>
      </c>
      <c r="O2201">
        <v>1377728.6723199994</v>
      </c>
      <c r="P2201" s="49" t="s">
        <v>34</v>
      </c>
      <c r="Q2201" s="49">
        <v>8750000</v>
      </c>
      <c r="R2201" s="49">
        <v>32.510452999999998</v>
      </c>
      <c r="S2201" s="49">
        <v>52.540310169999998</v>
      </c>
      <c r="T2201" s="49">
        <v>91.068026500905589</v>
      </c>
      <c r="U2201" s="49" t="s">
        <v>2146</v>
      </c>
      <c r="V2201" s="49">
        <v>0.38716777524115931</v>
      </c>
      <c r="W2201" s="49">
        <v>1.46361538099982</v>
      </c>
      <c r="X2201" s="49">
        <v>2.8030414572599698</v>
      </c>
      <c r="Y2201" s="49">
        <v>43.290639746693699</v>
      </c>
      <c r="Z2201" s="49">
        <v>0.42787999999999998</v>
      </c>
      <c r="AA2201" s="49">
        <v>144.40234570000001</v>
      </c>
      <c r="AB2201" s="49">
        <v>1.7927415840000001</v>
      </c>
      <c r="AC2201" s="51">
        <v>0.6227652678487694</v>
      </c>
      <c r="AD2201" s="53">
        <v>87500</v>
      </c>
      <c r="AE2201" s="51">
        <v>15.745470540799994</v>
      </c>
      <c r="AF2201" s="51">
        <v>41.739185708085202</v>
      </c>
      <c r="AG2201" s="51">
        <v>4.4340310745244764</v>
      </c>
      <c r="AH2201" s="51">
        <v>0.18006725326893333</v>
      </c>
      <c r="AI2201" s="51">
        <v>0.10623185381562368</v>
      </c>
      <c r="AJ2201" s="51">
        <v>0.11715383591147577</v>
      </c>
      <c r="AK2201" s="51">
        <v>82.577964291597738</v>
      </c>
      <c r="AL2201" s="51">
        <v>50.60643757287594</v>
      </c>
      <c r="AM2201" s="51">
        <v>114.54949101031951</v>
      </c>
    </row>
    <row r="2202" spans="1:39">
      <c r="A2202" t="s">
        <v>4545</v>
      </c>
      <c r="B2202">
        <v>7</v>
      </c>
      <c r="C2202" t="s">
        <v>4546</v>
      </c>
      <c r="D2202" t="s">
        <v>4149</v>
      </c>
      <c r="E2202" t="s">
        <v>137</v>
      </c>
      <c r="F2202" t="s">
        <v>138</v>
      </c>
      <c r="G2202" t="s">
        <v>139</v>
      </c>
      <c r="H2202" t="s">
        <v>140</v>
      </c>
      <c r="I2202" t="s">
        <v>10</v>
      </c>
      <c r="J2202" t="s">
        <v>4150</v>
      </c>
      <c r="K2202">
        <v>50</v>
      </c>
      <c r="L2202">
        <v>79472120</v>
      </c>
      <c r="M2202" t="s">
        <v>2145</v>
      </c>
      <c r="N2202">
        <v>199</v>
      </c>
      <c r="O2202">
        <v>1384722.2188799994</v>
      </c>
      <c r="P2202" s="49" t="s">
        <v>34</v>
      </c>
      <c r="Q2202" s="49">
        <v>8750000</v>
      </c>
      <c r="R2202" s="49">
        <v>32.510452999999998</v>
      </c>
      <c r="S2202" s="49">
        <v>52.540310169999998</v>
      </c>
      <c r="T2202" s="49">
        <v>91.068026500905589</v>
      </c>
      <c r="U2202" s="49" t="s">
        <v>2146</v>
      </c>
      <c r="V2202" s="49">
        <v>0.38716777524115931</v>
      </c>
      <c r="W2202" s="49">
        <v>1.46361538099982</v>
      </c>
      <c r="X2202" s="49">
        <v>2.8030414572599698</v>
      </c>
      <c r="Y2202" s="49">
        <v>43.290639746693699</v>
      </c>
      <c r="Z2202" s="49">
        <v>0.42787999999999998</v>
      </c>
      <c r="AA2202" s="49">
        <v>144.40234570000001</v>
      </c>
      <c r="AB2202" s="49">
        <v>1.7927415840000001</v>
      </c>
      <c r="AC2202" s="51">
        <v>0.6227652678487694</v>
      </c>
      <c r="AD2202" s="53">
        <v>87500</v>
      </c>
      <c r="AE2202" s="51">
        <v>15.825396787199992</v>
      </c>
      <c r="AF2202" s="51">
        <v>41.951059747212533</v>
      </c>
      <c r="AG2202" s="51">
        <v>4.4722988358842066</v>
      </c>
      <c r="AH2202" s="51">
        <v>0.18061562198628925</v>
      </c>
      <c r="AI2202" s="51">
        <v>0.10660752941244521</v>
      </c>
      <c r="AJ2202" s="51">
        <v>0.11715383591147577</v>
      </c>
      <c r="AK2202" s="51">
        <v>82.869990881601481</v>
      </c>
      <c r="AL2202" s="51">
        <v>50.785400877716675</v>
      </c>
      <c r="AM2202" s="51">
        <v>114.95458088548627</v>
      </c>
    </row>
    <row r="2203" spans="1:39">
      <c r="A2203" t="s">
        <v>4547</v>
      </c>
      <c r="B2203">
        <v>7</v>
      </c>
      <c r="C2203" t="s">
        <v>4548</v>
      </c>
      <c r="D2203" t="s">
        <v>4149</v>
      </c>
      <c r="E2203" t="s">
        <v>137</v>
      </c>
      <c r="F2203" t="s">
        <v>138</v>
      </c>
      <c r="G2203" t="s">
        <v>139</v>
      </c>
      <c r="H2203" t="s">
        <v>140</v>
      </c>
      <c r="I2203" t="s">
        <v>10</v>
      </c>
      <c r="J2203" t="s">
        <v>4150</v>
      </c>
      <c r="K2203">
        <v>50</v>
      </c>
      <c r="L2203">
        <v>79472120</v>
      </c>
      <c r="M2203" t="s">
        <v>2145</v>
      </c>
      <c r="N2203">
        <v>200</v>
      </c>
      <c r="O2203">
        <v>1391715.7654399993</v>
      </c>
      <c r="P2203" s="49" t="s">
        <v>34</v>
      </c>
      <c r="Q2203" s="49">
        <v>8750000</v>
      </c>
      <c r="R2203" s="49">
        <v>32.510452999999998</v>
      </c>
      <c r="S2203" s="49">
        <v>52.540310169999998</v>
      </c>
      <c r="T2203" s="49">
        <v>91.068026500905589</v>
      </c>
      <c r="U2203" s="49" t="s">
        <v>2146</v>
      </c>
      <c r="V2203" s="49">
        <v>0.38716777524115931</v>
      </c>
      <c r="W2203" s="49">
        <v>1.46361538099982</v>
      </c>
      <c r="X2203" s="49">
        <v>2.8030414572599698</v>
      </c>
      <c r="Y2203" s="49">
        <v>43.290639746693699</v>
      </c>
      <c r="Z2203" s="49">
        <v>0.42787999999999998</v>
      </c>
      <c r="AA2203" s="49">
        <v>144.40234570000001</v>
      </c>
      <c r="AB2203" s="49">
        <v>1.7927415840000001</v>
      </c>
      <c r="AC2203" s="51">
        <v>0.6227652678487694</v>
      </c>
      <c r="AD2203" s="53">
        <v>87500</v>
      </c>
      <c r="AE2203" s="51">
        <v>15.905323033599991</v>
      </c>
      <c r="AF2203" s="51">
        <v>42.16293378633987</v>
      </c>
      <c r="AG2203" s="51">
        <v>4.5106822042525723</v>
      </c>
      <c r="AH2203" s="51">
        <v>0.18116126225968149</v>
      </c>
      <c r="AI2203" s="51">
        <v>0.10698217128604942</v>
      </c>
      <c r="AJ2203" s="51">
        <v>0.11715383591147577</v>
      </c>
      <c r="AK2203" s="51">
        <v>83.161213920166915</v>
      </c>
      <c r="AL2203" s="51">
        <v>50.963871740341766</v>
      </c>
      <c r="AM2203" s="51">
        <v>115.35855609999207</v>
      </c>
    </row>
    <row r="2204" spans="1:39">
      <c r="A2204" t="s">
        <v>4549</v>
      </c>
      <c r="B2204">
        <v>7</v>
      </c>
      <c r="C2204" t="s">
        <v>4550</v>
      </c>
      <c r="D2204" t="s">
        <v>4149</v>
      </c>
      <c r="E2204" t="s">
        <v>137</v>
      </c>
      <c r="F2204" t="s">
        <v>138</v>
      </c>
      <c r="G2204" t="s">
        <v>139</v>
      </c>
      <c r="H2204" t="s">
        <v>140</v>
      </c>
      <c r="I2204" t="s">
        <v>10</v>
      </c>
      <c r="J2204" t="s">
        <v>4150</v>
      </c>
      <c r="K2204">
        <v>50</v>
      </c>
      <c r="L2204">
        <v>79472120</v>
      </c>
      <c r="M2204" t="s">
        <v>2145</v>
      </c>
      <c r="N2204">
        <v>201</v>
      </c>
      <c r="O2204">
        <v>1398709.3119999992</v>
      </c>
      <c r="P2204" s="49" t="s">
        <v>34</v>
      </c>
      <c r="Q2204" s="49">
        <v>8750000</v>
      </c>
      <c r="R2204" s="49">
        <v>32.510452999999998</v>
      </c>
      <c r="S2204" s="49">
        <v>52.540310169999998</v>
      </c>
      <c r="T2204" s="49">
        <v>91.068026500905589</v>
      </c>
      <c r="U2204" s="49" t="s">
        <v>2146</v>
      </c>
      <c r="V2204" s="49">
        <v>0.38716777524115931</v>
      </c>
      <c r="W2204" s="49">
        <v>1.46361538099982</v>
      </c>
      <c r="X2204" s="49">
        <v>2.8030414572599698</v>
      </c>
      <c r="Y2204" s="49">
        <v>43.290639746693699</v>
      </c>
      <c r="Z2204" s="49">
        <v>0.42787999999999998</v>
      </c>
      <c r="AA2204" s="49">
        <v>144.40234570000001</v>
      </c>
      <c r="AB2204" s="49">
        <v>1.7927415840000001</v>
      </c>
      <c r="AC2204" s="51">
        <v>0.6227652678487694</v>
      </c>
      <c r="AD2204" s="53">
        <v>87500</v>
      </c>
      <c r="AE2204" s="51">
        <v>15.985249279999991</v>
      </c>
      <c r="AF2204" s="51">
        <v>42.374807825467201</v>
      </c>
      <c r="AG2204" s="51">
        <v>4.5491806021977386</v>
      </c>
      <c r="AH2204" s="51">
        <v>0.18170417717873302</v>
      </c>
      <c r="AI2204" s="51">
        <v>0.10735578131551284</v>
      </c>
      <c r="AJ2204" s="51">
        <v>0.11715383591147577</v>
      </c>
      <c r="AK2204" s="51">
        <v>83.451634867970014</v>
      </c>
      <c r="AL2204" s="51">
        <v>51.141851055900503</v>
      </c>
      <c r="AM2204" s="51">
        <v>115.76141868003951</v>
      </c>
    </row>
    <row r="2205" spans="1:39">
      <c r="A2205" t="s">
        <v>4551</v>
      </c>
      <c r="B2205">
        <v>7</v>
      </c>
      <c r="C2205" t="s">
        <v>4552</v>
      </c>
      <c r="D2205" t="s">
        <v>4149</v>
      </c>
      <c r="E2205" t="s">
        <v>137</v>
      </c>
      <c r="F2205" t="s">
        <v>138</v>
      </c>
      <c r="G2205" t="s">
        <v>139</v>
      </c>
      <c r="H2205" t="s">
        <v>140</v>
      </c>
      <c r="I2205" t="s">
        <v>10</v>
      </c>
      <c r="J2205" t="s">
        <v>4150</v>
      </c>
      <c r="K2205">
        <v>50</v>
      </c>
      <c r="L2205">
        <v>79472120</v>
      </c>
      <c r="M2205" t="s">
        <v>2145</v>
      </c>
      <c r="N2205">
        <v>202</v>
      </c>
      <c r="O2205">
        <v>1405702.8585599991</v>
      </c>
      <c r="P2205" s="49" t="s">
        <v>34</v>
      </c>
      <c r="Q2205" s="49">
        <v>8750000</v>
      </c>
      <c r="R2205" s="49">
        <v>32.510452999999998</v>
      </c>
      <c r="S2205" s="49">
        <v>52.540310169999998</v>
      </c>
      <c r="T2205" s="49">
        <v>91.068026500905589</v>
      </c>
      <c r="U2205" s="49" t="s">
        <v>2146</v>
      </c>
      <c r="V2205" s="49">
        <v>0.38716777524115931</v>
      </c>
      <c r="W2205" s="49">
        <v>1.46361538099982</v>
      </c>
      <c r="X2205" s="49">
        <v>2.8030414572599698</v>
      </c>
      <c r="Y2205" s="49">
        <v>43.290639746693699</v>
      </c>
      <c r="Z2205" s="49">
        <v>0.42787999999999998</v>
      </c>
      <c r="AA2205" s="49">
        <v>144.40234570000001</v>
      </c>
      <c r="AB2205" s="49">
        <v>1.7927415840000001</v>
      </c>
      <c r="AC2205" s="51">
        <v>0.6227652678487694</v>
      </c>
      <c r="AD2205" s="53">
        <v>87500</v>
      </c>
      <c r="AE2205" s="51">
        <v>16.06517552639999</v>
      </c>
      <c r="AF2205" s="51">
        <v>42.586681864594539</v>
      </c>
      <c r="AG2205" s="51">
        <v>4.5877934529391116</v>
      </c>
      <c r="AH2205" s="51">
        <v>0.18224436981713657</v>
      </c>
      <c r="AI2205" s="51">
        <v>0.10772836135780947</v>
      </c>
      <c r="AJ2205" s="51">
        <v>0.11715383591147577</v>
      </c>
      <c r="AK2205" s="51">
        <v>83.741255168505589</v>
      </c>
      <c r="AL2205" s="51">
        <v>51.31933970901305</v>
      </c>
      <c r="AM2205" s="51">
        <v>116.16317062799813</v>
      </c>
    </row>
    <row r="2206" spans="1:39">
      <c r="A2206" t="s">
        <v>4553</v>
      </c>
      <c r="B2206">
        <v>7</v>
      </c>
      <c r="C2206" t="s">
        <v>4554</v>
      </c>
      <c r="D2206" t="s">
        <v>4149</v>
      </c>
      <c r="E2206" t="s">
        <v>137</v>
      </c>
      <c r="F2206" t="s">
        <v>138</v>
      </c>
      <c r="G2206" t="s">
        <v>139</v>
      </c>
      <c r="H2206" t="s">
        <v>140</v>
      </c>
      <c r="I2206" t="s">
        <v>10</v>
      </c>
      <c r="J2206" t="s">
        <v>4150</v>
      </c>
      <c r="K2206">
        <v>50</v>
      </c>
      <c r="L2206">
        <v>79472120</v>
      </c>
      <c r="M2206" t="s">
        <v>2145</v>
      </c>
      <c r="N2206">
        <v>203</v>
      </c>
      <c r="O2206">
        <v>1412696.4051199991</v>
      </c>
      <c r="P2206" s="49" t="s">
        <v>34</v>
      </c>
      <c r="Q2206" s="49">
        <v>8750000</v>
      </c>
      <c r="R2206" s="49">
        <v>32.510452999999998</v>
      </c>
      <c r="S2206" s="49">
        <v>52.540310169999998</v>
      </c>
      <c r="T2206" s="49">
        <v>91.068026500905589</v>
      </c>
      <c r="U2206" s="49" t="s">
        <v>2146</v>
      </c>
      <c r="V2206" s="49">
        <v>0.38716777524115931</v>
      </c>
      <c r="W2206" s="49">
        <v>1.46361538099982</v>
      </c>
      <c r="X2206" s="49">
        <v>2.8030414572599698</v>
      </c>
      <c r="Y2206" s="49">
        <v>43.290639746693699</v>
      </c>
      <c r="Z2206" s="49">
        <v>0.42787999999999998</v>
      </c>
      <c r="AA2206" s="49">
        <v>144.40234570000001</v>
      </c>
      <c r="AB2206" s="49">
        <v>1.7927415840000001</v>
      </c>
      <c r="AC2206" s="51">
        <v>0.6227652678487694</v>
      </c>
      <c r="AD2206" s="53">
        <v>87500</v>
      </c>
      <c r="AE2206" s="51">
        <v>16.14510177279999</v>
      </c>
      <c r="AF2206" s="51">
        <v>42.798555903721869</v>
      </c>
      <c r="AG2206" s="51">
        <v>4.6265201803441753</v>
      </c>
      <c r="AH2206" s="51">
        <v>0.18278184323370572</v>
      </c>
      <c r="AI2206" s="51">
        <v>0.10809991324828419</v>
      </c>
      <c r="AJ2206" s="51">
        <v>0.11715383591147577</v>
      </c>
      <c r="AK2206" s="51">
        <v>84.030076248455387</v>
      </c>
      <c r="AL2206" s="51">
        <v>51.496338573995935</v>
      </c>
      <c r="AM2206" s="51">
        <v>116.56381392291483</v>
      </c>
    </row>
    <row r="2207" spans="1:39">
      <c r="A2207" t="s">
        <v>4555</v>
      </c>
      <c r="B2207">
        <v>7</v>
      </c>
      <c r="C2207" t="s">
        <v>4556</v>
      </c>
      <c r="D2207" t="s">
        <v>4149</v>
      </c>
      <c r="E2207" t="s">
        <v>137</v>
      </c>
      <c r="F2207" t="s">
        <v>138</v>
      </c>
      <c r="G2207" t="s">
        <v>139</v>
      </c>
      <c r="H2207" t="s">
        <v>140</v>
      </c>
      <c r="I2207" t="s">
        <v>10</v>
      </c>
      <c r="J2207" t="s">
        <v>4150</v>
      </c>
      <c r="K2207">
        <v>50</v>
      </c>
      <c r="L2207">
        <v>79472120</v>
      </c>
      <c r="M2207" t="s">
        <v>2145</v>
      </c>
      <c r="N2207">
        <v>204</v>
      </c>
      <c r="O2207">
        <v>1419689.951679999</v>
      </c>
      <c r="P2207" s="49" t="s">
        <v>34</v>
      </c>
      <c r="Q2207" s="49">
        <v>8750000</v>
      </c>
      <c r="R2207" s="49">
        <v>32.510452999999998</v>
      </c>
      <c r="S2207" s="49">
        <v>52.540310169999998</v>
      </c>
      <c r="T2207" s="49">
        <v>91.068026500905589</v>
      </c>
      <c r="U2207" s="49" t="s">
        <v>2146</v>
      </c>
      <c r="V2207" s="49">
        <v>0.38716777524115931</v>
      </c>
      <c r="W2207" s="49">
        <v>1.46361538099982</v>
      </c>
      <c r="X2207" s="49">
        <v>2.8030414572599698</v>
      </c>
      <c r="Y2207" s="49">
        <v>43.290639746693699</v>
      </c>
      <c r="Z2207" s="49">
        <v>0.42787999999999998</v>
      </c>
      <c r="AA2207" s="49">
        <v>144.40234570000001</v>
      </c>
      <c r="AB2207" s="49">
        <v>1.7927415840000001</v>
      </c>
      <c r="AC2207" s="51">
        <v>0.6227652678487694</v>
      </c>
      <c r="AD2207" s="53">
        <v>87500</v>
      </c>
      <c r="AE2207" s="51">
        <v>16.225028019199989</v>
      </c>
      <c r="AF2207" s="51">
        <v>43.010429942849207</v>
      </c>
      <c r="AG2207" s="51">
        <v>4.6653602089254518</v>
      </c>
      <c r="AH2207" s="51">
        <v>0.18331660047285608</v>
      </c>
      <c r="AI2207" s="51">
        <v>0.10847043880111459</v>
      </c>
      <c r="AJ2207" s="51">
        <v>0.11715383591147577</v>
      </c>
      <c r="AK2207" s="51">
        <v>84.318099518046992</v>
      </c>
      <c r="AL2207" s="51">
        <v>51.672848515082073</v>
      </c>
      <c r="AM2207" s="51">
        <v>116.9633505210119</v>
      </c>
    </row>
    <row r="2208" spans="1:39">
      <c r="A2208" t="s">
        <v>4557</v>
      </c>
      <c r="B2208">
        <v>7</v>
      </c>
      <c r="C2208" t="s">
        <v>4558</v>
      </c>
      <c r="D2208" t="s">
        <v>4149</v>
      </c>
      <c r="E2208" t="s">
        <v>137</v>
      </c>
      <c r="F2208" t="s">
        <v>138</v>
      </c>
      <c r="G2208" t="s">
        <v>139</v>
      </c>
      <c r="H2208" t="s">
        <v>140</v>
      </c>
      <c r="I2208" t="s">
        <v>10</v>
      </c>
      <c r="J2208" t="s">
        <v>4150</v>
      </c>
      <c r="K2208">
        <v>50</v>
      </c>
      <c r="L2208">
        <v>79472120</v>
      </c>
      <c r="M2208" t="s">
        <v>2145</v>
      </c>
      <c r="N2208">
        <v>205</v>
      </c>
      <c r="O2208">
        <v>1426683.4982399989</v>
      </c>
      <c r="P2208" s="49" t="s">
        <v>34</v>
      </c>
      <c r="Q2208" s="49">
        <v>8750000</v>
      </c>
      <c r="R2208" s="49">
        <v>32.510452999999998</v>
      </c>
      <c r="S2208" s="49">
        <v>52.540310169999998</v>
      </c>
      <c r="T2208" s="49">
        <v>91.068026500905589</v>
      </c>
      <c r="U2208" s="49" t="s">
        <v>2146</v>
      </c>
      <c r="V2208" s="49">
        <v>0.38716777524115931</v>
      </c>
      <c r="W2208" s="49">
        <v>1.46361538099982</v>
      </c>
      <c r="X2208" s="49">
        <v>2.8030414572599698</v>
      </c>
      <c r="Y2208" s="49">
        <v>43.290639746693699</v>
      </c>
      <c r="Z2208" s="49">
        <v>0.42787999999999998</v>
      </c>
      <c r="AA2208" s="49">
        <v>144.40234570000001</v>
      </c>
      <c r="AB2208" s="49">
        <v>1.7927415840000001</v>
      </c>
      <c r="AC2208" s="51">
        <v>0.6227652678487694</v>
      </c>
      <c r="AD2208" s="53">
        <v>87500</v>
      </c>
      <c r="AE2208" s="51">
        <v>16.304954265599989</v>
      </c>
      <c r="AF2208" s="51">
        <v>43.222303981976545</v>
      </c>
      <c r="AG2208" s="51">
        <v>4.7043129638376717</v>
      </c>
      <c r="AH2208" s="51">
        <v>0.18384864456569444</v>
      </c>
      <c r="AI2208" s="51">
        <v>0.1088399398097645</v>
      </c>
      <c r="AJ2208" s="51">
        <v>0.11715383591147577</v>
      </c>
      <c r="AK2208" s="51">
        <v>84.605326371406434</v>
      </c>
      <c r="AL2208" s="51">
        <v>51.848870386636818</v>
      </c>
      <c r="AM2208" s="51">
        <v>117.36178235617604</v>
      </c>
    </row>
    <row r="2209" spans="1:39">
      <c r="A2209" t="s">
        <v>4559</v>
      </c>
      <c r="B2209">
        <v>7</v>
      </c>
      <c r="C2209" t="s">
        <v>4560</v>
      </c>
      <c r="D2209" t="s">
        <v>4149</v>
      </c>
      <c r="E2209" t="s">
        <v>137</v>
      </c>
      <c r="F2209" t="s">
        <v>138</v>
      </c>
      <c r="G2209" t="s">
        <v>139</v>
      </c>
      <c r="H2209" t="s">
        <v>140</v>
      </c>
      <c r="I2209" t="s">
        <v>10</v>
      </c>
      <c r="J2209" t="s">
        <v>4150</v>
      </c>
      <c r="K2209">
        <v>50</v>
      </c>
      <c r="L2209">
        <v>79472120</v>
      </c>
      <c r="M2209" t="s">
        <v>2145</v>
      </c>
      <c r="N2209">
        <v>206</v>
      </c>
      <c r="O2209">
        <v>1433677.0447999989</v>
      </c>
      <c r="P2209" s="49" t="s">
        <v>34</v>
      </c>
      <c r="Q2209" s="49">
        <v>8750000</v>
      </c>
      <c r="R2209" s="49">
        <v>32.510452999999998</v>
      </c>
      <c r="S2209" s="49">
        <v>52.540310169999998</v>
      </c>
      <c r="T2209" s="49">
        <v>91.068026500905589</v>
      </c>
      <c r="U2209" s="49" t="s">
        <v>2146</v>
      </c>
      <c r="V2209" s="49">
        <v>0.38716777524115931</v>
      </c>
      <c r="W2209" s="49">
        <v>1.46361538099982</v>
      </c>
      <c r="X2209" s="49">
        <v>2.8030414572599698</v>
      </c>
      <c r="Y2209" s="49">
        <v>43.290639746693699</v>
      </c>
      <c r="Z2209" s="49">
        <v>0.42787999999999998</v>
      </c>
      <c r="AA2209" s="49">
        <v>144.40234570000001</v>
      </c>
      <c r="AB2209" s="49">
        <v>1.7927415840000001</v>
      </c>
      <c r="AC2209" s="51">
        <v>0.6227652678487694</v>
      </c>
      <c r="AD2209" s="53">
        <v>87500</v>
      </c>
      <c r="AE2209" s="51">
        <v>16.384880511999988</v>
      </c>
      <c r="AF2209" s="51">
        <v>43.434178021103875</v>
      </c>
      <c r="AG2209" s="51">
        <v>4.7433778708750332</v>
      </c>
      <c r="AH2209" s="51">
        <v>0.18437797853036855</v>
      </c>
      <c r="AI2209" s="51">
        <v>0.10920841804742598</v>
      </c>
      <c r="AJ2209" s="51">
        <v>0.11715383591147577</v>
      </c>
      <c r="AK2209" s="51">
        <v>84.89175818690174</v>
      </c>
      <c r="AL2209" s="51">
        <v>52.024405033368517</v>
      </c>
      <c r="AM2209" s="51">
        <v>117.75911134043494</v>
      </c>
    </row>
    <row r="2210" spans="1:39">
      <c r="A2210" t="s">
        <v>4561</v>
      </c>
      <c r="B2210">
        <v>7</v>
      </c>
      <c r="C2210" t="s">
        <v>4562</v>
      </c>
      <c r="D2210" t="s">
        <v>4149</v>
      </c>
      <c r="E2210" t="s">
        <v>137</v>
      </c>
      <c r="F2210" t="s">
        <v>138</v>
      </c>
      <c r="G2210" t="s">
        <v>139</v>
      </c>
      <c r="H2210" t="s">
        <v>140</v>
      </c>
      <c r="I2210" t="s">
        <v>10</v>
      </c>
      <c r="J2210" t="s">
        <v>4150</v>
      </c>
      <c r="K2210">
        <v>50</v>
      </c>
      <c r="L2210">
        <v>79472120</v>
      </c>
      <c r="M2210" t="s">
        <v>2145</v>
      </c>
      <c r="N2210">
        <v>207</v>
      </c>
      <c r="O2210">
        <v>1440670.5913599988</v>
      </c>
      <c r="P2210" s="49" t="s">
        <v>34</v>
      </c>
      <c r="Q2210" s="49">
        <v>8750000</v>
      </c>
      <c r="R2210" s="49">
        <v>32.510452999999998</v>
      </c>
      <c r="S2210" s="49">
        <v>52.540310169999998</v>
      </c>
      <c r="T2210" s="49">
        <v>91.068026500905589</v>
      </c>
      <c r="U2210" s="49" t="s">
        <v>2146</v>
      </c>
      <c r="V2210" s="49">
        <v>0.38716777524115931</v>
      </c>
      <c r="W2210" s="49">
        <v>1.46361538099982</v>
      </c>
      <c r="X2210" s="49">
        <v>2.8030414572599698</v>
      </c>
      <c r="Y2210" s="49">
        <v>43.290639746693699</v>
      </c>
      <c r="Z2210" s="49">
        <v>0.42787999999999998</v>
      </c>
      <c r="AA2210" s="49">
        <v>144.40234570000001</v>
      </c>
      <c r="AB2210" s="49">
        <v>1.7927415840000001</v>
      </c>
      <c r="AC2210" s="51">
        <v>0.6227652678487694</v>
      </c>
      <c r="AD2210" s="53">
        <v>87500</v>
      </c>
      <c r="AE2210" s="51">
        <v>16.464806758399988</v>
      </c>
      <c r="AF2210" s="51">
        <v>43.646052060231213</v>
      </c>
      <c r="AG2210" s="51">
        <v>4.7825543564686521</v>
      </c>
      <c r="AH2210" s="51">
        <v>0.18490460537297654</v>
      </c>
      <c r="AI2210" s="51">
        <v>0.10957587526745292</v>
      </c>
      <c r="AJ2210" s="51">
        <v>0.11715383591147577</v>
      </c>
      <c r="AK2210" s="51">
        <v>85.177396327479983</v>
      </c>
      <c r="AL2210" s="51">
        <v>52.199453290535061</v>
      </c>
      <c r="AM2210" s="51">
        <v>118.15533936442489</v>
      </c>
    </row>
    <row r="2211" spans="1:39">
      <c r="A2211" t="s">
        <v>4563</v>
      </c>
      <c r="B2211">
        <v>7</v>
      </c>
      <c r="C2211" t="s">
        <v>4564</v>
      </c>
      <c r="D2211" t="s">
        <v>4149</v>
      </c>
      <c r="E2211" t="s">
        <v>137</v>
      </c>
      <c r="F2211" t="s">
        <v>138</v>
      </c>
      <c r="G2211" t="s">
        <v>139</v>
      </c>
      <c r="H2211" t="s">
        <v>140</v>
      </c>
      <c r="I2211" t="s">
        <v>10</v>
      </c>
      <c r="J2211" t="s">
        <v>4150</v>
      </c>
      <c r="K2211">
        <v>50</v>
      </c>
      <c r="L2211">
        <v>79472120</v>
      </c>
      <c r="M2211" t="s">
        <v>2145</v>
      </c>
      <c r="N2211">
        <v>208</v>
      </c>
      <c r="O2211">
        <v>1447664.1379199987</v>
      </c>
      <c r="P2211" s="49" t="s">
        <v>34</v>
      </c>
      <c r="Q2211" s="49">
        <v>8750000</v>
      </c>
      <c r="R2211" s="49">
        <v>32.510452999999998</v>
      </c>
      <c r="S2211" s="49">
        <v>52.540310169999998</v>
      </c>
      <c r="T2211" s="49">
        <v>91.068026500905589</v>
      </c>
      <c r="U2211" s="49" t="s">
        <v>2146</v>
      </c>
      <c r="V2211" s="49">
        <v>0.38716777524115931</v>
      </c>
      <c r="W2211" s="49">
        <v>1.46361538099982</v>
      </c>
      <c r="X2211" s="49">
        <v>2.8030414572599698</v>
      </c>
      <c r="Y2211" s="49">
        <v>43.290639746693699</v>
      </c>
      <c r="Z2211" s="49">
        <v>0.42787999999999998</v>
      </c>
      <c r="AA2211" s="49">
        <v>144.40234570000001</v>
      </c>
      <c r="AB2211" s="49">
        <v>1.7927415840000001</v>
      </c>
      <c r="AC2211" s="51">
        <v>0.6227652678487694</v>
      </c>
      <c r="AD2211" s="53">
        <v>87500</v>
      </c>
      <c r="AE2211" s="51">
        <v>16.544733004799987</v>
      </c>
      <c r="AF2211" s="51">
        <v>43.857926099358544</v>
      </c>
      <c r="AG2211" s="51">
        <v>4.8218418476841522</v>
      </c>
      <c r="AH2211" s="51">
        <v>0.18542852808828267</v>
      </c>
      <c r="AI2211" s="51">
        <v>0.10994231320378543</v>
      </c>
      <c r="AJ2211" s="51">
        <v>0.11715383591147577</v>
      </c>
      <c r="AK2211" s="51">
        <v>85.462242140997191</v>
      </c>
      <c r="AL2211" s="51">
        <v>52.374015984146055</v>
      </c>
      <c r="AM2211" s="51">
        <v>118.55046829784831</v>
      </c>
    </row>
    <row r="2212" spans="1:39">
      <c r="A2212" t="s">
        <v>4565</v>
      </c>
      <c r="B2212">
        <v>7</v>
      </c>
      <c r="C2212" t="s">
        <v>4566</v>
      </c>
      <c r="D2212" t="s">
        <v>4149</v>
      </c>
      <c r="E2212" t="s">
        <v>137</v>
      </c>
      <c r="F2212" t="s">
        <v>138</v>
      </c>
      <c r="G2212" t="s">
        <v>139</v>
      </c>
      <c r="H2212" t="s">
        <v>140</v>
      </c>
      <c r="I2212" t="s">
        <v>10</v>
      </c>
      <c r="J2212" t="s">
        <v>4150</v>
      </c>
      <c r="K2212">
        <v>50</v>
      </c>
      <c r="L2212">
        <v>79472120</v>
      </c>
      <c r="M2212" t="s">
        <v>2145</v>
      </c>
      <c r="N2212">
        <v>209</v>
      </c>
      <c r="O2212">
        <v>1454657.6844799987</v>
      </c>
      <c r="P2212" s="49" t="s">
        <v>34</v>
      </c>
      <c r="Q2212" s="49">
        <v>8750000</v>
      </c>
      <c r="R2212" s="49">
        <v>32.510452999999998</v>
      </c>
      <c r="S2212" s="49">
        <v>52.540310169999998</v>
      </c>
      <c r="T2212" s="49">
        <v>91.068026500905589</v>
      </c>
      <c r="U2212" s="49" t="s">
        <v>2146</v>
      </c>
      <c r="V2212" s="49">
        <v>0.38716777524115931</v>
      </c>
      <c r="W2212" s="49">
        <v>1.46361538099982</v>
      </c>
      <c r="X2212" s="49">
        <v>2.8030414572599698</v>
      </c>
      <c r="Y2212" s="49">
        <v>43.290639746693699</v>
      </c>
      <c r="Z2212" s="49">
        <v>0.42787999999999998</v>
      </c>
      <c r="AA2212" s="49">
        <v>144.40234570000001</v>
      </c>
      <c r="AB2212" s="49">
        <v>1.7927415840000001</v>
      </c>
      <c r="AC2212" s="51">
        <v>0.6227652678487694</v>
      </c>
      <c r="AD2212" s="53">
        <v>87500</v>
      </c>
      <c r="AE2212" s="51">
        <v>16.624659251199983</v>
      </c>
      <c r="AF2212" s="51">
        <v>44.069800138485874</v>
      </c>
      <c r="AG2212" s="51">
        <v>4.8612397722193821</v>
      </c>
      <c r="AH2212" s="51">
        <v>0.18594974966023439</v>
      </c>
      <c r="AI2212" s="51">
        <v>0.1103077335713645</v>
      </c>
      <c r="AJ2212" s="51">
        <v>0.11715383591147577</v>
      </c>
      <c r="AK2212" s="51">
        <v>85.746296960540676</v>
      </c>
      <c r="AL2212" s="51">
        <v>52.548093931160366</v>
      </c>
      <c r="AM2212" s="51">
        <v>118.94449998992098</v>
      </c>
    </row>
    <row r="2213" spans="1:39">
      <c r="A2213" t="s">
        <v>4567</v>
      </c>
      <c r="B2213">
        <v>7</v>
      </c>
      <c r="C2213" t="s">
        <v>4568</v>
      </c>
      <c r="D2213" t="s">
        <v>4149</v>
      </c>
      <c r="E2213" t="s">
        <v>137</v>
      </c>
      <c r="F2213" t="s">
        <v>138</v>
      </c>
      <c r="G2213" t="s">
        <v>139</v>
      </c>
      <c r="H2213" t="s">
        <v>140</v>
      </c>
      <c r="I2213" t="s">
        <v>10</v>
      </c>
      <c r="J2213" t="s">
        <v>4150</v>
      </c>
      <c r="K2213">
        <v>50</v>
      </c>
      <c r="L2213">
        <v>79472120</v>
      </c>
      <c r="M2213" t="s">
        <v>2145</v>
      </c>
      <c r="N2213">
        <v>210</v>
      </c>
      <c r="O2213">
        <v>1461651.2310399986</v>
      </c>
      <c r="P2213" s="49" t="s">
        <v>34</v>
      </c>
      <c r="Q2213" s="49">
        <v>8750000</v>
      </c>
      <c r="R2213" s="49">
        <v>32.510452999999998</v>
      </c>
      <c r="S2213" s="49">
        <v>52.540310169999998</v>
      </c>
      <c r="T2213" s="49">
        <v>91.068026500905589</v>
      </c>
      <c r="U2213" s="49" t="s">
        <v>2146</v>
      </c>
      <c r="V2213" s="49">
        <v>0.38716777524115931</v>
      </c>
      <c r="W2213" s="49">
        <v>1.46361538099982</v>
      </c>
      <c r="X2213" s="49">
        <v>2.8030414572599698</v>
      </c>
      <c r="Y2213" s="49">
        <v>43.290639746693699</v>
      </c>
      <c r="Z2213" s="49">
        <v>0.42787999999999998</v>
      </c>
      <c r="AA2213" s="49">
        <v>144.40234570000001</v>
      </c>
      <c r="AB2213" s="49">
        <v>1.7927415840000001</v>
      </c>
      <c r="AC2213" s="51">
        <v>0.6227652678487694</v>
      </c>
      <c r="AD2213" s="53">
        <v>87500</v>
      </c>
      <c r="AE2213" s="51">
        <v>16.704585497599982</v>
      </c>
      <c r="AF2213" s="51">
        <v>44.281674177613205</v>
      </c>
      <c r="AG2213" s="51">
        <v>4.9007475584022968</v>
      </c>
      <c r="AH2213" s="51">
        <v>0.186468273062806</v>
      </c>
      <c r="AI2213" s="51">
        <v>0.11067213806653885</v>
      </c>
      <c r="AJ2213" s="51">
        <v>0.11715383591147577</v>
      </c>
      <c r="AK2213" s="51">
        <v>86.029562104745281</v>
      </c>
      <c r="AL2213" s="51">
        <v>52.721687939679903</v>
      </c>
      <c r="AM2213" s="51">
        <v>119.33743626981064</v>
      </c>
    </row>
    <row r="2214" spans="1:39">
      <c r="A2214" t="s">
        <v>4569</v>
      </c>
      <c r="B2214">
        <v>7</v>
      </c>
      <c r="C2214" t="s">
        <v>4570</v>
      </c>
      <c r="D2214" t="s">
        <v>4149</v>
      </c>
      <c r="E2214" t="s">
        <v>137</v>
      </c>
      <c r="F2214" t="s">
        <v>138</v>
      </c>
      <c r="G2214" t="s">
        <v>139</v>
      </c>
      <c r="H2214" t="s">
        <v>140</v>
      </c>
      <c r="I2214" t="s">
        <v>10</v>
      </c>
      <c r="J2214" t="s">
        <v>4150</v>
      </c>
      <c r="K2214">
        <v>50</v>
      </c>
      <c r="L2214">
        <v>79472120</v>
      </c>
      <c r="M2214" t="s">
        <v>2145</v>
      </c>
      <c r="N2214">
        <v>211</v>
      </c>
      <c r="O2214">
        <v>1468644.7775999985</v>
      </c>
      <c r="P2214" s="49" t="s">
        <v>34</v>
      </c>
      <c r="Q2214" s="49">
        <v>8750000</v>
      </c>
      <c r="R2214" s="49">
        <v>32.510452999999998</v>
      </c>
      <c r="S2214" s="49">
        <v>52.540310169999998</v>
      </c>
      <c r="T2214" s="49">
        <v>91.068026500905589</v>
      </c>
      <c r="U2214" s="49" t="s">
        <v>2146</v>
      </c>
      <c r="V2214" s="49">
        <v>0.38716777524115931</v>
      </c>
      <c r="W2214" s="49">
        <v>1.46361538099982</v>
      </c>
      <c r="X2214" s="49">
        <v>2.8030414572599698</v>
      </c>
      <c r="Y2214" s="49">
        <v>43.290639746693699</v>
      </c>
      <c r="Z2214" s="49">
        <v>0.42787999999999998</v>
      </c>
      <c r="AA2214" s="49">
        <v>144.40234570000001</v>
      </c>
      <c r="AB2214" s="49">
        <v>1.7927415840000001</v>
      </c>
      <c r="AC2214" s="51">
        <v>0.6227652678487694</v>
      </c>
      <c r="AD2214" s="53">
        <v>87500</v>
      </c>
      <c r="AE2214" s="51">
        <v>16.784511743999982</v>
      </c>
      <c r="AF2214" s="51">
        <v>44.493548216740543</v>
      </c>
      <c r="AG2214" s="51">
        <v>4.9403646351889279</v>
      </c>
      <c r="AH2214" s="51">
        <v>0.1869841012603764</v>
      </c>
      <c r="AI2214" s="51">
        <v>0.11103552836746189</v>
      </c>
      <c r="AJ2214" s="51">
        <v>0.11715383591147577</v>
      </c>
      <c r="AK2214" s="51">
        <v>86.312038878101959</v>
      </c>
      <c r="AL2214" s="51">
        <v>52.894798809138777</v>
      </c>
      <c r="AM2214" s="51">
        <v>119.72927894706513</v>
      </c>
    </row>
    <row r="2215" spans="1:39">
      <c r="A2215" t="s">
        <v>4571</v>
      </c>
      <c r="B2215">
        <v>7</v>
      </c>
      <c r="C2215" t="s">
        <v>4572</v>
      </c>
      <c r="D2215" t="s">
        <v>4149</v>
      </c>
      <c r="E2215" t="s">
        <v>137</v>
      </c>
      <c r="F2215" t="s">
        <v>138</v>
      </c>
      <c r="G2215" t="s">
        <v>139</v>
      </c>
      <c r="H2215" t="s">
        <v>140</v>
      </c>
      <c r="I2215" t="s">
        <v>10</v>
      </c>
      <c r="J2215" t="s">
        <v>4150</v>
      </c>
      <c r="K2215">
        <v>50</v>
      </c>
      <c r="L2215">
        <v>79472120</v>
      </c>
      <c r="M2215" t="s">
        <v>2145</v>
      </c>
      <c r="N2215">
        <v>212</v>
      </c>
      <c r="O2215">
        <v>1475638.3241599984</v>
      </c>
      <c r="P2215" s="49" t="s">
        <v>34</v>
      </c>
      <c r="Q2215" s="49">
        <v>8750000</v>
      </c>
      <c r="R2215" s="49">
        <v>32.510452999999998</v>
      </c>
      <c r="S2215" s="49">
        <v>52.540310169999998</v>
      </c>
      <c r="T2215" s="49">
        <v>91.068026500905589</v>
      </c>
      <c r="U2215" s="49" t="s">
        <v>2146</v>
      </c>
      <c r="V2215" s="49">
        <v>0.38716777524115931</v>
      </c>
      <c r="W2215" s="49">
        <v>1.46361538099982</v>
      </c>
      <c r="X2215" s="49">
        <v>2.8030414572599698</v>
      </c>
      <c r="Y2215" s="49">
        <v>43.290639746693699</v>
      </c>
      <c r="Z2215" s="49">
        <v>0.42787999999999998</v>
      </c>
      <c r="AA2215" s="49">
        <v>144.40234570000001</v>
      </c>
      <c r="AB2215" s="49">
        <v>1.7927415840000001</v>
      </c>
      <c r="AC2215" s="51">
        <v>0.6227652678487694</v>
      </c>
      <c r="AD2215" s="53">
        <v>87500</v>
      </c>
      <c r="AE2215" s="51">
        <v>16.864437990399981</v>
      </c>
      <c r="AF2215" s="51">
        <v>44.705422255867873</v>
      </c>
      <c r="AG2215" s="51">
        <v>4.9800904321615613</v>
      </c>
      <c r="AH2215" s="51">
        <v>0.18749723720875175</v>
      </c>
      <c r="AI2215" s="51">
        <v>0.11139790613448221</v>
      </c>
      <c r="AJ2215" s="51">
        <v>0.11715383591147577</v>
      </c>
      <c r="AK2215" s="51">
        <v>86.593728571261309</v>
      </c>
      <c r="AL2215" s="51">
        <v>53.067427330489259</v>
      </c>
      <c r="AM2215" s="51">
        <v>120.12002981203337</v>
      </c>
    </row>
    <row r="2216" spans="1:39">
      <c r="A2216" t="s">
        <v>4573</v>
      </c>
      <c r="B2216">
        <v>7</v>
      </c>
      <c r="C2216" t="s">
        <v>4574</v>
      </c>
      <c r="D2216" t="s">
        <v>4149</v>
      </c>
      <c r="E2216" t="s">
        <v>137</v>
      </c>
      <c r="F2216" t="s">
        <v>138</v>
      </c>
      <c r="G2216" t="s">
        <v>139</v>
      </c>
      <c r="H2216" t="s">
        <v>140</v>
      </c>
      <c r="I2216" t="s">
        <v>10</v>
      </c>
      <c r="J2216" t="s">
        <v>4150</v>
      </c>
      <c r="K2216">
        <v>50</v>
      </c>
      <c r="L2216">
        <v>79472120</v>
      </c>
      <c r="M2216" t="s">
        <v>2145</v>
      </c>
      <c r="N2216">
        <v>213</v>
      </c>
      <c r="O2216">
        <v>1482631.8707199984</v>
      </c>
      <c r="P2216" s="49" t="s">
        <v>34</v>
      </c>
      <c r="Q2216" s="49">
        <v>8750000</v>
      </c>
      <c r="R2216" s="49">
        <v>32.510452999999998</v>
      </c>
      <c r="S2216" s="49">
        <v>52.540310169999998</v>
      </c>
      <c r="T2216" s="49">
        <v>91.068026500905589</v>
      </c>
      <c r="U2216" s="49" t="s">
        <v>2146</v>
      </c>
      <c r="V2216" s="49">
        <v>0.38716777524115931</v>
      </c>
      <c r="W2216" s="49">
        <v>1.46361538099982</v>
      </c>
      <c r="X2216" s="49">
        <v>2.8030414572599698</v>
      </c>
      <c r="Y2216" s="49">
        <v>43.290639746693699</v>
      </c>
      <c r="Z2216" s="49">
        <v>0.42787999999999998</v>
      </c>
      <c r="AA2216" s="49">
        <v>144.40234570000001</v>
      </c>
      <c r="AB2216" s="49">
        <v>1.7927415840000001</v>
      </c>
      <c r="AC2216" s="51">
        <v>0.6227652678487694</v>
      </c>
      <c r="AD2216" s="53">
        <v>87500</v>
      </c>
      <c r="AE2216" s="51">
        <v>16.944364236799981</v>
      </c>
      <c r="AF2216" s="51">
        <v>44.917296294995211</v>
      </c>
      <c r="AG2216" s="51">
        <v>5.0199243795269419</v>
      </c>
      <c r="AH2216" s="51">
        <v>0.18800768385521799</v>
      </c>
      <c r="AI2216" s="51">
        <v>0.11175927301052342</v>
      </c>
      <c r="AJ2216" s="51">
        <v>0.11715383591147577</v>
      </c>
      <c r="AK2216" s="51">
        <v>86.874632461328886</v>
      </c>
      <c r="AL2216" s="51">
        <v>53.239574286382776</v>
      </c>
      <c r="AM2216" s="51">
        <v>120.50969063627497</v>
      </c>
    </row>
    <row r="2217" spans="1:39">
      <c r="A2217" t="s">
        <v>4575</v>
      </c>
      <c r="B2217">
        <v>7</v>
      </c>
      <c r="C2217" t="s">
        <v>4576</v>
      </c>
      <c r="D2217" t="s">
        <v>4149</v>
      </c>
      <c r="E2217" t="s">
        <v>137</v>
      </c>
      <c r="F2217" t="s">
        <v>138</v>
      </c>
      <c r="G2217" t="s">
        <v>139</v>
      </c>
      <c r="H2217" t="s">
        <v>140</v>
      </c>
      <c r="I2217" t="s">
        <v>10</v>
      </c>
      <c r="J2217" t="s">
        <v>4150</v>
      </c>
      <c r="K2217">
        <v>50</v>
      </c>
      <c r="L2217">
        <v>79472120</v>
      </c>
      <c r="M2217" t="s">
        <v>2145</v>
      </c>
      <c r="N2217">
        <v>214</v>
      </c>
      <c r="O2217">
        <v>1489625.4172799983</v>
      </c>
      <c r="P2217" s="49" t="s">
        <v>34</v>
      </c>
      <c r="Q2217" s="49">
        <v>8750000</v>
      </c>
      <c r="R2217" s="49">
        <v>32.510452999999998</v>
      </c>
      <c r="S2217" s="49">
        <v>52.540310169999998</v>
      </c>
      <c r="T2217" s="49">
        <v>91.068026500905589</v>
      </c>
      <c r="U2217" s="49" t="s">
        <v>2146</v>
      </c>
      <c r="V2217" s="49">
        <v>0.38716777524115931</v>
      </c>
      <c r="W2217" s="49">
        <v>1.46361538099982</v>
      </c>
      <c r="X2217" s="49">
        <v>2.8030414572599698</v>
      </c>
      <c r="Y2217" s="49">
        <v>43.290639746693699</v>
      </c>
      <c r="Z2217" s="49">
        <v>0.42787999999999998</v>
      </c>
      <c r="AA2217" s="49">
        <v>144.40234570000001</v>
      </c>
      <c r="AB2217" s="49">
        <v>1.7927415840000001</v>
      </c>
      <c r="AC2217" s="51">
        <v>0.6227652678487694</v>
      </c>
      <c r="AD2217" s="53">
        <v>87500</v>
      </c>
      <c r="AE2217" s="51">
        <v>17.02429048319998</v>
      </c>
      <c r="AF2217" s="51">
        <v>45.129170334122541</v>
      </c>
      <c r="AG2217" s="51">
        <v>5.0598659081147304</v>
      </c>
      <c r="AH2217" s="51">
        <v>0.18851544413982993</v>
      </c>
      <c r="AI2217" s="51">
        <v>0.11211963062145912</v>
      </c>
      <c r="AJ2217" s="51">
        <v>0.11715383591147577</v>
      </c>
      <c r="AK2217" s="51">
        <v>87.154751812156562</v>
      </c>
      <c r="AL2217" s="51">
        <v>53.411240451348505</v>
      </c>
      <c r="AM2217" s="51">
        <v>120.8982631729646</v>
      </c>
    </row>
    <row r="2218" spans="1:39">
      <c r="A2218" t="s">
        <v>4577</v>
      </c>
      <c r="B2218">
        <v>7</v>
      </c>
      <c r="C2218" t="s">
        <v>4578</v>
      </c>
      <c r="D2218" t="s">
        <v>4149</v>
      </c>
      <c r="E2218" t="s">
        <v>137</v>
      </c>
      <c r="F2218" t="s">
        <v>138</v>
      </c>
      <c r="G2218" t="s">
        <v>139</v>
      </c>
      <c r="H2218" t="s">
        <v>140</v>
      </c>
      <c r="I2218" t="s">
        <v>10</v>
      </c>
      <c r="J2218" t="s">
        <v>4150</v>
      </c>
      <c r="K2218">
        <v>50</v>
      </c>
      <c r="L2218">
        <v>79472120</v>
      </c>
      <c r="M2218" t="s">
        <v>2145</v>
      </c>
      <c r="N2218">
        <v>215</v>
      </c>
      <c r="O2218">
        <v>1496618.9638399982</v>
      </c>
      <c r="P2218" s="49" t="s">
        <v>34</v>
      </c>
      <c r="Q2218" s="49">
        <v>8750000</v>
      </c>
      <c r="R2218" s="49">
        <v>32.510452999999998</v>
      </c>
      <c r="S2218" s="49">
        <v>52.540310169999998</v>
      </c>
      <c r="T2218" s="49">
        <v>91.068026500905589</v>
      </c>
      <c r="U2218" s="49" t="s">
        <v>2146</v>
      </c>
      <c r="V2218" s="49">
        <v>0.38716777524115931</v>
      </c>
      <c r="W2218" s="49">
        <v>1.46361538099982</v>
      </c>
      <c r="X2218" s="49">
        <v>2.8030414572599698</v>
      </c>
      <c r="Y2218" s="49">
        <v>43.290639746693699</v>
      </c>
      <c r="Z2218" s="49">
        <v>0.42787999999999998</v>
      </c>
      <c r="AA2218" s="49">
        <v>144.40234570000001</v>
      </c>
      <c r="AB2218" s="49">
        <v>1.7927415840000001</v>
      </c>
      <c r="AC2218" s="51">
        <v>0.6227652678487694</v>
      </c>
      <c r="AD2218" s="53">
        <v>87500</v>
      </c>
      <c r="AE2218" s="51">
        <v>17.10421672959998</v>
      </c>
      <c r="AF2218" s="51">
        <v>45.341044373249879</v>
      </c>
      <c r="AG2218" s="51">
        <v>5.0999144493759516</v>
      </c>
      <c r="AH2218" s="51">
        <v>0.18902052099526842</v>
      </c>
      <c r="AI2218" s="51">
        <v>0.11247898057647693</v>
      </c>
      <c r="AJ2218" s="51">
        <v>0.11715383591147577</v>
      </c>
      <c r="AK2218" s="51">
        <v>87.434087874625646</v>
      </c>
      <c r="AL2218" s="51">
        <v>53.582426591966815</v>
      </c>
      <c r="AM2218" s="51">
        <v>121.28574915728447</v>
      </c>
    </row>
    <row r="2219" spans="1:39">
      <c r="A2219" t="s">
        <v>4579</v>
      </c>
      <c r="B2219">
        <v>7</v>
      </c>
      <c r="C2219" t="s">
        <v>4580</v>
      </c>
      <c r="D2219" t="s">
        <v>4149</v>
      </c>
      <c r="E2219" t="s">
        <v>137</v>
      </c>
      <c r="F2219" t="s">
        <v>138</v>
      </c>
      <c r="G2219" t="s">
        <v>139</v>
      </c>
      <c r="H2219" t="s">
        <v>140</v>
      </c>
      <c r="I2219" t="s">
        <v>10</v>
      </c>
      <c r="J2219" t="s">
        <v>4150</v>
      </c>
      <c r="K2219">
        <v>50</v>
      </c>
      <c r="L2219">
        <v>79472120</v>
      </c>
      <c r="M2219" t="s">
        <v>2145</v>
      </c>
      <c r="N2219">
        <v>216</v>
      </c>
      <c r="O2219">
        <v>1503612.5103999982</v>
      </c>
      <c r="P2219" s="49" t="s">
        <v>34</v>
      </c>
      <c r="Q2219" s="49">
        <v>8750000</v>
      </c>
      <c r="R2219" s="49">
        <v>32.510452999999998</v>
      </c>
      <c r="S2219" s="49">
        <v>52.540310169999998</v>
      </c>
      <c r="T2219" s="49">
        <v>91.068026500905589</v>
      </c>
      <c r="U2219" s="49" t="s">
        <v>2146</v>
      </c>
      <c r="V2219" s="49">
        <v>0.38716777524115931</v>
      </c>
      <c r="W2219" s="49">
        <v>1.46361538099982</v>
      </c>
      <c r="X2219" s="49">
        <v>2.8030414572599698</v>
      </c>
      <c r="Y2219" s="49">
        <v>43.290639746693699</v>
      </c>
      <c r="Z2219" s="49">
        <v>0.42787999999999998</v>
      </c>
      <c r="AA2219" s="49">
        <v>144.40234570000001</v>
      </c>
      <c r="AB2219" s="49">
        <v>1.7927415840000001</v>
      </c>
      <c r="AC2219" s="51">
        <v>0.6227652678487694</v>
      </c>
      <c r="AD2219" s="53">
        <v>87500</v>
      </c>
      <c r="AE2219" s="51">
        <v>17.184142975999979</v>
      </c>
      <c r="AF2219" s="51">
        <v>45.552918412377217</v>
      </c>
      <c r="AG2219" s="51">
        <v>5.1400694353816734</v>
      </c>
      <c r="AH2219" s="51">
        <v>0.18952291734802085</v>
      </c>
      <c r="AI2219" s="51">
        <v>0.1128373244684376</v>
      </c>
      <c r="AJ2219" s="51">
        <v>0.11715383591147577</v>
      </c>
      <c r="AK2219" s="51">
        <v>87.712641886925937</v>
      </c>
      <c r="AL2219" s="51">
        <v>53.7531334670403</v>
      </c>
      <c r="AM2219" s="51">
        <v>121.67215030681157</v>
      </c>
    </row>
    <row r="2220" spans="1:39">
      <c r="A2220" t="s">
        <v>4581</v>
      </c>
      <c r="B2220">
        <v>7</v>
      </c>
      <c r="C2220" t="s">
        <v>4582</v>
      </c>
      <c r="D2220" t="s">
        <v>4149</v>
      </c>
      <c r="E2220" t="s">
        <v>137</v>
      </c>
      <c r="F2220" t="s">
        <v>138</v>
      </c>
      <c r="G2220" t="s">
        <v>139</v>
      </c>
      <c r="H2220" t="s">
        <v>140</v>
      </c>
      <c r="I2220" t="s">
        <v>10</v>
      </c>
      <c r="J2220" t="s">
        <v>4150</v>
      </c>
      <c r="K2220">
        <v>50</v>
      </c>
      <c r="L2220">
        <v>79472120</v>
      </c>
      <c r="M2220" t="s">
        <v>2145</v>
      </c>
      <c r="N2220">
        <v>217</v>
      </c>
      <c r="O2220">
        <v>1510606.0569599981</v>
      </c>
      <c r="P2220" s="49" t="s">
        <v>34</v>
      </c>
      <c r="Q2220" s="49">
        <v>8750000</v>
      </c>
      <c r="R2220" s="49">
        <v>32.510452999999998</v>
      </c>
      <c r="S2220" s="49">
        <v>52.540310169999998</v>
      </c>
      <c r="T2220" s="49">
        <v>91.068026500905589</v>
      </c>
      <c r="U2220" s="49" t="s">
        <v>2146</v>
      </c>
      <c r="V2220" s="49">
        <v>0.38716777524115931</v>
      </c>
      <c r="W2220" s="49">
        <v>1.46361538099982</v>
      </c>
      <c r="X2220" s="49">
        <v>2.8030414572599698</v>
      </c>
      <c r="Y2220" s="49">
        <v>43.290639746693699</v>
      </c>
      <c r="Z2220" s="49">
        <v>0.42787999999999998</v>
      </c>
      <c r="AA2220" s="49">
        <v>144.40234570000001</v>
      </c>
      <c r="AB2220" s="49">
        <v>1.7927415840000001</v>
      </c>
      <c r="AC2220" s="51">
        <v>0.6227652678487694</v>
      </c>
      <c r="AD2220" s="53">
        <v>87500</v>
      </c>
      <c r="AE2220" s="51">
        <v>17.264069222399979</v>
      </c>
      <c r="AF2220" s="51">
        <v>45.764792451504547</v>
      </c>
      <c r="AG2220" s="51">
        <v>5.1803302988217093</v>
      </c>
      <c r="AH2220" s="51">
        <v>0.19002263611843534</v>
      </c>
      <c r="AI2220" s="51">
        <v>0.11319466387422462</v>
      </c>
      <c r="AJ2220" s="51">
        <v>0.11715383591147577</v>
      </c>
      <c r="AK2220" s="51">
        <v>87.990415074827538</v>
      </c>
      <c r="AL2220" s="51">
        <v>53.923361827760395</v>
      </c>
      <c r="AM2220" s="51">
        <v>122.05746832189467</v>
      </c>
    </row>
    <row r="2221" spans="1:39">
      <c r="A2221" t="s">
        <v>4583</v>
      </c>
      <c r="B2221">
        <v>7</v>
      </c>
      <c r="C2221" t="s">
        <v>4584</v>
      </c>
      <c r="D2221" t="s">
        <v>4149</v>
      </c>
      <c r="E2221" t="s">
        <v>137</v>
      </c>
      <c r="F2221" t="s">
        <v>138</v>
      </c>
      <c r="G2221" t="s">
        <v>139</v>
      </c>
      <c r="H2221" t="s">
        <v>140</v>
      </c>
      <c r="I2221" t="s">
        <v>10</v>
      </c>
      <c r="J2221" t="s">
        <v>4150</v>
      </c>
      <c r="K2221">
        <v>50</v>
      </c>
      <c r="L2221">
        <v>79472120</v>
      </c>
      <c r="M2221" t="s">
        <v>2145</v>
      </c>
      <c r="N2221">
        <v>218</v>
      </c>
      <c r="O2221">
        <v>1517599.603519998</v>
      </c>
      <c r="P2221" s="49" t="s">
        <v>34</v>
      </c>
      <c r="Q2221" s="49">
        <v>8750000</v>
      </c>
      <c r="R2221" s="49">
        <v>32.510452999999998</v>
      </c>
      <c r="S2221" s="49">
        <v>52.540310169999998</v>
      </c>
      <c r="T2221" s="49">
        <v>91.068026500905589</v>
      </c>
      <c r="U2221" s="49" t="s">
        <v>2146</v>
      </c>
      <c r="V2221" s="49">
        <v>0.38716777524115931</v>
      </c>
      <c r="W2221" s="49">
        <v>1.46361538099982</v>
      </c>
      <c r="X2221" s="49">
        <v>2.8030414572599698</v>
      </c>
      <c r="Y2221" s="49">
        <v>43.290639746693699</v>
      </c>
      <c r="Z2221" s="49">
        <v>0.42787999999999998</v>
      </c>
      <c r="AA2221" s="49">
        <v>144.40234570000001</v>
      </c>
      <c r="AB2221" s="49">
        <v>1.7927415840000001</v>
      </c>
      <c r="AC2221" s="51">
        <v>0.6227652678487694</v>
      </c>
      <c r="AD2221" s="53">
        <v>87500</v>
      </c>
      <c r="AE2221" s="51">
        <v>17.343995468799978</v>
      </c>
      <c r="AF2221" s="51">
        <v>45.976666490631885</v>
      </c>
      <c r="AG2221" s="51">
        <v>5.2206964730035379</v>
      </c>
      <c r="AH2221" s="51">
        <v>0.19051968022173921</v>
      </c>
      <c r="AI2221" s="51">
        <v>0.11355100035508875</v>
      </c>
      <c r="AJ2221" s="51">
        <v>0.11715383591147577</v>
      </c>
      <c r="AK2221" s="51">
        <v>88.2674086519486</v>
      </c>
      <c r="AL2221" s="51">
        <v>54.093112417871403</v>
      </c>
      <c r="AM2221" s="51">
        <v>122.44170488602578</v>
      </c>
    </row>
    <row r="2222" spans="1:39">
      <c r="A2222" t="s">
        <v>4585</v>
      </c>
      <c r="B2222">
        <v>7</v>
      </c>
      <c r="C2222" t="s">
        <v>4586</v>
      </c>
      <c r="D2222" t="s">
        <v>4149</v>
      </c>
      <c r="E2222" t="s">
        <v>137</v>
      </c>
      <c r="F2222" t="s">
        <v>138</v>
      </c>
      <c r="G2222" t="s">
        <v>139</v>
      </c>
      <c r="H2222" t="s">
        <v>140</v>
      </c>
      <c r="I2222" t="s">
        <v>10</v>
      </c>
      <c r="J2222" t="s">
        <v>4150</v>
      </c>
      <c r="K2222">
        <v>50</v>
      </c>
      <c r="L2222">
        <v>79472120</v>
      </c>
      <c r="M2222" t="s">
        <v>2145</v>
      </c>
      <c r="N2222">
        <v>219</v>
      </c>
      <c r="O2222">
        <v>1524593.150079998</v>
      </c>
      <c r="P2222" s="49" t="s">
        <v>34</v>
      </c>
      <c r="Q2222" s="49">
        <v>8750000</v>
      </c>
      <c r="R2222" s="49">
        <v>32.510452999999998</v>
      </c>
      <c r="S2222" s="49">
        <v>52.540310169999998</v>
      </c>
      <c r="T2222" s="49">
        <v>91.068026500905589</v>
      </c>
      <c r="U2222" s="49" t="s">
        <v>2146</v>
      </c>
      <c r="V2222" s="49">
        <v>0.38716777524115931</v>
      </c>
      <c r="W2222" s="49">
        <v>1.46361538099982</v>
      </c>
      <c r="X2222" s="49">
        <v>2.8030414572599698</v>
      </c>
      <c r="Y2222" s="49">
        <v>43.290639746693699</v>
      </c>
      <c r="Z2222" s="49">
        <v>0.42787999999999998</v>
      </c>
      <c r="AA2222" s="49">
        <v>144.40234570000001</v>
      </c>
      <c r="AB2222" s="49">
        <v>1.7927415840000001</v>
      </c>
      <c r="AC2222" s="51">
        <v>0.6227652678487694</v>
      </c>
      <c r="AD2222" s="53">
        <v>87500</v>
      </c>
      <c r="AE2222" s="51">
        <v>17.423921715199977</v>
      </c>
      <c r="AF2222" s="51">
        <v>46.188540529759216</v>
      </c>
      <c r="AG2222" s="51">
        <v>5.2611673918512301</v>
      </c>
      <c r="AH2222" s="51">
        <v>0.19101405256814039</v>
      </c>
      <c r="AI2222" s="51">
        <v>0.11390633545698346</v>
      </c>
      <c r="AJ2222" s="51">
        <v>0.11715383591147577</v>
      </c>
      <c r="AK2222" s="51">
        <v>88.54362382001618</v>
      </c>
      <c r="AL2222" s="51">
        <v>54.262385973830391</v>
      </c>
      <c r="AM2222" s="51">
        <v>122.82486166620194</v>
      </c>
    </row>
    <row r="2223" spans="1:39">
      <c r="A2223" t="s">
        <v>4587</v>
      </c>
      <c r="B2223">
        <v>7</v>
      </c>
      <c r="C2223" t="s">
        <v>4588</v>
      </c>
      <c r="D2223" t="s">
        <v>4149</v>
      </c>
      <c r="E2223" t="s">
        <v>137</v>
      </c>
      <c r="F2223" t="s">
        <v>138</v>
      </c>
      <c r="G2223" t="s">
        <v>139</v>
      </c>
      <c r="H2223" t="s">
        <v>140</v>
      </c>
      <c r="I2223" t="s">
        <v>10</v>
      </c>
      <c r="J2223" t="s">
        <v>4150</v>
      </c>
      <c r="K2223">
        <v>50</v>
      </c>
      <c r="L2223">
        <v>79472120</v>
      </c>
      <c r="M2223" t="s">
        <v>2145</v>
      </c>
      <c r="N2223">
        <v>220</v>
      </c>
      <c r="O2223">
        <v>1531586.6966399979</v>
      </c>
      <c r="P2223" s="49" t="s">
        <v>34</v>
      </c>
      <c r="Q2223" s="49">
        <v>8750000</v>
      </c>
      <c r="R2223" s="49">
        <v>32.510452999999998</v>
      </c>
      <c r="S2223" s="49">
        <v>52.540310169999998</v>
      </c>
      <c r="T2223" s="49">
        <v>91.068026500905589</v>
      </c>
      <c r="U2223" s="49" t="s">
        <v>2146</v>
      </c>
      <c r="V2223" s="49">
        <v>0.38716777524115931</v>
      </c>
      <c r="W2223" s="49">
        <v>1.46361538099982</v>
      </c>
      <c r="X2223" s="49">
        <v>2.8030414572599698</v>
      </c>
      <c r="Y2223" s="49">
        <v>43.290639746693699</v>
      </c>
      <c r="Z2223" s="49">
        <v>0.42787999999999998</v>
      </c>
      <c r="AA2223" s="49">
        <v>144.40234570000001</v>
      </c>
      <c r="AB2223" s="49">
        <v>1.7927415840000001</v>
      </c>
      <c r="AC2223" s="51">
        <v>0.6227652678487694</v>
      </c>
      <c r="AD2223" s="53">
        <v>87500</v>
      </c>
      <c r="AE2223" s="51">
        <v>17.503847961599977</v>
      </c>
      <c r="AF2223" s="51">
        <v>46.400414568886553</v>
      </c>
      <c r="AG2223" s="51">
        <v>5.3017424899045578</v>
      </c>
      <c r="AH2223" s="51">
        <v>0.19150575606359119</v>
      </c>
      <c r="AI2223" s="51">
        <v>0.11426067071089492</v>
      </c>
      <c r="AJ2223" s="51">
        <v>0.11715383591147577</v>
      </c>
      <c r="AK2223" s="51">
        <v>88.819061769122655</v>
      </c>
      <c r="AL2223" s="51">
        <v>54.431183224964329</v>
      </c>
      <c r="AM2223" s="51">
        <v>123.20694031328097</v>
      </c>
    </row>
    <row r="2224" spans="1:39">
      <c r="A2224" t="s">
        <v>4589</v>
      </c>
      <c r="B2224">
        <v>7</v>
      </c>
      <c r="C2224" t="s">
        <v>4590</v>
      </c>
      <c r="D2224" t="s">
        <v>4149</v>
      </c>
      <c r="E2224" t="s">
        <v>137</v>
      </c>
      <c r="F2224" t="s">
        <v>138</v>
      </c>
      <c r="G2224" t="s">
        <v>139</v>
      </c>
      <c r="H2224" t="s">
        <v>140</v>
      </c>
      <c r="I2224" t="s">
        <v>10</v>
      </c>
      <c r="J2224" t="s">
        <v>4150</v>
      </c>
      <c r="K2224">
        <v>50</v>
      </c>
      <c r="L2224">
        <v>79472120</v>
      </c>
      <c r="M2224" t="s">
        <v>2145</v>
      </c>
      <c r="N2224">
        <v>221</v>
      </c>
      <c r="O2224">
        <v>1538580.2431999978</v>
      </c>
      <c r="P2224" s="49" t="s">
        <v>34</v>
      </c>
      <c r="Q2224" s="49">
        <v>8750000</v>
      </c>
      <c r="R2224" s="49">
        <v>32.510452999999998</v>
      </c>
      <c r="S2224" s="49">
        <v>52.540310169999998</v>
      </c>
      <c r="T2224" s="49">
        <v>91.068026500905589</v>
      </c>
      <c r="U2224" s="49" t="s">
        <v>2146</v>
      </c>
      <c r="V2224" s="49">
        <v>0.38716777524115931</v>
      </c>
      <c r="W2224" s="49">
        <v>1.46361538099982</v>
      </c>
      <c r="X2224" s="49">
        <v>2.8030414572599698</v>
      </c>
      <c r="Y2224" s="49">
        <v>43.290639746693699</v>
      </c>
      <c r="Z2224" s="49">
        <v>0.42787999999999998</v>
      </c>
      <c r="AA2224" s="49">
        <v>144.40234570000001</v>
      </c>
      <c r="AB2224" s="49">
        <v>1.7927415840000001</v>
      </c>
      <c r="AC2224" s="51">
        <v>0.6227652678487694</v>
      </c>
      <c r="AD2224" s="53">
        <v>87500</v>
      </c>
      <c r="AE2224" s="51">
        <v>17.583774207999976</v>
      </c>
      <c r="AF2224" s="51">
        <v>46.612288608013891</v>
      </c>
      <c r="AG2224" s="51">
        <v>5.3424212023181905</v>
      </c>
      <c r="AH2224" s="51">
        <v>0.19199479361029487</v>
      </c>
      <c r="AI2224" s="51">
        <v>0.11461400763316493</v>
      </c>
      <c r="AJ2224" s="51">
        <v>0.11715383591147577</v>
      </c>
      <c r="AK2224" s="51">
        <v>89.093723677976811</v>
      </c>
      <c r="AL2224" s="51">
        <v>54.599504893623937</v>
      </c>
      <c r="AM2224" s="51">
        <v>123.58794246232969</v>
      </c>
    </row>
    <row r="2225" spans="1:39">
      <c r="A2225" t="s">
        <v>4591</v>
      </c>
      <c r="B2225">
        <v>7</v>
      </c>
      <c r="C2225" t="s">
        <v>4592</v>
      </c>
      <c r="D2225" t="s">
        <v>4149</v>
      </c>
      <c r="E2225" t="s">
        <v>137</v>
      </c>
      <c r="F2225" t="s">
        <v>138</v>
      </c>
      <c r="G2225" t="s">
        <v>139</v>
      </c>
      <c r="H2225" t="s">
        <v>140</v>
      </c>
      <c r="I2225" t="s">
        <v>10</v>
      </c>
      <c r="J2225" t="s">
        <v>4150</v>
      </c>
      <c r="K2225">
        <v>50</v>
      </c>
      <c r="L2225">
        <v>79472120</v>
      </c>
      <c r="M2225" t="s">
        <v>2145</v>
      </c>
      <c r="N2225">
        <v>222</v>
      </c>
      <c r="O2225">
        <v>1545573.7897599977</v>
      </c>
      <c r="P2225" s="49" t="s">
        <v>34</v>
      </c>
      <c r="Q2225" s="49">
        <v>8750000</v>
      </c>
      <c r="R2225" s="49">
        <v>32.510452999999998</v>
      </c>
      <c r="S2225" s="49">
        <v>52.540310169999998</v>
      </c>
      <c r="T2225" s="49">
        <v>91.068026500905589</v>
      </c>
      <c r="U2225" s="49" t="s">
        <v>2146</v>
      </c>
      <c r="V2225" s="49">
        <v>0.38716777524115931</v>
      </c>
      <c r="W2225" s="49">
        <v>1.46361538099982</v>
      </c>
      <c r="X2225" s="49">
        <v>2.8030414572599698</v>
      </c>
      <c r="Y2225" s="49">
        <v>43.290639746693699</v>
      </c>
      <c r="Z2225" s="49">
        <v>0.42787999999999998</v>
      </c>
      <c r="AA2225" s="49">
        <v>144.40234570000001</v>
      </c>
      <c r="AB2225" s="49">
        <v>1.7927415840000001</v>
      </c>
      <c r="AC2225" s="51">
        <v>0.6227652678487694</v>
      </c>
      <c r="AD2225" s="53">
        <v>87500</v>
      </c>
      <c r="AE2225" s="51">
        <v>17.663700454399976</v>
      </c>
      <c r="AF2225" s="51">
        <v>46.824162647141222</v>
      </c>
      <c r="AG2225" s="51">
        <v>5.3832029648609652</v>
      </c>
      <c r="AH2225" s="51">
        <v>0.19248116810698981</v>
      </c>
      <c r="AI2225" s="51">
        <v>0.11496634772580666</v>
      </c>
      <c r="AJ2225" s="51">
        <v>0.11715383591147577</v>
      </c>
      <c r="AK2225" s="51">
        <v>89.367610714149279</v>
      </c>
      <c r="AL2225" s="51">
        <v>54.767351695334106</v>
      </c>
      <c r="AM2225" s="51">
        <v>123.96786973296443</v>
      </c>
    </row>
    <row r="2226" spans="1:39">
      <c r="A2226" t="s">
        <v>4593</v>
      </c>
      <c r="B2226">
        <v>7</v>
      </c>
      <c r="C2226" t="s">
        <v>4594</v>
      </c>
      <c r="D2226" t="s">
        <v>4149</v>
      </c>
      <c r="E2226" t="s">
        <v>137</v>
      </c>
      <c r="F2226" t="s">
        <v>138</v>
      </c>
      <c r="G2226" t="s">
        <v>139</v>
      </c>
      <c r="H2226" t="s">
        <v>140</v>
      </c>
      <c r="I2226" t="s">
        <v>10</v>
      </c>
      <c r="J2226" t="s">
        <v>4150</v>
      </c>
      <c r="K2226">
        <v>50</v>
      </c>
      <c r="L2226">
        <v>79472120</v>
      </c>
      <c r="M2226" t="s">
        <v>2145</v>
      </c>
      <c r="N2226">
        <v>223</v>
      </c>
      <c r="O2226">
        <v>1552567.3363199977</v>
      </c>
      <c r="P2226" s="49" t="s">
        <v>34</v>
      </c>
      <c r="Q2226" s="49">
        <v>8750000</v>
      </c>
      <c r="R2226" s="49">
        <v>32.510452999999998</v>
      </c>
      <c r="S2226" s="49">
        <v>52.540310169999998</v>
      </c>
      <c r="T2226" s="49">
        <v>91.068026500905589</v>
      </c>
      <c r="U2226" s="49" t="s">
        <v>2146</v>
      </c>
      <c r="V2226" s="49">
        <v>0.38716777524115931</v>
      </c>
      <c r="W2226" s="49">
        <v>1.46361538099982</v>
      </c>
      <c r="X2226" s="49">
        <v>2.8030414572599698</v>
      </c>
      <c r="Y2226" s="49">
        <v>43.290639746693699</v>
      </c>
      <c r="Z2226" s="49">
        <v>0.42787999999999998</v>
      </c>
      <c r="AA2226" s="49">
        <v>144.40234570000001</v>
      </c>
      <c r="AB2226" s="49">
        <v>1.7927415840000001</v>
      </c>
      <c r="AC2226" s="51">
        <v>0.6227652678487694</v>
      </c>
      <c r="AD2226" s="53">
        <v>87500</v>
      </c>
      <c r="AE2226" s="51">
        <v>17.743626700799972</v>
      </c>
      <c r="AF2226" s="51">
        <v>47.036036686268545</v>
      </c>
      <c r="AG2226" s="51">
        <v>5.4240872139153113</v>
      </c>
      <c r="AH2226" s="51">
        <v>0.19296488244969556</v>
      </c>
      <c r="AI2226" s="51">
        <v>0.11531769247681514</v>
      </c>
      <c r="AJ2226" s="51">
        <v>0.11715383591147577</v>
      </c>
      <c r="AK2226" s="51">
        <v>89.640724034313806</v>
      </c>
      <c r="AL2226" s="51">
        <v>54.93472433894182</v>
      </c>
      <c r="AM2226" s="51">
        <v>124.34672372968581</v>
      </c>
    </row>
    <row r="2227" spans="1:39">
      <c r="A2227" t="s">
        <v>4595</v>
      </c>
      <c r="B2227">
        <v>7</v>
      </c>
      <c r="C2227" t="s">
        <v>4596</v>
      </c>
      <c r="D2227" t="s">
        <v>4149</v>
      </c>
      <c r="E2227" t="s">
        <v>137</v>
      </c>
      <c r="F2227" t="s">
        <v>138</v>
      </c>
      <c r="G2227" t="s">
        <v>139</v>
      </c>
      <c r="H2227" t="s">
        <v>140</v>
      </c>
      <c r="I2227" t="s">
        <v>10</v>
      </c>
      <c r="J2227" t="s">
        <v>4150</v>
      </c>
      <c r="K2227">
        <v>50</v>
      </c>
      <c r="L2227">
        <v>79472120</v>
      </c>
      <c r="M2227" t="s">
        <v>2145</v>
      </c>
      <c r="N2227">
        <v>224</v>
      </c>
      <c r="O2227">
        <v>1559560.8828799976</v>
      </c>
      <c r="P2227" s="49" t="s">
        <v>34</v>
      </c>
      <c r="Q2227" s="49">
        <v>8750000</v>
      </c>
      <c r="R2227" s="49">
        <v>32.510452999999998</v>
      </c>
      <c r="S2227" s="49">
        <v>52.540310169999998</v>
      </c>
      <c r="T2227" s="49">
        <v>91.068026500905589</v>
      </c>
      <c r="U2227" s="49" t="s">
        <v>2146</v>
      </c>
      <c r="V2227" s="49">
        <v>0.38716777524115931</v>
      </c>
      <c r="W2227" s="49">
        <v>1.46361538099982</v>
      </c>
      <c r="X2227" s="49">
        <v>2.8030414572599698</v>
      </c>
      <c r="Y2227" s="49">
        <v>43.290639746693699</v>
      </c>
      <c r="Z2227" s="49">
        <v>0.42787999999999998</v>
      </c>
      <c r="AA2227" s="49">
        <v>144.40234570000001</v>
      </c>
      <c r="AB2227" s="49">
        <v>1.7927415840000001</v>
      </c>
      <c r="AC2227" s="51">
        <v>0.6227652678487694</v>
      </c>
      <c r="AD2227" s="53">
        <v>87500</v>
      </c>
      <c r="AE2227" s="51">
        <v>17.823552947199971</v>
      </c>
      <c r="AF2227" s="51">
        <v>47.247910725395883</v>
      </c>
      <c r="AG2227" s="51">
        <v>5.465073386476738</v>
      </c>
      <c r="AH2227" s="51">
        <v>0.19344593953199574</v>
      </c>
      <c r="AI2227" s="51">
        <v>0.11566804336047067</v>
      </c>
      <c r="AJ2227" s="51">
        <v>0.11715383591147577</v>
      </c>
      <c r="AK2227" s="51">
        <v>89.91306478448324</v>
      </c>
      <c r="AL2227" s="51">
        <v>55.101623526760633</v>
      </c>
      <c r="AM2227" s="51">
        <v>124.72450604220583</v>
      </c>
    </row>
    <row r="2228" spans="1:39">
      <c r="A2228" t="s">
        <v>4597</v>
      </c>
      <c r="B2228">
        <v>7</v>
      </c>
      <c r="C2228" t="s">
        <v>4598</v>
      </c>
      <c r="D2228" t="s">
        <v>4149</v>
      </c>
      <c r="E2228" t="s">
        <v>137</v>
      </c>
      <c r="F2228" t="s">
        <v>138</v>
      </c>
      <c r="G2228" t="s">
        <v>139</v>
      </c>
      <c r="H2228" t="s">
        <v>140</v>
      </c>
      <c r="I2228" t="s">
        <v>10</v>
      </c>
      <c r="J2228" t="s">
        <v>4150</v>
      </c>
      <c r="K2228">
        <v>50</v>
      </c>
      <c r="L2228">
        <v>79472120</v>
      </c>
      <c r="M2228" t="s">
        <v>2145</v>
      </c>
      <c r="N2228">
        <v>225</v>
      </c>
      <c r="O2228">
        <v>1566554.4294399975</v>
      </c>
      <c r="P2228" s="49" t="s">
        <v>34</v>
      </c>
      <c r="Q2228" s="49">
        <v>8750000</v>
      </c>
      <c r="R2228" s="49">
        <v>32.510452999999998</v>
      </c>
      <c r="S2228" s="49">
        <v>52.540310169999998</v>
      </c>
      <c r="T2228" s="49">
        <v>91.068026500905589</v>
      </c>
      <c r="U2228" s="49" t="s">
        <v>2146</v>
      </c>
      <c r="V2228" s="49">
        <v>0.38716777524115931</v>
      </c>
      <c r="W2228" s="49">
        <v>1.46361538099982</v>
      </c>
      <c r="X2228" s="49">
        <v>2.8030414572599698</v>
      </c>
      <c r="Y2228" s="49">
        <v>43.290639746693699</v>
      </c>
      <c r="Z2228" s="49">
        <v>0.42787999999999998</v>
      </c>
      <c r="AA2228" s="49">
        <v>144.40234570000001</v>
      </c>
      <c r="AB2228" s="49">
        <v>1.7927415840000001</v>
      </c>
      <c r="AC2228" s="51">
        <v>0.6227652678487694</v>
      </c>
      <c r="AD2228" s="53">
        <v>87500</v>
      </c>
      <c r="AE2228" s="51">
        <v>17.903479193599971</v>
      </c>
      <c r="AF2228" s="51">
        <v>47.459784764523214</v>
      </c>
      <c r="AG2228" s="51">
        <v>5.5061609201534267</v>
      </c>
      <c r="AH2228" s="51">
        <v>0.19392434224561231</v>
      </c>
      <c r="AI2228" s="51">
        <v>0.11601740183763647</v>
      </c>
      <c r="AJ2228" s="51">
        <v>0.11715383591147577</v>
      </c>
      <c r="AK2228" s="51">
        <v>90.184634100240785</v>
      </c>
      <c r="AL2228" s="51">
        <v>55.268049954712566</v>
      </c>
      <c r="AM2228" s="51">
        <v>125.10121824576899</v>
      </c>
    </row>
    <row r="2229" spans="1:39">
      <c r="A2229" t="s">
        <v>4599</v>
      </c>
      <c r="B2229">
        <v>7</v>
      </c>
      <c r="C2229" t="s">
        <v>4600</v>
      </c>
      <c r="D2229" t="s">
        <v>4149</v>
      </c>
      <c r="E2229" t="s">
        <v>137</v>
      </c>
      <c r="F2229" t="s">
        <v>138</v>
      </c>
      <c r="G2229" t="s">
        <v>139</v>
      </c>
      <c r="H2229" t="s">
        <v>140</v>
      </c>
      <c r="I2229" t="s">
        <v>10</v>
      </c>
      <c r="J2229" t="s">
        <v>4150</v>
      </c>
      <c r="K2229">
        <v>50</v>
      </c>
      <c r="L2229">
        <v>79472120</v>
      </c>
      <c r="M2229" t="s">
        <v>2145</v>
      </c>
      <c r="N2229">
        <v>226</v>
      </c>
      <c r="O2229">
        <v>1573547.9759999975</v>
      </c>
      <c r="P2229" s="49" t="s">
        <v>34</v>
      </c>
      <c r="Q2229" s="49">
        <v>8750000</v>
      </c>
      <c r="R2229" s="49">
        <v>32.510452999999998</v>
      </c>
      <c r="S2229" s="49">
        <v>52.540310169999998</v>
      </c>
      <c r="T2229" s="49">
        <v>91.068026500905589</v>
      </c>
      <c r="U2229" s="49" t="s">
        <v>2146</v>
      </c>
      <c r="V2229" s="49">
        <v>0.38716777524115931</v>
      </c>
      <c r="W2229" s="49">
        <v>1.46361538099982</v>
      </c>
      <c r="X2229" s="49">
        <v>2.8030414572599698</v>
      </c>
      <c r="Y2229" s="49">
        <v>43.290639746693699</v>
      </c>
      <c r="Z2229" s="49">
        <v>0.42787999999999998</v>
      </c>
      <c r="AA2229" s="49">
        <v>144.40234570000001</v>
      </c>
      <c r="AB2229" s="49">
        <v>1.7927415840000001</v>
      </c>
      <c r="AC2229" s="51">
        <v>0.6227652678487694</v>
      </c>
      <c r="AD2229" s="53">
        <v>87500</v>
      </c>
      <c r="AE2229" s="51">
        <v>17.98340543999997</v>
      </c>
      <c r="AF2229" s="51">
        <v>47.671658803650551</v>
      </c>
      <c r="AG2229" s="51">
        <v>5.5473492531659279</v>
      </c>
      <c r="AH2229" s="51">
        <v>0.19440009348076226</v>
      </c>
      <c r="AI2229" s="51">
        <v>0.11636576935605036</v>
      </c>
      <c r="AJ2229" s="51">
        <v>0.11715383591147577</v>
      </c>
      <c r="AK2229" s="51">
        <v>90.455433106966808</v>
      </c>
      <c r="AL2229" s="51">
        <v>55.434004312466961</v>
      </c>
      <c r="AM2229" s="51">
        <v>125.47686190146665</v>
      </c>
    </row>
    <row r="2230" spans="1:39">
      <c r="A2230" t="s">
        <v>4601</v>
      </c>
      <c r="B2230">
        <v>7</v>
      </c>
      <c r="C2230" t="s">
        <v>4602</v>
      </c>
      <c r="D2230" t="s">
        <v>4149</v>
      </c>
      <c r="E2230" t="s">
        <v>137</v>
      </c>
      <c r="F2230" t="s">
        <v>138</v>
      </c>
      <c r="G2230" t="s">
        <v>139</v>
      </c>
      <c r="H2230" t="s">
        <v>140</v>
      </c>
      <c r="I2230" t="s">
        <v>10</v>
      </c>
      <c r="J2230" t="s">
        <v>4150</v>
      </c>
      <c r="K2230">
        <v>50</v>
      </c>
      <c r="L2230">
        <v>79472120</v>
      </c>
      <c r="M2230" t="s">
        <v>2145</v>
      </c>
      <c r="N2230">
        <v>227</v>
      </c>
      <c r="O2230">
        <v>1580541.5225599974</v>
      </c>
      <c r="P2230" s="49" t="s">
        <v>34</v>
      </c>
      <c r="Q2230" s="49">
        <v>8750000</v>
      </c>
      <c r="R2230" s="49">
        <v>32.510452999999998</v>
      </c>
      <c r="S2230" s="49">
        <v>52.540310169999998</v>
      </c>
      <c r="T2230" s="49">
        <v>91.068026500905589</v>
      </c>
      <c r="U2230" s="49" t="s">
        <v>2146</v>
      </c>
      <c r="V2230" s="49">
        <v>0.38716777524115931</v>
      </c>
      <c r="W2230" s="49">
        <v>1.46361538099982</v>
      </c>
      <c r="X2230" s="49">
        <v>2.8030414572599698</v>
      </c>
      <c r="Y2230" s="49">
        <v>43.290639746693699</v>
      </c>
      <c r="Z2230" s="49">
        <v>0.42787999999999998</v>
      </c>
      <c r="AA2230" s="49">
        <v>144.40234570000001</v>
      </c>
      <c r="AB2230" s="49">
        <v>1.7927415840000001</v>
      </c>
      <c r="AC2230" s="51">
        <v>0.6227652678487694</v>
      </c>
      <c r="AD2230" s="53">
        <v>87500</v>
      </c>
      <c r="AE2230" s="51">
        <v>18.06333168639997</v>
      </c>
      <c r="AF2230" s="51">
        <v>47.883532842777889</v>
      </c>
      <c r="AG2230" s="51">
        <v>5.5886378243469181</v>
      </c>
      <c r="AH2230" s="51">
        <v>0.19487319612657011</v>
      </c>
      <c r="AI2230" s="51">
        <v>0.11671314735061018</v>
      </c>
      <c r="AJ2230" s="51">
        <v>0.11715383591147577</v>
      </c>
      <c r="AK2230" s="51">
        <v>90.725462920060679</v>
      </c>
      <c r="AL2230" s="51">
        <v>55.599487283576487</v>
      </c>
      <c r="AM2230" s="51">
        <v>125.85143855654485</v>
      </c>
    </row>
    <row r="2231" spans="1:39">
      <c r="A2231" t="s">
        <v>4603</v>
      </c>
      <c r="B2231">
        <v>7</v>
      </c>
      <c r="C2231" t="s">
        <v>4604</v>
      </c>
      <c r="D2231" t="s">
        <v>4149</v>
      </c>
      <c r="E2231" t="s">
        <v>137</v>
      </c>
      <c r="F2231" t="s">
        <v>138</v>
      </c>
      <c r="G2231" t="s">
        <v>139</v>
      </c>
      <c r="H2231" t="s">
        <v>140</v>
      </c>
      <c r="I2231" t="s">
        <v>10</v>
      </c>
      <c r="J2231" t="s">
        <v>4150</v>
      </c>
      <c r="K2231">
        <v>50</v>
      </c>
      <c r="L2231">
        <v>79472120</v>
      </c>
      <c r="M2231" t="s">
        <v>2145</v>
      </c>
      <c r="N2231">
        <v>228</v>
      </c>
      <c r="O2231">
        <v>1587535.0691199973</v>
      </c>
      <c r="P2231" s="49" t="s">
        <v>34</v>
      </c>
      <c r="Q2231" s="49">
        <v>8750000</v>
      </c>
      <c r="R2231" s="49">
        <v>32.510452999999998</v>
      </c>
      <c r="S2231" s="49">
        <v>52.540310169999998</v>
      </c>
      <c r="T2231" s="49">
        <v>91.068026500905589</v>
      </c>
      <c r="U2231" s="49" t="s">
        <v>2146</v>
      </c>
      <c r="V2231" s="49">
        <v>0.38716777524115931</v>
      </c>
      <c r="W2231" s="49">
        <v>1.46361538099982</v>
      </c>
      <c r="X2231" s="49">
        <v>2.8030414572599698</v>
      </c>
      <c r="Y2231" s="49">
        <v>43.290639746693699</v>
      </c>
      <c r="Z2231" s="49">
        <v>0.42787999999999998</v>
      </c>
      <c r="AA2231" s="49">
        <v>144.40234570000001</v>
      </c>
      <c r="AB2231" s="49">
        <v>1.7927415840000001</v>
      </c>
      <c r="AC2231" s="51">
        <v>0.6227652678487694</v>
      </c>
      <c r="AD2231" s="53">
        <v>87500</v>
      </c>
      <c r="AE2231" s="51">
        <v>18.143257932799969</v>
      </c>
      <c r="AF2231" s="51">
        <v>48.09540688190522</v>
      </c>
      <c r="AG2231" s="51">
        <v>5.6300260731411127</v>
      </c>
      <c r="AH2231" s="51">
        <v>0.19534365307172596</v>
      </c>
      <c r="AI2231" s="51">
        <v>0.11705953724365474</v>
      </c>
      <c r="AJ2231" s="51">
        <v>0.11715383591147577</v>
      </c>
      <c r="AK2231" s="51">
        <v>90.994724645159152</v>
      </c>
      <c r="AL2231" s="51">
        <v>55.764499545610988</v>
      </c>
      <c r="AM2231" s="51">
        <v>126.22494974470729</v>
      </c>
    </row>
    <row r="2232" spans="1:39">
      <c r="A2232" t="s">
        <v>4605</v>
      </c>
      <c r="B2232">
        <v>7</v>
      </c>
      <c r="C2232" t="s">
        <v>4606</v>
      </c>
      <c r="D2232" t="s">
        <v>4149</v>
      </c>
      <c r="E2232" t="s">
        <v>137</v>
      </c>
      <c r="F2232" t="s">
        <v>138</v>
      </c>
      <c r="G2232" t="s">
        <v>139</v>
      </c>
      <c r="H2232" t="s">
        <v>140</v>
      </c>
      <c r="I2232" t="s">
        <v>10</v>
      </c>
      <c r="J2232" t="s">
        <v>4150</v>
      </c>
      <c r="K2232">
        <v>50</v>
      </c>
      <c r="L2232">
        <v>79472120</v>
      </c>
      <c r="M2232" t="s">
        <v>2145</v>
      </c>
      <c r="N2232">
        <v>229</v>
      </c>
      <c r="O2232">
        <v>1594528.6156799973</v>
      </c>
      <c r="P2232" s="49" t="s">
        <v>34</v>
      </c>
      <c r="Q2232" s="49">
        <v>8750000</v>
      </c>
      <c r="R2232" s="49">
        <v>32.510452999999998</v>
      </c>
      <c r="S2232" s="49">
        <v>52.540310169999998</v>
      </c>
      <c r="T2232" s="49">
        <v>91.068026500905589</v>
      </c>
      <c r="U2232" s="49" t="s">
        <v>2146</v>
      </c>
      <c r="V2232" s="49">
        <v>0.38716777524115931</v>
      </c>
      <c r="W2232" s="49">
        <v>1.46361538099982</v>
      </c>
      <c r="X2232" s="49">
        <v>2.8030414572599698</v>
      </c>
      <c r="Y2232" s="49">
        <v>43.290639746693699</v>
      </c>
      <c r="Z2232" s="49">
        <v>0.42787999999999998</v>
      </c>
      <c r="AA2232" s="49">
        <v>144.40234570000001</v>
      </c>
      <c r="AB2232" s="49">
        <v>1.7927415840000001</v>
      </c>
      <c r="AC2232" s="51">
        <v>0.6227652678487694</v>
      </c>
      <c r="AD2232" s="53">
        <v>87500</v>
      </c>
      <c r="AE2232" s="51">
        <v>18.223184179199968</v>
      </c>
      <c r="AF2232" s="51">
        <v>48.307280921032557</v>
      </c>
      <c r="AG2232" s="51">
        <v>5.6715134396051878</v>
      </c>
      <c r="AH2232" s="51">
        <v>0.19581146720453541</v>
      </c>
      <c r="AI2232" s="51">
        <v>0.11740494044523755</v>
      </c>
      <c r="AJ2232" s="51">
        <v>0.11715383591147577</v>
      </c>
      <c r="AK2232" s="51">
        <v>91.263219378349191</v>
      </c>
      <c r="AL2232" s="51">
        <v>55.929041770287874</v>
      </c>
      <c r="AM2232" s="51">
        <v>126.59739698641049</v>
      </c>
    </row>
    <row r="2233" spans="1:39">
      <c r="A2233" t="s">
        <v>4607</v>
      </c>
      <c r="B2233">
        <v>7</v>
      </c>
      <c r="C2233" t="s">
        <v>4608</v>
      </c>
      <c r="D2233" t="s">
        <v>4149</v>
      </c>
      <c r="E2233" t="s">
        <v>137</v>
      </c>
      <c r="F2233" t="s">
        <v>138</v>
      </c>
      <c r="G2233" t="s">
        <v>139</v>
      </c>
      <c r="H2233" t="s">
        <v>140</v>
      </c>
      <c r="I2233" t="s">
        <v>10</v>
      </c>
      <c r="J2233" t="s">
        <v>4150</v>
      </c>
      <c r="K2233">
        <v>50</v>
      </c>
      <c r="L2233">
        <v>79472120</v>
      </c>
      <c r="M2233" t="s">
        <v>2145</v>
      </c>
      <c r="N2233">
        <v>230</v>
      </c>
      <c r="O2233">
        <v>1601522.1622399972</v>
      </c>
      <c r="P2233" s="49" t="s">
        <v>34</v>
      </c>
      <c r="Q2233" s="49">
        <v>8750000</v>
      </c>
      <c r="R2233" s="49">
        <v>32.510452999999998</v>
      </c>
      <c r="S2233" s="49">
        <v>52.540310169999998</v>
      </c>
      <c r="T2233" s="49">
        <v>91.068026500905589</v>
      </c>
      <c r="U2233" s="49" t="s">
        <v>2146</v>
      </c>
      <c r="V2233" s="49">
        <v>0.38716777524115931</v>
      </c>
      <c r="W2233" s="49">
        <v>1.46361538099982</v>
      </c>
      <c r="X2233" s="49">
        <v>2.8030414572599698</v>
      </c>
      <c r="Y2233" s="49">
        <v>43.290639746693699</v>
      </c>
      <c r="Z2233" s="49">
        <v>0.42787999999999998</v>
      </c>
      <c r="AA2233" s="49">
        <v>144.40234570000001</v>
      </c>
      <c r="AB2233" s="49">
        <v>1.7927415840000001</v>
      </c>
      <c r="AC2233" s="51">
        <v>0.6227652678487694</v>
      </c>
      <c r="AD2233" s="53">
        <v>87500</v>
      </c>
      <c r="AE2233" s="51">
        <v>18.303110425599968</v>
      </c>
      <c r="AF2233" s="51">
        <v>48.519154960159888</v>
      </c>
      <c r="AG2233" s="51">
        <v>5.713099364407852</v>
      </c>
      <c r="AH2233" s="51">
        <v>0.19627664141368537</v>
      </c>
      <c r="AI2233" s="51">
        <v>0.11774935835339671</v>
      </c>
      <c r="AJ2233" s="51">
        <v>0.11715383591147577</v>
      </c>
      <c r="AK2233" s="51">
        <v>91.530948206377701</v>
      </c>
      <c r="AL2233" s="51">
        <v>56.09311462360067</v>
      </c>
      <c r="AM2233" s="51">
        <v>126.96878178915473</v>
      </c>
    </row>
    <row r="2234" spans="1:39">
      <c r="A2234" t="s">
        <v>4609</v>
      </c>
      <c r="B2234">
        <v>7</v>
      </c>
      <c r="C2234" t="s">
        <v>4610</v>
      </c>
      <c r="D2234" t="s">
        <v>4149</v>
      </c>
      <c r="E2234" t="s">
        <v>137</v>
      </c>
      <c r="F2234" t="s">
        <v>138</v>
      </c>
      <c r="G2234" t="s">
        <v>139</v>
      </c>
      <c r="H2234" t="s">
        <v>140</v>
      </c>
      <c r="I2234" t="s">
        <v>10</v>
      </c>
      <c r="J2234" t="s">
        <v>4150</v>
      </c>
      <c r="K2234">
        <v>50</v>
      </c>
      <c r="L2234">
        <v>79472120</v>
      </c>
      <c r="M2234" t="s">
        <v>2145</v>
      </c>
      <c r="N2234">
        <v>231</v>
      </c>
      <c r="O2234">
        <v>1608515.7087999971</v>
      </c>
      <c r="P2234" s="49" t="s">
        <v>34</v>
      </c>
      <c r="Q2234" s="49">
        <v>8750000</v>
      </c>
      <c r="R2234" s="49">
        <v>32.510452999999998</v>
      </c>
      <c r="S2234" s="49">
        <v>52.540310169999998</v>
      </c>
      <c r="T2234" s="49">
        <v>91.068026500905589</v>
      </c>
      <c r="U2234" s="49" t="s">
        <v>2146</v>
      </c>
      <c r="V2234" s="49">
        <v>0.38716777524115931</v>
      </c>
      <c r="W2234" s="49">
        <v>1.46361538099982</v>
      </c>
      <c r="X2234" s="49">
        <v>2.8030414572599698</v>
      </c>
      <c r="Y2234" s="49">
        <v>43.290639746693699</v>
      </c>
      <c r="Z2234" s="49">
        <v>0.42787999999999998</v>
      </c>
      <c r="AA2234" s="49">
        <v>144.40234570000001</v>
      </c>
      <c r="AB2234" s="49">
        <v>1.7927415840000001</v>
      </c>
      <c r="AC2234" s="51">
        <v>0.6227652678487694</v>
      </c>
      <c r="AD2234" s="53">
        <v>87500</v>
      </c>
      <c r="AE2234" s="51">
        <v>18.383036671999967</v>
      </c>
      <c r="AF2234" s="51">
        <v>48.731028999287226</v>
      </c>
      <c r="AG2234" s="51">
        <v>5.7547832888299721</v>
      </c>
      <c r="AH2234" s="51">
        <v>0.19673917858840545</v>
      </c>
      <c r="AI2234" s="51">
        <v>0.11809279235441848</v>
      </c>
      <c r="AJ2234" s="51">
        <v>0.11715383591147577</v>
      </c>
      <c r="AK2234" s="51">
        <v>91.797912206856495</v>
      </c>
      <c r="AL2234" s="51">
        <v>56.256718765944605</v>
      </c>
      <c r="AM2234" s="51">
        <v>127.33910564776836</v>
      </c>
    </row>
    <row r="2235" spans="1:39">
      <c r="A2235" t="s">
        <v>4611</v>
      </c>
      <c r="B2235">
        <v>7</v>
      </c>
      <c r="C2235" t="s">
        <v>4612</v>
      </c>
      <c r="D2235" t="s">
        <v>4149</v>
      </c>
      <c r="E2235" t="s">
        <v>137</v>
      </c>
      <c r="F2235" t="s">
        <v>138</v>
      </c>
      <c r="G2235" t="s">
        <v>139</v>
      </c>
      <c r="H2235" t="s">
        <v>140</v>
      </c>
      <c r="I2235" t="s">
        <v>10</v>
      </c>
      <c r="J2235" t="s">
        <v>4150</v>
      </c>
      <c r="K2235">
        <v>50</v>
      </c>
      <c r="L2235">
        <v>79472120</v>
      </c>
      <c r="M2235" t="s">
        <v>2145</v>
      </c>
      <c r="N2235">
        <v>232</v>
      </c>
      <c r="O2235">
        <v>1615509.255359997</v>
      </c>
      <c r="P2235" s="49" t="s">
        <v>34</v>
      </c>
      <c r="Q2235" s="49">
        <v>8750000</v>
      </c>
      <c r="R2235" s="49">
        <v>32.510452999999998</v>
      </c>
      <c r="S2235" s="49">
        <v>52.540310169999998</v>
      </c>
      <c r="T2235" s="49">
        <v>91.068026500905589</v>
      </c>
      <c r="U2235" s="49" t="s">
        <v>2146</v>
      </c>
      <c r="V2235" s="49">
        <v>0.38716777524115931</v>
      </c>
      <c r="W2235" s="49">
        <v>1.46361538099982</v>
      </c>
      <c r="X2235" s="49">
        <v>2.8030414572599698</v>
      </c>
      <c r="Y2235" s="49">
        <v>43.290639746693699</v>
      </c>
      <c r="Z2235" s="49">
        <v>0.42787999999999998</v>
      </c>
      <c r="AA2235" s="49">
        <v>144.40234570000001</v>
      </c>
      <c r="AB2235" s="49">
        <v>1.7927415840000001</v>
      </c>
      <c r="AC2235" s="51">
        <v>0.6227652678487694</v>
      </c>
      <c r="AD2235" s="53">
        <v>87500</v>
      </c>
      <c r="AE2235" s="51">
        <v>18.462962918399967</v>
      </c>
      <c r="AF2235" s="51">
        <v>48.942903038414563</v>
      </c>
      <c r="AG2235" s="51">
        <v>5.7965646547647731</v>
      </c>
      <c r="AH2235" s="51">
        <v>0.19719908161891458</v>
      </c>
      <c r="AI2235" s="51">
        <v>0.11843524382309596</v>
      </c>
      <c r="AJ2235" s="51">
        <v>0.11715383591147577</v>
      </c>
      <c r="AK2235" s="51">
        <v>92.064112448463263</v>
      </c>
      <c r="AL2235" s="51">
        <v>56.419854852239823</v>
      </c>
      <c r="AM2235" s="51">
        <v>127.70837004468669</v>
      </c>
    </row>
    <row r="2236" spans="1:39">
      <c r="A2236" t="s">
        <v>4613</v>
      </c>
      <c r="B2236">
        <v>7</v>
      </c>
      <c r="C2236" t="s">
        <v>4614</v>
      </c>
      <c r="D2236" t="s">
        <v>4149</v>
      </c>
      <c r="E2236" t="s">
        <v>137</v>
      </c>
      <c r="F2236" t="s">
        <v>138</v>
      </c>
      <c r="G2236" t="s">
        <v>139</v>
      </c>
      <c r="H2236" t="s">
        <v>140</v>
      </c>
      <c r="I2236" t="s">
        <v>10</v>
      </c>
      <c r="J2236" t="s">
        <v>4150</v>
      </c>
      <c r="K2236">
        <v>50</v>
      </c>
      <c r="L2236">
        <v>79472120</v>
      </c>
      <c r="M2236" t="s">
        <v>2145</v>
      </c>
      <c r="N2236">
        <v>233</v>
      </c>
      <c r="O2236">
        <v>1622502.801919997</v>
      </c>
      <c r="P2236" s="49" t="s">
        <v>34</v>
      </c>
      <c r="Q2236" s="49">
        <v>8750000</v>
      </c>
      <c r="R2236" s="49">
        <v>32.510452999999998</v>
      </c>
      <c r="S2236" s="49">
        <v>52.540310169999998</v>
      </c>
      <c r="T2236" s="49">
        <v>91.068026500905589</v>
      </c>
      <c r="U2236" s="49" t="s">
        <v>2146</v>
      </c>
      <c r="V2236" s="49">
        <v>0.38716777524115931</v>
      </c>
      <c r="W2236" s="49">
        <v>1.46361538099982</v>
      </c>
      <c r="X2236" s="49">
        <v>2.8030414572599698</v>
      </c>
      <c r="Y2236" s="49">
        <v>43.290639746693699</v>
      </c>
      <c r="Z2236" s="49">
        <v>0.42787999999999998</v>
      </c>
      <c r="AA2236" s="49">
        <v>144.40234570000001</v>
      </c>
      <c r="AB2236" s="49">
        <v>1.7927415840000001</v>
      </c>
      <c r="AC2236" s="51">
        <v>0.6227652678487694</v>
      </c>
      <c r="AD2236" s="53">
        <v>87500</v>
      </c>
      <c r="AE2236" s="51">
        <v>18.542889164799966</v>
      </c>
      <c r="AF2236" s="51">
        <v>49.154777077541894</v>
      </c>
      <c r="AG2236" s="51">
        <v>5.8384429047181419</v>
      </c>
      <c r="AH2236" s="51">
        <v>0.19765635339684562</v>
      </c>
      <c r="AI2236" s="51">
        <v>0.11877671412298281</v>
      </c>
      <c r="AJ2236" s="51">
        <v>0.11715383591147577</v>
      </c>
      <c r="AK2236" s="51">
        <v>92.329549991138904</v>
      </c>
      <c r="AL2236" s="51">
        <v>56.582523532052257</v>
      </c>
      <c r="AM2236" s="51">
        <v>128.07657645022553</v>
      </c>
    </row>
    <row r="2237" spans="1:39">
      <c r="A2237" t="s">
        <v>4615</v>
      </c>
      <c r="B2237">
        <v>7</v>
      </c>
      <c r="C2237" t="s">
        <v>4616</v>
      </c>
      <c r="D2237" t="s">
        <v>4149</v>
      </c>
      <c r="E2237" t="s">
        <v>137</v>
      </c>
      <c r="F2237" t="s">
        <v>138</v>
      </c>
      <c r="G2237" t="s">
        <v>139</v>
      </c>
      <c r="H2237" t="s">
        <v>140</v>
      </c>
      <c r="I2237" t="s">
        <v>10</v>
      </c>
      <c r="J2237" t="s">
        <v>4150</v>
      </c>
      <c r="K2237">
        <v>50</v>
      </c>
      <c r="L2237">
        <v>79472120</v>
      </c>
      <c r="M2237" t="s">
        <v>2145</v>
      </c>
      <c r="N2237">
        <v>234</v>
      </c>
      <c r="O2237">
        <v>1629496.3484799969</v>
      </c>
      <c r="P2237" s="49" t="s">
        <v>34</v>
      </c>
      <c r="Q2237" s="49">
        <v>8750000</v>
      </c>
      <c r="R2237" s="49">
        <v>32.510452999999998</v>
      </c>
      <c r="S2237" s="49">
        <v>52.540310169999998</v>
      </c>
      <c r="T2237" s="49">
        <v>91.068026500905589</v>
      </c>
      <c r="U2237" s="49" t="s">
        <v>2146</v>
      </c>
      <c r="V2237" s="49">
        <v>0.38716777524115931</v>
      </c>
      <c r="W2237" s="49">
        <v>1.46361538099982</v>
      </c>
      <c r="X2237" s="49">
        <v>2.8030414572599698</v>
      </c>
      <c r="Y2237" s="49">
        <v>43.290639746693699</v>
      </c>
      <c r="Z2237" s="49">
        <v>0.42787999999999998</v>
      </c>
      <c r="AA2237" s="49">
        <v>144.40234570000001</v>
      </c>
      <c r="AB2237" s="49">
        <v>1.7927415840000001</v>
      </c>
      <c r="AC2237" s="51">
        <v>0.6227652678487694</v>
      </c>
      <c r="AD2237" s="53">
        <v>87500</v>
      </c>
      <c r="AE2237" s="51">
        <v>18.622815411199966</v>
      </c>
      <c r="AF2237" s="51">
        <v>49.366651116669232</v>
      </c>
      <c r="AG2237" s="51">
        <v>5.8804174818090074</v>
      </c>
      <c r="AH2237" s="51">
        <v>0.19811099681560559</v>
      </c>
      <c r="AI2237" s="51">
        <v>0.11911720460664213</v>
      </c>
      <c r="AJ2237" s="51">
        <v>0.11715383591147577</v>
      </c>
      <c r="AK2237" s="51">
        <v>92.594225886280938</v>
      </c>
      <c r="AL2237" s="51">
        <v>56.744725449712185</v>
      </c>
      <c r="AM2237" s="51">
        <v>128.44372632284967</v>
      </c>
    </row>
    <row r="2238" spans="1:39">
      <c r="A2238" t="s">
        <v>4617</v>
      </c>
      <c r="B2238">
        <v>7</v>
      </c>
      <c r="C2238" t="s">
        <v>4618</v>
      </c>
      <c r="D2238" t="s">
        <v>4149</v>
      </c>
      <c r="E2238" t="s">
        <v>137</v>
      </c>
      <c r="F2238" t="s">
        <v>138</v>
      </c>
      <c r="G2238" t="s">
        <v>139</v>
      </c>
      <c r="H2238" t="s">
        <v>140</v>
      </c>
      <c r="I2238" t="s">
        <v>10</v>
      </c>
      <c r="J2238" t="s">
        <v>4150</v>
      </c>
      <c r="K2238">
        <v>50</v>
      </c>
      <c r="L2238">
        <v>79472120</v>
      </c>
      <c r="M2238" t="s">
        <v>2145</v>
      </c>
      <c r="N2238">
        <v>235</v>
      </c>
      <c r="O2238">
        <v>1636489.8950399968</v>
      </c>
      <c r="P2238" s="49" t="s">
        <v>34</v>
      </c>
      <c r="Q2238" s="49">
        <v>8750000</v>
      </c>
      <c r="R2238" s="49">
        <v>32.510452999999998</v>
      </c>
      <c r="S2238" s="49">
        <v>52.540310169999998</v>
      </c>
      <c r="T2238" s="49">
        <v>91.068026500905589</v>
      </c>
      <c r="U2238" s="49" t="s">
        <v>2146</v>
      </c>
      <c r="V2238" s="49">
        <v>0.38716777524115931</v>
      </c>
      <c r="W2238" s="49">
        <v>1.46361538099982</v>
      </c>
      <c r="X2238" s="49">
        <v>2.8030414572599698</v>
      </c>
      <c r="Y2238" s="49">
        <v>43.290639746693699</v>
      </c>
      <c r="Z2238" s="49">
        <v>0.42787999999999998</v>
      </c>
      <c r="AA2238" s="49">
        <v>144.40234570000001</v>
      </c>
      <c r="AB2238" s="49">
        <v>1.7927415840000001</v>
      </c>
      <c r="AC2238" s="51">
        <v>0.6227652678487694</v>
      </c>
      <c r="AD2238" s="53">
        <v>87500</v>
      </c>
      <c r="AE2238" s="51">
        <v>18.702741657599965</v>
      </c>
      <c r="AF2238" s="51">
        <v>49.578525155796562</v>
      </c>
      <c r="AG2238" s="51">
        <v>5.9224878297697616</v>
      </c>
      <c r="AH2238" s="51">
        <v>0.19856301477063509</v>
      </c>
      <c r="AI2238" s="51">
        <v>0.11945671661588995</v>
      </c>
      <c r="AJ2238" s="51">
        <v>0.11715383591147577</v>
      </c>
      <c r="AK2238" s="51">
        <v>92.85814117693279</v>
      </c>
      <c r="AL2238" s="51">
        <v>56.90646124443024</v>
      </c>
      <c r="AM2238" s="51">
        <v>128.80982110943535</v>
      </c>
    </row>
    <row r="2239" spans="1:39">
      <c r="A2239" t="s">
        <v>4619</v>
      </c>
      <c r="B2239">
        <v>7</v>
      </c>
      <c r="C2239" t="s">
        <v>4620</v>
      </c>
      <c r="D2239" t="s">
        <v>4149</v>
      </c>
      <c r="E2239" t="s">
        <v>137</v>
      </c>
      <c r="F2239" t="s">
        <v>138</v>
      </c>
      <c r="G2239" t="s">
        <v>139</v>
      </c>
      <c r="H2239" t="s">
        <v>140</v>
      </c>
      <c r="I2239" t="s">
        <v>10</v>
      </c>
      <c r="J2239" t="s">
        <v>4150</v>
      </c>
      <c r="K2239">
        <v>50</v>
      </c>
      <c r="L2239">
        <v>79472120</v>
      </c>
      <c r="M2239" t="s">
        <v>2145</v>
      </c>
      <c r="N2239">
        <v>236</v>
      </c>
      <c r="O2239">
        <v>1643483.4415999968</v>
      </c>
      <c r="P2239" s="49" t="s">
        <v>34</v>
      </c>
      <c r="Q2239" s="49">
        <v>8750000</v>
      </c>
      <c r="R2239" s="49">
        <v>32.510452999999998</v>
      </c>
      <c r="S2239" s="49">
        <v>52.540310169999998</v>
      </c>
      <c r="T2239" s="49">
        <v>91.068026500905589</v>
      </c>
      <c r="U2239" s="49" t="s">
        <v>2146</v>
      </c>
      <c r="V2239" s="49">
        <v>0.38716777524115931</v>
      </c>
      <c r="W2239" s="49">
        <v>1.46361538099982</v>
      </c>
      <c r="X2239" s="49">
        <v>2.8030414572599698</v>
      </c>
      <c r="Y2239" s="49">
        <v>43.290639746693699</v>
      </c>
      <c r="Z2239" s="49">
        <v>0.42787999999999998</v>
      </c>
      <c r="AA2239" s="49">
        <v>144.40234570000001</v>
      </c>
      <c r="AB2239" s="49">
        <v>1.7927415840000001</v>
      </c>
      <c r="AC2239" s="51">
        <v>0.6227652678487694</v>
      </c>
      <c r="AD2239" s="53">
        <v>87500</v>
      </c>
      <c r="AE2239" s="51">
        <v>18.782667903999965</v>
      </c>
      <c r="AF2239" s="51">
        <v>49.7903991949239</v>
      </c>
      <c r="AG2239" s="51">
        <v>5.9646533929468202</v>
      </c>
      <c r="AH2239" s="51">
        <v>0.19901241015996662</v>
      </c>
      <c r="AI2239" s="51">
        <v>0.11979525148203497</v>
      </c>
      <c r="AJ2239" s="51">
        <v>0.11715383591147577</v>
      </c>
      <c r="AK2239" s="51">
        <v>93.12129689797014</v>
      </c>
      <c r="AL2239" s="51">
        <v>57.067731550411565</v>
      </c>
      <c r="AM2239" s="51">
        <v>129.17486224552869</v>
      </c>
    </row>
    <row r="2240" spans="1:39">
      <c r="A2240" t="s">
        <v>4621</v>
      </c>
      <c r="B2240">
        <v>7</v>
      </c>
      <c r="C2240" t="s">
        <v>4622</v>
      </c>
      <c r="D2240" t="s">
        <v>4149</v>
      </c>
      <c r="E2240" t="s">
        <v>137</v>
      </c>
      <c r="F2240" t="s">
        <v>138</v>
      </c>
      <c r="G2240" t="s">
        <v>139</v>
      </c>
      <c r="H2240" t="s">
        <v>140</v>
      </c>
      <c r="I2240" t="s">
        <v>10</v>
      </c>
      <c r="J2240" t="s">
        <v>4150</v>
      </c>
      <c r="K2240">
        <v>50</v>
      </c>
      <c r="L2240">
        <v>79472120</v>
      </c>
      <c r="M2240" t="s">
        <v>2145</v>
      </c>
      <c r="N2240">
        <v>237</v>
      </c>
      <c r="O2240">
        <v>1650476.9881599967</v>
      </c>
      <c r="P2240" s="49" t="s">
        <v>34</v>
      </c>
      <c r="Q2240" s="49">
        <v>8750000</v>
      </c>
      <c r="R2240" s="49">
        <v>32.510452999999998</v>
      </c>
      <c r="S2240" s="49">
        <v>52.540310169999998</v>
      </c>
      <c r="T2240" s="49">
        <v>91.068026500905589</v>
      </c>
      <c r="U2240" s="49" t="s">
        <v>2146</v>
      </c>
      <c r="V2240" s="49">
        <v>0.38716777524115931</v>
      </c>
      <c r="W2240" s="49">
        <v>1.46361538099982</v>
      </c>
      <c r="X2240" s="49">
        <v>2.8030414572599698</v>
      </c>
      <c r="Y2240" s="49">
        <v>43.290639746693699</v>
      </c>
      <c r="Z2240" s="49">
        <v>0.42787999999999998</v>
      </c>
      <c r="AA2240" s="49">
        <v>144.40234570000001</v>
      </c>
      <c r="AB2240" s="49">
        <v>1.7927415840000001</v>
      </c>
      <c r="AC2240" s="51">
        <v>0.6227652678487694</v>
      </c>
      <c r="AD2240" s="53">
        <v>87500</v>
      </c>
      <c r="AE2240" s="51">
        <v>18.862594150399961</v>
      </c>
      <c r="AF2240" s="51">
        <v>50.002273234051223</v>
      </c>
      <c r="AG2240" s="51">
        <v>6.0069136163011745</v>
      </c>
      <c r="AH2240" s="51">
        <v>0.1994591858843002</v>
      </c>
      <c r="AI2240" s="51">
        <v>0.12013281052611234</v>
      </c>
      <c r="AJ2240" s="51">
        <v>0.11715383591147577</v>
      </c>
      <c r="AK2240" s="51">
        <v>93.383694076282652</v>
      </c>
      <c r="AL2240" s="51">
        <v>57.228536996967264</v>
      </c>
      <c r="AM2240" s="51">
        <v>129.53885115559802</v>
      </c>
    </row>
    <row r="2241" spans="1:39">
      <c r="A2241" t="s">
        <v>4623</v>
      </c>
      <c r="B2241">
        <v>7</v>
      </c>
      <c r="C2241" t="s">
        <v>4624</v>
      </c>
      <c r="D2241" t="s">
        <v>4149</v>
      </c>
      <c r="E2241" t="s">
        <v>137</v>
      </c>
      <c r="F2241" t="s">
        <v>138</v>
      </c>
      <c r="G2241" t="s">
        <v>139</v>
      </c>
      <c r="H2241" t="s">
        <v>140</v>
      </c>
      <c r="I2241" t="s">
        <v>10</v>
      </c>
      <c r="J2241" t="s">
        <v>4150</v>
      </c>
      <c r="K2241">
        <v>50</v>
      </c>
      <c r="L2241">
        <v>79472120</v>
      </c>
      <c r="M2241" t="s">
        <v>2145</v>
      </c>
      <c r="N2241">
        <v>238</v>
      </c>
      <c r="O2241">
        <v>1657470.5347199966</v>
      </c>
      <c r="P2241" s="49" t="s">
        <v>34</v>
      </c>
      <c r="Q2241" s="49">
        <v>8750000</v>
      </c>
      <c r="R2241" s="49">
        <v>32.510452999999998</v>
      </c>
      <c r="S2241" s="49">
        <v>52.540310169999998</v>
      </c>
      <c r="T2241" s="49">
        <v>91.068026500905589</v>
      </c>
      <c r="U2241" s="49" t="s">
        <v>2146</v>
      </c>
      <c r="V2241" s="49">
        <v>0.38716777524115931</v>
      </c>
      <c r="W2241" s="49">
        <v>1.46361538099982</v>
      </c>
      <c r="X2241" s="49">
        <v>2.8030414572599698</v>
      </c>
      <c r="Y2241" s="49">
        <v>43.290639746693699</v>
      </c>
      <c r="Z2241" s="49">
        <v>0.42787999999999998</v>
      </c>
      <c r="AA2241" s="49">
        <v>144.40234570000001</v>
      </c>
      <c r="AB2241" s="49">
        <v>1.7927415840000001</v>
      </c>
      <c r="AC2241" s="51">
        <v>0.6227652678487694</v>
      </c>
      <c r="AD2241" s="53">
        <v>87500</v>
      </c>
      <c r="AE2241" s="51">
        <v>18.94252039679996</v>
      </c>
      <c r="AF2241" s="51">
        <v>50.214147273178561</v>
      </c>
      <c r="AG2241" s="51">
        <v>6.0492679454091078</v>
      </c>
      <c r="AH2241" s="51">
        <v>0.19990334484763431</v>
      </c>
      <c r="AI2241" s="51">
        <v>0.12046939505911455</v>
      </c>
      <c r="AJ2241" s="51">
        <v>0.11715383591147577</v>
      </c>
      <c r="AK2241" s="51">
        <v>93.645333730953467</v>
      </c>
      <c r="AL2241" s="51">
        <v>57.38887820862432</v>
      </c>
      <c r="AM2241" s="51">
        <v>129.9017892532826</v>
      </c>
    </row>
    <row r="2242" spans="1:39">
      <c r="A2242" t="s">
        <v>4625</v>
      </c>
      <c r="B2242">
        <v>7</v>
      </c>
      <c r="C2242" t="s">
        <v>4626</v>
      </c>
      <c r="D2242" t="s">
        <v>4149</v>
      </c>
      <c r="E2242" t="s">
        <v>137</v>
      </c>
      <c r="F2242" t="s">
        <v>138</v>
      </c>
      <c r="G2242" t="s">
        <v>139</v>
      </c>
      <c r="H2242" t="s">
        <v>140</v>
      </c>
      <c r="I2242" t="s">
        <v>10</v>
      </c>
      <c r="J2242" t="s">
        <v>4150</v>
      </c>
      <c r="K2242">
        <v>50</v>
      </c>
      <c r="L2242">
        <v>79472120</v>
      </c>
      <c r="M2242" t="s">
        <v>2145</v>
      </c>
      <c r="N2242">
        <v>239</v>
      </c>
      <c r="O2242">
        <v>1664464.0812799965</v>
      </c>
      <c r="P2242" s="49" t="s">
        <v>34</v>
      </c>
      <c r="Q2242" s="49">
        <v>8750000</v>
      </c>
      <c r="R2242" s="49">
        <v>32.510452999999998</v>
      </c>
      <c r="S2242" s="49">
        <v>52.540310169999998</v>
      </c>
      <c r="T2242" s="49">
        <v>91.068026500905589</v>
      </c>
      <c r="U2242" s="49" t="s">
        <v>2146</v>
      </c>
      <c r="V2242" s="49">
        <v>0.38716777524115931</v>
      </c>
      <c r="W2242" s="49">
        <v>1.46361538099982</v>
      </c>
      <c r="X2242" s="49">
        <v>2.8030414572599698</v>
      </c>
      <c r="Y2242" s="49">
        <v>43.290639746693699</v>
      </c>
      <c r="Z2242" s="49">
        <v>0.42787999999999998</v>
      </c>
      <c r="AA2242" s="49">
        <v>144.40234570000001</v>
      </c>
      <c r="AB2242" s="49">
        <v>1.7927415840000001</v>
      </c>
      <c r="AC2242" s="51">
        <v>0.6227652678487694</v>
      </c>
      <c r="AD2242" s="53">
        <v>87500</v>
      </c>
      <c r="AE2242" s="51">
        <v>19.022446643199959</v>
      </c>
      <c r="AF2242" s="51">
        <v>50.426021312305892</v>
      </c>
      <c r="AG2242" s="51">
        <v>6.091715826462865</v>
      </c>
      <c r="AH2242" s="51">
        <v>0.20034488995722194</v>
      </c>
      <c r="AI2242" s="51">
        <v>0.12080500638221583</v>
      </c>
      <c r="AJ2242" s="51">
        <v>0.11715383591147577</v>
      </c>
      <c r="AK2242" s="51">
        <v>93.906216873433635</v>
      </c>
      <c r="AL2242" s="51">
        <v>57.548755805232517</v>
      </c>
      <c r="AM2242" s="51">
        <v>130.26367794163474</v>
      </c>
    </row>
    <row r="2243" spans="1:39">
      <c r="A2243" t="s">
        <v>4627</v>
      </c>
      <c r="B2243">
        <v>7</v>
      </c>
      <c r="C2243" t="s">
        <v>4628</v>
      </c>
      <c r="D2243" t="s">
        <v>4149</v>
      </c>
      <c r="E2243" t="s">
        <v>137</v>
      </c>
      <c r="F2243" t="s">
        <v>138</v>
      </c>
      <c r="G2243" t="s">
        <v>139</v>
      </c>
      <c r="H2243" t="s">
        <v>140</v>
      </c>
      <c r="I2243" t="s">
        <v>10</v>
      </c>
      <c r="J2243" t="s">
        <v>4150</v>
      </c>
      <c r="K2243">
        <v>50</v>
      </c>
      <c r="L2243">
        <v>79472120</v>
      </c>
      <c r="M2243" t="s">
        <v>2145</v>
      </c>
      <c r="N2243">
        <v>240</v>
      </c>
      <c r="O2243">
        <v>1671457.6278399965</v>
      </c>
      <c r="P2243" s="49" t="s">
        <v>34</v>
      </c>
      <c r="Q2243" s="49">
        <v>8750000</v>
      </c>
      <c r="R2243" s="49">
        <v>32.510452999999998</v>
      </c>
      <c r="S2243" s="49">
        <v>52.540310169999998</v>
      </c>
      <c r="T2243" s="49">
        <v>91.068026500905589</v>
      </c>
      <c r="U2243" s="49" t="s">
        <v>2146</v>
      </c>
      <c r="V2243" s="49">
        <v>0.38716777524115931</v>
      </c>
      <c r="W2243" s="49">
        <v>1.46361538099982</v>
      </c>
      <c r="X2243" s="49">
        <v>2.8030414572599698</v>
      </c>
      <c r="Y2243" s="49">
        <v>43.290639746693699</v>
      </c>
      <c r="Z2243" s="49">
        <v>0.42787999999999998</v>
      </c>
      <c r="AA2243" s="49">
        <v>144.40234570000001</v>
      </c>
      <c r="AB2243" s="49">
        <v>1.7927415840000001</v>
      </c>
      <c r="AC2243" s="51">
        <v>0.6227652678487694</v>
      </c>
      <c r="AD2243" s="53">
        <v>87500</v>
      </c>
      <c r="AE2243" s="51">
        <v>19.102372889599959</v>
      </c>
      <c r="AF2243" s="51">
        <v>50.63789535143323</v>
      </c>
      <c r="AG2243" s="51">
        <v>6.134256706271545</v>
      </c>
      <c r="AH2243" s="51">
        <v>0.20078382412444867</v>
      </c>
      <c r="AI2243" s="51">
        <v>0.12113964578699506</v>
      </c>
      <c r="AJ2243" s="51">
        <v>0.11715383591147577</v>
      </c>
      <c r="AK2243" s="51">
        <v>94.166344507715351</v>
      </c>
      <c r="AL2243" s="51">
        <v>57.708170402070643</v>
      </c>
      <c r="AM2243" s="51">
        <v>130.62451861336007</v>
      </c>
    </row>
    <row r="2244" spans="1:39">
      <c r="A2244" t="s">
        <v>4629</v>
      </c>
      <c r="B2244">
        <v>7</v>
      </c>
      <c r="C2244" t="s">
        <v>4630</v>
      </c>
      <c r="D2244" t="s">
        <v>4149</v>
      </c>
      <c r="E2244" t="s">
        <v>137</v>
      </c>
      <c r="F2244" t="s">
        <v>138</v>
      </c>
      <c r="G2244" t="s">
        <v>139</v>
      </c>
      <c r="H2244" t="s">
        <v>140</v>
      </c>
      <c r="I2244" t="s">
        <v>10</v>
      </c>
      <c r="J2244" t="s">
        <v>4150</v>
      </c>
      <c r="K2244">
        <v>50</v>
      </c>
      <c r="L2244">
        <v>79472120</v>
      </c>
      <c r="M2244" t="s">
        <v>2145</v>
      </c>
      <c r="N2244">
        <v>241</v>
      </c>
      <c r="O2244">
        <v>1678451.1743999964</v>
      </c>
      <c r="P2244" s="49" t="s">
        <v>34</v>
      </c>
      <c r="Q2244" s="49">
        <v>8750000</v>
      </c>
      <c r="R2244" s="49">
        <v>32.510452999999998</v>
      </c>
      <c r="S2244" s="49">
        <v>52.540310169999998</v>
      </c>
      <c r="T2244" s="49">
        <v>91.068026500905589</v>
      </c>
      <c r="U2244" s="49" t="s">
        <v>2146</v>
      </c>
      <c r="V2244" s="49">
        <v>0.38716777524115931</v>
      </c>
      <c r="W2244" s="49">
        <v>1.46361538099982</v>
      </c>
      <c r="X2244" s="49">
        <v>2.8030414572599698</v>
      </c>
      <c r="Y2244" s="49">
        <v>43.290639746693699</v>
      </c>
      <c r="Z2244" s="49">
        <v>0.42787999999999998</v>
      </c>
      <c r="AA2244" s="49">
        <v>144.40234570000001</v>
      </c>
      <c r="AB2244" s="49">
        <v>1.7927415840000001</v>
      </c>
      <c r="AC2244" s="51">
        <v>0.6227652678487694</v>
      </c>
      <c r="AD2244" s="53">
        <v>87500</v>
      </c>
      <c r="AE2244" s="51">
        <v>19.182299135999958</v>
      </c>
      <c r="AF2244" s="51">
        <v>50.84976939056056</v>
      </c>
      <c r="AG2244" s="51">
        <v>6.1768900322618734</v>
      </c>
      <c r="AH2244" s="51">
        <v>0.20122015026440757</v>
      </c>
      <c r="AI2244" s="51">
        <v>0.12147331455565093</v>
      </c>
      <c r="AJ2244" s="51">
        <v>0.11715383591147577</v>
      </c>
      <c r="AK2244" s="51">
        <v>94.425717630499292</v>
      </c>
      <c r="AL2244" s="51">
        <v>57.867122609948972</v>
      </c>
      <c r="AM2244" s="51">
        <v>130.98431265104961</v>
      </c>
    </row>
    <row r="2245" spans="1:39">
      <c r="A2245" t="s">
        <v>4631</v>
      </c>
      <c r="B2245">
        <v>7</v>
      </c>
      <c r="C2245" t="s">
        <v>4632</v>
      </c>
      <c r="D2245" t="s">
        <v>4149</v>
      </c>
      <c r="E2245" t="s">
        <v>137</v>
      </c>
      <c r="F2245" t="s">
        <v>138</v>
      </c>
      <c r="G2245" t="s">
        <v>139</v>
      </c>
      <c r="H2245" t="s">
        <v>140</v>
      </c>
      <c r="I2245" t="s">
        <v>10</v>
      </c>
      <c r="J2245" t="s">
        <v>4150</v>
      </c>
      <c r="K2245">
        <v>50</v>
      </c>
      <c r="L2245">
        <v>79472120</v>
      </c>
      <c r="M2245" t="s">
        <v>2145</v>
      </c>
      <c r="N2245">
        <v>242</v>
      </c>
      <c r="O2245">
        <v>1685444.7209599963</v>
      </c>
      <c r="P2245" s="49" t="s">
        <v>34</v>
      </c>
      <c r="Q2245" s="49">
        <v>8750000</v>
      </c>
      <c r="R2245" s="49">
        <v>32.510452999999998</v>
      </c>
      <c r="S2245" s="49">
        <v>52.540310169999998</v>
      </c>
      <c r="T2245" s="49">
        <v>91.068026500905589</v>
      </c>
      <c r="U2245" s="49" t="s">
        <v>2146</v>
      </c>
      <c r="V2245" s="49">
        <v>0.38716777524115931</v>
      </c>
      <c r="W2245" s="49">
        <v>1.46361538099982</v>
      </c>
      <c r="X2245" s="49">
        <v>2.8030414572599698</v>
      </c>
      <c r="Y2245" s="49">
        <v>43.290639746693699</v>
      </c>
      <c r="Z2245" s="49">
        <v>0.42787999999999998</v>
      </c>
      <c r="AA2245" s="49">
        <v>144.40234570000001</v>
      </c>
      <c r="AB2245" s="49">
        <v>1.7927415840000001</v>
      </c>
      <c r="AC2245" s="51">
        <v>0.6227652678487694</v>
      </c>
      <c r="AD2245" s="53">
        <v>87500</v>
      </c>
      <c r="AE2245" s="51">
        <v>19.262225382399958</v>
      </c>
      <c r="AF2245" s="51">
        <v>51.061643429687898</v>
      </c>
      <c r="AG2245" s="51">
        <v>6.2196152524792145</v>
      </c>
      <c r="AH2245" s="51">
        <v>0.20165387129691245</v>
      </c>
      <c r="AI2245" s="51">
        <v>0.12180601396121633</v>
      </c>
      <c r="AJ2245" s="51">
        <v>0.11715383591147577</v>
      </c>
      <c r="AK2245" s="51">
        <v>94.684337231361198</v>
      </c>
      <c r="AL2245" s="51">
        <v>58.025613035311416</v>
      </c>
      <c r="AM2245" s="51">
        <v>131.34306142741096</v>
      </c>
    </row>
    <row r="2246" spans="1:39">
      <c r="A2246" t="s">
        <v>4633</v>
      </c>
      <c r="B2246">
        <v>7</v>
      </c>
      <c r="C2246" t="s">
        <v>4634</v>
      </c>
      <c r="D2246" t="s">
        <v>4149</v>
      </c>
      <c r="E2246" t="s">
        <v>137</v>
      </c>
      <c r="F2246" t="s">
        <v>138</v>
      </c>
      <c r="G2246" t="s">
        <v>139</v>
      </c>
      <c r="H2246" t="s">
        <v>140</v>
      </c>
      <c r="I2246" t="s">
        <v>10</v>
      </c>
      <c r="J2246" t="s">
        <v>4150</v>
      </c>
      <c r="K2246">
        <v>50</v>
      </c>
      <c r="L2246">
        <v>79472120</v>
      </c>
      <c r="M2246" t="s">
        <v>2145</v>
      </c>
      <c r="N2246">
        <v>243</v>
      </c>
      <c r="O2246">
        <v>1692438.2675199963</v>
      </c>
      <c r="P2246" s="49" t="s">
        <v>34</v>
      </c>
      <c r="Q2246" s="49">
        <v>8750000</v>
      </c>
      <c r="R2246" s="49">
        <v>32.510452999999998</v>
      </c>
      <c r="S2246" s="49">
        <v>52.540310169999998</v>
      </c>
      <c r="T2246" s="49">
        <v>91.068026500905589</v>
      </c>
      <c r="U2246" s="49" t="s">
        <v>2146</v>
      </c>
      <c r="V2246" s="49">
        <v>0.38716777524115931</v>
      </c>
      <c r="W2246" s="49">
        <v>1.46361538099982</v>
      </c>
      <c r="X2246" s="49">
        <v>2.8030414572599698</v>
      </c>
      <c r="Y2246" s="49">
        <v>43.290639746693699</v>
      </c>
      <c r="Z2246" s="49">
        <v>0.42787999999999998</v>
      </c>
      <c r="AA2246" s="49">
        <v>144.40234570000001</v>
      </c>
      <c r="AB2246" s="49">
        <v>1.7927415840000001</v>
      </c>
      <c r="AC2246" s="51">
        <v>0.6227652678487694</v>
      </c>
      <c r="AD2246" s="53">
        <v>87500</v>
      </c>
      <c r="AE2246" s="51">
        <v>19.342151628799957</v>
      </c>
      <c r="AF2246" s="51">
        <v>51.273517468815236</v>
      </c>
      <c r="AG2246" s="51">
        <v>6.2624318155885277</v>
      </c>
      <c r="AH2246" s="51">
        <v>0.20208499014633927</v>
      </c>
      <c r="AI2246" s="51">
        <v>0.12213774526776644</v>
      </c>
      <c r="AJ2246" s="51">
        <v>0.11715383591147577</v>
      </c>
      <c r="AK2246" s="51">
        <v>94.942204292913601</v>
      </c>
      <c r="AL2246" s="51">
        <v>58.183642280334603</v>
      </c>
      <c r="AM2246" s="51">
        <v>131.70076630549261</v>
      </c>
    </row>
    <row r="2247" spans="1:39">
      <c r="A2247" t="s">
        <v>4635</v>
      </c>
      <c r="B2247">
        <v>7</v>
      </c>
      <c r="C2247" t="s">
        <v>4636</v>
      </c>
      <c r="D2247" t="s">
        <v>4149</v>
      </c>
      <c r="E2247" t="s">
        <v>137</v>
      </c>
      <c r="F2247" t="s">
        <v>138</v>
      </c>
      <c r="G2247" t="s">
        <v>139</v>
      </c>
      <c r="H2247" t="s">
        <v>140</v>
      </c>
      <c r="I2247" t="s">
        <v>10</v>
      </c>
      <c r="J2247" t="s">
        <v>4150</v>
      </c>
      <c r="K2247">
        <v>50</v>
      </c>
      <c r="L2247">
        <v>79472120</v>
      </c>
      <c r="M2247" t="s">
        <v>2145</v>
      </c>
      <c r="N2247">
        <v>244</v>
      </c>
      <c r="O2247">
        <v>1699431.8140799962</v>
      </c>
      <c r="P2247" s="49" t="s">
        <v>34</v>
      </c>
      <c r="Q2247" s="49">
        <v>8750000</v>
      </c>
      <c r="R2247" s="49">
        <v>32.510452999999998</v>
      </c>
      <c r="S2247" s="49">
        <v>52.540310169999998</v>
      </c>
      <c r="T2247" s="49">
        <v>91.068026500905589</v>
      </c>
      <c r="U2247" s="49" t="s">
        <v>2146</v>
      </c>
      <c r="V2247" s="49">
        <v>0.38716777524115931</v>
      </c>
      <c r="W2247" s="49">
        <v>1.46361538099982</v>
      </c>
      <c r="X2247" s="49">
        <v>2.8030414572599698</v>
      </c>
      <c r="Y2247" s="49">
        <v>43.290639746693699</v>
      </c>
      <c r="Z2247" s="49">
        <v>0.42787999999999998</v>
      </c>
      <c r="AA2247" s="49">
        <v>144.40234570000001</v>
      </c>
      <c r="AB2247" s="49">
        <v>1.7927415840000001</v>
      </c>
      <c r="AC2247" s="51">
        <v>0.6227652678487694</v>
      </c>
      <c r="AD2247" s="53">
        <v>87500</v>
      </c>
      <c r="AE2247" s="51">
        <v>19.422077875199957</v>
      </c>
      <c r="AF2247" s="51">
        <v>51.485391507942566</v>
      </c>
      <c r="AG2247" s="51">
        <v>6.3053391708754445</v>
      </c>
      <c r="AH2247" s="51">
        <v>0.20251350974212862</v>
      </c>
      <c r="AI2247" s="51">
        <v>0.12246850973062388</v>
      </c>
      <c r="AJ2247" s="51">
        <v>0.11715383591147577</v>
      </c>
      <c r="AK2247" s="51">
        <v>95.199319790965419</v>
      </c>
      <c r="AL2247" s="51">
        <v>58.341210943025672</v>
      </c>
      <c r="AM2247" s="51">
        <v>132.05742863890515</v>
      </c>
    </row>
    <row r="2248" spans="1:39">
      <c r="A2248" t="s">
        <v>4637</v>
      </c>
      <c r="B2248">
        <v>7</v>
      </c>
      <c r="C2248" t="s">
        <v>4638</v>
      </c>
      <c r="D2248" t="s">
        <v>4149</v>
      </c>
      <c r="E2248" t="s">
        <v>137</v>
      </c>
      <c r="F2248" t="s">
        <v>138</v>
      </c>
      <c r="G2248" t="s">
        <v>139</v>
      </c>
      <c r="H2248" t="s">
        <v>140</v>
      </c>
      <c r="I2248" t="s">
        <v>10</v>
      </c>
      <c r="J2248" t="s">
        <v>4150</v>
      </c>
      <c r="K2248">
        <v>50</v>
      </c>
      <c r="L2248">
        <v>79472120</v>
      </c>
      <c r="M2248" t="s">
        <v>2145</v>
      </c>
      <c r="N2248">
        <v>245</v>
      </c>
      <c r="O2248">
        <v>1706425.3606399961</v>
      </c>
      <c r="P2248" s="49" t="s">
        <v>34</v>
      </c>
      <c r="Q2248" s="49">
        <v>8750000</v>
      </c>
      <c r="R2248" s="49">
        <v>32.510452999999998</v>
      </c>
      <c r="S2248" s="49">
        <v>52.540310169999998</v>
      </c>
      <c r="T2248" s="49">
        <v>91.068026500905589</v>
      </c>
      <c r="U2248" s="49" t="s">
        <v>2146</v>
      </c>
      <c r="V2248" s="49">
        <v>0.38716777524115931</v>
      </c>
      <c r="W2248" s="49">
        <v>1.46361538099982</v>
      </c>
      <c r="X2248" s="49">
        <v>2.8030414572599698</v>
      </c>
      <c r="Y2248" s="49">
        <v>43.290639746693699</v>
      </c>
      <c r="Z2248" s="49">
        <v>0.42787999999999998</v>
      </c>
      <c r="AA2248" s="49">
        <v>144.40234570000001</v>
      </c>
      <c r="AB2248" s="49">
        <v>1.7927415840000001</v>
      </c>
      <c r="AC2248" s="51">
        <v>0.6227652678487694</v>
      </c>
      <c r="AD2248" s="53">
        <v>87500</v>
      </c>
      <c r="AE2248" s="51">
        <v>19.502004121599956</v>
      </c>
      <c r="AF2248" s="51">
        <v>51.697265547069904</v>
      </c>
      <c r="AG2248" s="51">
        <v>6.3483367682473659</v>
      </c>
      <c r="AH2248" s="51">
        <v>0.20293943301887776</v>
      </c>
      <c r="AI2248" s="51">
        <v>0.12279830859655935</v>
      </c>
      <c r="AJ2248" s="51">
        <v>0.11715383591147577</v>
      </c>
      <c r="AK2248" s="51">
        <v>95.455684694677785</v>
      </c>
      <c r="AL2248" s="51">
        <v>58.498319617317804</v>
      </c>
      <c r="AM2248" s="51">
        <v>132.41304977203777</v>
      </c>
    </row>
    <row r="2249" spans="1:39">
      <c r="A2249" t="s">
        <v>4639</v>
      </c>
      <c r="B2249">
        <v>7</v>
      </c>
      <c r="C2249" t="s">
        <v>4640</v>
      </c>
      <c r="D2249" t="s">
        <v>4149</v>
      </c>
      <c r="E2249" t="s">
        <v>137</v>
      </c>
      <c r="F2249" t="s">
        <v>138</v>
      </c>
      <c r="G2249" t="s">
        <v>139</v>
      </c>
      <c r="H2249" t="s">
        <v>140</v>
      </c>
      <c r="I2249" t="s">
        <v>10</v>
      </c>
      <c r="J2249" t="s">
        <v>4150</v>
      </c>
      <c r="K2249">
        <v>50</v>
      </c>
      <c r="L2249">
        <v>79472120</v>
      </c>
      <c r="M2249" t="s">
        <v>2145</v>
      </c>
      <c r="N2249">
        <v>246</v>
      </c>
      <c r="O2249">
        <v>1713418.9071999961</v>
      </c>
      <c r="P2249" s="49" t="s">
        <v>34</v>
      </c>
      <c r="Q2249" s="49">
        <v>8750000</v>
      </c>
      <c r="R2249" s="49">
        <v>32.510452999999998</v>
      </c>
      <c r="S2249" s="49">
        <v>52.540310169999998</v>
      </c>
      <c r="T2249" s="49">
        <v>91.068026500905589</v>
      </c>
      <c r="U2249" s="49" t="s">
        <v>2146</v>
      </c>
      <c r="V2249" s="49">
        <v>0.38716777524115931</v>
      </c>
      <c r="W2249" s="49">
        <v>1.46361538099982</v>
      </c>
      <c r="X2249" s="49">
        <v>2.8030414572599698</v>
      </c>
      <c r="Y2249" s="49">
        <v>43.290639746693699</v>
      </c>
      <c r="Z2249" s="49">
        <v>0.42787999999999998</v>
      </c>
      <c r="AA2249" s="49">
        <v>144.40234570000001</v>
      </c>
      <c r="AB2249" s="49">
        <v>1.7927415840000001</v>
      </c>
      <c r="AC2249" s="51">
        <v>0.6227652678487694</v>
      </c>
      <c r="AD2249" s="53">
        <v>87500</v>
      </c>
      <c r="AE2249" s="51">
        <v>19.581930367999956</v>
      </c>
      <c r="AF2249" s="51">
        <v>51.909139586197234</v>
      </c>
      <c r="AG2249" s="51">
        <v>6.3914240582346684</v>
      </c>
      <c r="AH2249" s="51">
        <v>0.20336276291692437</v>
      </c>
      <c r="AI2249" s="51">
        <v>0.12312714310398941</v>
      </c>
      <c r="AJ2249" s="51">
        <v>0.11715383591147577</v>
      </c>
      <c r="AK2249" s="51">
        <v>95.711299966717874</v>
      </c>
      <c r="AL2249" s="51">
        <v>58.654968893164472</v>
      </c>
      <c r="AM2249" s="51">
        <v>132.76763104027128</v>
      </c>
    </row>
    <row r="2250" spans="1:39">
      <c r="A2250" t="s">
        <v>4641</v>
      </c>
      <c r="B2250">
        <v>7</v>
      </c>
      <c r="C2250" t="s">
        <v>4642</v>
      </c>
      <c r="D2250" t="s">
        <v>4149</v>
      </c>
      <c r="E2250" t="s">
        <v>137</v>
      </c>
      <c r="F2250" t="s">
        <v>138</v>
      </c>
      <c r="G2250" t="s">
        <v>139</v>
      </c>
      <c r="H2250" t="s">
        <v>140</v>
      </c>
      <c r="I2250" t="s">
        <v>10</v>
      </c>
      <c r="J2250" t="s">
        <v>4150</v>
      </c>
      <c r="K2250">
        <v>50</v>
      </c>
      <c r="L2250">
        <v>79472120</v>
      </c>
      <c r="M2250" t="s">
        <v>2145</v>
      </c>
      <c r="N2250">
        <v>247</v>
      </c>
      <c r="O2250">
        <v>1720412.453759996</v>
      </c>
      <c r="P2250" s="49" t="s">
        <v>34</v>
      </c>
      <c r="Q2250" s="49">
        <v>8750000</v>
      </c>
      <c r="R2250" s="49">
        <v>32.510452999999998</v>
      </c>
      <c r="S2250" s="49">
        <v>52.540310169999998</v>
      </c>
      <c r="T2250" s="49">
        <v>91.068026500905589</v>
      </c>
      <c r="U2250" s="49" t="s">
        <v>2146</v>
      </c>
      <c r="V2250" s="49">
        <v>0.38716777524115931</v>
      </c>
      <c r="W2250" s="49">
        <v>1.46361538099982</v>
      </c>
      <c r="X2250" s="49">
        <v>2.8030414572599698</v>
      </c>
      <c r="Y2250" s="49">
        <v>43.290639746693699</v>
      </c>
      <c r="Z2250" s="49">
        <v>0.42787999999999998</v>
      </c>
      <c r="AA2250" s="49">
        <v>144.40234570000001</v>
      </c>
      <c r="AB2250" s="49">
        <v>1.7927415840000001</v>
      </c>
      <c r="AC2250" s="51">
        <v>0.6227652678487694</v>
      </c>
      <c r="AD2250" s="53">
        <v>87500</v>
      </c>
      <c r="AE2250" s="51">
        <v>19.661856614399955</v>
      </c>
      <c r="AF2250" s="51">
        <v>52.121013625324572</v>
      </c>
      <c r="AG2250" s="51">
        <v>6.4346004919919224</v>
      </c>
      <c r="AH2250" s="51">
        <v>0.20378350238230306</v>
      </c>
      <c r="AI2250" s="51">
        <v>0.12345501448316955</v>
      </c>
      <c r="AJ2250" s="51">
        <v>0.11715383591147577</v>
      </c>
      <c r="AK2250" s="51">
        <v>95.966166563408976</v>
      </c>
      <c r="AL2250" s="51">
        <v>58.811159356631393</v>
      </c>
      <c r="AM2250" s="51">
        <v>133.12117377018654</v>
      </c>
    </row>
    <row r="2251" spans="1:39">
      <c r="A2251" t="s">
        <v>4643</v>
      </c>
      <c r="B2251">
        <v>7</v>
      </c>
      <c r="C2251" t="s">
        <v>4644</v>
      </c>
      <c r="D2251" t="s">
        <v>4149</v>
      </c>
      <c r="E2251" t="s">
        <v>137</v>
      </c>
      <c r="F2251" t="s">
        <v>138</v>
      </c>
      <c r="G2251" t="s">
        <v>139</v>
      </c>
      <c r="H2251" t="s">
        <v>140</v>
      </c>
      <c r="I2251" t="s">
        <v>10</v>
      </c>
      <c r="J2251" t="s">
        <v>4150</v>
      </c>
      <c r="K2251">
        <v>50</v>
      </c>
      <c r="L2251">
        <v>79472120</v>
      </c>
      <c r="M2251" t="s">
        <v>2145</v>
      </c>
      <c r="N2251">
        <v>248</v>
      </c>
      <c r="O2251">
        <v>1727406.0003199959</v>
      </c>
      <c r="P2251" s="49" t="s">
        <v>34</v>
      </c>
      <c r="Q2251" s="49">
        <v>8750000</v>
      </c>
      <c r="R2251" s="49">
        <v>32.510452999999998</v>
      </c>
      <c r="S2251" s="49">
        <v>52.540310169999998</v>
      </c>
      <c r="T2251" s="49">
        <v>91.068026500905589</v>
      </c>
      <c r="U2251" s="49" t="s">
        <v>2146</v>
      </c>
      <c r="V2251" s="49">
        <v>0.38716777524115931</v>
      </c>
      <c r="W2251" s="49">
        <v>1.46361538099982</v>
      </c>
      <c r="X2251" s="49">
        <v>2.8030414572599698</v>
      </c>
      <c r="Y2251" s="49">
        <v>43.290639746693699</v>
      </c>
      <c r="Z2251" s="49">
        <v>0.42787999999999998</v>
      </c>
      <c r="AA2251" s="49">
        <v>144.40234570000001</v>
      </c>
      <c r="AB2251" s="49">
        <v>1.7927415840000001</v>
      </c>
      <c r="AC2251" s="51">
        <v>0.6227652678487694</v>
      </c>
      <c r="AD2251" s="53">
        <v>87500</v>
      </c>
      <c r="AE2251" s="51">
        <v>19.741782860799955</v>
      </c>
      <c r="AF2251" s="51">
        <v>52.332887664451903</v>
      </c>
      <c r="AG2251" s="51">
        <v>6.4778655212991749</v>
      </c>
      <c r="AH2251" s="51">
        <v>0.20420165436715629</v>
      </c>
      <c r="AI2251" s="51">
        <v>0.12378192395638406</v>
      </c>
      <c r="AJ2251" s="51">
        <v>0.11715383591147577</v>
      </c>
      <c r="AK2251" s="51">
        <v>96.220285434878036</v>
      </c>
      <c r="AL2251" s="51">
        <v>58.966891589986986</v>
      </c>
      <c r="AM2251" s="51">
        <v>133.4736792797691</v>
      </c>
    </row>
    <row r="2252" spans="1:39">
      <c r="A2252" t="s">
        <v>4645</v>
      </c>
      <c r="B2252">
        <v>7</v>
      </c>
      <c r="C2252" t="s">
        <v>4646</v>
      </c>
      <c r="D2252" t="s">
        <v>4149</v>
      </c>
      <c r="E2252" t="s">
        <v>137</v>
      </c>
      <c r="F2252" t="s">
        <v>138</v>
      </c>
      <c r="G2252" t="s">
        <v>139</v>
      </c>
      <c r="H2252" t="s">
        <v>140</v>
      </c>
      <c r="I2252" t="s">
        <v>10</v>
      </c>
      <c r="J2252" t="s">
        <v>4150</v>
      </c>
      <c r="K2252">
        <v>50</v>
      </c>
      <c r="L2252">
        <v>79472120</v>
      </c>
      <c r="M2252" t="s">
        <v>2145</v>
      </c>
      <c r="N2252">
        <v>249</v>
      </c>
      <c r="O2252">
        <v>1734399.5468799958</v>
      </c>
      <c r="P2252" s="49" t="s">
        <v>34</v>
      </c>
      <c r="Q2252" s="49">
        <v>8750000</v>
      </c>
      <c r="R2252" s="49">
        <v>32.510452999999998</v>
      </c>
      <c r="S2252" s="49">
        <v>52.540310169999998</v>
      </c>
      <c r="T2252" s="49">
        <v>91.068026500905589</v>
      </c>
      <c r="U2252" s="49" t="s">
        <v>2146</v>
      </c>
      <c r="V2252" s="49">
        <v>0.38716777524115931</v>
      </c>
      <c r="W2252" s="49">
        <v>1.46361538099982</v>
      </c>
      <c r="X2252" s="49">
        <v>2.8030414572599698</v>
      </c>
      <c r="Y2252" s="49">
        <v>43.290639746693699</v>
      </c>
      <c r="Z2252" s="49">
        <v>0.42787999999999998</v>
      </c>
      <c r="AA2252" s="49">
        <v>144.40234570000001</v>
      </c>
      <c r="AB2252" s="49">
        <v>1.7927415840000001</v>
      </c>
      <c r="AC2252" s="51">
        <v>0.6227652678487694</v>
      </c>
      <c r="AD2252" s="53">
        <v>87500</v>
      </c>
      <c r="AE2252" s="51">
        <v>19.821709107199954</v>
      </c>
      <c r="AF2252" s="51">
        <v>52.54476170357924</v>
      </c>
      <c r="AG2252" s="51">
        <v>6.5212185985633067</v>
      </c>
      <c r="AH2252" s="51">
        <v>0.20461722182997721</v>
      </c>
      <c r="AI2252" s="51">
        <v>0.12410787273813242</v>
      </c>
      <c r="AJ2252" s="51">
        <v>0.11715383591147577</v>
      </c>
      <c r="AK2252" s="51">
        <v>96.473657525200608</v>
      </c>
      <c r="AL2252" s="51">
        <v>59.122166171791164</v>
      </c>
      <c r="AM2252" s="51">
        <v>133.82514887861007</v>
      </c>
    </row>
    <row r="2253" spans="1:39">
      <c r="A2253" t="s">
        <v>4647</v>
      </c>
      <c r="B2253">
        <v>7</v>
      </c>
      <c r="C2253" t="s">
        <v>4648</v>
      </c>
      <c r="D2253" t="s">
        <v>4149</v>
      </c>
      <c r="E2253" t="s">
        <v>137</v>
      </c>
      <c r="F2253" t="s">
        <v>138</v>
      </c>
      <c r="G2253" t="s">
        <v>139</v>
      </c>
      <c r="H2253" t="s">
        <v>140</v>
      </c>
      <c r="I2253" t="s">
        <v>10</v>
      </c>
      <c r="J2253" t="s">
        <v>4150</v>
      </c>
      <c r="K2253">
        <v>50</v>
      </c>
      <c r="L2253">
        <v>79472120</v>
      </c>
      <c r="M2253" t="s">
        <v>2145</v>
      </c>
      <c r="N2253">
        <v>250</v>
      </c>
      <c r="O2253">
        <v>1741393.0934399958</v>
      </c>
      <c r="P2253" s="49" t="s">
        <v>34</v>
      </c>
      <c r="Q2253" s="49">
        <v>8750000</v>
      </c>
      <c r="R2253" s="49">
        <v>32.510452999999998</v>
      </c>
      <c r="S2253" s="49">
        <v>52.540310169999998</v>
      </c>
      <c r="T2253" s="49">
        <v>91.068026500905589</v>
      </c>
      <c r="U2253" s="49" t="s">
        <v>2146</v>
      </c>
      <c r="V2253" s="49">
        <v>0.38716777524115931</v>
      </c>
      <c r="W2253" s="49">
        <v>1.46361538099982</v>
      </c>
      <c r="X2253" s="49">
        <v>2.8030414572599698</v>
      </c>
      <c r="Y2253" s="49">
        <v>43.290639746693699</v>
      </c>
      <c r="Z2253" s="49">
        <v>0.42787999999999998</v>
      </c>
      <c r="AA2253" s="49">
        <v>144.40234570000001</v>
      </c>
      <c r="AB2253" s="49">
        <v>1.7927415840000001</v>
      </c>
      <c r="AC2253" s="51">
        <v>0.6227652678487694</v>
      </c>
      <c r="AD2253" s="53">
        <v>87500</v>
      </c>
      <c r="AE2253" s="51">
        <v>19.901635353599954</v>
      </c>
      <c r="AF2253" s="51">
        <v>52.756635742706578</v>
      </c>
      <c r="AG2253" s="51">
        <v>6.56465917681943</v>
      </c>
      <c r="AH2253" s="51">
        <v>0.20503020773590519</v>
      </c>
      <c r="AI2253" s="51">
        <v>0.12443286203531224</v>
      </c>
      <c r="AJ2253" s="51">
        <v>0.11715383591147577</v>
      </c>
      <c r="AK2253" s="51">
        <v>96.726283772542999</v>
      </c>
      <c r="AL2253" s="51">
        <v>59.276983676982482</v>
      </c>
      <c r="AM2253" s="51">
        <v>134.17558386810353</v>
      </c>
    </row>
    <row r="2254" spans="1:39">
      <c r="A2254" t="s">
        <v>4649</v>
      </c>
      <c r="B2254">
        <v>7</v>
      </c>
      <c r="C2254" t="s">
        <v>4650</v>
      </c>
      <c r="D2254" t="s">
        <v>4149</v>
      </c>
      <c r="E2254" t="s">
        <v>137</v>
      </c>
      <c r="F2254" t="s">
        <v>138</v>
      </c>
      <c r="G2254" t="s">
        <v>139</v>
      </c>
      <c r="H2254" t="s">
        <v>140</v>
      </c>
      <c r="I2254" t="s">
        <v>10</v>
      </c>
      <c r="J2254" t="s">
        <v>4150</v>
      </c>
      <c r="K2254">
        <v>50</v>
      </c>
      <c r="L2254">
        <v>79472120</v>
      </c>
      <c r="M2254" t="s">
        <v>2145</v>
      </c>
      <c r="N2254">
        <v>251</v>
      </c>
      <c r="O2254">
        <v>1748386.6399999957</v>
      </c>
      <c r="P2254" s="49" t="s">
        <v>34</v>
      </c>
      <c r="Q2254" s="49">
        <v>8750000</v>
      </c>
      <c r="R2254" s="49">
        <v>32.510452999999998</v>
      </c>
      <c r="S2254" s="49">
        <v>52.540310169999998</v>
      </c>
      <c r="T2254" s="49">
        <v>91.068026500905589</v>
      </c>
      <c r="U2254" s="49" t="s">
        <v>2146</v>
      </c>
      <c r="V2254" s="49">
        <v>0.38716777524115931</v>
      </c>
      <c r="W2254" s="49">
        <v>1.46361538099982</v>
      </c>
      <c r="X2254" s="49">
        <v>2.8030414572599698</v>
      </c>
      <c r="Y2254" s="49">
        <v>43.290639746693699</v>
      </c>
      <c r="Z2254" s="49">
        <v>0.42787999999999998</v>
      </c>
      <c r="AA2254" s="49">
        <v>144.40234570000001</v>
      </c>
      <c r="AB2254" s="49">
        <v>1.7927415840000001</v>
      </c>
      <c r="AC2254" s="51">
        <v>0.6227652678487694</v>
      </c>
      <c r="AD2254" s="53">
        <v>87500</v>
      </c>
      <c r="AE2254" s="51">
        <v>19.981561599999949</v>
      </c>
      <c r="AF2254" s="51">
        <v>52.968509781833902</v>
      </c>
      <c r="AG2254" s="51">
        <v>6.6081867097323208</v>
      </c>
      <c r="AH2254" s="51">
        <v>0.20544061505682337</v>
      </c>
      <c r="AI2254" s="51">
        <v>0.12475689304739826</v>
      </c>
      <c r="AJ2254" s="51">
        <v>0.11715383591147577</v>
      </c>
      <c r="AK2254" s="51">
        <v>96.978165109301472</v>
      </c>
      <c r="AL2254" s="51">
        <v>59.431344676963406</v>
      </c>
      <c r="AM2254" s="51">
        <v>134.52498554163952</v>
      </c>
    </row>
    <row r="2255" spans="1:39">
      <c r="A2255" t="s">
        <v>4651</v>
      </c>
      <c r="B2255">
        <v>7</v>
      </c>
      <c r="C2255" t="s">
        <v>4652</v>
      </c>
      <c r="D2255" t="s">
        <v>4149</v>
      </c>
      <c r="E2255" t="s">
        <v>137</v>
      </c>
      <c r="F2255" t="s">
        <v>138</v>
      </c>
      <c r="G2255" t="s">
        <v>139</v>
      </c>
      <c r="H2255" t="s">
        <v>140</v>
      </c>
      <c r="I2255" t="s">
        <v>10</v>
      </c>
      <c r="J2255" t="s">
        <v>4150</v>
      </c>
      <c r="K2255">
        <v>50</v>
      </c>
      <c r="L2255">
        <v>79472120</v>
      </c>
      <c r="M2255" t="s">
        <v>2145</v>
      </c>
      <c r="N2255">
        <v>252</v>
      </c>
      <c r="O2255">
        <v>1755380.1865599956</v>
      </c>
      <c r="P2255" s="49" t="s">
        <v>34</v>
      </c>
      <c r="Q2255" s="49">
        <v>8750000</v>
      </c>
      <c r="R2255" s="49">
        <v>32.510452999999998</v>
      </c>
      <c r="S2255" s="49">
        <v>52.540310169999998</v>
      </c>
      <c r="T2255" s="49">
        <v>91.068026500905589</v>
      </c>
      <c r="U2255" s="49" t="s">
        <v>2146</v>
      </c>
      <c r="V2255" s="49">
        <v>0.38716777524115931</v>
      </c>
      <c r="W2255" s="49">
        <v>1.46361538099982</v>
      </c>
      <c r="X2255" s="49">
        <v>2.8030414572599698</v>
      </c>
      <c r="Y2255" s="49">
        <v>43.290639746693699</v>
      </c>
      <c r="Z2255" s="49">
        <v>0.42787999999999998</v>
      </c>
      <c r="AA2255" s="49">
        <v>144.40234570000001</v>
      </c>
      <c r="AB2255" s="49">
        <v>1.7927415840000001</v>
      </c>
      <c r="AC2255" s="51">
        <v>0.6227652678487694</v>
      </c>
      <c r="AD2255" s="53">
        <v>87500</v>
      </c>
      <c r="AE2255" s="51">
        <v>20.061487846399949</v>
      </c>
      <c r="AF2255" s="51">
        <v>53.180383820961232</v>
      </c>
      <c r="AG2255" s="51">
        <v>6.6518006515979513</v>
      </c>
      <c r="AH2255" s="51">
        <v>0.20584844677180905</v>
      </c>
      <c r="AI2255" s="51">
        <v>0.12507996696661902</v>
      </c>
      <c r="AJ2255" s="51">
        <v>0.11715383591147577</v>
      </c>
      <c r="AK2255" s="51">
        <v>97.229302462239531</v>
      </c>
      <c r="AL2255" s="51">
        <v>59.585249739684478</v>
      </c>
      <c r="AM2255" s="51">
        <v>134.87335518479458</v>
      </c>
    </row>
    <row r="2256" spans="1:39">
      <c r="A2256" t="s">
        <v>4653</v>
      </c>
      <c r="B2256">
        <v>7</v>
      </c>
      <c r="C2256" t="s">
        <v>4654</v>
      </c>
      <c r="D2256" t="s">
        <v>4149</v>
      </c>
      <c r="E2256" t="s">
        <v>137</v>
      </c>
      <c r="F2256" t="s">
        <v>138</v>
      </c>
      <c r="G2256" t="s">
        <v>139</v>
      </c>
      <c r="H2256" t="s">
        <v>140</v>
      </c>
      <c r="I2256" t="s">
        <v>10</v>
      </c>
      <c r="J2256" t="s">
        <v>4150</v>
      </c>
      <c r="K2256">
        <v>50</v>
      </c>
      <c r="L2256">
        <v>79472120</v>
      </c>
      <c r="M2256" t="s">
        <v>2145</v>
      </c>
      <c r="N2256">
        <v>253</v>
      </c>
      <c r="O2256">
        <v>1762373.7331199956</v>
      </c>
      <c r="P2256" s="49" t="s">
        <v>34</v>
      </c>
      <c r="Q2256" s="49">
        <v>8750000</v>
      </c>
      <c r="R2256" s="49">
        <v>32.510452999999998</v>
      </c>
      <c r="S2256" s="49">
        <v>52.540310169999998</v>
      </c>
      <c r="T2256" s="49">
        <v>91.068026500905589</v>
      </c>
      <c r="U2256" s="49" t="s">
        <v>2146</v>
      </c>
      <c r="V2256" s="49">
        <v>0.38716777524115931</v>
      </c>
      <c r="W2256" s="49">
        <v>1.46361538099982</v>
      </c>
      <c r="X2256" s="49">
        <v>2.8030414572599698</v>
      </c>
      <c r="Y2256" s="49">
        <v>43.290639746693699</v>
      </c>
      <c r="Z2256" s="49">
        <v>0.42787999999999998</v>
      </c>
      <c r="AA2256" s="49">
        <v>144.40234570000001</v>
      </c>
      <c r="AB2256" s="49">
        <v>1.7927415840000001</v>
      </c>
      <c r="AC2256" s="51">
        <v>0.6227652678487694</v>
      </c>
      <c r="AD2256" s="53">
        <v>87500</v>
      </c>
      <c r="AE2256" s="51">
        <v>20.141414092799948</v>
      </c>
      <c r="AF2256" s="51">
        <v>53.39225786008857</v>
      </c>
      <c r="AG2256" s="51">
        <v>6.6955004573449957</v>
      </c>
      <c r="AH2256" s="51">
        <v>0.20625370586710001</v>
      </c>
      <c r="AI2256" s="51">
        <v>0.12540208497812885</v>
      </c>
      <c r="AJ2256" s="51">
        <v>0.11715383591147577</v>
      </c>
      <c r="AK2256" s="51">
        <v>97.479696752621635</v>
      </c>
      <c r="AL2256" s="51">
        <v>59.73869942972626</v>
      </c>
      <c r="AM2256" s="51">
        <v>135.220694075517</v>
      </c>
    </row>
    <row r="2257" spans="1:39">
      <c r="A2257" t="s">
        <v>4655</v>
      </c>
      <c r="B2257">
        <v>7</v>
      </c>
      <c r="C2257" t="s">
        <v>4656</v>
      </c>
      <c r="D2257" t="s">
        <v>4149</v>
      </c>
      <c r="E2257" t="s">
        <v>137</v>
      </c>
      <c r="F2257" t="s">
        <v>138</v>
      </c>
      <c r="G2257" t="s">
        <v>139</v>
      </c>
      <c r="H2257" t="s">
        <v>140</v>
      </c>
      <c r="I2257" t="s">
        <v>10</v>
      </c>
      <c r="J2257" t="s">
        <v>4150</v>
      </c>
      <c r="K2257">
        <v>50</v>
      </c>
      <c r="L2257">
        <v>79472120</v>
      </c>
      <c r="M2257" t="s">
        <v>2145</v>
      </c>
      <c r="N2257">
        <v>254</v>
      </c>
      <c r="O2257">
        <v>1769367.2796799955</v>
      </c>
      <c r="P2257" s="49" t="s">
        <v>34</v>
      </c>
      <c r="Q2257" s="49">
        <v>8750000</v>
      </c>
      <c r="R2257" s="49">
        <v>32.510452999999998</v>
      </c>
      <c r="S2257" s="49">
        <v>52.540310169999998</v>
      </c>
      <c r="T2257" s="49">
        <v>91.068026500905589</v>
      </c>
      <c r="U2257" s="49" t="s">
        <v>2146</v>
      </c>
      <c r="V2257" s="49">
        <v>0.38716777524115931</v>
      </c>
      <c r="W2257" s="49">
        <v>1.46361538099982</v>
      </c>
      <c r="X2257" s="49">
        <v>2.8030414572599698</v>
      </c>
      <c r="Y2257" s="49">
        <v>43.290639746693699</v>
      </c>
      <c r="Z2257" s="49">
        <v>0.42787999999999998</v>
      </c>
      <c r="AA2257" s="49">
        <v>144.40234570000001</v>
      </c>
      <c r="AB2257" s="49">
        <v>1.7927415840000001</v>
      </c>
      <c r="AC2257" s="51">
        <v>0.6227652678487694</v>
      </c>
      <c r="AD2257" s="53">
        <v>87500</v>
      </c>
      <c r="AE2257" s="51">
        <v>20.221340339199948</v>
      </c>
      <c r="AF2257" s="51">
        <v>53.604131899215908</v>
      </c>
      <c r="AG2257" s="51">
        <v>6.7392855825364526</v>
      </c>
      <c r="AH2257" s="51">
        <v>0.20665639533657915</v>
      </c>
      <c r="AI2257" s="51">
        <v>0.12572324826017808</v>
      </c>
      <c r="AJ2257" s="51">
        <v>0.11715383591147577</v>
      </c>
      <c r="AK2257" s="51">
        <v>97.729348896345542</v>
      </c>
      <c r="AL2257" s="51">
        <v>59.891694308380387</v>
      </c>
      <c r="AM2257" s="51">
        <v>135.56700348431067</v>
      </c>
    </row>
    <row r="2258" spans="1:39">
      <c r="A2258" t="s">
        <v>4657</v>
      </c>
      <c r="B2258">
        <v>7</v>
      </c>
      <c r="C2258" t="s">
        <v>4658</v>
      </c>
      <c r="D2258" t="s">
        <v>4149</v>
      </c>
      <c r="E2258" t="s">
        <v>137</v>
      </c>
      <c r="F2258" t="s">
        <v>138</v>
      </c>
      <c r="G2258" t="s">
        <v>139</v>
      </c>
      <c r="H2258" t="s">
        <v>140</v>
      </c>
      <c r="I2258" t="s">
        <v>10</v>
      </c>
      <c r="J2258" t="s">
        <v>4150</v>
      </c>
      <c r="K2258">
        <v>50</v>
      </c>
      <c r="L2258">
        <v>79472120</v>
      </c>
      <c r="M2258" t="s">
        <v>2145</v>
      </c>
      <c r="N2258">
        <v>255</v>
      </c>
      <c r="O2258">
        <v>1776360.8262399954</v>
      </c>
      <c r="P2258" s="49" t="s">
        <v>34</v>
      </c>
      <c r="Q2258" s="49">
        <v>8750000</v>
      </c>
      <c r="R2258" s="49">
        <v>32.510452999999998</v>
      </c>
      <c r="S2258" s="49">
        <v>52.540310169999998</v>
      </c>
      <c r="T2258" s="49">
        <v>91.068026500905589</v>
      </c>
      <c r="U2258" s="49" t="s">
        <v>2146</v>
      </c>
      <c r="V2258" s="49">
        <v>0.38716777524115931</v>
      </c>
      <c r="W2258" s="49">
        <v>1.46361538099982</v>
      </c>
      <c r="X2258" s="49">
        <v>2.8030414572599698</v>
      </c>
      <c r="Y2258" s="49">
        <v>43.290639746693699</v>
      </c>
      <c r="Z2258" s="49">
        <v>0.42787999999999998</v>
      </c>
      <c r="AA2258" s="49">
        <v>144.40234570000001</v>
      </c>
      <c r="AB2258" s="49">
        <v>1.7927415840000001</v>
      </c>
      <c r="AC2258" s="51">
        <v>0.6227652678487694</v>
      </c>
      <c r="AD2258" s="53">
        <v>87500</v>
      </c>
      <c r="AE2258" s="51">
        <v>20.301266585599947</v>
      </c>
      <c r="AF2258" s="51">
        <v>53.816005938343238</v>
      </c>
      <c r="AG2258" s="51">
        <v>6.783155483371293</v>
      </c>
      <c r="AH2258" s="51">
        <v>0.20705651818189866</v>
      </c>
      <c r="AI2258" s="51">
        <v>0.12604345798427932</v>
      </c>
      <c r="AJ2258" s="51">
        <v>0.11715383591147577</v>
      </c>
      <c r="AK2258" s="51">
        <v>97.978259804071456</v>
      </c>
      <c r="AL2258" s="51">
        <v>60.044234933728809</v>
      </c>
      <c r="AM2258" s="51">
        <v>135.91228467441411</v>
      </c>
    </row>
    <row r="2259" spans="1:39">
      <c r="A2259" t="s">
        <v>4659</v>
      </c>
      <c r="B2259">
        <v>7</v>
      </c>
      <c r="C2259" t="s">
        <v>4660</v>
      </c>
      <c r="D2259" t="s">
        <v>4149</v>
      </c>
      <c r="E2259" t="s">
        <v>137</v>
      </c>
      <c r="F2259" t="s">
        <v>138</v>
      </c>
      <c r="G2259" t="s">
        <v>139</v>
      </c>
      <c r="H2259" t="s">
        <v>140</v>
      </c>
      <c r="I2259" t="s">
        <v>10</v>
      </c>
      <c r="J2259" t="s">
        <v>4150</v>
      </c>
      <c r="K2259">
        <v>50</v>
      </c>
      <c r="L2259">
        <v>79472120</v>
      </c>
      <c r="M2259" t="s">
        <v>2145</v>
      </c>
      <c r="N2259">
        <v>256</v>
      </c>
      <c r="O2259">
        <v>1783354.3727999954</v>
      </c>
      <c r="P2259" s="49" t="s">
        <v>34</v>
      </c>
      <c r="Q2259" s="49">
        <v>8750000</v>
      </c>
      <c r="R2259" s="49">
        <v>32.510452999999998</v>
      </c>
      <c r="S2259" s="49">
        <v>52.540310169999998</v>
      </c>
      <c r="T2259" s="49">
        <v>91.068026500905589</v>
      </c>
      <c r="U2259" s="49" t="s">
        <v>2146</v>
      </c>
      <c r="V2259" s="49">
        <v>0.38716777524115931</v>
      </c>
      <c r="W2259" s="49">
        <v>1.46361538099982</v>
      </c>
      <c r="X2259" s="49">
        <v>2.8030414572599698</v>
      </c>
      <c r="Y2259" s="49">
        <v>43.290639746693699</v>
      </c>
      <c r="Z2259" s="49">
        <v>0.42787999999999998</v>
      </c>
      <c r="AA2259" s="49">
        <v>144.40234570000001</v>
      </c>
      <c r="AB2259" s="49">
        <v>1.7927415840000001</v>
      </c>
      <c r="AC2259" s="51">
        <v>0.6227652678487694</v>
      </c>
      <c r="AD2259" s="53">
        <v>87500</v>
      </c>
      <c r="AE2259" s="51">
        <v>20.381192831999947</v>
      </c>
      <c r="AF2259" s="51">
        <v>54.027879977470576</v>
      </c>
      <c r="AG2259" s="51">
        <v>6.8271096166861218</v>
      </c>
      <c r="AH2259" s="51">
        <v>0.20745407741253308</v>
      </c>
      <c r="AI2259" s="51">
        <v>0.12636271531537052</v>
      </c>
      <c r="AJ2259" s="51">
        <v>0.11715383591147577</v>
      </c>
      <c r="AK2259" s="51">
        <v>98.226430381348933</v>
      </c>
      <c r="AL2259" s="51">
        <v>60.196321860721447</v>
      </c>
      <c r="AM2259" s="51">
        <v>136.25653890197643</v>
      </c>
    </row>
    <row r="2260" spans="1:39">
      <c r="A2260" t="s">
        <v>4661</v>
      </c>
      <c r="B2260">
        <v>7</v>
      </c>
      <c r="C2260" t="s">
        <v>4662</v>
      </c>
      <c r="D2260" t="s">
        <v>4149</v>
      </c>
      <c r="E2260" t="s">
        <v>137</v>
      </c>
      <c r="F2260" t="s">
        <v>138</v>
      </c>
      <c r="G2260" t="s">
        <v>139</v>
      </c>
      <c r="H2260" t="s">
        <v>140</v>
      </c>
      <c r="I2260" t="s">
        <v>10</v>
      </c>
      <c r="J2260" t="s">
        <v>4150</v>
      </c>
      <c r="K2260">
        <v>50</v>
      </c>
      <c r="L2260">
        <v>79472120</v>
      </c>
      <c r="M2260" t="s">
        <v>2145</v>
      </c>
      <c r="N2260">
        <v>257</v>
      </c>
      <c r="O2260">
        <v>1790347.9193599953</v>
      </c>
      <c r="P2260" s="49" t="s">
        <v>34</v>
      </c>
      <c r="Q2260" s="49">
        <v>8750000</v>
      </c>
      <c r="R2260" s="49">
        <v>32.510452999999998</v>
      </c>
      <c r="S2260" s="49">
        <v>52.540310169999998</v>
      </c>
      <c r="T2260" s="49">
        <v>91.068026500905589</v>
      </c>
      <c r="U2260" s="49" t="s">
        <v>2146</v>
      </c>
      <c r="V2260" s="49">
        <v>0.38716777524115931</v>
      </c>
      <c r="W2260" s="49">
        <v>1.46361538099982</v>
      </c>
      <c r="X2260" s="49">
        <v>2.8030414572599698</v>
      </c>
      <c r="Y2260" s="49">
        <v>43.290639746693699</v>
      </c>
      <c r="Z2260" s="49">
        <v>0.42787999999999998</v>
      </c>
      <c r="AA2260" s="49">
        <v>144.40234570000001</v>
      </c>
      <c r="AB2260" s="49">
        <v>1.7927415840000001</v>
      </c>
      <c r="AC2260" s="51">
        <v>0.6227652678487694</v>
      </c>
      <c r="AD2260" s="53">
        <v>87500</v>
      </c>
      <c r="AE2260" s="51">
        <v>20.461119078399946</v>
      </c>
      <c r="AF2260" s="51">
        <v>54.239754016597907</v>
      </c>
      <c r="AG2260" s="51">
        <v>6.8711474399569328</v>
      </c>
      <c r="AH2260" s="51">
        <v>0.20784907604628905</v>
      </c>
      <c r="AI2260" s="51">
        <v>0.12668102141197568</v>
      </c>
      <c r="AJ2260" s="51">
        <v>0.11715383591147577</v>
      </c>
      <c r="AK2260" s="51">
        <v>98.473861528741679</v>
      </c>
      <c r="AL2260" s="51">
        <v>60.347955641252781</v>
      </c>
      <c r="AM2260" s="51">
        <v>136.59976741623058</v>
      </c>
    </row>
    <row r="2261" spans="1:39">
      <c r="A2261" t="s">
        <v>4663</v>
      </c>
      <c r="B2261">
        <v>7</v>
      </c>
      <c r="C2261" t="s">
        <v>4664</v>
      </c>
      <c r="D2261" t="s">
        <v>4149</v>
      </c>
      <c r="E2261" t="s">
        <v>137</v>
      </c>
      <c r="F2261" t="s">
        <v>138</v>
      </c>
      <c r="G2261" t="s">
        <v>139</v>
      </c>
      <c r="H2261" t="s">
        <v>140</v>
      </c>
      <c r="I2261" t="s">
        <v>10</v>
      </c>
      <c r="J2261" t="s">
        <v>4150</v>
      </c>
      <c r="K2261">
        <v>50</v>
      </c>
      <c r="L2261">
        <v>79472120</v>
      </c>
      <c r="M2261" t="s">
        <v>2145</v>
      </c>
      <c r="N2261">
        <v>258</v>
      </c>
      <c r="O2261">
        <v>1797341.4659199952</v>
      </c>
      <c r="P2261" s="49" t="s">
        <v>34</v>
      </c>
      <c r="Q2261" s="49">
        <v>8750000</v>
      </c>
      <c r="R2261" s="49">
        <v>32.510452999999998</v>
      </c>
      <c r="S2261" s="49">
        <v>52.540310169999998</v>
      </c>
      <c r="T2261" s="49">
        <v>91.068026500905589</v>
      </c>
      <c r="U2261" s="49" t="s">
        <v>2146</v>
      </c>
      <c r="V2261" s="49">
        <v>0.38716777524115931</v>
      </c>
      <c r="W2261" s="49">
        <v>1.46361538099982</v>
      </c>
      <c r="X2261" s="49">
        <v>2.8030414572599698</v>
      </c>
      <c r="Y2261" s="49">
        <v>43.290639746693699</v>
      </c>
      <c r="Z2261" s="49">
        <v>0.42787999999999998</v>
      </c>
      <c r="AA2261" s="49">
        <v>144.40234570000001</v>
      </c>
      <c r="AB2261" s="49">
        <v>1.7927415840000001</v>
      </c>
      <c r="AC2261" s="51">
        <v>0.6227652678487694</v>
      </c>
      <c r="AD2261" s="53">
        <v>87500</v>
      </c>
      <c r="AE2261" s="51">
        <v>20.541045324799946</v>
      </c>
      <c r="AF2261" s="51">
        <v>54.451628055725244</v>
      </c>
      <c r="AG2261" s="51">
        <v>6.9152684113008842</v>
      </c>
      <c r="AH2261" s="51">
        <v>0.20824151710929734</v>
      </c>
      <c r="AI2261" s="51">
        <v>0.12699837742636214</v>
      </c>
      <c r="AJ2261" s="51">
        <v>0.11715383591147577</v>
      </c>
      <c r="AK2261" s="51">
        <v>98.72055414194989</v>
      </c>
      <c r="AL2261" s="51">
        <v>60.499136824236736</v>
      </c>
      <c r="AM2261" s="51">
        <v>136.94197145966305</v>
      </c>
    </row>
    <row r="2262" spans="1:39">
      <c r="A2262" t="s">
        <v>4665</v>
      </c>
      <c r="B2262">
        <v>7</v>
      </c>
      <c r="C2262" t="s">
        <v>4666</v>
      </c>
      <c r="D2262" t="s">
        <v>4149</v>
      </c>
      <c r="E2262" t="s">
        <v>137</v>
      </c>
      <c r="F2262" t="s">
        <v>138</v>
      </c>
      <c r="G2262" t="s">
        <v>139</v>
      </c>
      <c r="H2262" t="s">
        <v>140</v>
      </c>
      <c r="I2262" t="s">
        <v>10</v>
      </c>
      <c r="J2262" t="s">
        <v>4150</v>
      </c>
      <c r="K2262">
        <v>50</v>
      </c>
      <c r="L2262">
        <v>79472120</v>
      </c>
      <c r="M2262" t="s">
        <v>2145</v>
      </c>
      <c r="N2262">
        <v>259</v>
      </c>
      <c r="O2262">
        <v>1804335.0124799951</v>
      </c>
      <c r="P2262" s="49" t="s">
        <v>34</v>
      </c>
      <c r="Q2262" s="49">
        <v>8750000</v>
      </c>
      <c r="R2262" s="49">
        <v>32.510452999999998</v>
      </c>
      <c r="S2262" s="49">
        <v>52.540310169999998</v>
      </c>
      <c r="T2262" s="49">
        <v>91.068026500905589</v>
      </c>
      <c r="U2262" s="49" t="s">
        <v>2146</v>
      </c>
      <c r="V2262" s="49">
        <v>0.38716777524115931</v>
      </c>
      <c r="W2262" s="49">
        <v>1.46361538099982</v>
      </c>
      <c r="X2262" s="49">
        <v>2.8030414572599698</v>
      </c>
      <c r="Y2262" s="49">
        <v>43.290639746693699</v>
      </c>
      <c r="Z2262" s="49">
        <v>0.42787999999999998</v>
      </c>
      <c r="AA2262" s="49">
        <v>144.40234570000001</v>
      </c>
      <c r="AB2262" s="49">
        <v>1.7927415840000001</v>
      </c>
      <c r="AC2262" s="51">
        <v>0.6227652678487694</v>
      </c>
      <c r="AD2262" s="53">
        <v>87500</v>
      </c>
      <c r="AE2262" s="51">
        <v>20.620971571199945</v>
      </c>
      <c r="AF2262" s="51">
        <v>54.663502094852575</v>
      </c>
      <c r="AG2262" s="51">
        <v>6.9594719894781027</v>
      </c>
      <c r="AH2262" s="51">
        <v>0.20863140363625851</v>
      </c>
      <c r="AI2262" s="51">
        <v>0.12731478450469505</v>
      </c>
      <c r="AJ2262" s="51">
        <v>0.11715383591147577</v>
      </c>
      <c r="AK2262" s="51">
        <v>98.966509111930293</v>
      </c>
      <c r="AL2262" s="51">
        <v>60.649865955680326</v>
      </c>
      <c r="AM2262" s="51">
        <v>137.28315226818026</v>
      </c>
    </row>
    <row r="2263" spans="1:39">
      <c r="A2263" t="s">
        <v>4667</v>
      </c>
      <c r="B2263">
        <v>7</v>
      </c>
      <c r="C2263" t="s">
        <v>4668</v>
      </c>
      <c r="D2263" t="s">
        <v>4149</v>
      </c>
      <c r="E2263" t="s">
        <v>137</v>
      </c>
      <c r="F2263" t="s">
        <v>138</v>
      </c>
      <c r="G2263" t="s">
        <v>139</v>
      </c>
      <c r="H2263" t="s">
        <v>140</v>
      </c>
      <c r="I2263" t="s">
        <v>10</v>
      </c>
      <c r="J2263" t="s">
        <v>4150</v>
      </c>
      <c r="K2263">
        <v>50</v>
      </c>
      <c r="L2263">
        <v>79472120</v>
      </c>
      <c r="M2263" t="s">
        <v>2145</v>
      </c>
      <c r="N2263">
        <v>260</v>
      </c>
      <c r="O2263">
        <v>1811328.5590399951</v>
      </c>
      <c r="P2263" s="49" t="s">
        <v>34</v>
      </c>
      <c r="Q2263" s="49">
        <v>8750000</v>
      </c>
      <c r="R2263" s="49">
        <v>32.510452999999998</v>
      </c>
      <c r="S2263" s="49">
        <v>52.540310169999998</v>
      </c>
      <c r="T2263" s="49">
        <v>91.068026500905589</v>
      </c>
      <c r="U2263" s="49" t="s">
        <v>2146</v>
      </c>
      <c r="V2263" s="49">
        <v>0.38716777524115931</v>
      </c>
      <c r="W2263" s="49">
        <v>1.46361538099982</v>
      </c>
      <c r="X2263" s="49">
        <v>2.8030414572599698</v>
      </c>
      <c r="Y2263" s="49">
        <v>43.290639746693699</v>
      </c>
      <c r="Z2263" s="49">
        <v>0.42787999999999998</v>
      </c>
      <c r="AA2263" s="49">
        <v>144.40234570000001</v>
      </c>
      <c r="AB2263" s="49">
        <v>1.7927415840000001</v>
      </c>
      <c r="AC2263" s="51">
        <v>0.6227652678487694</v>
      </c>
      <c r="AD2263" s="53">
        <v>87500</v>
      </c>
      <c r="AE2263" s="51">
        <v>20.700897817599945</v>
      </c>
      <c r="AF2263" s="51">
        <v>54.875376133979913</v>
      </c>
      <c r="AG2263" s="51">
        <v>7.0037576338935388</v>
      </c>
      <c r="AH2263" s="51">
        <v>0.20901873867057427</v>
      </c>
      <c r="AI2263" s="51">
        <v>0.12763024378718882</v>
      </c>
      <c r="AJ2263" s="51">
        <v>0.11715383591147577</v>
      </c>
      <c r="AK2263" s="51">
        <v>99.211727325013882</v>
      </c>
      <c r="AL2263" s="51">
        <v>60.800143578755723</v>
      </c>
      <c r="AM2263" s="51">
        <v>137.62331107127201</v>
      </c>
    </row>
    <row r="2264" spans="1:39">
      <c r="A2264" t="s">
        <v>4669</v>
      </c>
      <c r="B2264">
        <v>7</v>
      </c>
      <c r="C2264" t="s">
        <v>4670</v>
      </c>
      <c r="D2264" t="s">
        <v>4149</v>
      </c>
      <c r="E2264" t="s">
        <v>137</v>
      </c>
      <c r="F2264" t="s">
        <v>138</v>
      </c>
      <c r="G2264" t="s">
        <v>139</v>
      </c>
      <c r="H2264" t="s">
        <v>140</v>
      </c>
      <c r="I2264" t="s">
        <v>10</v>
      </c>
      <c r="J2264" t="s">
        <v>4150</v>
      </c>
      <c r="K2264">
        <v>50</v>
      </c>
      <c r="L2264">
        <v>79472120</v>
      </c>
      <c r="M2264" t="s">
        <v>2145</v>
      </c>
      <c r="N2264">
        <v>261</v>
      </c>
      <c r="O2264">
        <v>1818322.105599995</v>
      </c>
      <c r="P2264" s="49" t="s">
        <v>34</v>
      </c>
      <c r="Q2264" s="49">
        <v>8750000</v>
      </c>
      <c r="R2264" s="49">
        <v>32.510452999999998</v>
      </c>
      <c r="S2264" s="49">
        <v>52.540310169999998</v>
      </c>
      <c r="T2264" s="49">
        <v>91.068026500905589</v>
      </c>
      <c r="U2264" s="49" t="s">
        <v>2146</v>
      </c>
      <c r="V2264" s="49">
        <v>0.38716777524115931</v>
      </c>
      <c r="W2264" s="49">
        <v>1.46361538099982</v>
      </c>
      <c r="X2264" s="49">
        <v>2.8030414572599698</v>
      </c>
      <c r="Y2264" s="49">
        <v>43.290639746693699</v>
      </c>
      <c r="Z2264" s="49">
        <v>0.42787999999999998</v>
      </c>
      <c r="AA2264" s="49">
        <v>144.40234570000001</v>
      </c>
      <c r="AB2264" s="49">
        <v>1.7927415840000001</v>
      </c>
      <c r="AC2264" s="51">
        <v>0.6227652678487694</v>
      </c>
      <c r="AD2264" s="53">
        <v>87500</v>
      </c>
      <c r="AE2264" s="51">
        <v>20.780824063999944</v>
      </c>
      <c r="AF2264" s="51">
        <v>55.08725017310725</v>
      </c>
      <c r="AG2264" s="51">
        <v>7.0481248045988876</v>
      </c>
      <c r="AH2264" s="51">
        <v>0.20940352526476275</v>
      </c>
      <c r="AI2264" s="51">
        <v>0.12794475640825639</v>
      </c>
      <c r="AJ2264" s="51">
        <v>0.11715383591147577</v>
      </c>
      <c r="AK2264" s="51">
        <v>99.456209663021937</v>
      </c>
      <c r="AL2264" s="51">
        <v>60.949970233871447</v>
      </c>
      <c r="AM2264" s="51">
        <v>137.96244909217242</v>
      </c>
    </row>
    <row r="2265" spans="1:39">
      <c r="A2265" t="s">
        <v>4671</v>
      </c>
      <c r="B2265">
        <v>7</v>
      </c>
      <c r="C2265" t="s">
        <v>4672</v>
      </c>
      <c r="D2265" t="s">
        <v>4149</v>
      </c>
      <c r="E2265" t="s">
        <v>137</v>
      </c>
      <c r="F2265" t="s">
        <v>138</v>
      </c>
      <c r="G2265" t="s">
        <v>139</v>
      </c>
      <c r="H2265" t="s">
        <v>140</v>
      </c>
      <c r="I2265" t="s">
        <v>10</v>
      </c>
      <c r="J2265" t="s">
        <v>4150</v>
      </c>
      <c r="K2265">
        <v>50</v>
      </c>
      <c r="L2265">
        <v>79472120</v>
      </c>
      <c r="M2265" t="s">
        <v>2145</v>
      </c>
      <c r="N2265">
        <v>262</v>
      </c>
      <c r="O2265">
        <v>1825315.6521599949</v>
      </c>
      <c r="P2265" s="49" t="s">
        <v>34</v>
      </c>
      <c r="Q2265" s="49">
        <v>8750000</v>
      </c>
      <c r="R2265" s="49">
        <v>32.510452999999998</v>
      </c>
      <c r="S2265" s="49">
        <v>52.540310169999998</v>
      </c>
      <c r="T2265" s="49">
        <v>91.068026500905589</v>
      </c>
      <c r="U2265" s="49" t="s">
        <v>2146</v>
      </c>
      <c r="V2265" s="49">
        <v>0.38716777524115931</v>
      </c>
      <c r="W2265" s="49">
        <v>1.46361538099982</v>
      </c>
      <c r="X2265" s="49">
        <v>2.8030414572599698</v>
      </c>
      <c r="Y2265" s="49">
        <v>43.290639746693699</v>
      </c>
      <c r="Z2265" s="49">
        <v>0.42787999999999998</v>
      </c>
      <c r="AA2265" s="49">
        <v>144.40234570000001</v>
      </c>
      <c r="AB2265" s="49">
        <v>1.7927415840000001</v>
      </c>
      <c r="AC2265" s="51">
        <v>0.6227652678487694</v>
      </c>
      <c r="AD2265" s="53">
        <v>87500</v>
      </c>
      <c r="AE2265" s="51">
        <v>20.860750310399943</v>
      </c>
      <c r="AF2265" s="51">
        <v>55.299124212234581</v>
      </c>
      <c r="AG2265" s="51">
        <v>7.0925729622945095</v>
      </c>
      <c r="AH2265" s="51">
        <v>0.20978576648038408</v>
      </c>
      <c r="AI2265" s="51">
        <v>0.12825832349665536</v>
      </c>
      <c r="AJ2265" s="51">
        <v>0.11715383591147577</v>
      </c>
      <c r="AK2265" s="51">
        <v>99.69995700337968</v>
      </c>
      <c r="AL2265" s="51">
        <v>61.099346458741934</v>
      </c>
      <c r="AM2265" s="51">
        <v>138.30056754801743</v>
      </c>
    </row>
    <row r="2266" spans="1:39">
      <c r="A2266" t="s">
        <v>4673</v>
      </c>
      <c r="B2266">
        <v>7</v>
      </c>
      <c r="C2266" t="s">
        <v>4674</v>
      </c>
      <c r="D2266" t="s">
        <v>4149</v>
      </c>
      <c r="E2266" t="s">
        <v>137</v>
      </c>
      <c r="F2266" t="s">
        <v>138</v>
      </c>
      <c r="G2266" t="s">
        <v>139</v>
      </c>
      <c r="H2266" t="s">
        <v>140</v>
      </c>
      <c r="I2266" t="s">
        <v>10</v>
      </c>
      <c r="J2266" t="s">
        <v>4150</v>
      </c>
      <c r="K2266">
        <v>50</v>
      </c>
      <c r="L2266">
        <v>79472120</v>
      </c>
      <c r="M2266" t="s">
        <v>2145</v>
      </c>
      <c r="N2266">
        <v>263</v>
      </c>
      <c r="O2266">
        <v>1832309.1987199949</v>
      </c>
      <c r="P2266" s="49" t="s">
        <v>34</v>
      </c>
      <c r="Q2266" s="49">
        <v>8750000</v>
      </c>
      <c r="R2266" s="49">
        <v>32.510452999999998</v>
      </c>
      <c r="S2266" s="49">
        <v>52.540310169999998</v>
      </c>
      <c r="T2266" s="49">
        <v>91.068026500905589</v>
      </c>
      <c r="U2266" s="49" t="s">
        <v>2146</v>
      </c>
      <c r="V2266" s="49">
        <v>0.38716777524115931</v>
      </c>
      <c r="W2266" s="49">
        <v>1.46361538099982</v>
      </c>
      <c r="X2266" s="49">
        <v>2.8030414572599698</v>
      </c>
      <c r="Y2266" s="49">
        <v>43.290639746693699</v>
      </c>
      <c r="Z2266" s="49">
        <v>0.42787999999999998</v>
      </c>
      <c r="AA2266" s="49">
        <v>144.40234570000001</v>
      </c>
      <c r="AB2266" s="49">
        <v>1.7927415840000001</v>
      </c>
      <c r="AC2266" s="51">
        <v>0.6227652678487694</v>
      </c>
      <c r="AD2266" s="53">
        <v>87500</v>
      </c>
      <c r="AE2266" s="51">
        <v>20.940676556799943</v>
      </c>
      <c r="AF2266" s="51">
        <v>55.510998251361919</v>
      </c>
      <c r="AG2266" s="51">
        <v>7.1371015683313992</v>
      </c>
      <c r="AH2266" s="51">
        <v>0.21016546538827108</v>
      </c>
      <c r="AI2266" s="51">
        <v>0.128570946175631</v>
      </c>
      <c r="AJ2266" s="51">
        <v>0.11715383591147577</v>
      </c>
      <c r="AK2266" s="51">
        <v>99.942970219227348</v>
      </c>
      <c r="AL2266" s="51">
        <v>61.248272788455658</v>
      </c>
      <c r="AM2266" s="51">
        <v>138.63766764999903</v>
      </c>
    </row>
    <row r="2267" spans="1:39">
      <c r="A2267" t="s">
        <v>4675</v>
      </c>
      <c r="B2267">
        <v>7</v>
      </c>
      <c r="C2267" t="s">
        <v>4676</v>
      </c>
      <c r="D2267" t="s">
        <v>4149</v>
      </c>
      <c r="E2267" t="s">
        <v>137</v>
      </c>
      <c r="F2267" t="s">
        <v>138</v>
      </c>
      <c r="G2267" t="s">
        <v>139</v>
      </c>
      <c r="H2267" t="s">
        <v>140</v>
      </c>
      <c r="I2267" t="s">
        <v>10</v>
      </c>
      <c r="J2267" t="s">
        <v>4150</v>
      </c>
      <c r="K2267">
        <v>50</v>
      </c>
      <c r="L2267">
        <v>79472120</v>
      </c>
      <c r="M2267" t="s">
        <v>2145</v>
      </c>
      <c r="N2267">
        <v>264</v>
      </c>
      <c r="O2267">
        <v>1839302.7452799948</v>
      </c>
      <c r="P2267" s="49" t="s">
        <v>34</v>
      </c>
      <c r="Q2267" s="49">
        <v>8750000</v>
      </c>
      <c r="R2267" s="49">
        <v>32.510452999999998</v>
      </c>
      <c r="S2267" s="49">
        <v>52.540310169999998</v>
      </c>
      <c r="T2267" s="49">
        <v>91.068026500905589</v>
      </c>
      <c r="U2267" s="49" t="s">
        <v>2146</v>
      </c>
      <c r="V2267" s="49">
        <v>0.38716777524115931</v>
      </c>
      <c r="W2267" s="49">
        <v>1.46361538099982</v>
      </c>
      <c r="X2267" s="49">
        <v>2.8030414572599698</v>
      </c>
      <c r="Y2267" s="49">
        <v>43.290639746693699</v>
      </c>
      <c r="Z2267" s="49">
        <v>0.42787999999999998</v>
      </c>
      <c r="AA2267" s="49">
        <v>144.40234570000001</v>
      </c>
      <c r="AB2267" s="49">
        <v>1.7927415840000001</v>
      </c>
      <c r="AC2267" s="51">
        <v>0.6227652678487694</v>
      </c>
      <c r="AD2267" s="53">
        <v>87500</v>
      </c>
      <c r="AE2267" s="51">
        <v>21.020602803199939</v>
      </c>
      <c r="AF2267" s="51">
        <v>55.722872290489242</v>
      </c>
      <c r="AG2267" s="51">
        <v>7.1817100847132158</v>
      </c>
      <c r="AH2267" s="51">
        <v>0.21054262506889576</v>
      </c>
      <c r="AI2267" s="51">
        <v>0.12888262556305782</v>
      </c>
      <c r="AJ2267" s="51">
        <v>0.11715383591147577</v>
      </c>
      <c r="AK2267" s="51">
        <v>100.18525017953031</v>
      </c>
      <c r="AL2267" s="51">
        <v>61.396749755542601</v>
      </c>
      <c r="AM2267" s="51">
        <v>138.973750603518</v>
      </c>
    </row>
    <row r="2268" spans="1:39">
      <c r="A2268" t="s">
        <v>4677</v>
      </c>
      <c r="B2268">
        <v>7</v>
      </c>
      <c r="C2268" t="s">
        <v>4678</v>
      </c>
      <c r="D2268" t="s">
        <v>4149</v>
      </c>
      <c r="E2268" t="s">
        <v>137</v>
      </c>
      <c r="F2268" t="s">
        <v>138</v>
      </c>
      <c r="G2268" t="s">
        <v>139</v>
      </c>
      <c r="H2268" t="s">
        <v>140</v>
      </c>
      <c r="I2268" t="s">
        <v>10</v>
      </c>
      <c r="J2268" t="s">
        <v>4150</v>
      </c>
      <c r="K2268">
        <v>50</v>
      </c>
      <c r="L2268">
        <v>79472120</v>
      </c>
      <c r="M2268" t="s">
        <v>2145</v>
      </c>
      <c r="N2268">
        <v>265</v>
      </c>
      <c r="O2268">
        <v>1846296.2918399947</v>
      </c>
      <c r="P2268" s="49" t="s">
        <v>34</v>
      </c>
      <c r="Q2268" s="49">
        <v>8750000</v>
      </c>
      <c r="R2268" s="49">
        <v>32.510452999999998</v>
      </c>
      <c r="S2268" s="49">
        <v>52.540310169999998</v>
      </c>
      <c r="T2268" s="49">
        <v>91.068026500905589</v>
      </c>
      <c r="U2268" s="49" t="s">
        <v>2146</v>
      </c>
      <c r="V2268" s="49">
        <v>0.38716777524115931</v>
      </c>
      <c r="W2268" s="49">
        <v>1.46361538099982</v>
      </c>
      <c r="X2268" s="49">
        <v>2.8030414572599698</v>
      </c>
      <c r="Y2268" s="49">
        <v>43.290639746693699</v>
      </c>
      <c r="Z2268" s="49">
        <v>0.42787999999999998</v>
      </c>
      <c r="AA2268" s="49">
        <v>144.40234570000001</v>
      </c>
      <c r="AB2268" s="49">
        <v>1.7927415840000001</v>
      </c>
      <c r="AC2268" s="51">
        <v>0.6227652678487694</v>
      </c>
      <c r="AD2268" s="53">
        <v>87500</v>
      </c>
      <c r="AE2268" s="51">
        <v>21.100529049599938</v>
      </c>
      <c r="AF2268" s="51">
        <v>55.93474632961658</v>
      </c>
      <c r="AG2268" s="51">
        <v>7.2263979740983144</v>
      </c>
      <c r="AH2268" s="51">
        <v>0.21091724861223268</v>
      </c>
      <c r="AI2268" s="51">
        <v>0.12919336277157745</v>
      </c>
      <c r="AJ2268" s="51">
        <v>0.11715383591147577</v>
      </c>
      <c r="AK2268" s="51">
        <v>100.42679774918621</v>
      </c>
      <c r="AL2268" s="51">
        <v>61.544777890039917</v>
      </c>
      <c r="AM2268" s="51">
        <v>139.30881760833248</v>
      </c>
    </row>
    <row r="2269" spans="1:39">
      <c r="A2269" t="s">
        <v>4679</v>
      </c>
      <c r="B2269">
        <v>7</v>
      </c>
      <c r="C2269" t="s">
        <v>4680</v>
      </c>
      <c r="D2269" t="s">
        <v>4149</v>
      </c>
      <c r="E2269" t="s">
        <v>137</v>
      </c>
      <c r="F2269" t="s">
        <v>138</v>
      </c>
      <c r="G2269" t="s">
        <v>139</v>
      </c>
      <c r="H2269" t="s">
        <v>140</v>
      </c>
      <c r="I2269" t="s">
        <v>10</v>
      </c>
      <c r="J2269" t="s">
        <v>4150</v>
      </c>
      <c r="K2269">
        <v>50</v>
      </c>
      <c r="L2269">
        <v>79472120</v>
      </c>
      <c r="M2269" t="s">
        <v>2145</v>
      </c>
      <c r="N2269">
        <v>266</v>
      </c>
      <c r="O2269">
        <v>1853289.8383999947</v>
      </c>
      <c r="P2269" s="49" t="s">
        <v>34</v>
      </c>
      <c r="Q2269" s="49">
        <v>8750000</v>
      </c>
      <c r="R2269" s="49">
        <v>32.510452999999998</v>
      </c>
      <c r="S2269" s="49">
        <v>52.540310169999998</v>
      </c>
      <c r="T2269" s="49">
        <v>91.068026500905589</v>
      </c>
      <c r="U2269" s="49" t="s">
        <v>2146</v>
      </c>
      <c r="V2269" s="49">
        <v>0.38716777524115931</v>
      </c>
      <c r="W2269" s="49">
        <v>1.46361538099982</v>
      </c>
      <c r="X2269" s="49">
        <v>2.8030414572599698</v>
      </c>
      <c r="Y2269" s="49">
        <v>43.290639746693699</v>
      </c>
      <c r="Z2269" s="49">
        <v>0.42787999999999998</v>
      </c>
      <c r="AA2269" s="49">
        <v>144.40234570000001</v>
      </c>
      <c r="AB2269" s="49">
        <v>1.7927415840000001</v>
      </c>
      <c r="AC2269" s="51">
        <v>0.6227652678487694</v>
      </c>
      <c r="AD2269" s="53">
        <v>87500</v>
      </c>
      <c r="AE2269" s="51">
        <v>21.180455295999938</v>
      </c>
      <c r="AF2269" s="51">
        <v>56.14662036874391</v>
      </c>
      <c r="AG2269" s="51">
        <v>7.2711646998018313</v>
      </c>
      <c r="AH2269" s="51">
        <v>0.21128933911819806</v>
      </c>
      <c r="AI2269" s="51">
        <v>0.12950315890873448</v>
      </c>
      <c r="AJ2269" s="51">
        <v>0.11715383591147577</v>
      </c>
      <c r="AK2269" s="51">
        <v>100.66761378913058</v>
      </c>
      <c r="AL2269" s="51">
        <v>61.692357719556647</v>
      </c>
      <c r="AM2269" s="51">
        <v>139.6428698587045</v>
      </c>
    </row>
    <row r="2270" spans="1:39">
      <c r="A2270" t="s">
        <v>4681</v>
      </c>
      <c r="B2270">
        <v>7</v>
      </c>
      <c r="C2270" t="s">
        <v>4682</v>
      </c>
      <c r="D2270" t="s">
        <v>4149</v>
      </c>
      <c r="E2270" t="s">
        <v>137</v>
      </c>
      <c r="F2270" t="s">
        <v>138</v>
      </c>
      <c r="G2270" t="s">
        <v>139</v>
      </c>
      <c r="H2270" t="s">
        <v>140</v>
      </c>
      <c r="I2270" t="s">
        <v>10</v>
      </c>
      <c r="J2270" t="s">
        <v>4150</v>
      </c>
      <c r="K2270">
        <v>50</v>
      </c>
      <c r="L2270">
        <v>79472120</v>
      </c>
      <c r="M2270" t="s">
        <v>2145</v>
      </c>
      <c r="N2270">
        <v>267</v>
      </c>
      <c r="O2270">
        <v>1860283.3849599946</v>
      </c>
      <c r="P2270" s="49" t="s">
        <v>34</v>
      </c>
      <c r="Q2270" s="49">
        <v>8750000</v>
      </c>
      <c r="R2270" s="49">
        <v>32.510452999999998</v>
      </c>
      <c r="S2270" s="49">
        <v>52.540310169999998</v>
      </c>
      <c r="T2270" s="49">
        <v>91.068026500905589</v>
      </c>
      <c r="U2270" s="49" t="s">
        <v>2146</v>
      </c>
      <c r="V2270" s="49">
        <v>0.38716777524115931</v>
      </c>
      <c r="W2270" s="49">
        <v>1.46361538099982</v>
      </c>
      <c r="X2270" s="49">
        <v>2.8030414572599698</v>
      </c>
      <c r="Y2270" s="49">
        <v>43.290639746693699</v>
      </c>
      <c r="Z2270" s="49">
        <v>0.42787999999999998</v>
      </c>
      <c r="AA2270" s="49">
        <v>144.40234570000001</v>
      </c>
      <c r="AB2270" s="49">
        <v>1.7927415840000001</v>
      </c>
      <c r="AC2270" s="51">
        <v>0.6227652678487694</v>
      </c>
      <c r="AD2270" s="53">
        <v>87500</v>
      </c>
      <c r="AE2270" s="51">
        <v>21.260381542399937</v>
      </c>
      <c r="AF2270" s="51">
        <v>56.358494407871248</v>
      </c>
      <c r="AG2270" s="51">
        <v>7.3160097257978016</v>
      </c>
      <c r="AH2270" s="51">
        <v>0.21165889969661705</v>
      </c>
      <c r="AI2270" s="51">
        <v>0.12981201507710999</v>
      </c>
      <c r="AJ2270" s="51">
        <v>0.11715383591147577</v>
      </c>
      <c r="AK2270" s="51">
        <v>100.90769915644064</v>
      </c>
      <c r="AL2270" s="51">
        <v>61.839489769337312</v>
      </c>
      <c r="AM2270" s="51">
        <v>139.97590854354397</v>
      </c>
    </row>
    <row r="2271" spans="1:39">
      <c r="A2271" t="s">
        <v>4683</v>
      </c>
      <c r="B2271">
        <v>7</v>
      </c>
      <c r="C2271" t="s">
        <v>4684</v>
      </c>
      <c r="D2271" t="s">
        <v>4149</v>
      </c>
      <c r="E2271" t="s">
        <v>137</v>
      </c>
      <c r="F2271" t="s">
        <v>138</v>
      </c>
      <c r="G2271" t="s">
        <v>139</v>
      </c>
      <c r="H2271" t="s">
        <v>140</v>
      </c>
      <c r="I2271" t="s">
        <v>10</v>
      </c>
      <c r="J2271" t="s">
        <v>4150</v>
      </c>
      <c r="K2271">
        <v>50</v>
      </c>
      <c r="L2271">
        <v>79472120</v>
      </c>
      <c r="M2271" t="s">
        <v>2145</v>
      </c>
      <c r="N2271">
        <v>268</v>
      </c>
      <c r="O2271">
        <v>1867276.9315199945</v>
      </c>
      <c r="P2271" s="49" t="s">
        <v>34</v>
      </c>
      <c r="Q2271" s="49">
        <v>8750000</v>
      </c>
      <c r="R2271" s="49">
        <v>32.510452999999998</v>
      </c>
      <c r="S2271" s="49">
        <v>52.540310169999998</v>
      </c>
      <c r="T2271" s="49">
        <v>91.068026500905589</v>
      </c>
      <c r="U2271" s="49" t="s">
        <v>2146</v>
      </c>
      <c r="V2271" s="49">
        <v>0.38716777524115931</v>
      </c>
      <c r="W2271" s="49">
        <v>1.46361538099982</v>
      </c>
      <c r="X2271" s="49">
        <v>2.8030414572599698</v>
      </c>
      <c r="Y2271" s="49">
        <v>43.290639746693699</v>
      </c>
      <c r="Z2271" s="49">
        <v>0.42787999999999998</v>
      </c>
      <c r="AA2271" s="49">
        <v>144.40234570000001</v>
      </c>
      <c r="AB2271" s="49">
        <v>1.7927415840000001</v>
      </c>
      <c r="AC2271" s="51">
        <v>0.6227652678487694</v>
      </c>
      <c r="AD2271" s="53">
        <v>87500</v>
      </c>
      <c r="AE2271" s="51">
        <v>21.340307788799937</v>
      </c>
      <c r="AF2271" s="51">
        <v>56.570368446998579</v>
      </c>
      <c r="AG2271" s="51">
        <v>7.360932516721304</v>
      </c>
      <c r="AH2271" s="51">
        <v>0.21202593346750229</v>
      </c>
      <c r="AI2271" s="51">
        <v>0.13011993237445227</v>
      </c>
      <c r="AJ2271" s="51">
        <v>0.11715383591147577</v>
      </c>
      <c r="AK2271" s="51">
        <v>101.14705470443688</v>
      </c>
      <c r="AL2271" s="51">
        <v>61.986174562324223</v>
      </c>
      <c r="AM2271" s="51">
        <v>140.30793484654956</v>
      </c>
    </row>
    <row r="2272" spans="1:39">
      <c r="A2272" t="s">
        <v>4685</v>
      </c>
      <c r="B2272">
        <v>7</v>
      </c>
      <c r="C2272" t="s">
        <v>4686</v>
      </c>
      <c r="D2272" t="s">
        <v>4149</v>
      </c>
      <c r="E2272" t="s">
        <v>137</v>
      </c>
      <c r="F2272" t="s">
        <v>138</v>
      </c>
      <c r="G2272" t="s">
        <v>139</v>
      </c>
      <c r="H2272" t="s">
        <v>140</v>
      </c>
      <c r="I2272" t="s">
        <v>10</v>
      </c>
      <c r="J2272" t="s">
        <v>4150</v>
      </c>
      <c r="K2272">
        <v>50</v>
      </c>
      <c r="L2272">
        <v>79472120</v>
      </c>
      <c r="M2272" t="s">
        <v>2145</v>
      </c>
      <c r="N2272">
        <v>269</v>
      </c>
      <c r="O2272">
        <v>1874270.4780799944</v>
      </c>
      <c r="P2272" s="49" t="s">
        <v>34</v>
      </c>
      <c r="Q2272" s="49">
        <v>8750000</v>
      </c>
      <c r="R2272" s="49">
        <v>32.510452999999998</v>
      </c>
      <c r="S2272" s="49">
        <v>52.540310169999998</v>
      </c>
      <c r="T2272" s="49">
        <v>91.068026500905589</v>
      </c>
      <c r="U2272" s="49" t="s">
        <v>2146</v>
      </c>
      <c r="V2272" s="49">
        <v>0.38716777524115931</v>
      </c>
      <c r="W2272" s="49">
        <v>1.46361538099982</v>
      </c>
      <c r="X2272" s="49">
        <v>2.8030414572599698</v>
      </c>
      <c r="Y2272" s="49">
        <v>43.290639746693699</v>
      </c>
      <c r="Z2272" s="49">
        <v>0.42787999999999998</v>
      </c>
      <c r="AA2272" s="49">
        <v>144.40234570000001</v>
      </c>
      <c r="AB2272" s="49">
        <v>1.7927415840000001</v>
      </c>
      <c r="AC2272" s="51">
        <v>0.6227652678487694</v>
      </c>
      <c r="AD2272" s="53">
        <v>87500</v>
      </c>
      <c r="AE2272" s="51">
        <v>21.420234035199936</v>
      </c>
      <c r="AF2272" s="51">
        <v>56.782242486125917</v>
      </c>
      <c r="AG2272" s="51">
        <v>7.4059325378706484</v>
      </c>
      <c r="AH2272" s="51">
        <v>0.21239044356113451</v>
      </c>
      <c r="AI2272" s="51">
        <v>0.13042691189380556</v>
      </c>
      <c r="AJ2272" s="51">
        <v>0.11715383591147577</v>
      </c>
      <c r="AK2272" s="51">
        <v>101.38568128278321</v>
      </c>
      <c r="AL2272" s="51">
        <v>62.132412619218783</v>
      </c>
      <c r="AM2272" s="51">
        <v>140.63894994634762</v>
      </c>
    </row>
    <row r="2273" spans="1:39">
      <c r="A2273" t="s">
        <v>4687</v>
      </c>
      <c r="B2273">
        <v>7</v>
      </c>
      <c r="C2273" t="s">
        <v>4688</v>
      </c>
      <c r="D2273" t="s">
        <v>4149</v>
      </c>
      <c r="E2273" t="s">
        <v>137</v>
      </c>
      <c r="F2273" t="s">
        <v>138</v>
      </c>
      <c r="G2273" t="s">
        <v>139</v>
      </c>
      <c r="H2273" t="s">
        <v>140</v>
      </c>
      <c r="I2273" t="s">
        <v>10</v>
      </c>
      <c r="J2273" t="s">
        <v>4150</v>
      </c>
      <c r="K2273">
        <v>50</v>
      </c>
      <c r="L2273">
        <v>79472120</v>
      </c>
      <c r="M2273" t="s">
        <v>2145</v>
      </c>
      <c r="N2273">
        <v>270</v>
      </c>
      <c r="O2273">
        <v>1881264.0246399944</v>
      </c>
      <c r="P2273" s="49" t="s">
        <v>34</v>
      </c>
      <c r="Q2273" s="49">
        <v>8750000</v>
      </c>
      <c r="R2273" s="49">
        <v>32.510452999999998</v>
      </c>
      <c r="S2273" s="49">
        <v>52.540310169999998</v>
      </c>
      <c r="T2273" s="49">
        <v>91.068026500905589</v>
      </c>
      <c r="U2273" s="49" t="s">
        <v>2146</v>
      </c>
      <c r="V2273" s="49">
        <v>0.38716777524115931</v>
      </c>
      <c r="W2273" s="49">
        <v>1.46361538099982</v>
      </c>
      <c r="X2273" s="49">
        <v>2.8030414572599698</v>
      </c>
      <c r="Y2273" s="49">
        <v>43.290639746693699</v>
      </c>
      <c r="Z2273" s="49">
        <v>0.42787999999999998</v>
      </c>
      <c r="AA2273" s="49">
        <v>144.40234570000001</v>
      </c>
      <c r="AB2273" s="49">
        <v>1.7927415840000001</v>
      </c>
      <c r="AC2273" s="51">
        <v>0.6227652678487694</v>
      </c>
      <c r="AD2273" s="53">
        <v>87500</v>
      </c>
      <c r="AE2273" s="51">
        <v>21.500160281599936</v>
      </c>
      <c r="AF2273" s="51">
        <v>56.994116525253247</v>
      </c>
      <c r="AG2273" s="51">
        <v>7.4510092552095806</v>
      </c>
      <c r="AH2273" s="51">
        <v>0.21275243311825595</v>
      </c>
      <c r="AI2273" s="51">
        <v>0.13073295472363625</v>
      </c>
      <c r="AJ2273" s="51">
        <v>0.11715383591147577</v>
      </c>
      <c r="AK2273" s="51">
        <v>101.6235797375849</v>
      </c>
      <c r="AL2273" s="51">
        <v>62.278204458541609</v>
      </c>
      <c r="AM2273" s="51">
        <v>140.9689550166282</v>
      </c>
    </row>
    <row r="2274" spans="1:39">
      <c r="A2274" t="s">
        <v>4689</v>
      </c>
      <c r="B2274">
        <v>7</v>
      </c>
      <c r="C2274" t="s">
        <v>4690</v>
      </c>
      <c r="D2274" t="s">
        <v>4149</v>
      </c>
      <c r="E2274" t="s">
        <v>137</v>
      </c>
      <c r="F2274" t="s">
        <v>138</v>
      </c>
      <c r="G2274" t="s">
        <v>139</v>
      </c>
      <c r="H2274" t="s">
        <v>140</v>
      </c>
      <c r="I2274" t="s">
        <v>10</v>
      </c>
      <c r="J2274" t="s">
        <v>4150</v>
      </c>
      <c r="K2274">
        <v>50</v>
      </c>
      <c r="L2274">
        <v>79472120</v>
      </c>
      <c r="M2274" t="s">
        <v>2145</v>
      </c>
      <c r="N2274">
        <v>271</v>
      </c>
      <c r="O2274">
        <v>1888257.5711999943</v>
      </c>
      <c r="P2274" s="49" t="s">
        <v>34</v>
      </c>
      <c r="Q2274" s="49">
        <v>8750000</v>
      </c>
      <c r="R2274" s="49">
        <v>32.510452999999998</v>
      </c>
      <c r="S2274" s="49">
        <v>52.540310169999998</v>
      </c>
      <c r="T2274" s="49">
        <v>91.068026500905589</v>
      </c>
      <c r="U2274" s="49" t="s">
        <v>2146</v>
      </c>
      <c r="V2274" s="49">
        <v>0.38716777524115931</v>
      </c>
      <c r="W2274" s="49">
        <v>1.46361538099982</v>
      </c>
      <c r="X2274" s="49">
        <v>2.8030414572599698</v>
      </c>
      <c r="Y2274" s="49">
        <v>43.290639746693699</v>
      </c>
      <c r="Z2274" s="49">
        <v>0.42787999999999998</v>
      </c>
      <c r="AA2274" s="49">
        <v>144.40234570000001</v>
      </c>
      <c r="AB2274" s="49">
        <v>1.7927415840000001</v>
      </c>
      <c r="AC2274" s="51">
        <v>0.6227652678487694</v>
      </c>
      <c r="AD2274" s="53">
        <v>87500</v>
      </c>
      <c r="AE2274" s="51">
        <v>21.580086527999935</v>
      </c>
      <c r="AF2274" s="51">
        <v>57.205990564380585</v>
      </c>
      <c r="AG2274" s="51">
        <v>7.496162135369528</v>
      </c>
      <c r="AH2274" s="51">
        <v>0.21311190529015339</v>
      </c>
      <c r="AI2274" s="51">
        <v>0.13103806194795667</v>
      </c>
      <c r="AJ2274" s="51">
        <v>0.11715383591147577</v>
      </c>
      <c r="AK2274" s="51">
        <v>101.86075091148506</v>
      </c>
      <c r="AL2274" s="51">
        <v>62.423550596691499</v>
      </c>
      <c r="AM2274" s="51">
        <v>141.2979512262786</v>
      </c>
    </row>
    <row r="2275" spans="1:39">
      <c r="A2275" t="s">
        <v>4691</v>
      </c>
      <c r="B2275">
        <v>7</v>
      </c>
      <c r="C2275" t="s">
        <v>4692</v>
      </c>
      <c r="D2275" t="s">
        <v>4149</v>
      </c>
      <c r="E2275" t="s">
        <v>137</v>
      </c>
      <c r="F2275" t="s">
        <v>138</v>
      </c>
      <c r="G2275" t="s">
        <v>139</v>
      </c>
      <c r="H2275" t="s">
        <v>140</v>
      </c>
      <c r="I2275" t="s">
        <v>10</v>
      </c>
      <c r="J2275" t="s">
        <v>4150</v>
      </c>
      <c r="K2275">
        <v>50</v>
      </c>
      <c r="L2275">
        <v>79472120</v>
      </c>
      <c r="M2275" t="s">
        <v>2145</v>
      </c>
      <c r="N2275">
        <v>272</v>
      </c>
      <c r="O2275">
        <v>1895251.1177599942</v>
      </c>
      <c r="P2275" s="49" t="s">
        <v>34</v>
      </c>
      <c r="Q2275" s="49">
        <v>8750000</v>
      </c>
      <c r="R2275" s="49">
        <v>32.510452999999998</v>
      </c>
      <c r="S2275" s="49">
        <v>52.540310169999998</v>
      </c>
      <c r="T2275" s="49">
        <v>91.068026500905589</v>
      </c>
      <c r="U2275" s="49" t="s">
        <v>2146</v>
      </c>
      <c r="V2275" s="49">
        <v>0.38716777524115931</v>
      </c>
      <c r="W2275" s="49">
        <v>1.46361538099982</v>
      </c>
      <c r="X2275" s="49">
        <v>2.8030414572599698</v>
      </c>
      <c r="Y2275" s="49">
        <v>43.290639746693699</v>
      </c>
      <c r="Z2275" s="49">
        <v>0.42787999999999998</v>
      </c>
      <c r="AA2275" s="49">
        <v>144.40234570000001</v>
      </c>
      <c r="AB2275" s="49">
        <v>1.7927415840000001</v>
      </c>
      <c r="AC2275" s="51">
        <v>0.6227652678487694</v>
      </c>
      <c r="AD2275" s="53">
        <v>87500</v>
      </c>
      <c r="AE2275" s="51">
        <v>21.660012774399934</v>
      </c>
      <c r="AF2275" s="51">
        <v>57.417864603507923</v>
      </c>
      <c r="AG2275" s="51">
        <v>7.5413906456518607</v>
      </c>
      <c r="AH2275" s="51">
        <v>0.2134688632388323</v>
      </c>
      <c r="AI2275" s="51">
        <v>0.13134223464644698</v>
      </c>
      <c r="AJ2275" s="51">
        <v>0.11715383591147577</v>
      </c>
      <c r="AK2275" s="51">
        <v>102.09719564375912</v>
      </c>
      <c r="AL2275" s="51">
        <v>62.568451548003516</v>
      </c>
      <c r="AM2275" s="51">
        <v>141.62593973951471</v>
      </c>
    </row>
    <row r="2276" spans="1:39">
      <c r="A2276" t="s">
        <v>4693</v>
      </c>
      <c r="B2276">
        <v>7</v>
      </c>
      <c r="C2276" t="s">
        <v>4694</v>
      </c>
      <c r="D2276" t="s">
        <v>4149</v>
      </c>
      <c r="E2276" t="s">
        <v>137</v>
      </c>
      <c r="F2276" t="s">
        <v>138</v>
      </c>
      <c r="G2276" t="s">
        <v>139</v>
      </c>
      <c r="H2276" t="s">
        <v>140</v>
      </c>
      <c r="I2276" t="s">
        <v>10</v>
      </c>
      <c r="J2276" t="s">
        <v>4150</v>
      </c>
      <c r="K2276">
        <v>50</v>
      </c>
      <c r="L2276">
        <v>79472120</v>
      </c>
      <c r="M2276" t="s">
        <v>2145</v>
      </c>
      <c r="N2276">
        <v>273</v>
      </c>
      <c r="O2276">
        <v>1902244.6643199942</v>
      </c>
      <c r="P2276" s="49" t="s">
        <v>34</v>
      </c>
      <c r="Q2276" s="49">
        <v>8750000</v>
      </c>
      <c r="R2276" s="49">
        <v>32.510452999999998</v>
      </c>
      <c r="S2276" s="49">
        <v>52.540310169999998</v>
      </c>
      <c r="T2276" s="49">
        <v>91.068026500905589</v>
      </c>
      <c r="U2276" s="49" t="s">
        <v>2146</v>
      </c>
      <c r="V2276" s="49">
        <v>0.38716777524115931</v>
      </c>
      <c r="W2276" s="49">
        <v>1.46361538099982</v>
      </c>
      <c r="X2276" s="49">
        <v>2.8030414572599698</v>
      </c>
      <c r="Y2276" s="49">
        <v>43.290639746693699</v>
      </c>
      <c r="Z2276" s="49">
        <v>0.42787999999999998</v>
      </c>
      <c r="AA2276" s="49">
        <v>144.40234570000001</v>
      </c>
      <c r="AB2276" s="49">
        <v>1.7927415840000001</v>
      </c>
      <c r="AC2276" s="51">
        <v>0.6227652678487694</v>
      </c>
      <c r="AD2276" s="53">
        <v>87500</v>
      </c>
      <c r="AE2276" s="51">
        <v>21.739939020799934</v>
      </c>
      <c r="AF2276" s="51">
        <v>57.629738642635253</v>
      </c>
      <c r="AG2276" s="51">
        <v>7.5866942540301991</v>
      </c>
      <c r="AH2276" s="51">
        <v>0.21382331013717171</v>
      </c>
      <c r="AI2276" s="51">
        <v>0.13164547389457465</v>
      </c>
      <c r="AJ2276" s="51">
        <v>0.11715383591147577</v>
      </c>
      <c r="AK2276" s="51">
        <v>102.33291477040788</v>
      </c>
      <c r="AL2276" s="51">
        <v>62.712907824805889</v>
      </c>
      <c r="AM2276" s="51">
        <v>141.95292171600985</v>
      </c>
    </row>
    <row r="2277" spans="1:39">
      <c r="A2277" t="s">
        <v>4695</v>
      </c>
      <c r="B2277">
        <v>7</v>
      </c>
      <c r="C2277" t="s">
        <v>4696</v>
      </c>
      <c r="D2277" t="s">
        <v>4149</v>
      </c>
      <c r="E2277" t="s">
        <v>137</v>
      </c>
      <c r="F2277" t="s">
        <v>138</v>
      </c>
      <c r="G2277" t="s">
        <v>139</v>
      </c>
      <c r="H2277" t="s">
        <v>140</v>
      </c>
      <c r="I2277" t="s">
        <v>10</v>
      </c>
      <c r="J2277" t="s">
        <v>4150</v>
      </c>
      <c r="K2277">
        <v>50</v>
      </c>
      <c r="L2277">
        <v>79472120</v>
      </c>
      <c r="M2277" t="s">
        <v>2145</v>
      </c>
      <c r="N2277">
        <v>274</v>
      </c>
      <c r="O2277">
        <v>1909238.2108799941</v>
      </c>
      <c r="P2277" s="49" t="s">
        <v>34</v>
      </c>
      <c r="Q2277" s="49">
        <v>8750000</v>
      </c>
      <c r="R2277" s="49">
        <v>32.510452999999998</v>
      </c>
      <c r="S2277" s="49">
        <v>52.540310169999998</v>
      </c>
      <c r="T2277" s="49">
        <v>91.068026500905589</v>
      </c>
      <c r="U2277" s="49" t="s">
        <v>2146</v>
      </c>
      <c r="V2277" s="49">
        <v>0.38716777524115931</v>
      </c>
      <c r="W2277" s="49">
        <v>1.46361538099982</v>
      </c>
      <c r="X2277" s="49">
        <v>2.8030414572599698</v>
      </c>
      <c r="Y2277" s="49">
        <v>43.290639746693699</v>
      </c>
      <c r="Z2277" s="49">
        <v>0.42787999999999998</v>
      </c>
      <c r="AA2277" s="49">
        <v>144.40234570000001</v>
      </c>
      <c r="AB2277" s="49">
        <v>1.7927415840000001</v>
      </c>
      <c r="AC2277" s="51">
        <v>0.6227652678487694</v>
      </c>
      <c r="AD2277" s="53">
        <v>87500</v>
      </c>
      <c r="AE2277" s="51">
        <v>21.819865267199933</v>
      </c>
      <c r="AF2277" s="51">
        <v>57.841612681762591</v>
      </c>
      <c r="AG2277" s="51">
        <v>7.6320724291527524</v>
      </c>
      <c r="AH2277" s="51">
        <v>0.21417524916906258</v>
      </c>
      <c r="AI2277" s="51">
        <v>0.13194778076371197</v>
      </c>
      <c r="AJ2277" s="51">
        <v>0.11715383591147577</v>
      </c>
      <c r="AK2277" s="51">
        <v>102.5679091242488</v>
      </c>
      <c r="AL2277" s="51">
        <v>62.856919937475993</v>
      </c>
      <c r="AM2277" s="51">
        <v>142.27889831102161</v>
      </c>
    </row>
    <row r="2278" spans="1:39">
      <c r="A2278" t="s">
        <v>4697</v>
      </c>
      <c r="B2278">
        <v>7</v>
      </c>
      <c r="C2278" t="s">
        <v>4698</v>
      </c>
      <c r="D2278" t="s">
        <v>4149</v>
      </c>
      <c r="E2278" t="s">
        <v>137</v>
      </c>
      <c r="F2278" t="s">
        <v>138</v>
      </c>
      <c r="G2278" t="s">
        <v>139</v>
      </c>
      <c r="H2278" t="s">
        <v>140</v>
      </c>
      <c r="I2278" t="s">
        <v>10</v>
      </c>
      <c r="J2278" t="s">
        <v>4150</v>
      </c>
      <c r="K2278">
        <v>50</v>
      </c>
      <c r="L2278">
        <v>79472120</v>
      </c>
      <c r="M2278" t="s">
        <v>2145</v>
      </c>
      <c r="N2278">
        <v>275</v>
      </c>
      <c r="O2278">
        <v>1916231.757439994</v>
      </c>
      <c r="P2278" s="49" t="s">
        <v>34</v>
      </c>
      <c r="Q2278" s="49">
        <v>8750000</v>
      </c>
      <c r="R2278" s="49">
        <v>32.510452999999998</v>
      </c>
      <c r="S2278" s="49">
        <v>52.540310169999998</v>
      </c>
      <c r="T2278" s="49">
        <v>91.068026500905589</v>
      </c>
      <c r="U2278" s="49" t="s">
        <v>2146</v>
      </c>
      <c r="V2278" s="49">
        <v>0.38716777524115931</v>
      </c>
      <c r="W2278" s="49">
        <v>1.46361538099982</v>
      </c>
      <c r="X2278" s="49">
        <v>2.8030414572599698</v>
      </c>
      <c r="Y2278" s="49">
        <v>43.290639746693699</v>
      </c>
      <c r="Z2278" s="49">
        <v>0.42787999999999998</v>
      </c>
      <c r="AA2278" s="49">
        <v>144.40234570000001</v>
      </c>
      <c r="AB2278" s="49">
        <v>1.7927415840000001</v>
      </c>
      <c r="AC2278" s="51">
        <v>0.6227652678487694</v>
      </c>
      <c r="AD2278" s="53">
        <v>87500</v>
      </c>
      <c r="AE2278" s="51">
        <v>21.899791513599933</v>
      </c>
      <c r="AF2278" s="51">
        <v>58.053486720889921</v>
      </c>
      <c r="AG2278" s="51">
        <v>7.6775246403446378</v>
      </c>
      <c r="AH2278" s="51">
        <v>0.21452468352939552</v>
      </c>
      <c r="AI2278" s="51">
        <v>0.13224915632125095</v>
      </c>
      <c r="AJ2278" s="51">
        <v>0.11715383591147577</v>
      </c>
      <c r="AK2278" s="51">
        <v>102.80217953500534</v>
      </c>
      <c r="AL2278" s="51">
        <v>63.000488394495086</v>
      </c>
      <c r="AM2278" s="51">
        <v>142.60387067551559</v>
      </c>
    </row>
    <row r="2279" spans="1:39">
      <c r="A2279" t="s">
        <v>4699</v>
      </c>
      <c r="B2279">
        <v>7</v>
      </c>
      <c r="C2279" t="s">
        <v>4700</v>
      </c>
      <c r="D2279" t="s">
        <v>4149</v>
      </c>
      <c r="E2279" t="s">
        <v>137</v>
      </c>
      <c r="F2279" t="s">
        <v>138</v>
      </c>
      <c r="G2279" t="s">
        <v>139</v>
      </c>
      <c r="H2279" t="s">
        <v>140</v>
      </c>
      <c r="I2279" t="s">
        <v>10</v>
      </c>
      <c r="J2279" t="s">
        <v>4150</v>
      </c>
      <c r="K2279">
        <v>50</v>
      </c>
      <c r="L2279">
        <v>79472120</v>
      </c>
      <c r="M2279" t="s">
        <v>2145</v>
      </c>
      <c r="N2279">
        <v>276</v>
      </c>
      <c r="O2279">
        <v>1923225.303999994</v>
      </c>
      <c r="P2279" s="49" t="s">
        <v>34</v>
      </c>
      <c r="Q2279" s="49">
        <v>8750000</v>
      </c>
      <c r="R2279" s="49">
        <v>32.510452999999998</v>
      </c>
      <c r="S2279" s="49">
        <v>52.540310169999998</v>
      </c>
      <c r="T2279" s="49">
        <v>91.068026500905589</v>
      </c>
      <c r="U2279" s="49" t="s">
        <v>2146</v>
      </c>
      <c r="V2279" s="49">
        <v>0.38716777524115931</v>
      </c>
      <c r="W2279" s="49">
        <v>1.46361538099982</v>
      </c>
      <c r="X2279" s="49">
        <v>2.8030414572599698</v>
      </c>
      <c r="Y2279" s="49">
        <v>43.290639746693699</v>
      </c>
      <c r="Z2279" s="49">
        <v>0.42787999999999998</v>
      </c>
      <c r="AA2279" s="49">
        <v>144.40234570000001</v>
      </c>
      <c r="AB2279" s="49">
        <v>1.7927415840000001</v>
      </c>
      <c r="AC2279" s="51">
        <v>0.6227652678487694</v>
      </c>
      <c r="AD2279" s="53">
        <v>87500</v>
      </c>
      <c r="AE2279" s="51">
        <v>21.979717759999932</v>
      </c>
      <c r="AF2279" s="51">
        <v>58.265360760017259</v>
      </c>
      <c r="AG2279" s="51">
        <v>7.723050357610294</v>
      </c>
      <c r="AH2279" s="51">
        <v>0.21487161642439345</v>
      </c>
      <c r="AI2279" s="51">
        <v>0.13254960163071694</v>
      </c>
      <c r="AJ2279" s="51">
        <v>0.11715383591147577</v>
      </c>
      <c r="AK2279" s="51">
        <v>103.03572682939522</v>
      </c>
      <c r="AL2279" s="51">
        <v>63.143613702502442</v>
      </c>
      <c r="AM2279" s="51">
        <v>142.92783995628798</v>
      </c>
    </row>
    <row r="2280" spans="1:39">
      <c r="A2280" t="s">
        <v>4701</v>
      </c>
      <c r="B2280">
        <v>7</v>
      </c>
      <c r="C2280" t="s">
        <v>4702</v>
      </c>
      <c r="D2280" t="s">
        <v>4149</v>
      </c>
      <c r="E2280" t="s">
        <v>137</v>
      </c>
      <c r="F2280" t="s">
        <v>138</v>
      </c>
      <c r="G2280" t="s">
        <v>139</v>
      </c>
      <c r="H2280" t="s">
        <v>140</v>
      </c>
      <c r="I2280" t="s">
        <v>10</v>
      </c>
      <c r="J2280" t="s">
        <v>4150</v>
      </c>
      <c r="K2280">
        <v>50</v>
      </c>
      <c r="L2280">
        <v>79472120</v>
      </c>
      <c r="M2280" t="s">
        <v>2145</v>
      </c>
      <c r="N2280">
        <v>277</v>
      </c>
      <c r="O2280">
        <v>1930218.8505599939</v>
      </c>
      <c r="P2280" s="49" t="s">
        <v>34</v>
      </c>
      <c r="Q2280" s="49">
        <v>8750000</v>
      </c>
      <c r="R2280" s="49">
        <v>32.510452999999998</v>
      </c>
      <c r="S2280" s="49">
        <v>52.540310169999998</v>
      </c>
      <c r="T2280" s="49">
        <v>91.068026500905589</v>
      </c>
      <c r="U2280" s="49" t="s">
        <v>2146</v>
      </c>
      <c r="V2280" s="49">
        <v>0.38716777524115931</v>
      </c>
      <c r="W2280" s="49">
        <v>1.46361538099982</v>
      </c>
      <c r="X2280" s="49">
        <v>2.8030414572599698</v>
      </c>
      <c r="Y2280" s="49">
        <v>43.290639746693699</v>
      </c>
      <c r="Z2280" s="49">
        <v>0.42787999999999998</v>
      </c>
      <c r="AA2280" s="49">
        <v>144.40234570000001</v>
      </c>
      <c r="AB2280" s="49">
        <v>1.7927415840000001</v>
      </c>
      <c r="AC2280" s="51">
        <v>0.6227652678487694</v>
      </c>
      <c r="AD2280" s="53">
        <v>87500</v>
      </c>
      <c r="AE2280" s="51">
        <v>22.059644006399932</v>
      </c>
      <c r="AF2280" s="51">
        <v>58.47723479914459</v>
      </c>
      <c r="AG2280" s="51">
        <v>7.768649051635875</v>
      </c>
      <c r="AH2280" s="51">
        <v>0.21521605107163433</v>
      </c>
      <c r="AI2280" s="51">
        <v>0.13284911775187966</v>
      </c>
      <c r="AJ2280" s="51">
        <v>0.11715383591147577</v>
      </c>
      <c r="AK2280" s="51">
        <v>103.26855183121681</v>
      </c>
      <c r="AL2280" s="51">
        <v>63.286296366348246</v>
      </c>
      <c r="AM2280" s="51">
        <v>143.25080729608536</v>
      </c>
    </row>
    <row r="2281" spans="1:39">
      <c r="A2281" t="s">
        <v>4703</v>
      </c>
      <c r="B2281">
        <v>7</v>
      </c>
      <c r="C2281" t="s">
        <v>4704</v>
      </c>
      <c r="D2281" t="s">
        <v>4149</v>
      </c>
      <c r="E2281" t="s">
        <v>137</v>
      </c>
      <c r="F2281" t="s">
        <v>138</v>
      </c>
      <c r="G2281" t="s">
        <v>139</v>
      </c>
      <c r="H2281" t="s">
        <v>140</v>
      </c>
      <c r="I2281" t="s">
        <v>10</v>
      </c>
      <c r="J2281" t="s">
        <v>4150</v>
      </c>
      <c r="K2281">
        <v>50</v>
      </c>
      <c r="L2281">
        <v>79472120</v>
      </c>
      <c r="M2281" t="s">
        <v>2145</v>
      </c>
      <c r="N2281">
        <v>278</v>
      </c>
      <c r="O2281">
        <v>1937212.3971199938</v>
      </c>
      <c r="P2281" s="49" t="s">
        <v>34</v>
      </c>
      <c r="Q2281" s="49">
        <v>8750000</v>
      </c>
      <c r="R2281" s="49">
        <v>32.510452999999998</v>
      </c>
      <c r="S2281" s="49">
        <v>52.540310169999998</v>
      </c>
      <c r="T2281" s="49">
        <v>91.068026500905589</v>
      </c>
      <c r="U2281" s="49" t="s">
        <v>2146</v>
      </c>
      <c r="V2281" s="49">
        <v>0.38716777524115931</v>
      </c>
      <c r="W2281" s="49">
        <v>1.46361538099982</v>
      </c>
      <c r="X2281" s="49">
        <v>2.8030414572599698</v>
      </c>
      <c r="Y2281" s="49">
        <v>43.290639746693699</v>
      </c>
      <c r="Z2281" s="49">
        <v>0.42787999999999998</v>
      </c>
      <c r="AA2281" s="49">
        <v>144.40234570000001</v>
      </c>
      <c r="AB2281" s="49">
        <v>1.7927415840000001</v>
      </c>
      <c r="AC2281" s="51">
        <v>0.6227652678487694</v>
      </c>
      <c r="AD2281" s="53">
        <v>87500</v>
      </c>
      <c r="AE2281" s="51">
        <v>22.139570252799928</v>
      </c>
      <c r="AF2281" s="51">
        <v>58.68910883827192</v>
      </c>
      <c r="AG2281" s="51">
        <v>7.8143201937916693</v>
      </c>
      <c r="AH2281" s="51">
        <v>0.21555799070006465</v>
      </c>
      <c r="AI2281" s="51">
        <v>0.13314770574086227</v>
      </c>
      <c r="AJ2281" s="51">
        <v>0.11715383591147577</v>
      </c>
      <c r="AK2281" s="51">
        <v>103.50065536143383</v>
      </c>
      <c r="AL2281" s="51">
        <v>63.428536889145533</v>
      </c>
      <c r="AM2281" s="51">
        <v>143.57277383372212</v>
      </c>
    </row>
    <row r="2282" spans="1:39">
      <c r="A2282" t="s">
        <v>4705</v>
      </c>
      <c r="B2282">
        <v>7</v>
      </c>
      <c r="C2282" t="s">
        <v>4706</v>
      </c>
      <c r="D2282" t="s">
        <v>4149</v>
      </c>
      <c r="E2282" t="s">
        <v>137</v>
      </c>
      <c r="F2282" t="s">
        <v>138</v>
      </c>
      <c r="G2282" t="s">
        <v>139</v>
      </c>
      <c r="H2282" t="s">
        <v>140</v>
      </c>
      <c r="I2282" t="s">
        <v>10</v>
      </c>
      <c r="J2282" t="s">
        <v>4150</v>
      </c>
      <c r="K2282">
        <v>50</v>
      </c>
      <c r="L2282">
        <v>79472120</v>
      </c>
      <c r="M2282" t="s">
        <v>2145</v>
      </c>
      <c r="N2282">
        <v>279</v>
      </c>
      <c r="O2282">
        <v>1944205.9436799937</v>
      </c>
      <c r="P2282" s="49" t="s">
        <v>34</v>
      </c>
      <c r="Q2282" s="49">
        <v>8750000</v>
      </c>
      <c r="R2282" s="49">
        <v>32.510452999999998</v>
      </c>
      <c r="S2282" s="49">
        <v>52.540310169999998</v>
      </c>
      <c r="T2282" s="49">
        <v>91.068026500905589</v>
      </c>
      <c r="U2282" s="49" t="s">
        <v>2146</v>
      </c>
      <c r="V2282" s="49">
        <v>0.38716777524115931</v>
      </c>
      <c r="W2282" s="49">
        <v>1.46361538099982</v>
      </c>
      <c r="X2282" s="49">
        <v>2.8030414572599698</v>
      </c>
      <c r="Y2282" s="49">
        <v>43.290639746693699</v>
      </c>
      <c r="Z2282" s="49">
        <v>0.42787999999999998</v>
      </c>
      <c r="AA2282" s="49">
        <v>144.40234570000001</v>
      </c>
      <c r="AB2282" s="49">
        <v>1.7927415840000001</v>
      </c>
      <c r="AC2282" s="51">
        <v>0.6227652678487694</v>
      </c>
      <c r="AD2282" s="53">
        <v>87500</v>
      </c>
      <c r="AE2282" s="51">
        <v>22.219496499199927</v>
      </c>
      <c r="AF2282" s="51">
        <v>58.900982877399251</v>
      </c>
      <c r="AG2282" s="51">
        <v>7.8600632561345645</v>
      </c>
      <c r="AH2282" s="51">
        <v>0.21589743855029264</v>
      </c>
      <c r="AI2282" s="51">
        <v>0.13344536665024873</v>
      </c>
      <c r="AJ2282" s="51">
        <v>0.11715383591147577</v>
      </c>
      <c r="AK2282" s="51">
        <v>103.73203823825891</v>
      </c>
      <c r="AL2282" s="51">
        <v>63.570335772321343</v>
      </c>
      <c r="AM2282" s="51">
        <v>143.89374070419646</v>
      </c>
    </row>
    <row r="2283" spans="1:39">
      <c r="A2283" t="s">
        <v>4707</v>
      </c>
      <c r="B2283">
        <v>7</v>
      </c>
      <c r="C2283" t="s">
        <v>4708</v>
      </c>
      <c r="D2283" t="s">
        <v>4149</v>
      </c>
      <c r="E2283" t="s">
        <v>137</v>
      </c>
      <c r="F2283" t="s">
        <v>138</v>
      </c>
      <c r="G2283" t="s">
        <v>139</v>
      </c>
      <c r="H2283" t="s">
        <v>140</v>
      </c>
      <c r="I2283" t="s">
        <v>10</v>
      </c>
      <c r="J2283" t="s">
        <v>4150</v>
      </c>
      <c r="K2283">
        <v>50</v>
      </c>
      <c r="L2283">
        <v>79472120</v>
      </c>
      <c r="M2283" t="s">
        <v>2145</v>
      </c>
      <c r="N2283">
        <v>280</v>
      </c>
      <c r="O2283">
        <v>1951199.4902399937</v>
      </c>
      <c r="P2283" s="49" t="s">
        <v>34</v>
      </c>
      <c r="Q2283" s="49">
        <v>8750000</v>
      </c>
      <c r="R2283" s="49">
        <v>32.510452999999998</v>
      </c>
      <c r="S2283" s="49">
        <v>52.540310169999998</v>
      </c>
      <c r="T2283" s="49">
        <v>91.068026500905589</v>
      </c>
      <c r="U2283" s="49" t="s">
        <v>2146</v>
      </c>
      <c r="V2283" s="49">
        <v>0.38716777524115931</v>
      </c>
      <c r="W2283" s="49">
        <v>1.46361538099982</v>
      </c>
      <c r="X2283" s="49">
        <v>2.8030414572599698</v>
      </c>
      <c r="Y2283" s="49">
        <v>43.290639746693699</v>
      </c>
      <c r="Z2283" s="49">
        <v>0.42787999999999998</v>
      </c>
      <c r="AA2283" s="49">
        <v>144.40234570000001</v>
      </c>
      <c r="AB2283" s="49">
        <v>1.7927415840000001</v>
      </c>
      <c r="AC2283" s="51">
        <v>0.6227652678487694</v>
      </c>
      <c r="AD2283" s="53">
        <v>87500</v>
      </c>
      <c r="AE2283" s="51">
        <v>22.299422745599927</v>
      </c>
      <c r="AF2283" s="51">
        <v>59.112856916526589</v>
      </c>
      <c r="AG2283" s="51">
        <v>7.9058777114105121</v>
      </c>
      <c r="AH2283" s="51">
        <v>0.21623439787454488</v>
      </c>
      <c r="AI2283" s="51">
        <v>0.13374210152918883</v>
      </c>
      <c r="AJ2283" s="51">
        <v>0.11715383591147577</v>
      </c>
      <c r="AK2283" s="51">
        <v>103.96270127723511</v>
      </c>
      <c r="AL2283" s="51">
        <v>63.711693515666767</v>
      </c>
      <c r="AM2283" s="51">
        <v>144.21370903880344</v>
      </c>
    </row>
    <row r="2284" spans="1:39">
      <c r="A2284" t="s">
        <v>4709</v>
      </c>
      <c r="B2284">
        <v>7</v>
      </c>
      <c r="C2284" t="s">
        <v>4710</v>
      </c>
      <c r="D2284" t="s">
        <v>4149</v>
      </c>
      <c r="E2284" t="s">
        <v>137</v>
      </c>
      <c r="F2284" t="s">
        <v>138</v>
      </c>
      <c r="G2284" t="s">
        <v>139</v>
      </c>
      <c r="H2284" t="s">
        <v>140</v>
      </c>
      <c r="I2284" t="s">
        <v>10</v>
      </c>
      <c r="J2284" t="s">
        <v>4150</v>
      </c>
      <c r="K2284">
        <v>50</v>
      </c>
      <c r="L2284">
        <v>79472120</v>
      </c>
      <c r="M2284" t="s">
        <v>2145</v>
      </c>
      <c r="N2284">
        <v>281</v>
      </c>
      <c r="O2284">
        <v>1958193.0367999936</v>
      </c>
      <c r="P2284" s="49" t="s">
        <v>34</v>
      </c>
      <c r="Q2284" s="49">
        <v>8750000</v>
      </c>
      <c r="R2284" s="49">
        <v>32.510452999999998</v>
      </c>
      <c r="S2284" s="49">
        <v>52.540310169999998</v>
      </c>
      <c r="T2284" s="49">
        <v>91.068026500905589</v>
      </c>
      <c r="U2284" s="49" t="s">
        <v>2146</v>
      </c>
      <c r="V2284" s="49">
        <v>0.38716777524115931</v>
      </c>
      <c r="W2284" s="49">
        <v>1.46361538099982</v>
      </c>
      <c r="X2284" s="49">
        <v>2.8030414572599698</v>
      </c>
      <c r="Y2284" s="49">
        <v>43.290639746693699</v>
      </c>
      <c r="Z2284" s="49">
        <v>0.42787999999999998</v>
      </c>
      <c r="AA2284" s="49">
        <v>144.40234570000001</v>
      </c>
      <c r="AB2284" s="49">
        <v>1.7927415840000001</v>
      </c>
      <c r="AC2284" s="51">
        <v>0.6227652678487694</v>
      </c>
      <c r="AD2284" s="53">
        <v>87500</v>
      </c>
      <c r="AE2284" s="51">
        <v>22.379348991999926</v>
      </c>
      <c r="AF2284" s="51">
        <v>59.324730955653919</v>
      </c>
      <c r="AG2284" s="51">
        <v>7.9517630330570368</v>
      </c>
      <c r="AH2284" s="51">
        <v>0.21656887193691934</v>
      </c>
      <c r="AI2284" s="51">
        <v>0.13403791142350216</v>
      </c>
      <c r="AJ2284" s="51">
        <v>0.11715383591147577</v>
      </c>
      <c r="AK2284" s="51">
        <v>104.19264529131684</v>
      </c>
      <c r="AL2284" s="51">
        <v>63.852610617386446</v>
      </c>
      <c r="AM2284" s="51">
        <v>144.53267996524721</v>
      </c>
    </row>
    <row r="2285" spans="1:39">
      <c r="A2285" t="s">
        <v>4711</v>
      </c>
      <c r="B2285">
        <v>7</v>
      </c>
      <c r="C2285" t="s">
        <v>4712</v>
      </c>
      <c r="D2285" t="s">
        <v>4149</v>
      </c>
      <c r="E2285" t="s">
        <v>137</v>
      </c>
      <c r="F2285" t="s">
        <v>138</v>
      </c>
      <c r="G2285" t="s">
        <v>139</v>
      </c>
      <c r="H2285" t="s">
        <v>140</v>
      </c>
      <c r="I2285" t="s">
        <v>10</v>
      </c>
      <c r="J2285" t="s">
        <v>4150</v>
      </c>
      <c r="K2285">
        <v>50</v>
      </c>
      <c r="L2285">
        <v>79472120</v>
      </c>
      <c r="M2285" t="s">
        <v>2145</v>
      </c>
      <c r="N2285">
        <v>282</v>
      </c>
      <c r="O2285">
        <v>1965186.5833599935</v>
      </c>
      <c r="P2285" s="49" t="s">
        <v>34</v>
      </c>
      <c r="Q2285" s="49">
        <v>8750000</v>
      </c>
      <c r="R2285" s="49">
        <v>32.510452999999998</v>
      </c>
      <c r="S2285" s="49">
        <v>52.540310169999998</v>
      </c>
      <c r="T2285" s="49">
        <v>91.068026500905589</v>
      </c>
      <c r="U2285" s="49" t="s">
        <v>2146</v>
      </c>
      <c r="V2285" s="49">
        <v>0.38716777524115931</v>
      </c>
      <c r="W2285" s="49">
        <v>1.46361538099982</v>
      </c>
      <c r="X2285" s="49">
        <v>2.8030414572599698</v>
      </c>
      <c r="Y2285" s="49">
        <v>43.290639746693699</v>
      </c>
      <c r="Z2285" s="49">
        <v>0.42787999999999998</v>
      </c>
      <c r="AA2285" s="49">
        <v>144.40234570000001</v>
      </c>
      <c r="AB2285" s="49">
        <v>1.7927415840000001</v>
      </c>
      <c r="AC2285" s="51">
        <v>0.6227652678487694</v>
      </c>
      <c r="AD2285" s="53">
        <v>87500</v>
      </c>
      <c r="AE2285" s="51">
        <v>22.459275238399925</v>
      </c>
      <c r="AF2285" s="51">
        <v>59.536604994781257</v>
      </c>
      <c r="AG2285" s="51">
        <v>7.9977186952057533</v>
      </c>
      <c r="AH2285" s="51">
        <v>0.21690086401334346</v>
      </c>
      <c r="AI2285" s="51">
        <v>0.13433279737577919</v>
      </c>
      <c r="AJ2285" s="51">
        <v>0.11715383591147577</v>
      </c>
      <c r="AK2285" s="51">
        <v>104.42187109094837</v>
      </c>
      <c r="AL2285" s="51">
        <v>63.993087574146763</v>
      </c>
      <c r="AM2285" s="51">
        <v>144.85065460774996</v>
      </c>
    </row>
    <row r="2286" spans="1:39">
      <c r="A2286" t="s">
        <v>4713</v>
      </c>
      <c r="B2286">
        <v>7</v>
      </c>
      <c r="C2286" t="s">
        <v>4714</v>
      </c>
      <c r="D2286" t="s">
        <v>4149</v>
      </c>
      <c r="E2286" t="s">
        <v>137</v>
      </c>
      <c r="F2286" t="s">
        <v>138</v>
      </c>
      <c r="G2286" t="s">
        <v>139</v>
      </c>
      <c r="H2286" t="s">
        <v>140</v>
      </c>
      <c r="I2286" t="s">
        <v>10</v>
      </c>
      <c r="J2286" t="s">
        <v>4150</v>
      </c>
      <c r="K2286">
        <v>50</v>
      </c>
      <c r="L2286">
        <v>79472120</v>
      </c>
      <c r="M2286" t="s">
        <v>2145</v>
      </c>
      <c r="N2286">
        <v>283</v>
      </c>
      <c r="O2286">
        <v>1972180.1299199935</v>
      </c>
      <c r="P2286" s="49" t="s">
        <v>34</v>
      </c>
      <c r="Q2286" s="49">
        <v>8750000</v>
      </c>
      <c r="R2286" s="49">
        <v>32.510452999999998</v>
      </c>
      <c r="S2286" s="49">
        <v>52.540310169999998</v>
      </c>
      <c r="T2286" s="49">
        <v>91.068026500905589</v>
      </c>
      <c r="U2286" s="49" t="s">
        <v>2146</v>
      </c>
      <c r="V2286" s="49">
        <v>0.38716777524115931</v>
      </c>
      <c r="W2286" s="49">
        <v>1.46361538099982</v>
      </c>
      <c r="X2286" s="49">
        <v>2.8030414572599698</v>
      </c>
      <c r="Y2286" s="49">
        <v>43.290639746693699</v>
      </c>
      <c r="Z2286" s="49">
        <v>0.42787999999999998</v>
      </c>
      <c r="AA2286" s="49">
        <v>144.40234570000001</v>
      </c>
      <c r="AB2286" s="49">
        <v>1.7927415840000001</v>
      </c>
      <c r="AC2286" s="51">
        <v>0.6227652678487694</v>
      </c>
      <c r="AD2286" s="53">
        <v>87500</v>
      </c>
      <c r="AE2286" s="51">
        <v>22.539201484799925</v>
      </c>
      <c r="AF2286" s="51">
        <v>59.748479033908595</v>
      </c>
      <c r="AG2286" s="51">
        <v>8.0437441726848924</v>
      </c>
      <c r="AH2286" s="51">
        <v>0.21723037739171755</v>
      </c>
      <c r="AI2286" s="51">
        <v>0.13462676042548108</v>
      </c>
      <c r="AJ2286" s="51">
        <v>0.11715383591147577</v>
      </c>
      <c r="AK2286" s="51">
        <v>104.65037948414147</v>
      </c>
      <c r="AL2286" s="51">
        <v>64.133124881123351</v>
      </c>
      <c r="AM2286" s="51">
        <v>145.16763408715957</v>
      </c>
    </row>
    <row r="2287" spans="1:39">
      <c r="A2287" t="s">
        <v>4715</v>
      </c>
      <c r="B2287">
        <v>7</v>
      </c>
      <c r="C2287" t="s">
        <v>4716</v>
      </c>
      <c r="D2287" t="s">
        <v>4149</v>
      </c>
      <c r="E2287" t="s">
        <v>137</v>
      </c>
      <c r="F2287" t="s">
        <v>138</v>
      </c>
      <c r="G2287" t="s">
        <v>139</v>
      </c>
      <c r="H2287" t="s">
        <v>140</v>
      </c>
      <c r="I2287" t="s">
        <v>10</v>
      </c>
      <c r="J2287" t="s">
        <v>4150</v>
      </c>
      <c r="K2287">
        <v>50</v>
      </c>
      <c r="L2287">
        <v>79472120</v>
      </c>
      <c r="M2287" t="s">
        <v>2145</v>
      </c>
      <c r="N2287">
        <v>284</v>
      </c>
      <c r="O2287">
        <v>1979173.6764799934</v>
      </c>
      <c r="P2287" s="49" t="s">
        <v>34</v>
      </c>
      <c r="Q2287" s="49">
        <v>8750000</v>
      </c>
      <c r="R2287" s="49">
        <v>32.510452999999998</v>
      </c>
      <c r="S2287" s="49">
        <v>52.540310169999998</v>
      </c>
      <c r="T2287" s="49">
        <v>91.068026500905589</v>
      </c>
      <c r="U2287" s="49" t="s">
        <v>2146</v>
      </c>
      <c r="V2287" s="49">
        <v>0.38716777524115931</v>
      </c>
      <c r="W2287" s="49">
        <v>1.46361538099982</v>
      </c>
      <c r="X2287" s="49">
        <v>2.8030414572599698</v>
      </c>
      <c r="Y2287" s="49">
        <v>43.290639746693699</v>
      </c>
      <c r="Z2287" s="49">
        <v>0.42787999999999998</v>
      </c>
      <c r="AA2287" s="49">
        <v>144.40234570000001</v>
      </c>
      <c r="AB2287" s="49">
        <v>1.7927415840000001</v>
      </c>
      <c r="AC2287" s="51">
        <v>0.6227652678487694</v>
      </c>
      <c r="AD2287" s="53">
        <v>87500</v>
      </c>
      <c r="AE2287" s="51">
        <v>22.619127731199924</v>
      </c>
      <c r="AF2287" s="51">
        <v>59.960353073035925</v>
      </c>
      <c r="AG2287" s="51">
        <v>8.0898389410218794</v>
      </c>
      <c r="AH2287" s="51">
        <v>0.21755741537208947</v>
      </c>
      <c r="AI2287" s="51">
        <v>0.13491980160903799</v>
      </c>
      <c r="AJ2287" s="51">
        <v>0.11715383591147577</v>
      </c>
      <c r="AK2287" s="51">
        <v>104.87817127655177</v>
      </c>
      <c r="AL2287" s="51">
        <v>64.272723032047963</v>
      </c>
      <c r="AM2287" s="51">
        <v>145.48361952105557</v>
      </c>
    </row>
    <row r="2288" spans="1:39">
      <c r="A2288" t="s">
        <v>4717</v>
      </c>
      <c r="B2288">
        <v>7</v>
      </c>
      <c r="C2288" t="s">
        <v>4718</v>
      </c>
      <c r="D2288" t="s">
        <v>4149</v>
      </c>
      <c r="E2288" t="s">
        <v>137</v>
      </c>
      <c r="F2288" t="s">
        <v>138</v>
      </c>
      <c r="G2288" t="s">
        <v>139</v>
      </c>
      <c r="H2288" t="s">
        <v>140</v>
      </c>
      <c r="I2288" t="s">
        <v>10</v>
      </c>
      <c r="J2288" t="s">
        <v>4150</v>
      </c>
      <c r="K2288">
        <v>50</v>
      </c>
      <c r="L2288">
        <v>79472120</v>
      </c>
      <c r="M2288" t="s">
        <v>2145</v>
      </c>
      <c r="N2288">
        <v>285</v>
      </c>
      <c r="O2288">
        <v>1986167.2230399933</v>
      </c>
      <c r="P2288" s="49" t="s">
        <v>34</v>
      </c>
      <c r="Q2288" s="49">
        <v>8750000</v>
      </c>
      <c r="R2288" s="49">
        <v>32.510452999999998</v>
      </c>
      <c r="S2288" s="49">
        <v>52.540310169999998</v>
      </c>
      <c r="T2288" s="49">
        <v>91.068026500905589</v>
      </c>
      <c r="U2288" s="49" t="s">
        <v>2146</v>
      </c>
      <c r="V2288" s="49">
        <v>0.38716777524115931</v>
      </c>
      <c r="W2288" s="49">
        <v>1.46361538099982</v>
      </c>
      <c r="X2288" s="49">
        <v>2.8030414572599698</v>
      </c>
      <c r="Y2288" s="49">
        <v>43.290639746693699</v>
      </c>
      <c r="Z2288" s="49">
        <v>0.42787999999999998</v>
      </c>
      <c r="AA2288" s="49">
        <v>144.40234570000001</v>
      </c>
      <c r="AB2288" s="49">
        <v>1.7927415840000001</v>
      </c>
      <c r="AC2288" s="51">
        <v>0.6227652678487694</v>
      </c>
      <c r="AD2288" s="53">
        <v>87500</v>
      </c>
      <c r="AE2288" s="51">
        <v>22.699053977599924</v>
      </c>
      <c r="AF2288" s="51">
        <v>60.172227112163263</v>
      </c>
      <c r="AG2288" s="51">
        <v>8.1360024764459009</v>
      </c>
      <c r="AH2288" s="51">
        <v>0.21788198126660022</v>
      </c>
      <c r="AI2288" s="51">
        <v>0.13521192195994491</v>
      </c>
      <c r="AJ2288" s="51">
        <v>0.11715383591147577</v>
      </c>
      <c r="AK2288" s="51">
        <v>105.10524727155331</v>
      </c>
      <c r="AL2288" s="51">
        <v>64.411882519254078</v>
      </c>
      <c r="AM2288" s="51">
        <v>145.79861202385251</v>
      </c>
    </row>
    <row r="2289" spans="1:39">
      <c r="A2289" t="s">
        <v>4719</v>
      </c>
      <c r="B2289">
        <v>7</v>
      </c>
      <c r="C2289" t="s">
        <v>4720</v>
      </c>
      <c r="D2289" t="s">
        <v>4149</v>
      </c>
      <c r="E2289" t="s">
        <v>137</v>
      </c>
      <c r="F2289" t="s">
        <v>138</v>
      </c>
      <c r="G2289" t="s">
        <v>139</v>
      </c>
      <c r="H2289" t="s">
        <v>140</v>
      </c>
      <c r="I2289" t="s">
        <v>10</v>
      </c>
      <c r="J2289" t="s">
        <v>4150</v>
      </c>
      <c r="K2289">
        <v>50</v>
      </c>
      <c r="L2289">
        <v>79472120</v>
      </c>
      <c r="M2289" t="s">
        <v>2145</v>
      </c>
      <c r="N2289">
        <v>286</v>
      </c>
      <c r="O2289">
        <v>1993160.7695999932</v>
      </c>
      <c r="P2289" s="49" t="s">
        <v>34</v>
      </c>
      <c r="Q2289" s="49">
        <v>8750000</v>
      </c>
      <c r="R2289" s="49">
        <v>32.510452999999998</v>
      </c>
      <c r="S2289" s="49">
        <v>52.540310169999998</v>
      </c>
      <c r="T2289" s="49">
        <v>91.068026500905589</v>
      </c>
      <c r="U2289" s="49" t="s">
        <v>2146</v>
      </c>
      <c r="V2289" s="49">
        <v>0.38716777524115931</v>
      </c>
      <c r="W2289" s="49">
        <v>1.46361538099982</v>
      </c>
      <c r="X2289" s="49">
        <v>2.8030414572599698</v>
      </c>
      <c r="Y2289" s="49">
        <v>43.290639746693699</v>
      </c>
      <c r="Z2289" s="49">
        <v>0.42787999999999998</v>
      </c>
      <c r="AA2289" s="49">
        <v>144.40234570000001</v>
      </c>
      <c r="AB2289" s="49">
        <v>1.7927415840000001</v>
      </c>
      <c r="AC2289" s="51">
        <v>0.6227652678487694</v>
      </c>
      <c r="AD2289" s="53">
        <v>87500</v>
      </c>
      <c r="AE2289" s="51">
        <v>22.778980223999923</v>
      </c>
      <c r="AF2289" s="51">
        <v>60.384101151290594</v>
      </c>
      <c r="AG2289" s="51">
        <v>8.1822342558905063</v>
      </c>
      <c r="AH2289" s="51">
        <v>0.21820407839972022</v>
      </c>
      <c r="AI2289" s="51">
        <v>0.13550312250885641</v>
      </c>
      <c r="AJ2289" s="51">
        <v>0.11715383591147577</v>
      </c>
      <c r="AK2289" s="51">
        <v>105.33160827031213</v>
      </c>
      <c r="AL2289" s="51">
        <v>64.550603833722093</v>
      </c>
      <c r="AM2289" s="51">
        <v>146.11261270690218</v>
      </c>
    </row>
    <row r="2290" spans="1:39">
      <c r="A2290" t="s">
        <v>4721</v>
      </c>
      <c r="B2290">
        <v>7</v>
      </c>
      <c r="C2290" t="s">
        <v>4722</v>
      </c>
      <c r="D2290" t="s">
        <v>4149</v>
      </c>
      <c r="E2290" t="s">
        <v>137</v>
      </c>
      <c r="F2290" t="s">
        <v>138</v>
      </c>
      <c r="G2290" t="s">
        <v>139</v>
      </c>
      <c r="H2290" t="s">
        <v>140</v>
      </c>
      <c r="I2290" t="s">
        <v>10</v>
      </c>
      <c r="J2290" t="s">
        <v>4150</v>
      </c>
      <c r="K2290">
        <v>50</v>
      </c>
      <c r="L2290">
        <v>79472120</v>
      </c>
      <c r="M2290" t="s">
        <v>2145</v>
      </c>
      <c r="N2290">
        <v>287</v>
      </c>
      <c r="O2290">
        <v>2000154.3161599932</v>
      </c>
      <c r="P2290" s="49" t="s">
        <v>34</v>
      </c>
      <c r="Q2290" s="49">
        <v>8750000</v>
      </c>
      <c r="R2290" s="49">
        <v>32.510452999999998</v>
      </c>
      <c r="S2290" s="49">
        <v>52.540310169999998</v>
      </c>
      <c r="T2290" s="49">
        <v>91.068026500905589</v>
      </c>
      <c r="U2290" s="49" t="s">
        <v>2146</v>
      </c>
      <c r="V2290" s="49">
        <v>0.38716777524115931</v>
      </c>
      <c r="W2290" s="49">
        <v>1.46361538099982</v>
      </c>
      <c r="X2290" s="49">
        <v>2.8030414572599698</v>
      </c>
      <c r="Y2290" s="49">
        <v>43.290639746693699</v>
      </c>
      <c r="Z2290" s="49">
        <v>0.42787999999999998</v>
      </c>
      <c r="AA2290" s="49">
        <v>144.40234570000001</v>
      </c>
      <c r="AB2290" s="49">
        <v>1.7927415840000001</v>
      </c>
      <c r="AC2290" s="51">
        <v>0.6227652678487694</v>
      </c>
      <c r="AD2290" s="53">
        <v>87500</v>
      </c>
      <c r="AE2290" s="51">
        <v>22.858906470399923</v>
      </c>
      <c r="AF2290" s="51">
        <v>60.595975190417931</v>
      </c>
      <c r="AG2290" s="51">
        <v>8.2285337569962262</v>
      </c>
      <c r="AH2290" s="51">
        <v>0.21852371010821947</v>
      </c>
      <c r="AI2290" s="51">
        <v>0.13579340428367936</v>
      </c>
      <c r="AJ2290" s="51">
        <v>0.11715383591147577</v>
      </c>
      <c r="AK2290" s="51">
        <v>105.55725507185846</v>
      </c>
      <c r="AL2290" s="51">
        <v>64.688887465123443</v>
      </c>
      <c r="AM2290" s="51">
        <v>146.42562267859347</v>
      </c>
    </row>
    <row r="2291" spans="1:39">
      <c r="A2291" t="s">
        <v>4723</v>
      </c>
      <c r="B2291">
        <v>7</v>
      </c>
      <c r="C2291" t="s">
        <v>4724</v>
      </c>
      <c r="D2291" t="s">
        <v>4149</v>
      </c>
      <c r="E2291" t="s">
        <v>137</v>
      </c>
      <c r="F2291" t="s">
        <v>138</v>
      </c>
      <c r="G2291" t="s">
        <v>139</v>
      </c>
      <c r="H2291" t="s">
        <v>140</v>
      </c>
      <c r="I2291" t="s">
        <v>10</v>
      </c>
      <c r="J2291" t="s">
        <v>4150</v>
      </c>
      <c r="K2291">
        <v>50</v>
      </c>
      <c r="L2291">
        <v>79472120</v>
      </c>
      <c r="M2291" t="s">
        <v>2145</v>
      </c>
      <c r="N2291">
        <v>288</v>
      </c>
      <c r="O2291">
        <v>2007147.8627199931</v>
      </c>
      <c r="P2291" s="49" t="s">
        <v>34</v>
      </c>
      <c r="Q2291" s="49">
        <v>8750000</v>
      </c>
      <c r="R2291" s="49">
        <v>32.510452999999998</v>
      </c>
      <c r="S2291" s="49">
        <v>52.540310169999998</v>
      </c>
      <c r="T2291" s="49">
        <v>91.068026500905589</v>
      </c>
      <c r="U2291" s="49" t="s">
        <v>2146</v>
      </c>
      <c r="V2291" s="49">
        <v>0.38716777524115931</v>
      </c>
      <c r="W2291" s="49">
        <v>1.46361538099982</v>
      </c>
      <c r="X2291" s="49">
        <v>2.8030414572599698</v>
      </c>
      <c r="Y2291" s="49">
        <v>43.290639746693699</v>
      </c>
      <c r="Z2291" s="49">
        <v>0.42787999999999998</v>
      </c>
      <c r="AA2291" s="49">
        <v>144.40234570000001</v>
      </c>
      <c r="AB2291" s="49">
        <v>1.7927415840000001</v>
      </c>
      <c r="AC2291" s="51">
        <v>0.6227652678487694</v>
      </c>
      <c r="AD2291" s="53">
        <v>87500</v>
      </c>
      <c r="AE2291" s="51">
        <v>22.938832716799922</v>
      </c>
      <c r="AF2291" s="51">
        <v>60.807849229545262</v>
      </c>
      <c r="AG2291" s="51">
        <v>8.2749004581132048</v>
      </c>
      <c r="AH2291" s="51">
        <v>0.21884087974135172</v>
      </c>
      <c r="AI2291" s="51">
        <v>0.13608276830966426</v>
      </c>
      <c r="AJ2291" s="51">
        <v>0.11715383591147577</v>
      </c>
      <c r="AK2291" s="51">
        <v>105.78218847315752</v>
      </c>
      <c r="AL2291" s="51">
        <v>64.826733901864117</v>
      </c>
      <c r="AM2291" s="51">
        <v>146.73764304445092</v>
      </c>
    </row>
    <row r="2292" spans="1:39">
      <c r="A2292" t="s">
        <v>4725</v>
      </c>
      <c r="B2292">
        <v>7</v>
      </c>
      <c r="C2292" t="s">
        <v>4726</v>
      </c>
      <c r="D2292" t="s">
        <v>4149</v>
      </c>
      <c r="E2292" t="s">
        <v>137</v>
      </c>
      <c r="F2292" t="s">
        <v>138</v>
      </c>
      <c r="G2292" t="s">
        <v>139</v>
      </c>
      <c r="H2292" t="s">
        <v>140</v>
      </c>
      <c r="I2292" t="s">
        <v>10</v>
      </c>
      <c r="J2292" t="s">
        <v>4150</v>
      </c>
      <c r="K2292">
        <v>50</v>
      </c>
      <c r="L2292">
        <v>79472120</v>
      </c>
      <c r="M2292" t="s">
        <v>2145</v>
      </c>
      <c r="N2292">
        <v>289</v>
      </c>
      <c r="O2292">
        <v>2014141.409279993</v>
      </c>
      <c r="P2292" s="49" t="s">
        <v>34</v>
      </c>
      <c r="Q2292" s="49">
        <v>8750000</v>
      </c>
      <c r="R2292" s="49">
        <v>32.510452999999998</v>
      </c>
      <c r="S2292" s="49">
        <v>52.540310169999998</v>
      </c>
      <c r="T2292" s="49">
        <v>91.068026500905589</v>
      </c>
      <c r="U2292" s="49" t="s">
        <v>2146</v>
      </c>
      <c r="V2292" s="49">
        <v>0.38716777524115931</v>
      </c>
      <c r="W2292" s="49">
        <v>1.46361538099982</v>
      </c>
      <c r="X2292" s="49">
        <v>2.8030414572599698</v>
      </c>
      <c r="Y2292" s="49">
        <v>43.290639746693699</v>
      </c>
      <c r="Z2292" s="49">
        <v>0.42787999999999998</v>
      </c>
      <c r="AA2292" s="49">
        <v>144.40234570000001</v>
      </c>
      <c r="AB2292" s="49">
        <v>1.7927415840000001</v>
      </c>
      <c r="AC2292" s="51">
        <v>0.6227652678487694</v>
      </c>
      <c r="AD2292" s="53">
        <v>87500</v>
      </c>
      <c r="AE2292" s="51">
        <v>23.018758963199922</v>
      </c>
      <c r="AF2292" s="51">
        <v>61.0197232686726</v>
      </c>
      <c r="AG2292" s="51">
        <v>8.3213338383038433</v>
      </c>
      <c r="AH2292" s="51">
        <v>0.21915559066078738</v>
      </c>
      <c r="AI2292" s="51">
        <v>0.13637121560949456</v>
      </c>
      <c r="AJ2292" s="51">
        <v>0.11715383591147577</v>
      </c>
      <c r="AK2292" s="51">
        <v>106.00640926917917</v>
      </c>
      <c r="AL2292" s="51">
        <v>64.964143631127257</v>
      </c>
      <c r="AM2292" s="51">
        <v>147.04867490723106</v>
      </c>
    </row>
    <row r="2293" spans="1:39">
      <c r="A2293" t="s">
        <v>4727</v>
      </c>
      <c r="B2293">
        <v>7</v>
      </c>
      <c r="C2293" t="s">
        <v>4728</v>
      </c>
      <c r="D2293" t="s">
        <v>4149</v>
      </c>
      <c r="E2293" t="s">
        <v>137</v>
      </c>
      <c r="F2293" t="s">
        <v>138</v>
      </c>
      <c r="G2293" t="s">
        <v>139</v>
      </c>
      <c r="H2293" t="s">
        <v>140</v>
      </c>
      <c r="I2293" t="s">
        <v>10</v>
      </c>
      <c r="J2293" t="s">
        <v>4150</v>
      </c>
      <c r="K2293">
        <v>50</v>
      </c>
      <c r="L2293">
        <v>79472120</v>
      </c>
      <c r="M2293" t="s">
        <v>2145</v>
      </c>
      <c r="N2293">
        <v>290</v>
      </c>
      <c r="O2293">
        <v>2021134.955839993</v>
      </c>
      <c r="P2293" s="49" t="s">
        <v>34</v>
      </c>
      <c r="Q2293" s="49">
        <v>8750000</v>
      </c>
      <c r="R2293" s="49">
        <v>32.510452999999998</v>
      </c>
      <c r="S2293" s="49">
        <v>52.540310169999998</v>
      </c>
      <c r="T2293" s="49">
        <v>91.068026500905589</v>
      </c>
      <c r="U2293" s="49" t="s">
        <v>2146</v>
      </c>
      <c r="V2293" s="49">
        <v>0.38716777524115931</v>
      </c>
      <c r="W2293" s="49">
        <v>1.46361538099982</v>
      </c>
      <c r="X2293" s="49">
        <v>2.8030414572599698</v>
      </c>
      <c r="Y2293" s="49">
        <v>43.290639746693699</v>
      </c>
      <c r="Z2293" s="49">
        <v>0.42787999999999998</v>
      </c>
      <c r="AA2293" s="49">
        <v>144.40234570000001</v>
      </c>
      <c r="AB2293" s="49">
        <v>1.7927415840000001</v>
      </c>
      <c r="AC2293" s="51">
        <v>0.6227652678487694</v>
      </c>
      <c r="AD2293" s="53">
        <v>87500</v>
      </c>
      <c r="AE2293" s="51">
        <v>23.098685209599921</v>
      </c>
      <c r="AF2293" s="51">
        <v>61.231597307799937</v>
      </c>
      <c r="AG2293" s="51">
        <v>8.3678333773454696</v>
      </c>
      <c r="AH2293" s="51">
        <v>0.21946784624084953</v>
      </c>
      <c r="AI2293" s="51">
        <v>0.13665874720337468</v>
      </c>
      <c r="AJ2293" s="51">
        <v>0.11715383591147577</v>
      </c>
      <c r="AK2293" s="51">
        <v>106.22991825296616</v>
      </c>
      <c r="AL2293" s="51">
        <v>65.101117138915029</v>
      </c>
      <c r="AM2293" s="51">
        <v>147.35871936701727</v>
      </c>
    </row>
    <row r="2294" spans="1:39">
      <c r="A2294" t="s">
        <v>4729</v>
      </c>
      <c r="B2294">
        <v>7</v>
      </c>
      <c r="C2294" t="s">
        <v>4730</v>
      </c>
      <c r="D2294" t="s">
        <v>4149</v>
      </c>
      <c r="E2294" t="s">
        <v>137</v>
      </c>
      <c r="F2294" t="s">
        <v>138</v>
      </c>
      <c r="G2294" t="s">
        <v>139</v>
      </c>
      <c r="H2294" t="s">
        <v>140</v>
      </c>
      <c r="I2294" t="s">
        <v>10</v>
      </c>
      <c r="J2294" t="s">
        <v>4150</v>
      </c>
      <c r="K2294">
        <v>50</v>
      </c>
      <c r="L2294">
        <v>79472120</v>
      </c>
      <c r="M2294" t="s">
        <v>2145</v>
      </c>
      <c r="N2294">
        <v>291</v>
      </c>
      <c r="O2294">
        <v>2028128.5023999929</v>
      </c>
      <c r="P2294" s="49" t="s">
        <v>34</v>
      </c>
      <c r="Q2294" s="49">
        <v>8750000</v>
      </c>
      <c r="R2294" s="49">
        <v>32.510452999999998</v>
      </c>
      <c r="S2294" s="49">
        <v>52.540310169999998</v>
      </c>
      <c r="T2294" s="49">
        <v>91.068026500905589</v>
      </c>
      <c r="U2294" s="49" t="s">
        <v>2146</v>
      </c>
      <c r="V2294" s="49">
        <v>0.38716777524115931</v>
      </c>
      <c r="W2294" s="49">
        <v>1.46361538099982</v>
      </c>
      <c r="X2294" s="49">
        <v>2.8030414572599698</v>
      </c>
      <c r="Y2294" s="49">
        <v>43.290639746693699</v>
      </c>
      <c r="Z2294" s="49">
        <v>0.42787999999999998</v>
      </c>
      <c r="AA2294" s="49">
        <v>144.40234570000001</v>
      </c>
      <c r="AB2294" s="49">
        <v>1.7927415840000001</v>
      </c>
      <c r="AC2294" s="51">
        <v>0.6227652678487694</v>
      </c>
      <c r="AD2294" s="53">
        <v>87500</v>
      </c>
      <c r="AE2294" s="51">
        <v>23.178611455999921</v>
      </c>
      <c r="AF2294" s="51">
        <v>61.443471346927268</v>
      </c>
      <c r="AG2294" s="51">
        <v>8.4143985557330225</v>
      </c>
      <c r="AH2294" s="51">
        <v>0.21977764986850748</v>
      </c>
      <c r="AI2294" s="51">
        <v>0.13694536410911651</v>
      </c>
      <c r="AJ2294" s="51">
        <v>0.11715383591147577</v>
      </c>
      <c r="AK2294" s="51">
        <v>106.45271621570149</v>
      </c>
      <c r="AL2294" s="51">
        <v>65.237654910089859</v>
      </c>
      <c r="AM2294" s="51">
        <v>147.6677775213131</v>
      </c>
    </row>
    <row r="2295" spans="1:39">
      <c r="A2295" t="s">
        <v>4731</v>
      </c>
      <c r="B2295">
        <v>7</v>
      </c>
      <c r="C2295" t="s">
        <v>4732</v>
      </c>
      <c r="D2295" t="s">
        <v>4149</v>
      </c>
      <c r="E2295" t="s">
        <v>137</v>
      </c>
      <c r="F2295" t="s">
        <v>138</v>
      </c>
      <c r="G2295" t="s">
        <v>139</v>
      </c>
      <c r="H2295" t="s">
        <v>140</v>
      </c>
      <c r="I2295" t="s">
        <v>10</v>
      </c>
      <c r="J2295" t="s">
        <v>4150</v>
      </c>
      <c r="K2295">
        <v>50</v>
      </c>
      <c r="L2295">
        <v>79472120</v>
      </c>
      <c r="M2295" t="s">
        <v>2145</v>
      </c>
      <c r="N2295">
        <v>292</v>
      </c>
      <c r="O2295">
        <v>2035122.0489599928</v>
      </c>
      <c r="P2295" s="49" t="s">
        <v>34</v>
      </c>
      <c r="Q2295" s="49">
        <v>8750000</v>
      </c>
      <c r="R2295" s="49">
        <v>32.510452999999998</v>
      </c>
      <c r="S2295" s="49">
        <v>52.540310169999998</v>
      </c>
      <c r="T2295" s="49">
        <v>91.068026500905589</v>
      </c>
      <c r="U2295" s="49" t="s">
        <v>2146</v>
      </c>
      <c r="V2295" s="49">
        <v>0.38716777524115931</v>
      </c>
      <c r="W2295" s="49">
        <v>1.46361538099982</v>
      </c>
      <c r="X2295" s="49">
        <v>2.8030414572599698</v>
      </c>
      <c r="Y2295" s="49">
        <v>43.290639746693699</v>
      </c>
      <c r="Z2295" s="49">
        <v>0.42787999999999998</v>
      </c>
      <c r="AA2295" s="49">
        <v>144.40234570000001</v>
      </c>
      <c r="AB2295" s="49">
        <v>1.7927415840000001</v>
      </c>
      <c r="AC2295" s="51">
        <v>0.6227652678487694</v>
      </c>
      <c r="AD2295" s="53">
        <v>87500</v>
      </c>
      <c r="AE2295" s="51">
        <v>23.258537702399916</v>
      </c>
      <c r="AF2295" s="51">
        <v>61.655345386054591</v>
      </c>
      <c r="AG2295" s="51">
        <v>8.4610288546817554</v>
      </c>
      <c r="AH2295" s="51">
        <v>0.2200850049434836</v>
      </c>
      <c r="AI2295" s="51">
        <v>0.13723106734222429</v>
      </c>
      <c r="AJ2295" s="51">
        <v>0.11715383591147577</v>
      </c>
      <c r="AK2295" s="51">
        <v>106.67480394677428</v>
      </c>
      <c r="AL2295" s="51">
        <v>65.373757428414834</v>
      </c>
      <c r="AM2295" s="51">
        <v>147.9758504651337</v>
      </c>
    </row>
    <row r="2296" spans="1:39">
      <c r="A2296" t="s">
        <v>4733</v>
      </c>
      <c r="B2296">
        <v>7</v>
      </c>
      <c r="C2296" t="s">
        <v>4734</v>
      </c>
      <c r="D2296" t="s">
        <v>4149</v>
      </c>
      <c r="E2296" t="s">
        <v>137</v>
      </c>
      <c r="F2296" t="s">
        <v>138</v>
      </c>
      <c r="G2296" t="s">
        <v>139</v>
      </c>
      <c r="H2296" t="s">
        <v>140</v>
      </c>
      <c r="I2296" t="s">
        <v>10</v>
      </c>
      <c r="J2296" t="s">
        <v>4150</v>
      </c>
      <c r="K2296">
        <v>50</v>
      </c>
      <c r="L2296">
        <v>79472120</v>
      </c>
      <c r="M2296" t="s">
        <v>2145</v>
      </c>
      <c r="N2296">
        <v>293</v>
      </c>
      <c r="O2296">
        <v>2042115.5955199928</v>
      </c>
      <c r="P2296" s="49" t="s">
        <v>34</v>
      </c>
      <c r="Q2296" s="49">
        <v>8750000</v>
      </c>
      <c r="R2296" s="49">
        <v>32.510452999999998</v>
      </c>
      <c r="S2296" s="49">
        <v>52.540310169999998</v>
      </c>
      <c r="T2296" s="49">
        <v>91.068026500905589</v>
      </c>
      <c r="U2296" s="49" t="s">
        <v>2146</v>
      </c>
      <c r="V2296" s="49">
        <v>0.38716777524115931</v>
      </c>
      <c r="W2296" s="49">
        <v>1.46361538099982</v>
      </c>
      <c r="X2296" s="49">
        <v>2.8030414572599698</v>
      </c>
      <c r="Y2296" s="49">
        <v>43.290639746693699</v>
      </c>
      <c r="Z2296" s="49">
        <v>0.42787999999999998</v>
      </c>
      <c r="AA2296" s="49">
        <v>144.40234570000001</v>
      </c>
      <c r="AB2296" s="49">
        <v>1.7927415840000001</v>
      </c>
      <c r="AC2296" s="51">
        <v>0.6227652678487694</v>
      </c>
      <c r="AD2296" s="53">
        <v>87500</v>
      </c>
      <c r="AE2296" s="51">
        <v>23.338463948799916</v>
      </c>
      <c r="AF2296" s="51">
        <v>61.867219425181929</v>
      </c>
      <c r="AG2296" s="51">
        <v>8.5077237561299288</v>
      </c>
      <c r="AH2296" s="51">
        <v>0.22038991487819565</v>
      </c>
      <c r="AI2296" s="51">
        <v>0.13751585791597762</v>
      </c>
      <c r="AJ2296" s="51">
        <v>0.11715383591147577</v>
      </c>
      <c r="AK2296" s="51">
        <v>106.8961822338444</v>
      </c>
      <c r="AL2296" s="51">
        <v>65.509425176593325</v>
      </c>
      <c r="AM2296" s="51">
        <v>148.28293929109546</v>
      </c>
    </row>
    <row r="2297" spans="1:39">
      <c r="A2297" t="s">
        <v>4735</v>
      </c>
      <c r="B2297">
        <v>7</v>
      </c>
      <c r="C2297" t="s">
        <v>4736</v>
      </c>
      <c r="D2297" t="s">
        <v>4149</v>
      </c>
      <c r="E2297" t="s">
        <v>137</v>
      </c>
      <c r="F2297" t="s">
        <v>138</v>
      </c>
      <c r="G2297" t="s">
        <v>139</v>
      </c>
      <c r="H2297" t="s">
        <v>140</v>
      </c>
      <c r="I2297" t="s">
        <v>10</v>
      </c>
      <c r="J2297" t="s">
        <v>4150</v>
      </c>
      <c r="K2297">
        <v>50</v>
      </c>
      <c r="L2297">
        <v>79472120</v>
      </c>
      <c r="M2297" t="s">
        <v>2145</v>
      </c>
      <c r="N2297">
        <v>294</v>
      </c>
      <c r="O2297">
        <v>2049109.1420799927</v>
      </c>
      <c r="P2297" s="49" t="s">
        <v>34</v>
      </c>
      <c r="Q2297" s="49">
        <v>8750000</v>
      </c>
      <c r="R2297" s="49">
        <v>32.510452999999998</v>
      </c>
      <c r="S2297" s="49">
        <v>52.540310169999998</v>
      </c>
      <c r="T2297" s="49">
        <v>91.068026500905589</v>
      </c>
      <c r="U2297" s="49" t="s">
        <v>2146</v>
      </c>
      <c r="V2297" s="49">
        <v>0.38716777524115931</v>
      </c>
      <c r="W2297" s="49">
        <v>1.46361538099982</v>
      </c>
      <c r="X2297" s="49">
        <v>2.8030414572599698</v>
      </c>
      <c r="Y2297" s="49">
        <v>43.290639746693699</v>
      </c>
      <c r="Z2297" s="49">
        <v>0.42787999999999998</v>
      </c>
      <c r="AA2297" s="49">
        <v>144.40234570000001</v>
      </c>
      <c r="AB2297" s="49">
        <v>1.7927415840000001</v>
      </c>
      <c r="AC2297" s="51">
        <v>0.6227652678487694</v>
      </c>
      <c r="AD2297" s="53">
        <v>87500</v>
      </c>
      <c r="AE2297" s="51">
        <v>23.418390195199915</v>
      </c>
      <c r="AF2297" s="51">
        <v>62.079093464309267</v>
      </c>
      <c r="AG2297" s="51">
        <v>8.5544827427415484</v>
      </c>
      <c r="AH2297" s="51">
        <v>0.22069238309804029</v>
      </c>
      <c r="AI2297" s="51">
        <v>0.13779973684151367</v>
      </c>
      <c r="AJ2297" s="51">
        <v>0.11715383591147577</v>
      </c>
      <c r="AK2297" s="51">
        <v>107.11685186290632</v>
      </c>
      <c r="AL2297" s="51">
        <v>65.644658636308037</v>
      </c>
      <c r="AM2297" s="51">
        <v>148.58904508950457</v>
      </c>
    </row>
    <row r="2298" spans="1:39">
      <c r="A2298" t="s">
        <v>4737</v>
      </c>
      <c r="B2298">
        <v>7</v>
      </c>
      <c r="C2298" t="s">
        <v>4738</v>
      </c>
      <c r="D2298" t="s">
        <v>4149</v>
      </c>
      <c r="E2298" t="s">
        <v>137</v>
      </c>
      <c r="F2298" t="s">
        <v>138</v>
      </c>
      <c r="G2298" t="s">
        <v>139</v>
      </c>
      <c r="H2298" t="s">
        <v>140</v>
      </c>
      <c r="I2298" t="s">
        <v>10</v>
      </c>
      <c r="J2298" t="s">
        <v>4150</v>
      </c>
      <c r="K2298">
        <v>50</v>
      </c>
      <c r="L2298">
        <v>79472120</v>
      </c>
      <c r="M2298" t="s">
        <v>2145</v>
      </c>
      <c r="N2298">
        <v>295</v>
      </c>
      <c r="O2298">
        <v>2056102.6886399926</v>
      </c>
      <c r="P2298" s="49" t="s">
        <v>34</v>
      </c>
      <c r="Q2298" s="49">
        <v>8750000</v>
      </c>
      <c r="R2298" s="49">
        <v>32.510452999999998</v>
      </c>
      <c r="S2298" s="49">
        <v>52.540310169999998</v>
      </c>
      <c r="T2298" s="49">
        <v>91.068026500905589</v>
      </c>
      <c r="U2298" s="49" t="s">
        <v>2146</v>
      </c>
      <c r="V2298" s="49">
        <v>0.38716777524115931</v>
      </c>
      <c r="W2298" s="49">
        <v>1.46361538099982</v>
      </c>
      <c r="X2298" s="49">
        <v>2.8030414572599698</v>
      </c>
      <c r="Y2298" s="49">
        <v>43.290639746693699</v>
      </c>
      <c r="Z2298" s="49">
        <v>0.42787999999999998</v>
      </c>
      <c r="AA2298" s="49">
        <v>144.40234570000001</v>
      </c>
      <c r="AB2298" s="49">
        <v>1.7927415840000001</v>
      </c>
      <c r="AC2298" s="51">
        <v>0.6227652678487694</v>
      </c>
      <c r="AD2298" s="53">
        <v>87500</v>
      </c>
      <c r="AE2298" s="51">
        <v>23.498316441599915</v>
      </c>
      <c r="AF2298" s="51">
        <v>62.290967503436597</v>
      </c>
      <c r="AG2298" s="51">
        <v>8.6013052979090876</v>
      </c>
      <c r="AH2298" s="51">
        <v>0.22099241304122255</v>
      </c>
      <c r="AI2298" s="51">
        <v>0.13808270512790724</v>
      </c>
      <c r="AJ2298" s="51">
        <v>0.11715383591147577</v>
      </c>
      <c r="AK2298" s="51">
        <v>107.33681361835133</v>
      </c>
      <c r="AL2298" s="51">
        <v>65.779458288259278</v>
      </c>
      <c r="AM2298" s="51">
        <v>148.89416894844337</v>
      </c>
    </row>
    <row r="2299" spans="1:39">
      <c r="A2299" t="s">
        <v>4739</v>
      </c>
      <c r="B2299">
        <v>7</v>
      </c>
      <c r="C2299" t="s">
        <v>4740</v>
      </c>
      <c r="D2299" t="s">
        <v>4149</v>
      </c>
      <c r="E2299" t="s">
        <v>137</v>
      </c>
      <c r="F2299" t="s">
        <v>138</v>
      </c>
      <c r="G2299" t="s">
        <v>139</v>
      </c>
      <c r="H2299" t="s">
        <v>140</v>
      </c>
      <c r="I2299" t="s">
        <v>10</v>
      </c>
      <c r="J2299" t="s">
        <v>4150</v>
      </c>
      <c r="K2299">
        <v>50</v>
      </c>
      <c r="L2299">
        <v>79472120</v>
      </c>
      <c r="M2299" t="s">
        <v>2145</v>
      </c>
      <c r="N2299">
        <v>296</v>
      </c>
      <c r="O2299">
        <v>2063096.2351999925</v>
      </c>
      <c r="P2299" s="49" t="s">
        <v>34</v>
      </c>
      <c r="Q2299" s="49">
        <v>8750000</v>
      </c>
      <c r="R2299" s="49">
        <v>32.510452999999998</v>
      </c>
      <c r="S2299" s="49">
        <v>52.540310169999998</v>
      </c>
      <c r="T2299" s="49">
        <v>91.068026500905589</v>
      </c>
      <c r="U2299" s="49" t="s">
        <v>2146</v>
      </c>
      <c r="V2299" s="49">
        <v>0.38716777524115931</v>
      </c>
      <c r="W2299" s="49">
        <v>1.46361538099982</v>
      </c>
      <c r="X2299" s="49">
        <v>2.8030414572599698</v>
      </c>
      <c r="Y2299" s="49">
        <v>43.290639746693699</v>
      </c>
      <c r="Z2299" s="49">
        <v>0.42787999999999998</v>
      </c>
      <c r="AA2299" s="49">
        <v>144.40234570000001</v>
      </c>
      <c r="AB2299" s="49">
        <v>1.7927415840000001</v>
      </c>
      <c r="AC2299" s="51">
        <v>0.6227652678487694</v>
      </c>
      <c r="AD2299" s="53">
        <v>87500</v>
      </c>
      <c r="AE2299" s="51">
        <v>23.578242687999914</v>
      </c>
      <c r="AF2299" s="51">
        <v>62.502841542563935</v>
      </c>
      <c r="AG2299" s="51">
        <v>8.6481909057562714</v>
      </c>
      <c r="AH2299" s="51">
        <v>0.22129000815907041</v>
      </c>
      <c r="AI2299" s="51">
        <v>0.13836476378225016</v>
      </c>
      <c r="AJ2299" s="51">
        <v>0.11715383591147577</v>
      </c>
      <c r="AK2299" s="51">
        <v>107.5560682830293</v>
      </c>
      <c r="AL2299" s="51">
        <v>65.913824612202632</v>
      </c>
      <c r="AM2299" s="51">
        <v>149.19831195385598</v>
      </c>
    </row>
    <row r="2300" spans="1:39">
      <c r="A2300" t="s">
        <v>4741</v>
      </c>
      <c r="B2300">
        <v>7</v>
      </c>
      <c r="C2300" t="s">
        <v>4742</v>
      </c>
      <c r="D2300" t="s">
        <v>4149</v>
      </c>
      <c r="E2300" t="s">
        <v>137</v>
      </c>
      <c r="F2300" t="s">
        <v>138</v>
      </c>
      <c r="G2300" t="s">
        <v>139</v>
      </c>
      <c r="H2300" t="s">
        <v>140</v>
      </c>
      <c r="I2300" t="s">
        <v>10</v>
      </c>
      <c r="J2300" t="s">
        <v>4150</v>
      </c>
      <c r="K2300">
        <v>50</v>
      </c>
      <c r="L2300">
        <v>79472120</v>
      </c>
      <c r="M2300" t="s">
        <v>2145</v>
      </c>
      <c r="N2300">
        <v>297</v>
      </c>
      <c r="O2300">
        <v>2070089.7817599925</v>
      </c>
      <c r="P2300" s="49" t="s">
        <v>34</v>
      </c>
      <c r="Q2300" s="49">
        <v>8750000</v>
      </c>
      <c r="R2300" s="49">
        <v>32.510452999999998</v>
      </c>
      <c r="S2300" s="49">
        <v>52.540310169999998</v>
      </c>
      <c r="T2300" s="49">
        <v>91.068026500905589</v>
      </c>
      <c r="U2300" s="49" t="s">
        <v>2146</v>
      </c>
      <c r="V2300" s="49">
        <v>0.38716777524115931</v>
      </c>
      <c r="W2300" s="49">
        <v>1.46361538099982</v>
      </c>
      <c r="X2300" s="49">
        <v>2.8030414572599698</v>
      </c>
      <c r="Y2300" s="49">
        <v>43.290639746693699</v>
      </c>
      <c r="Z2300" s="49">
        <v>0.42787999999999998</v>
      </c>
      <c r="AA2300" s="49">
        <v>144.40234570000001</v>
      </c>
      <c r="AB2300" s="49">
        <v>1.7927415840000001</v>
      </c>
      <c r="AC2300" s="51">
        <v>0.6227652678487694</v>
      </c>
      <c r="AD2300" s="53">
        <v>87500</v>
      </c>
      <c r="AE2300" s="51">
        <v>23.658168934399914</v>
      </c>
      <c r="AF2300" s="51">
        <v>62.714715581691266</v>
      </c>
      <c r="AG2300" s="51">
        <v>8.6951390511407869</v>
      </c>
      <c r="AH2300" s="51">
        <v>0.22158517191575772</v>
      </c>
      <c r="AI2300" s="51">
        <v>0.13864591380972821</v>
      </c>
      <c r="AJ2300" s="51">
        <v>0.11715383591147577</v>
      </c>
      <c r="AK2300" s="51">
        <v>107.7746166383085</v>
      </c>
      <c r="AL2300" s="51">
        <v>66.047758086985766</v>
      </c>
      <c r="AM2300" s="51">
        <v>149.50147518963124</v>
      </c>
    </row>
    <row r="2301" spans="1:39">
      <c r="A2301" t="s">
        <v>4743</v>
      </c>
      <c r="B2301">
        <v>7</v>
      </c>
      <c r="C2301" t="s">
        <v>4744</v>
      </c>
      <c r="D2301" t="s">
        <v>4149</v>
      </c>
      <c r="E2301" t="s">
        <v>137</v>
      </c>
      <c r="F2301" t="s">
        <v>138</v>
      </c>
      <c r="G2301" t="s">
        <v>139</v>
      </c>
      <c r="H2301" t="s">
        <v>140</v>
      </c>
      <c r="I2301" t="s">
        <v>10</v>
      </c>
      <c r="J2301" t="s">
        <v>4150</v>
      </c>
      <c r="K2301">
        <v>50</v>
      </c>
      <c r="L2301">
        <v>79472120</v>
      </c>
      <c r="M2301" t="s">
        <v>2145</v>
      </c>
      <c r="N2301">
        <v>298</v>
      </c>
      <c r="O2301">
        <v>2077083.3283199924</v>
      </c>
      <c r="P2301" s="49" t="s">
        <v>34</v>
      </c>
      <c r="Q2301" s="49">
        <v>8750000</v>
      </c>
      <c r="R2301" s="49">
        <v>32.510452999999998</v>
      </c>
      <c r="S2301" s="49">
        <v>52.540310169999998</v>
      </c>
      <c r="T2301" s="49">
        <v>91.068026500905589</v>
      </c>
      <c r="U2301" s="49" t="s">
        <v>2146</v>
      </c>
      <c r="V2301" s="49">
        <v>0.38716777524115931</v>
      </c>
      <c r="W2301" s="49">
        <v>1.46361538099982</v>
      </c>
      <c r="X2301" s="49">
        <v>2.8030414572599698</v>
      </c>
      <c r="Y2301" s="49">
        <v>43.290639746693699</v>
      </c>
      <c r="Z2301" s="49">
        <v>0.42787999999999998</v>
      </c>
      <c r="AA2301" s="49">
        <v>144.40234570000001</v>
      </c>
      <c r="AB2301" s="49">
        <v>1.7927415840000001</v>
      </c>
      <c r="AC2301" s="51">
        <v>0.6227652678487694</v>
      </c>
      <c r="AD2301" s="53">
        <v>87500</v>
      </c>
      <c r="AE2301" s="51">
        <v>23.738095180799913</v>
      </c>
      <c r="AF2301" s="51">
        <v>62.926589620818604</v>
      </c>
      <c r="AG2301" s="51">
        <v>8.7421492196571116</v>
      </c>
      <c r="AH2301" s="51">
        <v>0.22187790778874633</v>
      </c>
      <c r="AI2301" s="51">
        <v>0.13892615621369797</v>
      </c>
      <c r="AJ2301" s="51">
        <v>0.11715383591147577</v>
      </c>
      <c r="AK2301" s="51">
        <v>107.99245946413522</v>
      </c>
      <c r="AL2301" s="51">
        <v>66.18125919058491</v>
      </c>
      <c r="AM2301" s="51">
        <v>149.80365973768554</v>
      </c>
    </row>
    <row r="2302" spans="1:39">
      <c r="A2302" t="s">
        <v>4745</v>
      </c>
      <c r="B2302">
        <v>7</v>
      </c>
      <c r="C2302" t="s">
        <v>4746</v>
      </c>
      <c r="D2302" t="s">
        <v>4149</v>
      </c>
      <c r="E2302" t="s">
        <v>137</v>
      </c>
      <c r="F2302" t="s">
        <v>138</v>
      </c>
      <c r="G2302" t="s">
        <v>139</v>
      </c>
      <c r="H2302" t="s">
        <v>140</v>
      </c>
      <c r="I2302" t="s">
        <v>10</v>
      </c>
      <c r="J2302" t="s">
        <v>4150</v>
      </c>
      <c r="K2302">
        <v>50</v>
      </c>
      <c r="L2302">
        <v>79472120</v>
      </c>
      <c r="M2302" t="s">
        <v>2145</v>
      </c>
      <c r="N2302">
        <v>299</v>
      </c>
      <c r="O2302">
        <v>2084076.8748799923</v>
      </c>
      <c r="P2302" s="49" t="s">
        <v>34</v>
      </c>
      <c r="Q2302" s="49">
        <v>8750000</v>
      </c>
      <c r="R2302" s="49">
        <v>32.510452999999998</v>
      </c>
      <c r="S2302" s="49">
        <v>52.540310169999998</v>
      </c>
      <c r="T2302" s="49">
        <v>91.068026500905589</v>
      </c>
      <c r="U2302" s="49" t="s">
        <v>2146</v>
      </c>
      <c r="V2302" s="49">
        <v>0.38716777524115931</v>
      </c>
      <c r="W2302" s="49">
        <v>1.46361538099982</v>
      </c>
      <c r="X2302" s="49">
        <v>2.8030414572599698</v>
      </c>
      <c r="Y2302" s="49">
        <v>43.290639746693699</v>
      </c>
      <c r="Z2302" s="49">
        <v>0.42787999999999998</v>
      </c>
      <c r="AA2302" s="49">
        <v>144.40234570000001</v>
      </c>
      <c r="AB2302" s="49">
        <v>1.7927415840000001</v>
      </c>
      <c r="AC2302" s="51">
        <v>0.6227652678487694</v>
      </c>
      <c r="AD2302" s="53">
        <v>87500</v>
      </c>
      <c r="AE2302" s="51">
        <v>23.818021427199913</v>
      </c>
      <c r="AF2302" s="51">
        <v>63.138463659945934</v>
      </c>
      <c r="AG2302" s="51">
        <v>8.7892208976392592</v>
      </c>
      <c r="AH2302" s="51">
        <v>0.22216821926851929</v>
      </c>
      <c r="AI2302" s="51">
        <v>0.13920549199576113</v>
      </c>
      <c r="AJ2302" s="51">
        <v>0.11715383591147577</v>
      </c>
      <c r="AK2302" s="51">
        <v>108.20959753909165</v>
      </c>
      <c r="AL2302" s="51">
        <v>66.314328400140312</v>
      </c>
      <c r="AM2302" s="51">
        <v>150.10486667804298</v>
      </c>
    </row>
    <row r="2303" spans="1:39">
      <c r="A2303" t="s">
        <v>4747</v>
      </c>
      <c r="B2303">
        <v>7</v>
      </c>
      <c r="C2303" t="s">
        <v>4748</v>
      </c>
      <c r="D2303" t="s">
        <v>4149</v>
      </c>
      <c r="E2303" t="s">
        <v>137</v>
      </c>
      <c r="F2303" t="s">
        <v>138</v>
      </c>
      <c r="G2303" t="s">
        <v>139</v>
      </c>
      <c r="H2303" t="s">
        <v>140</v>
      </c>
      <c r="I2303" t="s">
        <v>10</v>
      </c>
      <c r="J2303" t="s">
        <v>4150</v>
      </c>
      <c r="K2303">
        <v>50</v>
      </c>
      <c r="L2303">
        <v>79472120</v>
      </c>
      <c r="M2303" t="s">
        <v>2145</v>
      </c>
      <c r="N2303">
        <v>300</v>
      </c>
      <c r="O2303">
        <v>2091070.4214399923</v>
      </c>
      <c r="P2303" s="49" t="s">
        <v>34</v>
      </c>
      <c r="Q2303" s="49">
        <v>8750000</v>
      </c>
      <c r="R2303" s="49">
        <v>32.510452999999998</v>
      </c>
      <c r="S2303" s="49">
        <v>52.540310169999998</v>
      </c>
      <c r="T2303" s="49">
        <v>91.068026500905589</v>
      </c>
      <c r="U2303" s="49" t="s">
        <v>2146</v>
      </c>
      <c r="V2303" s="49">
        <v>0.38716777524115931</v>
      </c>
      <c r="W2303" s="49">
        <v>1.46361538099982</v>
      </c>
      <c r="X2303" s="49">
        <v>2.8030414572599698</v>
      </c>
      <c r="Y2303" s="49">
        <v>43.290639746693699</v>
      </c>
      <c r="Z2303" s="49">
        <v>0.42787999999999998</v>
      </c>
      <c r="AA2303" s="49">
        <v>144.40234570000001</v>
      </c>
      <c r="AB2303" s="49">
        <v>1.7927415840000001</v>
      </c>
      <c r="AC2303" s="51">
        <v>0.6227652678487694</v>
      </c>
      <c r="AD2303" s="53">
        <v>87500</v>
      </c>
      <c r="AE2303" s="51">
        <v>23.897947673599912</v>
      </c>
      <c r="AF2303" s="51">
        <v>63.350337699073272</v>
      </c>
      <c r="AG2303" s="51">
        <v>8.8363535721635902</v>
      </c>
      <c r="AH2303" s="51">
        <v>0.22245610985876357</v>
      </c>
      <c r="AI2303" s="51">
        <v>0.13948392215583807</v>
      </c>
      <c r="AJ2303" s="51">
        <v>0.11715383591147577</v>
      </c>
      <c r="AK2303" s="51">
        <v>108.42603164045303</v>
      </c>
      <c r="AL2303" s="51">
        <v>66.44696619199128</v>
      </c>
      <c r="AM2303" s="51">
        <v>150.40509708891477</v>
      </c>
    </row>
    <row r="2304" spans="1:39">
      <c r="A2304" t="s">
        <v>4749</v>
      </c>
      <c r="B2304">
        <v>7</v>
      </c>
      <c r="C2304" t="s">
        <v>4750</v>
      </c>
      <c r="D2304" t="s">
        <v>4149</v>
      </c>
      <c r="E2304" t="s">
        <v>137</v>
      </c>
      <c r="F2304" t="s">
        <v>138</v>
      </c>
      <c r="G2304" t="s">
        <v>139</v>
      </c>
      <c r="H2304" t="s">
        <v>140</v>
      </c>
      <c r="I2304" t="s">
        <v>10</v>
      </c>
      <c r="J2304" t="s">
        <v>4150</v>
      </c>
      <c r="K2304">
        <v>50</v>
      </c>
      <c r="L2304">
        <v>79472120</v>
      </c>
      <c r="M2304" t="s">
        <v>2145</v>
      </c>
      <c r="N2304">
        <v>301</v>
      </c>
      <c r="O2304">
        <v>2098063.9679999924</v>
      </c>
      <c r="P2304" s="49" t="s">
        <v>34</v>
      </c>
      <c r="Q2304" s="49">
        <v>8750000</v>
      </c>
      <c r="R2304" s="49">
        <v>32.510452999999998</v>
      </c>
      <c r="S2304" s="49">
        <v>52.540310169999998</v>
      </c>
      <c r="T2304" s="49">
        <v>91.068026500905589</v>
      </c>
      <c r="U2304" s="49" t="s">
        <v>2146</v>
      </c>
      <c r="V2304" s="49">
        <v>0.38716777524115931</v>
      </c>
      <c r="W2304" s="49">
        <v>1.46361538099982</v>
      </c>
      <c r="X2304" s="49">
        <v>2.8030414572599698</v>
      </c>
      <c r="Y2304" s="49">
        <v>43.290639746693699</v>
      </c>
      <c r="Z2304" s="49">
        <v>0.42787999999999998</v>
      </c>
      <c r="AA2304" s="49">
        <v>144.40234570000001</v>
      </c>
      <c r="AB2304" s="49">
        <v>1.7927415840000001</v>
      </c>
      <c r="AC2304" s="51">
        <v>0.6227652678487694</v>
      </c>
      <c r="AD2304" s="53">
        <v>87500</v>
      </c>
      <c r="AE2304" s="51">
        <v>23.977873919999915</v>
      </c>
      <c r="AF2304" s="51">
        <v>63.562211738200617</v>
      </c>
      <c r="AG2304" s="51">
        <v>8.8835467310516201</v>
      </c>
      <c r="AH2304" s="51">
        <v>0.22274158307646602</v>
      </c>
      <c r="AI2304" s="51">
        <v>0.13976144769224016</v>
      </c>
      <c r="AJ2304" s="51">
        <v>0.11715383591147577</v>
      </c>
      <c r="AK2304" s="51">
        <v>108.64176254424385</v>
      </c>
      <c r="AL2304" s="51">
        <v>66.579173041710646</v>
      </c>
      <c r="AM2304" s="51">
        <v>150.70435204677705</v>
      </c>
    </row>
    <row r="2305" spans="1:39">
      <c r="A2305" t="s">
        <v>4751</v>
      </c>
      <c r="B2305">
        <v>7</v>
      </c>
      <c r="C2305" t="s">
        <v>4752</v>
      </c>
      <c r="D2305" t="s">
        <v>4149</v>
      </c>
      <c r="E2305" t="s">
        <v>137</v>
      </c>
      <c r="F2305" t="s">
        <v>138</v>
      </c>
      <c r="G2305" t="s">
        <v>139</v>
      </c>
      <c r="H2305" t="s">
        <v>140</v>
      </c>
      <c r="I2305" t="s">
        <v>10</v>
      </c>
      <c r="J2305" t="s">
        <v>4150</v>
      </c>
      <c r="K2305">
        <v>50</v>
      </c>
      <c r="L2305">
        <v>79472120</v>
      </c>
      <c r="M2305" t="s">
        <v>2145</v>
      </c>
      <c r="N2305">
        <v>302</v>
      </c>
      <c r="O2305">
        <v>2105057.5145599926</v>
      </c>
      <c r="P2305" s="49" t="s">
        <v>34</v>
      </c>
      <c r="Q2305" s="49">
        <v>8750000</v>
      </c>
      <c r="R2305" s="49">
        <v>32.510452999999998</v>
      </c>
      <c r="S2305" s="49">
        <v>52.540310169999998</v>
      </c>
      <c r="T2305" s="49">
        <v>91.068026500905589</v>
      </c>
      <c r="U2305" s="49" t="s">
        <v>2146</v>
      </c>
      <c r="V2305" s="49">
        <v>0.38716777524115931</v>
      </c>
      <c r="W2305" s="49">
        <v>1.46361538099982</v>
      </c>
      <c r="X2305" s="49">
        <v>2.8030414572599698</v>
      </c>
      <c r="Y2305" s="49">
        <v>43.290639746693699</v>
      </c>
      <c r="Z2305" s="49">
        <v>0.42787999999999998</v>
      </c>
      <c r="AA2305" s="49">
        <v>144.40234570000001</v>
      </c>
      <c r="AB2305" s="49">
        <v>1.7927415840000001</v>
      </c>
      <c r="AC2305" s="51">
        <v>0.6227652678487694</v>
      </c>
      <c r="AD2305" s="53">
        <v>87500</v>
      </c>
      <c r="AE2305" s="51">
        <v>24.057800166399915</v>
      </c>
      <c r="AF2305" s="51">
        <v>63.774085777327954</v>
      </c>
      <c r="AG2305" s="51">
        <v>8.9307998628728207</v>
      </c>
      <c r="AH2305" s="51">
        <v>0.22302464245183509</v>
      </c>
      <c r="AI2305" s="51">
        <v>0.14003806960174051</v>
      </c>
      <c r="AJ2305" s="51">
        <v>0.11715383591147577</v>
      </c>
      <c r="AK2305" s="51">
        <v>108.85679102529285</v>
      </c>
      <c r="AL2305" s="51">
        <v>66.71094942413842</v>
      </c>
      <c r="AM2305" s="51">
        <v>151.00263262644725</v>
      </c>
    </row>
    <row r="2306" spans="1:39">
      <c r="A2306" t="s">
        <v>4753</v>
      </c>
      <c r="B2306">
        <v>7</v>
      </c>
      <c r="C2306" t="s">
        <v>4754</v>
      </c>
      <c r="D2306" t="s">
        <v>4149</v>
      </c>
      <c r="E2306" t="s">
        <v>137</v>
      </c>
      <c r="F2306" t="s">
        <v>138</v>
      </c>
      <c r="G2306" t="s">
        <v>139</v>
      </c>
      <c r="H2306" t="s">
        <v>140</v>
      </c>
      <c r="I2306" t="s">
        <v>10</v>
      </c>
      <c r="J2306" t="s">
        <v>4150</v>
      </c>
      <c r="K2306">
        <v>50</v>
      </c>
      <c r="L2306">
        <v>79472120</v>
      </c>
      <c r="M2306" t="s">
        <v>2145</v>
      </c>
      <c r="N2306">
        <v>303</v>
      </c>
      <c r="O2306">
        <v>2112051.0611199928</v>
      </c>
      <c r="P2306" s="49" t="s">
        <v>34</v>
      </c>
      <c r="Q2306" s="49">
        <v>8750000</v>
      </c>
      <c r="R2306" s="49">
        <v>32.510452999999998</v>
      </c>
      <c r="S2306" s="49">
        <v>52.540310169999998</v>
      </c>
      <c r="T2306" s="49">
        <v>91.068026500905589</v>
      </c>
      <c r="U2306" s="49" t="s">
        <v>2146</v>
      </c>
      <c r="V2306" s="49">
        <v>0.38716777524115931</v>
      </c>
      <c r="W2306" s="49">
        <v>1.46361538099982</v>
      </c>
      <c r="X2306" s="49">
        <v>2.8030414572599698</v>
      </c>
      <c r="Y2306" s="49">
        <v>43.290639746693699</v>
      </c>
      <c r="Z2306" s="49">
        <v>0.42787999999999998</v>
      </c>
      <c r="AA2306" s="49">
        <v>144.40234570000001</v>
      </c>
      <c r="AB2306" s="49">
        <v>1.7927415840000001</v>
      </c>
      <c r="AC2306" s="51">
        <v>0.6227652678487694</v>
      </c>
      <c r="AD2306" s="53">
        <v>87500</v>
      </c>
      <c r="AE2306" s="51">
        <v>24.137726412799918</v>
      </c>
      <c r="AF2306" s="51">
        <v>63.985959816455292</v>
      </c>
      <c r="AG2306" s="51">
        <v>8.9781124569474553</v>
      </c>
      <c r="AH2306" s="51">
        <v>0.22330529152842285</v>
      </c>
      <c r="AI2306" s="51">
        <v>0.14031378887964341</v>
      </c>
      <c r="AJ2306" s="51">
        <v>0.11715383591147577</v>
      </c>
      <c r="AK2306" s="51">
        <v>109.07111785728702</v>
      </c>
      <c r="AL2306" s="51">
        <v>66.842295813414921</v>
      </c>
      <c r="AM2306" s="51">
        <v>151.29993990115912</v>
      </c>
    </row>
    <row r="2307" spans="1:39">
      <c r="A2307" t="s">
        <v>4755</v>
      </c>
      <c r="B2307">
        <v>7</v>
      </c>
      <c r="C2307" t="s">
        <v>4756</v>
      </c>
      <c r="D2307" t="s">
        <v>4149</v>
      </c>
      <c r="E2307" t="s">
        <v>137</v>
      </c>
      <c r="F2307" t="s">
        <v>138</v>
      </c>
      <c r="G2307" t="s">
        <v>139</v>
      </c>
      <c r="H2307" t="s">
        <v>140</v>
      </c>
      <c r="I2307" t="s">
        <v>10</v>
      </c>
      <c r="J2307" t="s">
        <v>4150</v>
      </c>
      <c r="K2307">
        <v>50</v>
      </c>
      <c r="L2307">
        <v>79472120</v>
      </c>
      <c r="M2307" t="s">
        <v>2145</v>
      </c>
      <c r="N2307">
        <v>304</v>
      </c>
      <c r="O2307">
        <v>2119044.6076799929</v>
      </c>
      <c r="P2307" s="49" t="s">
        <v>34</v>
      </c>
      <c r="Q2307" s="49">
        <v>8750000</v>
      </c>
      <c r="R2307" s="49">
        <v>32.510452999999998</v>
      </c>
      <c r="S2307" s="49">
        <v>52.540310169999998</v>
      </c>
      <c r="T2307" s="49">
        <v>91.068026500905589</v>
      </c>
      <c r="U2307" s="49" t="s">
        <v>2146</v>
      </c>
      <c r="V2307" s="49">
        <v>0.38716777524115931</v>
      </c>
      <c r="W2307" s="49">
        <v>1.46361538099982</v>
      </c>
      <c r="X2307" s="49">
        <v>2.8030414572599698</v>
      </c>
      <c r="Y2307" s="49">
        <v>43.290639746693699</v>
      </c>
      <c r="Z2307" s="49">
        <v>0.42787999999999998</v>
      </c>
      <c r="AA2307" s="49">
        <v>144.40234570000001</v>
      </c>
      <c r="AB2307" s="49">
        <v>1.7927415840000001</v>
      </c>
      <c r="AC2307" s="51">
        <v>0.6227652678487694</v>
      </c>
      <c r="AD2307" s="53">
        <v>87500</v>
      </c>
      <c r="AE2307" s="51">
        <v>24.217652659199921</v>
      </c>
      <c r="AF2307" s="51">
        <v>64.197833855582644</v>
      </c>
      <c r="AG2307" s="51">
        <v>9.0254840033494173</v>
      </c>
      <c r="AH2307" s="51">
        <v>0.22358353386319388</v>
      </c>
      <c r="AI2307" s="51">
        <v>0.14058860651985317</v>
      </c>
      <c r="AJ2307" s="51">
        <v>0.11715383591147577</v>
      </c>
      <c r="AK2307" s="51">
        <v>109.28474381282508</v>
      </c>
      <c r="AL2307" s="51">
        <v>66.973212683013543</v>
      </c>
      <c r="AM2307" s="51">
        <v>151.5962749426366</v>
      </c>
    </row>
    <row r="2308" spans="1:39">
      <c r="A2308" t="s">
        <v>4757</v>
      </c>
      <c r="B2308">
        <v>7</v>
      </c>
      <c r="C2308" t="s">
        <v>4758</v>
      </c>
      <c r="D2308" t="s">
        <v>4149</v>
      </c>
      <c r="E2308" t="s">
        <v>137</v>
      </c>
      <c r="F2308" t="s">
        <v>138</v>
      </c>
      <c r="G2308" t="s">
        <v>139</v>
      </c>
      <c r="H2308" t="s">
        <v>140</v>
      </c>
      <c r="I2308" t="s">
        <v>10</v>
      </c>
      <c r="J2308" t="s">
        <v>4150</v>
      </c>
      <c r="K2308">
        <v>50</v>
      </c>
      <c r="L2308">
        <v>79472120</v>
      </c>
      <c r="M2308" t="s">
        <v>2145</v>
      </c>
      <c r="N2308">
        <v>305</v>
      </c>
      <c r="O2308">
        <v>2126038.1542399931</v>
      </c>
      <c r="P2308" s="49" t="s">
        <v>34</v>
      </c>
      <c r="Q2308" s="49">
        <v>8750000</v>
      </c>
      <c r="R2308" s="49">
        <v>32.510452999999998</v>
      </c>
      <c r="S2308" s="49">
        <v>52.540310169999998</v>
      </c>
      <c r="T2308" s="49">
        <v>91.068026500905589</v>
      </c>
      <c r="U2308" s="49" t="s">
        <v>2146</v>
      </c>
      <c r="V2308" s="49">
        <v>0.38716777524115931</v>
      </c>
      <c r="W2308" s="49">
        <v>1.46361538099982</v>
      </c>
      <c r="X2308" s="49">
        <v>2.8030414572599698</v>
      </c>
      <c r="Y2308" s="49">
        <v>43.290639746693699</v>
      </c>
      <c r="Z2308" s="49">
        <v>0.42787999999999998</v>
      </c>
      <c r="AA2308" s="49">
        <v>144.40234570000001</v>
      </c>
      <c r="AB2308" s="49">
        <v>1.7927415840000001</v>
      </c>
      <c r="AC2308" s="51">
        <v>0.6227652678487694</v>
      </c>
      <c r="AD2308" s="53">
        <v>87500</v>
      </c>
      <c r="AE2308" s="51">
        <v>24.29757890559992</v>
      </c>
      <c r="AF2308" s="51">
        <v>64.409707894709967</v>
      </c>
      <c r="AG2308" s="51">
        <v>9.0729139929090437</v>
      </c>
      <c r="AH2308" s="51">
        <v>0.22385937302646053</v>
      </c>
      <c r="AI2308" s="51">
        <v>0.14086252351494069</v>
      </c>
      <c r="AJ2308" s="51">
        <v>0.11715383591147577</v>
      </c>
      <c r="AK2308" s="51">
        <v>109.49766966346925</v>
      </c>
      <c r="AL2308" s="51">
        <v>67.10370050577248</v>
      </c>
      <c r="AM2308" s="51">
        <v>151.89163882116603</v>
      </c>
    </row>
    <row r="2309" spans="1:39">
      <c r="A2309" t="s">
        <v>4759</v>
      </c>
      <c r="B2309">
        <v>7</v>
      </c>
      <c r="C2309" t="s">
        <v>4760</v>
      </c>
      <c r="D2309" t="s">
        <v>4149</v>
      </c>
      <c r="E2309" t="s">
        <v>137</v>
      </c>
      <c r="F2309" t="s">
        <v>138</v>
      </c>
      <c r="G2309" t="s">
        <v>139</v>
      </c>
      <c r="H2309" t="s">
        <v>140</v>
      </c>
      <c r="I2309" t="s">
        <v>10</v>
      </c>
      <c r="J2309" t="s">
        <v>4150</v>
      </c>
      <c r="K2309">
        <v>50</v>
      </c>
      <c r="L2309">
        <v>79472120</v>
      </c>
      <c r="M2309" t="s">
        <v>2145</v>
      </c>
      <c r="N2309">
        <v>306</v>
      </c>
      <c r="O2309">
        <v>2133031.7007999932</v>
      </c>
      <c r="P2309" s="49" t="s">
        <v>34</v>
      </c>
      <c r="Q2309" s="49">
        <v>8750000</v>
      </c>
      <c r="R2309" s="49">
        <v>32.510452999999998</v>
      </c>
      <c r="S2309" s="49">
        <v>52.540310169999998</v>
      </c>
      <c r="T2309" s="49">
        <v>91.068026500905589</v>
      </c>
      <c r="U2309" s="49" t="s">
        <v>2146</v>
      </c>
      <c r="V2309" s="49">
        <v>0.38716777524115931</v>
      </c>
      <c r="W2309" s="49">
        <v>1.46361538099982</v>
      </c>
      <c r="X2309" s="49">
        <v>2.8030414572599698</v>
      </c>
      <c r="Y2309" s="49">
        <v>43.290639746693699</v>
      </c>
      <c r="Z2309" s="49">
        <v>0.42787999999999998</v>
      </c>
      <c r="AA2309" s="49">
        <v>144.40234570000001</v>
      </c>
      <c r="AB2309" s="49">
        <v>1.7927415840000001</v>
      </c>
      <c r="AC2309" s="51">
        <v>0.6227652678487694</v>
      </c>
      <c r="AD2309" s="53">
        <v>87500</v>
      </c>
      <c r="AE2309" s="51">
        <v>24.377505151999923</v>
      </c>
      <c r="AF2309" s="51">
        <v>64.621581933837319</v>
      </c>
      <c r="AG2309" s="51">
        <v>9.120401917215986</v>
      </c>
      <c r="AH2309" s="51">
        <v>0.22413281260191878</v>
      </c>
      <c r="AI2309" s="51">
        <v>0.1411355408562095</v>
      </c>
      <c r="AJ2309" s="51">
        <v>0.11715383591147577</v>
      </c>
      <c r="AK2309" s="51">
        <v>109.70989617979657</v>
      </c>
      <c r="AL2309" s="51">
        <v>67.233759753926179</v>
      </c>
      <c r="AM2309" s="51">
        <v>152.18603260566695</v>
      </c>
    </row>
    <row r="2310" spans="1:39">
      <c r="A2310" t="s">
        <v>4761</v>
      </c>
      <c r="B2310">
        <v>7</v>
      </c>
      <c r="C2310" t="s">
        <v>4762</v>
      </c>
      <c r="D2310" t="s">
        <v>4149</v>
      </c>
      <c r="E2310" t="s">
        <v>137</v>
      </c>
      <c r="F2310" t="s">
        <v>138</v>
      </c>
      <c r="G2310" t="s">
        <v>139</v>
      </c>
      <c r="H2310" t="s">
        <v>140</v>
      </c>
      <c r="I2310" t="s">
        <v>10</v>
      </c>
      <c r="J2310" t="s">
        <v>4150</v>
      </c>
      <c r="K2310">
        <v>50</v>
      </c>
      <c r="L2310">
        <v>79472120</v>
      </c>
      <c r="M2310" t="s">
        <v>2145</v>
      </c>
      <c r="N2310">
        <v>307</v>
      </c>
      <c r="O2310">
        <v>2140025.2473599934</v>
      </c>
      <c r="P2310" s="49" t="s">
        <v>34</v>
      </c>
      <c r="Q2310" s="49">
        <v>8750000</v>
      </c>
      <c r="R2310" s="49">
        <v>32.510452999999998</v>
      </c>
      <c r="S2310" s="49">
        <v>52.540310169999998</v>
      </c>
      <c r="T2310" s="49">
        <v>91.068026500905589</v>
      </c>
      <c r="U2310" s="49" t="s">
        <v>2146</v>
      </c>
      <c r="V2310" s="49">
        <v>0.38716777524115931</v>
      </c>
      <c r="W2310" s="49">
        <v>1.46361538099982</v>
      </c>
      <c r="X2310" s="49">
        <v>2.8030414572599698</v>
      </c>
      <c r="Y2310" s="49">
        <v>43.290639746693699</v>
      </c>
      <c r="Z2310" s="49">
        <v>0.42787999999999998</v>
      </c>
      <c r="AA2310" s="49">
        <v>144.40234570000001</v>
      </c>
      <c r="AB2310" s="49">
        <v>1.7927415840000001</v>
      </c>
      <c r="AC2310" s="51">
        <v>0.6227652678487694</v>
      </c>
      <c r="AD2310" s="53">
        <v>87500</v>
      </c>
      <c r="AE2310" s="51">
        <v>24.457431398399926</v>
      </c>
      <c r="AF2310" s="51">
        <v>64.833455972964657</v>
      </c>
      <c r="AG2310" s="51">
        <v>9.1679472686220631</v>
      </c>
      <c r="AH2310" s="51">
        <v>0.22440385618693945</v>
      </c>
      <c r="AI2310" s="51">
        <v>0.14140765953376089</v>
      </c>
      <c r="AJ2310" s="51">
        <v>0.11715383591147577</v>
      </c>
      <c r="AK2310" s="51">
        <v>109.92142413144953</v>
      </c>
      <c r="AL2310" s="51">
        <v>67.363390899136334</v>
      </c>
      <c r="AM2310" s="51">
        <v>152.47945736376272</v>
      </c>
    </row>
    <row r="2311" spans="1:39">
      <c r="A2311" t="s">
        <v>4763</v>
      </c>
      <c r="B2311">
        <v>7</v>
      </c>
      <c r="C2311" t="s">
        <v>4764</v>
      </c>
      <c r="D2311" t="s">
        <v>4149</v>
      </c>
      <c r="E2311" t="s">
        <v>137</v>
      </c>
      <c r="F2311" t="s">
        <v>138</v>
      </c>
      <c r="G2311" t="s">
        <v>139</v>
      </c>
      <c r="H2311" t="s">
        <v>140</v>
      </c>
      <c r="I2311" t="s">
        <v>10</v>
      </c>
      <c r="J2311" t="s">
        <v>4150</v>
      </c>
      <c r="K2311">
        <v>50</v>
      </c>
      <c r="L2311">
        <v>79472120</v>
      </c>
      <c r="M2311" t="s">
        <v>2145</v>
      </c>
      <c r="N2311">
        <v>308</v>
      </c>
      <c r="O2311">
        <v>2147018.7939199936</v>
      </c>
      <c r="P2311" s="49" t="s">
        <v>34</v>
      </c>
      <c r="Q2311" s="49">
        <v>8750000</v>
      </c>
      <c r="R2311" s="49">
        <v>32.510452999999998</v>
      </c>
      <c r="S2311" s="49">
        <v>52.540310169999998</v>
      </c>
      <c r="T2311" s="49">
        <v>91.068026500905589</v>
      </c>
      <c r="U2311" s="49" t="s">
        <v>2146</v>
      </c>
      <c r="V2311" s="49">
        <v>0.38716777524115931</v>
      </c>
      <c r="W2311" s="49">
        <v>1.46361538099982</v>
      </c>
      <c r="X2311" s="49">
        <v>2.8030414572599698</v>
      </c>
      <c r="Y2311" s="49">
        <v>43.290639746693699</v>
      </c>
      <c r="Z2311" s="49">
        <v>0.42787999999999998</v>
      </c>
      <c r="AA2311" s="49">
        <v>144.40234570000001</v>
      </c>
      <c r="AB2311" s="49">
        <v>1.7927415840000001</v>
      </c>
      <c r="AC2311" s="51">
        <v>0.6227652678487694</v>
      </c>
      <c r="AD2311" s="53">
        <v>87500</v>
      </c>
      <c r="AE2311" s="51">
        <v>24.537357644799926</v>
      </c>
      <c r="AF2311" s="51">
        <v>65.045330012091995</v>
      </c>
      <c r="AG2311" s="51">
        <v>9.2155495402441101</v>
      </c>
      <c r="AH2311" s="51">
        <v>0.22467250739217615</v>
      </c>
      <c r="AI2311" s="51">
        <v>0.14167888053655703</v>
      </c>
      <c r="AJ2311" s="51">
        <v>0.11715383591147577</v>
      </c>
      <c r="AK2311" s="51">
        <v>110.13225428718515</v>
      </c>
      <c r="AL2311" s="51">
        <v>67.492594412522052</v>
      </c>
      <c r="AM2311" s="51">
        <v>152.77191416184823</v>
      </c>
    </row>
    <row r="2312" spans="1:39">
      <c r="A2312" t="s">
        <v>4765</v>
      </c>
      <c r="B2312">
        <v>7</v>
      </c>
      <c r="C2312" t="s">
        <v>4766</v>
      </c>
      <c r="D2312" t="s">
        <v>4149</v>
      </c>
      <c r="E2312" t="s">
        <v>137</v>
      </c>
      <c r="F2312" t="s">
        <v>138</v>
      </c>
      <c r="G2312" t="s">
        <v>139</v>
      </c>
      <c r="H2312" t="s">
        <v>140</v>
      </c>
      <c r="I2312" t="s">
        <v>10</v>
      </c>
      <c r="J2312" t="s">
        <v>4150</v>
      </c>
      <c r="K2312">
        <v>50</v>
      </c>
      <c r="L2312">
        <v>79472120</v>
      </c>
      <c r="M2312" t="s">
        <v>2145</v>
      </c>
      <c r="N2312">
        <v>309</v>
      </c>
      <c r="O2312">
        <v>2154012.3404799937</v>
      </c>
      <c r="P2312" s="49" t="s">
        <v>34</v>
      </c>
      <c r="Q2312" s="49">
        <v>8750000</v>
      </c>
      <c r="R2312" s="49">
        <v>32.510452999999998</v>
      </c>
      <c r="S2312" s="49">
        <v>52.540310169999998</v>
      </c>
      <c r="T2312" s="49">
        <v>91.068026500905589</v>
      </c>
      <c r="U2312" s="49" t="s">
        <v>2146</v>
      </c>
      <c r="V2312" s="49">
        <v>0.38716777524115931</v>
      </c>
      <c r="W2312" s="49">
        <v>1.46361538099982</v>
      </c>
      <c r="X2312" s="49">
        <v>2.8030414572599698</v>
      </c>
      <c r="Y2312" s="49">
        <v>43.290639746693699</v>
      </c>
      <c r="Z2312" s="49">
        <v>0.42787999999999998</v>
      </c>
      <c r="AA2312" s="49">
        <v>144.40234570000001</v>
      </c>
      <c r="AB2312" s="49">
        <v>1.7927415840000001</v>
      </c>
      <c r="AC2312" s="51">
        <v>0.6227652678487694</v>
      </c>
      <c r="AD2312" s="53">
        <v>87500</v>
      </c>
      <c r="AE2312" s="51">
        <v>24.617283891199929</v>
      </c>
      <c r="AF2312" s="51">
        <v>65.257204051219347</v>
      </c>
      <c r="AG2312" s="51">
        <v>9.26320822596686</v>
      </c>
      <c r="AH2312" s="51">
        <v>0.22493876984194136</v>
      </c>
      <c r="AI2312" s="51">
        <v>0.14194920485248363</v>
      </c>
      <c r="AJ2312" s="51">
        <v>0.11715383591147577</v>
      </c>
      <c r="AK2312" s="51">
        <v>110.34238741492366</v>
      </c>
      <c r="AL2312" s="51">
        <v>67.621370764689573</v>
      </c>
      <c r="AM2312" s="51">
        <v>153.06340406515775</v>
      </c>
    </row>
    <row r="2313" spans="1:39">
      <c r="A2313" t="s">
        <v>4767</v>
      </c>
      <c r="B2313">
        <v>7</v>
      </c>
      <c r="C2313" t="s">
        <v>4768</v>
      </c>
      <c r="D2313" t="s">
        <v>4149</v>
      </c>
      <c r="E2313" t="s">
        <v>137</v>
      </c>
      <c r="F2313" t="s">
        <v>138</v>
      </c>
      <c r="G2313" t="s">
        <v>139</v>
      </c>
      <c r="H2313" t="s">
        <v>140</v>
      </c>
      <c r="I2313" t="s">
        <v>10</v>
      </c>
      <c r="J2313" t="s">
        <v>4150</v>
      </c>
      <c r="K2313">
        <v>50</v>
      </c>
      <c r="L2313">
        <v>79472120</v>
      </c>
      <c r="M2313" t="s">
        <v>2145</v>
      </c>
      <c r="N2313">
        <v>310</v>
      </c>
      <c r="O2313">
        <v>2161005.8870399939</v>
      </c>
      <c r="P2313" s="49" t="s">
        <v>34</v>
      </c>
      <c r="Q2313" s="49">
        <v>8750000</v>
      </c>
      <c r="R2313" s="49">
        <v>32.510452999999998</v>
      </c>
      <c r="S2313" s="49">
        <v>52.540310169999998</v>
      </c>
      <c r="T2313" s="49">
        <v>91.068026500905589</v>
      </c>
      <c r="U2313" s="49" t="s">
        <v>2146</v>
      </c>
      <c r="V2313" s="49">
        <v>0.38716777524115931</v>
      </c>
      <c r="W2313" s="49">
        <v>1.46361538099982</v>
      </c>
      <c r="X2313" s="49">
        <v>2.8030414572599698</v>
      </c>
      <c r="Y2313" s="49">
        <v>43.290639746693699</v>
      </c>
      <c r="Z2313" s="49">
        <v>0.42787999999999998</v>
      </c>
      <c r="AA2313" s="49">
        <v>144.40234570000001</v>
      </c>
      <c r="AB2313" s="49">
        <v>1.7927415840000001</v>
      </c>
      <c r="AC2313" s="51">
        <v>0.6227652678487694</v>
      </c>
      <c r="AD2313" s="53">
        <v>87500</v>
      </c>
      <c r="AE2313" s="51">
        <v>24.697210137599932</v>
      </c>
      <c r="AF2313" s="51">
        <v>65.469078090346684</v>
      </c>
      <c r="AG2313" s="51">
        <v>9.3109228204458034</v>
      </c>
      <c r="AH2313" s="51">
        <v>0.22520264717409125</v>
      </c>
      <c r="AI2313" s="51">
        <v>0.14221863346841118</v>
      </c>
      <c r="AJ2313" s="51">
        <v>0.11715383591147577</v>
      </c>
      <c r="AK2313" s="51">
        <v>110.55182428179614</v>
      </c>
      <c r="AL2313" s="51">
        <v>67.749720425761552</v>
      </c>
      <c r="AM2313" s="51">
        <v>153.35392813783074</v>
      </c>
    </row>
    <row r="2314" spans="1:39">
      <c r="A2314" t="s">
        <v>4769</v>
      </c>
      <c r="B2314">
        <v>7</v>
      </c>
      <c r="C2314" t="s">
        <v>4770</v>
      </c>
      <c r="D2314" t="s">
        <v>4149</v>
      </c>
      <c r="E2314" t="s">
        <v>137</v>
      </c>
      <c r="F2314" t="s">
        <v>138</v>
      </c>
      <c r="G2314" t="s">
        <v>139</v>
      </c>
      <c r="H2314" t="s">
        <v>140</v>
      </c>
      <c r="I2314" t="s">
        <v>10</v>
      </c>
      <c r="J2314" t="s">
        <v>4150</v>
      </c>
      <c r="K2314">
        <v>50</v>
      </c>
      <c r="L2314">
        <v>79472120</v>
      </c>
      <c r="M2314" t="s">
        <v>2145</v>
      </c>
      <c r="N2314">
        <v>311</v>
      </c>
      <c r="O2314">
        <v>2167999.4335999941</v>
      </c>
      <c r="P2314" s="49" t="s">
        <v>34</v>
      </c>
      <c r="Q2314" s="49">
        <v>8750000</v>
      </c>
      <c r="R2314" s="49">
        <v>32.510452999999998</v>
      </c>
      <c r="S2314" s="49">
        <v>52.540310169999998</v>
      </c>
      <c r="T2314" s="49">
        <v>91.068026500905589</v>
      </c>
      <c r="U2314" s="49" t="s">
        <v>2146</v>
      </c>
      <c r="V2314" s="49">
        <v>0.38716777524115931</v>
      </c>
      <c r="W2314" s="49">
        <v>1.46361538099982</v>
      </c>
      <c r="X2314" s="49">
        <v>2.8030414572599698</v>
      </c>
      <c r="Y2314" s="49">
        <v>43.290639746693699</v>
      </c>
      <c r="Z2314" s="49">
        <v>0.42787999999999998</v>
      </c>
      <c r="AA2314" s="49">
        <v>144.40234570000001</v>
      </c>
      <c r="AB2314" s="49">
        <v>1.7927415840000001</v>
      </c>
      <c r="AC2314" s="51">
        <v>0.6227652678487694</v>
      </c>
      <c r="AD2314" s="53">
        <v>87500</v>
      </c>
      <c r="AE2314" s="51">
        <v>24.777136383999931</v>
      </c>
      <c r="AF2314" s="51">
        <v>65.680952129474022</v>
      </c>
      <c r="AG2314" s="51">
        <v>9.3586928191100682</v>
      </c>
      <c r="AH2314" s="51">
        <v>0.22546414303998188</v>
      </c>
      <c r="AI2314" s="51">
        <v>0.14248716737025494</v>
      </c>
      <c r="AJ2314" s="51">
        <v>0.11715383591147577</v>
      </c>
      <c r="AK2314" s="51">
        <v>110.76056565419114</v>
      </c>
      <c r="AL2314" s="51">
        <v>67.877643865405588</v>
      </c>
      <c r="AM2314" s="51">
        <v>153.64348744297666</v>
      </c>
    </row>
    <row r="2315" spans="1:39">
      <c r="A2315" t="s">
        <v>4771</v>
      </c>
      <c r="B2315">
        <v>7</v>
      </c>
      <c r="C2315" t="s">
        <v>4772</v>
      </c>
      <c r="D2315" t="s">
        <v>4149</v>
      </c>
      <c r="E2315" t="s">
        <v>137</v>
      </c>
      <c r="F2315" t="s">
        <v>138</v>
      </c>
      <c r="G2315" t="s">
        <v>139</v>
      </c>
      <c r="H2315" t="s">
        <v>140</v>
      </c>
      <c r="I2315" t="s">
        <v>10</v>
      </c>
      <c r="J2315" t="s">
        <v>4150</v>
      </c>
      <c r="K2315">
        <v>50</v>
      </c>
      <c r="L2315">
        <v>79472120</v>
      </c>
      <c r="M2315" t="s">
        <v>2145</v>
      </c>
      <c r="N2315">
        <v>312</v>
      </c>
      <c r="O2315">
        <v>2174992.9801599942</v>
      </c>
      <c r="P2315" s="49" t="s">
        <v>34</v>
      </c>
      <c r="Q2315" s="49">
        <v>8750000</v>
      </c>
      <c r="R2315" s="49">
        <v>32.510452999999998</v>
      </c>
      <c r="S2315" s="49">
        <v>52.540310169999998</v>
      </c>
      <c r="T2315" s="49">
        <v>91.068026500905589</v>
      </c>
      <c r="U2315" s="49" t="s">
        <v>2146</v>
      </c>
      <c r="V2315" s="49">
        <v>0.38716777524115931</v>
      </c>
      <c r="W2315" s="49">
        <v>1.46361538099982</v>
      </c>
      <c r="X2315" s="49">
        <v>2.8030414572599698</v>
      </c>
      <c r="Y2315" s="49">
        <v>43.290639746693699</v>
      </c>
      <c r="Z2315" s="49">
        <v>0.42787999999999998</v>
      </c>
      <c r="AA2315" s="49">
        <v>144.40234570000001</v>
      </c>
      <c r="AB2315" s="49">
        <v>1.7927415840000001</v>
      </c>
      <c r="AC2315" s="51">
        <v>0.6227652678487694</v>
      </c>
      <c r="AD2315" s="53">
        <v>87500</v>
      </c>
      <c r="AE2315" s="51">
        <v>24.857062630399934</v>
      </c>
      <c r="AF2315" s="51">
        <v>65.89282616860136</v>
      </c>
      <c r="AG2315" s="51">
        <v>9.4065177181653219</v>
      </c>
      <c r="AH2315" s="51">
        <v>0.22572326110472923</v>
      </c>
      <c r="AI2315" s="51">
        <v>0.1427548075430346</v>
      </c>
      <c r="AJ2315" s="51">
        <v>0.11715383591147577</v>
      </c>
      <c r="AK2315" s="51">
        <v>110.96861229780102</v>
      </c>
      <c r="AL2315" s="51">
        <v>68.005141552862653</v>
      </c>
      <c r="AM2315" s="51">
        <v>153.93208304273938</v>
      </c>
    </row>
    <row r="2316" spans="1:39">
      <c r="A2316" t="s">
        <v>4773</v>
      </c>
      <c r="B2316">
        <v>7</v>
      </c>
      <c r="C2316" t="s">
        <v>4774</v>
      </c>
      <c r="D2316" t="s">
        <v>4149</v>
      </c>
      <c r="E2316" t="s">
        <v>137</v>
      </c>
      <c r="F2316" t="s">
        <v>138</v>
      </c>
      <c r="G2316" t="s">
        <v>139</v>
      </c>
      <c r="H2316" t="s">
        <v>140</v>
      </c>
      <c r="I2316" t="s">
        <v>10</v>
      </c>
      <c r="J2316" t="s">
        <v>4150</v>
      </c>
      <c r="K2316">
        <v>50</v>
      </c>
      <c r="L2316">
        <v>79472120</v>
      </c>
      <c r="M2316" t="s">
        <v>2145</v>
      </c>
      <c r="N2316">
        <v>313</v>
      </c>
      <c r="O2316">
        <v>2181986.5267199944</v>
      </c>
      <c r="P2316" s="49" t="s">
        <v>34</v>
      </c>
      <c r="Q2316" s="49">
        <v>8750000</v>
      </c>
      <c r="R2316" s="49">
        <v>32.510452999999998</v>
      </c>
      <c r="S2316" s="49">
        <v>52.540310169999998</v>
      </c>
      <c r="T2316" s="49">
        <v>91.068026500905589</v>
      </c>
      <c r="U2316" s="49" t="s">
        <v>2146</v>
      </c>
      <c r="V2316" s="49">
        <v>0.38716777524115931</v>
      </c>
      <c r="W2316" s="49">
        <v>1.46361538099982</v>
      </c>
      <c r="X2316" s="49">
        <v>2.8030414572599698</v>
      </c>
      <c r="Y2316" s="49">
        <v>43.290639746693699</v>
      </c>
      <c r="Z2316" s="49">
        <v>0.42787999999999998</v>
      </c>
      <c r="AA2316" s="49">
        <v>144.40234570000001</v>
      </c>
      <c r="AB2316" s="49">
        <v>1.7927415840000001</v>
      </c>
      <c r="AC2316" s="51">
        <v>0.6227652678487694</v>
      </c>
      <c r="AD2316" s="53">
        <v>87500</v>
      </c>
      <c r="AE2316" s="51">
        <v>24.936988876799937</v>
      </c>
      <c r="AF2316" s="51">
        <v>66.104700207728712</v>
      </c>
      <c r="AG2316" s="51">
        <v>9.4543970145966334</v>
      </c>
      <c r="AH2316" s="51">
        <v>0.22598000504692561</v>
      </c>
      <c r="AI2316" s="51">
        <v>0.14302155497093172</v>
      </c>
      <c r="AJ2316" s="51">
        <v>0.11715383591147577</v>
      </c>
      <c r="AK2316" s="51">
        <v>111.17596497766665</v>
      </c>
      <c r="AL2316" s="51">
        <v>68.132213956974411</v>
      </c>
      <c r="AM2316" s="51">
        <v>154.21971599835888</v>
      </c>
    </row>
    <row r="2317" spans="1:39">
      <c r="A2317" t="s">
        <v>4775</v>
      </c>
      <c r="B2317">
        <v>7</v>
      </c>
      <c r="C2317" t="s">
        <v>4776</v>
      </c>
      <c r="D2317" t="s">
        <v>4149</v>
      </c>
      <c r="E2317" t="s">
        <v>137</v>
      </c>
      <c r="F2317" t="s">
        <v>138</v>
      </c>
      <c r="G2317" t="s">
        <v>139</v>
      </c>
      <c r="H2317" t="s">
        <v>140</v>
      </c>
      <c r="I2317" t="s">
        <v>10</v>
      </c>
      <c r="J2317" t="s">
        <v>4150</v>
      </c>
      <c r="K2317">
        <v>50</v>
      </c>
      <c r="L2317">
        <v>79472120</v>
      </c>
      <c r="M2317" t="s">
        <v>2145</v>
      </c>
      <c r="N2317">
        <v>314</v>
      </c>
      <c r="O2317">
        <v>2188980.0732799945</v>
      </c>
      <c r="P2317" s="49" t="s">
        <v>34</v>
      </c>
      <c r="Q2317" s="49">
        <v>8750000</v>
      </c>
      <c r="R2317" s="49">
        <v>32.510452999999998</v>
      </c>
      <c r="S2317" s="49">
        <v>52.540310169999998</v>
      </c>
      <c r="T2317" s="49">
        <v>91.068026500905589</v>
      </c>
      <c r="U2317" s="49" t="s">
        <v>2146</v>
      </c>
      <c r="V2317" s="49">
        <v>0.38716777524115931</v>
      </c>
      <c r="W2317" s="49">
        <v>1.46361538099982</v>
      </c>
      <c r="X2317" s="49">
        <v>2.8030414572599698</v>
      </c>
      <c r="Y2317" s="49">
        <v>43.290639746693699</v>
      </c>
      <c r="Z2317" s="49">
        <v>0.42787999999999998</v>
      </c>
      <c r="AA2317" s="49">
        <v>144.40234570000001</v>
      </c>
      <c r="AB2317" s="49">
        <v>1.7927415840000001</v>
      </c>
      <c r="AC2317" s="51">
        <v>0.6227652678487694</v>
      </c>
      <c r="AD2317" s="53">
        <v>87500</v>
      </c>
      <c r="AE2317" s="51">
        <v>25.016915123199936</v>
      </c>
      <c r="AF2317" s="51">
        <v>66.31657424685605</v>
      </c>
      <c r="AG2317" s="51">
        <v>9.5023302061713775</v>
      </c>
      <c r="AH2317" s="51">
        <v>0.22623437855893191</v>
      </c>
      <c r="AI2317" s="51">
        <v>0.14328741063734707</v>
      </c>
      <c r="AJ2317" s="51">
        <v>0.11715383591147577</v>
      </c>
      <c r="AK2317" s="51">
        <v>111.38262445822197</v>
      </c>
      <c r="AL2317" s="51">
        <v>68.258861546210639</v>
      </c>
      <c r="AM2317" s="51">
        <v>154.50638737023328</v>
      </c>
    </row>
    <row r="2318" spans="1:39">
      <c r="A2318" t="s">
        <v>4777</v>
      </c>
      <c r="B2318">
        <v>7</v>
      </c>
      <c r="C2318" t="s">
        <v>4778</v>
      </c>
      <c r="D2318" t="s">
        <v>4149</v>
      </c>
      <c r="E2318" t="s">
        <v>137</v>
      </c>
      <c r="F2318" t="s">
        <v>138</v>
      </c>
      <c r="G2318" t="s">
        <v>139</v>
      </c>
      <c r="H2318" t="s">
        <v>140</v>
      </c>
      <c r="I2318" t="s">
        <v>10</v>
      </c>
      <c r="J2318" t="s">
        <v>4150</v>
      </c>
      <c r="K2318">
        <v>50</v>
      </c>
      <c r="L2318">
        <v>79472120</v>
      </c>
      <c r="M2318" t="s">
        <v>2145</v>
      </c>
      <c r="N2318">
        <v>315</v>
      </c>
      <c r="O2318">
        <v>2195973.6198399947</v>
      </c>
      <c r="P2318" s="49" t="s">
        <v>34</v>
      </c>
      <c r="Q2318" s="49">
        <v>8750000</v>
      </c>
      <c r="R2318" s="49">
        <v>32.510452999999998</v>
      </c>
      <c r="S2318" s="49">
        <v>52.540310169999998</v>
      </c>
      <c r="T2318" s="49">
        <v>91.068026500905589</v>
      </c>
      <c r="U2318" s="49" t="s">
        <v>2146</v>
      </c>
      <c r="V2318" s="49">
        <v>0.38716777524115931</v>
      </c>
      <c r="W2318" s="49">
        <v>1.46361538099982</v>
      </c>
      <c r="X2318" s="49">
        <v>2.8030414572599698</v>
      </c>
      <c r="Y2318" s="49">
        <v>43.290639746693699</v>
      </c>
      <c r="Z2318" s="49">
        <v>0.42787999999999998</v>
      </c>
      <c r="AA2318" s="49">
        <v>144.40234570000001</v>
      </c>
      <c r="AB2318" s="49">
        <v>1.7927415840000001</v>
      </c>
      <c r="AC2318" s="51">
        <v>0.6227652678487694</v>
      </c>
      <c r="AD2318" s="53">
        <v>87500</v>
      </c>
      <c r="AE2318" s="51">
        <v>25.096841369599939</v>
      </c>
      <c r="AF2318" s="51">
        <v>66.528448285983387</v>
      </c>
      <c r="AG2318" s="51">
        <v>9.5503167914421265</v>
      </c>
      <c r="AH2318" s="51">
        <v>0.22648638534666723</v>
      </c>
      <c r="AI2318" s="51">
        <v>0.14355237552495637</v>
      </c>
      <c r="AJ2318" s="51">
        <v>0.11715383591147577</v>
      </c>
      <c r="AK2318" s="51">
        <v>111.5885915033373</v>
      </c>
      <c r="AL2318" s="51">
        <v>68.385084788695664</v>
      </c>
      <c r="AM2318" s="51">
        <v>154.79209821797892</v>
      </c>
    </row>
    <row r="2319" spans="1:39">
      <c r="A2319" t="s">
        <v>4779</v>
      </c>
      <c r="B2319">
        <v>7</v>
      </c>
      <c r="C2319" t="s">
        <v>4780</v>
      </c>
      <c r="D2319" t="s">
        <v>4149</v>
      </c>
      <c r="E2319" t="s">
        <v>137</v>
      </c>
      <c r="F2319" t="s">
        <v>138</v>
      </c>
      <c r="G2319" t="s">
        <v>139</v>
      </c>
      <c r="H2319" t="s">
        <v>140</v>
      </c>
      <c r="I2319" t="s">
        <v>10</v>
      </c>
      <c r="J2319" t="s">
        <v>4150</v>
      </c>
      <c r="K2319">
        <v>50</v>
      </c>
      <c r="L2319">
        <v>79472120</v>
      </c>
      <c r="M2319" t="s">
        <v>2145</v>
      </c>
      <c r="N2319">
        <v>316</v>
      </c>
      <c r="O2319">
        <v>2202967.1663999949</v>
      </c>
      <c r="P2319" s="49" t="s">
        <v>34</v>
      </c>
      <c r="Q2319" s="49">
        <v>8750000</v>
      </c>
      <c r="R2319" s="49">
        <v>32.510452999999998</v>
      </c>
      <c r="S2319" s="49">
        <v>52.540310169999998</v>
      </c>
      <c r="T2319" s="49">
        <v>91.068026500905589</v>
      </c>
      <c r="U2319" s="49" t="s">
        <v>2146</v>
      </c>
      <c r="V2319" s="49">
        <v>0.38716777524115931</v>
      </c>
      <c r="W2319" s="49">
        <v>1.46361538099982</v>
      </c>
      <c r="X2319" s="49">
        <v>2.8030414572599698</v>
      </c>
      <c r="Y2319" s="49">
        <v>43.290639746693699</v>
      </c>
      <c r="Z2319" s="49">
        <v>0.42787999999999998</v>
      </c>
      <c r="AA2319" s="49">
        <v>144.40234570000001</v>
      </c>
      <c r="AB2319" s="49">
        <v>1.7927415840000001</v>
      </c>
      <c r="AC2319" s="51">
        <v>0.6227652678487694</v>
      </c>
      <c r="AD2319" s="53">
        <v>87500</v>
      </c>
      <c r="AE2319" s="51">
        <v>25.176767615999943</v>
      </c>
      <c r="AF2319" s="51">
        <v>66.740322325110725</v>
      </c>
      <c r="AG2319" s="51">
        <v>9.5983562697495621</v>
      </c>
      <c r="AH2319" s="51">
        <v>0.22673602912985275</v>
      </c>
      <c r="AI2319" s="51">
        <v>0.14381645061576556</v>
      </c>
      <c r="AJ2319" s="51">
        <v>0.11715383591147577</v>
      </c>
      <c r="AK2319" s="51">
        <v>111.79386687636233</v>
      </c>
      <c r="AL2319" s="51">
        <v>68.510884152234794</v>
      </c>
      <c r="AM2319" s="51">
        <v>155.07684960048985</v>
      </c>
    </row>
    <row r="2320" spans="1:39">
      <c r="A2320" t="s">
        <v>4781</v>
      </c>
      <c r="B2320">
        <v>7</v>
      </c>
      <c r="C2320" t="s">
        <v>4782</v>
      </c>
      <c r="D2320" t="s">
        <v>4149</v>
      </c>
      <c r="E2320" t="s">
        <v>137</v>
      </c>
      <c r="F2320" t="s">
        <v>138</v>
      </c>
      <c r="G2320" t="s">
        <v>139</v>
      </c>
      <c r="H2320" t="s">
        <v>140</v>
      </c>
      <c r="I2320" t="s">
        <v>10</v>
      </c>
      <c r="J2320" t="s">
        <v>4150</v>
      </c>
      <c r="K2320">
        <v>50</v>
      </c>
      <c r="L2320">
        <v>79472120</v>
      </c>
      <c r="M2320" t="s">
        <v>2145</v>
      </c>
      <c r="N2320">
        <v>317</v>
      </c>
      <c r="O2320">
        <v>2209960.712959995</v>
      </c>
      <c r="P2320" s="49" t="s">
        <v>34</v>
      </c>
      <c r="Q2320" s="49">
        <v>8750000</v>
      </c>
      <c r="R2320" s="49">
        <v>32.510452999999998</v>
      </c>
      <c r="S2320" s="49">
        <v>52.540310169999998</v>
      </c>
      <c r="T2320" s="49">
        <v>91.068026500905589</v>
      </c>
      <c r="U2320" s="49" t="s">
        <v>2146</v>
      </c>
      <c r="V2320" s="49">
        <v>0.38716777524115931</v>
      </c>
      <c r="W2320" s="49">
        <v>1.46361538099982</v>
      </c>
      <c r="X2320" s="49">
        <v>2.8030414572599698</v>
      </c>
      <c r="Y2320" s="49">
        <v>43.290639746693699</v>
      </c>
      <c r="Z2320" s="49">
        <v>0.42787999999999998</v>
      </c>
      <c r="AA2320" s="49">
        <v>144.40234570000001</v>
      </c>
      <c r="AB2320" s="49">
        <v>1.7927415840000001</v>
      </c>
      <c r="AC2320" s="51">
        <v>0.6227652678487694</v>
      </c>
      <c r="AD2320" s="53">
        <v>87500</v>
      </c>
      <c r="AE2320" s="51">
        <v>25.256693862399942</v>
      </c>
      <c r="AF2320" s="51">
        <v>66.952196364238063</v>
      </c>
      <c r="AG2320" s="51">
        <v>9.6464481412253527</v>
      </c>
      <c r="AH2320" s="51">
        <v>0.22698331364177651</v>
      </c>
      <c r="AI2320" s="51">
        <v>0.14407963689116432</v>
      </c>
      <c r="AJ2320" s="51">
        <v>0.11715383591147577</v>
      </c>
      <c r="AK2320" s="51">
        <v>111.99845134016768</v>
      </c>
      <c r="AL2320" s="51">
        <v>68.636260104339726</v>
      </c>
      <c r="AM2320" s="51">
        <v>155.36064257599563</v>
      </c>
    </row>
    <row r="2321" spans="1:39">
      <c r="A2321" t="s">
        <v>4783</v>
      </c>
      <c r="B2321">
        <v>7</v>
      </c>
      <c r="C2321" t="s">
        <v>4784</v>
      </c>
      <c r="D2321" t="s">
        <v>4149</v>
      </c>
      <c r="E2321" t="s">
        <v>137</v>
      </c>
      <c r="F2321" t="s">
        <v>138</v>
      </c>
      <c r="G2321" t="s">
        <v>139</v>
      </c>
      <c r="H2321" t="s">
        <v>140</v>
      </c>
      <c r="I2321" t="s">
        <v>10</v>
      </c>
      <c r="J2321" t="s">
        <v>4150</v>
      </c>
      <c r="K2321">
        <v>50</v>
      </c>
      <c r="L2321">
        <v>79472120</v>
      </c>
      <c r="M2321" t="s">
        <v>2145</v>
      </c>
      <c r="N2321">
        <v>318</v>
      </c>
      <c r="O2321">
        <v>2216954.2595199952</v>
      </c>
      <c r="P2321" s="49" t="s">
        <v>34</v>
      </c>
      <c r="Q2321" s="49">
        <v>8750000</v>
      </c>
      <c r="R2321" s="49">
        <v>32.510452999999998</v>
      </c>
      <c r="S2321" s="49">
        <v>52.540310169999998</v>
      </c>
      <c r="T2321" s="49">
        <v>91.068026500905589</v>
      </c>
      <c r="U2321" s="49" t="s">
        <v>2146</v>
      </c>
      <c r="V2321" s="49">
        <v>0.38716777524115931</v>
      </c>
      <c r="W2321" s="49">
        <v>1.46361538099982</v>
      </c>
      <c r="X2321" s="49">
        <v>2.8030414572599698</v>
      </c>
      <c r="Y2321" s="49">
        <v>43.290639746693699</v>
      </c>
      <c r="Z2321" s="49">
        <v>0.42787999999999998</v>
      </c>
      <c r="AA2321" s="49">
        <v>144.40234570000001</v>
      </c>
      <c r="AB2321" s="49">
        <v>1.7927415840000001</v>
      </c>
      <c r="AC2321" s="51">
        <v>0.6227652678487694</v>
      </c>
      <c r="AD2321" s="53">
        <v>87500</v>
      </c>
      <c r="AE2321" s="51">
        <v>25.336620108799945</v>
      </c>
      <c r="AF2321" s="51">
        <v>67.164070403365415</v>
      </c>
      <c r="AG2321" s="51">
        <v>9.6945919067950825</v>
      </c>
      <c r="AH2321" s="51">
        <v>0.22722824262953673</v>
      </c>
      <c r="AI2321" s="51">
        <v>0.14434193533197939</v>
      </c>
      <c r="AJ2321" s="51">
        <v>0.11715383591147577</v>
      </c>
      <c r="AK2321" s="51">
        <v>112.20234565718638</v>
      </c>
      <c r="AL2321" s="51">
        <v>68.761213112253984</v>
      </c>
      <c r="AM2321" s="51">
        <v>155.64347820211879</v>
      </c>
    </row>
    <row r="2322" spans="1:39">
      <c r="A2322" t="s">
        <v>4785</v>
      </c>
      <c r="B2322">
        <v>7</v>
      </c>
      <c r="C2322" t="s">
        <v>4786</v>
      </c>
      <c r="D2322" t="s">
        <v>4149</v>
      </c>
      <c r="E2322" t="s">
        <v>137</v>
      </c>
      <c r="F2322" t="s">
        <v>138</v>
      </c>
      <c r="G2322" t="s">
        <v>139</v>
      </c>
      <c r="H2322" t="s">
        <v>140</v>
      </c>
      <c r="I2322" t="s">
        <v>10</v>
      </c>
      <c r="J2322" t="s">
        <v>4150</v>
      </c>
      <c r="K2322">
        <v>50</v>
      </c>
      <c r="L2322">
        <v>79472120</v>
      </c>
      <c r="M2322" t="s">
        <v>2145</v>
      </c>
      <c r="N2322">
        <v>319</v>
      </c>
      <c r="O2322">
        <v>2223947.8060799954</v>
      </c>
      <c r="P2322" s="49" t="s">
        <v>34</v>
      </c>
      <c r="Q2322" s="49">
        <v>8750000</v>
      </c>
      <c r="R2322" s="49">
        <v>32.510452999999998</v>
      </c>
      <c r="S2322" s="49">
        <v>52.540310169999998</v>
      </c>
      <c r="T2322" s="49">
        <v>91.068026500905589</v>
      </c>
      <c r="U2322" s="49" t="s">
        <v>2146</v>
      </c>
      <c r="V2322" s="49">
        <v>0.38716777524115931</v>
      </c>
      <c r="W2322" s="49">
        <v>1.46361538099982</v>
      </c>
      <c r="X2322" s="49">
        <v>2.8030414572599698</v>
      </c>
      <c r="Y2322" s="49">
        <v>43.290639746693699</v>
      </c>
      <c r="Z2322" s="49">
        <v>0.42787999999999998</v>
      </c>
      <c r="AA2322" s="49">
        <v>144.40234570000001</v>
      </c>
      <c r="AB2322" s="49">
        <v>1.7927415840000001</v>
      </c>
      <c r="AC2322" s="51">
        <v>0.6227652678487694</v>
      </c>
      <c r="AD2322" s="53">
        <v>87500</v>
      </c>
      <c r="AE2322" s="51">
        <v>25.416546355199948</v>
      </c>
      <c r="AF2322" s="51">
        <v>67.375944442492752</v>
      </c>
      <c r="AG2322" s="51">
        <v>9.7427870681811175</v>
      </c>
      <c r="AH2322" s="51">
        <v>0.22747081985381584</v>
      </c>
      <c r="AI2322" s="51">
        <v>0.14460334691852605</v>
      </c>
      <c r="AJ2322" s="51">
        <v>0.11715383591147577</v>
      </c>
      <c r="AK2322" s="51">
        <v>112.40555058945394</v>
      </c>
      <c r="AL2322" s="51">
        <v>68.885743642977474</v>
      </c>
      <c r="AM2322" s="51">
        <v>155.9253575359304</v>
      </c>
    </row>
    <row r="2323" spans="1:39">
      <c r="A2323" t="s">
        <v>4787</v>
      </c>
      <c r="B2323">
        <v>7</v>
      </c>
      <c r="C2323" t="s">
        <v>4788</v>
      </c>
      <c r="D2323" t="s">
        <v>4149</v>
      </c>
      <c r="E2323" t="s">
        <v>137</v>
      </c>
      <c r="F2323" t="s">
        <v>138</v>
      </c>
      <c r="G2323" t="s">
        <v>139</v>
      </c>
      <c r="H2323" t="s">
        <v>140</v>
      </c>
      <c r="I2323" t="s">
        <v>10</v>
      </c>
      <c r="J2323" t="s">
        <v>4150</v>
      </c>
      <c r="K2323">
        <v>50</v>
      </c>
      <c r="L2323">
        <v>79472120</v>
      </c>
      <c r="M2323" t="s">
        <v>2145</v>
      </c>
      <c r="N2323">
        <v>320</v>
      </c>
      <c r="O2323">
        <v>2230941.3526399955</v>
      </c>
      <c r="P2323" s="49" t="s">
        <v>34</v>
      </c>
      <c r="Q2323" s="49">
        <v>8750000</v>
      </c>
      <c r="R2323" s="49">
        <v>32.510452999999998</v>
      </c>
      <c r="S2323" s="49">
        <v>52.540310169999998</v>
      </c>
      <c r="T2323" s="49">
        <v>91.068026500905589</v>
      </c>
      <c r="U2323" s="49" t="s">
        <v>2146</v>
      </c>
      <c r="V2323" s="49">
        <v>0.38716777524115931</v>
      </c>
      <c r="W2323" s="49">
        <v>1.46361538099982</v>
      </c>
      <c r="X2323" s="49">
        <v>2.8030414572599698</v>
      </c>
      <c r="Y2323" s="49">
        <v>43.290639746693699</v>
      </c>
      <c r="Z2323" s="49">
        <v>0.42787999999999998</v>
      </c>
      <c r="AA2323" s="49">
        <v>144.40234570000001</v>
      </c>
      <c r="AB2323" s="49">
        <v>1.7927415840000001</v>
      </c>
      <c r="AC2323" s="51">
        <v>0.6227652678487694</v>
      </c>
      <c r="AD2323" s="53">
        <v>87500</v>
      </c>
      <c r="AE2323" s="51">
        <v>25.496472601599947</v>
      </c>
      <c r="AF2323" s="51">
        <v>67.58781848162009</v>
      </c>
      <c r="AG2323" s="51">
        <v>9.7910331279055658</v>
      </c>
      <c r="AH2323" s="51">
        <v>0.22771104908918116</v>
      </c>
      <c r="AI2323" s="51">
        <v>0.14486387263065978</v>
      </c>
      <c r="AJ2323" s="51">
        <v>0.11715383591147577</v>
      </c>
      <c r="AK2323" s="51">
        <v>112.60806689864836</v>
      </c>
      <c r="AL2323" s="51">
        <v>69.009852163291043</v>
      </c>
      <c r="AM2323" s="51">
        <v>156.20628163400568</v>
      </c>
    </row>
    <row r="2324" spans="1:39">
      <c r="A2324" t="s">
        <v>4789</v>
      </c>
      <c r="B2324">
        <v>7</v>
      </c>
      <c r="C2324" t="s">
        <v>4790</v>
      </c>
      <c r="D2324" t="s">
        <v>4149</v>
      </c>
      <c r="E2324" t="s">
        <v>137</v>
      </c>
      <c r="F2324" t="s">
        <v>138</v>
      </c>
      <c r="G2324" t="s">
        <v>139</v>
      </c>
      <c r="H2324" t="s">
        <v>140</v>
      </c>
      <c r="I2324" t="s">
        <v>10</v>
      </c>
      <c r="J2324" t="s">
        <v>4150</v>
      </c>
      <c r="K2324">
        <v>50</v>
      </c>
      <c r="L2324">
        <v>79472120</v>
      </c>
      <c r="M2324" t="s">
        <v>2145</v>
      </c>
      <c r="N2324">
        <v>321</v>
      </c>
      <c r="O2324">
        <v>2237934.8991999957</v>
      </c>
      <c r="P2324" s="49" t="s">
        <v>34</v>
      </c>
      <c r="Q2324" s="49">
        <v>8750000</v>
      </c>
      <c r="R2324" s="49">
        <v>32.510452999999998</v>
      </c>
      <c r="S2324" s="49">
        <v>52.540310169999998</v>
      </c>
      <c r="T2324" s="49">
        <v>91.068026500905589</v>
      </c>
      <c r="U2324" s="49" t="s">
        <v>2146</v>
      </c>
      <c r="V2324" s="49">
        <v>0.38716777524115931</v>
      </c>
      <c r="W2324" s="49">
        <v>1.46361538099982</v>
      </c>
      <c r="X2324" s="49">
        <v>2.8030414572599698</v>
      </c>
      <c r="Y2324" s="49">
        <v>43.290639746693699</v>
      </c>
      <c r="Z2324" s="49">
        <v>0.42787999999999998</v>
      </c>
      <c r="AA2324" s="49">
        <v>144.40234570000001</v>
      </c>
      <c r="AB2324" s="49">
        <v>1.7927415840000001</v>
      </c>
      <c r="AC2324" s="51">
        <v>0.6227652678487694</v>
      </c>
      <c r="AD2324" s="53">
        <v>87500</v>
      </c>
      <c r="AE2324" s="51">
        <v>25.57639884799995</v>
      </c>
      <c r="AF2324" s="51">
        <v>67.799692520747428</v>
      </c>
      <c r="AG2324" s="51">
        <v>9.839329589293154</v>
      </c>
      <c r="AH2324" s="51">
        <v>0.22794893412383457</v>
      </c>
      <c r="AI2324" s="51">
        <v>0.14512351344782595</v>
      </c>
      <c r="AJ2324" s="51">
        <v>0.11715383591147577</v>
      </c>
      <c r="AK2324" s="51">
        <v>112.80989534612893</v>
      </c>
      <c r="AL2324" s="51">
        <v>69.133539139780183</v>
      </c>
      <c r="AM2324" s="51">
        <v>156.48625155247768</v>
      </c>
    </row>
    <row r="2325" spans="1:39">
      <c r="A2325" t="s">
        <v>4791</v>
      </c>
      <c r="B2325">
        <v>7</v>
      </c>
      <c r="C2325" t="s">
        <v>4792</v>
      </c>
      <c r="D2325" t="s">
        <v>4149</v>
      </c>
      <c r="E2325" t="s">
        <v>137</v>
      </c>
      <c r="F2325" t="s">
        <v>138</v>
      </c>
      <c r="G2325" t="s">
        <v>139</v>
      </c>
      <c r="H2325" t="s">
        <v>140</v>
      </c>
      <c r="I2325" t="s">
        <v>10</v>
      </c>
      <c r="J2325" t="s">
        <v>4150</v>
      </c>
      <c r="K2325">
        <v>50</v>
      </c>
      <c r="L2325">
        <v>79472120</v>
      </c>
      <c r="M2325" t="s">
        <v>2145</v>
      </c>
      <c r="N2325">
        <v>322</v>
      </c>
      <c r="O2325">
        <v>2244928.4457599958</v>
      </c>
      <c r="P2325" s="49" t="s">
        <v>34</v>
      </c>
      <c r="Q2325" s="49">
        <v>8750000</v>
      </c>
      <c r="R2325" s="49">
        <v>32.510452999999998</v>
      </c>
      <c r="S2325" s="49">
        <v>52.540310169999998</v>
      </c>
      <c r="T2325" s="49">
        <v>91.068026500905589</v>
      </c>
      <c r="U2325" s="49" t="s">
        <v>2146</v>
      </c>
      <c r="V2325" s="49">
        <v>0.38716777524115931</v>
      </c>
      <c r="W2325" s="49">
        <v>1.46361538099982</v>
      </c>
      <c r="X2325" s="49">
        <v>2.8030414572599698</v>
      </c>
      <c r="Y2325" s="49">
        <v>43.290639746693699</v>
      </c>
      <c r="Z2325" s="49">
        <v>0.42787999999999998</v>
      </c>
      <c r="AA2325" s="49">
        <v>144.40234570000001</v>
      </c>
      <c r="AB2325" s="49">
        <v>1.7927415840000001</v>
      </c>
      <c r="AC2325" s="51">
        <v>0.6227652678487694</v>
      </c>
      <c r="AD2325" s="53">
        <v>87500</v>
      </c>
      <c r="AE2325" s="51">
        <v>25.656325094399953</v>
      </c>
      <c r="AF2325" s="51">
        <v>68.01156655987478</v>
      </c>
      <c r="AG2325" s="51">
        <v>9.8876759564741477</v>
      </c>
      <c r="AH2325" s="51">
        <v>0.2281844787597308</v>
      </c>
      <c r="AI2325" s="51">
        <v>0.14538227034910917</v>
      </c>
      <c r="AJ2325" s="51">
        <v>0.11715383591147577</v>
      </c>
      <c r="AK2325" s="51">
        <v>113.01103669297444</v>
      </c>
      <c r="AL2325" s="51">
        <v>69.256805038858502</v>
      </c>
      <c r="AM2325" s="51">
        <v>156.76526834709037</v>
      </c>
    </row>
    <row r="2326" spans="1:39">
      <c r="A2326" t="s">
        <v>4793</v>
      </c>
      <c r="B2326">
        <v>7</v>
      </c>
      <c r="C2326" t="s">
        <v>4794</v>
      </c>
      <c r="D2326" t="s">
        <v>4149</v>
      </c>
      <c r="E2326" t="s">
        <v>137</v>
      </c>
      <c r="F2326" t="s">
        <v>138</v>
      </c>
      <c r="G2326" t="s">
        <v>139</v>
      </c>
      <c r="H2326" t="s">
        <v>140</v>
      </c>
      <c r="I2326" t="s">
        <v>10</v>
      </c>
      <c r="J2326" t="s">
        <v>4150</v>
      </c>
      <c r="K2326">
        <v>50</v>
      </c>
      <c r="L2326">
        <v>79472120</v>
      </c>
      <c r="M2326" t="s">
        <v>2145</v>
      </c>
      <c r="N2326">
        <v>323</v>
      </c>
      <c r="O2326">
        <v>2251921.992319996</v>
      </c>
      <c r="P2326" s="49" t="s">
        <v>34</v>
      </c>
      <c r="Q2326" s="49">
        <v>8750000</v>
      </c>
      <c r="R2326" s="49">
        <v>32.510452999999998</v>
      </c>
      <c r="S2326" s="49">
        <v>52.540310169999998</v>
      </c>
      <c r="T2326" s="49">
        <v>91.068026500905589</v>
      </c>
      <c r="U2326" s="49" t="s">
        <v>2146</v>
      </c>
      <c r="V2326" s="49">
        <v>0.38716777524115931</v>
      </c>
      <c r="W2326" s="49">
        <v>1.46361538099982</v>
      </c>
      <c r="X2326" s="49">
        <v>2.8030414572599698</v>
      </c>
      <c r="Y2326" s="49">
        <v>43.290639746693699</v>
      </c>
      <c r="Z2326" s="49">
        <v>0.42787999999999998</v>
      </c>
      <c r="AA2326" s="49">
        <v>144.40234570000001</v>
      </c>
      <c r="AB2326" s="49">
        <v>1.7927415840000001</v>
      </c>
      <c r="AC2326" s="51">
        <v>0.6227652678487694</v>
      </c>
      <c r="AD2326" s="53">
        <v>87500</v>
      </c>
      <c r="AE2326" s="51">
        <v>25.736251340799953</v>
      </c>
      <c r="AF2326" s="51">
        <v>68.223440599002117</v>
      </c>
      <c r="AG2326" s="51">
        <v>9.9360717343872391</v>
      </c>
      <c r="AH2326" s="51">
        <v>0.22841768681251826</v>
      </c>
      <c r="AI2326" s="51">
        <v>0.14564014431328123</v>
      </c>
      <c r="AJ2326" s="51">
        <v>0.11715383591147577</v>
      </c>
      <c r="AK2326" s="51">
        <v>113.21149170002056</v>
      </c>
      <c r="AL2326" s="51">
        <v>69.379650326790625</v>
      </c>
      <c r="AM2326" s="51">
        <v>157.04333307325049</v>
      </c>
    </row>
    <row r="2327" spans="1:39">
      <c r="A2327" t="s">
        <v>4795</v>
      </c>
      <c r="B2327">
        <v>7</v>
      </c>
      <c r="C2327" t="s">
        <v>4796</v>
      </c>
      <c r="D2327" t="s">
        <v>4149</v>
      </c>
      <c r="E2327" t="s">
        <v>137</v>
      </c>
      <c r="F2327" t="s">
        <v>138</v>
      </c>
      <c r="G2327" t="s">
        <v>139</v>
      </c>
      <c r="H2327" t="s">
        <v>140</v>
      </c>
      <c r="I2327" t="s">
        <v>10</v>
      </c>
      <c r="J2327" t="s">
        <v>4150</v>
      </c>
      <c r="K2327">
        <v>50</v>
      </c>
      <c r="L2327">
        <v>79472120</v>
      </c>
      <c r="M2327" t="s">
        <v>2145</v>
      </c>
      <c r="N2327">
        <v>324</v>
      </c>
      <c r="O2327">
        <v>2258915.5388799962</v>
      </c>
      <c r="P2327" s="49" t="s">
        <v>34</v>
      </c>
      <c r="Q2327" s="49">
        <v>8750000</v>
      </c>
      <c r="R2327" s="49">
        <v>32.510452999999998</v>
      </c>
      <c r="S2327" s="49">
        <v>52.540310169999998</v>
      </c>
      <c r="T2327" s="49">
        <v>91.068026500905589</v>
      </c>
      <c r="U2327" s="49" t="s">
        <v>2146</v>
      </c>
      <c r="V2327" s="49">
        <v>0.38716777524115931</v>
      </c>
      <c r="W2327" s="49">
        <v>1.46361538099982</v>
      </c>
      <c r="X2327" s="49">
        <v>2.8030414572599698</v>
      </c>
      <c r="Y2327" s="49">
        <v>43.290639746693699</v>
      </c>
      <c r="Z2327" s="49">
        <v>0.42787999999999998</v>
      </c>
      <c r="AA2327" s="49">
        <v>144.40234570000001</v>
      </c>
      <c r="AB2327" s="49">
        <v>1.7927415840000001</v>
      </c>
      <c r="AC2327" s="51">
        <v>0.6227652678487694</v>
      </c>
      <c r="AD2327" s="53">
        <v>87500</v>
      </c>
      <c r="AE2327" s="51">
        <v>25.816177587199956</v>
      </c>
      <c r="AF2327" s="51">
        <v>68.435314638129455</v>
      </c>
      <c r="AG2327" s="51">
        <v>9.9845164287824897</v>
      </c>
      <c r="AH2327" s="51">
        <v>0.22864856211163739</v>
      </c>
      <c r="AI2327" s="51">
        <v>0.1458971363188489</v>
      </c>
      <c r="AJ2327" s="51">
        <v>0.11715383591147577</v>
      </c>
      <c r="AK2327" s="51">
        <v>113.41126112789694</v>
      </c>
      <c r="AL2327" s="51">
        <v>69.50207546971491</v>
      </c>
      <c r="AM2327" s="51">
        <v>157.32044678607895</v>
      </c>
    </row>
    <row r="2328" spans="1:39">
      <c r="A2328" t="s">
        <v>4797</v>
      </c>
      <c r="B2328">
        <v>7</v>
      </c>
      <c r="C2328" t="s">
        <v>4798</v>
      </c>
      <c r="D2328" t="s">
        <v>4149</v>
      </c>
      <c r="E2328" t="s">
        <v>137</v>
      </c>
      <c r="F2328" t="s">
        <v>138</v>
      </c>
      <c r="G2328" t="s">
        <v>139</v>
      </c>
      <c r="H2328" t="s">
        <v>140</v>
      </c>
      <c r="I2328" t="s">
        <v>10</v>
      </c>
      <c r="J2328" t="s">
        <v>4150</v>
      </c>
      <c r="K2328">
        <v>50</v>
      </c>
      <c r="L2328">
        <v>79472120</v>
      </c>
      <c r="M2328" t="s">
        <v>2145</v>
      </c>
      <c r="N2328">
        <v>325</v>
      </c>
      <c r="O2328">
        <v>2265909.0854399963</v>
      </c>
      <c r="P2328" s="49" t="s">
        <v>34</v>
      </c>
      <c r="Q2328" s="49">
        <v>8750000</v>
      </c>
      <c r="R2328" s="49">
        <v>32.510452999999998</v>
      </c>
      <c r="S2328" s="49">
        <v>52.540310169999998</v>
      </c>
      <c r="T2328" s="49">
        <v>91.068026500905589</v>
      </c>
      <c r="U2328" s="49" t="s">
        <v>2146</v>
      </c>
      <c r="V2328" s="49">
        <v>0.38716777524115931</v>
      </c>
      <c r="W2328" s="49">
        <v>1.46361538099982</v>
      </c>
      <c r="X2328" s="49">
        <v>2.8030414572599698</v>
      </c>
      <c r="Y2328" s="49">
        <v>43.290639746693699</v>
      </c>
      <c r="Z2328" s="49">
        <v>0.42787999999999998</v>
      </c>
      <c r="AA2328" s="49">
        <v>144.40234570000001</v>
      </c>
      <c r="AB2328" s="49">
        <v>1.7927415840000001</v>
      </c>
      <c r="AC2328" s="51">
        <v>0.6227652678487694</v>
      </c>
      <c r="AD2328" s="53">
        <v>87500</v>
      </c>
      <c r="AE2328" s="51">
        <v>25.896103833599959</v>
      </c>
      <c r="AF2328" s="51">
        <v>68.647188677256793</v>
      </c>
      <c r="AG2328" s="51">
        <v>10.033009546224241</v>
      </c>
      <c r="AH2328" s="51">
        <v>0.2288771085003313</v>
      </c>
      <c r="AI2328" s="51">
        <v>0.1461532473441004</v>
      </c>
      <c r="AJ2328" s="51">
        <v>0.11715383591147577</v>
      </c>
      <c r="AK2328" s="51">
        <v>113.6103457370633</v>
      </c>
      <c r="AL2328" s="51">
        <v>69.624080933665581</v>
      </c>
      <c r="AM2328" s="51">
        <v>157.59661054046103</v>
      </c>
    </row>
    <row r="2329" spans="1:39">
      <c r="A2329" t="s">
        <v>4799</v>
      </c>
      <c r="B2329">
        <v>7</v>
      </c>
      <c r="C2329" t="s">
        <v>4800</v>
      </c>
      <c r="D2329" t="s">
        <v>4149</v>
      </c>
      <c r="E2329" t="s">
        <v>137</v>
      </c>
      <c r="F2329" t="s">
        <v>138</v>
      </c>
      <c r="G2329" t="s">
        <v>139</v>
      </c>
      <c r="H2329" t="s">
        <v>140</v>
      </c>
      <c r="I2329" t="s">
        <v>10</v>
      </c>
      <c r="J2329" t="s">
        <v>4150</v>
      </c>
      <c r="K2329">
        <v>50</v>
      </c>
      <c r="L2329">
        <v>79472120</v>
      </c>
      <c r="M2329" t="s">
        <v>2145</v>
      </c>
      <c r="N2329">
        <v>326</v>
      </c>
      <c r="O2329">
        <v>2272902.6319999965</v>
      </c>
      <c r="P2329" s="49" t="s">
        <v>34</v>
      </c>
      <c r="Q2329" s="49">
        <v>8750000</v>
      </c>
      <c r="R2329" s="49">
        <v>32.510452999999998</v>
      </c>
      <c r="S2329" s="49">
        <v>52.540310169999998</v>
      </c>
      <c r="T2329" s="49">
        <v>91.068026500905589</v>
      </c>
      <c r="U2329" s="49" t="s">
        <v>2146</v>
      </c>
      <c r="V2329" s="49">
        <v>0.38716777524115931</v>
      </c>
      <c r="W2329" s="49">
        <v>1.46361538099982</v>
      </c>
      <c r="X2329" s="49">
        <v>2.8030414572599698</v>
      </c>
      <c r="Y2329" s="49">
        <v>43.290639746693699</v>
      </c>
      <c r="Z2329" s="49">
        <v>0.42787999999999998</v>
      </c>
      <c r="AA2329" s="49">
        <v>144.40234570000001</v>
      </c>
      <c r="AB2329" s="49">
        <v>1.7927415840000001</v>
      </c>
      <c r="AC2329" s="51">
        <v>0.6227652678487694</v>
      </c>
      <c r="AD2329" s="53">
        <v>87500</v>
      </c>
      <c r="AE2329" s="51">
        <v>25.976030079999958</v>
      </c>
      <c r="AF2329" s="51">
        <v>68.85906271638413</v>
      </c>
      <c r="AG2329" s="51">
        <v>10.081550594093979</v>
      </c>
      <c r="AH2329" s="51">
        <v>0.22910332983535123</v>
      </c>
      <c r="AI2329" s="51">
        <v>0.1464084783671504</v>
      </c>
      <c r="AJ2329" s="51">
        <v>0.11715383591147577</v>
      </c>
      <c r="AK2329" s="51">
        <v>113.80874628784453</v>
      </c>
      <c r="AL2329" s="51">
        <v>69.745667184594225</v>
      </c>
      <c r="AM2329" s="51">
        <v>157.87182539109483</v>
      </c>
    </row>
    <row r="2330" spans="1:39">
      <c r="A2330" t="s">
        <v>4801</v>
      </c>
      <c r="B2330">
        <v>7</v>
      </c>
      <c r="C2330" t="s">
        <v>4802</v>
      </c>
      <c r="D2330" t="s">
        <v>4149</v>
      </c>
      <c r="E2330" t="s">
        <v>137</v>
      </c>
      <c r="F2330" t="s">
        <v>138</v>
      </c>
      <c r="G2330" t="s">
        <v>139</v>
      </c>
      <c r="H2330" t="s">
        <v>140</v>
      </c>
      <c r="I2330" t="s">
        <v>10</v>
      </c>
      <c r="J2330" t="s">
        <v>4150</v>
      </c>
      <c r="K2330">
        <v>50</v>
      </c>
      <c r="L2330">
        <v>79472120</v>
      </c>
      <c r="M2330" t="s">
        <v>2145</v>
      </c>
      <c r="N2330">
        <v>327</v>
      </c>
      <c r="O2330">
        <v>2279896.1785599967</v>
      </c>
      <c r="P2330" s="49" t="s">
        <v>34</v>
      </c>
      <c r="Q2330" s="49">
        <v>8750000</v>
      </c>
      <c r="R2330" s="49">
        <v>32.510452999999998</v>
      </c>
      <c r="S2330" s="49">
        <v>52.540310169999998</v>
      </c>
      <c r="T2330" s="49">
        <v>91.068026500905589</v>
      </c>
      <c r="U2330" s="49" t="s">
        <v>2146</v>
      </c>
      <c r="V2330" s="49">
        <v>0.38716777524115931</v>
      </c>
      <c r="W2330" s="49">
        <v>1.46361538099982</v>
      </c>
      <c r="X2330" s="49">
        <v>2.8030414572599698</v>
      </c>
      <c r="Y2330" s="49">
        <v>43.290639746693699</v>
      </c>
      <c r="Z2330" s="49">
        <v>0.42787999999999998</v>
      </c>
      <c r="AA2330" s="49">
        <v>144.40234570000001</v>
      </c>
      <c r="AB2330" s="49">
        <v>1.7927415840000001</v>
      </c>
      <c r="AC2330" s="51">
        <v>0.6227652678487694</v>
      </c>
      <c r="AD2330" s="53">
        <v>87500</v>
      </c>
      <c r="AE2330" s="51">
        <v>26.055956326399961</v>
      </c>
      <c r="AF2330" s="51">
        <v>69.070936755511482</v>
      </c>
      <c r="AG2330" s="51">
        <v>10.130139080593308</v>
      </c>
      <c r="AH2330" s="51">
        <v>0.22932722998745114</v>
      </c>
      <c r="AI2330" s="51">
        <v>0.14666283036598571</v>
      </c>
      <c r="AJ2330" s="51">
        <v>0.11715383591147577</v>
      </c>
      <c r="AK2330" s="51">
        <v>114.00646354046607</v>
      </c>
      <c r="AL2330" s="51">
        <v>69.866834688391478</v>
      </c>
      <c r="AM2330" s="51">
        <v>158.14609239254065</v>
      </c>
    </row>
    <row r="2331" spans="1:39">
      <c r="A2331" t="s">
        <v>4803</v>
      </c>
      <c r="B2331">
        <v>7</v>
      </c>
      <c r="C2331" t="s">
        <v>4804</v>
      </c>
      <c r="D2331" t="s">
        <v>4149</v>
      </c>
      <c r="E2331" t="s">
        <v>137</v>
      </c>
      <c r="F2331" t="s">
        <v>138</v>
      </c>
      <c r="G2331" t="s">
        <v>139</v>
      </c>
      <c r="H2331" t="s">
        <v>140</v>
      </c>
      <c r="I2331" t="s">
        <v>10</v>
      </c>
      <c r="J2331" t="s">
        <v>4150</v>
      </c>
      <c r="K2331">
        <v>50</v>
      </c>
      <c r="L2331">
        <v>79472120</v>
      </c>
      <c r="M2331" t="s">
        <v>2145</v>
      </c>
      <c r="N2331">
        <v>328</v>
      </c>
      <c r="O2331">
        <v>2286889.7251199968</v>
      </c>
      <c r="P2331" s="49" t="s">
        <v>34</v>
      </c>
      <c r="Q2331" s="49">
        <v>8750000</v>
      </c>
      <c r="R2331" s="49">
        <v>32.510452999999998</v>
      </c>
      <c r="S2331" s="49">
        <v>52.540310169999998</v>
      </c>
      <c r="T2331" s="49">
        <v>91.068026500905589</v>
      </c>
      <c r="U2331" s="49" t="s">
        <v>2146</v>
      </c>
      <c r="V2331" s="49">
        <v>0.38716777524115931</v>
      </c>
      <c r="W2331" s="49">
        <v>1.46361538099982</v>
      </c>
      <c r="X2331" s="49">
        <v>2.8030414572599698</v>
      </c>
      <c r="Y2331" s="49">
        <v>43.290639746693699</v>
      </c>
      <c r="Z2331" s="49">
        <v>0.42787999999999998</v>
      </c>
      <c r="AA2331" s="49">
        <v>144.40234570000001</v>
      </c>
      <c r="AB2331" s="49">
        <v>1.7927415840000001</v>
      </c>
      <c r="AC2331" s="51">
        <v>0.6227652678487694</v>
      </c>
      <c r="AD2331" s="53">
        <v>87500</v>
      </c>
      <c r="AE2331" s="51">
        <v>26.135882572799964</v>
      </c>
      <c r="AF2331" s="51">
        <v>69.28281079463882</v>
      </c>
      <c r="AG2331" s="51">
        <v>10.178774514746806</v>
      </c>
      <c r="AH2331" s="51">
        <v>0.22954881284095313</v>
      </c>
      <c r="AI2331" s="51">
        <v>0.14691630431850855</v>
      </c>
      <c r="AJ2331" s="51">
        <v>0.11715383591147577</v>
      </c>
      <c r="AK2331" s="51">
        <v>114.20349825508764</v>
      </c>
      <c r="AL2331" s="51">
        <v>69.987583910907745</v>
      </c>
      <c r="AM2331" s="51">
        <v>158.41941259926753</v>
      </c>
    </row>
    <row r="2332" spans="1:39">
      <c r="A2332" t="s">
        <v>4805</v>
      </c>
      <c r="B2332">
        <v>7</v>
      </c>
      <c r="C2332" t="s">
        <v>4806</v>
      </c>
      <c r="D2332" t="s">
        <v>4149</v>
      </c>
      <c r="E2332" t="s">
        <v>137</v>
      </c>
      <c r="F2332" t="s">
        <v>138</v>
      </c>
      <c r="G2332" t="s">
        <v>139</v>
      </c>
      <c r="H2332" t="s">
        <v>140</v>
      </c>
      <c r="I2332" t="s">
        <v>10</v>
      </c>
      <c r="J2332" t="s">
        <v>4150</v>
      </c>
      <c r="K2332">
        <v>50</v>
      </c>
      <c r="L2332">
        <v>79472120</v>
      </c>
      <c r="M2332" t="s">
        <v>2145</v>
      </c>
      <c r="N2332">
        <v>329</v>
      </c>
      <c r="O2332">
        <v>2293883.271679997</v>
      </c>
      <c r="P2332" s="49" t="s">
        <v>34</v>
      </c>
      <c r="Q2332" s="49">
        <v>8750000</v>
      </c>
      <c r="R2332" s="49">
        <v>32.510452999999998</v>
      </c>
      <c r="S2332" s="49">
        <v>52.540310169999998</v>
      </c>
      <c r="T2332" s="49">
        <v>91.068026500905589</v>
      </c>
      <c r="U2332" s="49" t="s">
        <v>2146</v>
      </c>
      <c r="V2332" s="49">
        <v>0.38716777524115931</v>
      </c>
      <c r="W2332" s="49">
        <v>1.46361538099982</v>
      </c>
      <c r="X2332" s="49">
        <v>2.8030414572599698</v>
      </c>
      <c r="Y2332" s="49">
        <v>43.290639746693699</v>
      </c>
      <c r="Z2332" s="49">
        <v>0.42787999999999998</v>
      </c>
      <c r="AA2332" s="49">
        <v>144.40234570000001</v>
      </c>
      <c r="AB2332" s="49">
        <v>1.7927415840000001</v>
      </c>
      <c r="AC2332" s="51">
        <v>0.6227652678487694</v>
      </c>
      <c r="AD2332" s="53">
        <v>87500</v>
      </c>
      <c r="AE2332" s="51">
        <v>26.215808819199964</v>
      </c>
      <c r="AF2332" s="51">
        <v>69.494684833766158</v>
      </c>
      <c r="AG2332" s="51">
        <v>10.227456406404951</v>
      </c>
      <c r="AH2332" s="51">
        <v>0.22976808229387041</v>
      </c>
      <c r="AI2332" s="51">
        <v>0.14716890120257978</v>
      </c>
      <c r="AJ2332" s="51">
        <v>0.11715383591147577</v>
      </c>
      <c r="AK2332" s="51">
        <v>114.39985119183677</v>
      </c>
      <c r="AL2332" s="51">
        <v>70.107915317973649</v>
      </c>
      <c r="AM2332" s="51">
        <v>158.69178706569991</v>
      </c>
    </row>
    <row r="2333" spans="1:39">
      <c r="A2333" t="s">
        <v>4807</v>
      </c>
      <c r="B2333">
        <v>7</v>
      </c>
      <c r="C2333" t="s">
        <v>4808</v>
      </c>
      <c r="D2333" t="s">
        <v>4149</v>
      </c>
      <c r="E2333" t="s">
        <v>137</v>
      </c>
      <c r="F2333" t="s">
        <v>138</v>
      </c>
      <c r="G2333" t="s">
        <v>139</v>
      </c>
      <c r="H2333" t="s">
        <v>140</v>
      </c>
      <c r="I2333" t="s">
        <v>10</v>
      </c>
      <c r="J2333" t="s">
        <v>4150</v>
      </c>
      <c r="K2333">
        <v>50</v>
      </c>
      <c r="L2333">
        <v>79472120</v>
      </c>
      <c r="M2333" t="s">
        <v>2145</v>
      </c>
      <c r="N2333">
        <v>330</v>
      </c>
      <c r="O2333">
        <v>2300876.8182399971</v>
      </c>
      <c r="P2333" s="49" t="s">
        <v>34</v>
      </c>
      <c r="Q2333" s="49">
        <v>8750000</v>
      </c>
      <c r="R2333" s="49">
        <v>32.510452999999998</v>
      </c>
      <c r="S2333" s="49">
        <v>52.540310169999998</v>
      </c>
      <c r="T2333" s="49">
        <v>91.068026500905589</v>
      </c>
      <c r="U2333" s="49" t="s">
        <v>2146</v>
      </c>
      <c r="V2333" s="49">
        <v>0.38716777524115931</v>
      </c>
      <c r="W2333" s="49">
        <v>1.46361538099982</v>
      </c>
      <c r="X2333" s="49">
        <v>2.8030414572599698</v>
      </c>
      <c r="Y2333" s="49">
        <v>43.290639746693699</v>
      </c>
      <c r="Z2333" s="49">
        <v>0.42787999999999998</v>
      </c>
      <c r="AA2333" s="49">
        <v>144.40234570000001</v>
      </c>
      <c r="AB2333" s="49">
        <v>1.7927415840000001</v>
      </c>
      <c r="AC2333" s="51">
        <v>0.6227652678487694</v>
      </c>
      <c r="AD2333" s="53">
        <v>87500</v>
      </c>
      <c r="AE2333" s="51">
        <v>26.295735065599967</v>
      </c>
      <c r="AF2333" s="51">
        <v>69.706558872893496</v>
      </c>
      <c r="AG2333" s="51">
        <v>10.276184266247048</v>
      </c>
      <c r="AH2333" s="51">
        <v>0.22998504225811128</v>
      </c>
      <c r="AI2333" s="51">
        <v>0.14742062199606162</v>
      </c>
      <c r="AJ2333" s="51">
        <v>0.11715383591147577</v>
      </c>
      <c r="AK2333" s="51">
        <v>114.59552311084211</v>
      </c>
      <c r="AL2333" s="51">
        <v>70.227829375420512</v>
      </c>
      <c r="AM2333" s="51">
        <v>158.96321684626369</v>
      </c>
    </row>
    <row r="2334" spans="1:39">
      <c r="A2334" t="s">
        <v>4809</v>
      </c>
      <c r="B2334">
        <v>7</v>
      </c>
      <c r="C2334" t="s">
        <v>4810</v>
      </c>
      <c r="D2334" t="s">
        <v>4149</v>
      </c>
      <c r="E2334" t="s">
        <v>137</v>
      </c>
      <c r="F2334" t="s">
        <v>138</v>
      </c>
      <c r="G2334" t="s">
        <v>139</v>
      </c>
      <c r="H2334" t="s">
        <v>140</v>
      </c>
      <c r="I2334" t="s">
        <v>10</v>
      </c>
      <c r="J2334" t="s">
        <v>4150</v>
      </c>
      <c r="K2334">
        <v>50</v>
      </c>
      <c r="L2334">
        <v>79472120</v>
      </c>
      <c r="M2334" t="s">
        <v>2145</v>
      </c>
      <c r="N2334">
        <v>331</v>
      </c>
      <c r="O2334">
        <v>2307870.3647999973</v>
      </c>
      <c r="P2334" s="49" t="s">
        <v>34</v>
      </c>
      <c r="Q2334" s="49">
        <v>8750000</v>
      </c>
      <c r="R2334" s="49">
        <v>32.510452999999998</v>
      </c>
      <c r="S2334" s="49">
        <v>52.540310169999998</v>
      </c>
      <c r="T2334" s="49">
        <v>91.068026500905589</v>
      </c>
      <c r="U2334" s="49" t="s">
        <v>2146</v>
      </c>
      <c r="V2334" s="49">
        <v>0.38716777524115931</v>
      </c>
      <c r="W2334" s="49">
        <v>1.46361538099982</v>
      </c>
      <c r="X2334" s="49">
        <v>2.8030414572599698</v>
      </c>
      <c r="Y2334" s="49">
        <v>43.290639746693699</v>
      </c>
      <c r="Z2334" s="49">
        <v>0.42787999999999998</v>
      </c>
      <c r="AA2334" s="49">
        <v>144.40234570000001</v>
      </c>
      <c r="AB2334" s="49">
        <v>1.7927415840000001</v>
      </c>
      <c r="AC2334" s="51">
        <v>0.6227652678487694</v>
      </c>
      <c r="AD2334" s="53">
        <v>87500</v>
      </c>
      <c r="AE2334" s="51">
        <v>26.37566131199997</v>
      </c>
      <c r="AF2334" s="51">
        <v>69.918432912020847</v>
      </c>
      <c r="AG2334" s="51">
        <v>10.324957605784105</v>
      </c>
      <c r="AH2334" s="51">
        <v>0.23019969665911025</v>
      </c>
      <c r="AI2334" s="51">
        <v>0.14767146767685876</v>
      </c>
      <c r="AJ2334" s="51">
        <v>0.11715383591147577</v>
      </c>
      <c r="AK2334" s="51">
        <v>114.79051477226524</v>
      </c>
      <c r="AL2334" s="51">
        <v>70.347326549099876</v>
      </c>
      <c r="AM2334" s="51">
        <v>159.2337029954306</v>
      </c>
    </row>
    <row r="2335" spans="1:39">
      <c r="A2335" t="s">
        <v>4811</v>
      </c>
      <c r="B2335">
        <v>7</v>
      </c>
      <c r="C2335" t="s">
        <v>4812</v>
      </c>
      <c r="D2335" t="s">
        <v>4149</v>
      </c>
      <c r="E2335" t="s">
        <v>137</v>
      </c>
      <c r="F2335" t="s">
        <v>138</v>
      </c>
      <c r="G2335" t="s">
        <v>139</v>
      </c>
      <c r="H2335" t="s">
        <v>140</v>
      </c>
      <c r="I2335" t="s">
        <v>10</v>
      </c>
      <c r="J2335" t="s">
        <v>4150</v>
      </c>
      <c r="K2335">
        <v>50</v>
      </c>
      <c r="L2335">
        <v>79472120</v>
      </c>
      <c r="M2335" t="s">
        <v>2145</v>
      </c>
      <c r="N2335">
        <v>332</v>
      </c>
      <c r="O2335">
        <v>2314863.9113599975</v>
      </c>
      <c r="P2335" s="49" t="s">
        <v>34</v>
      </c>
      <c r="Q2335" s="49">
        <v>8750000</v>
      </c>
      <c r="R2335" s="49">
        <v>32.510452999999998</v>
      </c>
      <c r="S2335" s="49">
        <v>52.540310169999998</v>
      </c>
      <c r="T2335" s="49">
        <v>91.068026500905589</v>
      </c>
      <c r="U2335" s="49" t="s">
        <v>2146</v>
      </c>
      <c r="V2335" s="49">
        <v>0.38716777524115931</v>
      </c>
      <c r="W2335" s="49">
        <v>1.46361538099982</v>
      </c>
      <c r="X2335" s="49">
        <v>2.8030414572599698</v>
      </c>
      <c r="Y2335" s="49">
        <v>43.290639746693699</v>
      </c>
      <c r="Z2335" s="49">
        <v>0.42787999999999998</v>
      </c>
      <c r="AA2335" s="49">
        <v>144.40234570000001</v>
      </c>
      <c r="AB2335" s="49">
        <v>1.7927415840000001</v>
      </c>
      <c r="AC2335" s="51">
        <v>0.6227652678487694</v>
      </c>
      <c r="AD2335" s="53">
        <v>87500</v>
      </c>
      <c r="AE2335" s="51">
        <v>26.455587558399969</v>
      </c>
      <c r="AF2335" s="51">
        <v>70.130306951148185</v>
      </c>
      <c r="AG2335" s="51">
        <v>10.373775937361726</v>
      </c>
      <c r="AH2335" s="51">
        <v>0.23041204943603791</v>
      </c>
      <c r="AI2335" s="51">
        <v>0.147921439222959</v>
      </c>
      <c r="AJ2335" s="51">
        <v>0.11715383591147577</v>
      </c>
      <c r="AK2335" s="51">
        <v>114.98482693633241</v>
      </c>
      <c r="AL2335" s="51">
        <v>70.466407304902859</v>
      </c>
      <c r="AM2335" s="51">
        <v>159.50324656776195</v>
      </c>
    </row>
    <row r="2336" spans="1:39">
      <c r="A2336" t="s">
        <v>4813</v>
      </c>
      <c r="B2336">
        <v>7</v>
      </c>
      <c r="C2336" t="s">
        <v>4814</v>
      </c>
      <c r="D2336" t="s">
        <v>4149</v>
      </c>
      <c r="E2336" t="s">
        <v>137</v>
      </c>
      <c r="F2336" t="s">
        <v>138</v>
      </c>
      <c r="G2336" t="s">
        <v>139</v>
      </c>
      <c r="H2336" t="s">
        <v>140</v>
      </c>
      <c r="I2336" t="s">
        <v>10</v>
      </c>
      <c r="J2336" t="s">
        <v>4150</v>
      </c>
      <c r="K2336">
        <v>50</v>
      </c>
      <c r="L2336">
        <v>79472120</v>
      </c>
      <c r="M2336" t="s">
        <v>2145</v>
      </c>
      <c r="N2336">
        <v>333</v>
      </c>
      <c r="O2336">
        <v>2321857.4579199976</v>
      </c>
      <c r="P2336" s="49" t="s">
        <v>34</v>
      </c>
      <c r="Q2336" s="49">
        <v>8750000</v>
      </c>
      <c r="R2336" s="49">
        <v>32.510452999999998</v>
      </c>
      <c r="S2336" s="49">
        <v>52.540310169999998</v>
      </c>
      <c r="T2336" s="49">
        <v>91.068026500905589</v>
      </c>
      <c r="U2336" s="49" t="s">
        <v>2146</v>
      </c>
      <c r="V2336" s="49">
        <v>0.38716777524115931</v>
      </c>
      <c r="W2336" s="49">
        <v>1.46361538099982</v>
      </c>
      <c r="X2336" s="49">
        <v>2.8030414572599698</v>
      </c>
      <c r="Y2336" s="49">
        <v>43.290639746693699</v>
      </c>
      <c r="Z2336" s="49">
        <v>0.42787999999999998</v>
      </c>
      <c r="AA2336" s="49">
        <v>144.40234570000001</v>
      </c>
      <c r="AB2336" s="49">
        <v>1.7927415840000001</v>
      </c>
      <c r="AC2336" s="51">
        <v>0.6227652678487694</v>
      </c>
      <c r="AD2336" s="53">
        <v>87500</v>
      </c>
      <c r="AE2336" s="51">
        <v>26.535513804799972</v>
      </c>
      <c r="AF2336" s="51">
        <v>70.342180990275523</v>
      </c>
      <c r="AG2336" s="51">
        <v>10.422638774163044</v>
      </c>
      <c r="AH2336" s="51">
        <v>0.23062210454179743</v>
      </c>
      <c r="AI2336" s="51">
        <v>0.14817053761247359</v>
      </c>
      <c r="AJ2336" s="51">
        <v>0.11715383591147577</v>
      </c>
      <c r="AK2336" s="51">
        <v>115.1784603633658</v>
      </c>
      <c r="AL2336" s="51">
        <v>70.585072108779414</v>
      </c>
      <c r="AM2336" s="51">
        <v>159.77184861795217</v>
      </c>
    </row>
    <row r="2337" spans="1:39">
      <c r="A2337" t="s">
        <v>4815</v>
      </c>
      <c r="B2337">
        <v>7</v>
      </c>
      <c r="C2337" t="s">
        <v>4816</v>
      </c>
      <c r="D2337" t="s">
        <v>4149</v>
      </c>
      <c r="E2337" t="s">
        <v>137</v>
      </c>
      <c r="F2337" t="s">
        <v>138</v>
      </c>
      <c r="G2337" t="s">
        <v>139</v>
      </c>
      <c r="H2337" t="s">
        <v>140</v>
      </c>
      <c r="I2337" t="s">
        <v>10</v>
      </c>
      <c r="J2337" t="s">
        <v>4150</v>
      </c>
      <c r="K2337">
        <v>50</v>
      </c>
      <c r="L2337">
        <v>79472120</v>
      </c>
      <c r="M2337" t="s">
        <v>2145</v>
      </c>
      <c r="N2337">
        <v>334</v>
      </c>
      <c r="O2337">
        <v>2328851.0044799978</v>
      </c>
      <c r="P2337" s="49" t="s">
        <v>34</v>
      </c>
      <c r="Q2337" s="49">
        <v>8750000</v>
      </c>
      <c r="R2337" s="49">
        <v>32.510452999999998</v>
      </c>
      <c r="S2337" s="49">
        <v>52.540310169999998</v>
      </c>
      <c r="T2337" s="49">
        <v>91.068026500905589</v>
      </c>
      <c r="U2337" s="49" t="s">
        <v>2146</v>
      </c>
      <c r="V2337" s="49">
        <v>0.38716777524115931</v>
      </c>
      <c r="W2337" s="49">
        <v>1.46361538099982</v>
      </c>
      <c r="X2337" s="49">
        <v>2.8030414572599698</v>
      </c>
      <c r="Y2337" s="49">
        <v>43.290639746693699</v>
      </c>
      <c r="Z2337" s="49">
        <v>0.42787999999999998</v>
      </c>
      <c r="AA2337" s="49">
        <v>144.40234570000001</v>
      </c>
      <c r="AB2337" s="49">
        <v>1.7927415840000001</v>
      </c>
      <c r="AC2337" s="51">
        <v>0.6227652678487694</v>
      </c>
      <c r="AD2337" s="53">
        <v>87500</v>
      </c>
      <c r="AE2337" s="51">
        <v>26.615440051199975</v>
      </c>
      <c r="AF2337" s="51">
        <v>70.554055029402875</v>
      </c>
      <c r="AG2337" s="51">
        <v>10.471545630211587</v>
      </c>
      <c r="AH2337" s="51">
        <v>0.23082986594287849</v>
      </c>
      <c r="AI2337" s="51">
        <v>0.14841876382367603</v>
      </c>
      <c r="AJ2337" s="51">
        <v>0.11715383591147577</v>
      </c>
      <c r="AK2337" s="51">
        <v>115.37141581381374</v>
      </c>
      <c r="AL2337" s="51">
        <v>70.703321426756773</v>
      </c>
      <c r="AM2337" s="51">
        <v>160.03951020087072</v>
      </c>
    </row>
    <row r="2338" spans="1:39">
      <c r="A2338" t="s">
        <v>4817</v>
      </c>
      <c r="B2338">
        <v>7</v>
      </c>
      <c r="C2338" t="s">
        <v>4818</v>
      </c>
      <c r="D2338" t="s">
        <v>4149</v>
      </c>
      <c r="E2338" t="s">
        <v>137</v>
      </c>
      <c r="F2338" t="s">
        <v>138</v>
      </c>
      <c r="G2338" t="s">
        <v>139</v>
      </c>
      <c r="H2338" t="s">
        <v>140</v>
      </c>
      <c r="I2338" t="s">
        <v>10</v>
      </c>
      <c r="J2338" t="s">
        <v>4150</v>
      </c>
      <c r="K2338">
        <v>50</v>
      </c>
      <c r="L2338">
        <v>79472120</v>
      </c>
      <c r="M2338" t="s">
        <v>2145</v>
      </c>
      <c r="N2338">
        <v>335</v>
      </c>
      <c r="O2338">
        <v>2335844.551039998</v>
      </c>
      <c r="P2338" s="49" t="s">
        <v>34</v>
      </c>
      <c r="Q2338" s="49">
        <v>8750000</v>
      </c>
      <c r="R2338" s="49">
        <v>32.510452999999998</v>
      </c>
      <c r="S2338" s="49">
        <v>52.540310169999998</v>
      </c>
      <c r="T2338" s="49">
        <v>91.068026500905589</v>
      </c>
      <c r="U2338" s="49" t="s">
        <v>2146</v>
      </c>
      <c r="V2338" s="49">
        <v>0.38716777524115931</v>
      </c>
      <c r="W2338" s="49">
        <v>1.46361538099982</v>
      </c>
      <c r="X2338" s="49">
        <v>2.8030414572599698</v>
      </c>
      <c r="Y2338" s="49">
        <v>43.290639746693699</v>
      </c>
      <c r="Z2338" s="49">
        <v>0.42787999999999998</v>
      </c>
      <c r="AA2338" s="49">
        <v>144.40234570000001</v>
      </c>
      <c r="AB2338" s="49">
        <v>1.7927415840000001</v>
      </c>
      <c r="AC2338" s="51">
        <v>0.6227652678487694</v>
      </c>
      <c r="AD2338" s="53">
        <v>87500</v>
      </c>
      <c r="AE2338" s="51">
        <v>26.695366297599978</v>
      </c>
      <c r="AF2338" s="51">
        <v>70.765929068530212</v>
      </c>
      <c r="AG2338" s="51">
        <v>10.520496020374186</v>
      </c>
      <c r="AH2338" s="51">
        <v>0.23103533761953352</v>
      </c>
      <c r="AI2338" s="51">
        <v>0.14866611883504086</v>
      </c>
      <c r="AJ2338" s="51">
        <v>0.11715383591147577</v>
      </c>
      <c r="AK2338" s="51">
        <v>115.56369404828082</v>
      </c>
      <c r="AL2338" s="51">
        <v>70.821155724957933</v>
      </c>
      <c r="AM2338" s="51">
        <v>160.3062323716037</v>
      </c>
    </row>
    <row r="2339" spans="1:39">
      <c r="A2339" t="s">
        <v>4819</v>
      </c>
      <c r="B2339">
        <v>7</v>
      </c>
      <c r="C2339" t="s">
        <v>4820</v>
      </c>
      <c r="D2339" t="s">
        <v>4149</v>
      </c>
      <c r="E2339" t="s">
        <v>137</v>
      </c>
      <c r="F2339" t="s">
        <v>138</v>
      </c>
      <c r="G2339" t="s">
        <v>139</v>
      </c>
      <c r="H2339" t="s">
        <v>140</v>
      </c>
      <c r="I2339" t="s">
        <v>10</v>
      </c>
      <c r="J2339" t="s">
        <v>4150</v>
      </c>
      <c r="K2339">
        <v>50</v>
      </c>
      <c r="L2339">
        <v>79472120</v>
      </c>
      <c r="M2339" t="s">
        <v>2145</v>
      </c>
      <c r="N2339">
        <v>336</v>
      </c>
      <c r="O2339">
        <v>2342838.0975999981</v>
      </c>
      <c r="P2339" s="49" t="s">
        <v>34</v>
      </c>
      <c r="Q2339" s="49">
        <v>8750000</v>
      </c>
      <c r="R2339" s="49">
        <v>32.510452999999998</v>
      </c>
      <c r="S2339" s="49">
        <v>52.540310169999998</v>
      </c>
      <c r="T2339" s="49">
        <v>91.068026500905589</v>
      </c>
      <c r="U2339" s="49" t="s">
        <v>2146</v>
      </c>
      <c r="V2339" s="49">
        <v>0.38716777524115931</v>
      </c>
      <c r="W2339" s="49">
        <v>1.46361538099982</v>
      </c>
      <c r="X2339" s="49">
        <v>2.8030414572599698</v>
      </c>
      <c r="Y2339" s="49">
        <v>43.290639746693699</v>
      </c>
      <c r="Z2339" s="49">
        <v>0.42787999999999998</v>
      </c>
      <c r="AA2339" s="49">
        <v>144.40234570000001</v>
      </c>
      <c r="AB2339" s="49">
        <v>1.7927415840000001</v>
      </c>
      <c r="AC2339" s="51">
        <v>0.6227652678487694</v>
      </c>
      <c r="AD2339" s="53">
        <v>87500</v>
      </c>
      <c r="AE2339" s="51">
        <v>26.775292543999978</v>
      </c>
      <c r="AF2339" s="51">
        <v>70.97780310765755</v>
      </c>
      <c r="AG2339" s="51">
        <v>10.569489460363858</v>
      </c>
      <c r="AH2339" s="51">
        <v>0.2312385235655377</v>
      </c>
      <c r="AI2339" s="51">
        <v>0.14891260362528116</v>
      </c>
      <c r="AJ2339" s="51">
        <v>0.11715383591147577</v>
      </c>
      <c r="AK2339" s="51">
        <v>115.75529582755705</v>
      </c>
      <c r="AL2339" s="51">
        <v>70.938575469619536</v>
      </c>
      <c r="AM2339" s="51">
        <v>160.57201618549456</v>
      </c>
    </row>
    <row r="2340" spans="1:39">
      <c r="A2340" t="s">
        <v>4821</v>
      </c>
      <c r="B2340">
        <v>7</v>
      </c>
      <c r="C2340" t="s">
        <v>4822</v>
      </c>
      <c r="D2340" t="s">
        <v>4149</v>
      </c>
      <c r="E2340" t="s">
        <v>137</v>
      </c>
      <c r="F2340" t="s">
        <v>138</v>
      </c>
      <c r="G2340" t="s">
        <v>139</v>
      </c>
      <c r="H2340" t="s">
        <v>140</v>
      </c>
      <c r="I2340" t="s">
        <v>10</v>
      </c>
      <c r="J2340" t="s">
        <v>4150</v>
      </c>
      <c r="K2340">
        <v>50</v>
      </c>
      <c r="L2340">
        <v>79472120</v>
      </c>
      <c r="M2340" t="s">
        <v>2145</v>
      </c>
      <c r="N2340">
        <v>337</v>
      </c>
      <c r="O2340">
        <v>2349831.6441599983</v>
      </c>
      <c r="P2340" s="49" t="s">
        <v>34</v>
      </c>
      <c r="Q2340" s="49">
        <v>8750000</v>
      </c>
      <c r="R2340" s="49">
        <v>32.510452999999998</v>
      </c>
      <c r="S2340" s="49">
        <v>52.540310169999998</v>
      </c>
      <c r="T2340" s="49">
        <v>91.068026500905589</v>
      </c>
      <c r="U2340" s="49" t="s">
        <v>2146</v>
      </c>
      <c r="V2340" s="49">
        <v>0.38716777524115931</v>
      </c>
      <c r="W2340" s="49">
        <v>1.46361538099982</v>
      </c>
      <c r="X2340" s="49">
        <v>2.8030414572599698</v>
      </c>
      <c r="Y2340" s="49">
        <v>43.290639746693699</v>
      </c>
      <c r="Z2340" s="49">
        <v>0.42787999999999998</v>
      </c>
      <c r="AA2340" s="49">
        <v>144.40234570000001</v>
      </c>
      <c r="AB2340" s="49">
        <v>1.7927415840000001</v>
      </c>
      <c r="AC2340" s="51">
        <v>0.6227652678487694</v>
      </c>
      <c r="AD2340" s="53">
        <v>87500</v>
      </c>
      <c r="AE2340" s="51">
        <v>26.855218790399981</v>
      </c>
      <c r="AF2340" s="51">
        <v>71.189677146784888</v>
      </c>
      <c r="AG2340" s="51">
        <v>10.618525466742698</v>
      </c>
      <c r="AH2340" s="51">
        <v>0.23143942778836057</v>
      </c>
      <c r="AI2340" s="51">
        <v>0.14915821917338556</v>
      </c>
      <c r="AJ2340" s="51">
        <v>0.11715383591147577</v>
      </c>
      <c r="AK2340" s="51">
        <v>115.94622191264665</v>
      </c>
      <c r="AL2340" s="51">
        <v>71.055581127109491</v>
      </c>
      <c r="AM2340" s="51">
        <v>160.83686269818378</v>
      </c>
    </row>
    <row r="2341" spans="1:39">
      <c r="A2341" t="s">
        <v>4823</v>
      </c>
      <c r="B2341">
        <v>7</v>
      </c>
      <c r="C2341" t="s">
        <v>4824</v>
      </c>
      <c r="D2341" t="s">
        <v>4149</v>
      </c>
      <c r="E2341" t="s">
        <v>137</v>
      </c>
      <c r="F2341" t="s">
        <v>138</v>
      </c>
      <c r="G2341" t="s">
        <v>139</v>
      </c>
      <c r="H2341" t="s">
        <v>140</v>
      </c>
      <c r="I2341" t="s">
        <v>10</v>
      </c>
      <c r="J2341" t="s">
        <v>4150</v>
      </c>
      <c r="K2341">
        <v>50</v>
      </c>
      <c r="L2341">
        <v>79472120</v>
      </c>
      <c r="M2341" t="s">
        <v>2145</v>
      </c>
      <c r="N2341">
        <v>338</v>
      </c>
      <c r="O2341">
        <v>2356825.1907199984</v>
      </c>
      <c r="P2341" s="49" t="s">
        <v>34</v>
      </c>
      <c r="Q2341" s="49">
        <v>8750000</v>
      </c>
      <c r="R2341" s="49">
        <v>32.510452999999998</v>
      </c>
      <c r="S2341" s="49">
        <v>52.540310169999998</v>
      </c>
      <c r="T2341" s="49">
        <v>91.068026500905589</v>
      </c>
      <c r="U2341" s="49" t="s">
        <v>2146</v>
      </c>
      <c r="V2341" s="49">
        <v>0.38716777524115931</v>
      </c>
      <c r="W2341" s="49">
        <v>1.46361538099982</v>
      </c>
      <c r="X2341" s="49">
        <v>2.8030414572599698</v>
      </c>
      <c r="Y2341" s="49">
        <v>43.290639746693699</v>
      </c>
      <c r="Z2341" s="49">
        <v>0.42787999999999998</v>
      </c>
      <c r="AA2341" s="49">
        <v>144.40234570000001</v>
      </c>
      <c r="AB2341" s="49">
        <v>1.7927415840000001</v>
      </c>
      <c r="AC2341" s="51">
        <v>0.6227652678487694</v>
      </c>
      <c r="AD2341" s="53">
        <v>87500</v>
      </c>
      <c r="AE2341" s="51">
        <v>26.935145036799984</v>
      </c>
      <c r="AF2341" s="51">
        <v>71.40155118591224</v>
      </c>
      <c r="AG2341" s="51">
        <v>10.667603556924744</v>
      </c>
      <c r="AH2341" s="51">
        <v>0.23163805430898923</v>
      </c>
      <c r="AI2341" s="51">
        <v>0.14940296645865445</v>
      </c>
      <c r="AJ2341" s="51">
        <v>0.11715383591147577</v>
      </c>
      <c r="AK2341" s="51">
        <v>116.13647306479614</v>
      </c>
      <c r="AL2341" s="51">
        <v>71.172173163944194</v>
      </c>
      <c r="AM2341" s="51">
        <v>161.10077296564808</v>
      </c>
    </row>
    <row r="2342" spans="1:39">
      <c r="A2342" t="s">
        <v>4825</v>
      </c>
      <c r="B2342">
        <v>7</v>
      </c>
      <c r="C2342" t="s">
        <v>4826</v>
      </c>
      <c r="D2342" t="s">
        <v>4149</v>
      </c>
      <c r="E2342" t="s">
        <v>137</v>
      </c>
      <c r="F2342" t="s">
        <v>138</v>
      </c>
      <c r="G2342" t="s">
        <v>139</v>
      </c>
      <c r="H2342" t="s">
        <v>140</v>
      </c>
      <c r="I2342" t="s">
        <v>10</v>
      </c>
      <c r="J2342" t="s">
        <v>4150</v>
      </c>
      <c r="K2342">
        <v>50</v>
      </c>
      <c r="L2342">
        <v>79472120</v>
      </c>
      <c r="M2342" t="s">
        <v>2145</v>
      </c>
      <c r="N2342">
        <v>339</v>
      </c>
      <c r="O2342">
        <v>2363818.7372799986</v>
      </c>
      <c r="P2342" s="49" t="s">
        <v>34</v>
      </c>
      <c r="Q2342" s="49">
        <v>8750000</v>
      </c>
      <c r="R2342" s="49">
        <v>32.510452999999998</v>
      </c>
      <c r="S2342" s="49">
        <v>52.540310169999998</v>
      </c>
      <c r="T2342" s="49">
        <v>91.068026500905589</v>
      </c>
      <c r="U2342" s="49" t="s">
        <v>2146</v>
      </c>
      <c r="V2342" s="49">
        <v>0.38716777524115931</v>
      </c>
      <c r="W2342" s="49">
        <v>1.46361538099982</v>
      </c>
      <c r="X2342" s="49">
        <v>2.8030414572599698</v>
      </c>
      <c r="Y2342" s="49">
        <v>43.290639746693699</v>
      </c>
      <c r="Z2342" s="49">
        <v>0.42787999999999998</v>
      </c>
      <c r="AA2342" s="49">
        <v>144.40234570000001</v>
      </c>
      <c r="AB2342" s="49">
        <v>1.7927415840000001</v>
      </c>
      <c r="AC2342" s="51">
        <v>0.6227652678487694</v>
      </c>
      <c r="AD2342" s="53">
        <v>87500</v>
      </c>
      <c r="AE2342" s="51">
        <v>27.015071283199983</v>
      </c>
      <c r="AF2342" s="51">
        <v>71.613425225039563</v>
      </c>
      <c r="AG2342" s="51">
        <v>10.716723249178862</v>
      </c>
      <c r="AH2342" s="51">
        <v>0.23183440716207895</v>
      </c>
      <c r="AI2342" s="51">
        <v>0.14964684646073556</v>
      </c>
      <c r="AJ2342" s="51">
        <v>0.11715383591147577</v>
      </c>
      <c r="AK2342" s="51">
        <v>116.32605004552211</v>
      </c>
      <c r="AL2342" s="51">
        <v>71.288352046805556</v>
      </c>
      <c r="AM2342" s="51">
        <v>161.36374804423866</v>
      </c>
    </row>
    <row r="2343" spans="1:39">
      <c r="A2343" t="s">
        <v>4827</v>
      </c>
      <c r="B2343">
        <v>7</v>
      </c>
      <c r="C2343" t="s">
        <v>4828</v>
      </c>
      <c r="D2343" t="s">
        <v>4149</v>
      </c>
      <c r="E2343" t="s">
        <v>137</v>
      </c>
      <c r="F2343" t="s">
        <v>138</v>
      </c>
      <c r="G2343" t="s">
        <v>139</v>
      </c>
      <c r="H2343" t="s">
        <v>140</v>
      </c>
      <c r="I2343" t="s">
        <v>10</v>
      </c>
      <c r="J2343" t="s">
        <v>4150</v>
      </c>
      <c r="K2343">
        <v>50</v>
      </c>
      <c r="L2343">
        <v>79472120</v>
      </c>
      <c r="M2343" t="s">
        <v>2145</v>
      </c>
      <c r="N2343">
        <v>340</v>
      </c>
      <c r="O2343">
        <v>2370812.2838399988</v>
      </c>
      <c r="P2343" s="49" t="s">
        <v>34</v>
      </c>
      <c r="Q2343" s="49">
        <v>8750000</v>
      </c>
      <c r="R2343" s="49">
        <v>32.510452999999998</v>
      </c>
      <c r="S2343" s="49">
        <v>52.540310169999998</v>
      </c>
      <c r="T2343" s="49">
        <v>91.068026500905589</v>
      </c>
      <c r="U2343" s="49" t="s">
        <v>2146</v>
      </c>
      <c r="V2343" s="49">
        <v>0.38716777524115931</v>
      </c>
      <c r="W2343" s="49">
        <v>1.46361538099982</v>
      </c>
      <c r="X2343" s="49">
        <v>2.8030414572599698</v>
      </c>
      <c r="Y2343" s="49">
        <v>43.290639746693699</v>
      </c>
      <c r="Z2343" s="49">
        <v>0.42787999999999998</v>
      </c>
      <c r="AA2343" s="49">
        <v>144.40234570000001</v>
      </c>
      <c r="AB2343" s="49">
        <v>1.7927415840000001</v>
      </c>
      <c r="AC2343" s="51">
        <v>0.6227652678487694</v>
      </c>
      <c r="AD2343" s="53">
        <v>87500</v>
      </c>
      <c r="AE2343" s="51">
        <v>27.094997529599986</v>
      </c>
      <c r="AF2343" s="51">
        <v>71.825299264166915</v>
      </c>
      <c r="AG2343" s="51">
        <v>10.765884062631651</v>
      </c>
      <c r="AH2343" s="51">
        <v>0.23202849039583873</v>
      </c>
      <c r="AI2343" s="51">
        <v>0.14988986015965919</v>
      </c>
      <c r="AJ2343" s="51">
        <v>0.11715383591147577</v>
      </c>
      <c r="AK2343" s="51">
        <v>116.51495361663849</v>
      </c>
      <c r="AL2343" s="51">
        <v>71.404118242557701</v>
      </c>
      <c r="AM2343" s="51">
        <v>161.62578899071929</v>
      </c>
    </row>
    <row r="2344" spans="1:39">
      <c r="A2344" t="s">
        <v>4829</v>
      </c>
      <c r="B2344">
        <v>7</v>
      </c>
      <c r="C2344" t="s">
        <v>4830</v>
      </c>
      <c r="D2344" t="s">
        <v>4149</v>
      </c>
      <c r="E2344" t="s">
        <v>137</v>
      </c>
      <c r="F2344" t="s">
        <v>138</v>
      </c>
      <c r="G2344" t="s">
        <v>139</v>
      </c>
      <c r="H2344" t="s">
        <v>140</v>
      </c>
      <c r="I2344" t="s">
        <v>10</v>
      </c>
      <c r="J2344" t="s">
        <v>4150</v>
      </c>
      <c r="K2344">
        <v>50</v>
      </c>
      <c r="L2344">
        <v>79472120</v>
      </c>
      <c r="M2344" t="s">
        <v>2145</v>
      </c>
      <c r="N2344">
        <v>341</v>
      </c>
      <c r="O2344">
        <v>2377805.8303999989</v>
      </c>
      <c r="P2344" s="49" t="s">
        <v>34</v>
      </c>
      <c r="Q2344" s="49">
        <v>8750000</v>
      </c>
      <c r="R2344" s="49">
        <v>32.510452999999998</v>
      </c>
      <c r="S2344" s="49">
        <v>52.540310169999998</v>
      </c>
      <c r="T2344" s="49">
        <v>91.068026500905589</v>
      </c>
      <c r="U2344" s="49" t="s">
        <v>2146</v>
      </c>
      <c r="V2344" s="49">
        <v>0.38716777524115931</v>
      </c>
      <c r="W2344" s="49">
        <v>1.46361538099982</v>
      </c>
      <c r="X2344" s="49">
        <v>2.8030414572599698</v>
      </c>
      <c r="Y2344" s="49">
        <v>43.290639746693699</v>
      </c>
      <c r="Z2344" s="49">
        <v>0.42787999999999998</v>
      </c>
      <c r="AA2344" s="49">
        <v>144.40234570000001</v>
      </c>
      <c r="AB2344" s="49">
        <v>1.7927415840000001</v>
      </c>
      <c r="AC2344" s="51">
        <v>0.6227652678487694</v>
      </c>
      <c r="AD2344" s="53">
        <v>87500</v>
      </c>
      <c r="AE2344" s="51">
        <v>27.174923775999989</v>
      </c>
      <c r="AF2344" s="51">
        <v>72.037173303294253</v>
      </c>
      <c r="AG2344" s="51">
        <v>10.815085517270239</v>
      </c>
      <c r="AH2344" s="51">
        <v>0.2322203080719</v>
      </c>
      <c r="AI2344" s="51">
        <v>0.15013200853587166</v>
      </c>
      <c r="AJ2344" s="51">
        <v>0.11715383591147577</v>
      </c>
      <c r="AK2344" s="51">
        <v>116.70318454028261</v>
      </c>
      <c r="AL2344" s="51">
        <v>71.519472218262933</v>
      </c>
      <c r="AM2344" s="51">
        <v>161.88689686230228</v>
      </c>
    </row>
    <row r="2345" spans="1:39">
      <c r="A2345" t="s">
        <v>4831</v>
      </c>
      <c r="B2345">
        <v>7</v>
      </c>
      <c r="C2345" t="s">
        <v>4832</v>
      </c>
      <c r="D2345" t="s">
        <v>4149</v>
      </c>
      <c r="E2345" t="s">
        <v>137</v>
      </c>
      <c r="F2345" t="s">
        <v>138</v>
      </c>
      <c r="G2345" t="s">
        <v>139</v>
      </c>
      <c r="H2345" t="s">
        <v>140</v>
      </c>
      <c r="I2345" t="s">
        <v>10</v>
      </c>
      <c r="J2345" t="s">
        <v>4150</v>
      </c>
      <c r="K2345">
        <v>50</v>
      </c>
      <c r="L2345">
        <v>79472120</v>
      </c>
      <c r="M2345" t="s">
        <v>2145</v>
      </c>
      <c r="N2345">
        <v>342</v>
      </c>
      <c r="O2345">
        <v>2384799.3769599991</v>
      </c>
      <c r="P2345" s="49" t="s">
        <v>34</v>
      </c>
      <c r="Q2345" s="49">
        <v>8750000</v>
      </c>
      <c r="R2345" s="49">
        <v>32.510452999999998</v>
      </c>
      <c r="S2345" s="49">
        <v>52.540310169999998</v>
      </c>
      <c r="T2345" s="49">
        <v>91.068026500905589</v>
      </c>
      <c r="U2345" s="49" t="s">
        <v>2146</v>
      </c>
      <c r="V2345" s="49">
        <v>0.38716777524115931</v>
      </c>
      <c r="W2345" s="49">
        <v>1.46361538099982</v>
      </c>
      <c r="X2345" s="49">
        <v>2.8030414572599698</v>
      </c>
      <c r="Y2345" s="49">
        <v>43.290639746693699</v>
      </c>
      <c r="Z2345" s="49">
        <v>0.42787999999999998</v>
      </c>
      <c r="AA2345" s="49">
        <v>144.40234570000001</v>
      </c>
      <c r="AB2345" s="49">
        <v>1.7927415840000001</v>
      </c>
      <c r="AC2345" s="51">
        <v>0.6227652678487694</v>
      </c>
      <c r="AD2345" s="53">
        <v>87500</v>
      </c>
      <c r="AE2345" s="51">
        <v>27.254850022399989</v>
      </c>
      <c r="AF2345" s="51">
        <v>72.249047342421591</v>
      </c>
      <c r="AG2345" s="51">
        <v>10.864327133945205</v>
      </c>
      <c r="AH2345" s="51">
        <v>0.23240986426548976</v>
      </c>
      <c r="AI2345" s="51">
        <v>0.15037329257026938</v>
      </c>
      <c r="AJ2345" s="51">
        <v>0.11715383591147577</v>
      </c>
      <c r="AK2345" s="51">
        <v>116.89074357894167</v>
      </c>
      <c r="AL2345" s="51">
        <v>71.63441444119799</v>
      </c>
      <c r="AM2345" s="51">
        <v>162.14707271668533</v>
      </c>
    </row>
    <row r="2346" spans="1:39">
      <c r="A2346" t="s">
        <v>4833</v>
      </c>
      <c r="B2346">
        <v>7</v>
      </c>
      <c r="C2346" t="s">
        <v>4834</v>
      </c>
      <c r="D2346" t="s">
        <v>4149</v>
      </c>
      <c r="E2346" t="s">
        <v>137</v>
      </c>
      <c r="F2346" t="s">
        <v>138</v>
      </c>
      <c r="G2346" t="s">
        <v>139</v>
      </c>
      <c r="H2346" t="s">
        <v>140</v>
      </c>
      <c r="I2346" t="s">
        <v>10</v>
      </c>
      <c r="J2346" t="s">
        <v>4150</v>
      </c>
      <c r="K2346">
        <v>50</v>
      </c>
      <c r="L2346">
        <v>79472120</v>
      </c>
      <c r="M2346" t="s">
        <v>2145</v>
      </c>
      <c r="N2346">
        <v>343</v>
      </c>
      <c r="O2346">
        <v>2391792.9235199993</v>
      </c>
      <c r="P2346" s="49" t="s">
        <v>34</v>
      </c>
      <c r="Q2346" s="49">
        <v>8750000</v>
      </c>
      <c r="R2346" s="49">
        <v>32.510452999999998</v>
      </c>
      <c r="S2346" s="49">
        <v>52.540310169999998</v>
      </c>
      <c r="T2346" s="49">
        <v>91.068026500905589</v>
      </c>
      <c r="U2346" s="49" t="s">
        <v>2146</v>
      </c>
      <c r="V2346" s="49">
        <v>0.38716777524115931</v>
      </c>
      <c r="W2346" s="49">
        <v>1.46361538099982</v>
      </c>
      <c r="X2346" s="49">
        <v>2.8030414572599698</v>
      </c>
      <c r="Y2346" s="49">
        <v>43.290639746693699</v>
      </c>
      <c r="Z2346" s="49">
        <v>0.42787999999999998</v>
      </c>
      <c r="AA2346" s="49">
        <v>144.40234570000001</v>
      </c>
      <c r="AB2346" s="49">
        <v>1.7927415840000001</v>
      </c>
      <c r="AC2346" s="51">
        <v>0.6227652678487694</v>
      </c>
      <c r="AD2346" s="53">
        <v>87500</v>
      </c>
      <c r="AE2346" s="51">
        <v>27.334776268799992</v>
      </c>
      <c r="AF2346" s="51">
        <v>72.460921381548943</v>
      </c>
      <c r="AG2346" s="51">
        <v>10.913608434373433</v>
      </c>
      <c r="AH2346" s="51">
        <v>0.23259716306539543</v>
      </c>
      <c r="AI2346" s="51">
        <v>0.15061371324423176</v>
      </c>
      <c r="AJ2346" s="51">
        <v>0.11715383591147577</v>
      </c>
      <c r="AK2346" s="51">
        <v>117.0776314954783</v>
      </c>
      <c r="AL2346" s="51">
        <v>71.748945378869692</v>
      </c>
      <c r="AM2346" s="51">
        <v>162.40631761208692</v>
      </c>
    </row>
    <row r="2347" spans="1:39">
      <c r="A2347" t="s">
        <v>4835</v>
      </c>
      <c r="B2347">
        <v>7</v>
      </c>
      <c r="C2347" t="s">
        <v>4836</v>
      </c>
      <c r="D2347" t="s">
        <v>4149</v>
      </c>
      <c r="E2347" t="s">
        <v>137</v>
      </c>
      <c r="F2347" t="s">
        <v>138</v>
      </c>
      <c r="G2347" t="s">
        <v>139</v>
      </c>
      <c r="H2347" t="s">
        <v>140</v>
      </c>
      <c r="I2347" t="s">
        <v>10</v>
      </c>
      <c r="J2347" t="s">
        <v>4150</v>
      </c>
      <c r="K2347">
        <v>50</v>
      </c>
      <c r="L2347">
        <v>79472120</v>
      </c>
      <c r="M2347" t="s">
        <v>2145</v>
      </c>
      <c r="N2347">
        <v>344</v>
      </c>
      <c r="O2347">
        <v>2398786.4700799994</v>
      </c>
      <c r="P2347" s="49" t="s">
        <v>34</v>
      </c>
      <c r="Q2347" s="49">
        <v>8750000</v>
      </c>
      <c r="R2347" s="49">
        <v>32.510452999999998</v>
      </c>
      <c r="S2347" s="49">
        <v>52.540310169999998</v>
      </c>
      <c r="T2347" s="49">
        <v>91.068026500905589</v>
      </c>
      <c r="U2347" s="49" t="s">
        <v>2146</v>
      </c>
      <c r="V2347" s="49">
        <v>0.38716777524115931</v>
      </c>
      <c r="W2347" s="49">
        <v>1.46361538099982</v>
      </c>
      <c r="X2347" s="49">
        <v>2.8030414572599698</v>
      </c>
      <c r="Y2347" s="49">
        <v>43.290639746693699</v>
      </c>
      <c r="Z2347" s="49">
        <v>0.42787999999999998</v>
      </c>
      <c r="AA2347" s="49">
        <v>144.40234570000001</v>
      </c>
      <c r="AB2347" s="49">
        <v>1.7927415840000001</v>
      </c>
      <c r="AC2347" s="51">
        <v>0.6227652678487694</v>
      </c>
      <c r="AD2347" s="53">
        <v>87500</v>
      </c>
      <c r="AE2347" s="51">
        <v>27.414702515199995</v>
      </c>
      <c r="AF2347" s="51">
        <v>72.67279542067628</v>
      </c>
      <c r="AG2347" s="51">
        <v>10.962928941140913</v>
      </c>
      <c r="AH2347" s="51">
        <v>0.23278220857363932</v>
      </c>
      <c r="AI2347" s="51">
        <v>0.15085327153965275</v>
      </c>
      <c r="AJ2347" s="51">
        <v>0.11715383591147577</v>
      </c>
      <c r="AK2347" s="51">
        <v>117.26384905315517</v>
      </c>
      <c r="AL2347" s="51">
        <v>71.863065499029958</v>
      </c>
      <c r="AM2347" s="51">
        <v>162.66463260728037</v>
      </c>
    </row>
    <row r="2348" spans="1:39">
      <c r="A2348" t="s">
        <v>4837</v>
      </c>
      <c r="B2348">
        <v>7</v>
      </c>
      <c r="C2348" t="s">
        <v>4838</v>
      </c>
      <c r="D2348" t="s">
        <v>4149</v>
      </c>
      <c r="E2348" t="s">
        <v>137</v>
      </c>
      <c r="F2348" t="s">
        <v>138</v>
      </c>
      <c r="G2348" t="s">
        <v>139</v>
      </c>
      <c r="H2348" t="s">
        <v>140</v>
      </c>
      <c r="I2348" t="s">
        <v>10</v>
      </c>
      <c r="J2348" t="s">
        <v>4150</v>
      </c>
      <c r="K2348">
        <v>50</v>
      </c>
      <c r="L2348">
        <v>79472120</v>
      </c>
      <c r="M2348" t="s">
        <v>2145</v>
      </c>
      <c r="N2348">
        <v>345</v>
      </c>
      <c r="O2348">
        <v>2405780.0166399996</v>
      </c>
      <c r="P2348" s="49" t="s">
        <v>34</v>
      </c>
      <c r="Q2348" s="49">
        <v>8750000</v>
      </c>
      <c r="R2348" s="49">
        <v>32.510452999999998</v>
      </c>
      <c r="S2348" s="49">
        <v>52.540310169999998</v>
      </c>
      <c r="T2348" s="49">
        <v>91.068026500905589</v>
      </c>
      <c r="U2348" s="49" t="s">
        <v>2146</v>
      </c>
      <c r="V2348" s="49">
        <v>0.38716777524115931</v>
      </c>
      <c r="W2348" s="49">
        <v>1.46361538099982</v>
      </c>
      <c r="X2348" s="49">
        <v>2.8030414572599698</v>
      </c>
      <c r="Y2348" s="49">
        <v>43.290639746693699</v>
      </c>
      <c r="Z2348" s="49">
        <v>0.42787999999999998</v>
      </c>
      <c r="AA2348" s="49">
        <v>144.40234570000001</v>
      </c>
      <c r="AB2348" s="49">
        <v>1.7927415840000001</v>
      </c>
      <c r="AC2348" s="51">
        <v>0.6227652678487694</v>
      </c>
      <c r="AD2348" s="53">
        <v>87500</v>
      </c>
      <c r="AE2348" s="51">
        <v>27.494628761599994</v>
      </c>
      <c r="AF2348" s="51">
        <v>72.884669459803618</v>
      </c>
      <c r="AG2348" s="51">
        <v>11.012288177705665</v>
      </c>
      <c r="AH2348" s="51">
        <v>0.23296500490599217</v>
      </c>
      <c r="AI2348" s="51">
        <v>0.15109196843897352</v>
      </c>
      <c r="AJ2348" s="51">
        <v>0.11715383591147577</v>
      </c>
      <c r="AK2348" s="51">
        <v>117.44939701566024</v>
      </c>
      <c r="AL2348" s="51">
        <v>71.976775269691416</v>
      </c>
      <c r="AM2348" s="51">
        <v>162.92201876162906</v>
      </c>
    </row>
    <row r="2349" spans="1:39">
      <c r="A2349" t="s">
        <v>4839</v>
      </c>
      <c r="B2349">
        <v>7</v>
      </c>
      <c r="C2349" t="s">
        <v>4840</v>
      </c>
      <c r="D2349" t="s">
        <v>4149</v>
      </c>
      <c r="E2349" t="s">
        <v>137</v>
      </c>
      <c r="F2349" t="s">
        <v>138</v>
      </c>
      <c r="G2349" t="s">
        <v>139</v>
      </c>
      <c r="H2349" t="s">
        <v>140</v>
      </c>
      <c r="I2349" t="s">
        <v>10</v>
      </c>
      <c r="J2349" t="s">
        <v>4150</v>
      </c>
      <c r="K2349">
        <v>50</v>
      </c>
      <c r="L2349">
        <v>79472120</v>
      </c>
      <c r="M2349" t="s">
        <v>2145</v>
      </c>
      <c r="N2349">
        <v>346</v>
      </c>
      <c r="O2349">
        <v>2412773.5631999997</v>
      </c>
      <c r="P2349" s="49" t="s">
        <v>34</v>
      </c>
      <c r="Q2349" s="49">
        <v>8750000</v>
      </c>
      <c r="R2349" s="49">
        <v>32.510452999999998</v>
      </c>
      <c r="S2349" s="49">
        <v>52.540310169999998</v>
      </c>
      <c r="T2349" s="49">
        <v>91.068026500905589</v>
      </c>
      <c r="U2349" s="49" t="s">
        <v>2146</v>
      </c>
      <c r="V2349" s="49">
        <v>0.38716777524115931</v>
      </c>
      <c r="W2349" s="49">
        <v>1.46361538099982</v>
      </c>
      <c r="X2349" s="49">
        <v>2.8030414572599698</v>
      </c>
      <c r="Y2349" s="49">
        <v>43.290639746693699</v>
      </c>
      <c r="Z2349" s="49">
        <v>0.42787999999999998</v>
      </c>
      <c r="AA2349" s="49">
        <v>144.40234570000001</v>
      </c>
      <c r="AB2349" s="49">
        <v>1.7927415840000001</v>
      </c>
      <c r="AC2349" s="51">
        <v>0.6227652678487694</v>
      </c>
      <c r="AD2349" s="53">
        <v>87500</v>
      </c>
      <c r="AE2349" s="51">
        <v>27.574555007999997</v>
      </c>
      <c r="AF2349" s="51">
        <v>73.096543498930956</v>
      </c>
      <c r="AG2349" s="51">
        <v>11.061685668400498</v>
      </c>
      <c r="AH2349" s="51">
        <v>0.23314555619126562</v>
      </c>
      <c r="AI2349" s="51">
        <v>0.15132980492521206</v>
      </c>
      <c r="AJ2349" s="51">
        <v>0.11715383591147577</v>
      </c>
      <c r="AK2349" s="51">
        <v>117.63427614712991</v>
      </c>
      <c r="AL2349" s="51">
        <v>72.090075159141449</v>
      </c>
      <c r="AM2349" s="51">
        <v>163.17847713511836</v>
      </c>
    </row>
    <row r="2350" spans="1:39">
      <c r="A2350" t="s">
        <v>4841</v>
      </c>
      <c r="B2350">
        <v>7</v>
      </c>
      <c r="C2350" t="s">
        <v>4842</v>
      </c>
      <c r="D2350" t="s">
        <v>4149</v>
      </c>
      <c r="E2350" t="s">
        <v>137</v>
      </c>
      <c r="F2350" t="s">
        <v>138</v>
      </c>
      <c r="G2350" t="s">
        <v>139</v>
      </c>
      <c r="H2350" t="s">
        <v>140</v>
      </c>
      <c r="I2350" t="s">
        <v>10</v>
      </c>
      <c r="J2350" t="s">
        <v>4150</v>
      </c>
      <c r="K2350">
        <v>50</v>
      </c>
      <c r="L2350">
        <v>79472120</v>
      </c>
      <c r="M2350" t="s">
        <v>2145</v>
      </c>
      <c r="N2350">
        <v>347</v>
      </c>
      <c r="O2350">
        <v>2419767.1097599999</v>
      </c>
      <c r="P2350" s="49" t="s">
        <v>34</v>
      </c>
      <c r="Q2350" s="49">
        <v>8750000</v>
      </c>
      <c r="R2350" s="49">
        <v>32.510452999999998</v>
      </c>
      <c r="S2350" s="49">
        <v>52.540310169999998</v>
      </c>
      <c r="T2350" s="49">
        <v>91.068026500905589</v>
      </c>
      <c r="U2350" s="49" t="s">
        <v>2146</v>
      </c>
      <c r="V2350" s="49">
        <v>0.38716777524115931</v>
      </c>
      <c r="W2350" s="49">
        <v>1.46361538099982</v>
      </c>
      <c r="X2350" s="49">
        <v>2.8030414572599698</v>
      </c>
      <c r="Y2350" s="49">
        <v>43.290639746693699</v>
      </c>
      <c r="Z2350" s="49">
        <v>0.42787999999999998</v>
      </c>
      <c r="AA2350" s="49">
        <v>144.40234570000001</v>
      </c>
      <c r="AB2350" s="49">
        <v>1.7927415840000001</v>
      </c>
      <c r="AC2350" s="51">
        <v>0.6227652678487694</v>
      </c>
      <c r="AD2350" s="53">
        <v>87500</v>
      </c>
      <c r="AE2350" s="51">
        <v>27.6544812544</v>
      </c>
      <c r="AF2350" s="51">
        <v>73.308417538058308</v>
      </c>
      <c r="AG2350" s="51">
        <v>11.111120938435905</v>
      </c>
      <c r="AH2350" s="51">
        <v>0.23332386657193113</v>
      </c>
      <c r="AI2350" s="51">
        <v>0.1515667819819945</v>
      </c>
      <c r="AJ2350" s="51">
        <v>0.11715383591147577</v>
      </c>
      <c r="AK2350" s="51">
        <v>117.81848721217328</v>
      </c>
      <c r="AL2350" s="51">
        <v>72.20296563595717</v>
      </c>
      <c r="AM2350" s="51">
        <v>163.43400878838938</v>
      </c>
    </row>
    <row r="2351" spans="1:39">
      <c r="A2351" t="s">
        <v>4843</v>
      </c>
      <c r="B2351">
        <v>7</v>
      </c>
      <c r="C2351" t="s">
        <v>4844</v>
      </c>
      <c r="D2351" t="s">
        <v>4149</v>
      </c>
      <c r="E2351" t="s">
        <v>137</v>
      </c>
      <c r="F2351" t="s">
        <v>138</v>
      </c>
      <c r="G2351" t="s">
        <v>139</v>
      </c>
      <c r="H2351" t="s">
        <v>140</v>
      </c>
      <c r="I2351" t="s">
        <v>10</v>
      </c>
      <c r="J2351" t="s">
        <v>4150</v>
      </c>
      <c r="K2351">
        <v>50</v>
      </c>
      <c r="L2351">
        <v>79472120</v>
      </c>
      <c r="M2351" t="s">
        <v>2145</v>
      </c>
      <c r="N2351">
        <v>348</v>
      </c>
      <c r="O2351">
        <v>2426760.6563200001</v>
      </c>
      <c r="P2351" s="49" t="s">
        <v>34</v>
      </c>
      <c r="Q2351" s="49">
        <v>8750000</v>
      </c>
      <c r="R2351" s="49">
        <v>32.510452999999998</v>
      </c>
      <c r="S2351" s="49">
        <v>52.540310169999998</v>
      </c>
      <c r="T2351" s="49">
        <v>91.068026500905589</v>
      </c>
      <c r="U2351" s="49" t="s">
        <v>2146</v>
      </c>
      <c r="V2351" s="49">
        <v>0.38716777524115931</v>
      </c>
      <c r="W2351" s="49">
        <v>1.46361538099982</v>
      </c>
      <c r="X2351" s="49">
        <v>2.8030414572599698</v>
      </c>
      <c r="Y2351" s="49">
        <v>43.290639746693699</v>
      </c>
      <c r="Z2351" s="49">
        <v>0.42787999999999998</v>
      </c>
      <c r="AA2351" s="49">
        <v>144.40234570000001</v>
      </c>
      <c r="AB2351" s="49">
        <v>1.7927415840000001</v>
      </c>
      <c r="AC2351" s="51">
        <v>0.6227652678487694</v>
      </c>
      <c r="AD2351" s="53">
        <v>87500</v>
      </c>
      <c r="AE2351" s="51">
        <v>27.7344075008</v>
      </c>
      <c r="AF2351" s="51">
        <v>73.520291577185645</v>
      </c>
      <c r="AG2351" s="51">
        <v>11.160593513902858</v>
      </c>
      <c r="AH2351" s="51">
        <v>0.23349994020371925</v>
      </c>
      <c r="AI2351" s="51">
        <v>0.15180290059358448</v>
      </c>
      <c r="AJ2351" s="51">
        <v>0.11715383591147577</v>
      </c>
      <c r="AK2351" s="51">
        <v>118.00203097589504</v>
      </c>
      <c r="AL2351" s="51">
        <v>72.315447169019393</v>
      </c>
      <c r="AM2351" s="51">
        <v>163.68861478277068</v>
      </c>
    </row>
    <row r="2352" spans="1:39">
      <c r="A2352" t="s">
        <v>4845</v>
      </c>
      <c r="B2352">
        <v>7</v>
      </c>
      <c r="C2352" t="s">
        <v>4846</v>
      </c>
      <c r="D2352" t="s">
        <v>4149</v>
      </c>
      <c r="E2352" t="s">
        <v>137</v>
      </c>
      <c r="F2352" t="s">
        <v>138</v>
      </c>
      <c r="G2352" t="s">
        <v>139</v>
      </c>
      <c r="H2352" t="s">
        <v>140</v>
      </c>
      <c r="I2352" t="s">
        <v>10</v>
      </c>
      <c r="J2352" t="s">
        <v>4150</v>
      </c>
      <c r="K2352">
        <v>50</v>
      </c>
      <c r="L2352">
        <v>79472120</v>
      </c>
      <c r="M2352" t="s">
        <v>2145</v>
      </c>
      <c r="N2352">
        <v>349</v>
      </c>
      <c r="O2352">
        <v>2433754.2028800002</v>
      </c>
      <c r="P2352" s="49" t="s">
        <v>34</v>
      </c>
      <c r="Q2352" s="49">
        <v>8750000</v>
      </c>
      <c r="R2352" s="49">
        <v>32.510452999999998</v>
      </c>
      <c r="S2352" s="49">
        <v>52.540310169999998</v>
      </c>
      <c r="T2352" s="49">
        <v>91.068026500905589</v>
      </c>
      <c r="U2352" s="49" t="s">
        <v>2146</v>
      </c>
      <c r="V2352" s="49">
        <v>0.38716777524115931</v>
      </c>
      <c r="W2352" s="49">
        <v>1.46361538099982</v>
      </c>
      <c r="X2352" s="49">
        <v>2.8030414572599698</v>
      </c>
      <c r="Y2352" s="49">
        <v>43.290639746693699</v>
      </c>
      <c r="Z2352" s="49">
        <v>0.42787999999999998</v>
      </c>
      <c r="AA2352" s="49">
        <v>144.40234570000001</v>
      </c>
      <c r="AB2352" s="49">
        <v>1.7927415840000001</v>
      </c>
      <c r="AC2352" s="51">
        <v>0.6227652678487694</v>
      </c>
      <c r="AD2352" s="53">
        <v>87500</v>
      </c>
      <c r="AE2352" s="51">
        <v>27.814333747200003</v>
      </c>
      <c r="AF2352" s="51">
        <v>73.732165616312983</v>
      </c>
      <c r="AG2352" s="51">
        <v>11.210102921775627</v>
      </c>
      <c r="AH2352" s="51">
        <v>0.2336737812555385</v>
      </c>
      <c r="AI2352" s="51">
        <v>0.15203816174491194</v>
      </c>
      <c r="AJ2352" s="51">
        <v>0.11715383591147577</v>
      </c>
      <c r="AK2352" s="51">
        <v>118.18490820391779</v>
      </c>
      <c r="AL2352" s="51">
        <v>72.427520227526301</v>
      </c>
      <c r="AM2352" s="51">
        <v>163.94229618030926</v>
      </c>
    </row>
    <row r="2353" spans="1:39">
      <c r="A2353" t="s">
        <v>4847</v>
      </c>
      <c r="B2353">
        <v>7</v>
      </c>
      <c r="C2353" t="s">
        <v>4848</v>
      </c>
      <c r="D2353" t="s">
        <v>4149</v>
      </c>
      <c r="E2353" t="s">
        <v>137</v>
      </c>
      <c r="F2353" t="s">
        <v>138</v>
      </c>
      <c r="G2353" t="s">
        <v>139</v>
      </c>
      <c r="H2353" t="s">
        <v>140</v>
      </c>
      <c r="I2353" t="s">
        <v>10</v>
      </c>
      <c r="J2353" t="s">
        <v>4150</v>
      </c>
      <c r="K2353">
        <v>50</v>
      </c>
      <c r="L2353">
        <v>79472120</v>
      </c>
      <c r="M2353" t="s">
        <v>2145</v>
      </c>
      <c r="N2353">
        <v>350</v>
      </c>
      <c r="O2353">
        <v>2440747.7494400004</v>
      </c>
      <c r="P2353" s="49" t="s">
        <v>34</v>
      </c>
      <c r="Q2353" s="49">
        <v>8750000</v>
      </c>
      <c r="R2353" s="49">
        <v>32.510452999999998</v>
      </c>
      <c r="S2353" s="49">
        <v>52.540310169999998</v>
      </c>
      <c r="T2353" s="49">
        <v>91.068026500905589</v>
      </c>
      <c r="U2353" s="49" t="s">
        <v>2146</v>
      </c>
      <c r="V2353" s="49">
        <v>0.38716777524115931</v>
      </c>
      <c r="W2353" s="49">
        <v>1.46361538099982</v>
      </c>
      <c r="X2353" s="49">
        <v>2.8030414572599698</v>
      </c>
      <c r="Y2353" s="49">
        <v>43.290639746693699</v>
      </c>
      <c r="Z2353" s="49">
        <v>0.42787999999999998</v>
      </c>
      <c r="AA2353" s="49">
        <v>144.40234570000001</v>
      </c>
      <c r="AB2353" s="49">
        <v>1.7927415840000001</v>
      </c>
      <c r="AC2353" s="51">
        <v>0.6227652678487694</v>
      </c>
      <c r="AD2353" s="53">
        <v>87500</v>
      </c>
      <c r="AE2353" s="51">
        <v>27.894259993600006</v>
      </c>
      <c r="AF2353" s="51">
        <v>73.944039655440321</v>
      </c>
      <c r="AG2353" s="51">
        <v>11.259648689914618</v>
      </c>
      <c r="AH2353" s="51">
        <v>0.23384539390979125</v>
      </c>
      <c r="AI2353" s="51">
        <v>0.15227256642160214</v>
      </c>
      <c r="AJ2353" s="51">
        <v>0.11715383591147577</v>
      </c>
      <c r="AK2353" s="51">
        <v>118.36711966240465</v>
      </c>
      <c r="AL2353" s="51">
        <v>72.539185281007349</v>
      </c>
      <c r="AM2353" s="51">
        <v>164.19505404380192</v>
      </c>
    </row>
    <row r="2354" spans="1:39">
      <c r="A2354" t="s">
        <v>4849</v>
      </c>
      <c r="B2354">
        <v>7</v>
      </c>
      <c r="C2354" t="s">
        <v>4850</v>
      </c>
      <c r="D2354" t="s">
        <v>4149</v>
      </c>
      <c r="E2354" t="s">
        <v>137</v>
      </c>
      <c r="F2354" t="s">
        <v>138</v>
      </c>
      <c r="G2354" t="s">
        <v>139</v>
      </c>
      <c r="H2354" t="s">
        <v>140</v>
      </c>
      <c r="I2354" t="s">
        <v>10</v>
      </c>
      <c r="J2354" t="s">
        <v>4150</v>
      </c>
      <c r="K2354">
        <v>50</v>
      </c>
      <c r="L2354">
        <v>79472120</v>
      </c>
      <c r="M2354" t="s">
        <v>2145</v>
      </c>
      <c r="N2354">
        <v>351</v>
      </c>
      <c r="O2354">
        <v>2447741.2960000006</v>
      </c>
      <c r="P2354" s="49" t="s">
        <v>34</v>
      </c>
      <c r="Q2354" s="49">
        <v>8750000</v>
      </c>
      <c r="R2354" s="49">
        <v>32.510452999999998</v>
      </c>
      <c r="S2354" s="49">
        <v>52.540310169999998</v>
      </c>
      <c r="T2354" s="49">
        <v>91.068026500905589</v>
      </c>
      <c r="U2354" s="49" t="s">
        <v>2146</v>
      </c>
      <c r="V2354" s="49">
        <v>0.38716777524115931</v>
      </c>
      <c r="W2354" s="49">
        <v>1.46361538099982</v>
      </c>
      <c r="X2354" s="49">
        <v>2.8030414572599698</v>
      </c>
      <c r="Y2354" s="49">
        <v>43.290639746693699</v>
      </c>
      <c r="Z2354" s="49">
        <v>0.42787999999999998</v>
      </c>
      <c r="AA2354" s="49">
        <v>144.40234570000001</v>
      </c>
      <c r="AB2354" s="49">
        <v>1.7927415840000001</v>
      </c>
      <c r="AC2354" s="51">
        <v>0.6227652678487694</v>
      </c>
      <c r="AD2354" s="53">
        <v>87500</v>
      </c>
      <c r="AE2354" s="51">
        <v>27.974186240000005</v>
      </c>
      <c r="AF2354" s="51">
        <v>74.155913694567658</v>
      </c>
      <c r="AG2354" s="51">
        <v>11.30923034706915</v>
      </c>
      <c r="AH2354" s="51">
        <v>0.23401478236195161</v>
      </c>
      <c r="AI2354" s="51">
        <v>0.15250611561000313</v>
      </c>
      <c r="AJ2354" s="51">
        <v>0.11715383591147577</v>
      </c>
      <c r="AK2354" s="51">
        <v>118.54866611808056</v>
      </c>
      <c r="AL2354" s="51">
        <v>72.650442799336304</v>
      </c>
      <c r="AM2354" s="51">
        <v>164.44688943682479</v>
      </c>
    </row>
    <row r="2355" spans="1:39">
      <c r="A2355" t="s">
        <v>4851</v>
      </c>
      <c r="B2355">
        <v>7</v>
      </c>
      <c r="C2355" t="s">
        <v>4852</v>
      </c>
      <c r="D2355" t="s">
        <v>4149</v>
      </c>
      <c r="E2355" t="s">
        <v>137</v>
      </c>
      <c r="F2355" t="s">
        <v>138</v>
      </c>
      <c r="G2355" t="s">
        <v>139</v>
      </c>
      <c r="H2355" t="s">
        <v>140</v>
      </c>
      <c r="I2355" t="s">
        <v>10</v>
      </c>
      <c r="J2355" t="s">
        <v>4150</v>
      </c>
      <c r="K2355">
        <v>50</v>
      </c>
      <c r="L2355">
        <v>79472120</v>
      </c>
      <c r="M2355" t="s">
        <v>2145</v>
      </c>
      <c r="N2355">
        <v>352</v>
      </c>
      <c r="O2355">
        <v>2454734.8425600007</v>
      </c>
      <c r="P2355" s="49" t="s">
        <v>34</v>
      </c>
      <c r="Q2355" s="49">
        <v>8750000</v>
      </c>
      <c r="R2355" s="49">
        <v>32.510452999999998</v>
      </c>
      <c r="S2355" s="49">
        <v>52.540310169999998</v>
      </c>
      <c r="T2355" s="49">
        <v>91.068026500905589</v>
      </c>
      <c r="U2355" s="49" t="s">
        <v>2146</v>
      </c>
      <c r="V2355" s="49">
        <v>0.38716777524115931</v>
      </c>
      <c r="W2355" s="49">
        <v>1.46361538099982</v>
      </c>
      <c r="X2355" s="49">
        <v>2.8030414572599698</v>
      </c>
      <c r="Y2355" s="49">
        <v>43.290639746693699</v>
      </c>
      <c r="Z2355" s="49">
        <v>0.42787999999999998</v>
      </c>
      <c r="AA2355" s="49">
        <v>144.40234570000001</v>
      </c>
      <c r="AB2355" s="49">
        <v>1.7927415840000001</v>
      </c>
      <c r="AC2355" s="51">
        <v>0.6227652678487694</v>
      </c>
      <c r="AD2355" s="53">
        <v>87500</v>
      </c>
      <c r="AE2355" s="51">
        <v>28.054112486400008</v>
      </c>
      <c r="AF2355" s="51">
        <v>74.36778773369501</v>
      </c>
      <c r="AG2355" s="51">
        <v>11.358847422880277</v>
      </c>
      <c r="AH2355" s="51">
        <v>0.23418195082080867</v>
      </c>
      <c r="AI2355" s="51">
        <v>0.15273881029721342</v>
      </c>
      <c r="AJ2355" s="51">
        <v>0.11715383591147577</v>
      </c>
      <c r="AK2355" s="51">
        <v>118.72954833825386</v>
      </c>
      <c r="AL2355" s="51">
        <v>72.761293252744437</v>
      </c>
      <c r="AM2355" s="51">
        <v>164.69780342376328</v>
      </c>
    </row>
    <row r="2356" spans="1:39">
      <c r="A2356" t="s">
        <v>4853</v>
      </c>
      <c r="B2356">
        <v>7</v>
      </c>
      <c r="C2356" t="s">
        <v>4854</v>
      </c>
      <c r="D2356" t="s">
        <v>4149</v>
      </c>
      <c r="E2356" t="s">
        <v>137</v>
      </c>
      <c r="F2356" t="s">
        <v>138</v>
      </c>
      <c r="G2356" t="s">
        <v>139</v>
      </c>
      <c r="H2356" t="s">
        <v>140</v>
      </c>
      <c r="I2356" t="s">
        <v>10</v>
      </c>
      <c r="J2356" t="s">
        <v>4150</v>
      </c>
      <c r="K2356">
        <v>50</v>
      </c>
      <c r="L2356">
        <v>79472120</v>
      </c>
      <c r="M2356" t="s">
        <v>2145</v>
      </c>
      <c r="N2356">
        <v>353</v>
      </c>
      <c r="O2356">
        <v>2461728.3891200009</v>
      </c>
      <c r="P2356" s="49" t="s">
        <v>34</v>
      </c>
      <c r="Q2356" s="49">
        <v>8750000</v>
      </c>
      <c r="R2356" s="49">
        <v>32.510452999999998</v>
      </c>
      <c r="S2356" s="49">
        <v>52.540310169999998</v>
      </c>
      <c r="T2356" s="49">
        <v>91.068026500905589</v>
      </c>
      <c r="U2356" s="49" t="s">
        <v>2146</v>
      </c>
      <c r="V2356" s="49">
        <v>0.38716777524115931</v>
      </c>
      <c r="W2356" s="49">
        <v>1.46361538099982</v>
      </c>
      <c r="X2356" s="49">
        <v>2.8030414572599698</v>
      </c>
      <c r="Y2356" s="49">
        <v>43.290639746693699</v>
      </c>
      <c r="Z2356" s="49">
        <v>0.42787999999999998</v>
      </c>
      <c r="AA2356" s="49">
        <v>144.40234570000001</v>
      </c>
      <c r="AB2356" s="49">
        <v>1.7927415840000001</v>
      </c>
      <c r="AC2356" s="51">
        <v>0.6227652678487694</v>
      </c>
      <c r="AD2356" s="53">
        <v>87500</v>
      </c>
      <c r="AE2356" s="51">
        <v>28.134038732800011</v>
      </c>
      <c r="AF2356" s="51">
        <v>74.579661772822348</v>
      </c>
      <c r="AG2356" s="51">
        <v>11.408499447883553</v>
      </c>
      <c r="AH2356" s="51">
        <v>0.23434690350824305</v>
      </c>
      <c r="AI2356" s="51">
        <v>0.15297065147110839</v>
      </c>
      <c r="AJ2356" s="51">
        <v>0.11715383591147577</v>
      </c>
      <c r="AK2356" s="51">
        <v>118.90976709083677</v>
      </c>
      <c r="AL2356" s="51">
        <v>72.87173711183307</v>
      </c>
      <c r="AM2356" s="51">
        <v>164.94779706984045</v>
      </c>
    </row>
    <row r="2357" spans="1:39">
      <c r="A2357" t="s">
        <v>4855</v>
      </c>
      <c r="B2357">
        <v>7</v>
      </c>
      <c r="C2357" t="s">
        <v>4856</v>
      </c>
      <c r="D2357" t="s">
        <v>4149</v>
      </c>
      <c r="E2357" t="s">
        <v>137</v>
      </c>
      <c r="F2357" t="s">
        <v>138</v>
      </c>
      <c r="G2357" t="s">
        <v>139</v>
      </c>
      <c r="H2357" t="s">
        <v>140</v>
      </c>
      <c r="I2357" t="s">
        <v>10</v>
      </c>
      <c r="J2357" t="s">
        <v>4150</v>
      </c>
      <c r="K2357">
        <v>50</v>
      </c>
      <c r="L2357">
        <v>79472120</v>
      </c>
      <c r="M2357" t="s">
        <v>2145</v>
      </c>
      <c r="N2357">
        <v>354</v>
      </c>
      <c r="O2357">
        <v>2468721.935680001</v>
      </c>
      <c r="P2357" s="49" t="s">
        <v>34</v>
      </c>
      <c r="Q2357" s="49">
        <v>8750000</v>
      </c>
      <c r="R2357" s="49">
        <v>32.510452999999998</v>
      </c>
      <c r="S2357" s="49">
        <v>52.540310169999998</v>
      </c>
      <c r="T2357" s="49">
        <v>91.068026500905589</v>
      </c>
      <c r="U2357" s="49" t="s">
        <v>2146</v>
      </c>
      <c r="V2357" s="49">
        <v>0.38716777524115931</v>
      </c>
      <c r="W2357" s="49">
        <v>1.46361538099982</v>
      </c>
      <c r="X2357" s="49">
        <v>2.8030414572599698</v>
      </c>
      <c r="Y2357" s="49">
        <v>43.290639746693699</v>
      </c>
      <c r="Z2357" s="49">
        <v>0.42787999999999998</v>
      </c>
      <c r="AA2357" s="49">
        <v>144.40234570000001</v>
      </c>
      <c r="AB2357" s="49">
        <v>1.7927415840000001</v>
      </c>
      <c r="AC2357" s="51">
        <v>0.6227652678487694</v>
      </c>
      <c r="AD2357" s="53">
        <v>87500</v>
      </c>
      <c r="AE2357" s="51">
        <v>28.213964979200011</v>
      </c>
      <c r="AF2357" s="51">
        <v>74.791535811949686</v>
      </c>
      <c r="AG2357" s="51">
        <v>11.458185953511837</v>
      </c>
      <c r="AH2357" s="51">
        <v>0.23450964465930468</v>
      </c>
      <c r="AI2357" s="51">
        <v>0.15320164012036674</v>
      </c>
      <c r="AJ2357" s="51">
        <v>0.11715383591147577</v>
      </c>
      <c r="AK2357" s="51">
        <v>119.08932314436593</v>
      </c>
      <c r="AL2357" s="51">
        <v>72.981774847586266</v>
      </c>
      <c r="AM2357" s="51">
        <v>165.19687144114559</v>
      </c>
    </row>
    <row r="2358" spans="1:39">
      <c r="A2358" t="s">
        <v>4857</v>
      </c>
      <c r="B2358">
        <v>7</v>
      </c>
      <c r="C2358" t="s">
        <v>4858</v>
      </c>
      <c r="D2358" t="s">
        <v>4149</v>
      </c>
      <c r="E2358" t="s">
        <v>137</v>
      </c>
      <c r="F2358" t="s">
        <v>138</v>
      </c>
      <c r="G2358" t="s">
        <v>139</v>
      </c>
      <c r="H2358" t="s">
        <v>140</v>
      </c>
      <c r="I2358" t="s">
        <v>10</v>
      </c>
      <c r="J2358" t="s">
        <v>4150</v>
      </c>
      <c r="K2358">
        <v>50</v>
      </c>
      <c r="L2358">
        <v>79472120</v>
      </c>
      <c r="M2358" t="s">
        <v>2145</v>
      </c>
      <c r="N2358">
        <v>355</v>
      </c>
      <c r="O2358">
        <v>2475715.4822400012</v>
      </c>
      <c r="P2358" s="49" t="s">
        <v>34</v>
      </c>
      <c r="Q2358" s="49">
        <v>8750000</v>
      </c>
      <c r="R2358" s="49">
        <v>32.510452999999998</v>
      </c>
      <c r="S2358" s="49">
        <v>52.540310169999998</v>
      </c>
      <c r="T2358" s="49">
        <v>91.068026500905589</v>
      </c>
      <c r="U2358" s="49" t="s">
        <v>2146</v>
      </c>
      <c r="V2358" s="49">
        <v>0.38716777524115931</v>
      </c>
      <c r="W2358" s="49">
        <v>1.46361538099982</v>
      </c>
      <c r="X2358" s="49">
        <v>2.8030414572599698</v>
      </c>
      <c r="Y2358" s="49">
        <v>43.290639746693699</v>
      </c>
      <c r="Z2358" s="49">
        <v>0.42787999999999998</v>
      </c>
      <c r="AA2358" s="49">
        <v>144.40234570000001</v>
      </c>
      <c r="AB2358" s="49">
        <v>1.7927415840000001</v>
      </c>
      <c r="AC2358" s="51">
        <v>0.6227652678487694</v>
      </c>
      <c r="AD2358" s="53">
        <v>87500</v>
      </c>
      <c r="AE2358" s="51">
        <v>28.293891225600014</v>
      </c>
      <c r="AF2358" s="51">
        <v>75.003409851077024</v>
      </c>
      <c r="AG2358" s="51">
        <v>11.507906472098062</v>
      </c>
      <c r="AH2358" s="51">
        <v>0.23467017852216862</v>
      </c>
      <c r="AI2358" s="51">
        <v>0.15343177723449614</v>
      </c>
      <c r="AJ2358" s="51">
        <v>0.11715383591147577</v>
      </c>
      <c r="AK2358" s="51">
        <v>119.2682172680224</v>
      </c>
      <c r="AL2358" s="51">
        <v>73.091406931382949</v>
      </c>
      <c r="AM2358" s="51">
        <v>165.44502760466185</v>
      </c>
    </row>
    <row r="2359" spans="1:39">
      <c r="A2359" t="s">
        <v>4859</v>
      </c>
      <c r="B2359">
        <v>7</v>
      </c>
      <c r="C2359" t="s">
        <v>4860</v>
      </c>
      <c r="D2359" t="s">
        <v>4149</v>
      </c>
      <c r="E2359" t="s">
        <v>137</v>
      </c>
      <c r="F2359" t="s">
        <v>138</v>
      </c>
      <c r="G2359" t="s">
        <v>139</v>
      </c>
      <c r="H2359" t="s">
        <v>140</v>
      </c>
      <c r="I2359" t="s">
        <v>10</v>
      </c>
      <c r="J2359" t="s">
        <v>4150</v>
      </c>
      <c r="K2359">
        <v>50</v>
      </c>
      <c r="L2359">
        <v>79472120</v>
      </c>
      <c r="M2359" t="s">
        <v>2145</v>
      </c>
      <c r="N2359">
        <v>356</v>
      </c>
      <c r="O2359">
        <v>2482709.0288000014</v>
      </c>
      <c r="P2359" s="49" t="s">
        <v>34</v>
      </c>
      <c r="Q2359" s="49">
        <v>8750000</v>
      </c>
      <c r="R2359" s="49">
        <v>32.510452999999998</v>
      </c>
      <c r="S2359" s="49">
        <v>52.540310169999998</v>
      </c>
      <c r="T2359" s="49">
        <v>91.068026500905589</v>
      </c>
      <c r="U2359" s="49" t="s">
        <v>2146</v>
      </c>
      <c r="V2359" s="49">
        <v>0.38716777524115931</v>
      </c>
      <c r="W2359" s="49">
        <v>1.46361538099982</v>
      </c>
      <c r="X2359" s="49">
        <v>2.8030414572599698</v>
      </c>
      <c r="Y2359" s="49">
        <v>43.290639746693699</v>
      </c>
      <c r="Z2359" s="49">
        <v>0.42787999999999998</v>
      </c>
      <c r="AA2359" s="49">
        <v>144.40234570000001</v>
      </c>
      <c r="AB2359" s="49">
        <v>1.7927415840000001</v>
      </c>
      <c r="AC2359" s="51">
        <v>0.6227652678487694</v>
      </c>
      <c r="AD2359" s="53">
        <v>87500</v>
      </c>
      <c r="AE2359" s="51">
        <v>28.373817472000017</v>
      </c>
      <c r="AF2359" s="51">
        <v>75.215283890204375</v>
      </c>
      <c r="AG2359" s="51">
        <v>11.557660536878013</v>
      </c>
      <c r="AH2359" s="51">
        <v>0.23482850935807434</v>
      </c>
      <c r="AI2359" s="51">
        <v>0.15366106380385833</v>
      </c>
      <c r="AJ2359" s="51">
        <v>0.11715383591147577</v>
      </c>
      <c r="AK2359" s="51">
        <v>119.44645023165114</v>
      </c>
      <c r="AL2359" s="51">
        <v>73.200633835008915</v>
      </c>
      <c r="AM2359" s="51">
        <v>165.69226662829337</v>
      </c>
    </row>
    <row r="2360" spans="1:39">
      <c r="A2360" t="s">
        <v>4861</v>
      </c>
      <c r="B2360">
        <v>7</v>
      </c>
      <c r="C2360" t="s">
        <v>4862</v>
      </c>
      <c r="D2360" t="s">
        <v>4149</v>
      </c>
      <c r="E2360" t="s">
        <v>137</v>
      </c>
      <c r="F2360" t="s">
        <v>138</v>
      </c>
      <c r="G2360" t="s">
        <v>139</v>
      </c>
      <c r="H2360" t="s">
        <v>140</v>
      </c>
      <c r="I2360" t="s">
        <v>10</v>
      </c>
      <c r="J2360" t="s">
        <v>4150</v>
      </c>
      <c r="K2360">
        <v>50</v>
      </c>
      <c r="L2360">
        <v>79472120</v>
      </c>
      <c r="M2360" t="s">
        <v>2145</v>
      </c>
      <c r="N2360">
        <v>357</v>
      </c>
      <c r="O2360">
        <v>2489702.5753600015</v>
      </c>
      <c r="P2360" s="49" t="s">
        <v>34</v>
      </c>
      <c r="Q2360" s="49">
        <v>8750000</v>
      </c>
      <c r="R2360" s="49">
        <v>32.510452999999998</v>
      </c>
      <c r="S2360" s="49">
        <v>52.540310169999998</v>
      </c>
      <c r="T2360" s="49">
        <v>91.068026500905589</v>
      </c>
      <c r="U2360" s="49" t="s">
        <v>2146</v>
      </c>
      <c r="V2360" s="49">
        <v>0.38716777524115931</v>
      </c>
      <c r="W2360" s="49">
        <v>1.46361538099982</v>
      </c>
      <c r="X2360" s="49">
        <v>2.8030414572599698</v>
      </c>
      <c r="Y2360" s="49">
        <v>43.290639746693699</v>
      </c>
      <c r="Z2360" s="49">
        <v>0.42787999999999998</v>
      </c>
      <c r="AA2360" s="49">
        <v>144.40234570000001</v>
      </c>
      <c r="AB2360" s="49">
        <v>1.7927415840000001</v>
      </c>
      <c r="AC2360" s="51">
        <v>0.6227652678487694</v>
      </c>
      <c r="AD2360" s="53">
        <v>87500</v>
      </c>
      <c r="AE2360" s="51">
        <v>28.453743718400016</v>
      </c>
      <c r="AF2360" s="51">
        <v>75.427157929331713</v>
      </c>
      <c r="AG2360" s="51">
        <v>11.607447681993035</v>
      </c>
      <c r="AH2360" s="51">
        <v>0.23498464144113504</v>
      </c>
      <c r="AI2360" s="51">
        <v>0.15388950081969338</v>
      </c>
      <c r="AJ2360" s="51">
        <v>0.11715383591147577</v>
      </c>
      <c r="AK2360" s="51">
        <v>119.62402280577986</v>
      </c>
      <c r="AL2360" s="51">
        <v>73.309456030668372</v>
      </c>
      <c r="AM2360" s="51">
        <v>165.93858958089135</v>
      </c>
    </row>
    <row r="2361" spans="1:39">
      <c r="A2361" t="s">
        <v>4863</v>
      </c>
      <c r="B2361">
        <v>7</v>
      </c>
      <c r="C2361" t="s">
        <v>4864</v>
      </c>
      <c r="D2361" t="s">
        <v>4149</v>
      </c>
      <c r="E2361" t="s">
        <v>137</v>
      </c>
      <c r="F2361" t="s">
        <v>138</v>
      </c>
      <c r="G2361" t="s">
        <v>139</v>
      </c>
      <c r="H2361" t="s">
        <v>140</v>
      </c>
      <c r="I2361" t="s">
        <v>10</v>
      </c>
      <c r="J2361" t="s">
        <v>4150</v>
      </c>
      <c r="K2361">
        <v>50</v>
      </c>
      <c r="L2361">
        <v>79472120</v>
      </c>
      <c r="M2361" t="s">
        <v>2145</v>
      </c>
      <c r="N2361">
        <v>358</v>
      </c>
      <c r="O2361">
        <v>2496696.1219200017</v>
      </c>
      <c r="P2361" s="49" t="s">
        <v>34</v>
      </c>
      <c r="Q2361" s="49">
        <v>8750000</v>
      </c>
      <c r="R2361" s="49">
        <v>32.510452999999998</v>
      </c>
      <c r="S2361" s="49">
        <v>52.540310169999998</v>
      </c>
      <c r="T2361" s="49">
        <v>91.068026500905589</v>
      </c>
      <c r="U2361" s="49" t="s">
        <v>2146</v>
      </c>
      <c r="V2361" s="49">
        <v>0.38716777524115931</v>
      </c>
      <c r="W2361" s="49">
        <v>1.46361538099982</v>
      </c>
      <c r="X2361" s="49">
        <v>2.8030414572599698</v>
      </c>
      <c r="Y2361" s="49">
        <v>43.290639746693699</v>
      </c>
      <c r="Z2361" s="49">
        <v>0.42787999999999998</v>
      </c>
      <c r="AA2361" s="49">
        <v>144.40234570000001</v>
      </c>
      <c r="AB2361" s="49">
        <v>1.7927415840000001</v>
      </c>
      <c r="AC2361" s="51">
        <v>0.6227652678487694</v>
      </c>
      <c r="AD2361" s="53">
        <v>87500</v>
      </c>
      <c r="AE2361" s="51">
        <v>28.533669964800019</v>
      </c>
      <c r="AF2361" s="51">
        <v>75.639031968459051</v>
      </c>
      <c r="AG2361" s="51">
        <v>11.65726744249285</v>
      </c>
      <c r="AH2361" s="51">
        <v>0.235138579058633</v>
      </c>
      <c r="AI2361" s="51">
        <v>0.15411708927414419</v>
      </c>
      <c r="AJ2361" s="51">
        <v>0.11715383591147577</v>
      </c>
      <c r="AK2361" s="51">
        <v>119.80093576163807</v>
      </c>
      <c r="AL2361" s="51">
        <v>73.417873990995616</v>
      </c>
      <c r="AM2361" s="51">
        <v>166.18399753228053</v>
      </c>
    </row>
    <row r="2362" spans="1:39">
      <c r="A2362" t="s">
        <v>4865</v>
      </c>
      <c r="B2362">
        <v>7</v>
      </c>
      <c r="C2362" t="s">
        <v>4866</v>
      </c>
      <c r="D2362" t="s">
        <v>4149</v>
      </c>
      <c r="E2362" t="s">
        <v>137</v>
      </c>
      <c r="F2362" t="s">
        <v>138</v>
      </c>
      <c r="G2362" t="s">
        <v>139</v>
      </c>
      <c r="H2362" t="s">
        <v>140</v>
      </c>
      <c r="I2362" t="s">
        <v>10</v>
      </c>
      <c r="J2362" t="s">
        <v>4150</v>
      </c>
      <c r="K2362">
        <v>50</v>
      </c>
      <c r="L2362">
        <v>79472120</v>
      </c>
      <c r="M2362" t="s">
        <v>2145</v>
      </c>
      <c r="N2362">
        <v>359</v>
      </c>
      <c r="O2362">
        <v>2503689.6684800019</v>
      </c>
      <c r="P2362" s="49" t="s">
        <v>34</v>
      </c>
      <c r="Q2362" s="49">
        <v>8750000</v>
      </c>
      <c r="R2362" s="49">
        <v>32.510452999999998</v>
      </c>
      <c r="S2362" s="49">
        <v>52.540310169999998</v>
      </c>
      <c r="T2362" s="49">
        <v>91.068026500905589</v>
      </c>
      <c r="U2362" s="49" t="s">
        <v>2146</v>
      </c>
      <c r="V2362" s="49">
        <v>0.38716777524115931</v>
      </c>
      <c r="W2362" s="49">
        <v>1.46361538099982</v>
      </c>
      <c r="X2362" s="49">
        <v>2.8030414572599698</v>
      </c>
      <c r="Y2362" s="49">
        <v>43.290639746693699</v>
      </c>
      <c r="Z2362" s="49">
        <v>0.42787999999999998</v>
      </c>
      <c r="AA2362" s="49">
        <v>144.40234570000001</v>
      </c>
      <c r="AB2362" s="49">
        <v>1.7927415840000001</v>
      </c>
      <c r="AC2362" s="51">
        <v>0.6227652678487694</v>
      </c>
      <c r="AD2362" s="53">
        <v>87500</v>
      </c>
      <c r="AE2362" s="51">
        <v>28.613596211200022</v>
      </c>
      <c r="AF2362" s="51">
        <v>75.850906007586403</v>
      </c>
      <c r="AG2362" s="51">
        <v>11.707119354338262</v>
      </c>
      <c r="AH2362" s="51">
        <v>0.23529032651068335</v>
      </c>
      <c r="AI2362" s="51">
        <v>0.1543438301602798</v>
      </c>
      <c r="AJ2362" s="51">
        <v>0.11715383591147577</v>
      </c>
      <c r="AK2362" s="51">
        <v>119.97718987117521</v>
      </c>
      <c r="AL2362" s="51">
        <v>73.525888189066151</v>
      </c>
      <c r="AM2362" s="51">
        <v>166.42849155328426</v>
      </c>
    </row>
    <row r="2363" spans="1:39">
      <c r="A2363" t="s">
        <v>4867</v>
      </c>
      <c r="B2363">
        <v>7</v>
      </c>
      <c r="C2363" t="s">
        <v>4868</v>
      </c>
      <c r="D2363" t="s">
        <v>4149</v>
      </c>
      <c r="E2363" t="s">
        <v>137</v>
      </c>
      <c r="F2363" t="s">
        <v>138</v>
      </c>
      <c r="G2363" t="s">
        <v>139</v>
      </c>
      <c r="H2363" t="s">
        <v>140</v>
      </c>
      <c r="I2363" t="s">
        <v>10</v>
      </c>
      <c r="J2363" t="s">
        <v>4150</v>
      </c>
      <c r="K2363">
        <v>50</v>
      </c>
      <c r="L2363">
        <v>79472120</v>
      </c>
      <c r="M2363" t="s">
        <v>2145</v>
      </c>
      <c r="N2363">
        <v>360</v>
      </c>
      <c r="O2363">
        <v>2510683.215040002</v>
      </c>
      <c r="P2363" s="49" t="s">
        <v>34</v>
      </c>
      <c r="Q2363" s="49">
        <v>8750000</v>
      </c>
      <c r="R2363" s="49">
        <v>32.510452999999998</v>
      </c>
      <c r="S2363" s="49">
        <v>52.540310169999998</v>
      </c>
      <c r="T2363" s="49">
        <v>91.068026500905589</v>
      </c>
      <c r="U2363" s="49" t="s">
        <v>2146</v>
      </c>
      <c r="V2363" s="49">
        <v>0.38716777524115931</v>
      </c>
      <c r="W2363" s="49">
        <v>1.46361538099982</v>
      </c>
      <c r="X2363" s="49">
        <v>2.8030414572599698</v>
      </c>
      <c r="Y2363" s="49">
        <v>43.290639746693699</v>
      </c>
      <c r="Z2363" s="49">
        <v>0.42787999999999998</v>
      </c>
      <c r="AA2363" s="49">
        <v>144.40234570000001</v>
      </c>
      <c r="AB2363" s="49">
        <v>1.7927415840000001</v>
      </c>
      <c r="AC2363" s="51">
        <v>0.6227652678487694</v>
      </c>
      <c r="AD2363" s="53">
        <v>87500</v>
      </c>
      <c r="AE2363" s="51">
        <v>28.693522457600022</v>
      </c>
      <c r="AF2363" s="51">
        <v>76.062780046713726</v>
      </c>
      <c r="AG2363" s="51">
        <v>11.757002954403879</v>
      </c>
      <c r="AH2363" s="51">
        <v>0.23543988811030866</v>
      </c>
      <c r="AI2363" s="51">
        <v>0.15456972447211831</v>
      </c>
      <c r="AJ2363" s="51">
        <v>0.11715383591147577</v>
      </c>
      <c r="AK2363" s="51">
        <v>120.15278590707844</v>
      </c>
      <c r="AL2363" s="51">
        <v>73.633499098407555</v>
      </c>
      <c r="AM2363" s="51">
        <v>166.67207271574929</v>
      </c>
    </row>
    <row r="2364" spans="1:39">
      <c r="A2364" t="s">
        <v>4869</v>
      </c>
      <c r="B2364">
        <v>7</v>
      </c>
      <c r="C2364" t="s">
        <v>4870</v>
      </c>
      <c r="D2364" t="s">
        <v>4149</v>
      </c>
      <c r="E2364" t="s">
        <v>137</v>
      </c>
      <c r="F2364" t="s">
        <v>138</v>
      </c>
      <c r="G2364" t="s">
        <v>139</v>
      </c>
      <c r="H2364" t="s">
        <v>140</v>
      </c>
      <c r="I2364" t="s">
        <v>10</v>
      </c>
      <c r="J2364" t="s">
        <v>4150</v>
      </c>
      <c r="K2364">
        <v>50</v>
      </c>
      <c r="L2364">
        <v>79472120</v>
      </c>
      <c r="M2364" t="s">
        <v>2145</v>
      </c>
      <c r="N2364">
        <v>361</v>
      </c>
      <c r="O2364">
        <v>2517676.7616000022</v>
      </c>
      <c r="P2364" s="49" t="s">
        <v>34</v>
      </c>
      <c r="Q2364" s="49">
        <v>8750000</v>
      </c>
      <c r="R2364" s="49">
        <v>32.510452999999998</v>
      </c>
      <c r="S2364" s="49">
        <v>52.540310169999998</v>
      </c>
      <c r="T2364" s="49">
        <v>91.068026500905589</v>
      </c>
      <c r="U2364" s="49" t="s">
        <v>2146</v>
      </c>
      <c r="V2364" s="49">
        <v>0.38716777524115931</v>
      </c>
      <c r="W2364" s="49">
        <v>1.46361538099982</v>
      </c>
      <c r="X2364" s="49">
        <v>2.8030414572599698</v>
      </c>
      <c r="Y2364" s="49">
        <v>43.290639746693699</v>
      </c>
      <c r="Z2364" s="49">
        <v>0.42787999999999998</v>
      </c>
      <c r="AA2364" s="49">
        <v>144.40234570000001</v>
      </c>
      <c r="AB2364" s="49">
        <v>1.7927415840000001</v>
      </c>
      <c r="AC2364" s="51">
        <v>0.6227652678487694</v>
      </c>
      <c r="AD2364" s="53">
        <v>87500</v>
      </c>
      <c r="AE2364" s="51">
        <v>28.773448704000025</v>
      </c>
      <c r="AF2364" s="51">
        <v>76.274654085841078</v>
      </c>
      <c r="AG2364" s="51">
        <v>11.806917780480864</v>
      </c>
      <c r="AH2364" s="51">
        <v>0.23558726818335315</v>
      </c>
      <c r="AI2364" s="51">
        <v>0.15479477320464952</v>
      </c>
      <c r="AJ2364" s="51">
        <v>0.11715383591147577</v>
      </c>
      <c r="AK2364" s="51">
        <v>120.32772464279029</v>
      </c>
      <c r="AL2364" s="51">
        <v>73.740707193010351</v>
      </c>
      <c r="AM2364" s="51">
        <v>166.91474209257021</v>
      </c>
    </row>
    <row r="2365" spans="1:39">
      <c r="A2365" t="s">
        <v>4871</v>
      </c>
      <c r="B2365">
        <v>7</v>
      </c>
      <c r="C2365" t="s">
        <v>4872</v>
      </c>
      <c r="D2365" t="s">
        <v>4149</v>
      </c>
      <c r="E2365" t="s">
        <v>137</v>
      </c>
      <c r="F2365" t="s">
        <v>138</v>
      </c>
      <c r="G2365" t="s">
        <v>139</v>
      </c>
      <c r="H2365" t="s">
        <v>140</v>
      </c>
      <c r="I2365" t="s">
        <v>10</v>
      </c>
      <c r="J2365" t="s">
        <v>4150</v>
      </c>
      <c r="K2365">
        <v>50</v>
      </c>
      <c r="L2365">
        <v>79472120</v>
      </c>
      <c r="M2365" t="s">
        <v>2145</v>
      </c>
      <c r="N2365">
        <v>362</v>
      </c>
      <c r="O2365">
        <v>2524670.3081600023</v>
      </c>
      <c r="P2365" s="49" t="s">
        <v>34</v>
      </c>
      <c r="Q2365" s="49">
        <v>8750000</v>
      </c>
      <c r="R2365" s="49">
        <v>32.510452999999998</v>
      </c>
      <c r="S2365" s="49">
        <v>52.540310169999998</v>
      </c>
      <c r="T2365" s="49">
        <v>91.068026500905589</v>
      </c>
      <c r="U2365" s="49" t="s">
        <v>2146</v>
      </c>
      <c r="V2365" s="49">
        <v>0.38716777524115931</v>
      </c>
      <c r="W2365" s="49">
        <v>1.46361538099982</v>
      </c>
      <c r="X2365" s="49">
        <v>2.8030414572599698</v>
      </c>
      <c r="Y2365" s="49">
        <v>43.290639746693699</v>
      </c>
      <c r="Z2365" s="49">
        <v>0.42787999999999998</v>
      </c>
      <c r="AA2365" s="49">
        <v>144.40234570000001</v>
      </c>
      <c r="AB2365" s="49">
        <v>1.7927415840000001</v>
      </c>
      <c r="AC2365" s="51">
        <v>0.6227652678487694</v>
      </c>
      <c r="AD2365" s="53">
        <v>87500</v>
      </c>
      <c r="AE2365" s="51">
        <v>28.853374950400028</v>
      </c>
      <c r="AF2365" s="51">
        <v>76.486528124968416</v>
      </c>
      <c r="AG2365" s="51">
        <v>11.856863371279621</v>
      </c>
      <c r="AH2365" s="51">
        <v>0.23573247106852518</v>
      </c>
      <c r="AI2365" s="51">
        <v>0.15501897735385695</v>
      </c>
      <c r="AJ2365" s="51">
        <v>0.11715383591147577</v>
      </c>
      <c r="AK2365" s="51">
        <v>120.50200685252572</v>
      </c>
      <c r="AL2365" s="51">
        <v>73.847512947338416</v>
      </c>
      <c r="AM2365" s="51">
        <v>167.15650075771305</v>
      </c>
    </row>
    <row r="2366" spans="1:39">
      <c r="A2366" t="s">
        <v>4873</v>
      </c>
      <c r="B2366">
        <v>7</v>
      </c>
      <c r="C2366" t="s">
        <v>4874</v>
      </c>
      <c r="D2366" t="s">
        <v>4149</v>
      </c>
      <c r="E2366" t="s">
        <v>137</v>
      </c>
      <c r="F2366" t="s">
        <v>138</v>
      </c>
      <c r="G2366" t="s">
        <v>139</v>
      </c>
      <c r="H2366" t="s">
        <v>140</v>
      </c>
      <c r="I2366" t="s">
        <v>10</v>
      </c>
      <c r="J2366" t="s">
        <v>4150</v>
      </c>
      <c r="K2366">
        <v>50</v>
      </c>
      <c r="L2366">
        <v>79472120</v>
      </c>
      <c r="M2366" t="s">
        <v>2145</v>
      </c>
      <c r="N2366">
        <v>363</v>
      </c>
      <c r="O2366">
        <v>2531663.8547200025</v>
      </c>
      <c r="P2366" s="49" t="s">
        <v>34</v>
      </c>
      <c r="Q2366" s="49">
        <v>8750000</v>
      </c>
      <c r="R2366" s="49">
        <v>32.510452999999998</v>
      </c>
      <c r="S2366" s="49">
        <v>52.540310169999998</v>
      </c>
      <c r="T2366" s="49">
        <v>91.068026500905589</v>
      </c>
      <c r="U2366" s="49" t="s">
        <v>2146</v>
      </c>
      <c r="V2366" s="49">
        <v>0.38716777524115931</v>
      </c>
      <c r="W2366" s="49">
        <v>1.46361538099982</v>
      </c>
      <c r="X2366" s="49">
        <v>2.8030414572599698</v>
      </c>
      <c r="Y2366" s="49">
        <v>43.290639746693699</v>
      </c>
      <c r="Z2366" s="49">
        <v>0.42787999999999998</v>
      </c>
      <c r="AA2366" s="49">
        <v>144.40234570000001</v>
      </c>
      <c r="AB2366" s="49">
        <v>1.7927415840000001</v>
      </c>
      <c r="AC2366" s="51">
        <v>0.6227652678487694</v>
      </c>
      <c r="AD2366" s="53">
        <v>87500</v>
      </c>
      <c r="AE2366" s="51">
        <v>28.933301196800027</v>
      </c>
      <c r="AF2366" s="51">
        <v>76.698402164095754</v>
      </c>
      <c r="AG2366" s="51">
        <v>11.906839266432515</v>
      </c>
      <c r="AH2366" s="51">
        <v>0.23587550111723724</v>
      </c>
      <c r="AI2366" s="51">
        <v>0.15524233791673922</v>
      </c>
      <c r="AJ2366" s="51">
        <v>0.11715383591147577</v>
      </c>
      <c r="AK2366" s="51">
        <v>120.67563331128881</v>
      </c>
      <c r="AL2366" s="51">
        <v>73.953916836339189</v>
      </c>
      <c r="AM2366" s="51">
        <v>167.39734978623841</v>
      </c>
    </row>
    <row r="2367" spans="1:39">
      <c r="A2367" t="s">
        <v>4875</v>
      </c>
      <c r="B2367">
        <v>7</v>
      </c>
      <c r="C2367" t="s">
        <v>4876</v>
      </c>
      <c r="D2367" t="s">
        <v>4149</v>
      </c>
      <c r="E2367" t="s">
        <v>137</v>
      </c>
      <c r="F2367" t="s">
        <v>138</v>
      </c>
      <c r="G2367" t="s">
        <v>139</v>
      </c>
      <c r="H2367" t="s">
        <v>140</v>
      </c>
      <c r="I2367" t="s">
        <v>10</v>
      </c>
      <c r="J2367" t="s">
        <v>4150</v>
      </c>
      <c r="K2367">
        <v>50</v>
      </c>
      <c r="L2367">
        <v>79472120</v>
      </c>
      <c r="M2367" t="s">
        <v>2145</v>
      </c>
      <c r="N2367">
        <v>364</v>
      </c>
      <c r="O2367">
        <v>2538657.4012800027</v>
      </c>
      <c r="P2367" s="49" t="s">
        <v>34</v>
      </c>
      <c r="Q2367" s="49">
        <v>8750000</v>
      </c>
      <c r="R2367" s="49">
        <v>32.510452999999998</v>
      </c>
      <c r="S2367" s="49">
        <v>52.540310169999998</v>
      </c>
      <c r="T2367" s="49">
        <v>91.068026500905589</v>
      </c>
      <c r="U2367" s="49" t="s">
        <v>2146</v>
      </c>
      <c r="V2367" s="49">
        <v>0.38716777524115931</v>
      </c>
      <c r="W2367" s="49">
        <v>1.46361538099982</v>
      </c>
      <c r="X2367" s="49">
        <v>2.8030414572599698</v>
      </c>
      <c r="Y2367" s="49">
        <v>43.290639746693699</v>
      </c>
      <c r="Z2367" s="49">
        <v>0.42787999999999998</v>
      </c>
      <c r="AA2367" s="49">
        <v>144.40234570000001</v>
      </c>
      <c r="AB2367" s="49">
        <v>1.7927415840000001</v>
      </c>
      <c r="AC2367" s="51">
        <v>0.6227652678487694</v>
      </c>
      <c r="AD2367" s="53">
        <v>87500</v>
      </c>
      <c r="AE2367" s="51">
        <v>29.01322744320003</v>
      </c>
      <c r="AF2367" s="51">
        <v>76.910276203223091</v>
      </c>
      <c r="AG2367" s="51">
        <v>11.956845006496565</v>
      </c>
      <c r="AH2367" s="51">
        <v>0.2360163626936658</v>
      </c>
      <c r="AI2367" s="51">
        <v>0.1554648558913313</v>
      </c>
      <c r="AJ2367" s="51">
        <v>0.11715383591147577</v>
      </c>
      <c r="AK2367" s="51">
        <v>120.84860479488916</v>
      </c>
      <c r="AL2367" s="51">
        <v>74.059919335453827</v>
      </c>
      <c r="AM2367" s="51">
        <v>167.63729025432448</v>
      </c>
    </row>
    <row r="2368" spans="1:39">
      <c r="A2368" t="s">
        <v>4877</v>
      </c>
      <c r="B2368">
        <v>7</v>
      </c>
      <c r="C2368" t="s">
        <v>4878</v>
      </c>
      <c r="D2368" t="s">
        <v>4149</v>
      </c>
      <c r="E2368" t="s">
        <v>137</v>
      </c>
      <c r="F2368" t="s">
        <v>138</v>
      </c>
      <c r="G2368" t="s">
        <v>139</v>
      </c>
      <c r="H2368" t="s">
        <v>140</v>
      </c>
      <c r="I2368" t="s">
        <v>10</v>
      </c>
      <c r="J2368" t="s">
        <v>4150</v>
      </c>
      <c r="K2368">
        <v>50</v>
      </c>
      <c r="L2368">
        <v>79472120</v>
      </c>
      <c r="M2368" t="s">
        <v>2145</v>
      </c>
      <c r="N2368">
        <v>365</v>
      </c>
      <c r="O2368">
        <v>2545650.9478400028</v>
      </c>
      <c r="P2368" s="49" t="s">
        <v>34</v>
      </c>
      <c r="Q2368" s="49">
        <v>8750000</v>
      </c>
      <c r="R2368" s="49">
        <v>32.510452999999998</v>
      </c>
      <c r="S2368" s="49">
        <v>52.540310169999998</v>
      </c>
      <c r="T2368" s="49">
        <v>91.068026500905589</v>
      </c>
      <c r="U2368" s="49" t="s">
        <v>2146</v>
      </c>
      <c r="V2368" s="49">
        <v>0.38716777524115931</v>
      </c>
      <c r="W2368" s="49">
        <v>1.46361538099982</v>
      </c>
      <c r="X2368" s="49">
        <v>2.8030414572599698</v>
      </c>
      <c r="Y2368" s="49">
        <v>43.290639746693699</v>
      </c>
      <c r="Z2368" s="49">
        <v>0.42787999999999998</v>
      </c>
      <c r="AA2368" s="49">
        <v>144.40234570000001</v>
      </c>
      <c r="AB2368" s="49">
        <v>1.7927415840000001</v>
      </c>
      <c r="AC2368" s="51">
        <v>0.6227652678487694</v>
      </c>
      <c r="AD2368" s="53">
        <v>87500</v>
      </c>
      <c r="AE2368" s="51">
        <v>29.093153689600033</v>
      </c>
      <c r="AF2368" s="51">
        <v>77.122150242350443</v>
      </c>
      <c r="AG2368" s="51">
        <v>12.006880132956114</v>
      </c>
      <c r="AH2368" s="51">
        <v>0.23615506017457369</v>
      </c>
      <c r="AI2368" s="51">
        <v>0.15568653227672483</v>
      </c>
      <c r="AJ2368" s="51">
        <v>0.11715383591147577</v>
      </c>
      <c r="AK2368" s="51">
        <v>121.0209220799578</v>
      </c>
      <c r="AL2368" s="51">
        <v>74.165520920626847</v>
      </c>
      <c r="AM2368" s="51">
        <v>167.87632323928872</v>
      </c>
    </row>
    <row r="2369" spans="1:39">
      <c r="A2369" t="s">
        <v>4879</v>
      </c>
      <c r="B2369">
        <v>7</v>
      </c>
      <c r="C2369" t="s">
        <v>4880</v>
      </c>
      <c r="D2369" t="s">
        <v>4149</v>
      </c>
      <c r="E2369" t="s">
        <v>137</v>
      </c>
      <c r="F2369" t="s">
        <v>138</v>
      </c>
      <c r="G2369" t="s">
        <v>139</v>
      </c>
      <c r="H2369" t="s">
        <v>140</v>
      </c>
      <c r="I2369" t="s">
        <v>10</v>
      </c>
      <c r="J2369" t="s">
        <v>4150</v>
      </c>
      <c r="K2369">
        <v>50</v>
      </c>
      <c r="L2369">
        <v>79472120</v>
      </c>
      <c r="M2369" t="s">
        <v>2145</v>
      </c>
      <c r="N2369">
        <v>366</v>
      </c>
      <c r="O2369">
        <v>2552644.494400003</v>
      </c>
      <c r="P2369" s="49" t="s">
        <v>34</v>
      </c>
      <c r="Q2369" s="49">
        <v>8750000</v>
      </c>
      <c r="R2369" s="49">
        <v>32.510452999999998</v>
      </c>
      <c r="S2369" s="49">
        <v>52.540310169999998</v>
      </c>
      <c r="T2369" s="49">
        <v>91.068026500905589</v>
      </c>
      <c r="U2369" s="49" t="s">
        <v>2146</v>
      </c>
      <c r="V2369" s="49">
        <v>0.38716777524115931</v>
      </c>
      <c r="W2369" s="49">
        <v>1.46361538099982</v>
      </c>
      <c r="X2369" s="49">
        <v>2.8030414572599698</v>
      </c>
      <c r="Y2369" s="49">
        <v>43.290639746693699</v>
      </c>
      <c r="Z2369" s="49">
        <v>0.42787999999999998</v>
      </c>
      <c r="AA2369" s="49">
        <v>144.40234570000001</v>
      </c>
      <c r="AB2369" s="49">
        <v>1.7927415840000001</v>
      </c>
      <c r="AC2369" s="51">
        <v>0.6227652678487694</v>
      </c>
      <c r="AD2369" s="53">
        <v>87500</v>
      </c>
      <c r="AE2369" s="51">
        <v>29.173079936000033</v>
      </c>
      <c r="AF2369" s="51">
        <v>77.334024281477781</v>
      </c>
      <c r="AG2369" s="51">
        <v>12.056944188225513</v>
      </c>
      <c r="AH2369" s="51">
        <v>0.23629159794943019</v>
      </c>
      <c r="AI2369" s="51">
        <v>0.15590736807308841</v>
      </c>
      <c r="AJ2369" s="51">
        <v>0.11715383591147577</v>
      </c>
      <c r="AK2369" s="51">
        <v>121.19258594396292</v>
      </c>
      <c r="AL2369" s="51">
        <v>74.270722068315806</v>
      </c>
      <c r="AM2369" s="51">
        <v>168.11444981961003</v>
      </c>
    </row>
    <row r="2370" spans="1:39">
      <c r="A2370" t="s">
        <v>4881</v>
      </c>
      <c r="B2370">
        <v>7</v>
      </c>
      <c r="C2370" t="s">
        <v>4882</v>
      </c>
      <c r="D2370" t="s">
        <v>4149</v>
      </c>
      <c r="E2370" t="s">
        <v>137</v>
      </c>
      <c r="F2370" t="s">
        <v>138</v>
      </c>
      <c r="G2370" t="s">
        <v>139</v>
      </c>
      <c r="H2370" t="s">
        <v>140</v>
      </c>
      <c r="I2370" t="s">
        <v>10</v>
      </c>
      <c r="J2370" t="s">
        <v>4150</v>
      </c>
      <c r="K2370">
        <v>50</v>
      </c>
      <c r="L2370">
        <v>79472120</v>
      </c>
      <c r="M2370" t="s">
        <v>2145</v>
      </c>
      <c r="N2370">
        <v>367</v>
      </c>
      <c r="O2370">
        <v>2559638.0409600032</v>
      </c>
      <c r="P2370" s="49" t="s">
        <v>34</v>
      </c>
      <c r="Q2370" s="49">
        <v>8750000</v>
      </c>
      <c r="R2370" s="49">
        <v>32.510452999999998</v>
      </c>
      <c r="S2370" s="49">
        <v>52.540310169999998</v>
      </c>
      <c r="T2370" s="49">
        <v>91.068026500905589</v>
      </c>
      <c r="U2370" s="49" t="s">
        <v>2146</v>
      </c>
      <c r="V2370" s="49">
        <v>0.38716777524115931</v>
      </c>
      <c r="W2370" s="49">
        <v>1.46361538099982</v>
      </c>
      <c r="X2370" s="49">
        <v>2.8030414572599698</v>
      </c>
      <c r="Y2370" s="49">
        <v>43.290639746693699</v>
      </c>
      <c r="Z2370" s="49">
        <v>0.42787999999999998</v>
      </c>
      <c r="AA2370" s="49">
        <v>144.40234570000001</v>
      </c>
      <c r="AB2370" s="49">
        <v>1.7927415840000001</v>
      </c>
      <c r="AC2370" s="51">
        <v>0.6227652678487694</v>
      </c>
      <c r="AD2370" s="53">
        <v>87500</v>
      </c>
      <c r="AE2370" s="51">
        <v>29.253006182400036</v>
      </c>
      <c r="AF2370" s="51">
        <v>77.545898320605119</v>
      </c>
      <c r="AG2370" s="51">
        <v>12.107036715651775</v>
      </c>
      <c r="AH2370" s="51">
        <v>0.2364259804201688</v>
      </c>
      <c r="AI2370" s="51">
        <v>0.156127364281687</v>
      </c>
      <c r="AJ2370" s="51">
        <v>0.11715383591147577</v>
      </c>
      <c r="AK2370" s="51">
        <v>121.36359716522497</v>
      </c>
      <c r="AL2370" s="51">
        <v>74.375523255500553</v>
      </c>
      <c r="AM2370" s="51">
        <v>168.35167107494939</v>
      </c>
    </row>
    <row r="2371" spans="1:39">
      <c r="A2371" t="s">
        <v>4883</v>
      </c>
      <c r="B2371">
        <v>7</v>
      </c>
      <c r="C2371" t="s">
        <v>4884</v>
      </c>
      <c r="D2371" t="s">
        <v>4149</v>
      </c>
      <c r="E2371" t="s">
        <v>137</v>
      </c>
      <c r="F2371" t="s">
        <v>138</v>
      </c>
      <c r="G2371" t="s">
        <v>139</v>
      </c>
      <c r="H2371" t="s">
        <v>140</v>
      </c>
      <c r="I2371" t="s">
        <v>10</v>
      </c>
      <c r="J2371" t="s">
        <v>4150</v>
      </c>
      <c r="K2371">
        <v>50</v>
      </c>
      <c r="L2371">
        <v>79472120</v>
      </c>
      <c r="M2371" t="s">
        <v>2145</v>
      </c>
      <c r="N2371">
        <v>368</v>
      </c>
      <c r="O2371">
        <v>2566631.5875200033</v>
      </c>
      <c r="P2371" s="49" t="s">
        <v>34</v>
      </c>
      <c r="Q2371" s="49">
        <v>8750000</v>
      </c>
      <c r="R2371" s="49">
        <v>32.510452999999998</v>
      </c>
      <c r="S2371" s="49">
        <v>52.540310169999998</v>
      </c>
      <c r="T2371" s="49">
        <v>91.068026500905589</v>
      </c>
      <c r="U2371" s="49" t="s">
        <v>2146</v>
      </c>
      <c r="V2371" s="49">
        <v>0.38716777524115931</v>
      </c>
      <c r="W2371" s="49">
        <v>1.46361538099982</v>
      </c>
      <c r="X2371" s="49">
        <v>2.8030414572599698</v>
      </c>
      <c r="Y2371" s="49">
        <v>43.290639746693699</v>
      </c>
      <c r="Z2371" s="49">
        <v>0.42787999999999998</v>
      </c>
      <c r="AA2371" s="49">
        <v>144.40234570000001</v>
      </c>
      <c r="AB2371" s="49">
        <v>1.7927415840000001</v>
      </c>
      <c r="AC2371" s="51">
        <v>0.6227652678487694</v>
      </c>
      <c r="AD2371" s="53">
        <v>87500</v>
      </c>
      <c r="AE2371" s="51">
        <v>29.332932428800039</v>
      </c>
      <c r="AF2371" s="51">
        <v>77.757772359732471</v>
      </c>
      <c r="AG2371" s="51">
        <v>12.157157259517252</v>
      </c>
      <c r="AH2371" s="51">
        <v>0.23655821200138011</v>
      </c>
      <c r="AI2371" s="51">
        <v>0.15634652190490142</v>
      </c>
      <c r="AJ2371" s="51">
        <v>0.11715383591147577</v>
      </c>
      <c r="AK2371" s="51">
        <v>121.53395652293177</v>
      </c>
      <c r="AL2371" s="51">
        <v>74.479924959692497</v>
      </c>
      <c r="AM2371" s="51">
        <v>168.58798808617104</v>
      </c>
    </row>
    <row r="2372" spans="1:39">
      <c r="A2372" t="s">
        <v>4885</v>
      </c>
      <c r="B2372">
        <v>7</v>
      </c>
      <c r="C2372" t="s">
        <v>4886</v>
      </c>
      <c r="D2372" t="s">
        <v>4149</v>
      </c>
      <c r="E2372" t="s">
        <v>137</v>
      </c>
      <c r="F2372" t="s">
        <v>138</v>
      </c>
      <c r="G2372" t="s">
        <v>139</v>
      </c>
      <c r="H2372" t="s">
        <v>140</v>
      </c>
      <c r="I2372" t="s">
        <v>10</v>
      </c>
      <c r="J2372" t="s">
        <v>4150</v>
      </c>
      <c r="K2372">
        <v>50</v>
      </c>
      <c r="L2372">
        <v>79472120</v>
      </c>
      <c r="M2372" t="s">
        <v>2145</v>
      </c>
      <c r="N2372">
        <v>369</v>
      </c>
      <c r="O2372">
        <v>2573625.1340800035</v>
      </c>
      <c r="P2372" s="49" t="s">
        <v>34</v>
      </c>
      <c r="Q2372" s="49">
        <v>8750000</v>
      </c>
      <c r="R2372" s="49">
        <v>32.510452999999998</v>
      </c>
      <c r="S2372" s="49">
        <v>52.540310169999998</v>
      </c>
      <c r="T2372" s="49">
        <v>91.068026500905589</v>
      </c>
      <c r="U2372" s="49" t="s">
        <v>2146</v>
      </c>
      <c r="V2372" s="49">
        <v>0.38716777524115931</v>
      </c>
      <c r="W2372" s="49">
        <v>1.46361538099982</v>
      </c>
      <c r="X2372" s="49">
        <v>2.8030414572599698</v>
      </c>
      <c r="Y2372" s="49">
        <v>43.290639746693699</v>
      </c>
      <c r="Z2372" s="49">
        <v>0.42787999999999998</v>
      </c>
      <c r="AA2372" s="49">
        <v>144.40234570000001</v>
      </c>
      <c r="AB2372" s="49">
        <v>1.7927415840000001</v>
      </c>
      <c r="AC2372" s="51">
        <v>0.6227652678487694</v>
      </c>
      <c r="AD2372" s="53">
        <v>87500</v>
      </c>
      <c r="AE2372" s="51">
        <v>29.412858675200038</v>
      </c>
      <c r="AF2372" s="51">
        <v>77.969646398859794</v>
      </c>
      <c r="AG2372" s="51">
        <v>12.207305365042222</v>
      </c>
      <c r="AH2372" s="51">
        <v>0.23668829711994208</v>
      </c>
      <c r="AI2372" s="51">
        <v>0.15656484194624665</v>
      </c>
      <c r="AJ2372" s="51">
        <v>0.11715383591147577</v>
      </c>
      <c r="AK2372" s="51">
        <v>121.70366479715277</v>
      </c>
      <c r="AL2372" s="51">
        <v>74.583927658943338</v>
      </c>
      <c r="AM2372" s="51">
        <v>168.8234019353622</v>
      </c>
    </row>
    <row r="2373" spans="1:39">
      <c r="A2373" t="s">
        <v>4887</v>
      </c>
      <c r="B2373">
        <v>7</v>
      </c>
      <c r="C2373" t="s">
        <v>4888</v>
      </c>
      <c r="D2373" t="s">
        <v>4149</v>
      </c>
      <c r="E2373" t="s">
        <v>137</v>
      </c>
      <c r="F2373" t="s">
        <v>138</v>
      </c>
      <c r="G2373" t="s">
        <v>139</v>
      </c>
      <c r="H2373" t="s">
        <v>140</v>
      </c>
      <c r="I2373" t="s">
        <v>10</v>
      </c>
      <c r="J2373" t="s">
        <v>4150</v>
      </c>
      <c r="K2373">
        <v>50</v>
      </c>
      <c r="L2373">
        <v>79472120</v>
      </c>
      <c r="M2373" t="s">
        <v>2145</v>
      </c>
      <c r="N2373">
        <v>370</v>
      </c>
      <c r="O2373">
        <v>2580618.6806400036</v>
      </c>
      <c r="P2373" s="49" t="s">
        <v>34</v>
      </c>
      <c r="Q2373" s="49">
        <v>8750000</v>
      </c>
      <c r="R2373" s="49">
        <v>32.510452999999998</v>
      </c>
      <c r="S2373" s="49">
        <v>52.540310169999998</v>
      </c>
      <c r="T2373" s="49">
        <v>91.068026500905589</v>
      </c>
      <c r="U2373" s="49" t="s">
        <v>2146</v>
      </c>
      <c r="V2373" s="49">
        <v>0.38716777524115931</v>
      </c>
      <c r="W2373" s="49">
        <v>1.46361538099982</v>
      </c>
      <c r="X2373" s="49">
        <v>2.8030414572599698</v>
      </c>
      <c r="Y2373" s="49">
        <v>43.290639746693699</v>
      </c>
      <c r="Z2373" s="49">
        <v>0.42787999999999998</v>
      </c>
      <c r="AA2373" s="49">
        <v>144.40234570000001</v>
      </c>
      <c r="AB2373" s="49">
        <v>1.7927415840000001</v>
      </c>
      <c r="AC2373" s="51">
        <v>0.6227652678487694</v>
      </c>
      <c r="AD2373" s="53">
        <v>87500</v>
      </c>
      <c r="AE2373" s="51">
        <v>29.492784921600041</v>
      </c>
      <c r="AF2373" s="51">
        <v>78.181520437987146</v>
      </c>
      <c r="AG2373" s="51">
        <v>12.257480578387613</v>
      </c>
      <c r="AH2373" s="51">
        <v>0.23681624021540243</v>
      </c>
      <c r="AI2373" s="51">
        <v>0.15678232541039072</v>
      </c>
      <c r="AJ2373" s="51">
        <v>0.11715383591147577</v>
      </c>
      <c r="AK2373" s="51">
        <v>121.87272276885372</v>
      </c>
      <c r="AL2373" s="51">
        <v>74.687531831854045</v>
      </c>
      <c r="AM2373" s="51">
        <v>169.05791370585339</v>
      </c>
    </row>
    <row r="2374" spans="1:39">
      <c r="A2374" t="s">
        <v>4889</v>
      </c>
      <c r="B2374">
        <v>7</v>
      </c>
      <c r="C2374" t="s">
        <v>4890</v>
      </c>
      <c r="D2374" t="s">
        <v>4149</v>
      </c>
      <c r="E2374" t="s">
        <v>137</v>
      </c>
      <c r="F2374" t="s">
        <v>138</v>
      </c>
      <c r="G2374" t="s">
        <v>139</v>
      </c>
      <c r="H2374" t="s">
        <v>140</v>
      </c>
      <c r="I2374" t="s">
        <v>10</v>
      </c>
      <c r="J2374" t="s">
        <v>4150</v>
      </c>
      <c r="K2374">
        <v>50</v>
      </c>
      <c r="L2374">
        <v>79472120</v>
      </c>
      <c r="M2374" t="s">
        <v>2145</v>
      </c>
      <c r="N2374">
        <v>371</v>
      </c>
      <c r="O2374">
        <v>2587612.2272000038</v>
      </c>
      <c r="P2374" s="49" t="s">
        <v>34</v>
      </c>
      <c r="Q2374" s="49">
        <v>8750000</v>
      </c>
      <c r="R2374" s="49">
        <v>32.510452999999998</v>
      </c>
      <c r="S2374" s="49">
        <v>52.540310169999998</v>
      </c>
      <c r="T2374" s="49">
        <v>91.068026500905589</v>
      </c>
      <c r="U2374" s="49" t="s">
        <v>2146</v>
      </c>
      <c r="V2374" s="49">
        <v>0.38716777524115931</v>
      </c>
      <c r="W2374" s="49">
        <v>1.46361538099982</v>
      </c>
      <c r="X2374" s="49">
        <v>2.8030414572599698</v>
      </c>
      <c r="Y2374" s="49">
        <v>43.290639746693699</v>
      </c>
      <c r="Z2374" s="49">
        <v>0.42787999999999998</v>
      </c>
      <c r="AA2374" s="49">
        <v>144.40234570000001</v>
      </c>
      <c r="AB2374" s="49">
        <v>1.7927415840000001</v>
      </c>
      <c r="AC2374" s="51">
        <v>0.6227652678487694</v>
      </c>
      <c r="AD2374" s="53">
        <v>87500</v>
      </c>
      <c r="AE2374" s="51">
        <v>29.572711168000044</v>
      </c>
      <c r="AF2374" s="51">
        <v>78.393394477114484</v>
      </c>
      <c r="AG2374" s="51">
        <v>12.307682446657504</v>
      </c>
      <c r="AH2374" s="51">
        <v>0.23694204573935262</v>
      </c>
      <c r="AI2374" s="51">
        <v>0.1569989733031717</v>
      </c>
      <c r="AJ2374" s="51">
        <v>0.11715383591147577</v>
      </c>
      <c r="AK2374" s="51">
        <v>122.04113121990991</v>
      </c>
      <c r="AL2374" s="51">
        <v>74.790737957583005</v>
      </c>
      <c r="AM2374" s="51">
        <v>169.29152448223681</v>
      </c>
    </row>
    <row r="2375" spans="1:39">
      <c r="A2375" t="s">
        <v>4891</v>
      </c>
      <c r="B2375">
        <v>7</v>
      </c>
      <c r="C2375" t="s">
        <v>4892</v>
      </c>
      <c r="D2375" t="s">
        <v>4149</v>
      </c>
      <c r="E2375" t="s">
        <v>137</v>
      </c>
      <c r="F2375" t="s">
        <v>138</v>
      </c>
      <c r="G2375" t="s">
        <v>139</v>
      </c>
      <c r="H2375" t="s">
        <v>140</v>
      </c>
      <c r="I2375" t="s">
        <v>10</v>
      </c>
      <c r="J2375" t="s">
        <v>4150</v>
      </c>
      <c r="K2375">
        <v>50</v>
      </c>
      <c r="L2375">
        <v>79472120</v>
      </c>
      <c r="M2375" t="s">
        <v>2145</v>
      </c>
      <c r="N2375">
        <v>372</v>
      </c>
      <c r="O2375">
        <v>2594605.773760004</v>
      </c>
      <c r="P2375" s="49" t="s">
        <v>34</v>
      </c>
      <c r="Q2375" s="49">
        <v>8750000</v>
      </c>
      <c r="R2375" s="49">
        <v>32.510452999999998</v>
      </c>
      <c r="S2375" s="49">
        <v>52.540310169999998</v>
      </c>
      <c r="T2375" s="49">
        <v>91.068026500905589</v>
      </c>
      <c r="U2375" s="49" t="s">
        <v>2146</v>
      </c>
      <c r="V2375" s="49">
        <v>0.38716777524115931</v>
      </c>
      <c r="W2375" s="49">
        <v>1.46361538099982</v>
      </c>
      <c r="X2375" s="49">
        <v>2.8030414572599698</v>
      </c>
      <c r="Y2375" s="49">
        <v>43.290639746693699</v>
      </c>
      <c r="Z2375" s="49">
        <v>0.42787999999999998</v>
      </c>
      <c r="AA2375" s="49">
        <v>144.40234570000001</v>
      </c>
      <c r="AB2375" s="49">
        <v>1.7927415840000001</v>
      </c>
      <c r="AC2375" s="51">
        <v>0.6227652678487694</v>
      </c>
      <c r="AD2375" s="53">
        <v>87500</v>
      </c>
      <c r="AE2375" s="51">
        <v>29.652637414400047</v>
      </c>
      <c r="AF2375" s="51">
        <v>78.605268516241836</v>
      </c>
      <c r="AG2375" s="51">
        <v>12.357910517901837</v>
      </c>
      <c r="AH2375" s="51">
        <v>0.23706571815597913</v>
      </c>
      <c r="AI2375" s="51">
        <v>0.15721478663161592</v>
      </c>
      <c r="AJ2375" s="51">
        <v>0.11715383591147577</v>
      </c>
      <c r="AK2375" s="51">
        <v>122.20889093312032</v>
      </c>
      <c r="AL2375" s="51">
        <v>74.893546515854638</v>
      </c>
      <c r="AM2375" s="51">
        <v>169.52423535038599</v>
      </c>
    </row>
    <row r="2376" spans="1:39">
      <c r="A2376" t="s">
        <v>4893</v>
      </c>
      <c r="B2376">
        <v>7</v>
      </c>
      <c r="C2376" t="s">
        <v>4894</v>
      </c>
      <c r="D2376" t="s">
        <v>4149</v>
      </c>
      <c r="E2376" t="s">
        <v>137</v>
      </c>
      <c r="F2376" t="s">
        <v>138</v>
      </c>
      <c r="G2376" t="s">
        <v>139</v>
      </c>
      <c r="H2376" t="s">
        <v>140</v>
      </c>
      <c r="I2376" t="s">
        <v>10</v>
      </c>
      <c r="J2376" t="s">
        <v>4150</v>
      </c>
      <c r="K2376">
        <v>50</v>
      </c>
      <c r="L2376">
        <v>79472120</v>
      </c>
      <c r="M2376" t="s">
        <v>2145</v>
      </c>
      <c r="N2376">
        <v>373</v>
      </c>
      <c r="O2376">
        <v>2601599.3203200041</v>
      </c>
      <c r="P2376" s="49" t="s">
        <v>34</v>
      </c>
      <c r="Q2376" s="49">
        <v>8750000</v>
      </c>
      <c r="R2376" s="49">
        <v>32.510452999999998</v>
      </c>
      <c r="S2376" s="49">
        <v>52.540310169999998</v>
      </c>
      <c r="T2376" s="49">
        <v>91.068026500905589</v>
      </c>
      <c r="U2376" s="49" t="s">
        <v>2146</v>
      </c>
      <c r="V2376" s="49">
        <v>0.38716777524115931</v>
      </c>
      <c r="W2376" s="49">
        <v>1.46361538099982</v>
      </c>
      <c r="X2376" s="49">
        <v>2.8030414572599698</v>
      </c>
      <c r="Y2376" s="49">
        <v>43.290639746693699</v>
      </c>
      <c r="Z2376" s="49">
        <v>0.42787999999999998</v>
      </c>
      <c r="AA2376" s="49">
        <v>144.40234570000001</v>
      </c>
      <c r="AB2376" s="49">
        <v>1.7927415840000001</v>
      </c>
      <c r="AC2376" s="51">
        <v>0.6227652678487694</v>
      </c>
      <c r="AD2376" s="53">
        <v>87500</v>
      </c>
      <c r="AE2376" s="51">
        <v>29.732563660800047</v>
      </c>
      <c r="AF2376" s="51">
        <v>78.817142555369173</v>
      </c>
      <c r="AG2376" s="51">
        <v>12.408164341118948</v>
      </c>
      <c r="AH2376" s="51">
        <v>0.23718726194155035</v>
      </c>
      <c r="AI2376" s="51">
        <v>0.15742976640395445</v>
      </c>
      <c r="AJ2376" s="51">
        <v>0.11715383591147577</v>
      </c>
      <c r="AK2376" s="51">
        <v>122.37600269222035</v>
      </c>
      <c r="AL2376" s="51">
        <v>74.995957986967284</v>
      </c>
      <c r="AM2376" s="51">
        <v>169.75604739747342</v>
      </c>
    </row>
    <row r="2377" spans="1:39">
      <c r="A2377" t="s">
        <v>4895</v>
      </c>
      <c r="B2377">
        <v>7</v>
      </c>
      <c r="C2377" t="s">
        <v>4896</v>
      </c>
      <c r="D2377" t="s">
        <v>4149</v>
      </c>
      <c r="E2377" t="s">
        <v>137</v>
      </c>
      <c r="F2377" t="s">
        <v>138</v>
      </c>
      <c r="G2377" t="s">
        <v>139</v>
      </c>
      <c r="H2377" t="s">
        <v>140</v>
      </c>
      <c r="I2377" t="s">
        <v>10</v>
      </c>
      <c r="J2377" t="s">
        <v>4150</v>
      </c>
      <c r="K2377">
        <v>50</v>
      </c>
      <c r="L2377">
        <v>79472120</v>
      </c>
      <c r="M2377" t="s">
        <v>2145</v>
      </c>
      <c r="N2377">
        <v>374</v>
      </c>
      <c r="O2377">
        <v>2608592.8668800043</v>
      </c>
      <c r="P2377" s="49" t="s">
        <v>34</v>
      </c>
      <c r="Q2377" s="49">
        <v>8750000</v>
      </c>
      <c r="R2377" s="49">
        <v>32.510452999999998</v>
      </c>
      <c r="S2377" s="49">
        <v>52.540310169999998</v>
      </c>
      <c r="T2377" s="49">
        <v>91.068026500905589</v>
      </c>
      <c r="U2377" s="49" t="s">
        <v>2146</v>
      </c>
      <c r="V2377" s="49">
        <v>0.38716777524115931</v>
      </c>
      <c r="W2377" s="49">
        <v>1.46361538099982</v>
      </c>
      <c r="X2377" s="49">
        <v>2.8030414572599698</v>
      </c>
      <c r="Y2377" s="49">
        <v>43.290639746693699</v>
      </c>
      <c r="Z2377" s="49">
        <v>0.42787999999999998</v>
      </c>
      <c r="AA2377" s="49">
        <v>144.40234570000001</v>
      </c>
      <c r="AB2377" s="49">
        <v>1.7927415840000001</v>
      </c>
      <c r="AC2377" s="51">
        <v>0.6227652678487694</v>
      </c>
      <c r="AD2377" s="53">
        <v>87500</v>
      </c>
      <c r="AE2377" s="51">
        <v>29.81248990720005</v>
      </c>
      <c r="AF2377" s="51">
        <v>79.029016594496511</v>
      </c>
      <c r="AG2377" s="51">
        <v>12.458443466258199</v>
      </c>
      <c r="AH2377" s="51">
        <v>0.23730668158468202</v>
      </c>
      <c r="AI2377" s="51">
        <v>0.15764391362964006</v>
      </c>
      <c r="AJ2377" s="51">
        <v>0.11715383591147577</v>
      </c>
      <c r="AK2377" s="51">
        <v>122.54246728189516</v>
      </c>
      <c r="AL2377" s="51">
        <v>75.097972851801259</v>
      </c>
      <c r="AM2377" s="51">
        <v>169.98696171198904</v>
      </c>
    </row>
    <row r="2378" spans="1:39">
      <c r="A2378" t="s">
        <v>4897</v>
      </c>
      <c r="B2378">
        <v>7</v>
      </c>
      <c r="C2378" t="s">
        <v>4898</v>
      </c>
      <c r="D2378" t="s">
        <v>4149</v>
      </c>
      <c r="E2378" t="s">
        <v>137</v>
      </c>
      <c r="F2378" t="s">
        <v>138</v>
      </c>
      <c r="G2378" t="s">
        <v>139</v>
      </c>
      <c r="H2378" t="s">
        <v>140</v>
      </c>
      <c r="I2378" t="s">
        <v>10</v>
      </c>
      <c r="J2378" t="s">
        <v>4150</v>
      </c>
      <c r="K2378">
        <v>50</v>
      </c>
      <c r="L2378">
        <v>79472120</v>
      </c>
      <c r="M2378" t="s">
        <v>2145</v>
      </c>
      <c r="N2378">
        <v>375</v>
      </c>
      <c r="O2378">
        <v>2615586.4134400045</v>
      </c>
      <c r="P2378" s="49" t="s">
        <v>34</v>
      </c>
      <c r="Q2378" s="49">
        <v>8750000</v>
      </c>
      <c r="R2378" s="49">
        <v>32.510452999999998</v>
      </c>
      <c r="S2378" s="49">
        <v>52.540310169999998</v>
      </c>
      <c r="T2378" s="49">
        <v>91.068026500905589</v>
      </c>
      <c r="U2378" s="49" t="s">
        <v>2146</v>
      </c>
      <c r="V2378" s="49">
        <v>0.38716777524115931</v>
      </c>
      <c r="W2378" s="49">
        <v>1.46361538099982</v>
      </c>
      <c r="X2378" s="49">
        <v>2.8030414572599698</v>
      </c>
      <c r="Y2378" s="49">
        <v>43.290639746693699</v>
      </c>
      <c r="Z2378" s="49">
        <v>0.42787999999999998</v>
      </c>
      <c r="AA2378" s="49">
        <v>144.40234570000001</v>
      </c>
      <c r="AB2378" s="49">
        <v>1.7927415840000001</v>
      </c>
      <c r="AC2378" s="51">
        <v>0.6227652678487694</v>
      </c>
      <c r="AD2378" s="53">
        <v>87500</v>
      </c>
      <c r="AE2378" s="51">
        <v>29.892416153600053</v>
      </c>
      <c r="AF2378" s="51">
        <v>79.240890633623849</v>
      </c>
      <c r="AG2378" s="51">
        <v>12.508747444222518</v>
      </c>
      <c r="AH2378" s="51">
        <v>0.23742398158599232</v>
      </c>
      <c r="AI2378" s="51">
        <v>0.15785722931936294</v>
      </c>
      <c r="AJ2378" s="51">
        <v>0.11715383591147577</v>
      </c>
      <c r="AK2378" s="51">
        <v>122.70828548779173</v>
      </c>
      <c r="AL2378" s="51">
        <v>75.199591591826376</v>
      </c>
      <c r="AM2378" s="51">
        <v>170.21697938375706</v>
      </c>
    </row>
    <row r="2379" spans="1:39">
      <c r="A2379" t="s">
        <v>4899</v>
      </c>
      <c r="B2379">
        <v>7</v>
      </c>
      <c r="C2379" t="s">
        <v>4900</v>
      </c>
      <c r="D2379" t="s">
        <v>4149</v>
      </c>
      <c r="E2379" t="s">
        <v>137</v>
      </c>
      <c r="F2379" t="s">
        <v>138</v>
      </c>
      <c r="G2379" t="s">
        <v>139</v>
      </c>
      <c r="H2379" t="s">
        <v>140</v>
      </c>
      <c r="I2379" t="s">
        <v>10</v>
      </c>
      <c r="J2379" t="s">
        <v>4150</v>
      </c>
      <c r="K2379">
        <v>50</v>
      </c>
      <c r="L2379">
        <v>79472120</v>
      </c>
      <c r="M2379" t="s">
        <v>2145</v>
      </c>
      <c r="N2379">
        <v>376</v>
      </c>
      <c r="O2379">
        <v>2622579.9600000046</v>
      </c>
      <c r="P2379" s="49" t="s">
        <v>34</v>
      </c>
      <c r="Q2379" s="49">
        <v>8750000</v>
      </c>
      <c r="R2379" s="49">
        <v>32.510452999999998</v>
      </c>
      <c r="S2379" s="49">
        <v>52.540310169999998</v>
      </c>
      <c r="T2379" s="49">
        <v>91.068026500905589</v>
      </c>
      <c r="U2379" s="49" t="s">
        <v>2146</v>
      </c>
      <c r="V2379" s="49">
        <v>0.38716777524115931</v>
      </c>
      <c r="W2379" s="49">
        <v>1.46361538099982</v>
      </c>
      <c r="X2379" s="49">
        <v>2.8030414572599698</v>
      </c>
      <c r="Y2379" s="49">
        <v>43.290639746693699</v>
      </c>
      <c r="Z2379" s="49">
        <v>0.42787999999999998</v>
      </c>
      <c r="AA2379" s="49">
        <v>144.40234570000001</v>
      </c>
      <c r="AB2379" s="49">
        <v>1.7927415840000001</v>
      </c>
      <c r="AC2379" s="51">
        <v>0.6227652678487694</v>
      </c>
      <c r="AD2379" s="53">
        <v>87500</v>
      </c>
      <c r="AE2379" s="51">
        <v>29.972342400000052</v>
      </c>
      <c r="AF2379" s="51">
        <v>79.452764672751186</v>
      </c>
      <c r="AG2379" s="51">
        <v>12.559075826870988</v>
      </c>
      <c r="AH2379" s="51">
        <v>0.237539166458341</v>
      </c>
      <c r="AI2379" s="51">
        <v>0.15806971448506688</v>
      </c>
      <c r="AJ2379" s="51">
        <v>0.11715383591147577</v>
      </c>
      <c r="AK2379" s="51">
        <v>122.87345809653155</v>
      </c>
      <c r="AL2379" s="51">
        <v>75.300814689109615</v>
      </c>
      <c r="AM2379" s="51">
        <v>170.44610150395346</v>
      </c>
    </row>
    <row r="2380" spans="1:39">
      <c r="A2380" t="s">
        <v>4901</v>
      </c>
      <c r="B2380">
        <v>7</v>
      </c>
      <c r="C2380" t="s">
        <v>4902</v>
      </c>
      <c r="D2380" t="s">
        <v>4149</v>
      </c>
      <c r="E2380" t="s">
        <v>137</v>
      </c>
      <c r="F2380" t="s">
        <v>138</v>
      </c>
      <c r="G2380" t="s">
        <v>139</v>
      </c>
      <c r="H2380" t="s">
        <v>140</v>
      </c>
      <c r="I2380" t="s">
        <v>10</v>
      </c>
      <c r="J2380" t="s">
        <v>4150</v>
      </c>
      <c r="K2380">
        <v>50</v>
      </c>
      <c r="L2380">
        <v>79472120</v>
      </c>
      <c r="M2380" t="s">
        <v>2145</v>
      </c>
      <c r="N2380">
        <v>377</v>
      </c>
      <c r="O2380">
        <v>2629573.5065600048</v>
      </c>
      <c r="P2380" s="49" t="s">
        <v>34</v>
      </c>
      <c r="Q2380" s="49">
        <v>8750000</v>
      </c>
      <c r="R2380" s="49">
        <v>32.510452999999998</v>
      </c>
      <c r="S2380" s="49">
        <v>52.540310169999998</v>
      </c>
      <c r="T2380" s="49">
        <v>91.068026500905589</v>
      </c>
      <c r="U2380" s="49" t="s">
        <v>2146</v>
      </c>
      <c r="V2380" s="49">
        <v>0.38716777524115931</v>
      </c>
      <c r="W2380" s="49">
        <v>1.46361538099982</v>
      </c>
      <c r="X2380" s="49">
        <v>2.8030414572599698</v>
      </c>
      <c r="Y2380" s="49">
        <v>43.290639746693699</v>
      </c>
      <c r="Z2380" s="49">
        <v>0.42787999999999998</v>
      </c>
      <c r="AA2380" s="49">
        <v>144.40234570000001</v>
      </c>
      <c r="AB2380" s="49">
        <v>1.7927415840000001</v>
      </c>
      <c r="AC2380" s="51">
        <v>0.6227652678487694</v>
      </c>
      <c r="AD2380" s="53">
        <v>87500</v>
      </c>
      <c r="AE2380" s="51">
        <v>30.052268646400055</v>
      </c>
      <c r="AF2380" s="51">
        <v>79.664638711878538</v>
      </c>
      <c r="AG2380" s="51">
        <v>12.609428167021358</v>
      </c>
      <c r="AH2380" s="51">
        <v>0.23765224072641009</v>
      </c>
      <c r="AI2380" s="51">
        <v>0.15828137013996407</v>
      </c>
      <c r="AJ2380" s="51">
        <v>0.11715383591147577</v>
      </c>
      <c r="AK2380" s="51">
        <v>123.03798589572209</v>
      </c>
      <c r="AL2380" s="51">
        <v>75.401642626322229</v>
      </c>
      <c r="AM2380" s="51">
        <v>170.67432916512192</v>
      </c>
    </row>
    <row r="2381" spans="1:39">
      <c r="A2381" t="s">
        <v>4903</v>
      </c>
      <c r="B2381">
        <v>7</v>
      </c>
      <c r="C2381" t="s">
        <v>4904</v>
      </c>
      <c r="D2381" t="s">
        <v>4149</v>
      </c>
      <c r="E2381" t="s">
        <v>137</v>
      </c>
      <c r="F2381" t="s">
        <v>138</v>
      </c>
      <c r="G2381" t="s">
        <v>139</v>
      </c>
      <c r="H2381" t="s">
        <v>140</v>
      </c>
      <c r="I2381" t="s">
        <v>10</v>
      </c>
      <c r="J2381" t="s">
        <v>4150</v>
      </c>
      <c r="K2381">
        <v>50</v>
      </c>
      <c r="L2381">
        <v>79472120</v>
      </c>
      <c r="M2381" t="s">
        <v>2145</v>
      </c>
      <c r="N2381">
        <v>378</v>
      </c>
      <c r="O2381">
        <v>2636567.0531200049</v>
      </c>
      <c r="P2381" s="49" t="s">
        <v>34</v>
      </c>
      <c r="Q2381" s="49">
        <v>8750000</v>
      </c>
      <c r="R2381" s="49">
        <v>32.510452999999998</v>
      </c>
      <c r="S2381" s="49">
        <v>52.540310169999998</v>
      </c>
      <c r="T2381" s="49">
        <v>91.068026500905589</v>
      </c>
      <c r="U2381" s="49" t="s">
        <v>2146</v>
      </c>
      <c r="V2381" s="49">
        <v>0.38716777524115931</v>
      </c>
      <c r="W2381" s="49">
        <v>1.46361538099982</v>
      </c>
      <c r="X2381" s="49">
        <v>2.8030414572599698</v>
      </c>
      <c r="Y2381" s="49">
        <v>43.290639746693699</v>
      </c>
      <c r="Z2381" s="49">
        <v>0.42787999999999998</v>
      </c>
      <c r="AA2381" s="49">
        <v>144.40234570000001</v>
      </c>
      <c r="AB2381" s="49">
        <v>1.7927415840000001</v>
      </c>
      <c r="AC2381" s="51">
        <v>0.6227652678487694</v>
      </c>
      <c r="AD2381" s="53">
        <v>87500</v>
      </c>
      <c r="AE2381" s="51">
        <v>30.132194892800058</v>
      </c>
      <c r="AF2381" s="51">
        <v>79.876512751005876</v>
      </c>
      <c r="AG2381" s="51">
        <v>12.659804018452638</v>
      </c>
      <c r="AH2381" s="51">
        <v>0.23776320892718603</v>
      </c>
      <c r="AI2381" s="51">
        <v>0.15849219729855088</v>
      </c>
      <c r="AJ2381" s="51">
        <v>0.11715383591147577</v>
      </c>
      <c r="AK2381" s="51">
        <v>123.20186967396901</v>
      </c>
      <c r="AL2381" s="51">
        <v>75.502075886747178</v>
      </c>
      <c r="AM2381" s="51">
        <v>170.90166346119085</v>
      </c>
    </row>
    <row r="2382" spans="1:39">
      <c r="A2382" t="s">
        <v>4905</v>
      </c>
      <c r="B2382">
        <v>7</v>
      </c>
      <c r="C2382" t="s">
        <v>4906</v>
      </c>
      <c r="D2382" t="s">
        <v>4149</v>
      </c>
      <c r="E2382" t="s">
        <v>137</v>
      </c>
      <c r="F2382" t="s">
        <v>138</v>
      </c>
      <c r="G2382" t="s">
        <v>139</v>
      </c>
      <c r="H2382" t="s">
        <v>140</v>
      </c>
      <c r="I2382" t="s">
        <v>10</v>
      </c>
      <c r="J2382" t="s">
        <v>4150</v>
      </c>
      <c r="K2382">
        <v>50</v>
      </c>
      <c r="L2382">
        <v>79472120</v>
      </c>
      <c r="M2382" t="s">
        <v>2145</v>
      </c>
      <c r="N2382">
        <v>379</v>
      </c>
      <c r="O2382">
        <v>2643560.5996800051</v>
      </c>
      <c r="P2382" s="49" t="s">
        <v>34</v>
      </c>
      <c r="Q2382" s="49">
        <v>8750000</v>
      </c>
      <c r="R2382" s="49">
        <v>32.510452999999998</v>
      </c>
      <c r="S2382" s="49">
        <v>52.540310169999998</v>
      </c>
      <c r="T2382" s="49">
        <v>91.068026500905589</v>
      </c>
      <c r="U2382" s="49" t="s">
        <v>2146</v>
      </c>
      <c r="V2382" s="49">
        <v>0.38716777524115931</v>
      </c>
      <c r="W2382" s="49">
        <v>1.46361538099982</v>
      </c>
      <c r="X2382" s="49">
        <v>2.8030414572599698</v>
      </c>
      <c r="Y2382" s="49">
        <v>43.290639746693699</v>
      </c>
      <c r="Z2382" s="49">
        <v>0.42787999999999998</v>
      </c>
      <c r="AA2382" s="49">
        <v>144.40234570000001</v>
      </c>
      <c r="AB2382" s="49">
        <v>1.7927415840000001</v>
      </c>
      <c r="AC2382" s="51">
        <v>0.6227652678487694</v>
      </c>
      <c r="AD2382" s="53">
        <v>87500</v>
      </c>
      <c r="AE2382" s="51">
        <v>30.212121139200057</v>
      </c>
      <c r="AF2382" s="51">
        <v>80.088386790133214</v>
      </c>
      <c r="AG2382" s="51">
        <v>12.710202935907581</v>
      </c>
      <c r="AH2382" s="51">
        <v>0.23787207560928891</v>
      </c>
      <c r="AI2382" s="51">
        <v>0.15870219697662161</v>
      </c>
      <c r="AJ2382" s="51">
        <v>0.11715383591147577</v>
      </c>
      <c r="AK2382" s="51">
        <v>123.36511022088698</v>
      </c>
      <c r="AL2382" s="51">
        <v>75.602114954285767</v>
      </c>
      <c r="AM2382" s="51">
        <v>171.1281054874882</v>
      </c>
    </row>
    <row r="2383" spans="1:39">
      <c r="A2383" t="s">
        <v>4907</v>
      </c>
      <c r="B2383">
        <v>7</v>
      </c>
      <c r="C2383" t="s">
        <v>4908</v>
      </c>
      <c r="D2383" t="s">
        <v>4149</v>
      </c>
      <c r="E2383" t="s">
        <v>137</v>
      </c>
      <c r="F2383" t="s">
        <v>138</v>
      </c>
      <c r="G2383" t="s">
        <v>139</v>
      </c>
      <c r="H2383" t="s">
        <v>140</v>
      </c>
      <c r="I2383" t="s">
        <v>10</v>
      </c>
      <c r="J2383" t="s">
        <v>4150</v>
      </c>
      <c r="K2383">
        <v>50</v>
      </c>
      <c r="L2383">
        <v>79472120</v>
      </c>
      <c r="M2383" t="s">
        <v>2145</v>
      </c>
      <c r="N2383">
        <v>380</v>
      </c>
      <c r="O2383">
        <v>2650554.1462400053</v>
      </c>
      <c r="P2383" s="49" t="s">
        <v>34</v>
      </c>
      <c r="Q2383" s="49">
        <v>8750000</v>
      </c>
      <c r="R2383" s="49">
        <v>32.510452999999998</v>
      </c>
      <c r="S2383" s="49">
        <v>52.540310169999998</v>
      </c>
      <c r="T2383" s="49">
        <v>91.068026500905589</v>
      </c>
      <c r="U2383" s="49" t="s">
        <v>2146</v>
      </c>
      <c r="V2383" s="49">
        <v>0.38716777524115931</v>
      </c>
      <c r="W2383" s="49">
        <v>1.46361538099982</v>
      </c>
      <c r="X2383" s="49">
        <v>2.8030414572599698</v>
      </c>
      <c r="Y2383" s="49">
        <v>43.290639746693699</v>
      </c>
      <c r="Z2383" s="49">
        <v>0.42787999999999998</v>
      </c>
      <c r="AA2383" s="49">
        <v>144.40234570000001</v>
      </c>
      <c r="AB2383" s="49">
        <v>1.7927415840000001</v>
      </c>
      <c r="AC2383" s="51">
        <v>0.6227652678487694</v>
      </c>
      <c r="AD2383" s="53">
        <v>87500</v>
      </c>
      <c r="AE2383" s="51">
        <v>30.29204738560006</v>
      </c>
      <c r="AF2383" s="51">
        <v>80.300260829260552</v>
      </c>
      <c r="AG2383" s="51">
        <v>12.760624475095216</v>
      </c>
      <c r="AH2383" s="51">
        <v>0.23797884533334143</v>
      </c>
      <c r="AI2383" s="51">
        <v>0.15891137019128315</v>
      </c>
      <c r="AJ2383" s="51">
        <v>0.11715383591147577</v>
      </c>
      <c r="AK2383" s="51">
        <v>123.52770832711093</v>
      </c>
      <c r="AL2383" s="51">
        <v>75.701760313464561</v>
      </c>
      <c r="AM2383" s="51">
        <v>171.35365634075728</v>
      </c>
    </row>
    <row r="2384" spans="1:39">
      <c r="A2384" t="s">
        <v>4909</v>
      </c>
      <c r="B2384">
        <v>7</v>
      </c>
      <c r="C2384" t="s">
        <v>4910</v>
      </c>
      <c r="D2384" t="s">
        <v>4149</v>
      </c>
      <c r="E2384" t="s">
        <v>137</v>
      </c>
      <c r="F2384" t="s">
        <v>138</v>
      </c>
      <c r="G2384" t="s">
        <v>139</v>
      </c>
      <c r="H2384" t="s">
        <v>140</v>
      </c>
      <c r="I2384" t="s">
        <v>10</v>
      </c>
      <c r="J2384" t="s">
        <v>4150</v>
      </c>
      <c r="K2384">
        <v>50</v>
      </c>
      <c r="L2384">
        <v>79472120</v>
      </c>
      <c r="M2384" t="s">
        <v>2145</v>
      </c>
      <c r="N2384">
        <v>381</v>
      </c>
      <c r="O2384">
        <v>2657547.6928000054</v>
      </c>
      <c r="P2384" s="49" t="s">
        <v>34</v>
      </c>
      <c r="Q2384" s="49">
        <v>8750000</v>
      </c>
      <c r="R2384" s="49">
        <v>32.510452999999998</v>
      </c>
      <c r="S2384" s="49">
        <v>52.540310169999998</v>
      </c>
      <c r="T2384" s="49">
        <v>91.068026500905589</v>
      </c>
      <c r="U2384" s="49" t="s">
        <v>2146</v>
      </c>
      <c r="V2384" s="49">
        <v>0.38716777524115931</v>
      </c>
      <c r="W2384" s="49">
        <v>1.46361538099982</v>
      </c>
      <c r="X2384" s="49">
        <v>2.8030414572599698</v>
      </c>
      <c r="Y2384" s="49">
        <v>43.290639746693699</v>
      </c>
      <c r="Z2384" s="49">
        <v>0.42787999999999998</v>
      </c>
      <c r="AA2384" s="49">
        <v>144.40234570000001</v>
      </c>
      <c r="AB2384" s="49">
        <v>1.7927415840000001</v>
      </c>
      <c r="AC2384" s="51">
        <v>0.6227652678487694</v>
      </c>
      <c r="AD2384" s="53">
        <v>87500</v>
      </c>
      <c r="AE2384" s="51">
        <v>30.371973632000064</v>
      </c>
      <c r="AF2384" s="51">
        <v>80.512134868387903</v>
      </c>
      <c r="AG2384" s="51">
        <v>12.811068192693357</v>
      </c>
      <c r="AH2384" s="51">
        <v>0.23808352267178937</v>
      </c>
      <c r="AI2384" s="51">
        <v>0.15911971796096869</v>
      </c>
      <c r="AJ2384" s="51">
        <v>0.11715383591147577</v>
      </c>
      <c r="AK2384" s="51">
        <v>123.68966478430679</v>
      </c>
      <c r="AL2384" s="51">
        <v>75.801012449441956</v>
      </c>
      <c r="AM2384" s="51">
        <v>171.5783171191716</v>
      </c>
    </row>
    <row r="2385" spans="1:39">
      <c r="A2385" t="s">
        <v>4911</v>
      </c>
      <c r="B2385">
        <v>7</v>
      </c>
      <c r="C2385" t="s">
        <v>4912</v>
      </c>
      <c r="D2385" t="s">
        <v>4149</v>
      </c>
      <c r="E2385" t="s">
        <v>137</v>
      </c>
      <c r="F2385" t="s">
        <v>138</v>
      </c>
      <c r="G2385" t="s">
        <v>139</v>
      </c>
      <c r="H2385" t="s">
        <v>140</v>
      </c>
      <c r="I2385" t="s">
        <v>10</v>
      </c>
      <c r="J2385" t="s">
        <v>4150</v>
      </c>
      <c r="K2385">
        <v>50</v>
      </c>
      <c r="L2385">
        <v>79472120</v>
      </c>
      <c r="M2385" t="s">
        <v>2145</v>
      </c>
      <c r="N2385">
        <v>382</v>
      </c>
      <c r="O2385">
        <v>2664541.2393600056</v>
      </c>
      <c r="P2385" s="49" t="s">
        <v>34</v>
      </c>
      <c r="Q2385" s="49">
        <v>8750000</v>
      </c>
      <c r="R2385" s="49">
        <v>32.510452999999998</v>
      </c>
      <c r="S2385" s="49">
        <v>52.540310169999998</v>
      </c>
      <c r="T2385" s="49">
        <v>91.068026500905589</v>
      </c>
      <c r="U2385" s="49" t="s">
        <v>2146</v>
      </c>
      <c r="V2385" s="49">
        <v>0.38716777524115931</v>
      </c>
      <c r="W2385" s="49">
        <v>1.46361538099982</v>
      </c>
      <c r="X2385" s="49">
        <v>2.8030414572599698</v>
      </c>
      <c r="Y2385" s="49">
        <v>43.290639746693699</v>
      </c>
      <c r="Z2385" s="49">
        <v>0.42787999999999998</v>
      </c>
      <c r="AA2385" s="49">
        <v>144.40234570000001</v>
      </c>
      <c r="AB2385" s="49">
        <v>1.7927415840000001</v>
      </c>
      <c r="AC2385" s="51">
        <v>0.6227652678487694</v>
      </c>
      <c r="AD2385" s="53">
        <v>87500</v>
      </c>
      <c r="AE2385" s="51">
        <v>30.451899878400063</v>
      </c>
      <c r="AF2385" s="51">
        <v>80.724008907515241</v>
      </c>
      <c r="AG2385" s="51">
        <v>12.861533646351067</v>
      </c>
      <c r="AH2385" s="51">
        <v>0.23818611220877103</v>
      </c>
      <c r="AI2385" s="51">
        <v>0.15932724130545112</v>
      </c>
      <c r="AJ2385" s="51">
        <v>0.11715383591147577</v>
      </c>
      <c r="AK2385" s="51">
        <v>123.85098038518188</v>
      </c>
      <c r="AL2385" s="51">
        <v>75.899871848014556</v>
      </c>
      <c r="AM2385" s="51">
        <v>171.80208892234921</v>
      </c>
    </row>
    <row r="2386" spans="1:39">
      <c r="A2386" t="s">
        <v>4913</v>
      </c>
      <c r="B2386">
        <v>7</v>
      </c>
      <c r="C2386" t="s">
        <v>4914</v>
      </c>
      <c r="D2386" t="s">
        <v>4149</v>
      </c>
      <c r="E2386" t="s">
        <v>137</v>
      </c>
      <c r="F2386" t="s">
        <v>138</v>
      </c>
      <c r="G2386" t="s">
        <v>139</v>
      </c>
      <c r="H2386" t="s">
        <v>140</v>
      </c>
      <c r="I2386" t="s">
        <v>10</v>
      </c>
      <c r="J2386" t="s">
        <v>4150</v>
      </c>
      <c r="K2386">
        <v>50</v>
      </c>
      <c r="L2386">
        <v>79472120</v>
      </c>
      <c r="M2386" t="s">
        <v>2145</v>
      </c>
      <c r="N2386">
        <v>383</v>
      </c>
      <c r="O2386">
        <v>2671534.7859200058</v>
      </c>
      <c r="P2386" s="49" t="s">
        <v>34</v>
      </c>
      <c r="Q2386" s="49">
        <v>8750000</v>
      </c>
      <c r="R2386" s="49">
        <v>32.510452999999998</v>
      </c>
      <c r="S2386" s="49">
        <v>52.540310169999998</v>
      </c>
      <c r="T2386" s="49">
        <v>91.068026500905589</v>
      </c>
      <c r="U2386" s="49" t="s">
        <v>2146</v>
      </c>
      <c r="V2386" s="49">
        <v>0.38716777524115931</v>
      </c>
      <c r="W2386" s="49">
        <v>1.46361538099982</v>
      </c>
      <c r="X2386" s="49">
        <v>2.8030414572599698</v>
      </c>
      <c r="Y2386" s="49">
        <v>43.290639746693699</v>
      </c>
      <c r="Z2386" s="49">
        <v>0.42787999999999998</v>
      </c>
      <c r="AA2386" s="49">
        <v>144.40234570000001</v>
      </c>
      <c r="AB2386" s="49">
        <v>1.7927415840000001</v>
      </c>
      <c r="AC2386" s="51">
        <v>0.6227652678487694</v>
      </c>
      <c r="AD2386" s="53">
        <v>87500</v>
      </c>
      <c r="AE2386" s="51">
        <v>30.531826124800066</v>
      </c>
      <c r="AF2386" s="51">
        <v>80.935882946642579</v>
      </c>
      <c r="AG2386" s="51">
        <v>12.912020394691137</v>
      </c>
      <c r="AH2386" s="51">
        <v>0.23828661854002459</v>
      </c>
      <c r="AI2386" s="51">
        <v>0.15953394124585576</v>
      </c>
      <c r="AJ2386" s="51">
        <v>0.11715383591147577</v>
      </c>
      <c r="AK2386" s="51">
        <v>124.01165592349486</v>
      </c>
      <c r="AL2386" s="51">
        <v>75.998338995623214</v>
      </c>
      <c r="AM2386" s="51">
        <v>172.02497285136647</v>
      </c>
    </row>
    <row r="2387" spans="1:39">
      <c r="A2387" t="s">
        <v>4915</v>
      </c>
      <c r="B2387">
        <v>7</v>
      </c>
      <c r="C2387" t="s">
        <v>4916</v>
      </c>
      <c r="D2387" t="s">
        <v>4149</v>
      </c>
      <c r="E2387" t="s">
        <v>137</v>
      </c>
      <c r="F2387" t="s">
        <v>138</v>
      </c>
      <c r="G2387" t="s">
        <v>139</v>
      </c>
      <c r="H2387" t="s">
        <v>140</v>
      </c>
      <c r="I2387" t="s">
        <v>10</v>
      </c>
      <c r="J2387" t="s">
        <v>4150</v>
      </c>
      <c r="K2387">
        <v>50</v>
      </c>
      <c r="L2387">
        <v>79472120</v>
      </c>
      <c r="M2387" t="s">
        <v>2145</v>
      </c>
      <c r="N2387">
        <v>384</v>
      </c>
      <c r="O2387">
        <v>2678528.3324800059</v>
      </c>
      <c r="P2387" s="49" t="s">
        <v>34</v>
      </c>
      <c r="Q2387" s="49">
        <v>8750000</v>
      </c>
      <c r="R2387" s="49">
        <v>32.510452999999998</v>
      </c>
      <c r="S2387" s="49">
        <v>52.540310169999998</v>
      </c>
      <c r="T2387" s="49">
        <v>91.068026500905589</v>
      </c>
      <c r="U2387" s="49" t="s">
        <v>2146</v>
      </c>
      <c r="V2387" s="49">
        <v>0.38716777524115931</v>
      </c>
      <c r="W2387" s="49">
        <v>1.46361538099982</v>
      </c>
      <c r="X2387" s="49">
        <v>2.8030414572599698</v>
      </c>
      <c r="Y2387" s="49">
        <v>43.290639746693699</v>
      </c>
      <c r="Z2387" s="49">
        <v>0.42787999999999998</v>
      </c>
      <c r="AA2387" s="49">
        <v>144.40234570000001</v>
      </c>
      <c r="AB2387" s="49">
        <v>1.7927415840000001</v>
      </c>
      <c r="AC2387" s="51">
        <v>0.6227652678487694</v>
      </c>
      <c r="AD2387" s="53">
        <v>87500</v>
      </c>
      <c r="AE2387" s="51">
        <v>30.611752371200069</v>
      </c>
      <c r="AF2387" s="51">
        <v>81.147756985769917</v>
      </c>
      <c r="AG2387" s="51">
        <v>12.962527997312604</v>
      </c>
      <c r="AH2387" s="51">
        <v>0.23838504627323229</v>
      </c>
      <c r="AI2387" s="51">
        <v>0.15973981880467397</v>
      </c>
      <c r="AJ2387" s="51">
        <v>0.11715383591147577</v>
      </c>
      <c r="AK2387" s="51">
        <v>124.17169219406618</v>
      </c>
      <c r="AL2387" s="51">
        <v>76.096414379359558</v>
      </c>
      <c r="AM2387" s="51">
        <v>172.24697000877282</v>
      </c>
    </row>
    <row r="2388" spans="1:39">
      <c r="A2388" t="s">
        <v>4917</v>
      </c>
      <c r="B2388">
        <v>7</v>
      </c>
      <c r="C2388" t="s">
        <v>4918</v>
      </c>
      <c r="D2388" t="s">
        <v>4149</v>
      </c>
      <c r="E2388" t="s">
        <v>137</v>
      </c>
      <c r="F2388" t="s">
        <v>138</v>
      </c>
      <c r="G2388" t="s">
        <v>139</v>
      </c>
      <c r="H2388" t="s">
        <v>140</v>
      </c>
      <c r="I2388" t="s">
        <v>10</v>
      </c>
      <c r="J2388" t="s">
        <v>4150</v>
      </c>
      <c r="K2388">
        <v>50</v>
      </c>
      <c r="L2388">
        <v>79472120</v>
      </c>
      <c r="M2388" t="s">
        <v>2145</v>
      </c>
      <c r="N2388">
        <v>385</v>
      </c>
      <c r="O2388">
        <v>2685521.8790400061</v>
      </c>
      <c r="P2388" s="49" t="s">
        <v>34</v>
      </c>
      <c r="Q2388" s="49">
        <v>8750000</v>
      </c>
      <c r="R2388" s="49">
        <v>32.510452999999998</v>
      </c>
      <c r="S2388" s="49">
        <v>52.540310169999998</v>
      </c>
      <c r="T2388" s="49">
        <v>91.068026500905589</v>
      </c>
      <c r="U2388" s="49" t="s">
        <v>2146</v>
      </c>
      <c r="V2388" s="49">
        <v>0.38716777524115931</v>
      </c>
      <c r="W2388" s="49">
        <v>1.46361538099982</v>
      </c>
      <c r="X2388" s="49">
        <v>2.8030414572599698</v>
      </c>
      <c r="Y2388" s="49">
        <v>43.290639746693699</v>
      </c>
      <c r="Z2388" s="49">
        <v>0.42787999999999998</v>
      </c>
      <c r="AA2388" s="49">
        <v>144.40234570000001</v>
      </c>
      <c r="AB2388" s="49">
        <v>1.7927415840000001</v>
      </c>
      <c r="AC2388" s="51">
        <v>0.6227652678487694</v>
      </c>
      <c r="AD2388" s="53">
        <v>87500</v>
      </c>
      <c r="AE2388" s="51">
        <v>30.691678617600068</v>
      </c>
      <c r="AF2388" s="51">
        <v>81.359631024897254</v>
      </c>
      <c r="AG2388" s="51">
        <v>13.013056014793129</v>
      </c>
      <c r="AH2388" s="51">
        <v>0.23848140002729501</v>
      </c>
      <c r="AI2388" s="51">
        <v>0.15994487500577456</v>
      </c>
      <c r="AJ2388" s="51">
        <v>0.11715383591147577</v>
      </c>
      <c r="AK2388" s="51">
        <v>124.33108999278713</v>
      </c>
      <c r="AL2388" s="51">
        <v>76.19409848697137</v>
      </c>
      <c r="AM2388" s="51">
        <v>172.46808149860288</v>
      </c>
    </row>
    <row r="2389" spans="1:39">
      <c r="A2389" t="s">
        <v>4919</v>
      </c>
      <c r="B2389">
        <v>7</v>
      </c>
      <c r="C2389" t="s">
        <v>4920</v>
      </c>
      <c r="D2389" t="s">
        <v>4149</v>
      </c>
      <c r="E2389" t="s">
        <v>137</v>
      </c>
      <c r="F2389" t="s">
        <v>138</v>
      </c>
      <c r="G2389" t="s">
        <v>139</v>
      </c>
      <c r="H2389" t="s">
        <v>140</v>
      </c>
      <c r="I2389" t="s">
        <v>10</v>
      </c>
      <c r="J2389" t="s">
        <v>4150</v>
      </c>
      <c r="K2389">
        <v>50</v>
      </c>
      <c r="L2389">
        <v>79472120</v>
      </c>
      <c r="M2389" t="s">
        <v>2145</v>
      </c>
      <c r="N2389">
        <v>386</v>
      </c>
      <c r="O2389">
        <v>2692515.4256000062</v>
      </c>
      <c r="P2389" s="49" t="s">
        <v>34</v>
      </c>
      <c r="Q2389" s="49">
        <v>8750000</v>
      </c>
      <c r="R2389" s="49">
        <v>32.510452999999998</v>
      </c>
      <c r="S2389" s="49">
        <v>52.540310169999998</v>
      </c>
      <c r="T2389" s="49">
        <v>91.068026500905589</v>
      </c>
      <c r="U2389" s="49" t="s">
        <v>2146</v>
      </c>
      <c r="V2389" s="49">
        <v>0.38716777524115931</v>
      </c>
      <c r="W2389" s="49">
        <v>1.46361538099982</v>
      </c>
      <c r="X2389" s="49">
        <v>2.8030414572599698</v>
      </c>
      <c r="Y2389" s="49">
        <v>43.290639746693699</v>
      </c>
      <c r="Z2389" s="49">
        <v>0.42787999999999998</v>
      </c>
      <c r="AA2389" s="49">
        <v>144.40234570000001</v>
      </c>
      <c r="AB2389" s="49">
        <v>1.7927415840000001</v>
      </c>
      <c r="AC2389" s="51">
        <v>0.6227652678487694</v>
      </c>
      <c r="AD2389" s="53">
        <v>87500</v>
      </c>
      <c r="AE2389" s="51">
        <v>30.771604864000071</v>
      </c>
      <c r="AF2389" s="51">
        <v>81.571505064024606</v>
      </c>
      <c r="AG2389" s="51">
        <v>13.063604008691476</v>
      </c>
      <c r="AH2389" s="51">
        <v>0.2385756844327849</v>
      </c>
      <c r="AI2389" s="51">
        <v>0.16014911087441616</v>
      </c>
      <c r="AJ2389" s="51">
        <v>0.11715383591147577</v>
      </c>
      <c r="AK2389" s="51">
        <v>124.48985011662927</v>
      </c>
      <c r="AL2389" s="51">
        <v>76.291391806868546</v>
      </c>
      <c r="AM2389" s="51">
        <v>172.68830842638999</v>
      </c>
    </row>
    <row r="2390" spans="1:39">
      <c r="A2390" t="s">
        <v>4921</v>
      </c>
      <c r="B2390">
        <v>7</v>
      </c>
      <c r="C2390" t="s">
        <v>4922</v>
      </c>
      <c r="D2390" t="s">
        <v>4149</v>
      </c>
      <c r="E2390" t="s">
        <v>137</v>
      </c>
      <c r="F2390" t="s">
        <v>138</v>
      </c>
      <c r="G2390" t="s">
        <v>139</v>
      </c>
      <c r="H2390" t="s">
        <v>140</v>
      </c>
      <c r="I2390" t="s">
        <v>10</v>
      </c>
      <c r="J2390" t="s">
        <v>4150</v>
      </c>
      <c r="K2390">
        <v>50</v>
      </c>
      <c r="L2390">
        <v>79472120</v>
      </c>
      <c r="M2390" t="s">
        <v>2145</v>
      </c>
      <c r="N2390">
        <v>387</v>
      </c>
      <c r="O2390">
        <v>2699508.9721600064</v>
      </c>
      <c r="P2390" s="49" t="s">
        <v>34</v>
      </c>
      <c r="Q2390" s="49">
        <v>8750000</v>
      </c>
      <c r="R2390" s="49">
        <v>32.510452999999998</v>
      </c>
      <c r="S2390" s="49">
        <v>52.540310169999998</v>
      </c>
      <c r="T2390" s="49">
        <v>91.068026500905589</v>
      </c>
      <c r="U2390" s="49" t="s">
        <v>2146</v>
      </c>
      <c r="V2390" s="49">
        <v>0.38716777524115931</v>
      </c>
      <c r="W2390" s="49">
        <v>1.46361538099982</v>
      </c>
      <c r="X2390" s="49">
        <v>2.8030414572599698</v>
      </c>
      <c r="Y2390" s="49">
        <v>43.290639746693699</v>
      </c>
      <c r="Z2390" s="49">
        <v>0.42787999999999998</v>
      </c>
      <c r="AA2390" s="49">
        <v>144.40234570000001</v>
      </c>
      <c r="AB2390" s="49">
        <v>1.7927415840000001</v>
      </c>
      <c r="AC2390" s="51">
        <v>0.6227652678487694</v>
      </c>
      <c r="AD2390" s="53">
        <v>87500</v>
      </c>
      <c r="AE2390" s="51">
        <v>30.851531110400074</v>
      </c>
      <c r="AF2390" s="51">
        <v>81.783379103151944</v>
      </c>
      <c r="AG2390" s="51">
        <v>13.114171541549926</v>
      </c>
      <c r="AH2390" s="51">
        <v>0.23866790413174882</v>
      </c>
      <c r="AI2390" s="51">
        <v>0.160352527437259</v>
      </c>
      <c r="AJ2390" s="51">
        <v>0.11715383591147577</v>
      </c>
      <c r="AK2390" s="51">
        <v>124.64797336365375</v>
      </c>
      <c r="AL2390" s="51">
        <v>76.388294828128636</v>
      </c>
      <c r="AM2390" s="51">
        <v>172.90765189917883</v>
      </c>
    </row>
    <row r="2391" spans="1:39">
      <c r="A2391" t="s">
        <v>4923</v>
      </c>
      <c r="B2391">
        <v>7</v>
      </c>
      <c r="C2391" t="s">
        <v>4924</v>
      </c>
      <c r="D2391" t="s">
        <v>4149</v>
      </c>
      <c r="E2391" t="s">
        <v>137</v>
      </c>
      <c r="F2391" t="s">
        <v>138</v>
      </c>
      <c r="G2391" t="s">
        <v>139</v>
      </c>
      <c r="H2391" t="s">
        <v>140</v>
      </c>
      <c r="I2391" t="s">
        <v>10</v>
      </c>
      <c r="J2391" t="s">
        <v>4150</v>
      </c>
      <c r="K2391">
        <v>50</v>
      </c>
      <c r="L2391">
        <v>79472120</v>
      </c>
      <c r="M2391" t="s">
        <v>2145</v>
      </c>
      <c r="N2391">
        <v>388</v>
      </c>
      <c r="O2391">
        <v>2706502.5187200066</v>
      </c>
      <c r="P2391" s="49" t="s">
        <v>34</v>
      </c>
      <c r="Q2391" s="49">
        <v>8750000</v>
      </c>
      <c r="R2391" s="49">
        <v>32.510452999999998</v>
      </c>
      <c r="S2391" s="49">
        <v>52.540310169999998</v>
      </c>
      <c r="T2391" s="49">
        <v>91.068026500905589</v>
      </c>
      <c r="U2391" s="49" t="s">
        <v>2146</v>
      </c>
      <c r="V2391" s="49">
        <v>0.38716777524115931</v>
      </c>
      <c r="W2391" s="49">
        <v>1.46361538099982</v>
      </c>
      <c r="X2391" s="49">
        <v>2.8030414572599698</v>
      </c>
      <c r="Y2391" s="49">
        <v>43.290639746693699</v>
      </c>
      <c r="Z2391" s="49">
        <v>0.42787999999999998</v>
      </c>
      <c r="AA2391" s="49">
        <v>144.40234570000001</v>
      </c>
      <c r="AB2391" s="49">
        <v>1.7927415840000001</v>
      </c>
      <c r="AC2391" s="51">
        <v>0.6227652678487694</v>
      </c>
      <c r="AD2391" s="53">
        <v>87500</v>
      </c>
      <c r="AE2391" s="51">
        <v>30.931457356800074</v>
      </c>
      <c r="AF2391" s="51">
        <v>81.995253142279282</v>
      </c>
      <c r="AG2391" s="51">
        <v>13.164758176896679</v>
      </c>
      <c r="AH2391" s="51">
        <v>0.23875806377746445</v>
      </c>
      <c r="AI2391" s="51">
        <v>0.16055512572237579</v>
      </c>
      <c r="AJ2391" s="51">
        <v>0.11715383591147577</v>
      </c>
      <c r="AK2391" s="51">
        <v>124.80546053301964</v>
      </c>
      <c r="AL2391" s="51">
        <v>76.484808040502116</v>
      </c>
      <c r="AM2391" s="51">
        <v>173.12611302553714</v>
      </c>
    </row>
    <row r="2392" spans="1:39">
      <c r="A2392" t="s">
        <v>4925</v>
      </c>
      <c r="B2392">
        <v>7</v>
      </c>
      <c r="C2392" t="s">
        <v>4926</v>
      </c>
      <c r="D2392" t="s">
        <v>4149</v>
      </c>
      <c r="E2392" t="s">
        <v>137</v>
      </c>
      <c r="F2392" t="s">
        <v>138</v>
      </c>
      <c r="G2392" t="s">
        <v>139</v>
      </c>
      <c r="H2392" t="s">
        <v>140</v>
      </c>
      <c r="I2392" t="s">
        <v>10</v>
      </c>
      <c r="J2392" t="s">
        <v>4150</v>
      </c>
      <c r="K2392">
        <v>50</v>
      </c>
      <c r="L2392">
        <v>79472120</v>
      </c>
      <c r="M2392" t="s">
        <v>2145</v>
      </c>
      <c r="N2392">
        <v>389</v>
      </c>
      <c r="O2392">
        <v>2713496.0652800067</v>
      </c>
      <c r="P2392" s="49" t="s">
        <v>34</v>
      </c>
      <c r="Q2392" s="49">
        <v>8750000</v>
      </c>
      <c r="R2392" s="49">
        <v>32.510452999999998</v>
      </c>
      <c r="S2392" s="49">
        <v>52.540310169999998</v>
      </c>
      <c r="T2392" s="49">
        <v>91.068026500905589</v>
      </c>
      <c r="U2392" s="49" t="s">
        <v>2146</v>
      </c>
      <c r="V2392" s="49">
        <v>0.38716777524115931</v>
      </c>
      <c r="W2392" s="49">
        <v>1.46361538099982</v>
      </c>
      <c r="X2392" s="49">
        <v>2.8030414572599698</v>
      </c>
      <c r="Y2392" s="49">
        <v>43.290639746693699</v>
      </c>
      <c r="Z2392" s="49">
        <v>0.42787999999999998</v>
      </c>
      <c r="AA2392" s="49">
        <v>144.40234570000001</v>
      </c>
      <c r="AB2392" s="49">
        <v>1.7927415840000001</v>
      </c>
      <c r="AC2392" s="51">
        <v>0.6227652678487694</v>
      </c>
      <c r="AD2392" s="53">
        <v>87500</v>
      </c>
      <c r="AE2392" s="51">
        <v>31.011383603200077</v>
      </c>
      <c r="AF2392" s="51">
        <v>82.207127181406619</v>
      </c>
      <c r="AG2392" s="51">
        <v>13.215363479248289</v>
      </c>
      <c r="AH2392" s="51">
        <v>0.23884616803475112</v>
      </c>
      <c r="AI2392" s="51">
        <v>0.16075690675926338</v>
      </c>
      <c r="AJ2392" s="51">
        <v>0.11715383591147577</v>
      </c>
      <c r="AK2392" s="51">
        <v>124.96231242499306</v>
      </c>
      <c r="AL2392" s="51">
        <v>76.580931934417819</v>
      </c>
      <c r="AM2392" s="51">
        <v>173.34369291556828</v>
      </c>
    </row>
    <row r="2393" spans="1:39">
      <c r="A2393" t="s">
        <v>4927</v>
      </c>
      <c r="B2393">
        <v>7</v>
      </c>
      <c r="C2393" t="s">
        <v>4928</v>
      </c>
      <c r="D2393" t="s">
        <v>4149</v>
      </c>
      <c r="E2393" t="s">
        <v>137</v>
      </c>
      <c r="F2393" t="s">
        <v>138</v>
      </c>
      <c r="G2393" t="s">
        <v>139</v>
      </c>
      <c r="H2393" t="s">
        <v>140</v>
      </c>
      <c r="I2393" t="s">
        <v>10</v>
      </c>
      <c r="J2393" t="s">
        <v>4150</v>
      </c>
      <c r="K2393">
        <v>50</v>
      </c>
      <c r="L2393">
        <v>79472120</v>
      </c>
      <c r="M2393" t="s">
        <v>2145</v>
      </c>
      <c r="N2393">
        <v>390</v>
      </c>
      <c r="O2393">
        <v>2720489.6118400069</v>
      </c>
      <c r="P2393" s="49" t="s">
        <v>34</v>
      </c>
      <c r="Q2393" s="49">
        <v>8750000</v>
      </c>
      <c r="R2393" s="49">
        <v>32.510452999999998</v>
      </c>
      <c r="S2393" s="49">
        <v>52.540310169999998</v>
      </c>
      <c r="T2393" s="49">
        <v>91.068026500905589</v>
      </c>
      <c r="U2393" s="49" t="s">
        <v>2146</v>
      </c>
      <c r="V2393" s="49">
        <v>0.38716777524115931</v>
      </c>
      <c r="W2393" s="49">
        <v>1.46361538099982</v>
      </c>
      <c r="X2393" s="49">
        <v>2.8030414572599698</v>
      </c>
      <c r="Y2393" s="49">
        <v>43.290639746693699</v>
      </c>
      <c r="Z2393" s="49">
        <v>0.42787999999999998</v>
      </c>
      <c r="AA2393" s="49">
        <v>144.40234570000001</v>
      </c>
      <c r="AB2393" s="49">
        <v>1.7927415840000001</v>
      </c>
      <c r="AC2393" s="51">
        <v>0.6227652678487694</v>
      </c>
      <c r="AD2393" s="53">
        <v>87500</v>
      </c>
      <c r="AE2393" s="51">
        <v>31.09130984960008</v>
      </c>
      <c r="AF2393" s="51">
        <v>82.419001220533971</v>
      </c>
      <c r="AG2393" s="51">
        <v>13.265987014111992</v>
      </c>
      <c r="AH2393" s="51">
        <v>0.23893222157942123</v>
      </c>
      <c r="AI2393" s="51">
        <v>0.16095787157885247</v>
      </c>
      <c r="AJ2393" s="51">
        <v>0.11715383591147577</v>
      </c>
      <c r="AK2393" s="51">
        <v>125.11852984095474</v>
      </c>
      <c r="AL2393" s="51">
        <v>76.676667000987692</v>
      </c>
      <c r="AM2393" s="51">
        <v>173.56039268092178</v>
      </c>
    </row>
    <row r="2394" spans="1:39">
      <c r="A2394" t="s">
        <v>4929</v>
      </c>
      <c r="B2394">
        <v>7</v>
      </c>
      <c r="C2394" t="s">
        <v>4930</v>
      </c>
      <c r="D2394" t="s">
        <v>4149</v>
      </c>
      <c r="E2394" t="s">
        <v>137</v>
      </c>
      <c r="F2394" t="s">
        <v>138</v>
      </c>
      <c r="G2394" t="s">
        <v>139</v>
      </c>
      <c r="H2394" t="s">
        <v>140</v>
      </c>
      <c r="I2394" t="s">
        <v>10</v>
      </c>
      <c r="J2394" t="s">
        <v>4150</v>
      </c>
      <c r="K2394">
        <v>50</v>
      </c>
      <c r="L2394">
        <v>79472120</v>
      </c>
      <c r="M2394" t="s">
        <v>2145</v>
      </c>
      <c r="N2394">
        <v>391</v>
      </c>
      <c r="O2394">
        <v>2727483.1584000071</v>
      </c>
      <c r="P2394" s="49" t="s">
        <v>34</v>
      </c>
      <c r="Q2394" s="49">
        <v>8750000</v>
      </c>
      <c r="R2394" s="49">
        <v>32.510452999999998</v>
      </c>
      <c r="S2394" s="49">
        <v>52.540310169999998</v>
      </c>
      <c r="T2394" s="49">
        <v>91.068026500905589</v>
      </c>
      <c r="U2394" s="49" t="s">
        <v>2146</v>
      </c>
      <c r="V2394" s="49">
        <v>0.38716777524115931</v>
      </c>
      <c r="W2394" s="49">
        <v>1.46361538099982</v>
      </c>
      <c r="X2394" s="49">
        <v>2.8030414572599698</v>
      </c>
      <c r="Y2394" s="49">
        <v>43.290639746693699</v>
      </c>
      <c r="Z2394" s="49">
        <v>0.42787999999999998</v>
      </c>
      <c r="AA2394" s="49">
        <v>144.40234570000001</v>
      </c>
      <c r="AB2394" s="49">
        <v>1.7927415840000001</v>
      </c>
      <c r="AC2394" s="51">
        <v>0.6227652678487694</v>
      </c>
      <c r="AD2394" s="53">
        <v>87500</v>
      </c>
      <c r="AE2394" s="51">
        <v>31.171236096000079</v>
      </c>
      <c r="AF2394" s="51">
        <v>82.630875259661309</v>
      </c>
      <c r="AG2394" s="51">
        <v>13.316628347988127</v>
      </c>
      <c r="AH2394" s="51">
        <v>0.23901622909873671</v>
      </c>
      <c r="AI2394" s="51">
        <v>0.16115802121351885</v>
      </c>
      <c r="AJ2394" s="51">
        <v>0.11715383591147577</v>
      </c>
      <c r="AK2394" s="51">
        <v>125.27411358340869</v>
      </c>
      <c r="AL2394" s="51">
        <v>76.772013732012056</v>
      </c>
      <c r="AM2394" s="51">
        <v>173.77621343480533</v>
      </c>
    </row>
    <row r="2395" spans="1:39">
      <c r="A2395" t="s">
        <v>4931</v>
      </c>
      <c r="B2395">
        <v>7</v>
      </c>
      <c r="C2395" t="s">
        <v>4932</v>
      </c>
      <c r="D2395" t="s">
        <v>4149</v>
      </c>
      <c r="E2395" t="s">
        <v>137</v>
      </c>
      <c r="F2395" t="s">
        <v>138</v>
      </c>
      <c r="G2395" t="s">
        <v>139</v>
      </c>
      <c r="H2395" t="s">
        <v>140</v>
      </c>
      <c r="I2395" t="s">
        <v>10</v>
      </c>
      <c r="J2395" t="s">
        <v>4150</v>
      </c>
      <c r="K2395">
        <v>50</v>
      </c>
      <c r="L2395">
        <v>79472120</v>
      </c>
      <c r="M2395" t="s">
        <v>2145</v>
      </c>
      <c r="N2395">
        <v>392</v>
      </c>
      <c r="O2395">
        <v>2734476.7049600072</v>
      </c>
      <c r="P2395" s="49" t="s">
        <v>34</v>
      </c>
      <c r="Q2395" s="49">
        <v>8750000</v>
      </c>
      <c r="R2395" s="49">
        <v>32.510452999999998</v>
      </c>
      <c r="S2395" s="49">
        <v>52.540310169999998</v>
      </c>
      <c r="T2395" s="49">
        <v>91.068026500905589</v>
      </c>
      <c r="U2395" s="49" t="s">
        <v>2146</v>
      </c>
      <c r="V2395" s="49">
        <v>0.38716777524115931</v>
      </c>
      <c r="W2395" s="49">
        <v>1.46361538099982</v>
      </c>
      <c r="X2395" s="49">
        <v>2.8030414572599698</v>
      </c>
      <c r="Y2395" s="49">
        <v>43.290639746693699</v>
      </c>
      <c r="Z2395" s="49">
        <v>0.42787999999999998</v>
      </c>
      <c r="AA2395" s="49">
        <v>144.40234570000001</v>
      </c>
      <c r="AB2395" s="49">
        <v>1.7927415840000001</v>
      </c>
      <c r="AC2395" s="51">
        <v>0.6227652678487694</v>
      </c>
      <c r="AD2395" s="53">
        <v>87500</v>
      </c>
      <c r="AE2395" s="51">
        <v>31.251162342400082</v>
      </c>
      <c r="AF2395" s="51">
        <v>82.842749298788647</v>
      </c>
      <c r="AG2395" s="51">
        <v>13.367287048372464</v>
      </c>
      <c r="AH2395" s="51">
        <v>0.23909819529088833</v>
      </c>
      <c r="AI2395" s="51">
        <v>0.1613573566970927</v>
      </c>
      <c r="AJ2395" s="51">
        <v>0.11715383591147577</v>
      </c>
      <c r="AK2395" s="51">
        <v>125.42906445598952</v>
      </c>
      <c r="AL2395" s="51">
        <v>76.866972619984082</v>
      </c>
      <c r="AM2395" s="51">
        <v>173.99115629199494</v>
      </c>
    </row>
    <row r="2396" spans="1:39">
      <c r="A2396" t="s">
        <v>4933</v>
      </c>
      <c r="B2396">
        <v>7</v>
      </c>
      <c r="C2396" t="s">
        <v>4934</v>
      </c>
      <c r="D2396" t="s">
        <v>4149</v>
      </c>
      <c r="E2396" t="s">
        <v>137</v>
      </c>
      <c r="F2396" t="s">
        <v>138</v>
      </c>
      <c r="G2396" t="s">
        <v>139</v>
      </c>
      <c r="H2396" t="s">
        <v>140</v>
      </c>
      <c r="I2396" t="s">
        <v>10</v>
      </c>
      <c r="J2396" t="s">
        <v>4150</v>
      </c>
      <c r="K2396">
        <v>50</v>
      </c>
      <c r="L2396">
        <v>79472120</v>
      </c>
      <c r="M2396" t="s">
        <v>2145</v>
      </c>
      <c r="N2396">
        <v>393</v>
      </c>
      <c r="O2396">
        <v>2741470.2515200074</v>
      </c>
      <c r="P2396" s="49" t="s">
        <v>34</v>
      </c>
      <c r="Q2396" s="49">
        <v>8750000</v>
      </c>
      <c r="R2396" s="49">
        <v>32.510452999999998</v>
      </c>
      <c r="S2396" s="49">
        <v>52.540310169999998</v>
      </c>
      <c r="T2396" s="49">
        <v>91.068026500905589</v>
      </c>
      <c r="U2396" s="49" t="s">
        <v>2146</v>
      </c>
      <c r="V2396" s="49">
        <v>0.38716777524115931</v>
      </c>
      <c r="W2396" s="49">
        <v>1.46361538099982</v>
      </c>
      <c r="X2396" s="49">
        <v>2.8030414572599698</v>
      </c>
      <c r="Y2396" s="49">
        <v>43.290639746693699</v>
      </c>
      <c r="Z2396" s="49">
        <v>0.42787999999999998</v>
      </c>
      <c r="AA2396" s="49">
        <v>144.40234570000001</v>
      </c>
      <c r="AB2396" s="49">
        <v>1.7927415840000001</v>
      </c>
      <c r="AC2396" s="51">
        <v>0.6227652678487694</v>
      </c>
      <c r="AD2396" s="53">
        <v>87500</v>
      </c>
      <c r="AE2396" s="51">
        <v>31.331088588800085</v>
      </c>
      <c r="AF2396" s="51">
        <v>83.054623337915999</v>
      </c>
      <c r="AG2396" s="51">
        <v>13.417962683758564</v>
      </c>
      <c r="AH2396" s="51">
        <v>0.23917812486521542</v>
      </c>
      <c r="AI2396" s="51">
        <v>0.16155587906486851</v>
      </c>
      <c r="AJ2396" s="51">
        <v>0.11715383591147577</v>
      </c>
      <c r="AK2396" s="51">
        <v>125.58338326347007</v>
      </c>
      <c r="AL2396" s="51">
        <v>76.961544158094526</v>
      </c>
      <c r="AM2396" s="51">
        <v>174.2052223688456</v>
      </c>
    </row>
    <row r="2397" spans="1:39">
      <c r="A2397" t="s">
        <v>4935</v>
      </c>
      <c r="B2397">
        <v>7</v>
      </c>
      <c r="C2397" t="s">
        <v>4936</v>
      </c>
      <c r="D2397" t="s">
        <v>4149</v>
      </c>
      <c r="E2397" t="s">
        <v>137</v>
      </c>
      <c r="F2397" t="s">
        <v>138</v>
      </c>
      <c r="G2397" t="s">
        <v>139</v>
      </c>
      <c r="H2397" t="s">
        <v>140</v>
      </c>
      <c r="I2397" t="s">
        <v>10</v>
      </c>
      <c r="J2397" t="s">
        <v>4150</v>
      </c>
      <c r="K2397">
        <v>50</v>
      </c>
      <c r="L2397">
        <v>79472120</v>
      </c>
      <c r="M2397" t="s">
        <v>2145</v>
      </c>
      <c r="N2397">
        <v>394</v>
      </c>
      <c r="O2397">
        <v>2748463.7980800075</v>
      </c>
      <c r="P2397" s="49" t="s">
        <v>34</v>
      </c>
      <c r="Q2397" s="49">
        <v>8750000</v>
      </c>
      <c r="R2397" s="49">
        <v>32.510452999999998</v>
      </c>
      <c r="S2397" s="49">
        <v>52.540310169999998</v>
      </c>
      <c r="T2397" s="49">
        <v>91.068026500905589</v>
      </c>
      <c r="U2397" s="49" t="s">
        <v>2146</v>
      </c>
      <c r="V2397" s="49">
        <v>0.38716777524115931</v>
      </c>
      <c r="W2397" s="49">
        <v>1.46361538099982</v>
      </c>
      <c r="X2397" s="49">
        <v>2.8030414572599698</v>
      </c>
      <c r="Y2397" s="49">
        <v>43.290639746693699</v>
      </c>
      <c r="Z2397" s="49">
        <v>0.42787999999999998</v>
      </c>
      <c r="AA2397" s="49">
        <v>144.40234570000001</v>
      </c>
      <c r="AB2397" s="49">
        <v>1.7927415840000001</v>
      </c>
      <c r="AC2397" s="51">
        <v>0.6227652678487694</v>
      </c>
      <c r="AD2397" s="53">
        <v>87500</v>
      </c>
      <c r="AE2397" s="51">
        <v>31.411014835200085</v>
      </c>
      <c r="AF2397" s="51">
        <v>83.266497377043322</v>
      </c>
      <c r="AG2397" s="51">
        <v>13.468654823640074</v>
      </c>
      <c r="AH2397" s="51">
        <v>0.23925602254199554</v>
      </c>
      <c r="AI2397" s="51">
        <v>0.16175358935361439</v>
      </c>
      <c r="AJ2397" s="51">
        <v>0.11715383591147577</v>
      </c>
      <c r="AK2397" s="51">
        <v>125.73707081176866</v>
      </c>
      <c r="AL2397" s="51">
        <v>77.055728840236085</v>
      </c>
      <c r="AM2397" s="51">
        <v>174.41841278330125</v>
      </c>
    </row>
    <row r="2398" spans="1:39">
      <c r="A2398" t="s">
        <v>4937</v>
      </c>
      <c r="B2398">
        <v>7</v>
      </c>
      <c r="C2398" t="s">
        <v>4938</v>
      </c>
      <c r="D2398" t="s">
        <v>4149</v>
      </c>
      <c r="E2398" t="s">
        <v>137</v>
      </c>
      <c r="F2398" t="s">
        <v>138</v>
      </c>
      <c r="G2398" t="s">
        <v>139</v>
      </c>
      <c r="H2398" t="s">
        <v>140</v>
      </c>
      <c r="I2398" t="s">
        <v>10</v>
      </c>
      <c r="J2398" t="s">
        <v>4150</v>
      </c>
      <c r="K2398">
        <v>50</v>
      </c>
      <c r="L2398">
        <v>79472120</v>
      </c>
      <c r="M2398" t="s">
        <v>2145</v>
      </c>
      <c r="N2398">
        <v>395</v>
      </c>
      <c r="O2398">
        <v>2755457.3446400077</v>
      </c>
      <c r="P2398" s="49" t="s">
        <v>34</v>
      </c>
      <c r="Q2398" s="49">
        <v>8750000</v>
      </c>
      <c r="R2398" s="49">
        <v>32.510452999999998</v>
      </c>
      <c r="S2398" s="49">
        <v>52.540310169999998</v>
      </c>
      <c r="T2398" s="49">
        <v>91.068026500905589</v>
      </c>
      <c r="U2398" s="49" t="s">
        <v>2146</v>
      </c>
      <c r="V2398" s="49">
        <v>0.38716777524115931</v>
      </c>
      <c r="W2398" s="49">
        <v>1.46361538099982</v>
      </c>
      <c r="X2398" s="49">
        <v>2.8030414572599698</v>
      </c>
      <c r="Y2398" s="49">
        <v>43.290639746693699</v>
      </c>
      <c r="Z2398" s="49">
        <v>0.42787999999999998</v>
      </c>
      <c r="AA2398" s="49">
        <v>144.40234570000001</v>
      </c>
      <c r="AB2398" s="49">
        <v>1.7927415840000001</v>
      </c>
      <c r="AC2398" s="51">
        <v>0.6227652678487694</v>
      </c>
      <c r="AD2398" s="53">
        <v>87500</v>
      </c>
      <c r="AE2398" s="51">
        <v>31.490941081600088</v>
      </c>
      <c r="AF2398" s="51">
        <v>83.478371416170674</v>
      </c>
      <c r="AG2398" s="51">
        <v>13.519363038513109</v>
      </c>
      <c r="AH2398" s="51">
        <v>0.2393318930525308</v>
      </c>
      <c r="AI2398" s="51">
        <v>0.16195048860158118</v>
      </c>
      <c r="AJ2398" s="51">
        <v>0.11715383591147577</v>
      </c>
      <c r="AK2398" s="51">
        <v>125.89012790795626</v>
      </c>
      <c r="AL2398" s="51">
        <v>77.149527161007853</v>
      </c>
      <c r="AM2398" s="51">
        <v>174.63072865490466</v>
      </c>
    </row>
    <row r="2399" spans="1:39">
      <c r="A2399" t="s">
        <v>4939</v>
      </c>
      <c r="B2399">
        <v>7</v>
      </c>
      <c r="C2399" t="s">
        <v>4940</v>
      </c>
      <c r="D2399" t="s">
        <v>4149</v>
      </c>
      <c r="E2399" t="s">
        <v>137</v>
      </c>
      <c r="F2399" t="s">
        <v>138</v>
      </c>
      <c r="G2399" t="s">
        <v>139</v>
      </c>
      <c r="H2399" t="s">
        <v>140</v>
      </c>
      <c r="I2399" t="s">
        <v>10</v>
      </c>
      <c r="J2399" t="s">
        <v>4150</v>
      </c>
      <c r="K2399">
        <v>50</v>
      </c>
      <c r="L2399">
        <v>79472120</v>
      </c>
      <c r="M2399" t="s">
        <v>2145</v>
      </c>
      <c r="N2399">
        <v>396</v>
      </c>
      <c r="O2399">
        <v>2762450.8912000079</v>
      </c>
      <c r="P2399" s="49" t="s">
        <v>34</v>
      </c>
      <c r="Q2399" s="49">
        <v>8750000</v>
      </c>
      <c r="R2399" s="49">
        <v>32.510452999999998</v>
      </c>
      <c r="S2399" s="49">
        <v>52.540310169999998</v>
      </c>
      <c r="T2399" s="49">
        <v>91.068026500905589</v>
      </c>
      <c r="U2399" s="49" t="s">
        <v>2146</v>
      </c>
      <c r="V2399" s="49">
        <v>0.38716777524115931</v>
      </c>
      <c r="W2399" s="49">
        <v>1.46361538099982</v>
      </c>
      <c r="X2399" s="49">
        <v>2.8030414572599698</v>
      </c>
      <c r="Y2399" s="49">
        <v>43.290639746693699</v>
      </c>
      <c r="Z2399" s="49">
        <v>0.42787999999999998</v>
      </c>
      <c r="AA2399" s="49">
        <v>144.40234570000001</v>
      </c>
      <c r="AB2399" s="49">
        <v>1.7927415840000001</v>
      </c>
      <c r="AC2399" s="51">
        <v>0.6227652678487694</v>
      </c>
      <c r="AD2399" s="53">
        <v>87500</v>
      </c>
      <c r="AE2399" s="51">
        <v>31.570867328000091</v>
      </c>
      <c r="AF2399" s="51">
        <v>83.690245455298012</v>
      </c>
      <c r="AG2399" s="51">
        <v>13.570086899878483</v>
      </c>
      <c r="AH2399" s="51">
        <v>0.23940574113890351</v>
      </c>
      <c r="AI2399" s="51">
        <v>0.16214657784851111</v>
      </c>
      <c r="AJ2399" s="51">
        <v>0.11715383591147577</v>
      </c>
      <c r="AK2399" s="51">
        <v>126.04255536026308</v>
      </c>
      <c r="AL2399" s="51">
        <v>77.242939615719365</v>
      </c>
      <c r="AM2399" s="51">
        <v>174.84217110480677</v>
      </c>
    </row>
    <row r="2400" spans="1:39">
      <c r="A2400" t="s">
        <v>4941</v>
      </c>
      <c r="B2400">
        <v>7</v>
      </c>
      <c r="C2400" t="s">
        <v>4942</v>
      </c>
      <c r="D2400" t="s">
        <v>4149</v>
      </c>
      <c r="E2400" t="s">
        <v>137</v>
      </c>
      <c r="F2400" t="s">
        <v>138</v>
      </c>
      <c r="G2400" t="s">
        <v>139</v>
      </c>
      <c r="H2400" t="s">
        <v>140</v>
      </c>
      <c r="I2400" t="s">
        <v>10</v>
      </c>
      <c r="J2400" t="s">
        <v>4150</v>
      </c>
      <c r="K2400">
        <v>50</v>
      </c>
      <c r="L2400">
        <v>79472120</v>
      </c>
      <c r="M2400" t="s">
        <v>2145</v>
      </c>
      <c r="N2400">
        <v>397</v>
      </c>
      <c r="O2400">
        <v>2769444.437760008</v>
      </c>
      <c r="P2400" s="49" t="s">
        <v>34</v>
      </c>
      <c r="Q2400" s="49">
        <v>8750000</v>
      </c>
      <c r="R2400" s="49">
        <v>32.510452999999998</v>
      </c>
      <c r="S2400" s="49">
        <v>52.540310169999998</v>
      </c>
      <c r="T2400" s="49">
        <v>91.068026500905589</v>
      </c>
      <c r="U2400" s="49" t="s">
        <v>2146</v>
      </c>
      <c r="V2400" s="49">
        <v>0.38716777524115931</v>
      </c>
      <c r="W2400" s="49">
        <v>1.46361538099982</v>
      </c>
      <c r="X2400" s="49">
        <v>2.8030414572599698</v>
      </c>
      <c r="Y2400" s="49">
        <v>43.290639746693699</v>
      </c>
      <c r="Z2400" s="49">
        <v>0.42787999999999998</v>
      </c>
      <c r="AA2400" s="49">
        <v>144.40234570000001</v>
      </c>
      <c r="AB2400" s="49">
        <v>1.7927415840000001</v>
      </c>
      <c r="AC2400" s="51">
        <v>0.6227652678487694</v>
      </c>
      <c r="AD2400" s="53">
        <v>87500</v>
      </c>
      <c r="AE2400" s="51">
        <v>31.65079357440009</v>
      </c>
      <c r="AF2400" s="51">
        <v>83.902119494425349</v>
      </c>
      <c r="AG2400" s="51">
        <v>13.620825980244033</v>
      </c>
      <c r="AH2400" s="51">
        <v>0.23947757155399405</v>
      </c>
      <c r="AI2400" s="51">
        <v>0.16234185813564617</v>
      </c>
      <c r="AJ2400" s="51">
        <v>0.11715383591147577</v>
      </c>
      <c r="AK2400" s="51">
        <v>126.19435397808519</v>
      </c>
      <c r="AL2400" s="51">
        <v>77.335966700394607</v>
      </c>
      <c r="AM2400" s="51">
        <v>175.05274125577574</v>
      </c>
    </row>
    <row r="2401" spans="1:39">
      <c r="A2401" t="s">
        <v>4943</v>
      </c>
      <c r="B2401">
        <v>7</v>
      </c>
      <c r="C2401" t="s">
        <v>4944</v>
      </c>
      <c r="D2401" t="s">
        <v>4149</v>
      </c>
      <c r="E2401" t="s">
        <v>137</v>
      </c>
      <c r="F2401" t="s">
        <v>138</v>
      </c>
      <c r="G2401" t="s">
        <v>139</v>
      </c>
      <c r="H2401" t="s">
        <v>140</v>
      </c>
      <c r="I2401" t="s">
        <v>10</v>
      </c>
      <c r="J2401" t="s">
        <v>4150</v>
      </c>
      <c r="K2401">
        <v>50</v>
      </c>
      <c r="L2401">
        <v>79472120</v>
      </c>
      <c r="M2401" t="s">
        <v>2145</v>
      </c>
      <c r="N2401">
        <v>398</v>
      </c>
      <c r="O2401">
        <v>2776437.9843200082</v>
      </c>
      <c r="P2401" s="49" t="s">
        <v>34</v>
      </c>
      <c r="Q2401" s="49">
        <v>8750000</v>
      </c>
      <c r="R2401" s="49">
        <v>32.510452999999998</v>
      </c>
      <c r="S2401" s="49">
        <v>52.540310169999998</v>
      </c>
      <c r="T2401" s="49">
        <v>91.068026500905589</v>
      </c>
      <c r="U2401" s="49" t="s">
        <v>2146</v>
      </c>
      <c r="V2401" s="49">
        <v>0.38716777524115931</v>
      </c>
      <c r="W2401" s="49">
        <v>1.46361538099982</v>
      </c>
      <c r="X2401" s="49">
        <v>2.8030414572599698</v>
      </c>
      <c r="Y2401" s="49">
        <v>43.290639746693699</v>
      </c>
      <c r="Z2401" s="49">
        <v>0.42787999999999998</v>
      </c>
      <c r="AA2401" s="49">
        <v>144.40234570000001</v>
      </c>
      <c r="AB2401" s="49">
        <v>1.7927415840000001</v>
      </c>
      <c r="AC2401" s="51">
        <v>0.6227652678487694</v>
      </c>
      <c r="AD2401" s="53">
        <v>87500</v>
      </c>
      <c r="AE2401" s="51">
        <v>31.730719820800093</v>
      </c>
      <c r="AF2401" s="51">
        <v>84.113993533552687</v>
      </c>
      <c r="AG2401" s="51">
        <v>13.671579853126881</v>
      </c>
      <c r="AH2401" s="51">
        <v>0.23954738906140241</v>
      </c>
      <c r="AI2401" s="51">
        <v>0.16253633050573624</v>
      </c>
      <c r="AJ2401" s="51">
        <v>0.11715383591147577</v>
      </c>
      <c r="AK2401" s="51">
        <v>126.34552457199078</v>
      </c>
      <c r="AL2401" s="51">
        <v>77.428608911775882</v>
      </c>
      <c r="AM2401" s="51">
        <v>175.26244023220568</v>
      </c>
    </row>
    <row r="2402" spans="1:39">
      <c r="A2402" t="s">
        <v>4945</v>
      </c>
      <c r="B2402">
        <v>7</v>
      </c>
      <c r="C2402" t="s">
        <v>4946</v>
      </c>
      <c r="D2402" t="s">
        <v>4149</v>
      </c>
      <c r="E2402" t="s">
        <v>137</v>
      </c>
      <c r="F2402" t="s">
        <v>138</v>
      </c>
      <c r="G2402" t="s">
        <v>139</v>
      </c>
      <c r="H2402" t="s">
        <v>140</v>
      </c>
      <c r="I2402" t="s">
        <v>10</v>
      </c>
      <c r="J2402" t="s">
        <v>4150</v>
      </c>
      <c r="K2402">
        <v>50</v>
      </c>
      <c r="L2402">
        <v>79472120</v>
      </c>
      <c r="M2402" t="s">
        <v>2145</v>
      </c>
      <c r="N2402">
        <v>399</v>
      </c>
      <c r="O2402">
        <v>2783431.5308800084</v>
      </c>
      <c r="P2402" s="49" t="s">
        <v>34</v>
      </c>
      <c r="Q2402" s="49">
        <v>8750000</v>
      </c>
      <c r="R2402" s="49">
        <v>32.510452999999998</v>
      </c>
      <c r="S2402" s="49">
        <v>52.540310169999998</v>
      </c>
      <c r="T2402" s="49">
        <v>91.068026500905589</v>
      </c>
      <c r="U2402" s="49" t="s">
        <v>2146</v>
      </c>
      <c r="V2402" s="49">
        <v>0.38716777524115931</v>
      </c>
      <c r="W2402" s="49">
        <v>1.46361538099982</v>
      </c>
      <c r="X2402" s="49">
        <v>2.8030414572599698</v>
      </c>
      <c r="Y2402" s="49">
        <v>43.290639746693699</v>
      </c>
      <c r="Z2402" s="49">
        <v>0.42787999999999998</v>
      </c>
      <c r="AA2402" s="49">
        <v>144.40234570000001</v>
      </c>
      <c r="AB2402" s="49">
        <v>1.7927415840000001</v>
      </c>
      <c r="AC2402" s="51">
        <v>0.6227652678487694</v>
      </c>
      <c r="AD2402" s="53">
        <v>87500</v>
      </c>
      <c r="AE2402" s="51">
        <v>31.810646067200096</v>
      </c>
      <c r="AF2402" s="51">
        <v>84.325867572680039</v>
      </c>
      <c r="AG2402" s="51">
        <v>13.722348093055706</v>
      </c>
      <c r="AH2402" s="51">
        <v>0.23961519843546994</v>
      </c>
      <c r="AI2402" s="51">
        <v>0.16272999600304713</v>
      </c>
      <c r="AJ2402" s="51">
        <v>0.11715383591147577</v>
      </c>
      <c r="AK2402" s="51">
        <v>126.49606795372645</v>
      </c>
      <c r="AL2402" s="51">
        <v>77.520866747327673</v>
      </c>
      <c r="AM2402" s="51">
        <v>175.47126916012522</v>
      </c>
    </row>
    <row r="2403" spans="1:39">
      <c r="A2403" t="s">
        <v>4947</v>
      </c>
      <c r="B2403">
        <v>7</v>
      </c>
      <c r="C2403" t="s">
        <v>4948</v>
      </c>
      <c r="D2403" t="s">
        <v>4149</v>
      </c>
      <c r="E2403" t="s">
        <v>137</v>
      </c>
      <c r="F2403" t="s">
        <v>138</v>
      </c>
      <c r="G2403" t="s">
        <v>139</v>
      </c>
      <c r="H2403" t="s">
        <v>140</v>
      </c>
      <c r="I2403" t="s">
        <v>10</v>
      </c>
      <c r="J2403" t="s">
        <v>4150</v>
      </c>
      <c r="K2403">
        <v>50</v>
      </c>
      <c r="L2403">
        <v>79472120</v>
      </c>
      <c r="M2403" t="s">
        <v>2145</v>
      </c>
      <c r="N2403">
        <v>400</v>
      </c>
      <c r="O2403">
        <v>2790425.0774400085</v>
      </c>
      <c r="P2403" s="49" t="s">
        <v>34</v>
      </c>
      <c r="Q2403" s="49">
        <v>8750000</v>
      </c>
      <c r="R2403" s="49">
        <v>32.510452999999998</v>
      </c>
      <c r="S2403" s="49">
        <v>52.540310169999998</v>
      </c>
      <c r="T2403" s="49">
        <v>91.068026500905589</v>
      </c>
      <c r="U2403" s="49" t="s">
        <v>2146</v>
      </c>
      <c r="V2403" s="49">
        <v>0.38716777524115931</v>
      </c>
      <c r="W2403" s="49">
        <v>1.46361538099982</v>
      </c>
      <c r="X2403" s="49">
        <v>2.8030414572599698</v>
      </c>
      <c r="Y2403" s="49">
        <v>43.290639746693699</v>
      </c>
      <c r="Z2403" s="49">
        <v>0.42787999999999998</v>
      </c>
      <c r="AA2403" s="49">
        <v>144.40234570000001</v>
      </c>
      <c r="AB2403" s="49">
        <v>1.7927415840000001</v>
      </c>
      <c r="AC2403" s="51">
        <v>0.6227652678487694</v>
      </c>
      <c r="AD2403" s="53">
        <v>87500</v>
      </c>
      <c r="AE2403" s="51">
        <v>31.890572313600096</v>
      </c>
      <c r="AF2403" s="51">
        <v>84.537741611807377</v>
      </c>
      <c r="AG2403" s="51">
        <v>13.773130275572944</v>
      </c>
      <c r="AH2403" s="51">
        <v>0.23968100446094817</v>
      </c>
      <c r="AI2403" s="51">
        <v>0.1629228556733677</v>
      </c>
      <c r="AJ2403" s="51">
        <v>0.11715383591147577</v>
      </c>
      <c r="AK2403" s="51">
        <v>126.6459849362227</v>
      </c>
      <c r="AL2403" s="51">
        <v>77.612740705239986</v>
      </c>
      <c r="AM2403" s="51">
        <v>175.67922916720542</v>
      </c>
    </row>
    <row r="2404" spans="1:39">
      <c r="A2404" t="s">
        <v>4949</v>
      </c>
      <c r="B2404">
        <v>7</v>
      </c>
      <c r="C2404" t="s">
        <v>4950</v>
      </c>
      <c r="D2404" t="s">
        <v>4149</v>
      </c>
      <c r="E2404" t="s">
        <v>137</v>
      </c>
      <c r="F2404" t="s">
        <v>138</v>
      </c>
      <c r="G2404" t="s">
        <v>139</v>
      </c>
      <c r="H2404" t="s">
        <v>140</v>
      </c>
      <c r="I2404" t="s">
        <v>10</v>
      </c>
      <c r="J2404" t="s">
        <v>4150</v>
      </c>
      <c r="K2404">
        <v>50</v>
      </c>
      <c r="L2404">
        <v>79472120</v>
      </c>
      <c r="M2404" t="s">
        <v>2145</v>
      </c>
      <c r="N2404">
        <v>401</v>
      </c>
      <c r="O2404">
        <v>2797418.6240000087</v>
      </c>
      <c r="P2404" s="49" t="s">
        <v>34</v>
      </c>
      <c r="Q2404" s="49">
        <v>8750000</v>
      </c>
      <c r="R2404" s="49">
        <v>32.510452999999998</v>
      </c>
      <c r="S2404" s="49">
        <v>52.540310169999998</v>
      </c>
      <c r="T2404" s="49">
        <v>91.068026500905589</v>
      </c>
      <c r="U2404" s="49" t="s">
        <v>2146</v>
      </c>
      <c r="V2404" s="49">
        <v>0.38716777524115931</v>
      </c>
      <c r="W2404" s="49">
        <v>1.46361538099982</v>
      </c>
      <c r="X2404" s="49">
        <v>2.8030414572599698</v>
      </c>
      <c r="Y2404" s="49">
        <v>43.290639746693699</v>
      </c>
      <c r="Z2404" s="49">
        <v>0.42787999999999998</v>
      </c>
      <c r="AA2404" s="49">
        <v>144.40234570000001</v>
      </c>
      <c r="AB2404" s="49">
        <v>1.7927415840000001</v>
      </c>
      <c r="AC2404" s="51">
        <v>0.6227652678487694</v>
      </c>
      <c r="AD2404" s="53">
        <v>87500</v>
      </c>
      <c r="AE2404" s="51">
        <v>31.970498560000099</v>
      </c>
      <c r="AF2404" s="51">
        <v>84.749615650934714</v>
      </c>
      <c r="AG2404" s="51">
        <v>13.82392597723709</v>
      </c>
      <c r="AH2404" s="51">
        <v>0.23974481193336628</v>
      </c>
      <c r="AI2404" s="51">
        <v>0.1631149105640177</v>
      </c>
      <c r="AJ2404" s="51">
        <v>0.11715383591147577</v>
      </c>
      <c r="AK2404" s="51">
        <v>126.79527633360006</v>
      </c>
      <c r="AL2404" s="51">
        <v>77.704231284432112</v>
      </c>
      <c r="AM2404" s="51">
        <v>175.88632138276802</v>
      </c>
    </row>
    <row r="2405" spans="1:39">
      <c r="A2405" t="s">
        <v>4951</v>
      </c>
      <c r="B2405">
        <v>7</v>
      </c>
      <c r="C2405" t="s">
        <v>4952</v>
      </c>
      <c r="D2405" t="s">
        <v>4149</v>
      </c>
      <c r="E2405" t="s">
        <v>137</v>
      </c>
      <c r="F2405" t="s">
        <v>138</v>
      </c>
      <c r="G2405" t="s">
        <v>139</v>
      </c>
      <c r="H2405" t="s">
        <v>140</v>
      </c>
      <c r="I2405" t="s">
        <v>10</v>
      </c>
      <c r="J2405" t="s">
        <v>4150</v>
      </c>
      <c r="K2405">
        <v>50</v>
      </c>
      <c r="L2405">
        <v>79472120</v>
      </c>
      <c r="M2405" t="s">
        <v>2145</v>
      </c>
      <c r="N2405">
        <v>402</v>
      </c>
      <c r="O2405">
        <v>2804412.1705600088</v>
      </c>
      <c r="P2405" s="49" t="s">
        <v>34</v>
      </c>
      <c r="Q2405" s="49">
        <v>8750000</v>
      </c>
      <c r="R2405" s="49">
        <v>32.510452999999998</v>
      </c>
      <c r="S2405" s="49">
        <v>52.540310169999998</v>
      </c>
      <c r="T2405" s="49">
        <v>91.068026500905589</v>
      </c>
      <c r="U2405" s="49" t="s">
        <v>2146</v>
      </c>
      <c r="V2405" s="49">
        <v>0.38716777524115931</v>
      </c>
      <c r="W2405" s="49">
        <v>1.46361538099982</v>
      </c>
      <c r="X2405" s="49">
        <v>2.8030414572599698</v>
      </c>
      <c r="Y2405" s="49">
        <v>43.290639746693699</v>
      </c>
      <c r="Z2405" s="49">
        <v>0.42787999999999998</v>
      </c>
      <c r="AA2405" s="49">
        <v>144.40234570000001</v>
      </c>
      <c r="AB2405" s="49">
        <v>1.7927415840000001</v>
      </c>
      <c r="AC2405" s="51">
        <v>0.6227652678487694</v>
      </c>
      <c r="AD2405" s="53">
        <v>87500</v>
      </c>
      <c r="AE2405" s="51">
        <v>32.050424806400102</v>
      </c>
      <c r="AF2405" s="51">
        <v>84.961489690062066</v>
      </c>
      <c r="AG2405" s="51">
        <v>13.874734775624846</v>
      </c>
      <c r="AH2405" s="51">
        <v>0.23980662565844624</v>
      </c>
      <c r="AI2405" s="51">
        <v>0.1633061617238542</v>
      </c>
      <c r="AJ2405" s="51">
        <v>0.11715383591147577</v>
      </c>
      <c r="AK2405" s="51">
        <v>126.94394296117409</v>
      </c>
      <c r="AL2405" s="51">
        <v>77.795338984555698</v>
      </c>
      <c r="AM2405" s="51">
        <v>176.09254693779249</v>
      </c>
    </row>
    <row r="2406" spans="1:39">
      <c r="A2406" t="s">
        <v>4953</v>
      </c>
      <c r="B2406">
        <v>7</v>
      </c>
      <c r="C2406" t="s">
        <v>4954</v>
      </c>
      <c r="D2406" t="s">
        <v>4149</v>
      </c>
      <c r="E2406" t="s">
        <v>137</v>
      </c>
      <c r="F2406" t="s">
        <v>138</v>
      </c>
      <c r="G2406" t="s">
        <v>139</v>
      </c>
      <c r="H2406" t="s">
        <v>140</v>
      </c>
      <c r="I2406" t="s">
        <v>10</v>
      </c>
      <c r="J2406" t="s">
        <v>4150</v>
      </c>
      <c r="K2406">
        <v>50</v>
      </c>
      <c r="L2406">
        <v>79472120</v>
      </c>
      <c r="M2406" t="s">
        <v>2145</v>
      </c>
      <c r="N2406">
        <v>403</v>
      </c>
      <c r="O2406">
        <v>2811405.717120009</v>
      </c>
      <c r="P2406" s="49" t="s">
        <v>34</v>
      </c>
      <c r="Q2406" s="49">
        <v>8750000</v>
      </c>
      <c r="R2406" s="49">
        <v>32.510452999999998</v>
      </c>
      <c r="S2406" s="49">
        <v>52.540310169999998</v>
      </c>
      <c r="T2406" s="49">
        <v>91.068026500905589</v>
      </c>
      <c r="U2406" s="49" t="s">
        <v>2146</v>
      </c>
      <c r="V2406" s="49">
        <v>0.38716777524115931</v>
      </c>
      <c r="W2406" s="49">
        <v>1.46361538099982</v>
      </c>
      <c r="X2406" s="49">
        <v>2.8030414572599698</v>
      </c>
      <c r="Y2406" s="49">
        <v>43.290639746693699</v>
      </c>
      <c r="Z2406" s="49">
        <v>0.42787999999999998</v>
      </c>
      <c r="AA2406" s="49">
        <v>144.40234570000001</v>
      </c>
      <c r="AB2406" s="49">
        <v>1.7927415840000001</v>
      </c>
      <c r="AC2406" s="51">
        <v>0.6227652678487694</v>
      </c>
      <c r="AD2406" s="53">
        <v>87500</v>
      </c>
      <c r="AE2406" s="51">
        <v>32.130351052800101</v>
      </c>
      <c r="AF2406" s="51">
        <v>85.17336372918939</v>
      </c>
      <c r="AG2406" s="51">
        <v>13.925556249333329</v>
      </c>
      <c r="AH2406" s="51">
        <v>0.2398664504523958</v>
      </c>
      <c r="AI2406" s="51">
        <v>0.16349661020327841</v>
      </c>
      <c r="AJ2406" s="51">
        <v>0.11715383591147577</v>
      </c>
      <c r="AK2406" s="51">
        <v>127.09198563546063</v>
      </c>
      <c r="AL2406" s="51">
        <v>77.886064305997962</v>
      </c>
      <c r="AM2406" s="51">
        <v>176.29790696492327</v>
      </c>
    </row>
    <row r="2407" spans="1:39">
      <c r="A2407" t="s">
        <v>4955</v>
      </c>
      <c r="B2407">
        <v>7</v>
      </c>
      <c r="C2407" t="s">
        <v>4956</v>
      </c>
      <c r="D2407" t="s">
        <v>4149</v>
      </c>
      <c r="E2407" t="s">
        <v>137</v>
      </c>
      <c r="F2407" t="s">
        <v>138</v>
      </c>
      <c r="G2407" t="s">
        <v>139</v>
      </c>
      <c r="H2407" t="s">
        <v>140</v>
      </c>
      <c r="I2407" t="s">
        <v>10</v>
      </c>
      <c r="J2407" t="s">
        <v>4150</v>
      </c>
      <c r="K2407">
        <v>50</v>
      </c>
      <c r="L2407">
        <v>79472120</v>
      </c>
      <c r="M2407" t="s">
        <v>2145</v>
      </c>
      <c r="N2407">
        <v>404</v>
      </c>
      <c r="O2407">
        <v>2818399.2636800092</v>
      </c>
      <c r="P2407" s="49" t="s">
        <v>34</v>
      </c>
      <c r="Q2407" s="49">
        <v>8750000</v>
      </c>
      <c r="R2407" s="49">
        <v>32.510452999999998</v>
      </c>
      <c r="S2407" s="49">
        <v>52.540310169999998</v>
      </c>
      <c r="T2407" s="49">
        <v>91.068026500905589</v>
      </c>
      <c r="U2407" s="49" t="s">
        <v>2146</v>
      </c>
      <c r="V2407" s="49">
        <v>0.38716777524115931</v>
      </c>
      <c r="W2407" s="49">
        <v>1.46361538099982</v>
      </c>
      <c r="X2407" s="49">
        <v>2.8030414572599698</v>
      </c>
      <c r="Y2407" s="49">
        <v>43.290639746693699</v>
      </c>
      <c r="Z2407" s="49">
        <v>0.42787999999999998</v>
      </c>
      <c r="AA2407" s="49">
        <v>144.40234570000001</v>
      </c>
      <c r="AB2407" s="49">
        <v>1.7927415840000001</v>
      </c>
      <c r="AC2407" s="51">
        <v>0.6227652678487694</v>
      </c>
      <c r="AD2407" s="53">
        <v>87500</v>
      </c>
      <c r="AE2407" s="51">
        <v>32.210277299200108</v>
      </c>
      <c r="AF2407" s="51">
        <v>85.385237768316756</v>
      </c>
      <c r="AG2407" s="51">
        <v>13.976389977982313</v>
      </c>
      <c r="AH2407" s="51">
        <v>0.23992429114180192</v>
      </c>
      <c r="AI2407" s="51">
        <v>0.16368625705424253</v>
      </c>
      <c r="AJ2407" s="51">
        <v>0.11715383591147577</v>
      </c>
      <c r="AK2407" s="51">
        <v>127.23940517418119</v>
      </c>
      <c r="AL2407" s="51">
        <v>77.976407749884999</v>
      </c>
      <c r="AM2407" s="51">
        <v>176.50240259847735</v>
      </c>
    </row>
    <row r="2408" spans="1:39">
      <c r="A2408" t="s">
        <v>4957</v>
      </c>
      <c r="B2408">
        <v>7</v>
      </c>
      <c r="C2408" t="s">
        <v>4958</v>
      </c>
      <c r="D2408" t="s">
        <v>4149</v>
      </c>
      <c r="E2408" t="s">
        <v>137</v>
      </c>
      <c r="F2408" t="s">
        <v>138</v>
      </c>
      <c r="G2408" t="s">
        <v>139</v>
      </c>
      <c r="H2408" t="s">
        <v>140</v>
      </c>
      <c r="I2408" t="s">
        <v>10</v>
      </c>
      <c r="J2408" t="s">
        <v>4150</v>
      </c>
      <c r="K2408">
        <v>50</v>
      </c>
      <c r="L2408">
        <v>79472120</v>
      </c>
      <c r="M2408" t="s">
        <v>2145</v>
      </c>
      <c r="N2408">
        <v>405</v>
      </c>
      <c r="O2408">
        <v>2825392.8102400093</v>
      </c>
      <c r="P2408" s="49" t="s">
        <v>34</v>
      </c>
      <c r="Q2408" s="49">
        <v>8750000</v>
      </c>
      <c r="R2408" s="49">
        <v>32.510452999999998</v>
      </c>
      <c r="S2408" s="49">
        <v>52.540310169999998</v>
      </c>
      <c r="T2408" s="49">
        <v>91.068026500905589</v>
      </c>
      <c r="U2408" s="49" t="s">
        <v>2146</v>
      </c>
      <c r="V2408" s="49">
        <v>0.38716777524115931</v>
      </c>
      <c r="W2408" s="49">
        <v>1.46361538099982</v>
      </c>
      <c r="X2408" s="49">
        <v>2.8030414572599698</v>
      </c>
      <c r="Y2408" s="49">
        <v>43.290639746693699</v>
      </c>
      <c r="Z2408" s="49">
        <v>0.42787999999999998</v>
      </c>
      <c r="AA2408" s="49">
        <v>144.40234570000001</v>
      </c>
      <c r="AB2408" s="49">
        <v>1.7927415840000001</v>
      </c>
      <c r="AC2408" s="51">
        <v>0.6227652678487694</v>
      </c>
      <c r="AD2408" s="53">
        <v>87500</v>
      </c>
      <c r="AE2408" s="51">
        <v>32.290203545600107</v>
      </c>
      <c r="AF2408" s="51">
        <v>85.59711180744408</v>
      </c>
      <c r="AG2408" s="51">
        <v>14.02723554221631</v>
      </c>
      <c r="AH2408" s="51">
        <v>0.23998015256339167</v>
      </c>
      <c r="AI2408" s="51">
        <v>0.16387510333025526</v>
      </c>
      <c r="AJ2408" s="51">
        <v>0.11715383591147577</v>
      </c>
      <c r="AK2408" s="51">
        <v>127.38620239626719</v>
      </c>
      <c r="AL2408" s="51">
        <v>78.066369818084382</v>
      </c>
      <c r="AM2408" s="51">
        <v>176.70603497444998</v>
      </c>
    </row>
    <row r="2409" spans="1:39">
      <c r="A2409" t="s">
        <v>4959</v>
      </c>
      <c r="B2409">
        <v>7</v>
      </c>
      <c r="C2409" t="s">
        <v>4960</v>
      </c>
      <c r="D2409" t="s">
        <v>4149</v>
      </c>
      <c r="E2409" t="s">
        <v>137</v>
      </c>
      <c r="F2409" t="s">
        <v>138</v>
      </c>
      <c r="G2409" t="s">
        <v>139</v>
      </c>
      <c r="H2409" t="s">
        <v>140</v>
      </c>
      <c r="I2409" t="s">
        <v>10</v>
      </c>
      <c r="J2409" t="s">
        <v>4150</v>
      </c>
      <c r="K2409">
        <v>50</v>
      </c>
      <c r="L2409">
        <v>79472120</v>
      </c>
      <c r="M2409" t="s">
        <v>2145</v>
      </c>
      <c r="N2409">
        <v>406</v>
      </c>
      <c r="O2409">
        <v>2832386.3568000095</v>
      </c>
      <c r="P2409" s="49" t="s">
        <v>34</v>
      </c>
      <c r="Q2409" s="49">
        <v>8750000</v>
      </c>
      <c r="R2409" s="49">
        <v>32.510452999999998</v>
      </c>
      <c r="S2409" s="49">
        <v>52.540310169999998</v>
      </c>
      <c r="T2409" s="49">
        <v>91.068026500905589</v>
      </c>
      <c r="U2409" s="49" t="s">
        <v>2146</v>
      </c>
      <c r="V2409" s="49">
        <v>0.38716777524115931</v>
      </c>
      <c r="W2409" s="49">
        <v>1.46361538099982</v>
      </c>
      <c r="X2409" s="49">
        <v>2.8030414572599698</v>
      </c>
      <c r="Y2409" s="49">
        <v>43.290639746693699</v>
      </c>
      <c r="Z2409" s="49">
        <v>0.42787999999999998</v>
      </c>
      <c r="AA2409" s="49">
        <v>144.40234570000001</v>
      </c>
      <c r="AB2409" s="49">
        <v>1.7927415840000001</v>
      </c>
      <c r="AC2409" s="51">
        <v>0.6227652678487694</v>
      </c>
      <c r="AD2409" s="53">
        <v>87500</v>
      </c>
      <c r="AE2409" s="51">
        <v>32.370129792000107</v>
      </c>
      <c r="AF2409" s="51">
        <v>85.808985846571417</v>
      </c>
      <c r="AG2409" s="51">
        <v>14.078092523706797</v>
      </c>
      <c r="AH2409" s="51">
        <v>0.24003403956405103</v>
      </c>
      <c r="AI2409" s="51">
        <v>0.16406315008638808</v>
      </c>
      <c r="AJ2409" s="51">
        <v>0.11715383591147577</v>
      </c>
      <c r="AK2409" s="51">
        <v>127.53237812186488</v>
      </c>
      <c r="AL2409" s="51">
        <v>78.155951013208167</v>
      </c>
      <c r="AM2409" s="51">
        <v>176.90880523052161</v>
      </c>
    </row>
    <row r="2410" spans="1:39">
      <c r="A2410" t="s">
        <v>4961</v>
      </c>
      <c r="B2410">
        <v>7</v>
      </c>
      <c r="C2410" t="s">
        <v>4962</v>
      </c>
      <c r="D2410" t="s">
        <v>4149</v>
      </c>
      <c r="E2410" t="s">
        <v>137</v>
      </c>
      <c r="F2410" t="s">
        <v>138</v>
      </c>
      <c r="G2410" t="s">
        <v>139</v>
      </c>
      <c r="H2410" t="s">
        <v>140</v>
      </c>
      <c r="I2410" t="s">
        <v>10</v>
      </c>
      <c r="J2410" t="s">
        <v>4150</v>
      </c>
      <c r="K2410">
        <v>50</v>
      </c>
      <c r="L2410">
        <v>79472120</v>
      </c>
      <c r="M2410" t="s">
        <v>2145</v>
      </c>
      <c r="N2410">
        <v>407</v>
      </c>
      <c r="O2410">
        <v>2839379.9033600097</v>
      </c>
      <c r="P2410" s="49" t="s">
        <v>34</v>
      </c>
      <c r="Q2410" s="49">
        <v>8750000</v>
      </c>
      <c r="R2410" s="49">
        <v>32.510452999999998</v>
      </c>
      <c r="S2410" s="49">
        <v>52.540310169999998</v>
      </c>
      <c r="T2410" s="49">
        <v>91.068026500905589</v>
      </c>
      <c r="U2410" s="49" t="s">
        <v>2146</v>
      </c>
      <c r="V2410" s="49">
        <v>0.38716777524115931</v>
      </c>
      <c r="W2410" s="49">
        <v>1.46361538099982</v>
      </c>
      <c r="X2410" s="49">
        <v>2.8030414572599698</v>
      </c>
      <c r="Y2410" s="49">
        <v>43.290639746693699</v>
      </c>
      <c r="Z2410" s="49">
        <v>0.42787999999999998</v>
      </c>
      <c r="AA2410" s="49">
        <v>144.40234570000001</v>
      </c>
      <c r="AB2410" s="49">
        <v>1.7927415840000001</v>
      </c>
      <c r="AC2410" s="51">
        <v>0.6227652678487694</v>
      </c>
      <c r="AD2410" s="53">
        <v>87500</v>
      </c>
      <c r="AE2410" s="51">
        <v>32.450056038400113</v>
      </c>
      <c r="AF2410" s="51">
        <v>86.020859885698769</v>
      </c>
      <c r="AG2410" s="51">
        <v>14.128960505154321</v>
      </c>
      <c r="AH2410" s="51">
        <v>0.24008595700084309</v>
      </c>
      <c r="AI2410" s="51">
        <v>0.16425039837928085</v>
      </c>
      <c r="AJ2410" s="51">
        <v>0.11715383591147577</v>
      </c>
      <c r="AK2410" s="51">
        <v>127.67793317233965</v>
      </c>
      <c r="AL2410" s="51">
        <v>78.245151838615499</v>
      </c>
      <c r="AM2410" s="51">
        <v>177.1107145060638</v>
      </c>
    </row>
    <row r="2411" spans="1:39">
      <c r="A2411" t="s">
        <v>4963</v>
      </c>
      <c r="B2411">
        <v>7</v>
      </c>
      <c r="C2411" t="s">
        <v>4964</v>
      </c>
      <c r="D2411" t="s">
        <v>4149</v>
      </c>
      <c r="E2411" t="s">
        <v>137</v>
      </c>
      <c r="F2411" t="s">
        <v>138</v>
      </c>
      <c r="G2411" t="s">
        <v>139</v>
      </c>
      <c r="H2411" t="s">
        <v>140</v>
      </c>
      <c r="I2411" t="s">
        <v>10</v>
      </c>
      <c r="J2411" t="s">
        <v>4150</v>
      </c>
      <c r="K2411">
        <v>50</v>
      </c>
      <c r="L2411">
        <v>79472120</v>
      </c>
      <c r="M2411" t="s">
        <v>2145</v>
      </c>
      <c r="N2411">
        <v>408</v>
      </c>
      <c r="O2411">
        <v>2846373.4499200098</v>
      </c>
      <c r="P2411" s="49" t="s">
        <v>34</v>
      </c>
      <c r="Q2411" s="49">
        <v>8750000</v>
      </c>
      <c r="R2411" s="49">
        <v>32.510452999999998</v>
      </c>
      <c r="S2411" s="49">
        <v>52.540310169999998</v>
      </c>
      <c r="T2411" s="49">
        <v>91.068026500905589</v>
      </c>
      <c r="U2411" s="49" t="s">
        <v>2146</v>
      </c>
      <c r="V2411" s="49">
        <v>0.38716777524115931</v>
      </c>
      <c r="W2411" s="49">
        <v>1.46361538099982</v>
      </c>
      <c r="X2411" s="49">
        <v>2.8030414572599698</v>
      </c>
      <c r="Y2411" s="49">
        <v>43.290639746693699</v>
      </c>
      <c r="Z2411" s="49">
        <v>0.42787999999999998</v>
      </c>
      <c r="AA2411" s="49">
        <v>144.40234570000001</v>
      </c>
      <c r="AB2411" s="49">
        <v>1.7927415840000001</v>
      </c>
      <c r="AC2411" s="51">
        <v>0.6227652678487694</v>
      </c>
      <c r="AD2411" s="53">
        <v>87500</v>
      </c>
      <c r="AE2411" s="51">
        <v>32.529982284800113</v>
      </c>
      <c r="AF2411" s="51">
        <v>86.232733924826107</v>
      </c>
      <c r="AG2411" s="51">
        <v>14.179839070290612</v>
      </c>
      <c r="AH2411" s="51">
        <v>0.24013590974075061</v>
      </c>
      <c r="AI2411" s="51">
        <v>0.16443684926714686</v>
      </c>
      <c r="AJ2411" s="51">
        <v>0.11715383591147577</v>
      </c>
      <c r="AK2411" s="51">
        <v>127.82286837027999</v>
      </c>
      <c r="AL2411" s="51">
        <v>78.333972798415132</v>
      </c>
      <c r="AM2411" s="51">
        <v>177.31176394214484</v>
      </c>
    </row>
    <row r="2412" spans="1:39">
      <c r="A2412" t="s">
        <v>4965</v>
      </c>
      <c r="B2412">
        <v>7</v>
      </c>
      <c r="C2412" t="s">
        <v>4966</v>
      </c>
      <c r="D2412" t="s">
        <v>4149</v>
      </c>
      <c r="E2412" t="s">
        <v>137</v>
      </c>
      <c r="F2412" t="s">
        <v>138</v>
      </c>
      <c r="G2412" t="s">
        <v>139</v>
      </c>
      <c r="H2412" t="s">
        <v>140</v>
      </c>
      <c r="I2412" t="s">
        <v>10</v>
      </c>
      <c r="J2412" t="s">
        <v>4150</v>
      </c>
      <c r="K2412">
        <v>50</v>
      </c>
      <c r="L2412">
        <v>79472120</v>
      </c>
      <c r="M2412" t="s">
        <v>2145</v>
      </c>
      <c r="N2412">
        <v>409</v>
      </c>
      <c r="O2412">
        <v>2853366.99648001</v>
      </c>
      <c r="P2412" s="49" t="s">
        <v>34</v>
      </c>
      <c r="Q2412" s="49">
        <v>8750000</v>
      </c>
      <c r="R2412" s="49">
        <v>32.510452999999998</v>
      </c>
      <c r="S2412" s="49">
        <v>52.540310169999998</v>
      </c>
      <c r="T2412" s="49">
        <v>91.068026500905589</v>
      </c>
      <c r="U2412" s="49" t="s">
        <v>2146</v>
      </c>
      <c r="V2412" s="49">
        <v>0.38716777524115931</v>
      </c>
      <c r="W2412" s="49">
        <v>1.46361538099982</v>
      </c>
      <c r="X2412" s="49">
        <v>2.8030414572599698</v>
      </c>
      <c r="Y2412" s="49">
        <v>43.290639746693699</v>
      </c>
      <c r="Z2412" s="49">
        <v>0.42787999999999998</v>
      </c>
      <c r="AA2412" s="49">
        <v>144.40234570000001</v>
      </c>
      <c r="AB2412" s="49">
        <v>1.7927415840000001</v>
      </c>
      <c r="AC2412" s="51">
        <v>0.6227652678487694</v>
      </c>
      <c r="AD2412" s="53">
        <v>87500</v>
      </c>
      <c r="AE2412" s="51">
        <v>32.609908531200112</v>
      </c>
      <c r="AF2412" s="51">
        <v>86.444607963953445</v>
      </c>
      <c r="AG2412" s="51">
        <v>14.230727803880738</v>
      </c>
      <c r="AH2412" s="51">
        <v>0.24018390266087086</v>
      </c>
      <c r="AI2412" s="51">
        <v>0.16462250380977853</v>
      </c>
      <c r="AJ2412" s="51">
        <v>0.11715383591147577</v>
      </c>
      <c r="AK2412" s="51">
        <v>127.96718453950189</v>
      </c>
      <c r="AL2412" s="51">
        <v>78.42241439746806</v>
      </c>
      <c r="AM2412" s="51">
        <v>177.51195468153568</v>
      </c>
    </row>
    <row r="2413" spans="1:39">
      <c r="A2413" t="s">
        <v>4967</v>
      </c>
      <c r="B2413">
        <v>7</v>
      </c>
      <c r="C2413" t="s">
        <v>4968</v>
      </c>
      <c r="D2413" t="s">
        <v>4149</v>
      </c>
      <c r="E2413" t="s">
        <v>137</v>
      </c>
      <c r="F2413" t="s">
        <v>138</v>
      </c>
      <c r="G2413" t="s">
        <v>139</v>
      </c>
      <c r="H2413" t="s">
        <v>140</v>
      </c>
      <c r="I2413" t="s">
        <v>10</v>
      </c>
      <c r="J2413" t="s">
        <v>4150</v>
      </c>
      <c r="K2413">
        <v>50</v>
      </c>
      <c r="L2413">
        <v>79472120</v>
      </c>
      <c r="M2413" t="s">
        <v>2145</v>
      </c>
      <c r="N2413">
        <v>410</v>
      </c>
      <c r="O2413">
        <v>2860360.5430400101</v>
      </c>
      <c r="P2413" s="49" t="s">
        <v>34</v>
      </c>
      <c r="Q2413" s="49">
        <v>8750000</v>
      </c>
      <c r="R2413" s="49">
        <v>32.510452999999998</v>
      </c>
      <c r="S2413" s="49">
        <v>52.540310169999998</v>
      </c>
      <c r="T2413" s="49">
        <v>91.068026500905589</v>
      </c>
      <c r="U2413" s="49" t="s">
        <v>2146</v>
      </c>
      <c r="V2413" s="49">
        <v>0.38716777524115931</v>
      </c>
      <c r="W2413" s="49">
        <v>1.46361538099982</v>
      </c>
      <c r="X2413" s="49">
        <v>2.8030414572599698</v>
      </c>
      <c r="Y2413" s="49">
        <v>43.290639746693699</v>
      </c>
      <c r="Z2413" s="49">
        <v>0.42787999999999998</v>
      </c>
      <c r="AA2413" s="49">
        <v>144.40234570000001</v>
      </c>
      <c r="AB2413" s="49">
        <v>1.7927415840000001</v>
      </c>
      <c r="AC2413" s="51">
        <v>0.6227652678487694</v>
      </c>
      <c r="AD2413" s="53">
        <v>87500</v>
      </c>
      <c r="AE2413" s="51">
        <v>32.689834777600119</v>
      </c>
      <c r="AF2413" s="51">
        <v>86.656482003080797</v>
      </c>
      <c r="AG2413" s="51">
        <v>14.281626291725145</v>
      </c>
      <c r="AH2413" s="51">
        <v>0.24022994064795741</v>
      </c>
      <c r="AI2413" s="51">
        <v>0.16480736306855159</v>
      </c>
      <c r="AJ2413" s="51">
        <v>0.11715383591147577</v>
      </c>
      <c r="AK2413" s="51">
        <v>128.1108825050521</v>
      </c>
      <c r="AL2413" s="51">
        <v>78.510477141389529</v>
      </c>
      <c r="AM2413" s="51">
        <v>177.71128786871466</v>
      </c>
    </row>
    <row r="2414" spans="1:39">
      <c r="A2414" t="s">
        <v>4969</v>
      </c>
      <c r="B2414">
        <v>7</v>
      </c>
      <c r="C2414" t="s">
        <v>4970</v>
      </c>
      <c r="D2414" t="s">
        <v>4149</v>
      </c>
      <c r="E2414" t="s">
        <v>137</v>
      </c>
      <c r="F2414" t="s">
        <v>138</v>
      </c>
      <c r="G2414" t="s">
        <v>139</v>
      </c>
      <c r="H2414" t="s">
        <v>140</v>
      </c>
      <c r="I2414" t="s">
        <v>10</v>
      </c>
      <c r="J2414" t="s">
        <v>4150</v>
      </c>
      <c r="K2414">
        <v>50</v>
      </c>
      <c r="L2414">
        <v>79472120</v>
      </c>
      <c r="M2414" t="s">
        <v>2145</v>
      </c>
      <c r="N2414">
        <v>411</v>
      </c>
      <c r="O2414">
        <v>2867354.0896000103</v>
      </c>
      <c r="P2414" s="49" t="s">
        <v>34</v>
      </c>
      <c r="Q2414" s="49">
        <v>8750000</v>
      </c>
      <c r="R2414" s="49">
        <v>32.510452999999998</v>
      </c>
      <c r="S2414" s="49">
        <v>52.540310169999998</v>
      </c>
      <c r="T2414" s="49">
        <v>91.068026500905589</v>
      </c>
      <c r="U2414" s="49" t="s">
        <v>2146</v>
      </c>
      <c r="V2414" s="49">
        <v>0.38716777524115931</v>
      </c>
      <c r="W2414" s="49">
        <v>1.46361538099982</v>
      </c>
      <c r="X2414" s="49">
        <v>2.8030414572599698</v>
      </c>
      <c r="Y2414" s="49">
        <v>43.290639746693699</v>
      </c>
      <c r="Z2414" s="49">
        <v>0.42787999999999998</v>
      </c>
      <c r="AA2414" s="49">
        <v>144.40234570000001</v>
      </c>
      <c r="AB2414" s="49">
        <v>1.7927415840000001</v>
      </c>
      <c r="AC2414" s="51">
        <v>0.6227652678487694</v>
      </c>
      <c r="AD2414" s="53">
        <v>87500</v>
      </c>
      <c r="AE2414" s="51">
        <v>32.769761024000118</v>
      </c>
      <c r="AF2414" s="51">
        <v>86.868356042208134</v>
      </c>
      <c r="AG2414" s="51">
        <v>14.332534120661748</v>
      </c>
      <c r="AH2414" s="51">
        <v>0.24027402859869704</v>
      </c>
      <c r="AI2414" s="51">
        <v>0.16499142810643</v>
      </c>
      <c r="AJ2414" s="51">
        <v>0.11715383591147577</v>
      </c>
      <c r="AK2414" s="51">
        <v>128.25396309321198</v>
      </c>
      <c r="AL2414" s="51">
        <v>78.598161536551345</v>
      </c>
      <c r="AM2414" s="51">
        <v>177.90976464987261</v>
      </c>
    </row>
    <row r="2415" spans="1:39">
      <c r="A2415" t="s">
        <v>4971</v>
      </c>
      <c r="B2415">
        <v>7</v>
      </c>
      <c r="C2415" t="s">
        <v>4972</v>
      </c>
      <c r="D2415" t="s">
        <v>4149</v>
      </c>
      <c r="E2415" t="s">
        <v>137</v>
      </c>
      <c r="F2415" t="s">
        <v>138</v>
      </c>
      <c r="G2415" t="s">
        <v>139</v>
      </c>
      <c r="H2415" t="s">
        <v>140</v>
      </c>
      <c r="I2415" t="s">
        <v>10</v>
      </c>
      <c r="J2415" t="s">
        <v>4150</v>
      </c>
      <c r="K2415">
        <v>50</v>
      </c>
      <c r="L2415">
        <v>79472120</v>
      </c>
      <c r="M2415" t="s">
        <v>2145</v>
      </c>
      <c r="N2415">
        <v>412</v>
      </c>
      <c r="O2415">
        <v>2874347.6361600105</v>
      </c>
      <c r="P2415" s="49" t="s">
        <v>34</v>
      </c>
      <c r="Q2415" s="49">
        <v>8750000</v>
      </c>
      <c r="R2415" s="49">
        <v>32.510452999999998</v>
      </c>
      <c r="S2415" s="49">
        <v>52.540310169999998</v>
      </c>
      <c r="T2415" s="49">
        <v>91.068026500905589</v>
      </c>
      <c r="U2415" s="49" t="s">
        <v>2146</v>
      </c>
      <c r="V2415" s="49">
        <v>0.38716777524115931</v>
      </c>
      <c r="W2415" s="49">
        <v>1.46361538099982</v>
      </c>
      <c r="X2415" s="49">
        <v>2.8030414572599698</v>
      </c>
      <c r="Y2415" s="49">
        <v>43.290639746693699</v>
      </c>
      <c r="Z2415" s="49">
        <v>0.42787999999999998</v>
      </c>
      <c r="AA2415" s="49">
        <v>144.40234570000001</v>
      </c>
      <c r="AB2415" s="49">
        <v>1.7927415840000001</v>
      </c>
      <c r="AC2415" s="51">
        <v>0.6227652678487694</v>
      </c>
      <c r="AD2415" s="53">
        <v>87500</v>
      </c>
      <c r="AE2415" s="51">
        <v>32.849687270400118</v>
      </c>
      <c r="AF2415" s="51">
        <v>87.080230081335458</v>
      </c>
      <c r="AG2415" s="51">
        <v>14.383450878568036</v>
      </c>
      <c r="AH2415" s="51">
        <v>0.24031617141961417</v>
      </c>
      <c r="AI2415" s="51">
        <v>0.1651746999879706</v>
      </c>
      <c r="AJ2415" s="51">
        <v>0.11715383591147577</v>
      </c>
      <c r="AK2415" s="51">
        <v>128.39642713150113</v>
      </c>
      <c r="AL2415" s="51">
        <v>78.6854680900842</v>
      </c>
      <c r="AM2415" s="51">
        <v>178.10738617291801</v>
      </c>
    </row>
    <row r="2416" spans="1:39">
      <c r="A2416" t="s">
        <v>4973</v>
      </c>
      <c r="B2416">
        <v>7</v>
      </c>
      <c r="C2416" t="s">
        <v>4974</v>
      </c>
      <c r="D2416" t="s">
        <v>4149</v>
      </c>
      <c r="E2416" t="s">
        <v>137</v>
      </c>
      <c r="F2416" t="s">
        <v>138</v>
      </c>
      <c r="G2416" t="s">
        <v>139</v>
      </c>
      <c r="H2416" t="s">
        <v>140</v>
      </c>
      <c r="I2416" t="s">
        <v>10</v>
      </c>
      <c r="J2416" t="s">
        <v>4150</v>
      </c>
      <c r="K2416">
        <v>50</v>
      </c>
      <c r="L2416">
        <v>79472120</v>
      </c>
      <c r="M2416" t="s">
        <v>2145</v>
      </c>
      <c r="N2416">
        <v>413</v>
      </c>
      <c r="O2416">
        <v>2881341.1827200106</v>
      </c>
      <c r="P2416" s="49" t="s">
        <v>34</v>
      </c>
      <c r="Q2416" s="49">
        <v>8750000</v>
      </c>
      <c r="R2416" s="49">
        <v>32.510452999999998</v>
      </c>
      <c r="S2416" s="49">
        <v>52.540310169999998</v>
      </c>
      <c r="T2416" s="49">
        <v>91.068026500905589</v>
      </c>
      <c r="U2416" s="49" t="s">
        <v>2146</v>
      </c>
      <c r="V2416" s="49">
        <v>0.38716777524115931</v>
      </c>
      <c r="W2416" s="49">
        <v>1.46361538099982</v>
      </c>
      <c r="X2416" s="49">
        <v>2.8030414572599698</v>
      </c>
      <c r="Y2416" s="49">
        <v>43.290639746693699</v>
      </c>
      <c r="Z2416" s="49">
        <v>0.42787999999999998</v>
      </c>
      <c r="AA2416" s="49">
        <v>144.40234570000001</v>
      </c>
      <c r="AB2416" s="49">
        <v>1.7927415840000001</v>
      </c>
      <c r="AC2416" s="51">
        <v>0.6227652678487694</v>
      </c>
      <c r="AD2416" s="53">
        <v>87500</v>
      </c>
      <c r="AE2416" s="51">
        <v>32.929613516800124</v>
      </c>
      <c r="AF2416" s="51">
        <v>87.292104120462824</v>
      </c>
      <c r="AG2416" s="51">
        <v>14.434376154363058</v>
      </c>
      <c r="AH2416" s="51">
        <v>0.24035637402659113</v>
      </c>
      <c r="AI2416" s="51">
        <v>0.16535717977932649</v>
      </c>
      <c r="AJ2416" s="51">
        <v>0.11715383591147577</v>
      </c>
      <c r="AK2416" s="51">
        <v>128.53827544867985</v>
      </c>
      <c r="AL2416" s="51">
        <v>78.772397309879153</v>
      </c>
      <c r="AM2416" s="51">
        <v>178.30415358748056</v>
      </c>
    </row>
    <row r="2417" spans="1:39">
      <c r="A2417" t="s">
        <v>4975</v>
      </c>
      <c r="B2417">
        <v>7</v>
      </c>
      <c r="C2417" t="s">
        <v>4976</v>
      </c>
      <c r="D2417" t="s">
        <v>4149</v>
      </c>
      <c r="E2417" t="s">
        <v>137</v>
      </c>
      <c r="F2417" t="s">
        <v>138</v>
      </c>
      <c r="G2417" t="s">
        <v>139</v>
      </c>
      <c r="H2417" t="s">
        <v>140</v>
      </c>
      <c r="I2417" t="s">
        <v>10</v>
      </c>
      <c r="J2417" t="s">
        <v>4150</v>
      </c>
      <c r="K2417">
        <v>50</v>
      </c>
      <c r="L2417">
        <v>79472120</v>
      </c>
      <c r="M2417" t="s">
        <v>2145</v>
      </c>
      <c r="N2417">
        <v>414</v>
      </c>
      <c r="O2417">
        <v>2888334.7292800108</v>
      </c>
      <c r="P2417" s="49" t="s">
        <v>34</v>
      </c>
      <c r="Q2417" s="49">
        <v>8750000</v>
      </c>
      <c r="R2417" s="49">
        <v>32.510452999999998</v>
      </c>
      <c r="S2417" s="49">
        <v>52.540310169999998</v>
      </c>
      <c r="T2417" s="49">
        <v>91.068026500905589</v>
      </c>
      <c r="U2417" s="49" t="s">
        <v>2146</v>
      </c>
      <c r="V2417" s="49">
        <v>0.38716777524115931</v>
      </c>
      <c r="W2417" s="49">
        <v>1.46361538099982</v>
      </c>
      <c r="X2417" s="49">
        <v>2.8030414572599698</v>
      </c>
      <c r="Y2417" s="49">
        <v>43.290639746693699</v>
      </c>
      <c r="Z2417" s="49">
        <v>0.42787999999999998</v>
      </c>
      <c r="AA2417" s="49">
        <v>144.40234570000001</v>
      </c>
      <c r="AB2417" s="49">
        <v>1.7927415840000001</v>
      </c>
      <c r="AC2417" s="51">
        <v>0.6227652678487694</v>
      </c>
      <c r="AD2417" s="53">
        <v>87500</v>
      </c>
      <c r="AE2417" s="51">
        <v>33.009539763200124</v>
      </c>
      <c r="AF2417" s="51">
        <v>87.503978159590147</v>
      </c>
      <c r="AG2417" s="51">
        <v>14.485309538009483</v>
      </c>
      <c r="AH2417" s="51">
        <v>0.24039464134545302</v>
      </c>
      <c r="AI2417" s="51">
        <v>0.16553886854825173</v>
      </c>
      <c r="AJ2417" s="51">
        <v>0.11715383591147577</v>
      </c>
      <c r="AK2417" s="51">
        <v>128.67950887475311</v>
      </c>
      <c r="AL2417" s="51">
        <v>78.858949704589932</v>
      </c>
      <c r="AM2417" s="51">
        <v>178.50006804491628</v>
      </c>
    </row>
    <row r="2418" spans="1:39">
      <c r="A2418" t="s">
        <v>4977</v>
      </c>
      <c r="B2418">
        <v>7</v>
      </c>
      <c r="C2418" t="s">
        <v>4978</v>
      </c>
      <c r="D2418" t="s">
        <v>4149</v>
      </c>
      <c r="E2418" t="s">
        <v>137</v>
      </c>
      <c r="F2418" t="s">
        <v>138</v>
      </c>
      <c r="G2418" t="s">
        <v>139</v>
      </c>
      <c r="H2418" t="s">
        <v>140</v>
      </c>
      <c r="I2418" t="s">
        <v>10</v>
      </c>
      <c r="J2418" t="s">
        <v>4150</v>
      </c>
      <c r="K2418">
        <v>50</v>
      </c>
      <c r="L2418">
        <v>79472120</v>
      </c>
      <c r="M2418" t="s">
        <v>2145</v>
      </c>
      <c r="N2418">
        <v>415</v>
      </c>
      <c r="O2418">
        <v>2895328.275840011</v>
      </c>
      <c r="P2418" s="49" t="s">
        <v>34</v>
      </c>
      <c r="Q2418" s="49">
        <v>8750000</v>
      </c>
      <c r="R2418" s="49">
        <v>32.510452999999998</v>
      </c>
      <c r="S2418" s="49">
        <v>52.540310169999998</v>
      </c>
      <c r="T2418" s="49">
        <v>91.068026500905589</v>
      </c>
      <c r="U2418" s="49" t="s">
        <v>2146</v>
      </c>
      <c r="V2418" s="49">
        <v>0.38716777524115931</v>
      </c>
      <c r="W2418" s="49">
        <v>1.46361538099982</v>
      </c>
      <c r="X2418" s="49">
        <v>2.8030414572599698</v>
      </c>
      <c r="Y2418" s="49">
        <v>43.290639746693699</v>
      </c>
      <c r="Z2418" s="49">
        <v>0.42787999999999998</v>
      </c>
      <c r="AA2418" s="49">
        <v>144.40234570000001</v>
      </c>
      <c r="AB2418" s="49">
        <v>1.7927415840000001</v>
      </c>
      <c r="AC2418" s="51">
        <v>0.6227652678487694</v>
      </c>
      <c r="AD2418" s="53">
        <v>87500</v>
      </c>
      <c r="AE2418" s="51">
        <v>33.089466009600123</v>
      </c>
      <c r="AF2418" s="51">
        <v>87.715852198717485</v>
      </c>
      <c r="AG2418" s="51">
        <v>14.536250620515606</v>
      </c>
      <c r="AH2418" s="51">
        <v>0.24043097831115967</v>
      </c>
      <c r="AI2418" s="51">
        <v>0.16571976736410415</v>
      </c>
      <c r="AJ2418" s="51">
        <v>0.11715383591147577</v>
      </c>
      <c r="AK2418" s="51">
        <v>128.82012824097239</v>
      </c>
      <c r="AL2418" s="51">
        <v>78.945125783634282</v>
      </c>
      <c r="AM2418" s="51">
        <v>178.69513069831052</v>
      </c>
    </row>
    <row r="2419" spans="1:39">
      <c r="A2419" t="s">
        <v>4979</v>
      </c>
      <c r="B2419">
        <v>7</v>
      </c>
      <c r="C2419" t="s">
        <v>4980</v>
      </c>
      <c r="D2419" t="s">
        <v>4149</v>
      </c>
      <c r="E2419" t="s">
        <v>137</v>
      </c>
      <c r="F2419" t="s">
        <v>138</v>
      </c>
      <c r="G2419" t="s">
        <v>139</v>
      </c>
      <c r="H2419" t="s">
        <v>140</v>
      </c>
      <c r="I2419" t="s">
        <v>10</v>
      </c>
      <c r="J2419" t="s">
        <v>4150</v>
      </c>
      <c r="K2419">
        <v>50</v>
      </c>
      <c r="L2419">
        <v>79472120</v>
      </c>
      <c r="M2419" t="s">
        <v>2145</v>
      </c>
      <c r="N2419">
        <v>416</v>
      </c>
      <c r="O2419">
        <v>2902321.8224000111</v>
      </c>
      <c r="P2419" s="49" t="s">
        <v>34</v>
      </c>
      <c r="Q2419" s="49">
        <v>8750000</v>
      </c>
      <c r="R2419" s="49">
        <v>32.510452999999998</v>
      </c>
      <c r="S2419" s="49">
        <v>52.540310169999998</v>
      </c>
      <c r="T2419" s="49">
        <v>91.068026500905589</v>
      </c>
      <c r="U2419" s="49" t="s">
        <v>2146</v>
      </c>
      <c r="V2419" s="49">
        <v>0.38716777524115931</v>
      </c>
      <c r="W2419" s="49">
        <v>1.46361538099982</v>
      </c>
      <c r="X2419" s="49">
        <v>2.8030414572599698</v>
      </c>
      <c r="Y2419" s="49">
        <v>43.290639746693699</v>
      </c>
      <c r="Z2419" s="49">
        <v>0.42787999999999998</v>
      </c>
      <c r="AA2419" s="49">
        <v>144.40234570000001</v>
      </c>
      <c r="AB2419" s="49">
        <v>1.7927415840000001</v>
      </c>
      <c r="AC2419" s="51">
        <v>0.6227652678487694</v>
      </c>
      <c r="AD2419" s="53">
        <v>87500</v>
      </c>
      <c r="AE2419" s="51">
        <v>33.16939225600013</v>
      </c>
      <c r="AF2419" s="51">
        <v>87.927726237844837</v>
      </c>
      <c r="AG2419" s="51">
        <v>14.587198993937376</v>
      </c>
      <c r="AH2419" s="51">
        <v>0.24046538986848792</v>
      </c>
      <c r="AI2419" s="51">
        <v>0.16589987729784966</v>
      </c>
      <c r="AJ2419" s="51">
        <v>0.11715383591147577</v>
      </c>
      <c r="AK2419" s="51">
        <v>128.9601343798393</v>
      </c>
      <c r="AL2419" s="51">
        <v>79.030926057195984</v>
      </c>
      <c r="AM2419" s="51">
        <v>178.88934270248262</v>
      </c>
    </row>
    <row r="2420" spans="1:39">
      <c r="A2420" t="s">
        <v>4981</v>
      </c>
      <c r="B2420">
        <v>7</v>
      </c>
      <c r="C2420" t="s">
        <v>4982</v>
      </c>
      <c r="D2420" t="s">
        <v>4149</v>
      </c>
      <c r="E2420" t="s">
        <v>137</v>
      </c>
      <c r="F2420" t="s">
        <v>138</v>
      </c>
      <c r="G2420" t="s">
        <v>139</v>
      </c>
      <c r="H2420" t="s">
        <v>140</v>
      </c>
      <c r="I2420" t="s">
        <v>10</v>
      </c>
      <c r="J2420" t="s">
        <v>4150</v>
      </c>
      <c r="K2420">
        <v>50</v>
      </c>
      <c r="L2420">
        <v>79472120</v>
      </c>
      <c r="M2420" t="s">
        <v>2145</v>
      </c>
      <c r="N2420">
        <v>417</v>
      </c>
      <c r="O2420">
        <v>2909315.3689600113</v>
      </c>
      <c r="P2420" s="49" t="s">
        <v>34</v>
      </c>
      <c r="Q2420" s="49">
        <v>8750000</v>
      </c>
      <c r="R2420" s="49">
        <v>32.510452999999998</v>
      </c>
      <c r="S2420" s="49">
        <v>52.540310169999998</v>
      </c>
      <c r="T2420" s="49">
        <v>91.068026500905589</v>
      </c>
      <c r="U2420" s="49" t="s">
        <v>2146</v>
      </c>
      <c r="V2420" s="49">
        <v>0.38716777524115931</v>
      </c>
      <c r="W2420" s="49">
        <v>1.46361538099982</v>
      </c>
      <c r="X2420" s="49">
        <v>2.8030414572599698</v>
      </c>
      <c r="Y2420" s="49">
        <v>43.290639746693699</v>
      </c>
      <c r="Z2420" s="49">
        <v>0.42787999999999998</v>
      </c>
      <c r="AA2420" s="49">
        <v>144.40234570000001</v>
      </c>
      <c r="AB2420" s="49">
        <v>1.7927415840000001</v>
      </c>
      <c r="AC2420" s="51">
        <v>0.6227652678487694</v>
      </c>
      <c r="AD2420" s="53">
        <v>87500</v>
      </c>
      <c r="AE2420" s="51">
        <v>33.249318502400129</v>
      </c>
      <c r="AF2420" s="51">
        <v>88.139600276972175</v>
      </c>
      <c r="AG2420" s="51">
        <v>14.638154251380319</v>
      </c>
      <c r="AH2420" s="51">
        <v>0.24049788097124558</v>
      </c>
      <c r="AI2420" s="51">
        <v>0.16607919942206456</v>
      </c>
      <c r="AJ2420" s="51">
        <v>0.11715383591147577</v>
      </c>
      <c r="AK2420" s="51">
        <v>129.09952812510721</v>
      </c>
      <c r="AL2420" s="51">
        <v>79.116351036225979</v>
      </c>
      <c r="AM2420" s="51">
        <v>179.08270521398842</v>
      </c>
    </row>
    <row r="2421" spans="1:39">
      <c r="A2421" t="s">
        <v>4983</v>
      </c>
      <c r="B2421">
        <v>7</v>
      </c>
      <c r="C2421" t="s">
        <v>4984</v>
      </c>
      <c r="D2421" t="s">
        <v>4149</v>
      </c>
      <c r="E2421" t="s">
        <v>137</v>
      </c>
      <c r="F2421" t="s">
        <v>138</v>
      </c>
      <c r="G2421" t="s">
        <v>139</v>
      </c>
      <c r="H2421" t="s">
        <v>140</v>
      </c>
      <c r="I2421" t="s">
        <v>10</v>
      </c>
      <c r="J2421" t="s">
        <v>4150</v>
      </c>
      <c r="K2421">
        <v>50</v>
      </c>
      <c r="L2421">
        <v>79472120</v>
      </c>
      <c r="M2421" t="s">
        <v>2145</v>
      </c>
      <c r="N2421">
        <v>418</v>
      </c>
      <c r="O2421">
        <v>2916308.9155200114</v>
      </c>
      <c r="P2421" s="49" t="s">
        <v>34</v>
      </c>
      <c r="Q2421" s="49">
        <v>8750000</v>
      </c>
      <c r="R2421" s="49">
        <v>32.510452999999998</v>
      </c>
      <c r="S2421" s="49">
        <v>52.540310169999998</v>
      </c>
      <c r="T2421" s="49">
        <v>91.068026500905589</v>
      </c>
      <c r="U2421" s="49" t="s">
        <v>2146</v>
      </c>
      <c r="V2421" s="49">
        <v>0.38716777524115931</v>
      </c>
      <c r="W2421" s="49">
        <v>1.46361538099982</v>
      </c>
      <c r="X2421" s="49">
        <v>2.8030414572599698</v>
      </c>
      <c r="Y2421" s="49">
        <v>43.290639746693699</v>
      </c>
      <c r="Z2421" s="49">
        <v>0.42787999999999998</v>
      </c>
      <c r="AA2421" s="49">
        <v>144.40234570000001</v>
      </c>
      <c r="AB2421" s="49">
        <v>1.7927415840000001</v>
      </c>
      <c r="AC2421" s="51">
        <v>0.6227652678487694</v>
      </c>
      <c r="AD2421" s="53">
        <v>87500</v>
      </c>
      <c r="AE2421" s="51">
        <v>33.329244748800129</v>
      </c>
      <c r="AF2421" s="51">
        <v>88.351474316099512</v>
      </c>
      <c r="AG2421" s="51">
        <v>14.689115987001561</v>
      </c>
      <c r="AH2421" s="51">
        <v>0.24052845658270075</v>
      </c>
      <c r="AI2421" s="51">
        <v>0.166257734810939</v>
      </c>
      <c r="AJ2421" s="51">
        <v>0.11715383591147577</v>
      </c>
      <c r="AK2421" s="51">
        <v>129.23831031178398</v>
      </c>
      <c r="AL2421" s="51">
        <v>79.201401232443999</v>
      </c>
      <c r="AM2421" s="51">
        <v>179.27521939112395</v>
      </c>
    </row>
    <row r="2422" spans="1:39">
      <c r="A2422" t="s">
        <v>4985</v>
      </c>
      <c r="B2422">
        <v>7</v>
      </c>
      <c r="C2422" t="s">
        <v>4986</v>
      </c>
      <c r="D2422" t="s">
        <v>4149</v>
      </c>
      <c r="E2422" t="s">
        <v>137</v>
      </c>
      <c r="F2422" t="s">
        <v>138</v>
      </c>
      <c r="G2422" t="s">
        <v>139</v>
      </c>
      <c r="H2422" t="s">
        <v>140</v>
      </c>
      <c r="I2422" t="s">
        <v>10</v>
      </c>
      <c r="J2422" t="s">
        <v>4150</v>
      </c>
      <c r="K2422">
        <v>50</v>
      </c>
      <c r="L2422">
        <v>79472120</v>
      </c>
      <c r="M2422" t="s">
        <v>2145</v>
      </c>
      <c r="N2422">
        <v>419</v>
      </c>
      <c r="O2422">
        <v>2923302.4620800116</v>
      </c>
      <c r="P2422" s="49" t="s">
        <v>34</v>
      </c>
      <c r="Q2422" s="49">
        <v>8750000</v>
      </c>
      <c r="R2422" s="49">
        <v>32.510452999999998</v>
      </c>
      <c r="S2422" s="49">
        <v>52.540310169999998</v>
      </c>
      <c r="T2422" s="49">
        <v>91.068026500905589</v>
      </c>
      <c r="U2422" s="49" t="s">
        <v>2146</v>
      </c>
      <c r="V2422" s="49">
        <v>0.38716777524115931</v>
      </c>
      <c r="W2422" s="49">
        <v>1.46361538099982</v>
      </c>
      <c r="X2422" s="49">
        <v>2.8030414572599698</v>
      </c>
      <c r="Y2422" s="49">
        <v>43.290639746693699</v>
      </c>
      <c r="Z2422" s="49">
        <v>0.42787999999999998</v>
      </c>
      <c r="AA2422" s="49">
        <v>144.40234570000001</v>
      </c>
      <c r="AB2422" s="49">
        <v>1.7927415840000001</v>
      </c>
      <c r="AC2422" s="51">
        <v>0.6227652678487694</v>
      </c>
      <c r="AD2422" s="53">
        <v>87500</v>
      </c>
      <c r="AE2422" s="51">
        <v>33.409170995200135</v>
      </c>
      <c r="AF2422" s="51">
        <v>88.563348355226864</v>
      </c>
      <c r="AG2422" s="51">
        <v>14.740083796011758</v>
      </c>
      <c r="AH2422" s="51">
        <v>0.24055712167530857</v>
      </c>
      <c r="AI2422" s="51">
        <v>0.16643548454027959</v>
      </c>
      <c r="AJ2422" s="51">
        <v>0.11715383591147577</v>
      </c>
      <c r="AK2422" s="51">
        <v>129.37648177613406</v>
      </c>
      <c r="AL2422" s="51">
        <v>79.28607715833985</v>
      </c>
      <c r="AM2422" s="51">
        <v>179.46688639392826</v>
      </c>
    </row>
    <row r="2423" spans="1:39">
      <c r="A2423" t="s">
        <v>4987</v>
      </c>
      <c r="B2423">
        <v>7</v>
      </c>
      <c r="C2423" t="s">
        <v>4988</v>
      </c>
      <c r="D2423" t="s">
        <v>4149</v>
      </c>
      <c r="E2423" t="s">
        <v>137</v>
      </c>
      <c r="F2423" t="s">
        <v>138</v>
      </c>
      <c r="G2423" t="s">
        <v>139</v>
      </c>
      <c r="H2423" t="s">
        <v>140</v>
      </c>
      <c r="I2423" t="s">
        <v>10</v>
      </c>
      <c r="J2423" t="s">
        <v>4150</v>
      </c>
      <c r="K2423">
        <v>50</v>
      </c>
      <c r="L2423">
        <v>79472120</v>
      </c>
      <c r="M2423" t="s">
        <v>2145</v>
      </c>
      <c r="N2423">
        <v>420</v>
      </c>
      <c r="O2423">
        <v>2930296.0086400118</v>
      </c>
      <c r="P2423" s="49" t="s">
        <v>34</v>
      </c>
      <c r="Q2423" s="49">
        <v>8750000</v>
      </c>
      <c r="R2423" s="49">
        <v>32.510452999999998</v>
      </c>
      <c r="S2423" s="49">
        <v>52.540310169999998</v>
      </c>
      <c r="T2423" s="49">
        <v>91.068026500905589</v>
      </c>
      <c r="U2423" s="49" t="s">
        <v>2146</v>
      </c>
      <c r="V2423" s="49">
        <v>0.38716777524115931</v>
      </c>
      <c r="W2423" s="49">
        <v>1.46361538099982</v>
      </c>
      <c r="X2423" s="49">
        <v>2.8030414572599698</v>
      </c>
      <c r="Y2423" s="49">
        <v>43.290639746693699</v>
      </c>
      <c r="Z2423" s="49">
        <v>0.42787999999999998</v>
      </c>
      <c r="AA2423" s="49">
        <v>144.40234570000001</v>
      </c>
      <c r="AB2423" s="49">
        <v>1.7927415840000001</v>
      </c>
      <c r="AC2423" s="51">
        <v>0.6227652678487694</v>
      </c>
      <c r="AD2423" s="53">
        <v>87500</v>
      </c>
      <c r="AE2423" s="51">
        <v>33.489097241600135</v>
      </c>
      <c r="AF2423" s="51">
        <v>88.775222394354202</v>
      </c>
      <c r="AG2423" s="51">
        <v>14.791057274677032</v>
      </c>
      <c r="AH2423" s="51">
        <v>0.24058388123066921</v>
      </c>
      <c r="AI2423" s="51">
        <v>0.16661244968751204</v>
      </c>
      <c r="AJ2423" s="51">
        <v>0.11715383591147577</v>
      </c>
      <c r="AK2423" s="51">
        <v>129.51404335568046</v>
      </c>
      <c r="AL2423" s="51">
        <v>79.370379327174604</v>
      </c>
      <c r="AM2423" s="51">
        <v>179.6577073841863</v>
      </c>
    </row>
    <row r="2424" spans="1:39">
      <c r="A2424" t="s">
        <v>4989</v>
      </c>
      <c r="B2424">
        <v>7</v>
      </c>
      <c r="C2424" t="s">
        <v>4990</v>
      </c>
      <c r="D2424" t="s">
        <v>4149</v>
      </c>
      <c r="E2424" t="s">
        <v>137</v>
      </c>
      <c r="F2424" t="s">
        <v>138</v>
      </c>
      <c r="G2424" t="s">
        <v>139</v>
      </c>
      <c r="H2424" t="s">
        <v>140</v>
      </c>
      <c r="I2424" t="s">
        <v>10</v>
      </c>
      <c r="J2424" t="s">
        <v>4150</v>
      </c>
      <c r="K2424">
        <v>50</v>
      </c>
      <c r="L2424">
        <v>79472120</v>
      </c>
      <c r="M2424" t="s">
        <v>2145</v>
      </c>
      <c r="N2424">
        <v>421</v>
      </c>
      <c r="O2424">
        <v>2937289.5552000119</v>
      </c>
      <c r="P2424" s="49" t="s">
        <v>34</v>
      </c>
      <c r="Q2424" s="49">
        <v>8750000</v>
      </c>
      <c r="R2424" s="49">
        <v>32.510452999999998</v>
      </c>
      <c r="S2424" s="49">
        <v>52.540310169999998</v>
      </c>
      <c r="T2424" s="49">
        <v>91.068026500905589</v>
      </c>
      <c r="U2424" s="49" t="s">
        <v>2146</v>
      </c>
      <c r="V2424" s="49">
        <v>0.38716777524115931</v>
      </c>
      <c r="W2424" s="49">
        <v>1.46361538099982</v>
      </c>
      <c r="X2424" s="49">
        <v>2.8030414572599698</v>
      </c>
      <c r="Y2424" s="49">
        <v>43.290639746693699</v>
      </c>
      <c r="Z2424" s="49">
        <v>0.42787999999999998</v>
      </c>
      <c r="AA2424" s="49">
        <v>144.40234570000001</v>
      </c>
      <c r="AB2424" s="49">
        <v>1.7927415840000001</v>
      </c>
      <c r="AC2424" s="51">
        <v>0.6227652678487694</v>
      </c>
      <c r="AD2424" s="53">
        <v>87500</v>
      </c>
      <c r="AE2424" s="51">
        <v>33.569023488000134</v>
      </c>
      <c r="AF2424" s="51">
        <v>88.98709643348154</v>
      </c>
      <c r="AG2424" s="51">
        <v>14.842036020320874</v>
      </c>
      <c r="AH2424" s="51">
        <v>0.24060874023930723</v>
      </c>
      <c r="AI2424" s="51">
        <v>0.16678863133168298</v>
      </c>
      <c r="AJ2424" s="51">
        <v>0.11715383591147577</v>
      </c>
      <c r="AK2424" s="51">
        <v>129.65099588920617</v>
      </c>
      <c r="AL2424" s="51">
        <v>79.454308252981519</v>
      </c>
      <c r="AM2424" s="51">
        <v>179.8476835254308</v>
      </c>
    </row>
    <row r="2425" spans="1:39">
      <c r="A2425" t="s">
        <v>4991</v>
      </c>
      <c r="B2425">
        <v>7</v>
      </c>
      <c r="C2425" t="s">
        <v>4992</v>
      </c>
      <c r="D2425" t="s">
        <v>4149</v>
      </c>
      <c r="E2425" t="s">
        <v>137</v>
      </c>
      <c r="F2425" t="s">
        <v>138</v>
      </c>
      <c r="G2425" t="s">
        <v>139</v>
      </c>
      <c r="H2425" t="s">
        <v>140</v>
      </c>
      <c r="I2425" t="s">
        <v>10</v>
      </c>
      <c r="J2425" t="s">
        <v>4150</v>
      </c>
      <c r="K2425">
        <v>50</v>
      </c>
      <c r="L2425">
        <v>79472120</v>
      </c>
      <c r="M2425" t="s">
        <v>2145</v>
      </c>
      <c r="N2425">
        <v>422</v>
      </c>
      <c r="O2425">
        <v>2944283.1017600121</v>
      </c>
      <c r="P2425" s="49" t="s">
        <v>34</v>
      </c>
      <c r="Q2425" s="49">
        <v>8750000</v>
      </c>
      <c r="R2425" s="49">
        <v>32.510452999999998</v>
      </c>
      <c r="S2425" s="49">
        <v>52.540310169999998</v>
      </c>
      <c r="T2425" s="49">
        <v>91.068026500905589</v>
      </c>
      <c r="U2425" s="49" t="s">
        <v>2146</v>
      </c>
      <c r="V2425" s="49">
        <v>0.38716777524115931</v>
      </c>
      <c r="W2425" s="49">
        <v>1.46361538099982</v>
      </c>
      <c r="X2425" s="49">
        <v>2.8030414572599698</v>
      </c>
      <c r="Y2425" s="49">
        <v>43.290639746693699</v>
      </c>
      <c r="Z2425" s="49">
        <v>0.42787999999999998</v>
      </c>
      <c r="AA2425" s="49">
        <v>144.40234570000001</v>
      </c>
      <c r="AB2425" s="49">
        <v>1.7927415840000001</v>
      </c>
      <c r="AC2425" s="51">
        <v>0.6227652678487694</v>
      </c>
      <c r="AD2425" s="53">
        <v>87500</v>
      </c>
      <c r="AE2425" s="51">
        <v>33.648949734400141</v>
      </c>
      <c r="AF2425" s="51">
        <v>89.198970472608892</v>
      </c>
      <c r="AG2425" s="51">
        <v>14.893019631326091</v>
      </c>
      <c r="AH2425" s="51">
        <v>0.24063170370095099</v>
      </c>
      <c r="AI2425" s="51">
        <v>0.16696403055346273</v>
      </c>
      <c r="AJ2425" s="51">
        <v>0.11715383591147577</v>
      </c>
      <c r="AK2425" s="51">
        <v>129.78734021675638</v>
      </c>
      <c r="AL2425" s="51">
        <v>79.537864450567355</v>
      </c>
      <c r="AM2425" s="51">
        <v>180.03681598294534</v>
      </c>
    </row>
    <row r="2426" spans="1:39">
      <c r="A2426" t="s">
        <v>4993</v>
      </c>
      <c r="B2426">
        <v>7</v>
      </c>
      <c r="C2426" t="s">
        <v>4994</v>
      </c>
      <c r="D2426" t="s">
        <v>4149</v>
      </c>
      <c r="E2426" t="s">
        <v>137</v>
      </c>
      <c r="F2426" t="s">
        <v>138</v>
      </c>
      <c r="G2426" t="s">
        <v>139</v>
      </c>
      <c r="H2426" t="s">
        <v>140</v>
      </c>
      <c r="I2426" t="s">
        <v>10</v>
      </c>
      <c r="J2426" t="s">
        <v>4150</v>
      </c>
      <c r="K2426">
        <v>50</v>
      </c>
      <c r="L2426">
        <v>79472120</v>
      </c>
      <c r="M2426" t="s">
        <v>2145</v>
      </c>
      <c r="N2426">
        <v>423</v>
      </c>
      <c r="O2426">
        <v>2951276.6483200123</v>
      </c>
      <c r="P2426" s="49" t="s">
        <v>34</v>
      </c>
      <c r="Q2426" s="49">
        <v>8750000</v>
      </c>
      <c r="R2426" s="49">
        <v>32.510452999999998</v>
      </c>
      <c r="S2426" s="49">
        <v>52.540310169999998</v>
      </c>
      <c r="T2426" s="49">
        <v>91.068026500905589</v>
      </c>
      <c r="U2426" s="49" t="s">
        <v>2146</v>
      </c>
      <c r="V2426" s="49">
        <v>0.38716777524115931</v>
      </c>
      <c r="W2426" s="49">
        <v>1.46361538099982</v>
      </c>
      <c r="X2426" s="49">
        <v>2.8030414572599698</v>
      </c>
      <c r="Y2426" s="49">
        <v>43.290639746693699</v>
      </c>
      <c r="Z2426" s="49">
        <v>0.42787999999999998</v>
      </c>
      <c r="AA2426" s="49">
        <v>144.40234570000001</v>
      </c>
      <c r="AB2426" s="49">
        <v>1.7927415840000001</v>
      </c>
      <c r="AC2426" s="51">
        <v>0.6227652678487694</v>
      </c>
      <c r="AD2426" s="53">
        <v>87500</v>
      </c>
      <c r="AE2426" s="51">
        <v>33.72887598080014</v>
      </c>
      <c r="AF2426" s="51">
        <v>89.410844511736215</v>
      </c>
      <c r="AG2426" s="51">
        <v>14.944007707136612</v>
      </c>
      <c r="AH2426" s="51">
        <v>0.24065277662394507</v>
      </c>
      <c r="AI2426" s="51">
        <v>0.16713864843514634</v>
      </c>
      <c r="AJ2426" s="51">
        <v>0.11715383591147577</v>
      </c>
      <c r="AK2426" s="51">
        <v>129.92307717963917</v>
      </c>
      <c r="AL2426" s="51">
        <v>79.621048435512833</v>
      </c>
      <c r="AM2426" s="51">
        <v>180.22510592376548</v>
      </c>
    </row>
    <row r="2427" spans="1:39">
      <c r="A2427" t="s">
        <v>4995</v>
      </c>
      <c r="B2427">
        <v>7</v>
      </c>
      <c r="C2427" t="s">
        <v>4996</v>
      </c>
      <c r="D2427" t="s">
        <v>4149</v>
      </c>
      <c r="E2427" t="s">
        <v>137</v>
      </c>
      <c r="F2427" t="s">
        <v>138</v>
      </c>
      <c r="G2427" t="s">
        <v>139</v>
      </c>
      <c r="H2427" t="s">
        <v>140</v>
      </c>
      <c r="I2427" t="s">
        <v>10</v>
      </c>
      <c r="J2427" t="s">
        <v>4150</v>
      </c>
      <c r="K2427">
        <v>50</v>
      </c>
      <c r="L2427">
        <v>79472120</v>
      </c>
      <c r="M2427" t="s">
        <v>2145</v>
      </c>
      <c r="N2427">
        <v>424</v>
      </c>
      <c r="O2427">
        <v>2958270.1948800124</v>
      </c>
      <c r="P2427" s="49" t="s">
        <v>34</v>
      </c>
      <c r="Q2427" s="49">
        <v>8750000</v>
      </c>
      <c r="R2427" s="49">
        <v>32.510452999999998</v>
      </c>
      <c r="S2427" s="49">
        <v>52.540310169999998</v>
      </c>
      <c r="T2427" s="49">
        <v>91.068026500905589</v>
      </c>
      <c r="U2427" s="49" t="s">
        <v>2146</v>
      </c>
      <c r="V2427" s="49">
        <v>0.38716777524115931</v>
      </c>
      <c r="W2427" s="49">
        <v>1.46361538099982</v>
      </c>
      <c r="X2427" s="49">
        <v>2.8030414572599698</v>
      </c>
      <c r="Y2427" s="49">
        <v>43.290639746693699</v>
      </c>
      <c r="Z2427" s="49">
        <v>0.42787999999999998</v>
      </c>
      <c r="AA2427" s="49">
        <v>144.40234570000001</v>
      </c>
      <c r="AB2427" s="49">
        <v>1.7927415840000001</v>
      </c>
      <c r="AC2427" s="51">
        <v>0.6227652678487694</v>
      </c>
      <c r="AD2427" s="53">
        <v>87500</v>
      </c>
      <c r="AE2427" s="51">
        <v>33.80880222720014</v>
      </c>
      <c r="AF2427" s="51">
        <v>89.622718550863553</v>
      </c>
      <c r="AG2427" s="51">
        <v>14.994999848259468</v>
      </c>
      <c r="AH2427" s="51">
        <v>0.24067196402580412</v>
      </c>
      <c r="AI2427" s="51">
        <v>0.16731248606065616</v>
      </c>
      <c r="AJ2427" s="51">
        <v>0.11715383591147577</v>
      </c>
      <c r="AK2427" s="51">
        <v>130.05820762042768</v>
      </c>
      <c r="AL2427" s="51">
        <v>79.703860724173907</v>
      </c>
      <c r="AM2427" s="51">
        <v>180.41255451668144</v>
      </c>
    </row>
    <row r="2428" spans="1:39">
      <c r="A2428" t="s">
        <v>4997</v>
      </c>
      <c r="B2428">
        <v>7</v>
      </c>
      <c r="C2428" t="s">
        <v>4998</v>
      </c>
      <c r="D2428" t="s">
        <v>4149</v>
      </c>
      <c r="E2428" t="s">
        <v>137</v>
      </c>
      <c r="F2428" t="s">
        <v>138</v>
      </c>
      <c r="G2428" t="s">
        <v>139</v>
      </c>
      <c r="H2428" t="s">
        <v>140</v>
      </c>
      <c r="I2428" t="s">
        <v>10</v>
      </c>
      <c r="J2428" t="s">
        <v>4150</v>
      </c>
      <c r="K2428">
        <v>50</v>
      </c>
      <c r="L2428">
        <v>79472120</v>
      </c>
      <c r="M2428" t="s">
        <v>2145</v>
      </c>
      <c r="N2428">
        <v>425</v>
      </c>
      <c r="O2428">
        <v>2965263.7414400126</v>
      </c>
      <c r="P2428" s="49" t="s">
        <v>34</v>
      </c>
      <c r="Q2428" s="49">
        <v>8750000</v>
      </c>
      <c r="R2428" s="49">
        <v>32.510452999999998</v>
      </c>
      <c r="S2428" s="49">
        <v>52.540310169999998</v>
      </c>
      <c r="T2428" s="49">
        <v>91.068026500905589</v>
      </c>
      <c r="U2428" s="49" t="s">
        <v>2146</v>
      </c>
      <c r="V2428" s="49">
        <v>0.38716777524115931</v>
      </c>
      <c r="W2428" s="49">
        <v>1.46361538099982</v>
      </c>
      <c r="X2428" s="49">
        <v>2.8030414572599698</v>
      </c>
      <c r="Y2428" s="49">
        <v>43.290639746693699</v>
      </c>
      <c r="Z2428" s="49">
        <v>0.42787999999999998</v>
      </c>
      <c r="AA2428" s="49">
        <v>144.40234570000001</v>
      </c>
      <c r="AB2428" s="49">
        <v>1.7927415840000001</v>
      </c>
      <c r="AC2428" s="51">
        <v>0.6227652678487694</v>
      </c>
      <c r="AD2428" s="53">
        <v>87500</v>
      </c>
      <c r="AE2428" s="51">
        <v>33.888728473600146</v>
      </c>
      <c r="AF2428" s="51">
        <v>89.834592589990905</v>
      </c>
      <c r="AG2428" s="51">
        <v>15.045995656266546</v>
      </c>
      <c r="AH2428" s="51">
        <v>0.24068927093246303</v>
      </c>
      <c r="AI2428" s="51">
        <v>0.16748554451554251</v>
      </c>
      <c r="AJ2428" s="51">
        <v>0.11715383591147577</v>
      </c>
      <c r="AK2428" s="51">
        <v>130.19273238296046</v>
      </c>
      <c r="AL2428" s="51">
        <v>79.786301833682032</v>
      </c>
      <c r="AM2428" s="51">
        <v>180.5991629322389</v>
      </c>
    </row>
    <row r="2429" spans="1:39">
      <c r="A2429" t="s">
        <v>4999</v>
      </c>
      <c r="B2429">
        <v>7</v>
      </c>
      <c r="C2429" t="s">
        <v>5000</v>
      </c>
      <c r="D2429" t="s">
        <v>4149</v>
      </c>
      <c r="E2429" t="s">
        <v>137</v>
      </c>
      <c r="F2429" t="s">
        <v>138</v>
      </c>
      <c r="G2429" t="s">
        <v>139</v>
      </c>
      <c r="H2429" t="s">
        <v>140</v>
      </c>
      <c r="I2429" t="s">
        <v>10</v>
      </c>
      <c r="J2429" t="s">
        <v>4150</v>
      </c>
      <c r="K2429">
        <v>50</v>
      </c>
      <c r="L2429">
        <v>79472120</v>
      </c>
      <c r="M2429" t="s">
        <v>2145</v>
      </c>
      <c r="N2429">
        <v>426</v>
      </c>
      <c r="O2429">
        <v>2972257.2880000127</v>
      </c>
      <c r="P2429" s="49" t="s">
        <v>34</v>
      </c>
      <c r="Q2429" s="49">
        <v>8750000</v>
      </c>
      <c r="R2429" s="49">
        <v>32.510452999999998</v>
      </c>
      <c r="S2429" s="49">
        <v>52.540310169999998</v>
      </c>
      <c r="T2429" s="49">
        <v>91.068026500905589</v>
      </c>
      <c r="U2429" s="49" t="s">
        <v>2146</v>
      </c>
      <c r="V2429" s="49">
        <v>0.38716777524115931</v>
      </c>
      <c r="W2429" s="49">
        <v>1.46361538099982</v>
      </c>
      <c r="X2429" s="49">
        <v>2.8030414572599698</v>
      </c>
      <c r="Y2429" s="49">
        <v>43.290639746693699</v>
      </c>
      <c r="Z2429" s="49">
        <v>0.42787999999999998</v>
      </c>
      <c r="AA2429" s="49">
        <v>144.40234570000001</v>
      </c>
      <c r="AB2429" s="49">
        <v>1.7927415840000001</v>
      </c>
      <c r="AC2429" s="51">
        <v>0.6227652678487694</v>
      </c>
      <c r="AD2429" s="53">
        <v>87500</v>
      </c>
      <c r="AE2429" s="51">
        <v>33.968654720000146</v>
      </c>
      <c r="AF2429" s="51">
        <v>90.046466629118243</v>
      </c>
      <c r="AG2429" s="51">
        <v>15.096994733796468</v>
      </c>
      <c r="AH2429" s="51">
        <v>0.24070470237871089</v>
      </c>
      <c r="AI2429" s="51">
        <v>0.16765782488698525</v>
      </c>
      <c r="AJ2429" s="51">
        <v>0.11715383591147577</v>
      </c>
      <c r="AK2429" s="51">
        <v>130.32665231234279</v>
      </c>
      <c r="AL2429" s="51">
        <v>79.868372281944943</v>
      </c>
      <c r="AM2429" s="51">
        <v>180.78493234274063</v>
      </c>
    </row>
    <row r="2430" spans="1:39">
      <c r="A2430" t="s">
        <v>5001</v>
      </c>
      <c r="B2430">
        <v>7</v>
      </c>
      <c r="C2430" t="s">
        <v>5002</v>
      </c>
      <c r="D2430" t="s">
        <v>4149</v>
      </c>
      <c r="E2430" t="s">
        <v>137</v>
      </c>
      <c r="F2430" t="s">
        <v>138</v>
      </c>
      <c r="G2430" t="s">
        <v>139</v>
      </c>
      <c r="H2430" t="s">
        <v>140</v>
      </c>
      <c r="I2430" t="s">
        <v>10</v>
      </c>
      <c r="J2430" t="s">
        <v>4150</v>
      </c>
      <c r="K2430">
        <v>50</v>
      </c>
      <c r="L2430">
        <v>79472120</v>
      </c>
      <c r="M2430" t="s">
        <v>2145</v>
      </c>
      <c r="N2430">
        <v>427</v>
      </c>
      <c r="O2430">
        <v>2979250.8345600129</v>
      </c>
      <c r="P2430" s="49" t="s">
        <v>34</v>
      </c>
      <c r="Q2430" s="49">
        <v>8750000</v>
      </c>
      <c r="R2430" s="49">
        <v>32.510452999999998</v>
      </c>
      <c r="S2430" s="49">
        <v>52.540310169999998</v>
      </c>
      <c r="T2430" s="49">
        <v>91.068026500905589</v>
      </c>
      <c r="U2430" s="49" t="s">
        <v>2146</v>
      </c>
      <c r="V2430" s="49">
        <v>0.38716777524115931</v>
      </c>
      <c r="W2430" s="49">
        <v>1.46361538099982</v>
      </c>
      <c r="X2430" s="49">
        <v>2.8030414572599698</v>
      </c>
      <c r="Y2430" s="49">
        <v>43.290639746693699</v>
      </c>
      <c r="Z2430" s="49">
        <v>0.42787999999999998</v>
      </c>
      <c r="AA2430" s="49">
        <v>144.40234570000001</v>
      </c>
      <c r="AB2430" s="49">
        <v>1.7927415840000001</v>
      </c>
      <c r="AC2430" s="51">
        <v>0.6227652678487694</v>
      </c>
      <c r="AD2430" s="53">
        <v>87500</v>
      </c>
      <c r="AE2430" s="51">
        <v>34.048580966400145</v>
      </c>
      <c r="AF2430" s="51">
        <v>90.25834066824558</v>
      </c>
      <c r="AG2430" s="51">
        <v>15.147996684556427</v>
      </c>
      <c r="AH2430" s="51">
        <v>0.24071826340794186</v>
      </c>
      <c r="AI2430" s="51">
        <v>0.16782932826379501</v>
      </c>
      <c r="AJ2430" s="51">
        <v>0.11715383591147577</v>
      </c>
      <c r="AK2430" s="51">
        <v>130.4599682549476</v>
      </c>
      <c r="AL2430" s="51">
        <v>79.95007258764727</v>
      </c>
      <c r="AM2430" s="51">
        <v>180.9698639222479</v>
      </c>
    </row>
    <row r="2431" spans="1:39">
      <c r="A2431" t="s">
        <v>5003</v>
      </c>
      <c r="B2431">
        <v>7</v>
      </c>
      <c r="C2431" t="s">
        <v>5004</v>
      </c>
      <c r="D2431" t="s">
        <v>4149</v>
      </c>
      <c r="E2431" t="s">
        <v>137</v>
      </c>
      <c r="F2431" t="s">
        <v>138</v>
      </c>
      <c r="G2431" t="s">
        <v>139</v>
      </c>
      <c r="H2431" t="s">
        <v>140</v>
      </c>
      <c r="I2431" t="s">
        <v>10</v>
      </c>
      <c r="J2431" t="s">
        <v>4150</v>
      </c>
      <c r="K2431">
        <v>50</v>
      </c>
      <c r="L2431">
        <v>79472120</v>
      </c>
      <c r="M2431" t="s">
        <v>2145</v>
      </c>
      <c r="N2431">
        <v>428</v>
      </c>
      <c r="O2431">
        <v>2986244.3811200131</v>
      </c>
      <c r="P2431" s="49" t="s">
        <v>34</v>
      </c>
      <c r="Q2431" s="49">
        <v>8750000</v>
      </c>
      <c r="R2431" s="49">
        <v>32.510452999999998</v>
      </c>
      <c r="S2431" s="49">
        <v>52.540310169999998</v>
      </c>
      <c r="T2431" s="49">
        <v>91.068026500905589</v>
      </c>
      <c r="U2431" s="49" t="s">
        <v>2146</v>
      </c>
      <c r="V2431" s="49">
        <v>0.38716777524115931</v>
      </c>
      <c r="W2431" s="49">
        <v>1.46361538099982</v>
      </c>
      <c r="X2431" s="49">
        <v>2.8030414572599698</v>
      </c>
      <c r="Y2431" s="49">
        <v>43.290639746693699</v>
      </c>
      <c r="Z2431" s="49">
        <v>0.42787999999999998</v>
      </c>
      <c r="AA2431" s="49">
        <v>144.40234570000001</v>
      </c>
      <c r="AB2431" s="49">
        <v>1.7927415840000001</v>
      </c>
      <c r="AC2431" s="51">
        <v>0.6227652678487694</v>
      </c>
      <c r="AD2431" s="53">
        <v>87500</v>
      </c>
      <c r="AE2431" s="51">
        <v>34.128507212800152</v>
      </c>
      <c r="AF2431" s="51">
        <v>90.470214707372932</v>
      </c>
      <c r="AG2431" s="51">
        <v>15.199001113323957</v>
      </c>
      <c r="AH2431" s="51">
        <v>0.24072995907192396</v>
      </c>
      <c r="AI2431" s="51">
        <v>0.16800005573641361</v>
      </c>
      <c r="AJ2431" s="51">
        <v>0.11715383591147577</v>
      </c>
      <c r="AK2431" s="51">
        <v>130.59268105841576</v>
      </c>
      <c r="AL2431" s="51">
        <v>80.031403270250649</v>
      </c>
      <c r="AM2431" s="51">
        <v>181.15395884658088</v>
      </c>
    </row>
    <row r="2432" spans="1:39">
      <c r="A2432" t="s">
        <v>5005</v>
      </c>
      <c r="B2432">
        <v>7</v>
      </c>
      <c r="C2432" t="s">
        <v>5006</v>
      </c>
      <c r="D2432" t="s">
        <v>4149</v>
      </c>
      <c r="E2432" t="s">
        <v>137</v>
      </c>
      <c r="F2432" t="s">
        <v>138</v>
      </c>
      <c r="G2432" t="s">
        <v>139</v>
      </c>
      <c r="H2432" t="s">
        <v>140</v>
      </c>
      <c r="I2432" t="s">
        <v>10</v>
      </c>
      <c r="J2432" t="s">
        <v>4150</v>
      </c>
      <c r="K2432">
        <v>50</v>
      </c>
      <c r="L2432">
        <v>79472120</v>
      </c>
      <c r="M2432" t="s">
        <v>2145</v>
      </c>
      <c r="N2432">
        <v>429</v>
      </c>
      <c r="O2432">
        <v>2993237.9276800132</v>
      </c>
      <c r="P2432" s="49" t="s">
        <v>34</v>
      </c>
      <c r="Q2432" s="49">
        <v>8750000</v>
      </c>
      <c r="R2432" s="49">
        <v>32.510452999999998</v>
      </c>
      <c r="S2432" s="49">
        <v>52.540310169999998</v>
      </c>
      <c r="T2432" s="49">
        <v>91.068026500905589</v>
      </c>
      <c r="U2432" s="49" t="s">
        <v>2146</v>
      </c>
      <c r="V2432" s="49">
        <v>0.38716777524115931</v>
      </c>
      <c r="W2432" s="49">
        <v>1.46361538099982</v>
      </c>
      <c r="X2432" s="49">
        <v>2.8030414572599698</v>
      </c>
      <c r="Y2432" s="49">
        <v>43.290639746693699</v>
      </c>
      <c r="Z2432" s="49">
        <v>0.42787999999999998</v>
      </c>
      <c r="AA2432" s="49">
        <v>144.40234570000001</v>
      </c>
      <c r="AB2432" s="49">
        <v>1.7927415840000001</v>
      </c>
      <c r="AC2432" s="51">
        <v>0.6227652678487694</v>
      </c>
      <c r="AD2432" s="53">
        <v>87500</v>
      </c>
      <c r="AE2432" s="51">
        <v>34.208433459200151</v>
      </c>
      <c r="AF2432" s="51">
        <v>90.68208874650027</v>
      </c>
      <c r="AG2432" s="51">
        <v>15.250007625948738</v>
      </c>
      <c r="AH2432" s="51">
        <v>0.2407397944310001</v>
      </c>
      <c r="AI2432" s="51">
        <v>0.16817000839691496</v>
      </c>
      <c r="AJ2432" s="51">
        <v>0.11715383591147577</v>
      </c>
      <c r="AK2432" s="51">
        <v>130.72479157165694</v>
      </c>
      <c r="AL2432" s="51">
        <v>80.112364849994265</v>
      </c>
      <c r="AM2432" s="51">
        <v>181.33721829331958</v>
      </c>
    </row>
    <row r="2433" spans="1:39">
      <c r="A2433" t="s">
        <v>5007</v>
      </c>
      <c r="B2433">
        <v>7</v>
      </c>
      <c r="C2433" t="s">
        <v>5008</v>
      </c>
      <c r="D2433" t="s">
        <v>4149</v>
      </c>
      <c r="E2433" t="s">
        <v>137</v>
      </c>
      <c r="F2433" t="s">
        <v>138</v>
      </c>
      <c r="G2433" t="s">
        <v>139</v>
      </c>
      <c r="H2433" t="s">
        <v>140</v>
      </c>
      <c r="I2433" t="s">
        <v>10</v>
      </c>
      <c r="J2433" t="s">
        <v>4150</v>
      </c>
      <c r="K2433">
        <v>50</v>
      </c>
      <c r="L2433">
        <v>79472120</v>
      </c>
      <c r="M2433" t="s">
        <v>2145</v>
      </c>
      <c r="N2433">
        <v>430</v>
      </c>
      <c r="O2433">
        <v>3000231.4742400134</v>
      </c>
      <c r="P2433" s="49" t="s">
        <v>34</v>
      </c>
      <c r="Q2433" s="49">
        <v>8750000</v>
      </c>
      <c r="R2433" s="49">
        <v>32.510452999999998</v>
      </c>
      <c r="S2433" s="49">
        <v>52.540310169999998</v>
      </c>
      <c r="T2433" s="49">
        <v>91.068026500905589</v>
      </c>
      <c r="U2433" s="49" t="s">
        <v>2146</v>
      </c>
      <c r="V2433" s="49">
        <v>0.38716777524115931</v>
      </c>
      <c r="W2433" s="49">
        <v>1.46361538099982</v>
      </c>
      <c r="X2433" s="49">
        <v>2.8030414572599698</v>
      </c>
      <c r="Y2433" s="49">
        <v>43.290639746693699</v>
      </c>
      <c r="Z2433" s="49">
        <v>0.42787999999999998</v>
      </c>
      <c r="AA2433" s="49">
        <v>144.40234570000001</v>
      </c>
      <c r="AB2433" s="49">
        <v>1.7927415840000001</v>
      </c>
      <c r="AC2433" s="51">
        <v>0.6227652678487694</v>
      </c>
      <c r="AD2433" s="53">
        <v>87500</v>
      </c>
      <c r="AE2433" s="51">
        <v>34.288359705600151</v>
      </c>
      <c r="AF2433" s="51">
        <v>90.893962785627608</v>
      </c>
      <c r="AG2433" s="51">
        <v>15.301015829354373</v>
      </c>
      <c r="AH2433" s="51">
        <v>0.24074777455381721</v>
      </c>
      <c r="AI2433" s="51">
        <v>0.16833918733900566</v>
      </c>
      <c r="AJ2433" s="51">
        <v>0.11715383591147577</v>
      </c>
      <c r="AK2433" s="51">
        <v>130.85630064484982</v>
      </c>
      <c r="AL2433" s="51">
        <v>80.192957847895045</v>
      </c>
      <c r="AM2433" s="51">
        <v>181.51964344180462</v>
      </c>
    </row>
    <row r="2434" spans="1:39">
      <c r="A2434" t="s">
        <v>5009</v>
      </c>
      <c r="B2434">
        <v>7</v>
      </c>
      <c r="C2434" t="s">
        <v>5010</v>
      </c>
      <c r="D2434" t="s">
        <v>4149</v>
      </c>
      <c r="E2434" t="s">
        <v>137</v>
      </c>
      <c r="F2434" t="s">
        <v>138</v>
      </c>
      <c r="G2434" t="s">
        <v>139</v>
      </c>
      <c r="H2434" t="s">
        <v>140</v>
      </c>
      <c r="I2434" t="s">
        <v>10</v>
      </c>
      <c r="J2434" t="s">
        <v>4150</v>
      </c>
      <c r="K2434">
        <v>50</v>
      </c>
      <c r="L2434">
        <v>79472120</v>
      </c>
      <c r="M2434" t="s">
        <v>2145</v>
      </c>
      <c r="N2434">
        <v>431</v>
      </c>
      <c r="O2434">
        <v>3007225.0208000136</v>
      </c>
      <c r="P2434" s="49" t="s">
        <v>34</v>
      </c>
      <c r="Q2434" s="49">
        <v>8750000</v>
      </c>
      <c r="R2434" s="49">
        <v>32.510452999999998</v>
      </c>
      <c r="S2434" s="49">
        <v>52.540310169999998</v>
      </c>
      <c r="T2434" s="49">
        <v>91.068026500905589</v>
      </c>
      <c r="U2434" s="49" t="s">
        <v>2146</v>
      </c>
      <c r="V2434" s="49">
        <v>0.38716777524115931</v>
      </c>
      <c r="W2434" s="49">
        <v>1.46361538099982</v>
      </c>
      <c r="X2434" s="49">
        <v>2.8030414572599698</v>
      </c>
      <c r="Y2434" s="49">
        <v>43.290639746693699</v>
      </c>
      <c r="Z2434" s="49">
        <v>0.42787999999999998</v>
      </c>
      <c r="AA2434" s="49">
        <v>144.40234570000001</v>
      </c>
      <c r="AB2434" s="49">
        <v>1.7927415840000001</v>
      </c>
      <c r="AC2434" s="51">
        <v>0.6227652678487694</v>
      </c>
      <c r="AD2434" s="53">
        <v>87500</v>
      </c>
      <c r="AE2434" s="51">
        <v>34.368285952000157</v>
      </c>
      <c r="AF2434" s="51">
        <v>91.105836824754959</v>
      </c>
      <c r="AG2434" s="51">
        <v>15.352025331540126</v>
      </c>
      <c r="AH2434" s="51">
        <v>0.24075390451726175</v>
      </c>
      <c r="AI2434" s="51">
        <v>0.16850759365802487</v>
      </c>
      <c r="AJ2434" s="51">
        <v>0.11715383591147577</v>
      </c>
      <c r="AK2434" s="51">
        <v>130.98720912944225</v>
      </c>
      <c r="AL2434" s="51">
        <v>80.273182785747636</v>
      </c>
      <c r="AM2434" s="51">
        <v>181.70123547313688</v>
      </c>
    </row>
    <row r="2435" spans="1:39">
      <c r="A2435" t="s">
        <v>5011</v>
      </c>
      <c r="B2435">
        <v>7</v>
      </c>
      <c r="C2435" t="s">
        <v>5012</v>
      </c>
      <c r="D2435" t="s">
        <v>4149</v>
      </c>
      <c r="E2435" t="s">
        <v>137</v>
      </c>
      <c r="F2435" t="s">
        <v>138</v>
      </c>
      <c r="G2435" t="s">
        <v>139</v>
      </c>
      <c r="H2435" t="s">
        <v>140</v>
      </c>
      <c r="I2435" t="s">
        <v>10</v>
      </c>
      <c r="J2435" t="s">
        <v>4150</v>
      </c>
      <c r="K2435">
        <v>50</v>
      </c>
      <c r="L2435">
        <v>79472120</v>
      </c>
      <c r="M2435" t="s">
        <v>2145</v>
      </c>
      <c r="N2435">
        <v>432</v>
      </c>
      <c r="O2435">
        <v>3014218.5673600137</v>
      </c>
      <c r="P2435" s="49" t="s">
        <v>34</v>
      </c>
      <c r="Q2435" s="49">
        <v>8750000</v>
      </c>
      <c r="R2435" s="49">
        <v>32.510452999999998</v>
      </c>
      <c r="S2435" s="49">
        <v>52.540310169999998</v>
      </c>
      <c r="T2435" s="49">
        <v>91.068026500905589</v>
      </c>
      <c r="U2435" s="49" t="s">
        <v>2146</v>
      </c>
      <c r="V2435" s="49">
        <v>0.38716777524115931</v>
      </c>
      <c r="W2435" s="49">
        <v>1.46361538099982</v>
      </c>
      <c r="X2435" s="49">
        <v>2.8030414572599698</v>
      </c>
      <c r="Y2435" s="49">
        <v>43.290639746693699</v>
      </c>
      <c r="Z2435" s="49">
        <v>0.42787999999999998</v>
      </c>
      <c r="AA2435" s="49">
        <v>144.40234570000001</v>
      </c>
      <c r="AB2435" s="49">
        <v>1.7927415840000001</v>
      </c>
      <c r="AC2435" s="51">
        <v>0.6227652678487694</v>
      </c>
      <c r="AD2435" s="53">
        <v>87500</v>
      </c>
      <c r="AE2435" s="51">
        <v>34.448212198400157</v>
      </c>
      <c r="AF2435" s="51">
        <v>91.317710863882297</v>
      </c>
      <c r="AG2435" s="51">
        <v>15.403035741582665</v>
      </c>
      <c r="AH2435" s="51">
        <v>0.24075818940649341</v>
      </c>
      <c r="AI2435" s="51">
        <v>0.16867522845094474</v>
      </c>
      <c r="AJ2435" s="51">
        <v>0.11715383591147577</v>
      </c>
      <c r="AK2435" s="51">
        <v>131.1175178781514</v>
      </c>
      <c r="AL2435" s="51">
        <v>80.353040186124588</v>
      </c>
      <c r="AM2435" s="51">
        <v>181.88199557017819</v>
      </c>
    </row>
    <row r="2436" spans="1:39">
      <c r="A2436" t="s">
        <v>5013</v>
      </c>
      <c r="B2436">
        <v>7</v>
      </c>
      <c r="C2436" t="s">
        <v>5014</v>
      </c>
      <c r="D2436" t="s">
        <v>4149</v>
      </c>
      <c r="E2436" t="s">
        <v>137</v>
      </c>
      <c r="F2436" t="s">
        <v>138</v>
      </c>
      <c r="G2436" t="s">
        <v>139</v>
      </c>
      <c r="H2436" t="s">
        <v>140</v>
      </c>
      <c r="I2436" t="s">
        <v>10</v>
      </c>
      <c r="J2436" t="s">
        <v>4150</v>
      </c>
      <c r="K2436">
        <v>50</v>
      </c>
      <c r="L2436">
        <v>79472120</v>
      </c>
      <c r="M2436" t="s">
        <v>2145</v>
      </c>
      <c r="N2436">
        <v>433</v>
      </c>
      <c r="O2436">
        <v>3021212.1139200139</v>
      </c>
      <c r="P2436" s="49" t="s">
        <v>34</v>
      </c>
      <c r="Q2436" s="49">
        <v>8750000</v>
      </c>
      <c r="R2436" s="49">
        <v>32.510452999999998</v>
      </c>
      <c r="S2436" s="49">
        <v>52.540310169999998</v>
      </c>
      <c r="T2436" s="49">
        <v>91.068026500905589</v>
      </c>
      <c r="U2436" s="49" t="s">
        <v>2146</v>
      </c>
      <c r="V2436" s="49">
        <v>0.38716777524115931</v>
      </c>
      <c r="W2436" s="49">
        <v>1.46361538099982</v>
      </c>
      <c r="X2436" s="49">
        <v>2.8030414572599698</v>
      </c>
      <c r="Y2436" s="49">
        <v>43.290639746693699</v>
      </c>
      <c r="Z2436" s="49">
        <v>0.42787999999999998</v>
      </c>
      <c r="AA2436" s="49">
        <v>144.40234570000001</v>
      </c>
      <c r="AB2436" s="49">
        <v>1.7927415840000001</v>
      </c>
      <c r="AC2436" s="51">
        <v>0.6227652678487694</v>
      </c>
      <c r="AD2436" s="53">
        <v>87500</v>
      </c>
      <c r="AE2436" s="51">
        <v>34.528138444800156</v>
      </c>
      <c r="AF2436" s="51">
        <v>91.529584903009621</v>
      </c>
      <c r="AG2436" s="51">
        <v>15.454046669637785</v>
      </c>
      <c r="AH2436" s="51">
        <v>0.2407606343147404</v>
      </c>
      <c r="AI2436" s="51">
        <v>0.16884209281637019</v>
      </c>
      <c r="AJ2436" s="51">
        <v>0.11715383591147577</v>
      </c>
      <c r="AK2436" s="51">
        <v>131.24722774496365</v>
      </c>
      <c r="AL2436" s="51">
        <v>80.432530572376322</v>
      </c>
      <c r="AM2436" s="51">
        <v>182.06192491755098</v>
      </c>
    </row>
    <row r="2437" spans="1:39">
      <c r="A2437" t="s">
        <v>5015</v>
      </c>
      <c r="B2437">
        <v>7</v>
      </c>
      <c r="C2437" t="s">
        <v>5016</v>
      </c>
      <c r="D2437" t="s">
        <v>4149</v>
      </c>
      <c r="E2437" t="s">
        <v>137</v>
      </c>
      <c r="F2437" t="s">
        <v>138</v>
      </c>
      <c r="G2437" t="s">
        <v>139</v>
      </c>
      <c r="H2437" t="s">
        <v>140</v>
      </c>
      <c r="I2437" t="s">
        <v>10</v>
      </c>
      <c r="J2437" t="s">
        <v>4150</v>
      </c>
      <c r="K2437">
        <v>50</v>
      </c>
      <c r="L2437">
        <v>79472120</v>
      </c>
      <c r="M2437" t="s">
        <v>2145</v>
      </c>
      <c r="N2437">
        <v>434</v>
      </c>
      <c r="O2437">
        <v>3028205.660480014</v>
      </c>
      <c r="P2437" s="49" t="s">
        <v>34</v>
      </c>
      <c r="Q2437" s="49">
        <v>8750000</v>
      </c>
      <c r="R2437" s="49">
        <v>32.510452999999998</v>
      </c>
      <c r="S2437" s="49">
        <v>52.540310169999998</v>
      </c>
      <c r="T2437" s="49">
        <v>91.068026500905589</v>
      </c>
      <c r="U2437" s="49" t="s">
        <v>2146</v>
      </c>
      <c r="V2437" s="49">
        <v>0.38716777524115931</v>
      </c>
      <c r="W2437" s="49">
        <v>1.46361538099982</v>
      </c>
      <c r="X2437" s="49">
        <v>2.8030414572599698</v>
      </c>
      <c r="Y2437" s="49">
        <v>43.290639746693699</v>
      </c>
      <c r="Z2437" s="49">
        <v>0.42787999999999998</v>
      </c>
      <c r="AA2437" s="49">
        <v>144.40234570000001</v>
      </c>
      <c r="AB2437" s="49">
        <v>1.7927415840000001</v>
      </c>
      <c r="AC2437" s="51">
        <v>0.6227652678487694</v>
      </c>
      <c r="AD2437" s="53">
        <v>87500</v>
      </c>
      <c r="AE2437" s="51">
        <v>34.608064691200163</v>
      </c>
      <c r="AF2437" s="51">
        <v>91.741458942136973</v>
      </c>
      <c r="AG2437" s="51">
        <v>15.505057726942127</v>
      </c>
      <c r="AH2437" s="51">
        <v>0.24076124434329696</v>
      </c>
      <c r="AI2437" s="51">
        <v>0.16900818785453861</v>
      </c>
      <c r="AJ2437" s="51">
        <v>0.11715383591147577</v>
      </c>
      <c r="AK2437" s="51">
        <v>131.37633958513439</v>
      </c>
      <c r="AL2437" s="51">
        <v>80.511654468630852</v>
      </c>
      <c r="AM2437" s="51">
        <v>182.24102470163791</v>
      </c>
    </row>
    <row r="2438" spans="1:39">
      <c r="A2438" t="s">
        <v>5017</v>
      </c>
      <c r="B2438">
        <v>7</v>
      </c>
      <c r="C2438" t="s">
        <v>5018</v>
      </c>
      <c r="D2438" t="s">
        <v>4149</v>
      </c>
      <c r="E2438" t="s">
        <v>137</v>
      </c>
      <c r="F2438" t="s">
        <v>138</v>
      </c>
      <c r="G2438" t="s">
        <v>139</v>
      </c>
      <c r="H2438" t="s">
        <v>140</v>
      </c>
      <c r="I2438" t="s">
        <v>10</v>
      </c>
      <c r="J2438" t="s">
        <v>4150</v>
      </c>
      <c r="K2438">
        <v>50</v>
      </c>
      <c r="L2438">
        <v>79472120</v>
      </c>
      <c r="M2438" t="s">
        <v>2145</v>
      </c>
      <c r="N2438">
        <v>435</v>
      </c>
      <c r="O2438">
        <v>3035199.2070400142</v>
      </c>
      <c r="P2438" s="49" t="s">
        <v>34</v>
      </c>
      <c r="Q2438" s="49">
        <v>8750000</v>
      </c>
      <c r="R2438" s="49">
        <v>32.510452999999998</v>
      </c>
      <c r="S2438" s="49">
        <v>52.540310169999998</v>
      </c>
      <c r="T2438" s="49">
        <v>91.068026500905589</v>
      </c>
      <c r="U2438" s="49" t="s">
        <v>2146</v>
      </c>
      <c r="V2438" s="49">
        <v>0.38716777524115931</v>
      </c>
      <c r="W2438" s="49">
        <v>1.46361538099982</v>
      </c>
      <c r="X2438" s="49">
        <v>2.8030414572599698</v>
      </c>
      <c r="Y2438" s="49">
        <v>43.290639746693699</v>
      </c>
      <c r="Z2438" s="49">
        <v>0.42787999999999998</v>
      </c>
      <c r="AA2438" s="49">
        <v>144.40234570000001</v>
      </c>
      <c r="AB2438" s="49">
        <v>1.7927415840000001</v>
      </c>
      <c r="AC2438" s="51">
        <v>0.6227652678487694</v>
      </c>
      <c r="AD2438" s="53">
        <v>87500</v>
      </c>
      <c r="AE2438" s="51">
        <v>34.687990937600162</v>
      </c>
      <c r="AF2438" s="51">
        <v>91.95333298126431</v>
      </c>
      <c r="AG2438" s="51">
        <v>15.556068525814824</v>
      </c>
      <c r="AH2438" s="51">
        <v>0.24076002460140819</v>
      </c>
      <c r="AI2438" s="51">
        <v>0.16917351466731942</v>
      </c>
      <c r="AJ2438" s="51">
        <v>0.11715383591147577</v>
      </c>
      <c r="AK2438" s="51">
        <v>131.50485425518761</v>
      </c>
      <c r="AL2438" s="51">
        <v>80.590412399793721</v>
      </c>
      <c r="AM2438" s="51">
        <v>182.41929611058148</v>
      </c>
    </row>
    <row r="2439" spans="1:39">
      <c r="A2439" t="s">
        <v>5019</v>
      </c>
      <c r="B2439">
        <v>7</v>
      </c>
      <c r="C2439" t="s">
        <v>5020</v>
      </c>
      <c r="D2439" t="s">
        <v>4149</v>
      </c>
      <c r="E2439" t="s">
        <v>137</v>
      </c>
      <c r="F2439" t="s">
        <v>138</v>
      </c>
      <c r="G2439" t="s">
        <v>139</v>
      </c>
      <c r="H2439" t="s">
        <v>140</v>
      </c>
      <c r="I2439" t="s">
        <v>10</v>
      </c>
      <c r="J2439" t="s">
        <v>4150</v>
      </c>
      <c r="K2439">
        <v>50</v>
      </c>
      <c r="L2439">
        <v>79472120</v>
      </c>
      <c r="M2439" t="s">
        <v>2145</v>
      </c>
      <c r="N2439">
        <v>436</v>
      </c>
      <c r="O2439">
        <v>3042192.7536000144</v>
      </c>
      <c r="P2439" s="49" t="s">
        <v>34</v>
      </c>
      <c r="Q2439" s="49">
        <v>8750000</v>
      </c>
      <c r="R2439" s="49">
        <v>32.510452999999998</v>
      </c>
      <c r="S2439" s="49">
        <v>52.540310169999998</v>
      </c>
      <c r="T2439" s="49">
        <v>91.068026500905589</v>
      </c>
      <c r="U2439" s="49" t="s">
        <v>2146</v>
      </c>
      <c r="V2439" s="49">
        <v>0.38716777524115931</v>
      </c>
      <c r="W2439" s="49">
        <v>1.46361538099982</v>
      </c>
      <c r="X2439" s="49">
        <v>2.8030414572599698</v>
      </c>
      <c r="Y2439" s="49">
        <v>43.290639746693699</v>
      </c>
      <c r="Z2439" s="49">
        <v>0.42787999999999998</v>
      </c>
      <c r="AA2439" s="49">
        <v>144.40234570000001</v>
      </c>
      <c r="AB2439" s="49">
        <v>1.7927415840000001</v>
      </c>
      <c r="AC2439" s="51">
        <v>0.6227652678487694</v>
      </c>
      <c r="AD2439" s="53">
        <v>87500</v>
      </c>
      <c r="AE2439" s="51">
        <v>34.767917184000162</v>
      </c>
      <c r="AF2439" s="51">
        <v>92.165207020391648</v>
      </c>
      <c r="AG2439" s="51">
        <v>15.607078679659208</v>
      </c>
      <c r="AH2439" s="51">
        <v>0.24075698020618128</v>
      </c>
      <c r="AI2439" s="51">
        <v>0.16933807435821335</v>
      </c>
      <c r="AJ2439" s="51">
        <v>0.11715383591147577</v>
      </c>
      <c r="AK2439" s="51">
        <v>131.63277261291543</v>
      </c>
      <c r="AL2439" s="51">
        <v>80.668804891547552</v>
      </c>
      <c r="AM2439" s="51">
        <v>182.59674033428328</v>
      </c>
    </row>
    <row r="2440" spans="1:39">
      <c r="A2440" t="s">
        <v>5021</v>
      </c>
      <c r="B2440">
        <v>7</v>
      </c>
      <c r="C2440" t="s">
        <v>5022</v>
      </c>
      <c r="D2440" t="s">
        <v>4149</v>
      </c>
      <c r="E2440" t="s">
        <v>137</v>
      </c>
      <c r="F2440" t="s">
        <v>138</v>
      </c>
      <c r="G2440" t="s">
        <v>139</v>
      </c>
      <c r="H2440" t="s">
        <v>140</v>
      </c>
      <c r="I2440" t="s">
        <v>10</v>
      </c>
      <c r="J2440" t="s">
        <v>4150</v>
      </c>
      <c r="K2440">
        <v>50</v>
      </c>
      <c r="L2440">
        <v>79472120</v>
      </c>
      <c r="M2440" t="s">
        <v>2145</v>
      </c>
      <c r="N2440">
        <v>437</v>
      </c>
      <c r="O2440">
        <v>3049186.3001600145</v>
      </c>
      <c r="P2440" s="49" t="s">
        <v>34</v>
      </c>
      <c r="Q2440" s="49">
        <v>8750000</v>
      </c>
      <c r="R2440" s="49">
        <v>32.510452999999998</v>
      </c>
      <c r="S2440" s="49">
        <v>52.540310169999998</v>
      </c>
      <c r="T2440" s="49">
        <v>91.068026500905589</v>
      </c>
      <c r="U2440" s="49" t="s">
        <v>2146</v>
      </c>
      <c r="V2440" s="49">
        <v>0.38716777524115931</v>
      </c>
      <c r="W2440" s="49">
        <v>1.46361538099982</v>
      </c>
      <c r="X2440" s="49">
        <v>2.8030414572599698</v>
      </c>
      <c r="Y2440" s="49">
        <v>43.290639746693699</v>
      </c>
      <c r="Z2440" s="49">
        <v>0.42787999999999998</v>
      </c>
      <c r="AA2440" s="49">
        <v>144.40234570000001</v>
      </c>
      <c r="AB2440" s="49">
        <v>1.7927415840000001</v>
      </c>
      <c r="AC2440" s="51">
        <v>0.6227652678487694</v>
      </c>
      <c r="AD2440" s="53">
        <v>87500</v>
      </c>
      <c r="AE2440" s="51">
        <v>34.847843430400168</v>
      </c>
      <c r="AF2440" s="51">
        <v>92.377081059519</v>
      </c>
      <c r="AG2440" s="51">
        <v>15.658087802964451</v>
      </c>
      <c r="AH2440" s="51">
        <v>0.24075211628255153</v>
      </c>
      <c r="AI2440" s="51">
        <v>0.16950186803235176</v>
      </c>
      <c r="AJ2440" s="51">
        <v>0.11715383591147577</v>
      </c>
      <c r="AK2440" s="51">
        <v>131.76009551737747</v>
      </c>
      <c r="AL2440" s="51">
        <v>80.746832470351777</v>
      </c>
      <c r="AM2440" s="51">
        <v>182.77335856440311</v>
      </c>
    </row>
    <row r="2441" spans="1:39">
      <c r="A2441" t="s">
        <v>5023</v>
      </c>
      <c r="B2441">
        <v>7</v>
      </c>
      <c r="C2441" t="s">
        <v>5024</v>
      </c>
      <c r="D2441" t="s">
        <v>4149</v>
      </c>
      <c r="E2441" t="s">
        <v>137</v>
      </c>
      <c r="F2441" t="s">
        <v>138</v>
      </c>
      <c r="G2441" t="s">
        <v>139</v>
      </c>
      <c r="H2441" t="s">
        <v>140</v>
      </c>
      <c r="I2441" t="s">
        <v>10</v>
      </c>
      <c r="J2441" t="s">
        <v>4150</v>
      </c>
      <c r="K2441">
        <v>50</v>
      </c>
      <c r="L2441">
        <v>79472120</v>
      </c>
      <c r="M2441" t="s">
        <v>2145</v>
      </c>
      <c r="N2441">
        <v>438</v>
      </c>
      <c r="O2441">
        <v>3056179.8467200147</v>
      </c>
      <c r="P2441" s="49" t="s">
        <v>34</v>
      </c>
      <c r="Q2441" s="49">
        <v>8750000</v>
      </c>
      <c r="R2441" s="49">
        <v>32.510452999999998</v>
      </c>
      <c r="S2441" s="49">
        <v>52.540310169999998</v>
      </c>
      <c r="T2441" s="49">
        <v>91.068026500905589</v>
      </c>
      <c r="U2441" s="49" t="s">
        <v>2146</v>
      </c>
      <c r="V2441" s="49">
        <v>0.38716777524115931</v>
      </c>
      <c r="W2441" s="49">
        <v>1.46361538099982</v>
      </c>
      <c r="X2441" s="49">
        <v>2.8030414572599698</v>
      </c>
      <c r="Y2441" s="49">
        <v>43.290639746693699</v>
      </c>
      <c r="Z2441" s="49">
        <v>0.42787999999999998</v>
      </c>
      <c r="AA2441" s="49">
        <v>144.40234570000001</v>
      </c>
      <c r="AB2441" s="49">
        <v>1.7927415840000001</v>
      </c>
      <c r="AC2441" s="51">
        <v>0.6227652678487694</v>
      </c>
      <c r="AD2441" s="53">
        <v>87500</v>
      </c>
      <c r="AE2441" s="51">
        <v>34.927769676800168</v>
      </c>
      <c r="AF2441" s="51">
        <v>92.588955098646338</v>
      </c>
      <c r="AG2441" s="51">
        <v>15.709095511307201</v>
      </c>
      <c r="AH2441" s="51">
        <v>0.24074543796323278</v>
      </c>
      <c r="AI2441" s="51">
        <v>0.16966489679649566</v>
      </c>
      <c r="AJ2441" s="51">
        <v>0.11715383591147577</v>
      </c>
      <c r="AK2441" s="51">
        <v>131.88682382890013</v>
      </c>
      <c r="AL2441" s="51">
        <v>80.82449566344215</v>
      </c>
      <c r="AM2441" s="51">
        <v>182.94915199435809</v>
      </c>
    </row>
    <row r="2442" spans="1:39">
      <c r="A2442" t="s">
        <v>5025</v>
      </c>
      <c r="B2442">
        <v>7</v>
      </c>
      <c r="C2442" t="s">
        <v>5026</v>
      </c>
      <c r="D2442" t="s">
        <v>4149</v>
      </c>
      <c r="E2442" t="s">
        <v>137</v>
      </c>
      <c r="F2442" t="s">
        <v>138</v>
      </c>
      <c r="G2442" t="s">
        <v>139</v>
      </c>
      <c r="H2442" t="s">
        <v>140</v>
      </c>
      <c r="I2442" t="s">
        <v>10</v>
      </c>
      <c r="J2442" t="s">
        <v>4150</v>
      </c>
      <c r="K2442">
        <v>50</v>
      </c>
      <c r="L2442">
        <v>79472120</v>
      </c>
      <c r="M2442" t="s">
        <v>2145</v>
      </c>
      <c r="N2442">
        <v>439</v>
      </c>
      <c r="O2442">
        <v>3063173.3932800149</v>
      </c>
      <c r="P2442" s="49" t="s">
        <v>34</v>
      </c>
      <c r="Q2442" s="49">
        <v>8750000</v>
      </c>
      <c r="R2442" s="49">
        <v>32.510452999999998</v>
      </c>
      <c r="S2442" s="49">
        <v>52.540310169999998</v>
      </c>
      <c r="T2442" s="49">
        <v>91.068026500905589</v>
      </c>
      <c r="U2442" s="49" t="s">
        <v>2146</v>
      </c>
      <c r="V2442" s="49">
        <v>0.38716777524115931</v>
      </c>
      <c r="W2442" s="49">
        <v>1.46361538099982</v>
      </c>
      <c r="X2442" s="49">
        <v>2.8030414572599698</v>
      </c>
      <c r="Y2442" s="49">
        <v>43.290639746693699</v>
      </c>
      <c r="Z2442" s="49">
        <v>0.42787999999999998</v>
      </c>
      <c r="AA2442" s="49">
        <v>144.40234570000001</v>
      </c>
      <c r="AB2442" s="49">
        <v>1.7927415840000001</v>
      </c>
      <c r="AC2442" s="51">
        <v>0.6227652678487694</v>
      </c>
      <c r="AD2442" s="53">
        <v>87500</v>
      </c>
      <c r="AE2442" s="51">
        <v>35.007695923200167</v>
      </c>
      <c r="AF2442" s="51">
        <v>92.800829137773675</v>
      </c>
      <c r="AG2442" s="51">
        <v>15.760101421353195</v>
      </c>
      <c r="AH2442" s="51">
        <v>0.24073695038842957</v>
      </c>
      <c r="AI2442" s="51">
        <v>0.16982716175903431</v>
      </c>
      <c r="AJ2442" s="51">
        <v>0.11715383591147577</v>
      </c>
      <c r="AK2442" s="51">
        <v>132.01295840907559</v>
      </c>
      <c r="AL2442" s="51">
        <v>80.901794998830098</v>
      </c>
      <c r="AM2442" s="51">
        <v>183.12412181932106</v>
      </c>
    </row>
    <row r="2443" spans="1:39">
      <c r="A2443" t="s">
        <v>5027</v>
      </c>
      <c r="B2443">
        <v>7</v>
      </c>
      <c r="C2443" t="s">
        <v>5028</v>
      </c>
      <c r="D2443" t="s">
        <v>4149</v>
      </c>
      <c r="E2443" t="s">
        <v>137</v>
      </c>
      <c r="F2443" t="s">
        <v>138</v>
      </c>
      <c r="G2443" t="s">
        <v>139</v>
      </c>
      <c r="H2443" t="s">
        <v>140</v>
      </c>
      <c r="I2443" t="s">
        <v>10</v>
      </c>
      <c r="J2443" t="s">
        <v>4150</v>
      </c>
      <c r="K2443">
        <v>50</v>
      </c>
      <c r="L2443">
        <v>79472120</v>
      </c>
      <c r="M2443" t="s">
        <v>2145</v>
      </c>
      <c r="N2443">
        <v>440</v>
      </c>
      <c r="O2443">
        <v>3070166.939840015</v>
      </c>
      <c r="P2443" s="49" t="s">
        <v>34</v>
      </c>
      <c r="Q2443" s="49">
        <v>8750000</v>
      </c>
      <c r="R2443" s="49">
        <v>32.510452999999998</v>
      </c>
      <c r="S2443" s="49">
        <v>52.540310169999998</v>
      </c>
      <c r="T2443" s="49">
        <v>91.068026500905589</v>
      </c>
      <c r="U2443" s="49" t="s">
        <v>2146</v>
      </c>
      <c r="V2443" s="49">
        <v>0.38716777524115931</v>
      </c>
      <c r="W2443" s="49">
        <v>1.46361538099982</v>
      </c>
      <c r="X2443" s="49">
        <v>2.8030414572599698</v>
      </c>
      <c r="Y2443" s="49">
        <v>43.290639746693699</v>
      </c>
      <c r="Z2443" s="49">
        <v>0.42787999999999998</v>
      </c>
      <c r="AA2443" s="49">
        <v>144.40234570000001</v>
      </c>
      <c r="AB2443" s="49">
        <v>1.7927415840000001</v>
      </c>
      <c r="AC2443" s="51">
        <v>0.6227652678487694</v>
      </c>
      <c r="AD2443" s="53">
        <v>87500</v>
      </c>
      <c r="AE2443" s="51">
        <v>35.087622169600174</v>
      </c>
      <c r="AF2443" s="51">
        <v>93.012703176901027</v>
      </c>
      <c r="AG2443" s="51">
        <v>15.811105150858872</v>
      </c>
      <c r="AH2443" s="51">
        <v>0.2407266587060243</v>
      </c>
      <c r="AI2443" s="51">
        <v>0.16998866402998419</v>
      </c>
      <c r="AJ2443" s="51">
        <v>0.11715383591147577</v>
      </c>
      <c r="AK2443" s="51">
        <v>132.13850012076085</v>
      </c>
      <c r="AL2443" s="51">
        <v>80.978731005302208</v>
      </c>
      <c r="AM2443" s="51">
        <v>183.29826923621948</v>
      </c>
    </row>
    <row r="2444" spans="1:39">
      <c r="A2444" t="s">
        <v>5029</v>
      </c>
      <c r="B2444">
        <v>7</v>
      </c>
      <c r="C2444" t="s">
        <v>5030</v>
      </c>
      <c r="D2444" t="s">
        <v>4149</v>
      </c>
      <c r="E2444" t="s">
        <v>137</v>
      </c>
      <c r="F2444" t="s">
        <v>138</v>
      </c>
      <c r="G2444" t="s">
        <v>139</v>
      </c>
      <c r="H2444" t="s">
        <v>140</v>
      </c>
      <c r="I2444" t="s">
        <v>10</v>
      </c>
      <c r="J2444" t="s">
        <v>4150</v>
      </c>
      <c r="K2444">
        <v>50</v>
      </c>
      <c r="L2444">
        <v>79472120</v>
      </c>
      <c r="M2444" t="s">
        <v>2145</v>
      </c>
      <c r="N2444">
        <v>441</v>
      </c>
      <c r="O2444">
        <v>3077160.4864000152</v>
      </c>
      <c r="P2444" s="49" t="s">
        <v>34</v>
      </c>
      <c r="Q2444" s="49">
        <v>8750000</v>
      </c>
      <c r="R2444" s="49">
        <v>32.510452999999998</v>
      </c>
      <c r="S2444" s="49">
        <v>52.540310169999998</v>
      </c>
      <c r="T2444" s="49">
        <v>91.068026500905589</v>
      </c>
      <c r="U2444" s="49" t="s">
        <v>2146</v>
      </c>
      <c r="V2444" s="49">
        <v>0.38716777524115931</v>
      </c>
      <c r="W2444" s="49">
        <v>1.46361538099982</v>
      </c>
      <c r="X2444" s="49">
        <v>2.8030414572599698</v>
      </c>
      <c r="Y2444" s="49">
        <v>43.290639746693699</v>
      </c>
      <c r="Z2444" s="49">
        <v>0.42787999999999998</v>
      </c>
      <c r="AA2444" s="49">
        <v>144.40234570000001</v>
      </c>
      <c r="AB2444" s="49">
        <v>1.7927415840000001</v>
      </c>
      <c r="AC2444" s="51">
        <v>0.6227652678487694</v>
      </c>
      <c r="AD2444" s="53">
        <v>87500</v>
      </c>
      <c r="AE2444" s="51">
        <v>35.167548416000173</v>
      </c>
      <c r="AF2444" s="51">
        <v>93.224577216028365</v>
      </c>
      <c r="AG2444" s="51">
        <v>15.862106318672936</v>
      </c>
      <c r="AH2444" s="51">
        <v>0.24071456807132577</v>
      </c>
      <c r="AI2444" s="51">
        <v>0.17014940472098725</v>
      </c>
      <c r="AJ2444" s="51">
        <v>0.11715383591147577</v>
      </c>
      <c r="AK2444" s="51">
        <v>132.26344982807646</v>
      </c>
      <c r="AL2444" s="51">
        <v>81.055304212419401</v>
      </c>
      <c r="AM2444" s="51">
        <v>183.47159544373349</v>
      </c>
    </row>
    <row r="2445" spans="1:39">
      <c r="A2445" t="s">
        <v>5031</v>
      </c>
      <c r="B2445">
        <v>7</v>
      </c>
      <c r="C2445" t="s">
        <v>5032</v>
      </c>
      <c r="D2445" t="s">
        <v>4149</v>
      </c>
      <c r="E2445" t="s">
        <v>137</v>
      </c>
      <c r="F2445" t="s">
        <v>138</v>
      </c>
      <c r="G2445" t="s">
        <v>139</v>
      </c>
      <c r="H2445" t="s">
        <v>140</v>
      </c>
      <c r="I2445" t="s">
        <v>10</v>
      </c>
      <c r="J2445" t="s">
        <v>4150</v>
      </c>
      <c r="K2445">
        <v>50</v>
      </c>
      <c r="L2445">
        <v>79472120</v>
      </c>
      <c r="M2445" t="s">
        <v>2145</v>
      </c>
      <c r="N2445">
        <v>442</v>
      </c>
      <c r="O2445">
        <v>3084154.0329600153</v>
      </c>
      <c r="P2445" s="49" t="s">
        <v>34</v>
      </c>
      <c r="Q2445" s="49">
        <v>8750000</v>
      </c>
      <c r="R2445" s="49">
        <v>32.510452999999998</v>
      </c>
      <c r="S2445" s="49">
        <v>52.540310169999998</v>
      </c>
      <c r="T2445" s="49">
        <v>91.068026500905589</v>
      </c>
      <c r="U2445" s="49" t="s">
        <v>2146</v>
      </c>
      <c r="V2445" s="49">
        <v>0.38716777524115931</v>
      </c>
      <c r="W2445" s="49">
        <v>1.46361538099982</v>
      </c>
      <c r="X2445" s="49">
        <v>2.8030414572599698</v>
      </c>
      <c r="Y2445" s="49">
        <v>43.290639746693699</v>
      </c>
      <c r="Z2445" s="49">
        <v>0.42787999999999998</v>
      </c>
      <c r="AA2445" s="49">
        <v>144.40234570000001</v>
      </c>
      <c r="AB2445" s="49">
        <v>1.7927415840000001</v>
      </c>
      <c r="AC2445" s="51">
        <v>0.6227652678487694</v>
      </c>
      <c r="AD2445" s="53">
        <v>87500</v>
      </c>
      <c r="AE2445" s="51">
        <v>35.247474662400172</v>
      </c>
      <c r="AF2445" s="51">
        <v>93.436451255155689</v>
      </c>
      <c r="AG2445" s="51">
        <v>15.913104544737966</v>
      </c>
      <c r="AH2445" s="51">
        <v>0.24070068364714958</v>
      </c>
      <c r="AI2445" s="51">
        <v>0.17030938494530959</v>
      </c>
      <c r="AJ2445" s="51">
        <v>0.11715383591147577</v>
      </c>
      <c r="AK2445" s="51">
        <v>132.38780839640552</v>
      </c>
      <c r="AL2445" s="51">
        <v>81.131515150516321</v>
      </c>
      <c r="AM2445" s="51">
        <v>183.64410164229469</v>
      </c>
    </row>
    <row r="2446" spans="1:39">
      <c r="A2446" t="s">
        <v>5033</v>
      </c>
      <c r="B2446">
        <v>7</v>
      </c>
      <c r="C2446" t="s">
        <v>5034</v>
      </c>
      <c r="D2446" t="s">
        <v>4149</v>
      </c>
      <c r="E2446" t="s">
        <v>137</v>
      </c>
      <c r="F2446" t="s">
        <v>138</v>
      </c>
      <c r="G2446" t="s">
        <v>139</v>
      </c>
      <c r="H2446" t="s">
        <v>140</v>
      </c>
      <c r="I2446" t="s">
        <v>10</v>
      </c>
      <c r="J2446" t="s">
        <v>4150</v>
      </c>
      <c r="K2446">
        <v>50</v>
      </c>
      <c r="L2446">
        <v>79472120</v>
      </c>
      <c r="M2446" t="s">
        <v>2145</v>
      </c>
      <c r="N2446">
        <v>443</v>
      </c>
      <c r="O2446">
        <v>3091147.5795200155</v>
      </c>
      <c r="P2446" s="49" t="s">
        <v>34</v>
      </c>
      <c r="Q2446" s="49">
        <v>8750000</v>
      </c>
      <c r="R2446" s="49">
        <v>32.510452999999998</v>
      </c>
      <c r="S2446" s="49">
        <v>52.540310169999998</v>
      </c>
      <c r="T2446" s="49">
        <v>91.068026500905589</v>
      </c>
      <c r="U2446" s="49" t="s">
        <v>2146</v>
      </c>
      <c r="V2446" s="49">
        <v>0.38716777524115931</v>
      </c>
      <c r="W2446" s="49">
        <v>1.46361538099982</v>
      </c>
      <c r="X2446" s="49">
        <v>2.8030414572599698</v>
      </c>
      <c r="Y2446" s="49">
        <v>43.290639746693699</v>
      </c>
      <c r="Z2446" s="49">
        <v>0.42787999999999998</v>
      </c>
      <c r="AA2446" s="49">
        <v>144.40234570000001</v>
      </c>
      <c r="AB2446" s="49">
        <v>1.7927415840000001</v>
      </c>
      <c r="AC2446" s="51">
        <v>0.6227652678487694</v>
      </c>
      <c r="AD2446" s="53">
        <v>87500</v>
      </c>
      <c r="AE2446" s="51">
        <v>35.327400908800179</v>
      </c>
      <c r="AF2446" s="51">
        <v>93.64832529428304</v>
      </c>
      <c r="AG2446" s="51">
        <v>15.964099450091918</v>
      </c>
      <c r="AH2446" s="51">
        <v>0.2406850106034048</v>
      </c>
      <c r="AI2446" s="51">
        <v>0.17046860581783924</v>
      </c>
      <c r="AJ2446" s="51">
        <v>0.11715383591147577</v>
      </c>
      <c r="AK2446" s="51">
        <v>132.51157669239186</v>
      </c>
      <c r="AL2446" s="51">
        <v>81.207364350700246</v>
      </c>
      <c r="AM2446" s="51">
        <v>183.81578903408345</v>
      </c>
    </row>
    <row r="2447" spans="1:39">
      <c r="A2447" t="s">
        <v>5035</v>
      </c>
      <c r="B2447">
        <v>7</v>
      </c>
      <c r="C2447" t="s">
        <v>5036</v>
      </c>
      <c r="D2447" t="s">
        <v>4149</v>
      </c>
      <c r="E2447" t="s">
        <v>137</v>
      </c>
      <c r="F2447" t="s">
        <v>138</v>
      </c>
      <c r="G2447" t="s">
        <v>139</v>
      </c>
      <c r="H2447" t="s">
        <v>140</v>
      </c>
      <c r="I2447" t="s">
        <v>10</v>
      </c>
      <c r="J2447" t="s">
        <v>4150</v>
      </c>
      <c r="K2447">
        <v>50</v>
      </c>
      <c r="L2447">
        <v>79472120</v>
      </c>
      <c r="M2447" t="s">
        <v>2145</v>
      </c>
      <c r="N2447">
        <v>444</v>
      </c>
      <c r="O2447">
        <v>3098141.1260800157</v>
      </c>
      <c r="P2447" s="49" t="s">
        <v>34</v>
      </c>
      <c r="Q2447" s="49">
        <v>8750000</v>
      </c>
      <c r="R2447" s="49">
        <v>32.510452999999998</v>
      </c>
      <c r="S2447" s="49">
        <v>52.540310169999998</v>
      </c>
      <c r="T2447" s="49">
        <v>91.068026500905589</v>
      </c>
      <c r="U2447" s="49" t="s">
        <v>2146</v>
      </c>
      <c r="V2447" s="49">
        <v>0.38716777524115931</v>
      </c>
      <c r="W2447" s="49">
        <v>1.46361538099982</v>
      </c>
      <c r="X2447" s="49">
        <v>2.8030414572599698</v>
      </c>
      <c r="Y2447" s="49">
        <v>43.290639746693699</v>
      </c>
      <c r="Z2447" s="49">
        <v>0.42787999999999998</v>
      </c>
      <c r="AA2447" s="49">
        <v>144.40234570000001</v>
      </c>
      <c r="AB2447" s="49">
        <v>1.7927415840000001</v>
      </c>
      <c r="AC2447" s="51">
        <v>0.6227652678487694</v>
      </c>
      <c r="AD2447" s="53">
        <v>87500</v>
      </c>
      <c r="AE2447" s="51">
        <v>35.407327155200178</v>
      </c>
      <c r="AF2447" s="51">
        <v>93.860199333410378</v>
      </c>
      <c r="AG2447" s="51">
        <v>16.015090656869685</v>
      </c>
      <c r="AH2447" s="51">
        <v>0.24066755411747354</v>
      </c>
      <c r="AI2447" s="51">
        <v>0.17062706845508446</v>
      </c>
      <c r="AJ2447" s="51">
        <v>0.11715383591147577</v>
      </c>
      <c r="AK2447" s="51">
        <v>132.63475558393884</v>
      </c>
      <c r="AL2447" s="51">
        <v>81.282852344850298</v>
      </c>
      <c r="AM2447" s="51">
        <v>183.98665882302734</v>
      </c>
    </row>
    <row r="2448" spans="1:39">
      <c r="A2448" t="s">
        <v>5037</v>
      </c>
      <c r="B2448">
        <v>7</v>
      </c>
      <c r="C2448" t="s">
        <v>5038</v>
      </c>
      <c r="D2448" t="s">
        <v>4149</v>
      </c>
      <c r="E2448" t="s">
        <v>137</v>
      </c>
      <c r="F2448" t="s">
        <v>138</v>
      </c>
      <c r="G2448" t="s">
        <v>139</v>
      </c>
      <c r="H2448" t="s">
        <v>140</v>
      </c>
      <c r="I2448" t="s">
        <v>10</v>
      </c>
      <c r="J2448" t="s">
        <v>4150</v>
      </c>
      <c r="K2448">
        <v>50</v>
      </c>
      <c r="L2448">
        <v>79472120</v>
      </c>
      <c r="M2448" t="s">
        <v>2145</v>
      </c>
      <c r="N2448">
        <v>445</v>
      </c>
      <c r="O2448">
        <v>3105134.6726400158</v>
      </c>
      <c r="P2448" s="49" t="s">
        <v>34</v>
      </c>
      <c r="Q2448" s="49">
        <v>8750000</v>
      </c>
      <c r="R2448" s="49">
        <v>32.510452999999998</v>
      </c>
      <c r="S2448" s="49">
        <v>52.540310169999998</v>
      </c>
      <c r="T2448" s="49">
        <v>91.068026500905589</v>
      </c>
      <c r="U2448" s="49" t="s">
        <v>2146</v>
      </c>
      <c r="V2448" s="49">
        <v>0.38716777524115931</v>
      </c>
      <c r="W2448" s="49">
        <v>1.46361538099982</v>
      </c>
      <c r="X2448" s="49">
        <v>2.8030414572599698</v>
      </c>
      <c r="Y2448" s="49">
        <v>43.290639746693699</v>
      </c>
      <c r="Z2448" s="49">
        <v>0.42787999999999998</v>
      </c>
      <c r="AA2448" s="49">
        <v>144.40234570000001</v>
      </c>
      <c r="AB2448" s="49">
        <v>1.7927415840000001</v>
      </c>
      <c r="AC2448" s="51">
        <v>0.6227652678487694</v>
      </c>
      <c r="AD2448" s="53">
        <v>87500</v>
      </c>
      <c r="AE2448" s="51">
        <v>35.487253401600178</v>
      </c>
      <c r="AF2448" s="51">
        <v>94.072073372537716</v>
      </c>
      <c r="AG2448" s="51">
        <v>16.066077788304622</v>
      </c>
      <c r="AH2448" s="51">
        <v>0.24064831937382014</v>
      </c>
      <c r="AI2448" s="51">
        <v>0.17078477397517169</v>
      </c>
      <c r="AJ2448" s="51">
        <v>0.11715383591147577</v>
      </c>
      <c r="AK2448" s="51">
        <v>132.75734594020761</v>
      </c>
      <c r="AL2448" s="51">
        <v>81.357979665616483</v>
      </c>
      <c r="AM2448" s="51">
        <v>184.15671221479874</v>
      </c>
    </row>
    <row r="2449" spans="1:39">
      <c r="A2449" t="s">
        <v>5039</v>
      </c>
      <c r="B2449">
        <v>7</v>
      </c>
      <c r="C2449" t="s">
        <v>5040</v>
      </c>
      <c r="D2449" t="s">
        <v>4149</v>
      </c>
      <c r="E2449" t="s">
        <v>137</v>
      </c>
      <c r="F2449" t="s">
        <v>138</v>
      </c>
      <c r="G2449" t="s">
        <v>139</v>
      </c>
      <c r="H2449" t="s">
        <v>140</v>
      </c>
      <c r="I2449" t="s">
        <v>10</v>
      </c>
      <c r="J2449" t="s">
        <v>4150</v>
      </c>
      <c r="K2449">
        <v>50</v>
      </c>
      <c r="L2449">
        <v>79472120</v>
      </c>
      <c r="M2449" t="s">
        <v>2145</v>
      </c>
      <c r="N2449">
        <v>446</v>
      </c>
      <c r="O2449">
        <v>3112128.219200016</v>
      </c>
      <c r="P2449" s="49" t="s">
        <v>34</v>
      </c>
      <c r="Q2449" s="49">
        <v>8750000</v>
      </c>
      <c r="R2449" s="49">
        <v>32.510452999999998</v>
      </c>
      <c r="S2449" s="49">
        <v>52.540310169999998</v>
      </c>
      <c r="T2449" s="49">
        <v>91.068026500905589</v>
      </c>
      <c r="U2449" s="49" t="s">
        <v>2146</v>
      </c>
      <c r="V2449" s="49">
        <v>0.38716777524115931</v>
      </c>
      <c r="W2449" s="49">
        <v>1.46361538099982</v>
      </c>
      <c r="X2449" s="49">
        <v>2.8030414572599698</v>
      </c>
      <c r="Y2449" s="49">
        <v>43.290639746693699</v>
      </c>
      <c r="Z2449" s="49">
        <v>0.42787999999999998</v>
      </c>
      <c r="AA2449" s="49">
        <v>144.40234570000001</v>
      </c>
      <c r="AB2449" s="49">
        <v>1.7927415840000001</v>
      </c>
      <c r="AC2449" s="51">
        <v>0.6227652678487694</v>
      </c>
      <c r="AD2449" s="53">
        <v>87500</v>
      </c>
      <c r="AE2449" s="51">
        <v>35.567179648000184</v>
      </c>
      <c r="AF2449" s="51">
        <v>94.283947411665068</v>
      </c>
      <c r="AG2449" s="51">
        <v>16.117060468730006</v>
      </c>
      <c r="AH2449" s="51">
        <v>0.24062731156383174</v>
      </c>
      <c r="AI2449" s="51">
        <v>0.17094172349784284</v>
      </c>
      <c r="AJ2449" s="51">
        <v>0.11715383591147577</v>
      </c>
      <c r="AK2449" s="51">
        <v>132.87934863161519</v>
      </c>
      <c r="AL2449" s="51">
        <v>81.432746846418354</v>
      </c>
      <c r="AM2449" s="51">
        <v>184.32595041681202</v>
      </c>
    </row>
    <row r="2450" spans="1:39">
      <c r="A2450" t="s">
        <v>5041</v>
      </c>
      <c r="B2450">
        <v>7</v>
      </c>
      <c r="C2450" t="s">
        <v>5042</v>
      </c>
      <c r="D2450" t="s">
        <v>4149</v>
      </c>
      <c r="E2450" t="s">
        <v>137</v>
      </c>
      <c r="F2450" t="s">
        <v>138</v>
      </c>
      <c r="G2450" t="s">
        <v>139</v>
      </c>
      <c r="H2450" t="s">
        <v>140</v>
      </c>
      <c r="I2450" t="s">
        <v>10</v>
      </c>
      <c r="J2450" t="s">
        <v>4150</v>
      </c>
      <c r="K2450">
        <v>50</v>
      </c>
      <c r="L2450">
        <v>79472120</v>
      </c>
      <c r="M2450" t="s">
        <v>2145</v>
      </c>
      <c r="N2450">
        <v>447</v>
      </c>
      <c r="O2450">
        <v>3119121.7657600162</v>
      </c>
      <c r="P2450" s="49" t="s">
        <v>34</v>
      </c>
      <c r="Q2450" s="49">
        <v>8750000</v>
      </c>
      <c r="R2450" s="49">
        <v>32.510452999999998</v>
      </c>
      <c r="S2450" s="49">
        <v>52.540310169999998</v>
      </c>
      <c r="T2450" s="49">
        <v>91.068026500905589</v>
      </c>
      <c r="U2450" s="49" t="s">
        <v>2146</v>
      </c>
      <c r="V2450" s="49">
        <v>0.38716777524115931</v>
      </c>
      <c r="W2450" s="49">
        <v>1.46361538099982</v>
      </c>
      <c r="X2450" s="49">
        <v>2.8030414572599698</v>
      </c>
      <c r="Y2450" s="49">
        <v>43.290639746693699</v>
      </c>
      <c r="Z2450" s="49">
        <v>0.42787999999999998</v>
      </c>
      <c r="AA2450" s="49">
        <v>144.40234570000001</v>
      </c>
      <c r="AB2450" s="49">
        <v>1.7927415840000001</v>
      </c>
      <c r="AC2450" s="51">
        <v>0.6227652678487694</v>
      </c>
      <c r="AD2450" s="53">
        <v>87500</v>
      </c>
      <c r="AE2450" s="51">
        <v>35.647105894400184</v>
      </c>
      <c r="AF2450" s="51">
        <v>94.495821450792405</v>
      </c>
      <c r="AG2450" s="51">
        <v>16.168038323580554</v>
      </c>
      <c r="AH2450" s="51">
        <v>0.24060453588610381</v>
      </c>
      <c r="AI2450" s="51">
        <v>0.1710979181444533</v>
      </c>
      <c r="AJ2450" s="51">
        <v>0.11715383591147577</v>
      </c>
      <c r="AK2450" s="51">
        <v>133.00076452983271</v>
      </c>
      <c r="AL2450" s="51">
        <v>81.507154421444085</v>
      </c>
      <c r="AM2450" s="51">
        <v>184.49437463822133</v>
      </c>
    </row>
    <row r="2451" spans="1:39">
      <c r="A2451" t="s">
        <v>5043</v>
      </c>
      <c r="B2451">
        <v>7</v>
      </c>
      <c r="C2451" t="s">
        <v>5044</v>
      </c>
      <c r="D2451" t="s">
        <v>4149</v>
      </c>
      <c r="E2451" t="s">
        <v>137</v>
      </c>
      <c r="F2451" t="s">
        <v>138</v>
      </c>
      <c r="G2451" t="s">
        <v>139</v>
      </c>
      <c r="H2451" t="s">
        <v>140</v>
      </c>
      <c r="I2451" t="s">
        <v>10</v>
      </c>
      <c r="J2451" t="s">
        <v>4150</v>
      </c>
      <c r="K2451">
        <v>50</v>
      </c>
      <c r="L2451">
        <v>79472120</v>
      </c>
      <c r="M2451" t="s">
        <v>2145</v>
      </c>
      <c r="N2451">
        <v>448</v>
      </c>
      <c r="O2451">
        <v>3126115.3123200163</v>
      </c>
      <c r="P2451" s="49" t="s">
        <v>34</v>
      </c>
      <c r="Q2451" s="49">
        <v>8750000</v>
      </c>
      <c r="R2451" s="49">
        <v>32.510452999999998</v>
      </c>
      <c r="S2451" s="49">
        <v>52.540310169999998</v>
      </c>
      <c r="T2451" s="49">
        <v>91.068026500905589</v>
      </c>
      <c r="U2451" s="49" t="s">
        <v>2146</v>
      </c>
      <c r="V2451" s="49">
        <v>0.38716777524115931</v>
      </c>
      <c r="W2451" s="49">
        <v>1.46361538099982</v>
      </c>
      <c r="X2451" s="49">
        <v>2.8030414572599698</v>
      </c>
      <c r="Y2451" s="49">
        <v>43.290639746693699</v>
      </c>
      <c r="Z2451" s="49">
        <v>0.42787999999999998</v>
      </c>
      <c r="AA2451" s="49">
        <v>144.40234570000001</v>
      </c>
      <c r="AB2451" s="49">
        <v>1.7927415840000001</v>
      </c>
      <c r="AC2451" s="51">
        <v>0.6227652678487694</v>
      </c>
      <c r="AD2451" s="53">
        <v>87500</v>
      </c>
      <c r="AE2451" s="51">
        <v>35.727032140800183</v>
      </c>
      <c r="AF2451" s="51">
        <v>94.707695489919743</v>
      </c>
      <c r="AG2451" s="51">
        <v>16.219010979393889</v>
      </c>
      <c r="AH2451" s="51">
        <v>0.24057999754609374</v>
      </c>
      <c r="AI2451" s="51">
        <v>0.17125335903796929</v>
      </c>
      <c r="AJ2451" s="51">
        <v>0.11715383591147577</v>
      </c>
      <c r="AK2451" s="51">
        <v>133.12159450778356</v>
      </c>
      <c r="AL2451" s="51">
        <v>81.581202925649265</v>
      </c>
      <c r="AM2451" s="51">
        <v>184.6619860899178</v>
      </c>
    </row>
    <row r="2452" spans="1:39">
      <c r="A2452" t="s">
        <v>5045</v>
      </c>
      <c r="B2452">
        <v>7</v>
      </c>
      <c r="C2452" t="s">
        <v>5046</v>
      </c>
      <c r="D2452" t="s">
        <v>4149</v>
      </c>
      <c r="E2452" t="s">
        <v>137</v>
      </c>
      <c r="F2452" t="s">
        <v>138</v>
      </c>
      <c r="G2452" t="s">
        <v>139</v>
      </c>
      <c r="H2452" t="s">
        <v>140</v>
      </c>
      <c r="I2452" t="s">
        <v>10</v>
      </c>
      <c r="J2452" t="s">
        <v>4150</v>
      </c>
      <c r="K2452">
        <v>50</v>
      </c>
      <c r="L2452">
        <v>79472120</v>
      </c>
      <c r="M2452" t="s">
        <v>2145</v>
      </c>
      <c r="N2452">
        <v>449</v>
      </c>
      <c r="O2452">
        <v>3133108.8588800165</v>
      </c>
      <c r="P2452" s="49" t="s">
        <v>34</v>
      </c>
      <c r="Q2452" s="49">
        <v>8750000</v>
      </c>
      <c r="R2452" s="49">
        <v>32.510452999999998</v>
      </c>
      <c r="S2452" s="49">
        <v>52.540310169999998</v>
      </c>
      <c r="T2452" s="49">
        <v>91.068026500905589</v>
      </c>
      <c r="U2452" s="49" t="s">
        <v>2146</v>
      </c>
      <c r="V2452" s="49">
        <v>0.38716777524115931</v>
      </c>
      <c r="W2452" s="49">
        <v>1.46361538099982</v>
      </c>
      <c r="X2452" s="49">
        <v>2.8030414572599698</v>
      </c>
      <c r="Y2452" s="49">
        <v>43.290639746693699</v>
      </c>
      <c r="Z2452" s="49">
        <v>0.42787999999999998</v>
      </c>
      <c r="AA2452" s="49">
        <v>144.40234570000001</v>
      </c>
      <c r="AB2452" s="49">
        <v>1.7927415840000001</v>
      </c>
      <c r="AC2452" s="51">
        <v>0.6227652678487694</v>
      </c>
      <c r="AD2452" s="53">
        <v>87500</v>
      </c>
      <c r="AE2452" s="51">
        <v>35.80695838720019</v>
      </c>
      <c r="AF2452" s="51">
        <v>94.919569529047095</v>
      </c>
      <c r="AG2452" s="51">
        <v>16.269978063811955</v>
      </c>
      <c r="AH2452" s="51">
        <v>0.24055370175593072</v>
      </c>
      <c r="AI2452" s="51">
        <v>0.17140804730296474</v>
      </c>
      <c r="AJ2452" s="51">
        <v>0.11715383591147577</v>
      </c>
      <c r="AK2452" s="51">
        <v>133.24183943964076</v>
      </c>
      <c r="AL2452" s="51">
        <v>81.654892894755278</v>
      </c>
      <c r="AM2452" s="51">
        <v>184.82878598452621</v>
      </c>
    </row>
    <row r="2453" spans="1:39">
      <c r="A2453" t="s">
        <v>5047</v>
      </c>
      <c r="B2453">
        <v>7</v>
      </c>
      <c r="C2453" t="s">
        <v>5048</v>
      </c>
      <c r="D2453" t="s">
        <v>4149</v>
      </c>
      <c r="E2453" t="s">
        <v>137</v>
      </c>
      <c r="F2453" t="s">
        <v>138</v>
      </c>
      <c r="G2453" t="s">
        <v>139</v>
      </c>
      <c r="H2453" t="s">
        <v>140</v>
      </c>
      <c r="I2453" t="s">
        <v>10</v>
      </c>
      <c r="J2453" t="s">
        <v>4150</v>
      </c>
      <c r="K2453">
        <v>50</v>
      </c>
      <c r="L2453">
        <v>79472120</v>
      </c>
      <c r="M2453" t="s">
        <v>2145</v>
      </c>
      <c r="N2453">
        <v>450</v>
      </c>
      <c r="O2453">
        <v>3140102.4054400166</v>
      </c>
      <c r="P2453" s="49" t="s">
        <v>34</v>
      </c>
      <c r="Q2453" s="49">
        <v>8750000</v>
      </c>
      <c r="R2453" s="49">
        <v>32.510452999999998</v>
      </c>
      <c r="S2453" s="49">
        <v>52.540310169999998</v>
      </c>
      <c r="T2453" s="49">
        <v>91.068026500905589</v>
      </c>
      <c r="U2453" s="49" t="s">
        <v>2146</v>
      </c>
      <c r="V2453" s="49">
        <v>0.38716777524115931</v>
      </c>
      <c r="W2453" s="49">
        <v>1.46361538099982</v>
      </c>
      <c r="X2453" s="49">
        <v>2.8030414572599698</v>
      </c>
      <c r="Y2453" s="49">
        <v>43.290639746693699</v>
      </c>
      <c r="Z2453" s="49">
        <v>0.42787999999999998</v>
      </c>
      <c r="AA2453" s="49">
        <v>144.40234570000001</v>
      </c>
      <c r="AB2453" s="49">
        <v>1.7927415840000001</v>
      </c>
      <c r="AC2453" s="51">
        <v>0.6227652678487694</v>
      </c>
      <c r="AD2453" s="53">
        <v>87500</v>
      </c>
      <c r="AE2453" s="51">
        <v>35.886884633600189</v>
      </c>
      <c r="AF2453" s="51">
        <v>95.131443568174433</v>
      </c>
      <c r="AG2453" s="51">
        <v>16.320939205582469</v>
      </c>
      <c r="AH2453" s="51">
        <v>0.24052565373470078</v>
      </c>
      <c r="AI2453" s="51">
        <v>0.17156198406561893</v>
      </c>
      <c r="AJ2453" s="51">
        <v>0.11715383591147577</v>
      </c>
      <c r="AK2453" s="51">
        <v>133.36150020082528</v>
      </c>
      <c r="AL2453" s="51">
        <v>81.728224865248336</v>
      </c>
      <c r="AM2453" s="51">
        <v>184.99477553640222</v>
      </c>
    </row>
    <row r="2454" spans="1:39">
      <c r="A2454" t="s">
        <v>5049</v>
      </c>
      <c r="B2454">
        <v>7</v>
      </c>
      <c r="C2454" t="s">
        <v>5050</v>
      </c>
      <c r="D2454" t="s">
        <v>4149</v>
      </c>
      <c r="E2454" t="s">
        <v>137</v>
      </c>
      <c r="F2454" t="s">
        <v>138</v>
      </c>
      <c r="G2454" t="s">
        <v>139</v>
      </c>
      <c r="H2454" t="s">
        <v>140</v>
      </c>
      <c r="I2454" t="s">
        <v>10</v>
      </c>
      <c r="J2454" t="s">
        <v>4150</v>
      </c>
      <c r="K2454">
        <v>50</v>
      </c>
      <c r="L2454">
        <v>79472120</v>
      </c>
      <c r="M2454" t="s">
        <v>2145</v>
      </c>
      <c r="N2454">
        <v>451</v>
      </c>
      <c r="O2454">
        <v>3147095.9520000168</v>
      </c>
      <c r="P2454" s="49" t="s">
        <v>34</v>
      </c>
      <c r="Q2454" s="49">
        <v>8750000</v>
      </c>
      <c r="R2454" s="49">
        <v>32.510452999999998</v>
      </c>
      <c r="S2454" s="49">
        <v>52.540310169999998</v>
      </c>
      <c r="T2454" s="49">
        <v>91.068026500905589</v>
      </c>
      <c r="U2454" s="49" t="s">
        <v>2146</v>
      </c>
      <c r="V2454" s="49">
        <v>0.38716777524115931</v>
      </c>
      <c r="W2454" s="49">
        <v>1.46361538099982</v>
      </c>
      <c r="X2454" s="49">
        <v>2.8030414572599698</v>
      </c>
      <c r="Y2454" s="49">
        <v>43.290639746693699</v>
      </c>
      <c r="Z2454" s="49">
        <v>0.42787999999999998</v>
      </c>
      <c r="AA2454" s="49">
        <v>144.40234570000001</v>
      </c>
      <c r="AB2454" s="49">
        <v>1.7927415840000001</v>
      </c>
      <c r="AC2454" s="51">
        <v>0.6227652678487694</v>
      </c>
      <c r="AD2454" s="53">
        <v>87500</v>
      </c>
      <c r="AE2454" s="51">
        <v>35.966810880000189</v>
      </c>
      <c r="AF2454" s="51">
        <v>95.343317607301756</v>
      </c>
      <c r="AG2454" s="51">
        <v>16.37189403456032</v>
      </c>
      <c r="AH2454" s="51">
        <v>0.24049585870796553</v>
      </c>
      <c r="AI2454" s="51">
        <v>0.17171517045371304</v>
      </c>
      <c r="AJ2454" s="51">
        <v>0.11715383591147577</v>
      </c>
      <c r="AK2454" s="51">
        <v>133.48057766800335</v>
      </c>
      <c r="AL2454" s="51">
        <v>81.801199374377717</v>
      </c>
      <c r="AM2454" s="51">
        <v>185.15995596162895</v>
      </c>
    </row>
    <row r="2455" spans="1:39">
      <c r="A2455" t="s">
        <v>5051</v>
      </c>
      <c r="B2455">
        <v>7</v>
      </c>
      <c r="C2455" t="s">
        <v>5052</v>
      </c>
      <c r="D2455" t="s">
        <v>4149</v>
      </c>
      <c r="E2455" t="s">
        <v>137</v>
      </c>
      <c r="F2455" t="s">
        <v>138</v>
      </c>
      <c r="G2455" t="s">
        <v>139</v>
      </c>
      <c r="H2455" t="s">
        <v>140</v>
      </c>
      <c r="I2455" t="s">
        <v>10</v>
      </c>
      <c r="J2455" t="s">
        <v>4150</v>
      </c>
      <c r="K2455">
        <v>50</v>
      </c>
      <c r="L2455">
        <v>79472120</v>
      </c>
      <c r="M2455" t="s">
        <v>2145</v>
      </c>
      <c r="N2455">
        <v>452</v>
      </c>
      <c r="O2455">
        <v>3154089.498560017</v>
      </c>
      <c r="P2455" s="49" t="s">
        <v>34</v>
      </c>
      <c r="Q2455" s="49">
        <v>8750000</v>
      </c>
      <c r="R2455" s="49">
        <v>32.510452999999998</v>
      </c>
      <c r="S2455" s="49">
        <v>52.540310169999998</v>
      </c>
      <c r="T2455" s="49">
        <v>91.068026500905589</v>
      </c>
      <c r="U2455" s="49" t="s">
        <v>2146</v>
      </c>
      <c r="V2455" s="49">
        <v>0.38716777524115931</v>
      </c>
      <c r="W2455" s="49">
        <v>1.46361538099982</v>
      </c>
      <c r="X2455" s="49">
        <v>2.8030414572599698</v>
      </c>
      <c r="Y2455" s="49">
        <v>43.290639746693699</v>
      </c>
      <c r="Z2455" s="49">
        <v>0.42787999999999998</v>
      </c>
      <c r="AA2455" s="49">
        <v>144.40234570000001</v>
      </c>
      <c r="AB2455" s="49">
        <v>1.7927415840000001</v>
      </c>
      <c r="AC2455" s="51">
        <v>0.6227652678487694</v>
      </c>
      <c r="AD2455" s="53">
        <v>87500</v>
      </c>
      <c r="AE2455" s="51">
        <v>36.046737126400195</v>
      </c>
      <c r="AF2455" s="51">
        <v>95.555191646429122</v>
      </c>
      <c r="AG2455" s="51">
        <v>16.422842181709004</v>
      </c>
      <c r="AH2455" s="51">
        <v>0.24046432190806222</v>
      </c>
      <c r="AI2455" s="51">
        <v>0.17186760759662736</v>
      </c>
      <c r="AJ2455" s="51">
        <v>0.11715383591147577</v>
      </c>
      <c r="AK2455" s="51">
        <v>133.59907271908415</v>
      </c>
      <c r="AL2455" s="51">
        <v>81.873816960154485</v>
      </c>
      <c r="AM2455" s="51">
        <v>185.32432847801383</v>
      </c>
    </row>
    <row r="2456" spans="1:39">
      <c r="A2456" t="s">
        <v>5053</v>
      </c>
      <c r="B2456">
        <v>7</v>
      </c>
      <c r="C2456" t="s">
        <v>5054</v>
      </c>
      <c r="D2456" t="s">
        <v>4149</v>
      </c>
      <c r="E2456" t="s">
        <v>137</v>
      </c>
      <c r="F2456" t="s">
        <v>138</v>
      </c>
      <c r="G2456" t="s">
        <v>139</v>
      </c>
      <c r="H2456" t="s">
        <v>140</v>
      </c>
      <c r="I2456" t="s">
        <v>10</v>
      </c>
      <c r="J2456" t="s">
        <v>4150</v>
      </c>
      <c r="K2456">
        <v>50</v>
      </c>
      <c r="L2456">
        <v>79472120</v>
      </c>
      <c r="M2456" t="s">
        <v>2145</v>
      </c>
      <c r="N2456">
        <v>453</v>
      </c>
      <c r="O2456">
        <v>3161083.0451200171</v>
      </c>
      <c r="P2456" s="49" t="s">
        <v>34</v>
      </c>
      <c r="Q2456" s="49">
        <v>8750000</v>
      </c>
      <c r="R2456" s="49">
        <v>32.510452999999998</v>
      </c>
      <c r="S2456" s="49">
        <v>52.540310169999998</v>
      </c>
      <c r="T2456" s="49">
        <v>91.068026500905589</v>
      </c>
      <c r="U2456" s="49" t="s">
        <v>2146</v>
      </c>
      <c r="V2456" s="49">
        <v>0.38716777524115931</v>
      </c>
      <c r="W2456" s="49">
        <v>1.46361538099982</v>
      </c>
      <c r="X2456" s="49">
        <v>2.8030414572599698</v>
      </c>
      <c r="Y2456" s="49">
        <v>43.290639746693699</v>
      </c>
      <c r="Z2456" s="49">
        <v>0.42787999999999998</v>
      </c>
      <c r="AA2456" s="49">
        <v>144.40234570000001</v>
      </c>
      <c r="AB2456" s="49">
        <v>1.7927415840000001</v>
      </c>
      <c r="AC2456" s="51">
        <v>0.6227652678487694</v>
      </c>
      <c r="AD2456" s="53">
        <v>87500</v>
      </c>
      <c r="AE2456" s="51">
        <v>36.126663372800195</v>
      </c>
      <c r="AF2456" s="51">
        <v>95.767065685556446</v>
      </c>
      <c r="AG2456" s="51">
        <v>16.473783279101934</v>
      </c>
      <c r="AH2456" s="51">
        <v>0.24043104857370778</v>
      </c>
      <c r="AI2456" s="51">
        <v>0.17201929662533769</v>
      </c>
      <c r="AJ2456" s="51">
        <v>0.11715383591147577</v>
      </c>
      <c r="AK2456" s="51">
        <v>133.7169862332172</v>
      </c>
      <c r="AL2456" s="51">
        <v>81.946078161349774</v>
      </c>
      <c r="AM2456" s="51">
        <v>185.48789430508461</v>
      </c>
    </row>
    <row r="2457" spans="1:39">
      <c r="A2457" t="s">
        <v>5055</v>
      </c>
      <c r="B2457">
        <v>7</v>
      </c>
      <c r="C2457" t="s">
        <v>5056</v>
      </c>
      <c r="D2457" t="s">
        <v>4149</v>
      </c>
      <c r="E2457" t="s">
        <v>137</v>
      </c>
      <c r="F2457" t="s">
        <v>138</v>
      </c>
      <c r="G2457" t="s">
        <v>139</v>
      </c>
      <c r="H2457" t="s">
        <v>140</v>
      </c>
      <c r="I2457" t="s">
        <v>10</v>
      </c>
      <c r="J2457" t="s">
        <v>4150</v>
      </c>
      <c r="K2457">
        <v>50</v>
      </c>
      <c r="L2457">
        <v>79472120</v>
      </c>
      <c r="M2457" t="s">
        <v>2145</v>
      </c>
      <c r="N2457">
        <v>454</v>
      </c>
      <c r="O2457">
        <v>3168076.5916800173</v>
      </c>
      <c r="P2457" s="49" t="s">
        <v>34</v>
      </c>
      <c r="Q2457" s="49">
        <v>8750000</v>
      </c>
      <c r="R2457" s="49">
        <v>32.510452999999998</v>
      </c>
      <c r="S2457" s="49">
        <v>52.540310169999998</v>
      </c>
      <c r="T2457" s="49">
        <v>91.068026500905589</v>
      </c>
      <c r="U2457" s="49" t="s">
        <v>2146</v>
      </c>
      <c r="V2457" s="49">
        <v>0.38716777524115931</v>
      </c>
      <c r="W2457" s="49">
        <v>1.46361538099982</v>
      </c>
      <c r="X2457" s="49">
        <v>2.8030414572599698</v>
      </c>
      <c r="Y2457" s="49">
        <v>43.290639746693699</v>
      </c>
      <c r="Z2457" s="49">
        <v>0.42787999999999998</v>
      </c>
      <c r="AA2457" s="49">
        <v>144.40234570000001</v>
      </c>
      <c r="AB2457" s="49">
        <v>1.7927415840000001</v>
      </c>
      <c r="AC2457" s="51">
        <v>0.6227652678487694</v>
      </c>
      <c r="AD2457" s="53">
        <v>87500</v>
      </c>
      <c r="AE2457" s="51">
        <v>36.206589619200194</v>
      </c>
      <c r="AF2457" s="51">
        <v>95.978939724683784</v>
      </c>
      <c r="AG2457" s="51">
        <v>16.524716959923847</v>
      </c>
      <c r="AH2457" s="51">
        <v>0.24039604394997022</v>
      </c>
      <c r="AI2457" s="51">
        <v>0.17217023867241193</v>
      </c>
      <c r="AJ2457" s="51">
        <v>0.11715383591147577</v>
      </c>
      <c r="AK2457" s="51">
        <v>133.83431909078956</v>
      </c>
      <c r="AL2457" s="51">
        <v>82.017983517493164</v>
      </c>
      <c r="AM2457" s="51">
        <v>185.65065466408598</v>
      </c>
    </row>
    <row r="2458" spans="1:39">
      <c r="A2458" t="s">
        <v>5057</v>
      </c>
      <c r="B2458">
        <v>7</v>
      </c>
      <c r="C2458" t="s">
        <v>5058</v>
      </c>
      <c r="D2458" t="s">
        <v>4149</v>
      </c>
      <c r="E2458" t="s">
        <v>137</v>
      </c>
      <c r="F2458" t="s">
        <v>138</v>
      </c>
      <c r="G2458" t="s">
        <v>139</v>
      </c>
      <c r="H2458" t="s">
        <v>140</v>
      </c>
      <c r="I2458" t="s">
        <v>10</v>
      </c>
      <c r="J2458" t="s">
        <v>4150</v>
      </c>
      <c r="K2458">
        <v>50</v>
      </c>
      <c r="L2458">
        <v>79472120</v>
      </c>
      <c r="M2458" t="s">
        <v>2145</v>
      </c>
      <c r="N2458">
        <v>455</v>
      </c>
      <c r="O2458">
        <v>3175070.1382400175</v>
      </c>
      <c r="P2458" s="49" t="s">
        <v>34</v>
      </c>
      <c r="Q2458" s="49">
        <v>8750000</v>
      </c>
      <c r="R2458" s="49">
        <v>32.510452999999998</v>
      </c>
      <c r="S2458" s="49">
        <v>52.540310169999998</v>
      </c>
      <c r="T2458" s="49">
        <v>91.068026500905589</v>
      </c>
      <c r="U2458" s="49" t="s">
        <v>2146</v>
      </c>
      <c r="V2458" s="49">
        <v>0.38716777524115931</v>
      </c>
      <c r="W2458" s="49">
        <v>1.46361538099982</v>
      </c>
      <c r="X2458" s="49">
        <v>2.8030414572599698</v>
      </c>
      <c r="Y2458" s="49">
        <v>43.290639746693699</v>
      </c>
      <c r="Z2458" s="49">
        <v>0.42787999999999998</v>
      </c>
      <c r="AA2458" s="49">
        <v>144.40234570000001</v>
      </c>
      <c r="AB2458" s="49">
        <v>1.7927415840000001</v>
      </c>
      <c r="AC2458" s="51">
        <v>0.6227652678487694</v>
      </c>
      <c r="AD2458" s="53">
        <v>87500</v>
      </c>
      <c r="AE2458" s="51">
        <v>36.286515865600201</v>
      </c>
      <c r="AF2458" s="51">
        <v>96.190813763811136</v>
      </c>
      <c r="AG2458" s="51">
        <v>16.575642858472147</v>
      </c>
      <c r="AH2458" s="51">
        <v>0.24035931328844812</v>
      </c>
      <c r="AI2458" s="51">
        <v>0.17232043487200674</v>
      </c>
      <c r="AJ2458" s="51">
        <v>0.11715383591147577</v>
      </c>
      <c r="AK2458" s="51">
        <v>133.95107217342334</v>
      </c>
      <c r="AL2458" s="51">
        <v>82.089533568871062</v>
      </c>
      <c r="AM2458" s="51">
        <v>185.81261077797561</v>
      </c>
    </row>
    <row r="2459" spans="1:39">
      <c r="A2459" t="s">
        <v>5059</v>
      </c>
      <c r="B2459">
        <v>7</v>
      </c>
      <c r="C2459" t="s">
        <v>5060</v>
      </c>
      <c r="D2459" t="s">
        <v>4149</v>
      </c>
      <c r="E2459" t="s">
        <v>137</v>
      </c>
      <c r="F2459" t="s">
        <v>138</v>
      </c>
      <c r="G2459" t="s">
        <v>139</v>
      </c>
      <c r="H2459" t="s">
        <v>140</v>
      </c>
      <c r="I2459" t="s">
        <v>10</v>
      </c>
      <c r="J2459" t="s">
        <v>4150</v>
      </c>
      <c r="K2459">
        <v>50</v>
      </c>
      <c r="L2459">
        <v>79472120</v>
      </c>
      <c r="M2459" t="s">
        <v>2145</v>
      </c>
      <c r="N2459">
        <v>456</v>
      </c>
      <c r="O2459">
        <v>3182063.6848000176</v>
      </c>
      <c r="P2459" s="49" t="s">
        <v>34</v>
      </c>
      <c r="Q2459" s="49">
        <v>8750000</v>
      </c>
      <c r="R2459" s="49">
        <v>32.510452999999998</v>
      </c>
      <c r="S2459" s="49">
        <v>52.540310169999998</v>
      </c>
      <c r="T2459" s="49">
        <v>91.068026500905589</v>
      </c>
      <c r="U2459" s="49" t="s">
        <v>2146</v>
      </c>
      <c r="V2459" s="49">
        <v>0.38716777524115931</v>
      </c>
      <c r="W2459" s="49">
        <v>1.46361538099982</v>
      </c>
      <c r="X2459" s="49">
        <v>2.8030414572599698</v>
      </c>
      <c r="Y2459" s="49">
        <v>43.290639746693699</v>
      </c>
      <c r="Z2459" s="49">
        <v>0.42787999999999998</v>
      </c>
      <c r="AA2459" s="49">
        <v>144.40234570000001</v>
      </c>
      <c r="AB2459" s="49">
        <v>1.7927415840000001</v>
      </c>
      <c r="AC2459" s="51">
        <v>0.6227652678487694</v>
      </c>
      <c r="AD2459" s="53">
        <v>87500</v>
      </c>
      <c r="AE2459" s="51">
        <v>36.3664421120002</v>
      </c>
      <c r="AF2459" s="51">
        <v>96.402687802938473</v>
      </c>
      <c r="AG2459" s="51">
        <v>16.626560610158197</v>
      </c>
      <c r="AH2459" s="51">
        <v>0.24032086184682819</v>
      </c>
      <c r="AI2459" s="51">
        <v>0.17246988635986349</v>
      </c>
      <c r="AJ2459" s="51">
        <v>0.11715383591147577</v>
      </c>
      <c r="AK2459" s="51">
        <v>134.06724636397243</v>
      </c>
      <c r="AL2459" s="51">
        <v>82.160728856524827</v>
      </c>
      <c r="AM2459" s="51">
        <v>185.97376387142003</v>
      </c>
    </row>
    <row r="2460" spans="1:39">
      <c r="A2460" t="s">
        <v>5061</v>
      </c>
      <c r="B2460">
        <v>7</v>
      </c>
      <c r="C2460" t="s">
        <v>5062</v>
      </c>
      <c r="D2460" t="s">
        <v>4149</v>
      </c>
      <c r="E2460" t="s">
        <v>137</v>
      </c>
      <c r="F2460" t="s">
        <v>138</v>
      </c>
      <c r="G2460" t="s">
        <v>139</v>
      </c>
      <c r="H2460" t="s">
        <v>140</v>
      </c>
      <c r="I2460" t="s">
        <v>10</v>
      </c>
      <c r="J2460" t="s">
        <v>4150</v>
      </c>
      <c r="K2460">
        <v>50</v>
      </c>
      <c r="L2460">
        <v>79472120</v>
      </c>
      <c r="M2460" t="s">
        <v>2145</v>
      </c>
      <c r="N2460">
        <v>457</v>
      </c>
      <c r="O2460">
        <v>3189057.2313600178</v>
      </c>
      <c r="P2460" s="49" t="s">
        <v>34</v>
      </c>
      <c r="Q2460" s="49">
        <v>8750000</v>
      </c>
      <c r="R2460" s="49">
        <v>32.510452999999998</v>
      </c>
      <c r="S2460" s="49">
        <v>52.540310169999998</v>
      </c>
      <c r="T2460" s="49">
        <v>91.068026500905589</v>
      </c>
      <c r="U2460" s="49" t="s">
        <v>2146</v>
      </c>
      <c r="V2460" s="49">
        <v>0.38716777524115931</v>
      </c>
      <c r="W2460" s="49">
        <v>1.46361538099982</v>
      </c>
      <c r="X2460" s="49">
        <v>2.8030414572599698</v>
      </c>
      <c r="Y2460" s="49">
        <v>43.290639746693699</v>
      </c>
      <c r="Z2460" s="49">
        <v>0.42787999999999998</v>
      </c>
      <c r="AA2460" s="49">
        <v>144.40234570000001</v>
      </c>
      <c r="AB2460" s="49">
        <v>1.7927415840000001</v>
      </c>
      <c r="AC2460" s="51">
        <v>0.6227652678487694</v>
      </c>
      <c r="AD2460" s="53">
        <v>87500</v>
      </c>
      <c r="AE2460" s="51">
        <v>36.4463683584002</v>
      </c>
      <c r="AF2460" s="51">
        <v>96.614561842065811</v>
      </c>
      <c r="AG2460" s="51">
        <v>16.677469851508661</v>
      </c>
      <c r="AH2460" s="51">
        <v>0.240280694889038</v>
      </c>
      <c r="AI2460" s="51">
        <v>0.17261859427330467</v>
      </c>
      <c r="AJ2460" s="51">
        <v>0.11715383591147577</v>
      </c>
      <c r="AK2460" s="51">
        <v>134.18284254651988</v>
      </c>
      <c r="AL2460" s="51">
        <v>82.231569922249008</v>
      </c>
      <c r="AM2460" s="51">
        <v>186.13411517079075</v>
      </c>
    </row>
    <row r="2461" spans="1:39">
      <c r="A2461" t="s">
        <v>5063</v>
      </c>
      <c r="B2461">
        <v>7</v>
      </c>
      <c r="C2461" t="s">
        <v>5064</v>
      </c>
      <c r="D2461" t="s">
        <v>4149</v>
      </c>
      <c r="E2461" t="s">
        <v>137</v>
      </c>
      <c r="F2461" t="s">
        <v>138</v>
      </c>
      <c r="G2461" t="s">
        <v>139</v>
      </c>
      <c r="H2461" t="s">
        <v>140</v>
      </c>
      <c r="I2461" t="s">
        <v>10</v>
      </c>
      <c r="J2461" t="s">
        <v>4150</v>
      </c>
      <c r="K2461">
        <v>50</v>
      </c>
      <c r="L2461">
        <v>79472120</v>
      </c>
      <c r="M2461" t="s">
        <v>2145</v>
      </c>
      <c r="N2461">
        <v>458</v>
      </c>
      <c r="O2461">
        <v>3196050.777920018</v>
      </c>
      <c r="P2461" s="49" t="s">
        <v>34</v>
      </c>
      <c r="Q2461" s="49">
        <v>8750000</v>
      </c>
      <c r="R2461" s="49">
        <v>32.510452999999998</v>
      </c>
      <c r="S2461" s="49">
        <v>52.540310169999998</v>
      </c>
      <c r="T2461" s="49">
        <v>91.068026500905589</v>
      </c>
      <c r="U2461" s="49" t="s">
        <v>2146</v>
      </c>
      <c r="V2461" s="49">
        <v>0.38716777524115931</v>
      </c>
      <c r="W2461" s="49">
        <v>1.46361538099982</v>
      </c>
      <c r="X2461" s="49">
        <v>2.8030414572599698</v>
      </c>
      <c r="Y2461" s="49">
        <v>43.290639746693699</v>
      </c>
      <c r="Z2461" s="49">
        <v>0.42787999999999998</v>
      </c>
      <c r="AA2461" s="49">
        <v>144.40234570000001</v>
      </c>
      <c r="AB2461" s="49">
        <v>1.7927415840000001</v>
      </c>
      <c r="AC2461" s="51">
        <v>0.6227652678487694</v>
      </c>
      <c r="AD2461" s="53">
        <v>87500</v>
      </c>
      <c r="AE2461" s="51">
        <v>36.526294604800206</v>
      </c>
      <c r="AF2461" s="51">
        <v>96.826435881193163</v>
      </c>
      <c r="AG2461" s="51">
        <v>16.728370220166788</v>
      </c>
      <c r="AH2461" s="51">
        <v>0.24023881768512359</v>
      </c>
      <c r="AI2461" s="51">
        <v>0.1727665597512299</v>
      </c>
      <c r="AJ2461" s="51">
        <v>0.11715383591147577</v>
      </c>
      <c r="AK2461" s="51">
        <v>134.29786160637462</v>
      </c>
      <c r="AL2461" s="51">
        <v>82.302057308589454</v>
      </c>
      <c r="AM2461" s="51">
        <v>186.29366590415978</v>
      </c>
    </row>
    <row r="2462" spans="1:39">
      <c r="A2462" t="s">
        <v>5065</v>
      </c>
      <c r="B2462">
        <v>7</v>
      </c>
      <c r="C2462" t="s">
        <v>5066</v>
      </c>
      <c r="D2462" t="s">
        <v>4149</v>
      </c>
      <c r="E2462" t="s">
        <v>137</v>
      </c>
      <c r="F2462" t="s">
        <v>138</v>
      </c>
      <c r="G2462" t="s">
        <v>139</v>
      </c>
      <c r="H2462" t="s">
        <v>140</v>
      </c>
      <c r="I2462" t="s">
        <v>10</v>
      </c>
      <c r="J2462" t="s">
        <v>4150</v>
      </c>
      <c r="K2462">
        <v>50</v>
      </c>
      <c r="L2462">
        <v>79472120</v>
      </c>
      <c r="M2462" t="s">
        <v>2145</v>
      </c>
      <c r="N2462">
        <v>459</v>
      </c>
      <c r="O2462">
        <v>3203044.3244800181</v>
      </c>
      <c r="P2462" s="49" t="s">
        <v>34</v>
      </c>
      <c r="Q2462" s="49">
        <v>8750000</v>
      </c>
      <c r="R2462" s="49">
        <v>32.510452999999998</v>
      </c>
      <c r="S2462" s="49">
        <v>52.540310169999998</v>
      </c>
      <c r="T2462" s="49">
        <v>91.068026500905589</v>
      </c>
      <c r="U2462" s="49" t="s">
        <v>2146</v>
      </c>
      <c r="V2462" s="49">
        <v>0.38716777524115931</v>
      </c>
      <c r="W2462" s="49">
        <v>1.46361538099982</v>
      </c>
      <c r="X2462" s="49">
        <v>2.8030414572599698</v>
      </c>
      <c r="Y2462" s="49">
        <v>43.290639746693699</v>
      </c>
      <c r="Z2462" s="49">
        <v>0.42787999999999998</v>
      </c>
      <c r="AA2462" s="49">
        <v>144.40234570000001</v>
      </c>
      <c r="AB2462" s="49">
        <v>1.7927415840000001</v>
      </c>
      <c r="AC2462" s="51">
        <v>0.6227652678487694</v>
      </c>
      <c r="AD2462" s="53">
        <v>87500</v>
      </c>
      <c r="AE2462" s="51">
        <v>36.606220851200206</v>
      </c>
      <c r="AF2462" s="51">
        <v>97.038309920320501</v>
      </c>
      <c r="AG2462" s="51">
        <v>16.779261354893645</v>
      </c>
      <c r="AH2462" s="51">
        <v>0.24019523551099781</v>
      </c>
      <c r="AI2462" s="51">
        <v>0.17291378393411147</v>
      </c>
      <c r="AJ2462" s="51">
        <v>0.11715383591147577</v>
      </c>
      <c r="AK2462" s="51">
        <v>134.4123044300681</v>
      </c>
      <c r="AL2462" s="51">
        <v>82.372191558841223</v>
      </c>
      <c r="AM2462" s="51">
        <v>186.45241730129499</v>
      </c>
    </row>
    <row r="2463" spans="1:39">
      <c r="A2463" t="s">
        <v>5067</v>
      </c>
      <c r="B2463">
        <v>7</v>
      </c>
      <c r="C2463" t="s">
        <v>5068</v>
      </c>
      <c r="D2463" t="s">
        <v>4149</v>
      </c>
      <c r="E2463" t="s">
        <v>137</v>
      </c>
      <c r="F2463" t="s">
        <v>138</v>
      </c>
      <c r="G2463" t="s">
        <v>139</v>
      </c>
      <c r="H2463" t="s">
        <v>140</v>
      </c>
      <c r="I2463" t="s">
        <v>10</v>
      </c>
      <c r="J2463" t="s">
        <v>4150</v>
      </c>
      <c r="K2463">
        <v>50</v>
      </c>
      <c r="L2463">
        <v>79472120</v>
      </c>
      <c r="M2463" t="s">
        <v>2145</v>
      </c>
      <c r="N2463">
        <v>460</v>
      </c>
      <c r="O2463">
        <v>3210037.8710400183</v>
      </c>
      <c r="P2463" s="49" t="s">
        <v>34</v>
      </c>
      <c r="Q2463" s="49">
        <v>8750000</v>
      </c>
      <c r="R2463" s="49">
        <v>32.510452999999998</v>
      </c>
      <c r="S2463" s="49">
        <v>52.540310169999998</v>
      </c>
      <c r="T2463" s="49">
        <v>91.068026500905589</v>
      </c>
      <c r="U2463" s="49" t="s">
        <v>2146</v>
      </c>
      <c r="V2463" s="49">
        <v>0.38716777524115931</v>
      </c>
      <c r="W2463" s="49">
        <v>1.46361538099982</v>
      </c>
      <c r="X2463" s="49">
        <v>2.8030414572599698</v>
      </c>
      <c r="Y2463" s="49">
        <v>43.290639746693699</v>
      </c>
      <c r="Z2463" s="49">
        <v>0.42787999999999998</v>
      </c>
      <c r="AA2463" s="49">
        <v>144.40234570000001</v>
      </c>
      <c r="AB2463" s="49">
        <v>1.7927415840000001</v>
      </c>
      <c r="AC2463" s="51">
        <v>0.6227652678487694</v>
      </c>
      <c r="AD2463" s="53">
        <v>87500</v>
      </c>
      <c r="AE2463" s="51">
        <v>36.686147097600205</v>
      </c>
      <c r="AF2463" s="51">
        <v>97.250183959447838</v>
      </c>
      <c r="AG2463" s="51">
        <v>16.830142895569434</v>
      </c>
      <c r="AH2463" s="51">
        <v>0.24014995364868102</v>
      </c>
      <c r="AI2463" s="51">
        <v>0.17306026796399071</v>
      </c>
      <c r="AJ2463" s="51">
        <v>0.11715383591147577</v>
      </c>
      <c r="AK2463" s="51">
        <v>134.52617190535148</v>
      </c>
      <c r="AL2463" s="51">
        <v>82.441973217046794</v>
      </c>
      <c r="AM2463" s="51">
        <v>186.61037059365614</v>
      </c>
    </row>
    <row r="2464" spans="1:39">
      <c r="A2464" t="s">
        <v>5069</v>
      </c>
      <c r="B2464">
        <v>7</v>
      </c>
      <c r="C2464" t="s">
        <v>5070</v>
      </c>
      <c r="D2464" t="s">
        <v>4149</v>
      </c>
      <c r="E2464" t="s">
        <v>137</v>
      </c>
      <c r="F2464" t="s">
        <v>138</v>
      </c>
      <c r="G2464" t="s">
        <v>139</v>
      </c>
      <c r="H2464" t="s">
        <v>140</v>
      </c>
      <c r="I2464" t="s">
        <v>10</v>
      </c>
      <c r="J2464" t="s">
        <v>4150</v>
      </c>
      <c r="K2464">
        <v>50</v>
      </c>
      <c r="L2464">
        <v>79472120</v>
      </c>
      <c r="M2464" t="s">
        <v>2145</v>
      </c>
      <c r="N2464">
        <v>461</v>
      </c>
      <c r="O2464">
        <v>3217031.4176000184</v>
      </c>
      <c r="P2464" s="49" t="s">
        <v>34</v>
      </c>
      <c r="Q2464" s="49">
        <v>8750000</v>
      </c>
      <c r="R2464" s="49">
        <v>32.510452999999998</v>
      </c>
      <c r="S2464" s="49">
        <v>52.540310169999998</v>
      </c>
      <c r="T2464" s="49">
        <v>91.068026500905589</v>
      </c>
      <c r="U2464" s="49" t="s">
        <v>2146</v>
      </c>
      <c r="V2464" s="49">
        <v>0.38716777524115931</v>
      </c>
      <c r="W2464" s="49">
        <v>1.46361538099982</v>
      </c>
      <c r="X2464" s="49">
        <v>2.8030414572599698</v>
      </c>
      <c r="Y2464" s="49">
        <v>43.290639746693699</v>
      </c>
      <c r="Z2464" s="49">
        <v>0.42787999999999998</v>
      </c>
      <c r="AA2464" s="49">
        <v>144.40234570000001</v>
      </c>
      <c r="AB2464" s="49">
        <v>1.7927415840000001</v>
      </c>
      <c r="AC2464" s="51">
        <v>0.6227652678487694</v>
      </c>
      <c r="AD2464" s="53">
        <v>87500</v>
      </c>
      <c r="AE2464" s="51">
        <v>36.766073344000212</v>
      </c>
      <c r="AF2464" s="51">
        <v>97.46205799857519</v>
      </c>
      <c r="AG2464" s="51">
        <v>16.881014483194679</v>
      </c>
      <c r="AH2464" s="51">
        <v>0.24010297738585926</v>
      </c>
      <c r="AI2464" s="51">
        <v>0.17320601298447305</v>
      </c>
      <c r="AJ2464" s="51">
        <v>0.11715383591147577</v>
      </c>
      <c r="AK2464" s="51">
        <v>134.63946492119169</v>
      </c>
      <c r="AL2464" s="51">
        <v>82.511402827993791</v>
      </c>
      <c r="AM2464" s="51">
        <v>186.76752701438957</v>
      </c>
    </row>
    <row r="2465" spans="1:39">
      <c r="A2465" t="s">
        <v>5071</v>
      </c>
      <c r="B2465">
        <v>7</v>
      </c>
      <c r="C2465" t="s">
        <v>5072</v>
      </c>
      <c r="D2465" t="s">
        <v>4149</v>
      </c>
      <c r="E2465" t="s">
        <v>137</v>
      </c>
      <c r="F2465" t="s">
        <v>138</v>
      </c>
      <c r="G2465" t="s">
        <v>139</v>
      </c>
      <c r="H2465" t="s">
        <v>140</v>
      </c>
      <c r="I2465" t="s">
        <v>10</v>
      </c>
      <c r="J2465" t="s">
        <v>4150</v>
      </c>
      <c r="K2465">
        <v>50</v>
      </c>
      <c r="L2465">
        <v>79472120</v>
      </c>
      <c r="M2465" t="s">
        <v>2145</v>
      </c>
      <c r="N2465">
        <v>462</v>
      </c>
      <c r="O2465">
        <v>3224024.9641600186</v>
      </c>
      <c r="P2465" s="49" t="s">
        <v>34</v>
      </c>
      <c r="Q2465" s="49">
        <v>8750000</v>
      </c>
      <c r="R2465" s="49">
        <v>32.510452999999998</v>
      </c>
      <c r="S2465" s="49">
        <v>52.540310169999998</v>
      </c>
      <c r="T2465" s="49">
        <v>91.068026500905589</v>
      </c>
      <c r="U2465" s="49" t="s">
        <v>2146</v>
      </c>
      <c r="V2465" s="49">
        <v>0.38716777524115931</v>
      </c>
      <c r="W2465" s="49">
        <v>1.46361538099982</v>
      </c>
      <c r="X2465" s="49">
        <v>2.8030414572599698</v>
      </c>
      <c r="Y2465" s="49">
        <v>43.290639746693699</v>
      </c>
      <c r="Z2465" s="49">
        <v>0.42787999999999998</v>
      </c>
      <c r="AA2465" s="49">
        <v>144.40234570000001</v>
      </c>
      <c r="AB2465" s="49">
        <v>1.7927415840000001</v>
      </c>
      <c r="AC2465" s="51">
        <v>0.6227652678487694</v>
      </c>
      <c r="AD2465" s="53">
        <v>87500</v>
      </c>
      <c r="AE2465" s="51">
        <v>36.845999590400211</v>
      </c>
      <c r="AF2465" s="51">
        <v>97.673932037702514</v>
      </c>
      <c r="AG2465" s="51">
        <v>16.931875759891469</v>
      </c>
      <c r="AH2465" s="51">
        <v>0.24005431201613497</v>
      </c>
      <c r="AI2465" s="51">
        <v>0.17335102014072393</v>
      </c>
      <c r="AJ2465" s="51">
        <v>0.11715383591147577</v>
      </c>
      <c r="AK2465" s="51">
        <v>134.75218436776836</v>
      </c>
      <c r="AL2465" s="51">
        <v>82.580480937212968</v>
      </c>
      <c r="AM2465" s="51">
        <v>186.92388779832376</v>
      </c>
    </row>
    <row r="2466" spans="1:39">
      <c r="A2466" t="s">
        <v>5073</v>
      </c>
      <c r="B2466">
        <v>7</v>
      </c>
      <c r="C2466" t="s">
        <v>5074</v>
      </c>
      <c r="D2466" t="s">
        <v>4149</v>
      </c>
      <c r="E2466" t="s">
        <v>137</v>
      </c>
      <c r="F2466" t="s">
        <v>138</v>
      </c>
      <c r="G2466" t="s">
        <v>139</v>
      </c>
      <c r="H2466" t="s">
        <v>140</v>
      </c>
      <c r="I2466" t="s">
        <v>10</v>
      </c>
      <c r="J2466" t="s">
        <v>4150</v>
      </c>
      <c r="K2466">
        <v>50</v>
      </c>
      <c r="L2466">
        <v>79472120</v>
      </c>
      <c r="M2466" t="s">
        <v>2145</v>
      </c>
      <c r="N2466">
        <v>463</v>
      </c>
      <c r="O2466">
        <v>3231018.5107200188</v>
      </c>
      <c r="P2466" s="49" t="s">
        <v>34</v>
      </c>
      <c r="Q2466" s="49">
        <v>8750000</v>
      </c>
      <c r="R2466" s="49">
        <v>32.510452999999998</v>
      </c>
      <c r="S2466" s="49">
        <v>52.540310169999998</v>
      </c>
      <c r="T2466" s="49">
        <v>91.068026500905589</v>
      </c>
      <c r="U2466" s="49" t="s">
        <v>2146</v>
      </c>
      <c r="V2466" s="49">
        <v>0.38716777524115931</v>
      </c>
      <c r="W2466" s="49">
        <v>1.46361538099982</v>
      </c>
      <c r="X2466" s="49">
        <v>2.8030414572599698</v>
      </c>
      <c r="Y2466" s="49">
        <v>43.290639746693699</v>
      </c>
      <c r="Z2466" s="49">
        <v>0.42787999999999998</v>
      </c>
      <c r="AA2466" s="49">
        <v>144.40234570000001</v>
      </c>
      <c r="AB2466" s="49">
        <v>1.7927415840000001</v>
      </c>
      <c r="AC2466" s="51">
        <v>0.6227652678487694</v>
      </c>
      <c r="AD2466" s="53">
        <v>87500</v>
      </c>
      <c r="AE2466" s="51">
        <v>36.925925836800218</v>
      </c>
      <c r="AF2466" s="51">
        <v>97.88580607682988</v>
      </c>
      <c r="AG2466" s="51">
        <v>16.982726368904672</v>
      </c>
      <c r="AH2466" s="51">
        <v>0.24000396283866879</v>
      </c>
      <c r="AI2466" s="51">
        <v>0.17349529057946408</v>
      </c>
      <c r="AJ2466" s="51">
        <v>0.11715383591147577</v>
      </c>
      <c r="AK2466" s="51">
        <v>134.8643311364701</v>
      </c>
      <c r="AL2466" s="51">
        <v>82.649208090975961</v>
      </c>
      <c r="AM2466" s="51">
        <v>187.07945418196422</v>
      </c>
    </row>
    <row r="2467" spans="1:39">
      <c r="A2467" t="s">
        <v>5075</v>
      </c>
      <c r="B2467">
        <v>7</v>
      </c>
      <c r="C2467" t="s">
        <v>5076</v>
      </c>
      <c r="D2467" t="s">
        <v>4149</v>
      </c>
      <c r="E2467" t="s">
        <v>137</v>
      </c>
      <c r="F2467" t="s">
        <v>138</v>
      </c>
      <c r="G2467" t="s">
        <v>139</v>
      </c>
      <c r="H2467" t="s">
        <v>140</v>
      </c>
      <c r="I2467" t="s">
        <v>10</v>
      </c>
      <c r="J2467" t="s">
        <v>4150</v>
      </c>
      <c r="K2467">
        <v>50</v>
      </c>
      <c r="L2467">
        <v>79472120</v>
      </c>
      <c r="M2467" t="s">
        <v>2145</v>
      </c>
      <c r="N2467">
        <v>464</v>
      </c>
      <c r="O2467">
        <v>3238012.0572800189</v>
      </c>
      <c r="P2467" s="49" t="s">
        <v>34</v>
      </c>
      <c r="Q2467" s="49">
        <v>8750000</v>
      </c>
      <c r="R2467" s="49">
        <v>32.510452999999998</v>
      </c>
      <c r="S2467" s="49">
        <v>52.540310169999998</v>
      </c>
      <c r="T2467" s="49">
        <v>91.068026500905589</v>
      </c>
      <c r="U2467" s="49" t="s">
        <v>2146</v>
      </c>
      <c r="V2467" s="49">
        <v>0.38716777524115931</v>
      </c>
      <c r="W2467" s="49">
        <v>1.46361538099982</v>
      </c>
      <c r="X2467" s="49">
        <v>2.8030414572599698</v>
      </c>
      <c r="Y2467" s="49">
        <v>43.290639746693699</v>
      </c>
      <c r="Z2467" s="49">
        <v>0.42787999999999998</v>
      </c>
      <c r="AA2467" s="49">
        <v>144.40234570000001</v>
      </c>
      <c r="AB2467" s="49">
        <v>1.7927415840000001</v>
      </c>
      <c r="AC2467" s="51">
        <v>0.6227652678487694</v>
      </c>
      <c r="AD2467" s="53">
        <v>87500</v>
      </c>
      <c r="AE2467" s="51">
        <v>37.005852083200217</v>
      </c>
      <c r="AF2467" s="51">
        <v>98.097680115957203</v>
      </c>
      <c r="AG2467" s="51">
        <v>17.033565954603056</v>
      </c>
      <c r="AH2467" s="51">
        <v>0.23995193515819252</v>
      </c>
      <c r="AI2467" s="51">
        <v>0.17363882544896458</v>
      </c>
      <c r="AJ2467" s="51">
        <v>0.11715383591147577</v>
      </c>
      <c r="AK2467" s="51">
        <v>134.97590611989065</v>
      </c>
      <c r="AL2467" s="51">
        <v>82.717584836293014</v>
      </c>
      <c r="AM2467" s="51">
        <v>187.23422740348826</v>
      </c>
    </row>
    <row r="2468" spans="1:39">
      <c r="A2468" t="s">
        <v>5077</v>
      </c>
      <c r="B2468">
        <v>7</v>
      </c>
      <c r="C2468" t="s">
        <v>5078</v>
      </c>
      <c r="D2468" t="s">
        <v>4149</v>
      </c>
      <c r="E2468" t="s">
        <v>137</v>
      </c>
      <c r="F2468" t="s">
        <v>138</v>
      </c>
      <c r="G2468" t="s">
        <v>139</v>
      </c>
      <c r="H2468" t="s">
        <v>140</v>
      </c>
      <c r="I2468" t="s">
        <v>10</v>
      </c>
      <c r="J2468" t="s">
        <v>4150</v>
      </c>
      <c r="K2468">
        <v>50</v>
      </c>
      <c r="L2468">
        <v>79472120</v>
      </c>
      <c r="M2468" t="s">
        <v>2145</v>
      </c>
      <c r="N2468">
        <v>465</v>
      </c>
      <c r="O2468">
        <v>3245005.6038400191</v>
      </c>
      <c r="P2468" s="49" t="s">
        <v>34</v>
      </c>
      <c r="Q2468" s="49">
        <v>8750000</v>
      </c>
      <c r="R2468" s="49">
        <v>32.510452999999998</v>
      </c>
      <c r="S2468" s="49">
        <v>52.540310169999998</v>
      </c>
      <c r="T2468" s="49">
        <v>91.068026500905589</v>
      </c>
      <c r="U2468" s="49" t="s">
        <v>2146</v>
      </c>
      <c r="V2468" s="49">
        <v>0.38716777524115931</v>
      </c>
      <c r="W2468" s="49">
        <v>1.46361538099982</v>
      </c>
      <c r="X2468" s="49">
        <v>2.8030414572599698</v>
      </c>
      <c r="Y2468" s="49">
        <v>43.290639746693699</v>
      </c>
      <c r="Z2468" s="49">
        <v>0.42787999999999998</v>
      </c>
      <c r="AA2468" s="49">
        <v>144.40234570000001</v>
      </c>
      <c r="AB2468" s="49">
        <v>1.7927415840000001</v>
      </c>
      <c r="AC2468" s="51">
        <v>0.6227652678487694</v>
      </c>
      <c r="AD2468" s="53">
        <v>87500</v>
      </c>
      <c r="AE2468" s="51">
        <v>37.085778329600217</v>
      </c>
      <c r="AF2468" s="51">
        <v>98.309554155084541</v>
      </c>
      <c r="AG2468" s="51">
        <v>17.084394162480564</v>
      </c>
      <c r="AH2468" s="51">
        <v>0.23989823428513626</v>
      </c>
      <c r="AI2468" s="51">
        <v>0.17378162589904253</v>
      </c>
      <c r="AJ2468" s="51">
        <v>0.11715383591147577</v>
      </c>
      <c r="AK2468" s="51">
        <v>135.08691021182551</v>
      </c>
      <c r="AL2468" s="51">
        <v>82.785611720910779</v>
      </c>
      <c r="AM2468" s="51">
        <v>187.38820870274023</v>
      </c>
    </row>
    <row r="2469" spans="1:39">
      <c r="A2469" t="s">
        <v>5079</v>
      </c>
      <c r="B2469">
        <v>7</v>
      </c>
      <c r="C2469" t="s">
        <v>5080</v>
      </c>
      <c r="D2469" t="s">
        <v>4149</v>
      </c>
      <c r="E2469" t="s">
        <v>137</v>
      </c>
      <c r="F2469" t="s">
        <v>138</v>
      </c>
      <c r="G2469" t="s">
        <v>139</v>
      </c>
      <c r="H2469" t="s">
        <v>140</v>
      </c>
      <c r="I2469" t="s">
        <v>10</v>
      </c>
      <c r="J2469" t="s">
        <v>4150</v>
      </c>
      <c r="K2469">
        <v>50</v>
      </c>
      <c r="L2469">
        <v>79472120</v>
      </c>
      <c r="M2469" t="s">
        <v>2145</v>
      </c>
      <c r="N2469">
        <v>466</v>
      </c>
      <c r="O2469">
        <v>3251999.1504000193</v>
      </c>
      <c r="P2469" s="49" t="s">
        <v>34</v>
      </c>
      <c r="Q2469" s="49">
        <v>8750000</v>
      </c>
      <c r="R2469" s="49">
        <v>32.510452999999998</v>
      </c>
      <c r="S2469" s="49">
        <v>52.540310169999998</v>
      </c>
      <c r="T2469" s="49">
        <v>91.068026500905589</v>
      </c>
      <c r="U2469" s="49" t="s">
        <v>2146</v>
      </c>
      <c r="V2469" s="49">
        <v>0.38716777524115931</v>
      </c>
      <c r="W2469" s="49">
        <v>1.46361538099982</v>
      </c>
      <c r="X2469" s="49">
        <v>2.8030414572599698</v>
      </c>
      <c r="Y2469" s="49">
        <v>43.290639746693699</v>
      </c>
      <c r="Z2469" s="49">
        <v>0.42787999999999998</v>
      </c>
      <c r="AA2469" s="49">
        <v>144.40234570000001</v>
      </c>
      <c r="AB2469" s="49">
        <v>1.7927415840000001</v>
      </c>
      <c r="AC2469" s="51">
        <v>0.6227652678487694</v>
      </c>
      <c r="AD2469" s="53">
        <v>87500</v>
      </c>
      <c r="AE2469" s="51">
        <v>37.165704576000223</v>
      </c>
      <c r="AF2469" s="51">
        <v>98.521428194211893</v>
      </c>
      <c r="AG2469" s="51">
        <v>17.135210639157346</v>
      </c>
      <c r="AH2469" s="51">
        <v>0.23984286553501835</v>
      </c>
      <c r="AI2469" s="51">
        <v>0.1739236930810554</v>
      </c>
      <c r="AJ2469" s="51">
        <v>0.11715383591147577</v>
      </c>
      <c r="AK2469" s="51">
        <v>135.19734430726763</v>
      </c>
      <c r="AL2469" s="51">
        <v>82.8532892933098</v>
      </c>
      <c r="AM2469" s="51">
        <v>187.54139932122544</v>
      </c>
    </row>
    <row r="2470" spans="1:39">
      <c r="A2470" t="s">
        <v>5081</v>
      </c>
      <c r="B2470">
        <v>7</v>
      </c>
      <c r="C2470" t="s">
        <v>5082</v>
      </c>
      <c r="D2470" t="s">
        <v>4149</v>
      </c>
      <c r="E2470" t="s">
        <v>137</v>
      </c>
      <c r="F2470" t="s">
        <v>138</v>
      </c>
      <c r="G2470" t="s">
        <v>139</v>
      </c>
      <c r="H2470" t="s">
        <v>140</v>
      </c>
      <c r="I2470" t="s">
        <v>10</v>
      </c>
      <c r="J2470" t="s">
        <v>4150</v>
      </c>
      <c r="K2470">
        <v>50</v>
      </c>
      <c r="L2470">
        <v>79472120</v>
      </c>
      <c r="M2470" t="s">
        <v>2145</v>
      </c>
      <c r="N2470">
        <v>467</v>
      </c>
      <c r="O2470">
        <v>3258992.6969600194</v>
      </c>
      <c r="P2470" s="49" t="s">
        <v>34</v>
      </c>
      <c r="Q2470" s="49">
        <v>8750000</v>
      </c>
      <c r="R2470" s="49">
        <v>32.510452999999998</v>
      </c>
      <c r="S2470" s="49">
        <v>52.540310169999998</v>
      </c>
      <c r="T2470" s="49">
        <v>91.068026500905589</v>
      </c>
      <c r="U2470" s="49" t="s">
        <v>2146</v>
      </c>
      <c r="V2470" s="49">
        <v>0.38716777524115931</v>
      </c>
      <c r="W2470" s="49">
        <v>1.46361538099982</v>
      </c>
      <c r="X2470" s="49">
        <v>2.8030414572599698</v>
      </c>
      <c r="Y2470" s="49">
        <v>43.290639746693699</v>
      </c>
      <c r="Z2470" s="49">
        <v>0.42787999999999998</v>
      </c>
      <c r="AA2470" s="49">
        <v>144.40234570000001</v>
      </c>
      <c r="AB2470" s="49">
        <v>1.7927415840000001</v>
      </c>
      <c r="AC2470" s="51">
        <v>0.6227652678487694</v>
      </c>
      <c r="AD2470" s="53">
        <v>87500</v>
      </c>
      <c r="AE2470" s="51">
        <v>37.245630822400223</v>
      </c>
      <c r="AF2470" s="51">
        <v>98.733302233339231</v>
      </c>
      <c r="AG2470" s="51">
        <v>17.186015032380975</v>
      </c>
      <c r="AH2470" s="51">
        <v>0.2397858342290595</v>
      </c>
      <c r="AI2470" s="51">
        <v>0.17406502814789659</v>
      </c>
      <c r="AJ2470" s="51">
        <v>0.11715383591147577</v>
      </c>
      <c r="AK2470" s="51">
        <v>135.30720930240381</v>
      </c>
      <c r="AL2470" s="51">
        <v>82.920618102702235</v>
      </c>
      <c r="AM2470" s="51">
        <v>187.69380050210538</v>
      </c>
    </row>
    <row r="2471" spans="1:39">
      <c r="A2471" t="s">
        <v>5083</v>
      </c>
      <c r="B2471">
        <v>7</v>
      </c>
      <c r="C2471" t="s">
        <v>5084</v>
      </c>
      <c r="D2471" t="s">
        <v>4149</v>
      </c>
      <c r="E2471" t="s">
        <v>137</v>
      </c>
      <c r="F2471" t="s">
        <v>138</v>
      </c>
      <c r="G2471" t="s">
        <v>139</v>
      </c>
      <c r="H2471" t="s">
        <v>140</v>
      </c>
      <c r="I2471" t="s">
        <v>10</v>
      </c>
      <c r="J2471" t="s">
        <v>4150</v>
      </c>
      <c r="K2471">
        <v>50</v>
      </c>
      <c r="L2471">
        <v>79472120</v>
      </c>
      <c r="M2471" t="s">
        <v>2145</v>
      </c>
      <c r="N2471">
        <v>468</v>
      </c>
      <c r="O2471">
        <v>3265986.2435200196</v>
      </c>
      <c r="P2471" s="49" t="s">
        <v>34</v>
      </c>
      <c r="Q2471" s="49">
        <v>8750000</v>
      </c>
      <c r="R2471" s="49">
        <v>32.510452999999998</v>
      </c>
      <c r="S2471" s="49">
        <v>52.540310169999998</v>
      </c>
      <c r="T2471" s="49">
        <v>91.068026500905589</v>
      </c>
      <c r="U2471" s="49" t="s">
        <v>2146</v>
      </c>
      <c r="V2471" s="49">
        <v>0.38716777524115931</v>
      </c>
      <c r="W2471" s="49">
        <v>1.46361538099982</v>
      </c>
      <c r="X2471" s="49">
        <v>2.8030414572599698</v>
      </c>
      <c r="Y2471" s="49">
        <v>43.290639746693699</v>
      </c>
      <c r="Z2471" s="49">
        <v>0.42787999999999998</v>
      </c>
      <c r="AA2471" s="49">
        <v>144.40234570000001</v>
      </c>
      <c r="AB2471" s="49">
        <v>1.7927415840000001</v>
      </c>
      <c r="AC2471" s="51">
        <v>0.6227652678487694</v>
      </c>
      <c r="AD2471" s="53">
        <v>87500</v>
      </c>
      <c r="AE2471" s="51">
        <v>37.325557068800222</v>
      </c>
      <c r="AF2471" s="51">
        <v>98.945176272466568</v>
      </c>
      <c r="AG2471" s="51">
        <v>17.236806991027539</v>
      </c>
      <c r="AH2471" s="51">
        <v>0.23972714569356451</v>
      </c>
      <c r="AI2471" s="51">
        <v>0.17420563225399011</v>
      </c>
      <c r="AJ2471" s="51">
        <v>0.11715383591147577</v>
      </c>
      <c r="AK2471" s="51">
        <v>135.41650609461072</v>
      </c>
      <c r="AL2471" s="51">
        <v>82.987598699029405</v>
      </c>
      <c r="AM2471" s="51">
        <v>187.84541349019204</v>
      </c>
    </row>
    <row r="2472" spans="1:39">
      <c r="A2472" t="s">
        <v>5085</v>
      </c>
      <c r="B2472">
        <v>7</v>
      </c>
      <c r="C2472" t="s">
        <v>5086</v>
      </c>
      <c r="D2472" t="s">
        <v>4149</v>
      </c>
      <c r="E2472" t="s">
        <v>137</v>
      </c>
      <c r="F2472" t="s">
        <v>138</v>
      </c>
      <c r="G2472" t="s">
        <v>139</v>
      </c>
      <c r="H2472" t="s">
        <v>140</v>
      </c>
      <c r="I2472" t="s">
        <v>10</v>
      </c>
      <c r="J2472" t="s">
        <v>4150</v>
      </c>
      <c r="K2472">
        <v>50</v>
      </c>
      <c r="L2472">
        <v>79472120</v>
      </c>
      <c r="M2472" t="s">
        <v>2145</v>
      </c>
      <c r="N2472">
        <v>469</v>
      </c>
      <c r="O2472">
        <v>3272979.7900800197</v>
      </c>
      <c r="P2472" s="49" t="s">
        <v>34</v>
      </c>
      <c r="Q2472" s="49">
        <v>8750000</v>
      </c>
      <c r="R2472" s="49">
        <v>32.510452999999998</v>
      </c>
      <c r="S2472" s="49">
        <v>52.540310169999998</v>
      </c>
      <c r="T2472" s="49">
        <v>91.068026500905589</v>
      </c>
      <c r="U2472" s="49" t="s">
        <v>2146</v>
      </c>
      <c r="V2472" s="49">
        <v>0.38716777524115931</v>
      </c>
      <c r="W2472" s="49">
        <v>1.46361538099982</v>
      </c>
      <c r="X2472" s="49">
        <v>2.8030414572599698</v>
      </c>
      <c r="Y2472" s="49">
        <v>43.290639746693699</v>
      </c>
      <c r="Z2472" s="49">
        <v>0.42787999999999998</v>
      </c>
      <c r="AA2472" s="49">
        <v>144.40234570000001</v>
      </c>
      <c r="AB2472" s="49">
        <v>1.7927415840000001</v>
      </c>
      <c r="AC2472" s="51">
        <v>0.6227652678487694</v>
      </c>
      <c r="AD2472" s="53">
        <v>87500</v>
      </c>
      <c r="AE2472" s="51">
        <v>37.405483315200229</v>
      </c>
      <c r="AF2472" s="51">
        <v>99.15705031159392</v>
      </c>
      <c r="AG2472" s="51">
        <v>17.287586165102699</v>
      </c>
      <c r="AH2472" s="51">
        <v>0.2396668052598834</v>
      </c>
      <c r="AI2472" s="51">
        <v>0.17434550655528477</v>
      </c>
      <c r="AJ2472" s="51">
        <v>0.11715383591147577</v>
      </c>
      <c r="AK2472" s="51">
        <v>135.52523558245034</v>
      </c>
      <c r="AL2472" s="51">
        <v>83.054231632959031</v>
      </c>
      <c r="AM2472" s="51">
        <v>187.99623953194163</v>
      </c>
    </row>
    <row r="2473" spans="1:39">
      <c r="A2473" t="s">
        <v>5087</v>
      </c>
      <c r="B2473">
        <v>7</v>
      </c>
      <c r="C2473" t="s">
        <v>5088</v>
      </c>
      <c r="D2473" t="s">
        <v>4149</v>
      </c>
      <c r="E2473" t="s">
        <v>137</v>
      </c>
      <c r="F2473" t="s">
        <v>138</v>
      </c>
      <c r="G2473" t="s">
        <v>139</v>
      </c>
      <c r="H2473" t="s">
        <v>140</v>
      </c>
      <c r="I2473" t="s">
        <v>10</v>
      </c>
      <c r="J2473" t="s">
        <v>4150</v>
      </c>
      <c r="K2473">
        <v>50</v>
      </c>
      <c r="L2473">
        <v>79472120</v>
      </c>
      <c r="M2473" t="s">
        <v>2145</v>
      </c>
      <c r="N2473">
        <v>470</v>
      </c>
      <c r="O2473">
        <v>3279973.3366400199</v>
      </c>
      <c r="P2473" s="49" t="s">
        <v>34</v>
      </c>
      <c r="Q2473" s="49">
        <v>8750000</v>
      </c>
      <c r="R2473" s="49">
        <v>32.510452999999998</v>
      </c>
      <c r="S2473" s="49">
        <v>52.540310169999998</v>
      </c>
      <c r="T2473" s="49">
        <v>91.068026500905589</v>
      </c>
      <c r="U2473" s="49" t="s">
        <v>2146</v>
      </c>
      <c r="V2473" s="49">
        <v>0.38716777524115931</v>
      </c>
      <c r="W2473" s="49">
        <v>1.46361538099982</v>
      </c>
      <c r="X2473" s="49">
        <v>2.8030414572599698</v>
      </c>
      <c r="Y2473" s="49">
        <v>43.290639746693699</v>
      </c>
      <c r="Z2473" s="49">
        <v>0.42787999999999998</v>
      </c>
      <c r="AA2473" s="49">
        <v>144.40234570000001</v>
      </c>
      <c r="AB2473" s="49">
        <v>1.7927415840000001</v>
      </c>
      <c r="AC2473" s="51">
        <v>0.6227652678487694</v>
      </c>
      <c r="AD2473" s="53">
        <v>87500</v>
      </c>
      <c r="AE2473" s="51">
        <v>37.485409561600228</v>
      </c>
      <c r="AF2473" s="51">
        <v>99.368924350721258</v>
      </c>
      <c r="AG2473" s="51">
        <v>17.338352205742812</v>
      </c>
      <c r="AH2473" s="51">
        <v>0.23960481826469637</v>
      </c>
      <c r="AI2473" s="51">
        <v>0.17448465220924939</v>
      </c>
      <c r="AJ2473" s="51">
        <v>0.11715383591147577</v>
      </c>
      <c r="AK2473" s="51">
        <v>135.63339866566605</v>
      </c>
      <c r="AL2473" s="51">
        <v>83.120517455882904</v>
      </c>
      <c r="AM2473" s="51">
        <v>188.14627987544921</v>
      </c>
    </row>
    <row r="2474" spans="1:39">
      <c r="A2474" t="s">
        <v>5089</v>
      </c>
      <c r="B2474">
        <v>7</v>
      </c>
      <c r="C2474" t="s">
        <v>5090</v>
      </c>
      <c r="D2474" t="s">
        <v>4149</v>
      </c>
      <c r="E2474" t="s">
        <v>137</v>
      </c>
      <c r="F2474" t="s">
        <v>138</v>
      </c>
      <c r="G2474" t="s">
        <v>139</v>
      </c>
      <c r="H2474" t="s">
        <v>140</v>
      </c>
      <c r="I2474" t="s">
        <v>10</v>
      </c>
      <c r="J2474" t="s">
        <v>4150</v>
      </c>
      <c r="K2474">
        <v>50</v>
      </c>
      <c r="L2474">
        <v>79472120</v>
      </c>
      <c r="M2474" t="s">
        <v>2145</v>
      </c>
      <c r="N2474">
        <v>471</v>
      </c>
      <c r="O2474">
        <v>3286966.8832000201</v>
      </c>
      <c r="P2474" s="49" t="s">
        <v>34</v>
      </c>
      <c r="Q2474" s="49">
        <v>8750000</v>
      </c>
      <c r="R2474" s="49">
        <v>32.510452999999998</v>
      </c>
      <c r="S2474" s="49">
        <v>52.540310169999998</v>
      </c>
      <c r="T2474" s="49">
        <v>91.068026500905589</v>
      </c>
      <c r="U2474" s="49" t="s">
        <v>2146</v>
      </c>
      <c r="V2474" s="49">
        <v>0.38716777524115931</v>
      </c>
      <c r="W2474" s="49">
        <v>1.46361538099982</v>
      </c>
      <c r="X2474" s="49">
        <v>2.8030414572599698</v>
      </c>
      <c r="Y2474" s="49">
        <v>43.290639746693699</v>
      </c>
      <c r="Z2474" s="49">
        <v>0.42787999999999998</v>
      </c>
      <c r="AA2474" s="49">
        <v>144.40234570000001</v>
      </c>
      <c r="AB2474" s="49">
        <v>1.7927415840000001</v>
      </c>
      <c r="AC2474" s="51">
        <v>0.6227652678487694</v>
      </c>
      <c r="AD2474" s="53">
        <v>87500</v>
      </c>
      <c r="AE2474" s="51">
        <v>37.565335808000228</v>
      </c>
      <c r="AF2474" s="51">
        <v>99.580798389848582</v>
      </c>
      <c r="AG2474" s="51">
        <v>17.389104765215986</v>
      </c>
      <c r="AH2474" s="51">
        <v>0.23954119004960001</v>
      </c>
      <c r="AI2474" s="51">
        <v>0.17462307037486716</v>
      </c>
      <c r="AJ2474" s="51">
        <v>0.11715383591147577</v>
      </c>
      <c r="AK2474" s="51">
        <v>135.74099624517862</v>
      </c>
      <c r="AL2474" s="51">
        <v>83.186456719914247</v>
      </c>
      <c r="AM2474" s="51">
        <v>188.29553577044297</v>
      </c>
    </row>
    <row r="2475" spans="1:39">
      <c r="A2475" t="s">
        <v>5091</v>
      </c>
      <c r="B2475">
        <v>7</v>
      </c>
      <c r="C2475" t="s">
        <v>5092</v>
      </c>
      <c r="D2475" t="s">
        <v>4149</v>
      </c>
      <c r="E2475" t="s">
        <v>137</v>
      </c>
      <c r="F2475" t="s">
        <v>138</v>
      </c>
      <c r="G2475" t="s">
        <v>139</v>
      </c>
      <c r="H2475" t="s">
        <v>140</v>
      </c>
      <c r="I2475" t="s">
        <v>10</v>
      </c>
      <c r="J2475" t="s">
        <v>4150</v>
      </c>
      <c r="K2475">
        <v>50</v>
      </c>
      <c r="L2475">
        <v>79472120</v>
      </c>
      <c r="M2475" t="s">
        <v>2145</v>
      </c>
      <c r="N2475">
        <v>472</v>
      </c>
      <c r="O2475">
        <v>3293960.4297600202</v>
      </c>
      <c r="P2475" s="49" t="s">
        <v>34</v>
      </c>
      <c r="Q2475" s="49">
        <v>8750000</v>
      </c>
      <c r="R2475" s="49">
        <v>32.510452999999998</v>
      </c>
      <c r="S2475" s="49">
        <v>52.540310169999998</v>
      </c>
      <c r="T2475" s="49">
        <v>91.068026500905589</v>
      </c>
      <c r="U2475" s="49" t="s">
        <v>2146</v>
      </c>
      <c r="V2475" s="49">
        <v>0.38716777524115931</v>
      </c>
      <c r="W2475" s="49">
        <v>1.46361538099982</v>
      </c>
      <c r="X2475" s="49">
        <v>2.8030414572599698</v>
      </c>
      <c r="Y2475" s="49">
        <v>43.290639746693699</v>
      </c>
      <c r="Z2475" s="49">
        <v>0.42787999999999998</v>
      </c>
      <c r="AA2475" s="49">
        <v>144.40234570000001</v>
      </c>
      <c r="AB2475" s="49">
        <v>1.7927415840000001</v>
      </c>
      <c r="AC2475" s="51">
        <v>0.6227652678487694</v>
      </c>
      <c r="AD2475" s="53">
        <v>87500</v>
      </c>
      <c r="AE2475" s="51">
        <v>37.645262054400234</v>
      </c>
      <c r="AF2475" s="51">
        <v>99.792672428975948</v>
      </c>
      <c r="AG2475" s="51">
        <v>17.439843496923114</v>
      </c>
      <c r="AH2475" s="51">
        <v>0.2394759259610216</v>
      </c>
      <c r="AI2475" s="51">
        <v>0.17476076221262971</v>
      </c>
      <c r="AJ2475" s="51">
        <v>0.11715383591147577</v>
      </c>
      <c r="AK2475" s="51">
        <v>135.84802922308123</v>
      </c>
      <c r="AL2475" s="51">
        <v>83.252049977884866</v>
      </c>
      <c r="AM2475" s="51">
        <v>188.44400846827756</v>
      </c>
    </row>
    <row r="2476" spans="1:39">
      <c r="A2476" t="s">
        <v>5093</v>
      </c>
      <c r="B2476">
        <v>7</v>
      </c>
      <c r="C2476" t="s">
        <v>5094</v>
      </c>
      <c r="D2476" t="s">
        <v>4149</v>
      </c>
      <c r="E2476" t="s">
        <v>137</v>
      </c>
      <c r="F2476" t="s">
        <v>138</v>
      </c>
      <c r="G2476" t="s">
        <v>139</v>
      </c>
      <c r="H2476" t="s">
        <v>140</v>
      </c>
      <c r="I2476" t="s">
        <v>10</v>
      </c>
      <c r="J2476" t="s">
        <v>4150</v>
      </c>
      <c r="K2476">
        <v>50</v>
      </c>
      <c r="L2476">
        <v>79472120</v>
      </c>
      <c r="M2476" t="s">
        <v>2145</v>
      </c>
      <c r="N2476">
        <v>473</v>
      </c>
      <c r="O2476">
        <v>3300953.9763200204</v>
      </c>
      <c r="P2476" s="49" t="s">
        <v>34</v>
      </c>
      <c r="Q2476" s="49">
        <v>8750000</v>
      </c>
      <c r="R2476" s="49">
        <v>32.510452999999998</v>
      </c>
      <c r="S2476" s="49">
        <v>52.540310169999998</v>
      </c>
      <c r="T2476" s="49">
        <v>91.068026500905589</v>
      </c>
      <c r="U2476" s="49" t="s">
        <v>2146</v>
      </c>
      <c r="V2476" s="49">
        <v>0.38716777524115931</v>
      </c>
      <c r="W2476" s="49">
        <v>1.46361538099982</v>
      </c>
      <c r="X2476" s="49">
        <v>2.8030414572599698</v>
      </c>
      <c r="Y2476" s="49">
        <v>43.290639746693699</v>
      </c>
      <c r="Z2476" s="49">
        <v>0.42787999999999998</v>
      </c>
      <c r="AA2476" s="49">
        <v>144.40234570000001</v>
      </c>
      <c r="AB2476" s="49">
        <v>1.7927415840000001</v>
      </c>
      <c r="AC2476" s="51">
        <v>0.6227652678487694</v>
      </c>
      <c r="AD2476" s="53">
        <v>87500</v>
      </c>
      <c r="AE2476" s="51">
        <v>37.725188300800234</v>
      </c>
      <c r="AF2476" s="51">
        <v>100.00454646810327</v>
      </c>
      <c r="AG2476" s="51">
        <v>17.490568055398882</v>
      </c>
      <c r="AH2476" s="51">
        <v>0.23940903135039224</v>
      </c>
      <c r="AI2476" s="51">
        <v>0.17489772888453173</v>
      </c>
      <c r="AJ2476" s="51">
        <v>0.11715383591147577</v>
      </c>
      <c r="AK2476" s="51">
        <v>135.95449850263549</v>
      </c>
      <c r="AL2476" s="51">
        <v>83.317297783342582</v>
      </c>
      <c r="AM2476" s="51">
        <v>188.59169922192839</v>
      </c>
    </row>
    <row r="2477" spans="1:39">
      <c r="A2477" t="s">
        <v>5095</v>
      </c>
      <c r="B2477">
        <v>7</v>
      </c>
      <c r="C2477" t="s">
        <v>5096</v>
      </c>
      <c r="D2477" t="s">
        <v>4149</v>
      </c>
      <c r="E2477" t="s">
        <v>137</v>
      </c>
      <c r="F2477" t="s">
        <v>138</v>
      </c>
      <c r="G2477" t="s">
        <v>139</v>
      </c>
      <c r="H2477" t="s">
        <v>140</v>
      </c>
      <c r="I2477" t="s">
        <v>10</v>
      </c>
      <c r="J2477" t="s">
        <v>4150</v>
      </c>
      <c r="K2477">
        <v>50</v>
      </c>
      <c r="L2477">
        <v>79472120</v>
      </c>
      <c r="M2477" t="s">
        <v>2145</v>
      </c>
      <c r="N2477">
        <v>474</v>
      </c>
      <c r="O2477">
        <v>3307947.5228800206</v>
      </c>
      <c r="P2477" s="49" t="s">
        <v>34</v>
      </c>
      <c r="Q2477" s="49">
        <v>8750000</v>
      </c>
      <c r="R2477" s="49">
        <v>32.510452999999998</v>
      </c>
      <c r="S2477" s="49">
        <v>52.540310169999998</v>
      </c>
      <c r="T2477" s="49">
        <v>91.068026500905589</v>
      </c>
      <c r="U2477" s="49" t="s">
        <v>2146</v>
      </c>
      <c r="V2477" s="49">
        <v>0.38716777524115931</v>
      </c>
      <c r="W2477" s="49">
        <v>1.46361538099982</v>
      </c>
      <c r="X2477" s="49">
        <v>2.8030414572599698</v>
      </c>
      <c r="Y2477" s="49">
        <v>43.290639746693699</v>
      </c>
      <c r="Z2477" s="49">
        <v>0.42787999999999998</v>
      </c>
      <c r="AA2477" s="49">
        <v>144.40234570000001</v>
      </c>
      <c r="AB2477" s="49">
        <v>1.7927415840000001</v>
      </c>
      <c r="AC2477" s="51">
        <v>0.6227652678487694</v>
      </c>
      <c r="AD2477" s="53">
        <v>87500</v>
      </c>
      <c r="AE2477" s="51">
        <v>37.805114547200233</v>
      </c>
      <c r="AF2477" s="51">
        <v>100.21642050723061</v>
      </c>
      <c r="AG2477" s="51">
        <v>17.541278096312809</v>
      </c>
      <c r="AH2477" s="51">
        <v>0.23934051157371797</v>
      </c>
      <c r="AI2477" s="51">
        <v>0.17503397155406489</v>
      </c>
      <c r="AJ2477" s="51">
        <v>0.11715383591147577</v>
      </c>
      <c r="AK2477" s="51">
        <v>136.0604049882667</v>
      </c>
      <c r="AL2477" s="51">
        <v>83.382200690548345</v>
      </c>
      <c r="AM2477" s="51">
        <v>188.73860928598504</v>
      </c>
    </row>
    <row r="2478" spans="1:39">
      <c r="A2478" t="s">
        <v>5097</v>
      </c>
      <c r="B2478">
        <v>7</v>
      </c>
      <c r="C2478" t="s">
        <v>5098</v>
      </c>
      <c r="D2478" t="s">
        <v>4149</v>
      </c>
      <c r="E2478" t="s">
        <v>137</v>
      </c>
      <c r="F2478" t="s">
        <v>138</v>
      </c>
      <c r="G2478" t="s">
        <v>139</v>
      </c>
      <c r="H2478" t="s">
        <v>140</v>
      </c>
      <c r="I2478" t="s">
        <v>10</v>
      </c>
      <c r="J2478" t="s">
        <v>4150</v>
      </c>
      <c r="K2478">
        <v>50</v>
      </c>
      <c r="L2478">
        <v>79472120</v>
      </c>
      <c r="M2478" t="s">
        <v>2145</v>
      </c>
      <c r="N2478">
        <v>475</v>
      </c>
      <c r="O2478">
        <v>3314941.0694400207</v>
      </c>
      <c r="P2478" s="49" t="s">
        <v>34</v>
      </c>
      <c r="Q2478" s="49">
        <v>8750000</v>
      </c>
      <c r="R2478" s="49">
        <v>32.510452999999998</v>
      </c>
      <c r="S2478" s="49">
        <v>52.540310169999998</v>
      </c>
      <c r="T2478" s="49">
        <v>91.068026500905589</v>
      </c>
      <c r="U2478" s="49" t="s">
        <v>2146</v>
      </c>
      <c r="V2478" s="49">
        <v>0.38716777524115931</v>
      </c>
      <c r="W2478" s="49">
        <v>1.46361538099982</v>
      </c>
      <c r="X2478" s="49">
        <v>2.8030414572599698</v>
      </c>
      <c r="Y2478" s="49">
        <v>43.290639746693699</v>
      </c>
      <c r="Z2478" s="49">
        <v>0.42787999999999998</v>
      </c>
      <c r="AA2478" s="49">
        <v>144.40234570000001</v>
      </c>
      <c r="AB2478" s="49">
        <v>1.7927415840000001</v>
      </c>
      <c r="AC2478" s="51">
        <v>0.6227652678487694</v>
      </c>
      <c r="AD2478" s="53">
        <v>87500</v>
      </c>
      <c r="AE2478" s="51">
        <v>37.88504079360024</v>
      </c>
      <c r="AF2478" s="51">
        <v>100.42829454635796</v>
      </c>
      <c r="AG2478" s="51">
        <v>17.591973276470224</v>
      </c>
      <c r="AH2478" s="51">
        <v>0.23927037199184098</v>
      </c>
      <c r="AI2478" s="51">
        <v>0.17516949138621213</v>
      </c>
      <c r="AJ2478" s="51">
        <v>0.11715383591147577</v>
      </c>
      <c r="AK2478" s="51">
        <v>136.16574958555935</v>
      </c>
      <c r="AL2478" s="51">
        <v>83.446759254473534</v>
      </c>
      <c r="AM2478" s="51">
        <v>188.88473991664517</v>
      </c>
    </row>
    <row r="2479" spans="1:39">
      <c r="A2479" t="s">
        <v>5099</v>
      </c>
      <c r="B2479">
        <v>7</v>
      </c>
      <c r="C2479" t="s">
        <v>5100</v>
      </c>
      <c r="D2479" t="s">
        <v>4149</v>
      </c>
      <c r="E2479" t="s">
        <v>137</v>
      </c>
      <c r="F2479" t="s">
        <v>138</v>
      </c>
      <c r="G2479" t="s">
        <v>139</v>
      </c>
      <c r="H2479" t="s">
        <v>140</v>
      </c>
      <c r="I2479" t="s">
        <v>10</v>
      </c>
      <c r="J2479" t="s">
        <v>4150</v>
      </c>
      <c r="K2479">
        <v>50</v>
      </c>
      <c r="L2479">
        <v>79472120</v>
      </c>
      <c r="M2479" t="s">
        <v>2145</v>
      </c>
      <c r="N2479">
        <v>476</v>
      </c>
      <c r="O2479">
        <v>3321934.6160000209</v>
      </c>
      <c r="P2479" s="49" t="s">
        <v>34</v>
      </c>
      <c r="Q2479" s="49">
        <v>8750000</v>
      </c>
      <c r="R2479" s="49">
        <v>32.510452999999998</v>
      </c>
      <c r="S2479" s="49">
        <v>52.540310169999998</v>
      </c>
      <c r="T2479" s="49">
        <v>91.068026500905589</v>
      </c>
      <c r="U2479" s="49" t="s">
        <v>2146</v>
      </c>
      <c r="V2479" s="49">
        <v>0.38716777524115931</v>
      </c>
      <c r="W2479" s="49">
        <v>1.46361538099982</v>
      </c>
      <c r="X2479" s="49">
        <v>2.8030414572599698</v>
      </c>
      <c r="Y2479" s="49">
        <v>43.290639746693699</v>
      </c>
      <c r="Z2479" s="49">
        <v>0.42787999999999998</v>
      </c>
      <c r="AA2479" s="49">
        <v>144.40234570000001</v>
      </c>
      <c r="AB2479" s="49">
        <v>1.7927415840000001</v>
      </c>
      <c r="AC2479" s="51">
        <v>0.6227652678487694</v>
      </c>
      <c r="AD2479" s="53">
        <v>87500</v>
      </c>
      <c r="AE2479" s="51">
        <v>37.964967040000239</v>
      </c>
      <c r="AF2479" s="51">
        <v>100.6401685854853</v>
      </c>
      <c r="AG2479" s="51">
        <v>17.642653253813226</v>
      </c>
      <c r="AH2479" s="51">
        <v>0.23919861797009861</v>
      </c>
      <c r="AI2479" s="51">
        <v>0.17530428954744134</v>
      </c>
      <c r="AJ2479" s="51">
        <v>0.11715383591147577</v>
      </c>
      <c r="AK2479" s="51">
        <v>136.27053320125225</v>
      </c>
      <c r="AL2479" s="51">
        <v>83.510974030796874</v>
      </c>
      <c r="AM2479" s="51">
        <v>189.03009237170758</v>
      </c>
    </row>
    <row r="2480" spans="1:39">
      <c r="A2480" t="s">
        <v>5101</v>
      </c>
      <c r="B2480">
        <v>7</v>
      </c>
      <c r="C2480" t="s">
        <v>5102</v>
      </c>
      <c r="D2480" t="s">
        <v>4149</v>
      </c>
      <c r="E2480" t="s">
        <v>137</v>
      </c>
      <c r="F2480" t="s">
        <v>138</v>
      </c>
      <c r="G2480" t="s">
        <v>139</v>
      </c>
      <c r="H2480" t="s">
        <v>140</v>
      </c>
      <c r="I2480" t="s">
        <v>10</v>
      </c>
      <c r="J2480" t="s">
        <v>4150</v>
      </c>
      <c r="K2480">
        <v>50</v>
      </c>
      <c r="L2480">
        <v>79472120</v>
      </c>
      <c r="M2480" t="s">
        <v>2145</v>
      </c>
      <c r="N2480">
        <v>477</v>
      </c>
      <c r="O2480">
        <v>3328928.162560021</v>
      </c>
      <c r="P2480" s="49" t="s">
        <v>34</v>
      </c>
      <c r="Q2480" s="49">
        <v>8750000</v>
      </c>
      <c r="R2480" s="49">
        <v>32.510452999999998</v>
      </c>
      <c r="S2480" s="49">
        <v>52.540310169999998</v>
      </c>
      <c r="T2480" s="49">
        <v>91.068026500905589</v>
      </c>
      <c r="U2480" s="49" t="s">
        <v>2146</v>
      </c>
      <c r="V2480" s="49">
        <v>0.38716777524115931</v>
      </c>
      <c r="W2480" s="49">
        <v>1.46361538099982</v>
      </c>
      <c r="X2480" s="49">
        <v>2.8030414572599698</v>
      </c>
      <c r="Y2480" s="49">
        <v>43.290639746693699</v>
      </c>
      <c r="Z2480" s="49">
        <v>0.42787999999999998</v>
      </c>
      <c r="AA2480" s="49">
        <v>144.40234570000001</v>
      </c>
      <c r="AB2480" s="49">
        <v>1.7927415840000001</v>
      </c>
      <c r="AC2480" s="51">
        <v>0.6227652678487694</v>
      </c>
      <c r="AD2480" s="53">
        <v>87500</v>
      </c>
      <c r="AE2480" s="51">
        <v>38.044893286400239</v>
      </c>
      <c r="AF2480" s="51">
        <v>100.85204262461264</v>
      </c>
      <c r="AG2480" s="51">
        <v>17.693317687421661</v>
      </c>
      <c r="AH2480" s="51">
        <v>0.23912525487837602</v>
      </c>
      <c r="AI2480" s="51">
        <v>0.17543836720569961</v>
      </c>
      <c r="AJ2480" s="51">
        <v>0.11715383591147577</v>
      </c>
      <c r="AK2480" s="51">
        <v>136.37475674323397</v>
      </c>
      <c r="AL2480" s="51">
        <v>83.574845575901804</v>
      </c>
      <c r="AM2480" s="51">
        <v>189.17466791056617</v>
      </c>
    </row>
    <row r="2481" spans="1:39">
      <c r="A2481" t="s">
        <v>5103</v>
      </c>
      <c r="B2481">
        <v>7</v>
      </c>
      <c r="C2481" t="s">
        <v>5104</v>
      </c>
      <c r="D2481" t="s">
        <v>4149</v>
      </c>
      <c r="E2481" t="s">
        <v>137</v>
      </c>
      <c r="F2481" t="s">
        <v>138</v>
      </c>
      <c r="G2481" t="s">
        <v>139</v>
      </c>
      <c r="H2481" t="s">
        <v>140</v>
      </c>
      <c r="I2481" t="s">
        <v>10</v>
      </c>
      <c r="J2481" t="s">
        <v>4150</v>
      </c>
      <c r="K2481">
        <v>50</v>
      </c>
      <c r="L2481">
        <v>79472120</v>
      </c>
      <c r="M2481" t="s">
        <v>2145</v>
      </c>
      <c r="N2481">
        <v>478</v>
      </c>
      <c r="O2481">
        <v>3335921.7091200212</v>
      </c>
      <c r="P2481" s="49" t="s">
        <v>34</v>
      </c>
      <c r="Q2481" s="49">
        <v>8750000</v>
      </c>
      <c r="R2481" s="49">
        <v>32.510452999999998</v>
      </c>
      <c r="S2481" s="49">
        <v>52.540310169999998</v>
      </c>
      <c r="T2481" s="49">
        <v>91.068026500905589</v>
      </c>
      <c r="U2481" s="49" t="s">
        <v>2146</v>
      </c>
      <c r="V2481" s="49">
        <v>0.38716777524115931</v>
      </c>
      <c r="W2481" s="49">
        <v>1.46361538099982</v>
      </c>
      <c r="X2481" s="49">
        <v>2.8030414572599698</v>
      </c>
      <c r="Y2481" s="49">
        <v>43.290639746693699</v>
      </c>
      <c r="Z2481" s="49">
        <v>0.42787999999999998</v>
      </c>
      <c r="AA2481" s="49">
        <v>144.40234570000001</v>
      </c>
      <c r="AB2481" s="49">
        <v>1.7927415840000001</v>
      </c>
      <c r="AC2481" s="51">
        <v>0.6227652678487694</v>
      </c>
      <c r="AD2481" s="53">
        <v>87500</v>
      </c>
      <c r="AE2481" s="51">
        <v>38.124819532800245</v>
      </c>
      <c r="AF2481" s="51">
        <v>101.06391666373999</v>
      </c>
      <c r="AG2481" s="51">
        <v>17.743966237514034</v>
      </c>
      <c r="AH2481" s="51">
        <v>0.2390502880908823</v>
      </c>
      <c r="AI2481" s="51">
        <v>0.17557172553040651</v>
      </c>
      <c r="AJ2481" s="51">
        <v>0.11715383591147577</v>
      </c>
      <c r="AK2481" s="51">
        <v>136.47842112053786</v>
      </c>
      <c r="AL2481" s="51">
        <v>83.638374446873172</v>
      </c>
      <c r="AM2481" s="51">
        <v>189.31846779420255</v>
      </c>
    </row>
    <row r="2482" spans="1:39">
      <c r="A2482" t="s">
        <v>5105</v>
      </c>
      <c r="B2482">
        <v>7</v>
      </c>
      <c r="C2482" t="s">
        <v>5106</v>
      </c>
      <c r="D2482" t="s">
        <v>4149</v>
      </c>
      <c r="E2482" t="s">
        <v>137</v>
      </c>
      <c r="F2482" t="s">
        <v>138</v>
      </c>
      <c r="G2482" t="s">
        <v>139</v>
      </c>
      <c r="H2482" t="s">
        <v>140</v>
      </c>
      <c r="I2482" t="s">
        <v>10</v>
      </c>
      <c r="J2482" t="s">
        <v>4150</v>
      </c>
      <c r="K2482">
        <v>50</v>
      </c>
      <c r="L2482">
        <v>79472120</v>
      </c>
      <c r="M2482" t="s">
        <v>2145</v>
      </c>
      <c r="N2482">
        <v>479</v>
      </c>
      <c r="O2482">
        <v>3342915.2556800214</v>
      </c>
      <c r="P2482" s="49" t="s">
        <v>34</v>
      </c>
      <c r="Q2482" s="49">
        <v>8750000</v>
      </c>
      <c r="R2482" s="49">
        <v>32.510452999999998</v>
      </c>
      <c r="S2482" s="49">
        <v>52.540310169999998</v>
      </c>
      <c r="T2482" s="49">
        <v>91.068026500905589</v>
      </c>
      <c r="U2482" s="49" t="s">
        <v>2146</v>
      </c>
      <c r="V2482" s="49">
        <v>0.38716777524115931</v>
      </c>
      <c r="W2482" s="49">
        <v>1.46361538099982</v>
      </c>
      <c r="X2482" s="49">
        <v>2.8030414572599698</v>
      </c>
      <c r="Y2482" s="49">
        <v>43.290639746693699</v>
      </c>
      <c r="Z2482" s="49">
        <v>0.42787999999999998</v>
      </c>
      <c r="AA2482" s="49">
        <v>144.40234570000001</v>
      </c>
      <c r="AB2482" s="49">
        <v>1.7927415840000001</v>
      </c>
      <c r="AC2482" s="51">
        <v>0.6227652678487694</v>
      </c>
      <c r="AD2482" s="53">
        <v>87500</v>
      </c>
      <c r="AE2482" s="51">
        <v>38.204745779200245</v>
      </c>
      <c r="AF2482" s="51">
        <v>101.27579070286733</v>
      </c>
      <c r="AG2482" s="51">
        <v>17.794598565448464</v>
      </c>
      <c r="AH2482" s="51">
        <v>0.23897372298641884</v>
      </c>
      <c r="AI2482" s="51">
        <v>0.17570436569244838</v>
      </c>
      <c r="AJ2482" s="51">
        <v>0.11715383591147577</v>
      </c>
      <c r="AK2482" s="51">
        <v>136.58152724333729</v>
      </c>
      <c r="AL2482" s="51">
        <v>83.701561201494613</v>
      </c>
      <c r="AM2482" s="51">
        <v>189.46149328517998</v>
      </c>
    </row>
    <row r="2483" spans="1:39">
      <c r="A2483" t="s">
        <v>5107</v>
      </c>
      <c r="B2483">
        <v>7</v>
      </c>
      <c r="C2483" t="s">
        <v>5108</v>
      </c>
      <c r="D2483" t="s">
        <v>4149</v>
      </c>
      <c r="E2483" t="s">
        <v>137</v>
      </c>
      <c r="F2483" t="s">
        <v>138</v>
      </c>
      <c r="G2483" t="s">
        <v>139</v>
      </c>
      <c r="H2483" t="s">
        <v>140</v>
      </c>
      <c r="I2483" t="s">
        <v>10</v>
      </c>
      <c r="J2483" t="s">
        <v>4150</v>
      </c>
      <c r="K2483">
        <v>50</v>
      </c>
      <c r="L2483">
        <v>79472120</v>
      </c>
      <c r="M2483" t="s">
        <v>2145</v>
      </c>
      <c r="N2483">
        <v>480</v>
      </c>
      <c r="O2483">
        <v>3349908.8022400215</v>
      </c>
      <c r="P2483" s="49" t="s">
        <v>34</v>
      </c>
      <c r="Q2483" s="49">
        <v>8750000</v>
      </c>
      <c r="R2483" s="49">
        <v>32.510452999999998</v>
      </c>
      <c r="S2483" s="49">
        <v>52.540310169999998</v>
      </c>
      <c r="T2483" s="49">
        <v>91.068026500905589</v>
      </c>
      <c r="U2483" s="49" t="s">
        <v>2146</v>
      </c>
      <c r="V2483" s="49">
        <v>0.38716777524115931</v>
      </c>
      <c r="W2483" s="49">
        <v>1.46361538099982</v>
      </c>
      <c r="X2483" s="49">
        <v>2.8030414572599698</v>
      </c>
      <c r="Y2483" s="49">
        <v>43.290639746693699</v>
      </c>
      <c r="Z2483" s="49">
        <v>0.42787999999999998</v>
      </c>
      <c r="AA2483" s="49">
        <v>144.40234570000001</v>
      </c>
      <c r="AB2483" s="49">
        <v>1.7927415840000001</v>
      </c>
      <c r="AC2483" s="51">
        <v>0.6227652678487694</v>
      </c>
      <c r="AD2483" s="53">
        <v>87500</v>
      </c>
      <c r="AE2483" s="51">
        <v>38.284672025600244</v>
      </c>
      <c r="AF2483" s="51">
        <v>101.48766474199466</v>
      </c>
      <c r="AG2483" s="51">
        <v>17.84521433372354</v>
      </c>
      <c r="AH2483" s="51">
        <v>0.23889556494769831</v>
      </c>
      <c r="AI2483" s="51">
        <v>0.17583628886417124</v>
      </c>
      <c r="AJ2483" s="51">
        <v>0.11715383591147577</v>
      </c>
      <c r="AK2483" s="51">
        <v>136.68407602294039</v>
      </c>
      <c r="AL2483" s="51">
        <v>83.764406398245072</v>
      </c>
      <c r="AM2483" s="51">
        <v>189.60374564763569</v>
      </c>
    </row>
    <row r="2484" spans="1:39">
      <c r="A2484" t="s">
        <v>5109</v>
      </c>
      <c r="B2484">
        <v>7</v>
      </c>
      <c r="C2484" t="s">
        <v>5110</v>
      </c>
      <c r="D2484" t="s">
        <v>4149</v>
      </c>
      <c r="E2484" t="s">
        <v>137</v>
      </c>
      <c r="F2484" t="s">
        <v>138</v>
      </c>
      <c r="G2484" t="s">
        <v>139</v>
      </c>
      <c r="H2484" t="s">
        <v>140</v>
      </c>
      <c r="I2484" t="s">
        <v>10</v>
      </c>
      <c r="J2484" t="s">
        <v>4150</v>
      </c>
      <c r="K2484">
        <v>50</v>
      </c>
      <c r="L2484">
        <v>79472120</v>
      </c>
      <c r="M2484" t="s">
        <v>2145</v>
      </c>
      <c r="N2484">
        <v>481</v>
      </c>
      <c r="O2484">
        <v>3356902.3488000217</v>
      </c>
      <c r="P2484" s="49" t="s">
        <v>34</v>
      </c>
      <c r="Q2484" s="49">
        <v>8750000</v>
      </c>
      <c r="R2484" s="49">
        <v>32.510452999999998</v>
      </c>
      <c r="S2484" s="49">
        <v>52.540310169999998</v>
      </c>
      <c r="T2484" s="49">
        <v>91.068026500905589</v>
      </c>
      <c r="U2484" s="49" t="s">
        <v>2146</v>
      </c>
      <c r="V2484" s="49">
        <v>0.38716777524115931</v>
      </c>
      <c r="W2484" s="49">
        <v>1.46361538099982</v>
      </c>
      <c r="X2484" s="49">
        <v>2.8030414572599698</v>
      </c>
      <c r="Y2484" s="49">
        <v>43.290639746693699</v>
      </c>
      <c r="Z2484" s="49">
        <v>0.42787999999999998</v>
      </c>
      <c r="AA2484" s="49">
        <v>144.40234570000001</v>
      </c>
      <c r="AB2484" s="49">
        <v>1.7927415840000001</v>
      </c>
      <c r="AC2484" s="51">
        <v>0.6227652678487694</v>
      </c>
      <c r="AD2484" s="53">
        <v>87500</v>
      </c>
      <c r="AE2484" s="51">
        <v>38.364598272000251</v>
      </c>
      <c r="AF2484" s="51">
        <v>101.69953878112202</v>
      </c>
      <c r="AG2484" s="51">
        <v>17.895813205979245</v>
      </c>
      <c r="AH2484" s="51">
        <v>0.23881581936185803</v>
      </c>
      <c r="AI2484" s="51">
        <v>0.17596749621937477</v>
      </c>
      <c r="AJ2484" s="51">
        <v>0.11715383591147577</v>
      </c>
      <c r="AK2484" s="51">
        <v>136.78606837178518</v>
      </c>
      <c r="AL2484" s="51">
        <v>83.826910596296003</v>
      </c>
      <c r="AM2484" s="51">
        <v>189.74522614727434</v>
      </c>
    </row>
    <row r="2485" spans="1:39">
      <c r="A2485" t="s">
        <v>5111</v>
      </c>
      <c r="B2485">
        <v>7</v>
      </c>
      <c r="C2485" t="s">
        <v>5112</v>
      </c>
      <c r="D2485" t="s">
        <v>4149</v>
      </c>
      <c r="E2485" t="s">
        <v>137</v>
      </c>
      <c r="F2485" t="s">
        <v>138</v>
      </c>
      <c r="G2485" t="s">
        <v>139</v>
      </c>
      <c r="H2485" t="s">
        <v>140</v>
      </c>
      <c r="I2485" t="s">
        <v>10</v>
      </c>
      <c r="J2485" t="s">
        <v>4150</v>
      </c>
      <c r="K2485">
        <v>50</v>
      </c>
      <c r="L2485">
        <v>79472120</v>
      </c>
      <c r="M2485" t="s">
        <v>2145</v>
      </c>
      <c r="N2485">
        <v>482</v>
      </c>
      <c r="O2485">
        <v>3363895.8953600219</v>
      </c>
      <c r="P2485" s="49" t="s">
        <v>34</v>
      </c>
      <c r="Q2485" s="49">
        <v>8750000</v>
      </c>
      <c r="R2485" s="49">
        <v>32.510452999999998</v>
      </c>
      <c r="S2485" s="49">
        <v>52.540310169999998</v>
      </c>
      <c r="T2485" s="49">
        <v>91.068026500905589</v>
      </c>
      <c r="U2485" s="49" t="s">
        <v>2146</v>
      </c>
      <c r="V2485" s="49">
        <v>0.38716777524115931</v>
      </c>
      <c r="W2485" s="49">
        <v>1.46361538099982</v>
      </c>
      <c r="X2485" s="49">
        <v>2.8030414572599698</v>
      </c>
      <c r="Y2485" s="49">
        <v>43.290639746693699</v>
      </c>
      <c r="Z2485" s="49">
        <v>0.42787999999999998</v>
      </c>
      <c r="AA2485" s="49">
        <v>144.40234570000001</v>
      </c>
      <c r="AB2485" s="49">
        <v>1.7927415840000001</v>
      </c>
      <c r="AC2485" s="51">
        <v>0.6227652678487694</v>
      </c>
      <c r="AD2485" s="53">
        <v>87500</v>
      </c>
      <c r="AE2485" s="51">
        <v>38.44452451840025</v>
      </c>
      <c r="AF2485" s="51">
        <v>101.91141282024934</v>
      </c>
      <c r="AG2485" s="51">
        <v>17.94639484699778</v>
      </c>
      <c r="AH2485" s="51">
        <v>0.23873449161998955</v>
      </c>
      <c r="AI2485" s="51">
        <v>0.17609798893330533</v>
      </c>
      <c r="AJ2485" s="51">
        <v>0.11715383591147577</v>
      </c>
      <c r="AK2485" s="51">
        <v>136.88750520343433</v>
      </c>
      <c r="AL2485" s="51">
        <v>83.889074355508029</v>
      </c>
      <c r="AM2485" s="51">
        <v>189.88593605136057</v>
      </c>
    </row>
    <row r="2486" spans="1:39">
      <c r="A2486" t="s">
        <v>5113</v>
      </c>
      <c r="B2486">
        <v>7</v>
      </c>
      <c r="C2486" t="s">
        <v>5114</v>
      </c>
      <c r="D2486" t="s">
        <v>4149</v>
      </c>
      <c r="E2486" t="s">
        <v>137</v>
      </c>
      <c r="F2486" t="s">
        <v>138</v>
      </c>
      <c r="G2486" t="s">
        <v>139</v>
      </c>
      <c r="H2486" t="s">
        <v>140</v>
      </c>
      <c r="I2486" t="s">
        <v>10</v>
      </c>
      <c r="J2486" t="s">
        <v>4150</v>
      </c>
      <c r="K2486">
        <v>50</v>
      </c>
      <c r="L2486">
        <v>79472120</v>
      </c>
      <c r="M2486" t="s">
        <v>2145</v>
      </c>
      <c r="N2486">
        <v>483</v>
      </c>
      <c r="O2486">
        <v>3370889.441920022</v>
      </c>
      <c r="P2486" s="49" t="s">
        <v>34</v>
      </c>
      <c r="Q2486" s="49">
        <v>8750000</v>
      </c>
      <c r="R2486" s="49">
        <v>32.510452999999998</v>
      </c>
      <c r="S2486" s="49">
        <v>52.540310169999998</v>
      </c>
      <c r="T2486" s="49">
        <v>91.068026500905589</v>
      </c>
      <c r="U2486" s="49" t="s">
        <v>2146</v>
      </c>
      <c r="V2486" s="49">
        <v>0.38716777524115931</v>
      </c>
      <c r="W2486" s="49">
        <v>1.46361538099982</v>
      </c>
      <c r="X2486" s="49">
        <v>2.8030414572599698</v>
      </c>
      <c r="Y2486" s="49">
        <v>43.290639746693699</v>
      </c>
      <c r="Z2486" s="49">
        <v>0.42787999999999998</v>
      </c>
      <c r="AA2486" s="49">
        <v>144.40234570000001</v>
      </c>
      <c r="AB2486" s="49">
        <v>1.7927415840000001</v>
      </c>
      <c r="AC2486" s="51">
        <v>0.6227652678487694</v>
      </c>
      <c r="AD2486" s="53">
        <v>87500</v>
      </c>
      <c r="AE2486" s="51">
        <v>38.52445076480025</v>
      </c>
      <c r="AF2486" s="51">
        <v>102.12328685937668</v>
      </c>
      <c r="AG2486" s="51">
        <v>17.996958922704486</v>
      </c>
      <c r="AH2486" s="51">
        <v>0.23865158711736714</v>
      </c>
      <c r="AI2486" s="51">
        <v>0.17622776818264987</v>
      </c>
      <c r="AJ2486" s="51">
        <v>0.11715383591147577</v>
      </c>
      <c r="AK2486" s="51">
        <v>136.98838743257025</v>
      </c>
      <c r="AL2486" s="51">
        <v>83.950898236428046</v>
      </c>
      <c r="AM2486" s="51">
        <v>190.02587662871247</v>
      </c>
    </row>
    <row r="2487" spans="1:39">
      <c r="A2487" t="s">
        <v>5115</v>
      </c>
      <c r="B2487">
        <v>7</v>
      </c>
      <c r="C2487" t="s">
        <v>5116</v>
      </c>
      <c r="D2487" t="s">
        <v>4149</v>
      </c>
      <c r="E2487" t="s">
        <v>137</v>
      </c>
      <c r="F2487" t="s">
        <v>138</v>
      </c>
      <c r="G2487" t="s">
        <v>139</v>
      </c>
      <c r="H2487" t="s">
        <v>140</v>
      </c>
      <c r="I2487" t="s">
        <v>10</v>
      </c>
      <c r="J2487" t="s">
        <v>4150</v>
      </c>
      <c r="K2487">
        <v>50</v>
      </c>
      <c r="L2487">
        <v>79472120</v>
      </c>
      <c r="M2487" t="s">
        <v>2145</v>
      </c>
      <c r="N2487">
        <v>484</v>
      </c>
      <c r="O2487">
        <v>3377882.9884800222</v>
      </c>
      <c r="P2487" s="49" t="s">
        <v>34</v>
      </c>
      <c r="Q2487" s="49">
        <v>8750000</v>
      </c>
      <c r="R2487" s="49">
        <v>32.510452999999998</v>
      </c>
      <c r="S2487" s="49">
        <v>52.540310169999998</v>
      </c>
      <c r="T2487" s="49">
        <v>91.068026500905589</v>
      </c>
      <c r="U2487" s="49" t="s">
        <v>2146</v>
      </c>
      <c r="V2487" s="49">
        <v>0.38716777524115931</v>
      </c>
      <c r="W2487" s="49">
        <v>1.46361538099982</v>
      </c>
      <c r="X2487" s="49">
        <v>2.8030414572599698</v>
      </c>
      <c r="Y2487" s="49">
        <v>43.290639746693699</v>
      </c>
      <c r="Z2487" s="49">
        <v>0.42787999999999998</v>
      </c>
      <c r="AA2487" s="49">
        <v>144.40234570000001</v>
      </c>
      <c r="AB2487" s="49">
        <v>1.7927415840000001</v>
      </c>
      <c r="AC2487" s="51">
        <v>0.6227652678487694</v>
      </c>
      <c r="AD2487" s="53">
        <v>87500</v>
      </c>
      <c r="AE2487" s="51">
        <v>38.604377011200256</v>
      </c>
      <c r="AF2487" s="51">
        <v>102.33516089850403</v>
      </c>
      <c r="AG2487" s="51">
        <v>18.047505100168575</v>
      </c>
      <c r="AH2487" s="51">
        <v>0.23856711125286348</v>
      </c>
      <c r="AI2487" s="51">
        <v>0.17635683514552816</v>
      </c>
      <c r="AJ2487" s="51">
        <v>0.11715383591147577</v>
      </c>
      <c r="AK2487" s="51">
        <v>137.08871597498924</v>
      </c>
      <c r="AL2487" s="51">
        <v>84.012382800285479</v>
      </c>
      <c r="AM2487" s="51">
        <v>190.165049149693</v>
      </c>
    </row>
    <row r="2488" spans="1:39">
      <c r="A2488" t="s">
        <v>5117</v>
      </c>
      <c r="B2488">
        <v>7</v>
      </c>
      <c r="C2488" t="s">
        <v>5118</v>
      </c>
      <c r="D2488" t="s">
        <v>4149</v>
      </c>
      <c r="E2488" t="s">
        <v>137</v>
      </c>
      <c r="F2488" t="s">
        <v>138</v>
      </c>
      <c r="G2488" t="s">
        <v>139</v>
      </c>
      <c r="H2488" t="s">
        <v>140</v>
      </c>
      <c r="I2488" t="s">
        <v>10</v>
      </c>
      <c r="J2488" t="s">
        <v>4150</v>
      </c>
      <c r="K2488">
        <v>50</v>
      </c>
      <c r="L2488">
        <v>79472120</v>
      </c>
      <c r="M2488" t="s">
        <v>2145</v>
      </c>
      <c r="N2488">
        <v>485</v>
      </c>
      <c r="O2488">
        <v>3384876.5350400223</v>
      </c>
      <c r="P2488" s="49" t="s">
        <v>34</v>
      </c>
      <c r="Q2488" s="49">
        <v>8750000</v>
      </c>
      <c r="R2488" s="49">
        <v>32.510452999999998</v>
      </c>
      <c r="S2488" s="49">
        <v>52.540310169999998</v>
      </c>
      <c r="T2488" s="49">
        <v>91.068026500905589</v>
      </c>
      <c r="U2488" s="49" t="s">
        <v>2146</v>
      </c>
      <c r="V2488" s="49">
        <v>0.38716777524115931</v>
      </c>
      <c r="W2488" s="49">
        <v>1.46361538099982</v>
      </c>
      <c r="X2488" s="49">
        <v>2.8030414572599698</v>
      </c>
      <c r="Y2488" s="49">
        <v>43.290639746693699</v>
      </c>
      <c r="Z2488" s="49">
        <v>0.42787999999999998</v>
      </c>
      <c r="AA2488" s="49">
        <v>144.40234570000001</v>
      </c>
      <c r="AB2488" s="49">
        <v>1.7927415840000001</v>
      </c>
      <c r="AC2488" s="51">
        <v>0.6227652678487694</v>
      </c>
      <c r="AD2488" s="53">
        <v>87500</v>
      </c>
      <c r="AE2488" s="51">
        <v>38.684303257600256</v>
      </c>
      <c r="AF2488" s="51">
        <v>102.54703493763137</v>
      </c>
      <c r="AG2488" s="51">
        <v>18.098033047604023</v>
      </c>
      <c r="AH2488" s="51">
        <v>0.23848106942956068</v>
      </c>
      <c r="AI2488" s="51">
        <v>0.17648519100148691</v>
      </c>
      <c r="AJ2488" s="51">
        <v>0.11715383591147577</v>
      </c>
      <c r="AK2488" s="51">
        <v>137.18849174759671</v>
      </c>
      <c r="AL2488" s="51">
        <v>84.073528608989562</v>
      </c>
      <c r="AM2488" s="51">
        <v>190.30345488620389</v>
      </c>
    </row>
    <row r="2489" spans="1:39">
      <c r="A2489" t="s">
        <v>5119</v>
      </c>
      <c r="B2489">
        <v>7</v>
      </c>
      <c r="C2489" t="s">
        <v>5120</v>
      </c>
      <c r="D2489" t="s">
        <v>4149</v>
      </c>
      <c r="E2489" t="s">
        <v>137</v>
      </c>
      <c r="F2489" t="s">
        <v>138</v>
      </c>
      <c r="G2489" t="s">
        <v>139</v>
      </c>
      <c r="H2489" t="s">
        <v>140</v>
      </c>
      <c r="I2489" t="s">
        <v>10</v>
      </c>
      <c r="J2489" t="s">
        <v>4150</v>
      </c>
      <c r="K2489">
        <v>50</v>
      </c>
      <c r="L2489">
        <v>79472120</v>
      </c>
      <c r="M2489" t="s">
        <v>2145</v>
      </c>
      <c r="N2489">
        <v>486</v>
      </c>
      <c r="O2489">
        <v>3391870.0816000225</v>
      </c>
      <c r="P2489" s="49" t="s">
        <v>34</v>
      </c>
      <c r="Q2489" s="49">
        <v>8750000</v>
      </c>
      <c r="R2489" s="49">
        <v>32.510452999999998</v>
      </c>
      <c r="S2489" s="49">
        <v>52.540310169999998</v>
      </c>
      <c r="T2489" s="49">
        <v>91.068026500905589</v>
      </c>
      <c r="U2489" s="49" t="s">
        <v>2146</v>
      </c>
      <c r="V2489" s="49">
        <v>0.38716777524115931</v>
      </c>
      <c r="W2489" s="49">
        <v>1.46361538099982</v>
      </c>
      <c r="X2489" s="49">
        <v>2.8030414572599698</v>
      </c>
      <c r="Y2489" s="49">
        <v>43.290639746693699</v>
      </c>
      <c r="Z2489" s="49">
        <v>0.42787999999999998</v>
      </c>
      <c r="AA2489" s="49">
        <v>144.40234570000001</v>
      </c>
      <c r="AB2489" s="49">
        <v>1.7927415840000001</v>
      </c>
      <c r="AC2489" s="51">
        <v>0.6227652678487694</v>
      </c>
      <c r="AD2489" s="53">
        <v>87500</v>
      </c>
      <c r="AE2489" s="51">
        <v>38.764229504000255</v>
      </c>
      <c r="AF2489" s="51">
        <v>102.7589089767587</v>
      </c>
      <c r="AG2489" s="51">
        <v>18.148542434370341</v>
      </c>
      <c r="AH2489" s="51">
        <v>0.23839346705408285</v>
      </c>
      <c r="AI2489" s="51">
        <v>0.17661283693149227</v>
      </c>
      <c r="AJ2489" s="51">
        <v>0.11715383591147577</v>
      </c>
      <c r="AK2489" s="51">
        <v>137.28771566840155</v>
      </c>
      <c r="AL2489" s="51">
        <v>84.134336225125665</v>
      </c>
      <c r="AM2489" s="51">
        <v>190.44109511167741</v>
      </c>
    </row>
    <row r="2490" spans="1:39">
      <c r="A2490" t="s">
        <v>5121</v>
      </c>
      <c r="B2490">
        <v>7</v>
      </c>
      <c r="C2490" t="s">
        <v>5122</v>
      </c>
      <c r="D2490" t="s">
        <v>4149</v>
      </c>
      <c r="E2490" t="s">
        <v>137</v>
      </c>
      <c r="F2490" t="s">
        <v>138</v>
      </c>
      <c r="G2490" t="s">
        <v>139</v>
      </c>
      <c r="H2490" t="s">
        <v>140</v>
      </c>
      <c r="I2490" t="s">
        <v>10</v>
      </c>
      <c r="J2490" t="s">
        <v>4150</v>
      </c>
      <c r="K2490">
        <v>50</v>
      </c>
      <c r="L2490">
        <v>79472120</v>
      </c>
      <c r="M2490" t="s">
        <v>2145</v>
      </c>
      <c r="N2490">
        <v>487</v>
      </c>
      <c r="O2490">
        <v>3398863.6281600227</v>
      </c>
      <c r="P2490" s="49" t="s">
        <v>34</v>
      </c>
      <c r="Q2490" s="49">
        <v>8750000</v>
      </c>
      <c r="R2490" s="49">
        <v>32.510452999999998</v>
      </c>
      <c r="S2490" s="49">
        <v>52.540310169999998</v>
      </c>
      <c r="T2490" s="49">
        <v>91.068026500905589</v>
      </c>
      <c r="U2490" s="49" t="s">
        <v>2146</v>
      </c>
      <c r="V2490" s="49">
        <v>0.38716777524115931</v>
      </c>
      <c r="W2490" s="49">
        <v>1.46361538099982</v>
      </c>
      <c r="X2490" s="49">
        <v>2.8030414572599698</v>
      </c>
      <c r="Y2490" s="49">
        <v>43.290639746693699</v>
      </c>
      <c r="Z2490" s="49">
        <v>0.42787999999999998</v>
      </c>
      <c r="AA2490" s="49">
        <v>144.40234570000001</v>
      </c>
      <c r="AB2490" s="49">
        <v>1.7927415840000001</v>
      </c>
      <c r="AC2490" s="51">
        <v>0.6227652678487694</v>
      </c>
      <c r="AD2490" s="53">
        <v>87500</v>
      </c>
      <c r="AE2490" s="51">
        <v>38.844155750400262</v>
      </c>
      <c r="AF2490" s="51">
        <v>102.97078301588606</v>
      </c>
      <c r="AG2490" s="51">
        <v>18.199032930973335</v>
      </c>
      <c r="AH2490" s="51">
        <v>0.23830430953669035</v>
      </c>
      <c r="AI2490" s="51">
        <v>0.17673977411792272</v>
      </c>
      <c r="AJ2490" s="51">
        <v>0.11715383591147577</v>
      </c>
      <c r="AK2490" s="51">
        <v>137.38638865651038</v>
      </c>
      <c r="AL2490" s="51">
        <v>84.194806211952013</v>
      </c>
      <c r="AM2490" s="51">
        <v>190.57797110106875</v>
      </c>
    </row>
    <row r="2491" spans="1:39">
      <c r="A2491" t="s">
        <v>5123</v>
      </c>
      <c r="B2491">
        <v>7</v>
      </c>
      <c r="C2491" t="s">
        <v>5124</v>
      </c>
      <c r="D2491" t="s">
        <v>4149</v>
      </c>
      <c r="E2491" t="s">
        <v>137</v>
      </c>
      <c r="F2491" t="s">
        <v>138</v>
      </c>
      <c r="G2491" t="s">
        <v>139</v>
      </c>
      <c r="H2491" t="s">
        <v>140</v>
      </c>
      <c r="I2491" t="s">
        <v>10</v>
      </c>
      <c r="J2491" t="s">
        <v>4150</v>
      </c>
      <c r="K2491">
        <v>50</v>
      </c>
      <c r="L2491">
        <v>79472120</v>
      </c>
      <c r="M2491" t="s">
        <v>2145</v>
      </c>
      <c r="N2491">
        <v>488</v>
      </c>
      <c r="O2491">
        <v>3405857.1747200228</v>
      </c>
      <c r="P2491" s="49" t="s">
        <v>34</v>
      </c>
      <c r="Q2491" s="49">
        <v>8750000</v>
      </c>
      <c r="R2491" s="49">
        <v>32.510452999999998</v>
      </c>
      <c r="S2491" s="49">
        <v>52.540310169999998</v>
      </c>
      <c r="T2491" s="49">
        <v>91.068026500905589</v>
      </c>
      <c r="U2491" s="49" t="s">
        <v>2146</v>
      </c>
      <c r="V2491" s="49">
        <v>0.38716777524115931</v>
      </c>
      <c r="W2491" s="49">
        <v>1.46361538099982</v>
      </c>
      <c r="X2491" s="49">
        <v>2.8030414572599698</v>
      </c>
      <c r="Y2491" s="49">
        <v>43.290639746693699</v>
      </c>
      <c r="Z2491" s="49">
        <v>0.42787999999999998</v>
      </c>
      <c r="AA2491" s="49">
        <v>144.40234570000001</v>
      </c>
      <c r="AB2491" s="49">
        <v>1.7927415840000001</v>
      </c>
      <c r="AC2491" s="51">
        <v>0.6227652678487694</v>
      </c>
      <c r="AD2491" s="53">
        <v>87500</v>
      </c>
      <c r="AE2491" s="51">
        <v>38.924081996800261</v>
      </c>
      <c r="AF2491" s="51">
        <v>103.18265705501339</v>
      </c>
      <c r="AG2491" s="51">
        <v>18.249504209065886</v>
      </c>
      <c r="AH2491" s="51">
        <v>0.23821360229139735</v>
      </c>
      <c r="AI2491" s="51">
        <v>0.17686600374456229</v>
      </c>
      <c r="AJ2491" s="51">
        <v>0.11715383591147577</v>
      </c>
      <c r="AK2491" s="51">
        <v>137.48451163212255</v>
      </c>
      <c r="AL2491" s="51">
        <v>84.254939133396377</v>
      </c>
      <c r="AM2491" s="51">
        <v>190.7140841308487</v>
      </c>
    </row>
    <row r="2492" spans="1:39">
      <c r="A2492" t="s">
        <v>5125</v>
      </c>
      <c r="B2492">
        <v>7</v>
      </c>
      <c r="C2492" t="s">
        <v>5126</v>
      </c>
      <c r="D2492" t="s">
        <v>4149</v>
      </c>
      <c r="E2492" t="s">
        <v>137</v>
      </c>
      <c r="F2492" t="s">
        <v>138</v>
      </c>
      <c r="G2492" t="s">
        <v>139</v>
      </c>
      <c r="H2492" t="s">
        <v>140</v>
      </c>
      <c r="I2492" t="s">
        <v>10</v>
      </c>
      <c r="J2492" t="s">
        <v>4150</v>
      </c>
      <c r="K2492">
        <v>50</v>
      </c>
      <c r="L2492">
        <v>79472120</v>
      </c>
      <c r="M2492" t="s">
        <v>2145</v>
      </c>
      <c r="N2492">
        <v>489</v>
      </c>
      <c r="O2492">
        <v>3412850.721280023</v>
      </c>
      <c r="P2492" s="49" t="s">
        <v>34</v>
      </c>
      <c r="Q2492" s="49">
        <v>8750000</v>
      </c>
      <c r="R2492" s="49">
        <v>32.510452999999998</v>
      </c>
      <c r="S2492" s="49">
        <v>52.540310169999998</v>
      </c>
      <c r="T2492" s="49">
        <v>91.068026500905589</v>
      </c>
      <c r="U2492" s="49" t="s">
        <v>2146</v>
      </c>
      <c r="V2492" s="49">
        <v>0.38716777524115931</v>
      </c>
      <c r="W2492" s="49">
        <v>1.46361538099982</v>
      </c>
      <c r="X2492" s="49">
        <v>2.8030414572599698</v>
      </c>
      <c r="Y2492" s="49">
        <v>43.290639746693699</v>
      </c>
      <c r="Z2492" s="49">
        <v>0.42787999999999998</v>
      </c>
      <c r="AA2492" s="49">
        <v>144.40234570000001</v>
      </c>
      <c r="AB2492" s="49">
        <v>1.7927415840000001</v>
      </c>
      <c r="AC2492" s="51">
        <v>0.6227652678487694</v>
      </c>
      <c r="AD2492" s="53">
        <v>87500</v>
      </c>
      <c r="AE2492" s="51">
        <v>39.004008243200261</v>
      </c>
      <c r="AF2492" s="51">
        <v>103.39453109414073</v>
      </c>
      <c r="AG2492" s="51">
        <v>18.29995594144869</v>
      </c>
      <c r="AH2492" s="51">
        <v>0.23812135073557622</v>
      </c>
      <c r="AI2492" s="51">
        <v>0.17699152699659307</v>
      </c>
      <c r="AJ2492" s="51">
        <v>0.11715383591147577</v>
      </c>
      <c r="AK2492" s="51">
        <v>137.58208551652405</v>
      </c>
      <c r="AL2492" s="51">
        <v>84.314735554052504</v>
      </c>
      <c r="AM2492" s="51">
        <v>190.84943547899556</v>
      </c>
    </row>
    <row r="2493" spans="1:39">
      <c r="A2493" t="s">
        <v>5127</v>
      </c>
      <c r="B2493">
        <v>7</v>
      </c>
      <c r="C2493" t="s">
        <v>5128</v>
      </c>
      <c r="D2493" t="s">
        <v>4149</v>
      </c>
      <c r="E2493" t="s">
        <v>137</v>
      </c>
      <c r="F2493" t="s">
        <v>138</v>
      </c>
      <c r="G2493" t="s">
        <v>139</v>
      </c>
      <c r="H2493" t="s">
        <v>140</v>
      </c>
      <c r="I2493" t="s">
        <v>10</v>
      </c>
      <c r="J2493" t="s">
        <v>4150</v>
      </c>
      <c r="K2493">
        <v>50</v>
      </c>
      <c r="L2493">
        <v>79472120</v>
      </c>
      <c r="M2493" t="s">
        <v>2145</v>
      </c>
      <c r="N2493">
        <v>490</v>
      </c>
      <c r="O2493">
        <v>3419844.2678400232</v>
      </c>
      <c r="P2493" s="49" t="s">
        <v>34</v>
      </c>
      <c r="Q2493" s="49">
        <v>8750000</v>
      </c>
      <c r="R2493" s="49">
        <v>32.510452999999998</v>
      </c>
      <c r="S2493" s="49">
        <v>52.540310169999998</v>
      </c>
      <c r="T2493" s="49">
        <v>91.068026500905589</v>
      </c>
      <c r="U2493" s="49" t="s">
        <v>2146</v>
      </c>
      <c r="V2493" s="49">
        <v>0.38716777524115931</v>
      </c>
      <c r="W2493" s="49">
        <v>1.46361538099982</v>
      </c>
      <c r="X2493" s="49">
        <v>2.8030414572599698</v>
      </c>
      <c r="Y2493" s="49">
        <v>43.290639746693699</v>
      </c>
      <c r="Z2493" s="49">
        <v>0.42787999999999998</v>
      </c>
      <c r="AA2493" s="49">
        <v>144.40234570000001</v>
      </c>
      <c r="AB2493" s="49">
        <v>1.7927415840000001</v>
      </c>
      <c r="AC2493" s="51">
        <v>0.6227652678487694</v>
      </c>
      <c r="AD2493" s="53">
        <v>87500</v>
      </c>
      <c r="AE2493" s="51">
        <v>39.083934489600267</v>
      </c>
      <c r="AF2493" s="51">
        <v>103.60640513326808</v>
      </c>
      <c r="AG2493" s="51">
        <v>18.350387802070987</v>
      </c>
      <c r="AH2493" s="51">
        <v>0.23802756029011835</v>
      </c>
      <c r="AI2493" s="51">
        <v>0.17711634506058802</v>
      </c>
      <c r="AJ2493" s="51">
        <v>0.11715383591147577</v>
      </c>
      <c r="AK2493" s="51">
        <v>137.67911123208211</v>
      </c>
      <c r="AL2493" s="51">
        <v>84.37419603917678</v>
      </c>
      <c r="AM2493" s="51">
        <v>190.98402642498743</v>
      </c>
    </row>
    <row r="2494" spans="1:39">
      <c r="A2494" t="s">
        <v>5129</v>
      </c>
      <c r="B2494">
        <v>7</v>
      </c>
      <c r="C2494" t="s">
        <v>5130</v>
      </c>
      <c r="D2494" t="s">
        <v>4149</v>
      </c>
      <c r="E2494" t="s">
        <v>137</v>
      </c>
      <c r="F2494" t="s">
        <v>138</v>
      </c>
      <c r="G2494" t="s">
        <v>139</v>
      </c>
      <c r="H2494" t="s">
        <v>140</v>
      </c>
      <c r="I2494" t="s">
        <v>10</v>
      </c>
      <c r="J2494" t="s">
        <v>4150</v>
      </c>
      <c r="K2494">
        <v>50</v>
      </c>
      <c r="L2494">
        <v>79472120</v>
      </c>
      <c r="M2494" t="s">
        <v>2145</v>
      </c>
      <c r="N2494">
        <v>491</v>
      </c>
      <c r="O2494">
        <v>3426837.8144000233</v>
      </c>
      <c r="P2494" s="49" t="s">
        <v>34</v>
      </c>
      <c r="Q2494" s="49">
        <v>8750000</v>
      </c>
      <c r="R2494" s="49">
        <v>32.510452999999998</v>
      </c>
      <c r="S2494" s="49">
        <v>52.540310169999998</v>
      </c>
      <c r="T2494" s="49">
        <v>91.068026500905589</v>
      </c>
      <c r="U2494" s="49" t="s">
        <v>2146</v>
      </c>
      <c r="V2494" s="49">
        <v>0.38716777524115931</v>
      </c>
      <c r="W2494" s="49">
        <v>1.46361538099982</v>
      </c>
      <c r="X2494" s="49">
        <v>2.8030414572599698</v>
      </c>
      <c r="Y2494" s="49">
        <v>43.290639746693699</v>
      </c>
      <c r="Z2494" s="49">
        <v>0.42787999999999998</v>
      </c>
      <c r="AA2494" s="49">
        <v>144.40234570000001</v>
      </c>
      <c r="AB2494" s="49">
        <v>1.7927415840000001</v>
      </c>
      <c r="AC2494" s="51">
        <v>0.6227652678487694</v>
      </c>
      <c r="AD2494" s="53">
        <v>87500</v>
      </c>
      <c r="AE2494" s="51">
        <v>39.163860736000267</v>
      </c>
      <c r="AF2494" s="51">
        <v>103.81827917239542</v>
      </c>
      <c r="AG2494" s="51">
        <v>18.400799466031241</v>
      </c>
      <c r="AH2494" s="51">
        <v>0.23793223637916569</v>
      </c>
      <c r="AI2494" s="51">
        <v>0.17724045912450348</v>
      </c>
      <c r="AJ2494" s="51">
        <v>0.11715383591147577</v>
      </c>
      <c r="AK2494" s="51">
        <v>137.77558970223933</v>
      </c>
      <c r="AL2494" s="51">
        <v>84.433321154684549</v>
      </c>
      <c r="AM2494" s="51">
        <v>191.1178582497941</v>
      </c>
    </row>
    <row r="2495" spans="1:39">
      <c r="A2495" t="s">
        <v>5131</v>
      </c>
      <c r="B2495">
        <v>7</v>
      </c>
      <c r="C2495" t="s">
        <v>5132</v>
      </c>
      <c r="D2495" t="s">
        <v>4149</v>
      </c>
      <c r="E2495" t="s">
        <v>137</v>
      </c>
      <c r="F2495" t="s">
        <v>138</v>
      </c>
      <c r="G2495" t="s">
        <v>139</v>
      </c>
      <c r="H2495" t="s">
        <v>140</v>
      </c>
      <c r="I2495" t="s">
        <v>10</v>
      </c>
      <c r="J2495" t="s">
        <v>4150</v>
      </c>
      <c r="K2495">
        <v>50</v>
      </c>
      <c r="L2495">
        <v>79472120</v>
      </c>
      <c r="M2495" t="s">
        <v>2145</v>
      </c>
      <c r="N2495">
        <v>492</v>
      </c>
      <c r="O2495">
        <v>3433831.3609600235</v>
      </c>
      <c r="P2495" s="49" t="s">
        <v>34</v>
      </c>
      <c r="Q2495" s="49">
        <v>8750000</v>
      </c>
      <c r="R2495" s="49">
        <v>32.510452999999998</v>
      </c>
      <c r="S2495" s="49">
        <v>52.540310169999998</v>
      </c>
      <c r="T2495" s="49">
        <v>91.068026500905589</v>
      </c>
      <c r="U2495" s="49" t="s">
        <v>2146</v>
      </c>
      <c r="V2495" s="49">
        <v>0.38716777524115931</v>
      </c>
      <c r="W2495" s="49">
        <v>1.46361538099982</v>
      </c>
      <c r="X2495" s="49">
        <v>2.8030414572599698</v>
      </c>
      <c r="Y2495" s="49">
        <v>43.290639746693699</v>
      </c>
      <c r="Z2495" s="49">
        <v>0.42787999999999998</v>
      </c>
      <c r="AA2495" s="49">
        <v>144.40234570000001</v>
      </c>
      <c r="AB2495" s="49">
        <v>1.7927415840000001</v>
      </c>
      <c r="AC2495" s="51">
        <v>0.6227652678487694</v>
      </c>
      <c r="AD2495" s="53">
        <v>87500</v>
      </c>
      <c r="AE2495" s="51">
        <v>39.243786982400266</v>
      </c>
      <c r="AF2495" s="51">
        <v>104.03015321152274</v>
      </c>
      <c r="AG2495" s="51">
        <v>18.451190609577861</v>
      </c>
      <c r="AH2495" s="51">
        <v>0.2378353844301675</v>
      </c>
      <c r="AI2495" s="51">
        <v>0.17736387037767182</v>
      </c>
      <c r="AJ2495" s="51">
        <v>0.11715383591147577</v>
      </c>
      <c r="AK2495" s="51">
        <v>137.87152185150788</v>
      </c>
      <c r="AL2495" s="51">
        <v>84.4921114671467</v>
      </c>
      <c r="AM2495" s="51">
        <v>191.25093223586907</v>
      </c>
    </row>
    <row r="2496" spans="1:39">
      <c r="A2496" t="s">
        <v>5133</v>
      </c>
      <c r="B2496">
        <v>7</v>
      </c>
      <c r="C2496" t="s">
        <v>5134</v>
      </c>
      <c r="D2496" t="s">
        <v>4149</v>
      </c>
      <c r="E2496" t="s">
        <v>137</v>
      </c>
      <c r="F2496" t="s">
        <v>138</v>
      </c>
      <c r="G2496" t="s">
        <v>139</v>
      </c>
      <c r="H2496" t="s">
        <v>140</v>
      </c>
      <c r="I2496" t="s">
        <v>10</v>
      </c>
      <c r="J2496" t="s">
        <v>4150</v>
      </c>
      <c r="K2496">
        <v>50</v>
      </c>
      <c r="L2496">
        <v>79472120</v>
      </c>
      <c r="M2496" t="s">
        <v>2145</v>
      </c>
      <c r="N2496">
        <v>493</v>
      </c>
      <c r="O2496">
        <v>3440824.9075200236</v>
      </c>
      <c r="P2496" s="49" t="s">
        <v>34</v>
      </c>
      <c r="Q2496" s="49">
        <v>8750000</v>
      </c>
      <c r="R2496" s="49">
        <v>32.510452999999998</v>
      </c>
      <c r="S2496" s="49">
        <v>52.540310169999998</v>
      </c>
      <c r="T2496" s="49">
        <v>91.068026500905589</v>
      </c>
      <c r="U2496" s="49" t="s">
        <v>2146</v>
      </c>
      <c r="V2496" s="49">
        <v>0.38716777524115931</v>
      </c>
      <c r="W2496" s="49">
        <v>1.46361538099982</v>
      </c>
      <c r="X2496" s="49">
        <v>2.8030414572599698</v>
      </c>
      <c r="Y2496" s="49">
        <v>43.290639746693699</v>
      </c>
      <c r="Z2496" s="49">
        <v>0.42787999999999998</v>
      </c>
      <c r="AA2496" s="49">
        <v>144.40234570000001</v>
      </c>
      <c r="AB2496" s="49">
        <v>1.7927415840000001</v>
      </c>
      <c r="AC2496" s="51">
        <v>0.6227652678487694</v>
      </c>
      <c r="AD2496" s="53">
        <v>87500</v>
      </c>
      <c r="AE2496" s="51">
        <v>39.323713228800273</v>
      </c>
      <c r="AF2496" s="51">
        <v>104.2420272506501</v>
      </c>
      <c r="AG2496" s="51">
        <v>18.501560910109887</v>
      </c>
      <c r="AH2496" s="51">
        <v>0.23773700987382687</v>
      </c>
      <c r="AI2496" s="51">
        <v>0.17748658001079409</v>
      </c>
      <c r="AJ2496" s="51">
        <v>0.11715383591147577</v>
      </c>
      <c r="AK2496" s="51">
        <v>137.96690860546394</v>
      </c>
      <c r="AL2496" s="51">
        <v>84.550567543786116</v>
      </c>
      <c r="AM2496" s="51">
        <v>191.38324966714177</v>
      </c>
    </row>
    <row r="2497" spans="1:39">
      <c r="A2497" t="s">
        <v>5135</v>
      </c>
      <c r="B2497">
        <v>7</v>
      </c>
      <c r="C2497" t="s">
        <v>5136</v>
      </c>
      <c r="D2497" t="s">
        <v>4149</v>
      </c>
      <c r="E2497" t="s">
        <v>137</v>
      </c>
      <c r="F2497" t="s">
        <v>138</v>
      </c>
      <c r="G2497" t="s">
        <v>139</v>
      </c>
      <c r="H2497" t="s">
        <v>140</v>
      </c>
      <c r="I2497" t="s">
        <v>10</v>
      </c>
      <c r="J2497" t="s">
        <v>4150</v>
      </c>
      <c r="K2497">
        <v>50</v>
      </c>
      <c r="L2497">
        <v>79472120</v>
      </c>
      <c r="M2497" t="s">
        <v>2145</v>
      </c>
      <c r="N2497">
        <v>494</v>
      </c>
      <c r="O2497">
        <v>3447818.4540800238</v>
      </c>
      <c r="P2497" s="49" t="s">
        <v>34</v>
      </c>
      <c r="Q2497" s="49">
        <v>8750000</v>
      </c>
      <c r="R2497" s="49">
        <v>32.510452999999998</v>
      </c>
      <c r="S2497" s="49">
        <v>52.540310169999998</v>
      </c>
      <c r="T2497" s="49">
        <v>91.068026500905589</v>
      </c>
      <c r="U2497" s="49" t="s">
        <v>2146</v>
      </c>
      <c r="V2497" s="49">
        <v>0.38716777524115931</v>
      </c>
      <c r="W2497" s="49">
        <v>1.46361538099982</v>
      </c>
      <c r="X2497" s="49">
        <v>2.8030414572599698</v>
      </c>
      <c r="Y2497" s="49">
        <v>43.290639746693699</v>
      </c>
      <c r="Z2497" s="49">
        <v>0.42787999999999998</v>
      </c>
      <c r="AA2497" s="49">
        <v>144.40234570000001</v>
      </c>
      <c r="AB2497" s="49">
        <v>1.7927415840000001</v>
      </c>
      <c r="AC2497" s="51">
        <v>0.6227652678487694</v>
      </c>
      <c r="AD2497" s="53">
        <v>87500</v>
      </c>
      <c r="AE2497" s="51">
        <v>39.403639475200272</v>
      </c>
      <c r="AF2497" s="51">
        <v>104.45390128977743</v>
      </c>
      <c r="AG2497" s="51">
        <v>18.551910046177582</v>
      </c>
      <c r="AH2497" s="51">
        <v>0.23763711814374047</v>
      </c>
      <c r="AI2497" s="51">
        <v>0.17760858921593192</v>
      </c>
      <c r="AJ2497" s="51">
        <v>0.11715383591147577</v>
      </c>
      <c r="AK2497" s="51">
        <v>138.06175089074125</v>
      </c>
      <c r="AL2497" s="51">
        <v>84.60868995247381</v>
      </c>
      <c r="AM2497" s="51">
        <v>191.51481182900866</v>
      </c>
    </row>
    <row r="2498" spans="1:39">
      <c r="A2498" t="s">
        <v>5137</v>
      </c>
      <c r="B2498">
        <v>7</v>
      </c>
      <c r="C2498" t="s">
        <v>5138</v>
      </c>
      <c r="D2498" t="s">
        <v>4149</v>
      </c>
      <c r="E2498" t="s">
        <v>137</v>
      </c>
      <c r="F2498" t="s">
        <v>138</v>
      </c>
      <c r="G2498" t="s">
        <v>139</v>
      </c>
      <c r="H2498" t="s">
        <v>140</v>
      </c>
      <c r="I2498" t="s">
        <v>10</v>
      </c>
      <c r="J2498" t="s">
        <v>4150</v>
      </c>
      <c r="K2498">
        <v>50</v>
      </c>
      <c r="L2498">
        <v>79472120</v>
      </c>
      <c r="M2498" t="s">
        <v>2145</v>
      </c>
      <c r="N2498">
        <v>495</v>
      </c>
      <c r="O2498">
        <v>3454812.000640024</v>
      </c>
      <c r="P2498" s="49" t="s">
        <v>34</v>
      </c>
      <c r="Q2498" s="49">
        <v>8750000</v>
      </c>
      <c r="R2498" s="49">
        <v>32.510452999999998</v>
      </c>
      <c r="S2498" s="49">
        <v>52.540310169999998</v>
      </c>
      <c r="T2498" s="49">
        <v>91.068026500905589</v>
      </c>
      <c r="U2498" s="49" t="s">
        <v>2146</v>
      </c>
      <c r="V2498" s="49">
        <v>0.38716777524115931</v>
      </c>
      <c r="W2498" s="49">
        <v>1.46361538099982</v>
      </c>
      <c r="X2498" s="49">
        <v>2.8030414572599698</v>
      </c>
      <c r="Y2498" s="49">
        <v>43.290639746693699</v>
      </c>
      <c r="Z2498" s="49">
        <v>0.42787999999999998</v>
      </c>
      <c r="AA2498" s="49">
        <v>144.40234570000001</v>
      </c>
      <c r="AB2498" s="49">
        <v>1.7927415840000001</v>
      </c>
      <c r="AC2498" s="51">
        <v>0.6227652678487694</v>
      </c>
      <c r="AD2498" s="53">
        <v>87500</v>
      </c>
      <c r="AE2498" s="51">
        <v>39.483565721600272</v>
      </c>
      <c r="AF2498" s="51">
        <v>104.66577532890477</v>
      </c>
      <c r="AG2498" s="51">
        <v>18.602237697483126</v>
      </c>
      <c r="AH2498" s="51">
        <v>0.23753571467666551</v>
      </c>
      <c r="AI2498" s="51">
        <v>0.1777298991865002</v>
      </c>
      <c r="AJ2498" s="51">
        <v>0.11715383591147577</v>
      </c>
      <c r="AK2498" s="51">
        <v>138.15604963502551</v>
      </c>
      <c r="AL2498" s="51">
        <v>84.666479261725499</v>
      </c>
      <c r="AM2498" s="51">
        <v>191.64562000832549</v>
      </c>
    </row>
    <row r="2499" spans="1:39">
      <c r="A2499" t="s">
        <v>5139</v>
      </c>
      <c r="B2499">
        <v>7</v>
      </c>
      <c r="C2499" t="s">
        <v>5140</v>
      </c>
      <c r="D2499" t="s">
        <v>4149</v>
      </c>
      <c r="E2499" t="s">
        <v>137</v>
      </c>
      <c r="F2499" t="s">
        <v>138</v>
      </c>
      <c r="G2499" t="s">
        <v>139</v>
      </c>
      <c r="H2499" t="s">
        <v>140</v>
      </c>
      <c r="I2499" t="s">
        <v>10</v>
      </c>
      <c r="J2499" t="s">
        <v>4150</v>
      </c>
      <c r="K2499">
        <v>50</v>
      </c>
      <c r="L2499">
        <v>79472120</v>
      </c>
      <c r="M2499" t="s">
        <v>2145</v>
      </c>
      <c r="N2499">
        <v>496</v>
      </c>
      <c r="O2499">
        <v>3461805.5472000241</v>
      </c>
      <c r="P2499" s="49" t="s">
        <v>34</v>
      </c>
      <c r="Q2499" s="49">
        <v>8750000</v>
      </c>
      <c r="R2499" s="49">
        <v>32.510452999999998</v>
      </c>
      <c r="S2499" s="49">
        <v>52.540310169999998</v>
      </c>
      <c r="T2499" s="49">
        <v>91.068026500905589</v>
      </c>
      <c r="U2499" s="49" t="s">
        <v>2146</v>
      </c>
      <c r="V2499" s="49">
        <v>0.38716777524115931</v>
      </c>
      <c r="W2499" s="49">
        <v>1.46361538099982</v>
      </c>
      <c r="X2499" s="49">
        <v>2.8030414572599698</v>
      </c>
      <c r="Y2499" s="49">
        <v>43.290639746693699</v>
      </c>
      <c r="Z2499" s="49">
        <v>0.42787999999999998</v>
      </c>
      <c r="AA2499" s="49">
        <v>144.40234570000001</v>
      </c>
      <c r="AB2499" s="49">
        <v>1.7927415840000001</v>
      </c>
      <c r="AC2499" s="51">
        <v>0.6227652678487694</v>
      </c>
      <c r="AD2499" s="53">
        <v>87500</v>
      </c>
      <c r="AE2499" s="51">
        <v>39.563491968000278</v>
      </c>
      <c r="AF2499" s="51">
        <v>104.87764936803212</v>
      </c>
      <c r="AG2499" s="51">
        <v>18.652543544881226</v>
      </c>
      <c r="AH2499" s="51">
        <v>0.23743280491227353</v>
      </c>
      <c r="AI2499" s="51">
        <v>0.17785051111725936</v>
      </c>
      <c r="AJ2499" s="51">
        <v>0.11715383591147577</v>
      </c>
      <c r="AK2499" s="51">
        <v>138.24980576704834</v>
      </c>
      <c r="AL2499" s="51">
        <v>84.723936040697851</v>
      </c>
      <c r="AM2499" s="51">
        <v>191.77567549339886</v>
      </c>
    </row>
    <row r="2500" spans="1:39">
      <c r="A2500" t="s">
        <v>5141</v>
      </c>
      <c r="B2500">
        <v>7</v>
      </c>
      <c r="C2500" t="s">
        <v>5142</v>
      </c>
      <c r="D2500" t="s">
        <v>4149</v>
      </c>
      <c r="E2500" t="s">
        <v>137</v>
      </c>
      <c r="F2500" t="s">
        <v>138</v>
      </c>
      <c r="G2500" t="s">
        <v>139</v>
      </c>
      <c r="H2500" t="s">
        <v>140</v>
      </c>
      <c r="I2500" t="s">
        <v>10</v>
      </c>
      <c r="J2500" t="s">
        <v>4150</v>
      </c>
      <c r="K2500">
        <v>50</v>
      </c>
      <c r="L2500">
        <v>79472120</v>
      </c>
      <c r="M2500" t="s">
        <v>2145</v>
      </c>
      <c r="N2500">
        <v>497</v>
      </c>
      <c r="O2500">
        <v>3468799.0937600243</v>
      </c>
      <c r="P2500" s="49" t="s">
        <v>34</v>
      </c>
      <c r="Q2500" s="49">
        <v>8750000</v>
      </c>
      <c r="R2500" s="49">
        <v>32.510452999999998</v>
      </c>
      <c r="S2500" s="49">
        <v>52.540310169999998</v>
      </c>
      <c r="T2500" s="49">
        <v>91.068026500905589</v>
      </c>
      <c r="U2500" s="49" t="s">
        <v>2146</v>
      </c>
      <c r="V2500" s="49">
        <v>0.38716777524115931</v>
      </c>
      <c r="W2500" s="49">
        <v>1.46361538099982</v>
      </c>
      <c r="X2500" s="49">
        <v>2.8030414572599698</v>
      </c>
      <c r="Y2500" s="49">
        <v>43.290639746693699</v>
      </c>
      <c r="Z2500" s="49">
        <v>0.42787999999999998</v>
      </c>
      <c r="AA2500" s="49">
        <v>144.40234570000001</v>
      </c>
      <c r="AB2500" s="49">
        <v>1.7927415840000001</v>
      </c>
      <c r="AC2500" s="51">
        <v>0.6227652678487694</v>
      </c>
      <c r="AD2500" s="53">
        <v>87500</v>
      </c>
      <c r="AE2500" s="51">
        <v>39.643418214400278</v>
      </c>
      <c r="AF2500" s="51">
        <v>105.08952340715946</v>
      </c>
      <c r="AG2500" s="51">
        <v>18.702827270379682</v>
      </c>
      <c r="AH2500" s="51">
        <v>0.23732839429296679</v>
      </c>
      <c r="AI2500" s="51">
        <v>0.17797042620430714</v>
      </c>
      <c r="AJ2500" s="51">
        <v>0.11715383591147577</v>
      </c>
      <c r="AK2500" s="51">
        <v>138.34302021658101</v>
      </c>
      <c r="AL2500" s="51">
        <v>84.781060859184606</v>
      </c>
      <c r="AM2500" s="51">
        <v>191.90497957397739</v>
      </c>
    </row>
    <row r="2501" spans="1:39">
      <c r="A2501" t="s">
        <v>5143</v>
      </c>
      <c r="B2501">
        <v>7</v>
      </c>
      <c r="C2501" t="s">
        <v>5144</v>
      </c>
      <c r="D2501" t="s">
        <v>4149</v>
      </c>
      <c r="E2501" t="s">
        <v>137</v>
      </c>
      <c r="F2501" t="s">
        <v>138</v>
      </c>
      <c r="G2501" t="s">
        <v>139</v>
      </c>
      <c r="H2501" t="s">
        <v>140</v>
      </c>
      <c r="I2501" t="s">
        <v>10</v>
      </c>
      <c r="J2501" t="s">
        <v>4150</v>
      </c>
      <c r="K2501">
        <v>50</v>
      </c>
      <c r="L2501">
        <v>79472120</v>
      </c>
      <c r="M2501" t="s">
        <v>2145</v>
      </c>
      <c r="N2501">
        <v>498</v>
      </c>
      <c r="O2501">
        <v>3475792.6403200245</v>
      </c>
      <c r="P2501" s="49" t="s">
        <v>34</v>
      </c>
      <c r="Q2501" s="49">
        <v>8750000</v>
      </c>
      <c r="R2501" s="49">
        <v>32.510452999999998</v>
      </c>
      <c r="S2501" s="49">
        <v>52.540310169999998</v>
      </c>
      <c r="T2501" s="49">
        <v>91.068026500905589</v>
      </c>
      <c r="U2501" s="49" t="s">
        <v>2146</v>
      </c>
      <c r="V2501" s="49">
        <v>0.38716777524115931</v>
      </c>
      <c r="W2501" s="49">
        <v>1.46361538099982</v>
      </c>
      <c r="X2501" s="49">
        <v>2.8030414572599698</v>
      </c>
      <c r="Y2501" s="49">
        <v>43.290639746693699</v>
      </c>
      <c r="Z2501" s="49">
        <v>0.42787999999999998</v>
      </c>
      <c r="AA2501" s="49">
        <v>144.40234570000001</v>
      </c>
      <c r="AB2501" s="49">
        <v>1.7927415840000001</v>
      </c>
      <c r="AC2501" s="51">
        <v>0.6227652678487694</v>
      </c>
      <c r="AD2501" s="53">
        <v>87500</v>
      </c>
      <c r="AE2501" s="51">
        <v>39.723344460800277</v>
      </c>
      <c r="AF2501" s="51">
        <v>105.3013974462868</v>
      </c>
      <c r="AG2501" s="51">
        <v>18.753088557140018</v>
      </c>
      <c r="AH2501" s="51">
        <v>0.23722248826401993</v>
      </c>
      <c r="AI2501" s="51">
        <v>0.17808964564507115</v>
      </c>
      <c r="AJ2501" s="51">
        <v>0.11715383591147577</v>
      </c>
      <c r="AK2501" s="51">
        <v>138.43569391442836</v>
      </c>
      <c r="AL2501" s="51">
        <v>84.837854287613041</v>
      </c>
      <c r="AM2501" s="51">
        <v>192.03353354124368</v>
      </c>
    </row>
    <row r="2502" spans="1:39">
      <c r="A2502" t="s">
        <v>5145</v>
      </c>
      <c r="B2502">
        <v>7</v>
      </c>
      <c r="C2502" t="s">
        <v>5146</v>
      </c>
      <c r="D2502" t="s">
        <v>4149</v>
      </c>
      <c r="E2502" t="s">
        <v>137</v>
      </c>
      <c r="F2502" t="s">
        <v>138</v>
      </c>
      <c r="G2502" t="s">
        <v>139</v>
      </c>
      <c r="H2502" t="s">
        <v>140</v>
      </c>
      <c r="I2502" t="s">
        <v>10</v>
      </c>
      <c r="J2502" t="s">
        <v>4150</v>
      </c>
      <c r="K2502">
        <v>50</v>
      </c>
      <c r="L2502">
        <v>79472120</v>
      </c>
      <c r="M2502" t="s">
        <v>2145</v>
      </c>
      <c r="N2502">
        <v>499</v>
      </c>
      <c r="O2502">
        <v>3482786.1868800246</v>
      </c>
      <c r="P2502" s="49" t="s">
        <v>34</v>
      </c>
      <c r="Q2502" s="49">
        <v>8750000</v>
      </c>
      <c r="R2502" s="49">
        <v>32.510452999999998</v>
      </c>
      <c r="S2502" s="49">
        <v>52.540310169999998</v>
      </c>
      <c r="T2502" s="49">
        <v>91.068026500905589</v>
      </c>
      <c r="U2502" s="49" t="s">
        <v>2146</v>
      </c>
      <c r="V2502" s="49">
        <v>0.38716777524115931</v>
      </c>
      <c r="W2502" s="49">
        <v>1.46361538099982</v>
      </c>
      <c r="X2502" s="49">
        <v>2.8030414572599698</v>
      </c>
      <c r="Y2502" s="49">
        <v>43.290639746693699</v>
      </c>
      <c r="Z2502" s="49">
        <v>0.42787999999999998</v>
      </c>
      <c r="AA2502" s="49">
        <v>144.40234570000001</v>
      </c>
      <c r="AB2502" s="49">
        <v>1.7927415840000001</v>
      </c>
      <c r="AC2502" s="51">
        <v>0.6227652678487694</v>
      </c>
      <c r="AD2502" s="53">
        <v>87500</v>
      </c>
      <c r="AE2502" s="51">
        <v>39.803270707200284</v>
      </c>
      <c r="AF2502" s="51">
        <v>105.51327148541415</v>
      </c>
      <c r="AG2502" s="51">
        <v>18.803327089478039</v>
      </c>
      <c r="AH2502" s="51">
        <v>0.23711509227340466</v>
      </c>
      <c r="AI2502" s="51">
        <v>0.17820817063830074</v>
      </c>
      <c r="AJ2502" s="51">
        <v>0.11715383591147577</v>
      </c>
      <c r="AK2502" s="51">
        <v>138.52782779242284</v>
      </c>
      <c r="AL2502" s="51">
        <v>84.894316897040056</v>
      </c>
      <c r="AM2502" s="51">
        <v>192.16133868780562</v>
      </c>
    </row>
    <row r="2503" spans="1:39">
      <c r="A2503" t="s">
        <v>5147</v>
      </c>
      <c r="B2503">
        <v>7</v>
      </c>
      <c r="C2503" t="s">
        <v>5148</v>
      </c>
      <c r="D2503" t="s">
        <v>4149</v>
      </c>
      <c r="E2503" t="s">
        <v>137</v>
      </c>
      <c r="F2503" t="s">
        <v>138</v>
      </c>
      <c r="G2503" t="s">
        <v>139</v>
      </c>
      <c r="H2503" t="s">
        <v>140</v>
      </c>
      <c r="I2503" t="s">
        <v>10</v>
      </c>
      <c r="J2503" t="s">
        <v>4150</v>
      </c>
      <c r="K2503">
        <v>50</v>
      </c>
      <c r="L2503">
        <v>79472120</v>
      </c>
      <c r="M2503" t="s">
        <v>2145</v>
      </c>
      <c r="N2503">
        <v>500</v>
      </c>
      <c r="O2503">
        <v>3489779.7334400248</v>
      </c>
      <c r="P2503" s="49" t="s">
        <v>34</v>
      </c>
      <c r="Q2503" s="49">
        <v>8750000</v>
      </c>
      <c r="R2503" s="49">
        <v>32.510452999999998</v>
      </c>
      <c r="S2503" s="49">
        <v>52.540310169999998</v>
      </c>
      <c r="T2503" s="49">
        <v>91.068026500905589</v>
      </c>
      <c r="U2503" s="49" t="s">
        <v>2146</v>
      </c>
      <c r="V2503" s="49">
        <v>0.38716777524115931</v>
      </c>
      <c r="W2503" s="49">
        <v>1.46361538099982</v>
      </c>
      <c r="X2503" s="49">
        <v>2.8030414572599698</v>
      </c>
      <c r="Y2503" s="49">
        <v>43.290639746693699</v>
      </c>
      <c r="Z2503" s="49">
        <v>0.42787999999999998</v>
      </c>
      <c r="AA2503" s="49">
        <v>144.40234570000001</v>
      </c>
      <c r="AB2503" s="49">
        <v>1.7927415840000001</v>
      </c>
      <c r="AC2503" s="51">
        <v>0.6227652678487694</v>
      </c>
      <c r="AD2503" s="53">
        <v>87500</v>
      </c>
      <c r="AE2503" s="51">
        <v>39.883196953600283</v>
      </c>
      <c r="AF2503" s="51">
        <v>105.72514552454149</v>
      </c>
      <c r="AG2503" s="51">
        <v>18.85354255286434</v>
      </c>
      <c r="AH2503" s="51">
        <v>0.23700621177152159</v>
      </c>
      <c r="AI2503" s="51">
        <v>0.17832600238405871</v>
      </c>
      <c r="AJ2503" s="51">
        <v>0.11715383591147577</v>
      </c>
      <c r="AK2503" s="51">
        <v>138.61942278341778</v>
      </c>
      <c r="AL2503" s="51">
        <v>84.950449259148243</v>
      </c>
      <c r="AM2503" s="51">
        <v>192.28839630768729</v>
      </c>
    </row>
    <row r="2504" spans="1:39">
      <c r="A2504" t="s">
        <v>5149</v>
      </c>
      <c r="B2504">
        <v>7</v>
      </c>
      <c r="C2504" t="s">
        <v>5150</v>
      </c>
      <c r="D2504" t="s">
        <v>4149</v>
      </c>
      <c r="E2504" t="s">
        <v>137</v>
      </c>
      <c r="F2504" t="s">
        <v>138</v>
      </c>
      <c r="G2504" t="s">
        <v>139</v>
      </c>
      <c r="H2504" t="s">
        <v>140</v>
      </c>
      <c r="I2504" t="s">
        <v>10</v>
      </c>
      <c r="J2504" t="s">
        <v>4150</v>
      </c>
      <c r="K2504">
        <v>50</v>
      </c>
      <c r="L2504">
        <v>79472120</v>
      </c>
      <c r="M2504" t="s">
        <v>2145</v>
      </c>
      <c r="N2504">
        <v>501</v>
      </c>
      <c r="O2504">
        <v>3496773.2800000249</v>
      </c>
      <c r="P2504" s="49" t="s">
        <v>34</v>
      </c>
      <c r="Q2504" s="49">
        <v>8750000</v>
      </c>
      <c r="R2504" s="49">
        <v>32.510452999999998</v>
      </c>
      <c r="S2504" s="49">
        <v>52.540310169999998</v>
      </c>
      <c r="T2504" s="49">
        <v>91.068026500905589</v>
      </c>
      <c r="U2504" s="49" t="s">
        <v>2146</v>
      </c>
      <c r="V2504" s="49">
        <v>0.38716777524115931</v>
      </c>
      <c r="W2504" s="49">
        <v>1.46361538099982</v>
      </c>
      <c r="X2504" s="49">
        <v>2.8030414572599698</v>
      </c>
      <c r="Y2504" s="49">
        <v>43.290639746693699</v>
      </c>
      <c r="Z2504" s="49">
        <v>0.42787999999999998</v>
      </c>
      <c r="AA2504" s="49">
        <v>144.40234570000001</v>
      </c>
      <c r="AB2504" s="49">
        <v>1.7927415840000001</v>
      </c>
      <c r="AC2504" s="51">
        <v>0.6227652678487694</v>
      </c>
      <c r="AD2504" s="53">
        <v>87500</v>
      </c>
      <c r="AE2504" s="51">
        <v>39.963123200000283</v>
      </c>
      <c r="AF2504" s="51">
        <v>105.93701956366881</v>
      </c>
      <c r="AG2504" s="51">
        <v>18.903734633924884</v>
      </c>
      <c r="AH2504" s="51">
        <v>0.23689585221142484</v>
      </c>
      <c r="AI2504" s="51">
        <v>0.17844314208371345</v>
      </c>
      <c r="AJ2504" s="51">
        <v>0.11715383591147577</v>
      </c>
      <c r="AK2504" s="51">
        <v>138.71047982128147</v>
      </c>
      <c r="AL2504" s="51">
        <v>85.006251946242188</v>
      </c>
      <c r="AM2504" s="51">
        <v>192.4147076963207</v>
      </c>
    </row>
    <row r="2505" spans="1:39">
      <c r="A2505" t="s">
        <v>5151</v>
      </c>
      <c r="B2505">
        <v>7</v>
      </c>
      <c r="C2505" t="s">
        <v>5152</v>
      </c>
      <c r="D2505" t="s">
        <v>4149</v>
      </c>
      <c r="E2505" t="s">
        <v>137</v>
      </c>
      <c r="F2505" t="s">
        <v>138</v>
      </c>
      <c r="G2505" t="s">
        <v>139</v>
      </c>
      <c r="H2505" t="s">
        <v>140</v>
      </c>
      <c r="I2505" t="s">
        <v>10</v>
      </c>
      <c r="J2505" t="s">
        <v>4150</v>
      </c>
      <c r="K2505">
        <v>50</v>
      </c>
      <c r="L2505">
        <v>79472120</v>
      </c>
      <c r="M2505" t="s">
        <v>2145</v>
      </c>
      <c r="N2505">
        <v>502</v>
      </c>
      <c r="O2505">
        <v>3503766.8265600251</v>
      </c>
      <c r="P2505" s="49" t="s">
        <v>34</v>
      </c>
      <c r="Q2505" s="49">
        <v>8750000</v>
      </c>
      <c r="R2505" s="49">
        <v>32.510452999999998</v>
      </c>
      <c r="S2505" s="49">
        <v>52.540310169999998</v>
      </c>
      <c r="T2505" s="49">
        <v>91.068026500905589</v>
      </c>
      <c r="U2505" s="49" t="s">
        <v>2146</v>
      </c>
      <c r="V2505" s="49">
        <v>0.38716777524115931</v>
      </c>
      <c r="W2505" s="49">
        <v>1.46361538099982</v>
      </c>
      <c r="X2505" s="49">
        <v>2.8030414572599698</v>
      </c>
      <c r="Y2505" s="49">
        <v>43.290639746693699</v>
      </c>
      <c r="Z2505" s="49">
        <v>0.42787999999999998</v>
      </c>
      <c r="AA2505" s="49">
        <v>144.40234570000001</v>
      </c>
      <c r="AB2505" s="49">
        <v>1.7927415840000001</v>
      </c>
      <c r="AC2505" s="51">
        <v>0.6227652678487694</v>
      </c>
      <c r="AD2505" s="53">
        <v>87500</v>
      </c>
      <c r="AE2505" s="51">
        <v>40.043049446400289</v>
      </c>
      <c r="AF2505" s="51">
        <v>106.14889360279616</v>
      </c>
      <c r="AG2505" s="51">
        <v>18.953903020441508</v>
      </c>
      <c r="AH2505" s="51">
        <v>0.23678401904855059</v>
      </c>
      <c r="AI2505" s="51">
        <v>0.17855959093993068</v>
      </c>
      <c r="AJ2505" s="51">
        <v>0.11715383591147577</v>
      </c>
      <c r="AK2505" s="51">
        <v>138.80099984089057</v>
      </c>
      <c r="AL2505" s="51">
        <v>85.061725531244463</v>
      </c>
      <c r="AM2505" s="51">
        <v>192.54027415053667</v>
      </c>
    </row>
    <row r="2506" spans="1:39">
      <c r="A2506" t="s">
        <v>5153</v>
      </c>
      <c r="B2506">
        <v>7</v>
      </c>
      <c r="C2506" t="s">
        <v>5154</v>
      </c>
      <c r="D2506" t="s">
        <v>4149</v>
      </c>
      <c r="E2506" t="s">
        <v>137</v>
      </c>
      <c r="F2506" t="s">
        <v>138</v>
      </c>
      <c r="G2506" t="s">
        <v>139</v>
      </c>
      <c r="H2506" t="s">
        <v>140</v>
      </c>
      <c r="I2506" t="s">
        <v>10</v>
      </c>
      <c r="J2506" t="s">
        <v>4150</v>
      </c>
      <c r="K2506">
        <v>50</v>
      </c>
      <c r="L2506">
        <v>79472120</v>
      </c>
      <c r="M2506" t="s">
        <v>2145</v>
      </c>
      <c r="N2506">
        <v>503</v>
      </c>
      <c r="O2506">
        <v>3510760.3731200253</v>
      </c>
      <c r="P2506" s="49" t="s">
        <v>34</v>
      </c>
      <c r="Q2506" s="49">
        <v>8750000</v>
      </c>
      <c r="R2506" s="49">
        <v>32.510452999999998</v>
      </c>
      <c r="S2506" s="49">
        <v>52.540310169999998</v>
      </c>
      <c r="T2506" s="49">
        <v>91.068026500905589</v>
      </c>
      <c r="U2506" s="49" t="s">
        <v>2146</v>
      </c>
      <c r="V2506" s="49">
        <v>0.38716777524115931</v>
      </c>
      <c r="W2506" s="49">
        <v>1.46361538099982</v>
      </c>
      <c r="X2506" s="49">
        <v>2.8030414572599698</v>
      </c>
      <c r="Y2506" s="49">
        <v>43.290639746693699</v>
      </c>
      <c r="Z2506" s="49">
        <v>0.42787999999999998</v>
      </c>
      <c r="AA2506" s="49">
        <v>144.40234570000001</v>
      </c>
      <c r="AB2506" s="49">
        <v>1.7927415840000001</v>
      </c>
      <c r="AC2506" s="51">
        <v>0.6227652678487694</v>
      </c>
      <c r="AD2506" s="53">
        <v>87500</v>
      </c>
      <c r="AE2506" s="51">
        <v>40.122975692800289</v>
      </c>
      <c r="AF2506" s="51">
        <v>106.3607676419235</v>
      </c>
      <c r="AG2506" s="51">
        <v>19.004047401352405</v>
      </c>
      <c r="AH2506" s="51">
        <v>0.23667071774074172</v>
      </c>
      <c r="AI2506" s="51">
        <v>0.17867535015666536</v>
      </c>
      <c r="AJ2506" s="51">
        <v>0.11715383591147577</v>
      </c>
      <c r="AK2506" s="51">
        <v>138.89098377812405</v>
      </c>
      <c r="AL2506" s="51">
        <v>85.116870587691807</v>
      </c>
      <c r="AM2506" s="51">
        <v>192.66509696855627</v>
      </c>
    </row>
    <row r="2507" spans="1:39">
      <c r="A2507" t="s">
        <v>5155</v>
      </c>
      <c r="B2507">
        <v>7</v>
      </c>
      <c r="C2507" t="s">
        <v>5156</v>
      </c>
      <c r="D2507" t="s">
        <v>4149</v>
      </c>
      <c r="E2507" t="s">
        <v>137</v>
      </c>
      <c r="F2507" t="s">
        <v>138</v>
      </c>
      <c r="G2507" t="s">
        <v>139</v>
      </c>
      <c r="H2507" t="s">
        <v>140</v>
      </c>
      <c r="I2507" t="s">
        <v>10</v>
      </c>
      <c r="J2507" t="s">
        <v>4150</v>
      </c>
      <c r="K2507">
        <v>50</v>
      </c>
      <c r="L2507">
        <v>79472120</v>
      </c>
      <c r="M2507" t="s">
        <v>2145</v>
      </c>
      <c r="N2507">
        <v>504</v>
      </c>
      <c r="O2507">
        <v>3517753.9196800254</v>
      </c>
      <c r="P2507" s="49" t="s">
        <v>34</v>
      </c>
      <c r="Q2507" s="49">
        <v>8750000</v>
      </c>
      <c r="R2507" s="49">
        <v>32.510452999999998</v>
      </c>
      <c r="S2507" s="49">
        <v>52.540310169999998</v>
      </c>
      <c r="T2507" s="49">
        <v>91.068026500905589</v>
      </c>
      <c r="U2507" s="49" t="s">
        <v>2146</v>
      </c>
      <c r="V2507" s="49">
        <v>0.38716777524115931</v>
      </c>
      <c r="W2507" s="49">
        <v>1.46361538099982</v>
      </c>
      <c r="X2507" s="49">
        <v>2.8030414572599698</v>
      </c>
      <c r="Y2507" s="49">
        <v>43.290639746693699</v>
      </c>
      <c r="Z2507" s="49">
        <v>0.42787999999999998</v>
      </c>
      <c r="AA2507" s="49">
        <v>144.40234570000001</v>
      </c>
      <c r="AB2507" s="49">
        <v>1.7927415840000001</v>
      </c>
      <c r="AC2507" s="51">
        <v>0.6227652678487694</v>
      </c>
      <c r="AD2507" s="53">
        <v>87500</v>
      </c>
      <c r="AE2507" s="51">
        <v>40.202901939200288</v>
      </c>
      <c r="AF2507" s="51">
        <v>106.57264168105084</v>
      </c>
      <c r="AG2507" s="51">
        <v>19.054167466752606</v>
      </c>
      <c r="AH2507" s="51">
        <v>0.23655595374796265</v>
      </c>
      <c r="AI2507" s="51">
        <v>0.17879042093915304</v>
      </c>
      <c r="AJ2507" s="51">
        <v>0.11715383591147577</v>
      </c>
      <c r="AK2507" s="51">
        <v>138.98043256985619</v>
      </c>
      <c r="AL2507" s="51">
        <v>85.171687689731016</v>
      </c>
      <c r="AM2507" s="51">
        <v>192.78917744998137</v>
      </c>
    </row>
    <row r="2508" spans="1:39">
      <c r="A2508" t="s">
        <v>5157</v>
      </c>
      <c r="B2508">
        <v>7</v>
      </c>
      <c r="C2508" t="s">
        <v>5158</v>
      </c>
      <c r="D2508" t="s">
        <v>4149</v>
      </c>
      <c r="E2508" t="s">
        <v>137</v>
      </c>
      <c r="F2508" t="s">
        <v>138</v>
      </c>
      <c r="G2508" t="s">
        <v>139</v>
      </c>
      <c r="H2508" t="s">
        <v>140</v>
      </c>
      <c r="I2508" t="s">
        <v>10</v>
      </c>
      <c r="J2508" t="s">
        <v>4150</v>
      </c>
      <c r="K2508">
        <v>50</v>
      </c>
      <c r="L2508">
        <v>79472120</v>
      </c>
      <c r="M2508" t="s">
        <v>2145</v>
      </c>
      <c r="N2508">
        <v>505</v>
      </c>
      <c r="O2508">
        <v>3524747.4662400256</v>
      </c>
      <c r="P2508" s="49" t="s">
        <v>34</v>
      </c>
      <c r="Q2508" s="49">
        <v>8750000</v>
      </c>
      <c r="R2508" s="49">
        <v>32.510452999999998</v>
      </c>
      <c r="S2508" s="49">
        <v>52.540310169999998</v>
      </c>
      <c r="T2508" s="49">
        <v>91.068026500905589</v>
      </c>
      <c r="U2508" s="49" t="s">
        <v>2146</v>
      </c>
      <c r="V2508" s="49">
        <v>0.38716777524115931</v>
      </c>
      <c r="W2508" s="49">
        <v>1.46361538099982</v>
      </c>
      <c r="X2508" s="49">
        <v>2.8030414572599698</v>
      </c>
      <c r="Y2508" s="49">
        <v>43.290639746693699</v>
      </c>
      <c r="Z2508" s="49">
        <v>0.42787999999999998</v>
      </c>
      <c r="AA2508" s="49">
        <v>144.40234570000001</v>
      </c>
      <c r="AB2508" s="49">
        <v>1.7927415840000001</v>
      </c>
      <c r="AC2508" s="51">
        <v>0.6227652678487694</v>
      </c>
      <c r="AD2508" s="53">
        <v>87500</v>
      </c>
      <c r="AE2508" s="51">
        <v>40.282828185600295</v>
      </c>
      <c r="AF2508" s="51">
        <v>106.78451572017819</v>
      </c>
      <c r="AG2508" s="51">
        <v>19.104262907894455</v>
      </c>
      <c r="AH2508" s="51">
        <v>0.23643973253248832</v>
      </c>
      <c r="AI2508" s="51">
        <v>0.17890480449390173</v>
      </c>
      <c r="AJ2508" s="51">
        <v>0.11715383591147577</v>
      </c>
      <c r="AK2508" s="51">
        <v>139.0693471539505</v>
      </c>
      <c r="AL2508" s="51">
        <v>85.226177412115035</v>
      </c>
      <c r="AM2508" s="51">
        <v>192.91251689578596</v>
      </c>
    </row>
    <row r="2509" spans="1:39">
      <c r="A2509" t="s">
        <v>5159</v>
      </c>
      <c r="B2509">
        <v>7</v>
      </c>
      <c r="C2509" t="s">
        <v>5160</v>
      </c>
      <c r="D2509" t="s">
        <v>4149</v>
      </c>
      <c r="E2509" t="s">
        <v>137</v>
      </c>
      <c r="F2509" t="s">
        <v>138</v>
      </c>
      <c r="G2509" t="s">
        <v>139</v>
      </c>
      <c r="H2509" t="s">
        <v>140</v>
      </c>
      <c r="I2509" t="s">
        <v>10</v>
      </c>
      <c r="J2509" t="s">
        <v>4150</v>
      </c>
      <c r="K2509">
        <v>50</v>
      </c>
      <c r="L2509">
        <v>79472120</v>
      </c>
      <c r="M2509" t="s">
        <v>2145</v>
      </c>
      <c r="N2509">
        <v>506</v>
      </c>
      <c r="O2509">
        <v>3531741.0128000258</v>
      </c>
      <c r="P2509" s="49" t="s">
        <v>34</v>
      </c>
      <c r="Q2509" s="49">
        <v>8750000</v>
      </c>
      <c r="R2509" s="49">
        <v>32.510452999999998</v>
      </c>
      <c r="S2509" s="49">
        <v>52.540310169999998</v>
      </c>
      <c r="T2509" s="49">
        <v>91.068026500905589</v>
      </c>
      <c r="U2509" s="49" t="s">
        <v>2146</v>
      </c>
      <c r="V2509" s="49">
        <v>0.38716777524115931</v>
      </c>
      <c r="W2509" s="49">
        <v>1.46361538099982</v>
      </c>
      <c r="X2509" s="49">
        <v>2.8030414572599698</v>
      </c>
      <c r="Y2509" s="49">
        <v>43.290639746693699</v>
      </c>
      <c r="Z2509" s="49">
        <v>0.42787999999999998</v>
      </c>
      <c r="AA2509" s="49">
        <v>144.40234570000001</v>
      </c>
      <c r="AB2509" s="49">
        <v>1.7927415840000001</v>
      </c>
      <c r="AC2509" s="51">
        <v>0.6227652678487694</v>
      </c>
      <c r="AD2509" s="53">
        <v>87500</v>
      </c>
      <c r="AE2509" s="51">
        <v>40.362754432000294</v>
      </c>
      <c r="AF2509" s="51">
        <v>106.99638975930553</v>
      </c>
      <c r="AG2509" s="51">
        <v>19.154333417188042</v>
      </c>
      <c r="AH2509" s="51">
        <v>0.23632205955867008</v>
      </c>
      <c r="AI2509" s="51">
        <v>0.17901850202868344</v>
      </c>
      <c r="AJ2509" s="51">
        <v>0.11715383591147577</v>
      </c>
      <c r="AK2509" s="51">
        <v>139.15772846925299</v>
      </c>
      <c r="AL2509" s="51">
        <v>85.280340330198968</v>
      </c>
      <c r="AM2509" s="51">
        <v>193.03511660830699</v>
      </c>
    </row>
    <row r="2510" spans="1:39">
      <c r="A2510" t="s">
        <v>5161</v>
      </c>
      <c r="B2510">
        <v>7</v>
      </c>
      <c r="C2510" t="s">
        <v>5162</v>
      </c>
      <c r="D2510" t="s">
        <v>4149</v>
      </c>
      <c r="E2510" t="s">
        <v>137</v>
      </c>
      <c r="F2510" t="s">
        <v>138</v>
      </c>
      <c r="G2510" t="s">
        <v>139</v>
      </c>
      <c r="H2510" t="s">
        <v>140</v>
      </c>
      <c r="I2510" t="s">
        <v>10</v>
      </c>
      <c r="J2510" t="s">
        <v>4150</v>
      </c>
      <c r="K2510">
        <v>50</v>
      </c>
      <c r="L2510">
        <v>79472120</v>
      </c>
      <c r="M2510" t="s">
        <v>2145</v>
      </c>
      <c r="N2510">
        <v>507</v>
      </c>
      <c r="O2510">
        <v>3538734.5593600259</v>
      </c>
      <c r="P2510" s="49" t="s">
        <v>34</v>
      </c>
      <c r="Q2510" s="49">
        <v>8750000</v>
      </c>
      <c r="R2510" s="49">
        <v>32.510452999999998</v>
      </c>
      <c r="S2510" s="49">
        <v>52.540310169999998</v>
      </c>
      <c r="T2510" s="49">
        <v>91.068026500905589</v>
      </c>
      <c r="U2510" s="49" t="s">
        <v>2146</v>
      </c>
      <c r="V2510" s="49">
        <v>0.38716777524115931</v>
      </c>
      <c r="W2510" s="49">
        <v>1.46361538099982</v>
      </c>
      <c r="X2510" s="49">
        <v>2.8030414572599698</v>
      </c>
      <c r="Y2510" s="49">
        <v>43.290639746693699</v>
      </c>
      <c r="Z2510" s="49">
        <v>0.42787999999999998</v>
      </c>
      <c r="AA2510" s="49">
        <v>144.40234570000001</v>
      </c>
      <c r="AB2510" s="49">
        <v>1.7927415840000001</v>
      </c>
      <c r="AC2510" s="51">
        <v>0.6227652678487694</v>
      </c>
      <c r="AD2510" s="53">
        <v>87500</v>
      </c>
      <c r="AE2510" s="51">
        <v>40.442680678400293</v>
      </c>
      <c r="AF2510" s="51">
        <v>107.20826379843287</v>
      </c>
      <c r="AG2510" s="51">
        <v>19.204378688201629</v>
      </c>
      <c r="AH2510" s="51">
        <v>0.23620294029279315</v>
      </c>
      <c r="AI2510" s="51">
        <v>0.17913151475252556</v>
      </c>
      <c r="AJ2510" s="51">
        <v>0.11715383591147577</v>
      </c>
      <c r="AK2510" s="51">
        <v>139.24557745558553</v>
      </c>
      <c r="AL2510" s="51">
        <v>85.334177019935964</v>
      </c>
      <c r="AM2510" s="51">
        <v>193.15697789123513</v>
      </c>
    </row>
    <row r="2511" spans="1:39">
      <c r="A2511" t="s">
        <v>5163</v>
      </c>
      <c r="B2511">
        <v>7</v>
      </c>
      <c r="C2511" t="s">
        <v>5164</v>
      </c>
      <c r="D2511" t="s">
        <v>4149</v>
      </c>
      <c r="E2511" t="s">
        <v>137</v>
      </c>
      <c r="F2511" t="s">
        <v>138</v>
      </c>
      <c r="G2511" t="s">
        <v>139</v>
      </c>
      <c r="H2511" t="s">
        <v>140</v>
      </c>
      <c r="I2511" t="s">
        <v>10</v>
      </c>
      <c r="J2511" t="s">
        <v>4150</v>
      </c>
      <c r="K2511">
        <v>50</v>
      </c>
      <c r="L2511">
        <v>79472120</v>
      </c>
      <c r="M2511" t="s">
        <v>2145</v>
      </c>
      <c r="N2511">
        <v>508</v>
      </c>
      <c r="O2511">
        <v>3545728.1059200261</v>
      </c>
      <c r="P2511" s="49" t="s">
        <v>34</v>
      </c>
      <c r="Q2511" s="49">
        <v>8750000</v>
      </c>
      <c r="R2511" s="49">
        <v>32.510452999999998</v>
      </c>
      <c r="S2511" s="49">
        <v>52.540310169999998</v>
      </c>
      <c r="T2511" s="49">
        <v>91.068026500905589</v>
      </c>
      <c r="U2511" s="49" t="s">
        <v>2146</v>
      </c>
      <c r="V2511" s="49">
        <v>0.38716777524115931</v>
      </c>
      <c r="W2511" s="49">
        <v>1.46361538099982</v>
      </c>
      <c r="X2511" s="49">
        <v>2.8030414572599698</v>
      </c>
      <c r="Y2511" s="49">
        <v>43.290639746693699</v>
      </c>
      <c r="Z2511" s="49">
        <v>0.42787999999999998</v>
      </c>
      <c r="AA2511" s="49">
        <v>144.40234570000001</v>
      </c>
      <c r="AB2511" s="49">
        <v>1.7927415840000001</v>
      </c>
      <c r="AC2511" s="51">
        <v>0.6227652678487694</v>
      </c>
      <c r="AD2511" s="53">
        <v>87500</v>
      </c>
      <c r="AE2511" s="51">
        <v>40.5226069248003</v>
      </c>
      <c r="AF2511" s="51">
        <v>107.42013783756022</v>
      </c>
      <c r="AG2511" s="51">
        <v>19.254398415662077</v>
      </c>
      <c r="AH2511" s="51">
        <v>0.2360823802031857</v>
      </c>
      <c r="AI2511" s="51">
        <v>0.17924384387570241</v>
      </c>
      <c r="AJ2511" s="51">
        <v>0.11715383591147577</v>
      </c>
      <c r="AK2511" s="51">
        <v>139.33289505373932</v>
      </c>
      <c r="AL2511" s="51">
        <v>85.387688057873149</v>
      </c>
      <c r="AM2511" s="51">
        <v>193.27810204960551</v>
      </c>
    </row>
    <row r="2512" spans="1:39">
      <c r="A2512" t="s">
        <v>5165</v>
      </c>
      <c r="B2512">
        <v>7</v>
      </c>
      <c r="C2512" t="s">
        <v>5166</v>
      </c>
      <c r="D2512" t="s">
        <v>4149</v>
      </c>
      <c r="E2512" t="s">
        <v>137</v>
      </c>
      <c r="F2512" t="s">
        <v>138</v>
      </c>
      <c r="G2512" t="s">
        <v>139</v>
      </c>
      <c r="H2512" t="s">
        <v>140</v>
      </c>
      <c r="I2512" t="s">
        <v>10</v>
      </c>
      <c r="J2512" t="s">
        <v>4150</v>
      </c>
      <c r="K2512">
        <v>50</v>
      </c>
      <c r="L2512">
        <v>79472120</v>
      </c>
      <c r="M2512" t="s">
        <v>2145</v>
      </c>
      <c r="N2512">
        <v>509</v>
      </c>
      <c r="O2512">
        <v>3552721.6524800262</v>
      </c>
      <c r="P2512" s="49" t="s">
        <v>34</v>
      </c>
      <c r="Q2512" s="49">
        <v>8750000</v>
      </c>
      <c r="R2512" s="49">
        <v>32.510452999999998</v>
      </c>
      <c r="S2512" s="49">
        <v>52.540310169999998</v>
      </c>
      <c r="T2512" s="49">
        <v>91.068026500905589</v>
      </c>
      <c r="U2512" s="49" t="s">
        <v>2146</v>
      </c>
      <c r="V2512" s="49">
        <v>0.38716777524115931</v>
      </c>
      <c r="W2512" s="49">
        <v>1.46361538099982</v>
      </c>
      <c r="X2512" s="49">
        <v>2.8030414572599698</v>
      </c>
      <c r="Y2512" s="49">
        <v>43.290639746693699</v>
      </c>
      <c r="Z2512" s="49">
        <v>0.42787999999999998</v>
      </c>
      <c r="AA2512" s="49">
        <v>144.40234570000001</v>
      </c>
      <c r="AB2512" s="49">
        <v>1.7927415840000001</v>
      </c>
      <c r="AC2512" s="51">
        <v>0.6227652678487694</v>
      </c>
      <c r="AD2512" s="53">
        <v>87500</v>
      </c>
      <c r="AE2512" s="51">
        <v>40.602533171200299</v>
      </c>
      <c r="AF2512" s="51">
        <v>107.63201187668756</v>
      </c>
      <c r="AG2512" s="51">
        <v>19.304392295455212</v>
      </c>
      <c r="AH2512" s="51">
        <v>0.23596038475996728</v>
      </c>
      <c r="AI2512" s="51">
        <v>0.17935549060972655</v>
      </c>
      <c r="AJ2512" s="51">
        <v>0.11715383591147577</v>
      </c>
      <c r="AK2512" s="51">
        <v>139.41968220546804</v>
      </c>
      <c r="AL2512" s="51">
        <v>85.440874021147536</v>
      </c>
      <c r="AM2512" s="51">
        <v>193.39849038978855</v>
      </c>
    </row>
    <row r="2513" spans="1:39">
      <c r="A2513" t="s">
        <v>5167</v>
      </c>
      <c r="B2513">
        <v>7</v>
      </c>
      <c r="C2513" t="s">
        <v>5168</v>
      </c>
      <c r="D2513" t="s">
        <v>4149</v>
      </c>
      <c r="E2513" t="s">
        <v>137</v>
      </c>
      <c r="F2513" t="s">
        <v>138</v>
      </c>
      <c r="G2513" t="s">
        <v>139</v>
      </c>
      <c r="H2513" t="s">
        <v>140</v>
      </c>
      <c r="I2513" t="s">
        <v>10</v>
      </c>
      <c r="J2513" t="s">
        <v>4150</v>
      </c>
      <c r="K2513">
        <v>50</v>
      </c>
      <c r="L2513">
        <v>79472120</v>
      </c>
      <c r="M2513" t="s">
        <v>2145</v>
      </c>
      <c r="N2513">
        <v>510</v>
      </c>
      <c r="O2513">
        <v>3559715.1990400264</v>
      </c>
      <c r="P2513" s="49" t="s">
        <v>34</v>
      </c>
      <c r="Q2513" s="49">
        <v>8750000</v>
      </c>
      <c r="R2513" s="49">
        <v>32.510452999999998</v>
      </c>
      <c r="S2513" s="49">
        <v>52.540310169999998</v>
      </c>
      <c r="T2513" s="49">
        <v>91.068026500905589</v>
      </c>
      <c r="U2513" s="49" t="s">
        <v>2146</v>
      </c>
      <c r="V2513" s="49">
        <v>0.38716777524115931</v>
      </c>
      <c r="W2513" s="49">
        <v>1.46361538099982</v>
      </c>
      <c r="X2513" s="49">
        <v>2.8030414572599698</v>
      </c>
      <c r="Y2513" s="49">
        <v>43.290639746693699</v>
      </c>
      <c r="Z2513" s="49">
        <v>0.42787999999999998</v>
      </c>
      <c r="AA2513" s="49">
        <v>144.40234570000001</v>
      </c>
      <c r="AB2513" s="49">
        <v>1.7927415840000001</v>
      </c>
      <c r="AC2513" s="51">
        <v>0.6227652678487694</v>
      </c>
      <c r="AD2513" s="53">
        <v>87500</v>
      </c>
      <c r="AE2513" s="51">
        <v>40.682459417600299</v>
      </c>
      <c r="AF2513" s="51">
        <v>107.84388591581488</v>
      </c>
      <c r="AG2513" s="51">
        <v>19.354360024626214</v>
      </c>
      <c r="AH2513" s="51">
        <v>0.23583695943500593</v>
      </c>
      <c r="AI2513" s="51">
        <v>0.17946645616734005</v>
      </c>
      <c r="AJ2513" s="51">
        <v>0.11715383591147577</v>
      </c>
      <c r="AK2513" s="51">
        <v>139.50593985348112</v>
      </c>
      <c r="AL2513" s="51">
        <v>85.493735487481857</v>
      </c>
      <c r="AM2513" s="51">
        <v>193.51814421948038</v>
      </c>
    </row>
    <row r="2514" spans="1:39">
      <c r="A2514" t="s">
        <v>5169</v>
      </c>
      <c r="B2514">
        <v>7</v>
      </c>
      <c r="C2514" t="s">
        <v>5170</v>
      </c>
      <c r="D2514" t="s">
        <v>4149</v>
      </c>
      <c r="E2514" t="s">
        <v>137</v>
      </c>
      <c r="F2514" t="s">
        <v>138</v>
      </c>
      <c r="G2514" t="s">
        <v>139</v>
      </c>
      <c r="H2514" t="s">
        <v>140</v>
      </c>
      <c r="I2514" t="s">
        <v>10</v>
      </c>
      <c r="J2514" t="s">
        <v>4150</v>
      </c>
      <c r="K2514">
        <v>50</v>
      </c>
      <c r="L2514">
        <v>79472120</v>
      </c>
      <c r="M2514" t="s">
        <v>2145</v>
      </c>
      <c r="N2514">
        <v>511</v>
      </c>
      <c r="O2514">
        <v>3566708.7456000266</v>
      </c>
      <c r="P2514" s="49" t="s">
        <v>34</v>
      </c>
      <c r="Q2514" s="49">
        <v>8750000</v>
      </c>
      <c r="R2514" s="49">
        <v>32.510452999999998</v>
      </c>
      <c r="S2514" s="49">
        <v>52.540310169999998</v>
      </c>
      <c r="T2514" s="49">
        <v>91.068026500905589</v>
      </c>
      <c r="U2514" s="49" t="s">
        <v>2146</v>
      </c>
      <c r="V2514" s="49">
        <v>0.38716777524115931</v>
      </c>
      <c r="W2514" s="49">
        <v>1.46361538099982</v>
      </c>
      <c r="X2514" s="49">
        <v>2.8030414572599698</v>
      </c>
      <c r="Y2514" s="49">
        <v>43.290639746693699</v>
      </c>
      <c r="Z2514" s="49">
        <v>0.42787999999999998</v>
      </c>
      <c r="AA2514" s="49">
        <v>144.40234570000001</v>
      </c>
      <c r="AB2514" s="49">
        <v>1.7927415840000001</v>
      </c>
      <c r="AC2514" s="51">
        <v>0.6227652678487694</v>
      </c>
      <c r="AD2514" s="53">
        <v>87500</v>
      </c>
      <c r="AE2514" s="51">
        <v>40.762385664000305</v>
      </c>
      <c r="AF2514" s="51">
        <v>108.05575995494225</v>
      </c>
      <c r="AG2514" s="51">
        <v>19.404301301380009</v>
      </c>
      <c r="AH2514" s="51">
        <v>0.23571210970199946</v>
      </c>
      <c r="AI2514" s="51">
        <v>0.17957674176250607</v>
      </c>
      <c r="AJ2514" s="51">
        <v>0.11715383591147577</v>
      </c>
      <c r="AK2514" s="51">
        <v>139.59166894143721</v>
      </c>
      <c r="AL2514" s="51">
        <v>85.546273035180533</v>
      </c>
      <c r="AM2514" s="51">
        <v>193.63706484769386</v>
      </c>
    </row>
    <row r="2515" spans="1:39">
      <c r="A2515" t="s">
        <v>5171</v>
      </c>
      <c r="B2515">
        <v>7</v>
      </c>
      <c r="C2515" t="s">
        <v>5172</v>
      </c>
      <c r="D2515" t="s">
        <v>4149</v>
      </c>
      <c r="E2515" t="s">
        <v>137</v>
      </c>
      <c r="F2515" t="s">
        <v>138</v>
      </c>
      <c r="G2515" t="s">
        <v>139</v>
      </c>
      <c r="H2515" t="s">
        <v>140</v>
      </c>
      <c r="I2515" t="s">
        <v>10</v>
      </c>
      <c r="J2515" t="s">
        <v>4150</v>
      </c>
      <c r="K2515">
        <v>50</v>
      </c>
      <c r="L2515">
        <v>79472120</v>
      </c>
      <c r="M2515" t="s">
        <v>2145</v>
      </c>
      <c r="N2515">
        <v>512</v>
      </c>
      <c r="O2515">
        <v>3573702.2921600267</v>
      </c>
      <c r="P2515" s="49" t="s">
        <v>34</v>
      </c>
      <c r="Q2515" s="49">
        <v>8750000</v>
      </c>
      <c r="R2515" s="49">
        <v>32.510452999999998</v>
      </c>
      <c r="S2515" s="49">
        <v>52.540310169999998</v>
      </c>
      <c r="T2515" s="49">
        <v>91.068026500905589</v>
      </c>
      <c r="U2515" s="49" t="s">
        <v>2146</v>
      </c>
      <c r="V2515" s="49">
        <v>0.38716777524115931</v>
      </c>
      <c r="W2515" s="49">
        <v>1.46361538099982</v>
      </c>
      <c r="X2515" s="49">
        <v>2.8030414572599698</v>
      </c>
      <c r="Y2515" s="49">
        <v>43.290639746693699</v>
      </c>
      <c r="Z2515" s="49">
        <v>0.42787999999999998</v>
      </c>
      <c r="AA2515" s="49">
        <v>144.40234570000001</v>
      </c>
      <c r="AB2515" s="49">
        <v>1.7927415840000001</v>
      </c>
      <c r="AC2515" s="51">
        <v>0.6227652678487694</v>
      </c>
      <c r="AD2515" s="53">
        <v>87500</v>
      </c>
      <c r="AE2515" s="51">
        <v>40.842311910400305</v>
      </c>
      <c r="AF2515" s="51">
        <v>108.26763399406957</v>
      </c>
      <c r="AG2515" s="51">
        <v>19.454215825081526</v>
      </c>
      <c r="AH2515" s="51">
        <v>0.23558584103605748</v>
      </c>
      <c r="AI2515" s="51">
        <v>0.1796863486103995</v>
      </c>
      <c r="AJ2515" s="51">
        <v>0.11715383591147577</v>
      </c>
      <c r="AK2515" s="51">
        <v>139.67687041393685</v>
      </c>
      <c r="AL2515" s="51">
        <v>85.59848724312522</v>
      </c>
      <c r="AM2515" s="51">
        <v>193.75525358474849</v>
      </c>
    </row>
    <row r="2516" spans="1:39">
      <c r="A2516" t="s">
        <v>5173</v>
      </c>
      <c r="B2516">
        <v>7</v>
      </c>
      <c r="C2516" t="s">
        <v>5174</v>
      </c>
      <c r="D2516" t="s">
        <v>4149</v>
      </c>
      <c r="E2516" t="s">
        <v>137</v>
      </c>
      <c r="F2516" t="s">
        <v>138</v>
      </c>
      <c r="G2516" t="s">
        <v>139</v>
      </c>
      <c r="H2516" t="s">
        <v>140</v>
      </c>
      <c r="I2516" t="s">
        <v>10</v>
      </c>
      <c r="J2516" t="s">
        <v>4150</v>
      </c>
      <c r="K2516">
        <v>50</v>
      </c>
      <c r="L2516">
        <v>79472120</v>
      </c>
      <c r="M2516" t="s">
        <v>2145</v>
      </c>
      <c r="N2516">
        <v>513</v>
      </c>
      <c r="O2516">
        <v>3580695.8387200269</v>
      </c>
      <c r="P2516" s="49" t="s">
        <v>34</v>
      </c>
      <c r="Q2516" s="49">
        <v>8750000</v>
      </c>
      <c r="R2516" s="49">
        <v>32.510452999999998</v>
      </c>
      <c r="S2516" s="49">
        <v>52.540310169999998</v>
      </c>
      <c r="T2516" s="49">
        <v>91.068026500905589</v>
      </c>
      <c r="U2516" s="49" t="s">
        <v>2146</v>
      </c>
      <c r="V2516" s="49">
        <v>0.38716777524115931</v>
      </c>
      <c r="W2516" s="49">
        <v>1.46361538099982</v>
      </c>
      <c r="X2516" s="49">
        <v>2.8030414572599698</v>
      </c>
      <c r="Y2516" s="49">
        <v>43.290639746693699</v>
      </c>
      <c r="Z2516" s="49">
        <v>0.42787999999999998</v>
      </c>
      <c r="AA2516" s="49">
        <v>144.40234570000001</v>
      </c>
      <c r="AB2516" s="49">
        <v>1.7927415840000001</v>
      </c>
      <c r="AC2516" s="51">
        <v>0.6227652678487694</v>
      </c>
      <c r="AD2516" s="53">
        <v>87500</v>
      </c>
      <c r="AE2516" s="51">
        <v>40.922238156800304</v>
      </c>
      <c r="AF2516" s="51">
        <v>108.47950803319691</v>
      </c>
      <c r="AG2516" s="51">
        <v>19.504103296256101</v>
      </c>
      <c r="AH2516" s="51">
        <v>0.23545815891390179</v>
      </c>
      <c r="AI2516" s="51">
        <v>0.17979527792739855</v>
      </c>
      <c r="AJ2516" s="51">
        <v>0.11715383591147577</v>
      </c>
      <c r="AK2516" s="51">
        <v>139.761545216516</v>
      </c>
      <c r="AL2516" s="51">
        <v>85.650378690770808</v>
      </c>
      <c r="AM2516" s="51">
        <v>193.87271174226117</v>
      </c>
    </row>
    <row r="2517" spans="1:39">
      <c r="A2517" t="s">
        <v>5175</v>
      </c>
      <c r="B2517">
        <v>7</v>
      </c>
      <c r="C2517" t="s">
        <v>5176</v>
      </c>
      <c r="D2517" t="s">
        <v>4149</v>
      </c>
      <c r="E2517" t="s">
        <v>137</v>
      </c>
      <c r="F2517" t="s">
        <v>138</v>
      </c>
      <c r="G2517" t="s">
        <v>139</v>
      </c>
      <c r="H2517" t="s">
        <v>140</v>
      </c>
      <c r="I2517" t="s">
        <v>10</v>
      </c>
      <c r="J2517" t="s">
        <v>4150</v>
      </c>
      <c r="K2517">
        <v>50</v>
      </c>
      <c r="L2517">
        <v>79472120</v>
      </c>
      <c r="M2517" t="s">
        <v>2145</v>
      </c>
      <c r="N2517">
        <v>514</v>
      </c>
      <c r="O2517">
        <v>3587689.3852800271</v>
      </c>
      <c r="P2517" s="49" t="s">
        <v>34</v>
      </c>
      <c r="Q2517" s="49">
        <v>8750000</v>
      </c>
      <c r="R2517" s="49">
        <v>32.510452999999998</v>
      </c>
      <c r="S2517" s="49">
        <v>52.540310169999998</v>
      </c>
      <c r="T2517" s="49">
        <v>91.068026500905589</v>
      </c>
      <c r="U2517" s="49" t="s">
        <v>2146</v>
      </c>
      <c r="V2517" s="49">
        <v>0.38716777524115931</v>
      </c>
      <c r="W2517" s="49">
        <v>1.46361538099982</v>
      </c>
      <c r="X2517" s="49">
        <v>2.8030414572599698</v>
      </c>
      <c r="Y2517" s="49">
        <v>43.290639746693699</v>
      </c>
      <c r="Z2517" s="49">
        <v>0.42787999999999998</v>
      </c>
      <c r="AA2517" s="49">
        <v>144.40234570000001</v>
      </c>
      <c r="AB2517" s="49">
        <v>1.7927415840000001</v>
      </c>
      <c r="AC2517" s="51">
        <v>0.6227652678487694</v>
      </c>
      <c r="AD2517" s="53">
        <v>87500</v>
      </c>
      <c r="AE2517" s="51">
        <v>41.002164403200311</v>
      </c>
      <c r="AF2517" s="51">
        <v>108.69138207232426</v>
      </c>
      <c r="AG2517" s="51">
        <v>19.553963416589763</v>
      </c>
      <c r="AH2517" s="51">
        <v>0.23532906881381693</v>
      </c>
      <c r="AI2517" s="51">
        <v>0.17990353093107578</v>
      </c>
      <c r="AJ2517" s="51">
        <v>0.11715383591147577</v>
      </c>
      <c r="AK2517" s="51">
        <v>139.84569429563902</v>
      </c>
      <c r="AL2517" s="51">
        <v>85.70194795814119</v>
      </c>
      <c r="AM2517" s="51">
        <v>193.98944063313687</v>
      </c>
    </row>
    <row r="2518" spans="1:39">
      <c r="A2518" t="s">
        <v>5177</v>
      </c>
      <c r="B2518">
        <v>7</v>
      </c>
      <c r="C2518" t="s">
        <v>5178</v>
      </c>
      <c r="D2518" t="s">
        <v>4149</v>
      </c>
      <c r="E2518" t="s">
        <v>137</v>
      </c>
      <c r="F2518" t="s">
        <v>138</v>
      </c>
      <c r="G2518" t="s">
        <v>139</v>
      </c>
      <c r="H2518" t="s">
        <v>140</v>
      </c>
      <c r="I2518" t="s">
        <v>10</v>
      </c>
      <c r="J2518" t="s">
        <v>4150</v>
      </c>
      <c r="K2518">
        <v>50</v>
      </c>
      <c r="L2518">
        <v>79472120</v>
      </c>
      <c r="M2518" t="s">
        <v>2145</v>
      </c>
      <c r="N2518">
        <v>515</v>
      </c>
      <c r="O2518">
        <v>3594682.9318400272</v>
      </c>
      <c r="P2518" s="49" t="s">
        <v>34</v>
      </c>
      <c r="Q2518" s="49">
        <v>8750000</v>
      </c>
      <c r="R2518" s="49">
        <v>32.510452999999998</v>
      </c>
      <c r="S2518" s="49">
        <v>52.540310169999998</v>
      </c>
      <c r="T2518" s="49">
        <v>91.068026500905589</v>
      </c>
      <c r="U2518" s="49" t="s">
        <v>2146</v>
      </c>
      <c r="V2518" s="49">
        <v>0.38716777524115931</v>
      </c>
      <c r="W2518" s="49">
        <v>1.46361538099982</v>
      </c>
      <c r="X2518" s="49">
        <v>2.8030414572599698</v>
      </c>
      <c r="Y2518" s="49">
        <v>43.290639746693699</v>
      </c>
      <c r="Z2518" s="49">
        <v>0.42787999999999998</v>
      </c>
      <c r="AA2518" s="49">
        <v>144.40234570000001</v>
      </c>
      <c r="AB2518" s="49">
        <v>1.7927415840000001</v>
      </c>
      <c r="AC2518" s="51">
        <v>0.6227652678487694</v>
      </c>
      <c r="AD2518" s="53">
        <v>87500</v>
      </c>
      <c r="AE2518" s="51">
        <v>41.08209064960031</v>
      </c>
      <c r="AF2518" s="51">
        <v>108.9032561114516</v>
      </c>
      <c r="AG2518" s="51">
        <v>19.603795888929472</v>
      </c>
      <c r="AH2518" s="51">
        <v>0.2351985762151792</v>
      </c>
      <c r="AI2518" s="51">
        <v>0.18001110884018881</v>
      </c>
      <c r="AJ2518" s="51">
        <v>0.11715383591147577</v>
      </c>
      <c r="AK2518" s="51">
        <v>139.92931859869148</v>
      </c>
      <c r="AL2518" s="51">
        <v>85.753195625824716</v>
      </c>
      <c r="AM2518" s="51">
        <v>194.1054415715582</v>
      </c>
    </row>
    <row r="2519" spans="1:39">
      <c r="A2519" t="s">
        <v>5179</v>
      </c>
      <c r="B2519">
        <v>7</v>
      </c>
      <c r="C2519" t="s">
        <v>5180</v>
      </c>
      <c r="D2519" t="s">
        <v>4149</v>
      </c>
      <c r="E2519" t="s">
        <v>137</v>
      </c>
      <c r="F2519" t="s">
        <v>138</v>
      </c>
      <c r="G2519" t="s">
        <v>139</v>
      </c>
      <c r="H2519" t="s">
        <v>140</v>
      </c>
      <c r="I2519" t="s">
        <v>10</v>
      </c>
      <c r="J2519" t="s">
        <v>4150</v>
      </c>
      <c r="K2519">
        <v>50</v>
      </c>
      <c r="L2519">
        <v>79472120</v>
      </c>
      <c r="M2519" t="s">
        <v>2145</v>
      </c>
      <c r="N2519">
        <v>516</v>
      </c>
      <c r="O2519">
        <v>3601676.4784000274</v>
      </c>
      <c r="P2519" s="49" t="s">
        <v>34</v>
      </c>
      <c r="Q2519" s="49">
        <v>8750000</v>
      </c>
      <c r="R2519" s="49">
        <v>32.510452999999998</v>
      </c>
      <c r="S2519" s="49">
        <v>52.540310169999998</v>
      </c>
      <c r="T2519" s="49">
        <v>91.068026500905589</v>
      </c>
      <c r="U2519" s="49" t="s">
        <v>2146</v>
      </c>
      <c r="V2519" s="49">
        <v>0.38716777524115931</v>
      </c>
      <c r="W2519" s="49">
        <v>1.46361538099982</v>
      </c>
      <c r="X2519" s="49">
        <v>2.8030414572599698</v>
      </c>
      <c r="Y2519" s="49">
        <v>43.290639746693699</v>
      </c>
      <c r="Z2519" s="49">
        <v>0.42787999999999998</v>
      </c>
      <c r="AA2519" s="49">
        <v>144.40234570000001</v>
      </c>
      <c r="AB2519" s="49">
        <v>1.7927415840000001</v>
      </c>
      <c r="AC2519" s="51">
        <v>0.6227652678487694</v>
      </c>
      <c r="AD2519" s="53">
        <v>87500</v>
      </c>
      <c r="AE2519" s="51">
        <v>41.16201689600031</v>
      </c>
      <c r="AF2519" s="51">
        <v>109.11513015057893</v>
      </c>
      <c r="AG2519" s="51">
        <v>19.653600417283464</v>
      </c>
      <c r="AH2519" s="51">
        <v>0.23506668659891256</v>
      </c>
      <c r="AI2519" s="51">
        <v>0.18011801287467177</v>
      </c>
      <c r="AJ2519" s="51">
        <v>0.11715383591147577</v>
      </c>
      <c r="AK2519" s="51">
        <v>140.01241907397343</v>
      </c>
      <c r="AL2519" s="51">
        <v>85.804122274970283</v>
      </c>
      <c r="AM2519" s="51">
        <v>194.22071587297657</v>
      </c>
    </row>
    <row r="2520" spans="1:39">
      <c r="A2520" t="s">
        <v>5181</v>
      </c>
      <c r="B2520">
        <v>7</v>
      </c>
      <c r="C2520" t="s">
        <v>5182</v>
      </c>
      <c r="D2520" t="s">
        <v>4149</v>
      </c>
      <c r="E2520" t="s">
        <v>137</v>
      </c>
      <c r="F2520" t="s">
        <v>138</v>
      </c>
      <c r="G2520" t="s">
        <v>139</v>
      </c>
      <c r="H2520" t="s">
        <v>140</v>
      </c>
      <c r="I2520" t="s">
        <v>10</v>
      </c>
      <c r="J2520" t="s">
        <v>4150</v>
      </c>
      <c r="K2520">
        <v>50</v>
      </c>
      <c r="L2520">
        <v>79472120</v>
      </c>
      <c r="M2520" t="s">
        <v>2145</v>
      </c>
      <c r="N2520">
        <v>517</v>
      </c>
      <c r="O2520">
        <v>3608670.0249600275</v>
      </c>
      <c r="P2520" s="49" t="s">
        <v>34</v>
      </c>
      <c r="Q2520" s="49">
        <v>8750000</v>
      </c>
      <c r="R2520" s="49">
        <v>32.510452999999998</v>
      </c>
      <c r="S2520" s="49">
        <v>52.540310169999998</v>
      </c>
      <c r="T2520" s="49">
        <v>91.068026500905589</v>
      </c>
      <c r="U2520" s="49" t="s">
        <v>2146</v>
      </c>
      <c r="V2520" s="49">
        <v>0.38716777524115931</v>
      </c>
      <c r="W2520" s="49">
        <v>1.46361538099982</v>
      </c>
      <c r="X2520" s="49">
        <v>2.8030414572599698</v>
      </c>
      <c r="Y2520" s="49">
        <v>43.290639746693699</v>
      </c>
      <c r="Z2520" s="49">
        <v>0.42787999999999998</v>
      </c>
      <c r="AA2520" s="49">
        <v>144.40234570000001</v>
      </c>
      <c r="AB2520" s="49">
        <v>1.7927415840000001</v>
      </c>
      <c r="AC2520" s="51">
        <v>0.6227652678487694</v>
      </c>
      <c r="AD2520" s="53">
        <v>87500</v>
      </c>
      <c r="AE2520" s="51">
        <v>41.241943142400316</v>
      </c>
      <c r="AF2520" s="51">
        <v>109.32700418970629</v>
      </c>
      <c r="AG2520" s="51">
        <v>19.703376706821484</v>
      </c>
      <c r="AH2520" s="51">
        <v>0.23493340544709493</v>
      </c>
      <c r="AI2520" s="51">
        <v>0.18022424425562611</v>
      </c>
      <c r="AJ2520" s="51">
        <v>0.11715383591147577</v>
      </c>
      <c r="AK2520" s="51">
        <v>140.09499667069238</v>
      </c>
      <c r="AL2520" s="51">
        <v>85.854728487282799</v>
      </c>
      <c r="AM2520" s="51">
        <v>194.33526485410198</v>
      </c>
    </row>
    <row r="2521" spans="1:39">
      <c r="A2521" t="s">
        <v>5183</v>
      </c>
      <c r="B2521">
        <v>7</v>
      </c>
      <c r="C2521" t="s">
        <v>5184</v>
      </c>
      <c r="D2521" t="s">
        <v>4149</v>
      </c>
      <c r="E2521" t="s">
        <v>137</v>
      </c>
      <c r="F2521" t="s">
        <v>138</v>
      </c>
      <c r="G2521" t="s">
        <v>139</v>
      </c>
      <c r="H2521" t="s">
        <v>140</v>
      </c>
      <c r="I2521" t="s">
        <v>10</v>
      </c>
      <c r="J2521" t="s">
        <v>4150</v>
      </c>
      <c r="K2521">
        <v>50</v>
      </c>
      <c r="L2521">
        <v>79472120</v>
      </c>
      <c r="M2521" t="s">
        <v>2145</v>
      </c>
      <c r="N2521">
        <v>518</v>
      </c>
      <c r="O2521">
        <v>3615663.5715200277</v>
      </c>
      <c r="P2521" s="49" t="s">
        <v>34</v>
      </c>
      <c r="Q2521" s="49">
        <v>8750000</v>
      </c>
      <c r="R2521" s="49">
        <v>32.510452999999998</v>
      </c>
      <c r="S2521" s="49">
        <v>52.540310169999998</v>
      </c>
      <c r="T2521" s="49">
        <v>91.068026500905589</v>
      </c>
      <c r="U2521" s="49" t="s">
        <v>2146</v>
      </c>
      <c r="V2521" s="49">
        <v>0.38716777524115931</v>
      </c>
      <c r="W2521" s="49">
        <v>1.46361538099982</v>
      </c>
      <c r="X2521" s="49">
        <v>2.8030414572599698</v>
      </c>
      <c r="Y2521" s="49">
        <v>43.290639746693699</v>
      </c>
      <c r="Z2521" s="49">
        <v>0.42787999999999998</v>
      </c>
      <c r="AA2521" s="49">
        <v>144.40234570000001</v>
      </c>
      <c r="AB2521" s="49">
        <v>1.7927415840000001</v>
      </c>
      <c r="AC2521" s="51">
        <v>0.6227652678487694</v>
      </c>
      <c r="AD2521" s="53">
        <v>87500</v>
      </c>
      <c r="AE2521" s="51">
        <v>41.321869388800316</v>
      </c>
      <c r="AF2521" s="51">
        <v>109.53887822883362</v>
      </c>
      <c r="AG2521" s="51">
        <v>19.753124463874968</v>
      </c>
      <c r="AH2521" s="51">
        <v>0.23479873824270675</v>
      </c>
      <c r="AI2521" s="51">
        <v>0.18032980420531097</v>
      </c>
      <c r="AJ2521" s="51">
        <v>0.11715383591147577</v>
      </c>
      <c r="AK2521" s="51">
        <v>140.17705233895578</v>
      </c>
      <c r="AL2521" s="51">
        <v>85.905014845018727</v>
      </c>
      <c r="AM2521" s="51">
        <v>194.44908983289281</v>
      </c>
    </row>
    <row r="2522" spans="1:39">
      <c r="A2522" t="s">
        <v>5185</v>
      </c>
      <c r="B2522">
        <v>7</v>
      </c>
      <c r="C2522" t="s">
        <v>5186</v>
      </c>
      <c r="D2522" t="s">
        <v>4149</v>
      </c>
      <c r="E2522" t="s">
        <v>137</v>
      </c>
      <c r="F2522" t="s">
        <v>138</v>
      </c>
      <c r="G2522" t="s">
        <v>139</v>
      </c>
      <c r="H2522" t="s">
        <v>140</v>
      </c>
      <c r="I2522" t="s">
        <v>10</v>
      </c>
      <c r="J2522" t="s">
        <v>4150</v>
      </c>
      <c r="K2522">
        <v>50</v>
      </c>
      <c r="L2522">
        <v>79472120</v>
      </c>
      <c r="M2522" t="s">
        <v>2145</v>
      </c>
      <c r="N2522">
        <v>519</v>
      </c>
      <c r="O2522">
        <v>3622657.1180800279</v>
      </c>
      <c r="P2522" s="49" t="s">
        <v>34</v>
      </c>
      <c r="Q2522" s="49">
        <v>8750000</v>
      </c>
      <c r="R2522" s="49">
        <v>32.510452999999998</v>
      </c>
      <c r="S2522" s="49">
        <v>52.540310169999998</v>
      </c>
      <c r="T2522" s="49">
        <v>91.068026500905589</v>
      </c>
      <c r="U2522" s="49" t="s">
        <v>2146</v>
      </c>
      <c r="V2522" s="49">
        <v>0.38716777524115931</v>
      </c>
      <c r="W2522" s="49">
        <v>1.46361538099982</v>
      </c>
      <c r="X2522" s="49">
        <v>2.8030414572599698</v>
      </c>
      <c r="Y2522" s="49">
        <v>43.290639746693699</v>
      </c>
      <c r="Z2522" s="49">
        <v>0.42787999999999998</v>
      </c>
      <c r="AA2522" s="49">
        <v>144.40234570000001</v>
      </c>
      <c r="AB2522" s="49">
        <v>1.7927415840000001</v>
      </c>
      <c r="AC2522" s="51">
        <v>0.6227652678487694</v>
      </c>
      <c r="AD2522" s="53">
        <v>87500</v>
      </c>
      <c r="AE2522" s="51">
        <v>41.401795635200315</v>
      </c>
      <c r="AF2522" s="51">
        <v>109.75075226796096</v>
      </c>
      <c r="AG2522" s="51">
        <v>19.802843395937355</v>
      </c>
      <c r="AH2522" s="51">
        <v>0.23466269047009269</v>
      </c>
      <c r="AI2522" s="51">
        <v>0.18043469394713488</v>
      </c>
      <c r="AJ2522" s="51">
        <v>0.11715383591147577</v>
      </c>
      <c r="AK2522" s="51">
        <v>140.25858702976444</v>
      </c>
      <c r="AL2522" s="51">
        <v>85.954981930982029</v>
      </c>
      <c r="AM2522" s="51">
        <v>194.56219212854688</v>
      </c>
    </row>
    <row r="2523" spans="1:39">
      <c r="A2523" t="s">
        <v>5187</v>
      </c>
      <c r="B2523">
        <v>7</v>
      </c>
      <c r="C2523" t="s">
        <v>5188</v>
      </c>
      <c r="D2523" t="s">
        <v>4149</v>
      </c>
      <c r="E2523" t="s">
        <v>137</v>
      </c>
      <c r="F2523" t="s">
        <v>138</v>
      </c>
      <c r="G2523" t="s">
        <v>139</v>
      </c>
      <c r="H2523" t="s">
        <v>140</v>
      </c>
      <c r="I2523" t="s">
        <v>10</v>
      </c>
      <c r="J2523" t="s">
        <v>4150</v>
      </c>
      <c r="K2523">
        <v>50</v>
      </c>
      <c r="L2523">
        <v>79472120</v>
      </c>
      <c r="M2523" t="s">
        <v>2145</v>
      </c>
      <c r="N2523">
        <v>520</v>
      </c>
      <c r="O2523">
        <v>3629650.664640028</v>
      </c>
      <c r="P2523" s="49" t="s">
        <v>34</v>
      </c>
      <c r="Q2523" s="49">
        <v>8750000</v>
      </c>
      <c r="R2523" s="49">
        <v>32.510452999999998</v>
      </c>
      <c r="S2523" s="49">
        <v>52.540310169999998</v>
      </c>
      <c r="T2523" s="49">
        <v>91.068026500905589</v>
      </c>
      <c r="U2523" s="49" t="s">
        <v>2146</v>
      </c>
      <c r="V2523" s="49">
        <v>0.38716777524115931</v>
      </c>
      <c r="W2523" s="49">
        <v>1.46361538099982</v>
      </c>
      <c r="X2523" s="49">
        <v>2.8030414572599698</v>
      </c>
      <c r="Y2523" s="49">
        <v>43.290639746693699</v>
      </c>
      <c r="Z2523" s="49">
        <v>0.42787999999999998</v>
      </c>
      <c r="AA2523" s="49">
        <v>144.40234570000001</v>
      </c>
      <c r="AB2523" s="49">
        <v>1.7927415840000001</v>
      </c>
      <c r="AC2523" s="51">
        <v>0.6227652678487694</v>
      </c>
      <c r="AD2523" s="53">
        <v>87500</v>
      </c>
      <c r="AE2523" s="51">
        <v>41.481721881600322</v>
      </c>
      <c r="AF2523" s="51">
        <v>109.96262630708831</v>
      </c>
      <c r="AG2523" s="51">
        <v>19.852533211664223</v>
      </c>
      <c r="AH2523" s="51">
        <v>0.23452526761431544</v>
      </c>
      <c r="AI2523" s="51">
        <v>0.18053891470564584</v>
      </c>
      <c r="AJ2523" s="51">
        <v>0.11715383591147577</v>
      </c>
      <c r="AK2523" s="51">
        <v>140.33960169500506</v>
      </c>
      <c r="AL2523" s="51">
        <v>86.004630328519525</v>
      </c>
      <c r="AM2523" s="51">
        <v>194.67457306149058</v>
      </c>
    </row>
    <row r="2524" spans="1:39">
      <c r="A2524" t="s">
        <v>5189</v>
      </c>
      <c r="B2524">
        <v>7</v>
      </c>
      <c r="C2524" t="s">
        <v>5190</v>
      </c>
      <c r="D2524" t="s">
        <v>4149</v>
      </c>
      <c r="E2524" t="s">
        <v>137</v>
      </c>
      <c r="F2524" t="s">
        <v>138</v>
      </c>
      <c r="G2524" t="s">
        <v>139</v>
      </c>
      <c r="H2524" t="s">
        <v>140</v>
      </c>
      <c r="I2524" t="s">
        <v>10</v>
      </c>
      <c r="J2524" t="s">
        <v>4150</v>
      </c>
      <c r="K2524">
        <v>50</v>
      </c>
      <c r="L2524">
        <v>79472120</v>
      </c>
      <c r="M2524" t="s">
        <v>2145</v>
      </c>
      <c r="N2524">
        <v>521</v>
      </c>
      <c r="O2524">
        <v>3636644.2112000282</v>
      </c>
      <c r="P2524" s="49" t="s">
        <v>34</v>
      </c>
      <c r="Q2524" s="49">
        <v>8750000</v>
      </c>
      <c r="R2524" s="49">
        <v>32.510452999999998</v>
      </c>
      <c r="S2524" s="49">
        <v>52.540310169999998</v>
      </c>
      <c r="T2524" s="49">
        <v>91.068026500905589</v>
      </c>
      <c r="U2524" s="49" t="s">
        <v>2146</v>
      </c>
      <c r="V2524" s="49">
        <v>0.38716777524115931</v>
      </c>
      <c r="W2524" s="49">
        <v>1.46361538099982</v>
      </c>
      <c r="X2524" s="49">
        <v>2.8030414572599698</v>
      </c>
      <c r="Y2524" s="49">
        <v>43.290639746693699</v>
      </c>
      <c r="Z2524" s="49">
        <v>0.42787999999999998</v>
      </c>
      <c r="AA2524" s="49">
        <v>144.40234570000001</v>
      </c>
      <c r="AB2524" s="49">
        <v>1.7927415840000001</v>
      </c>
      <c r="AC2524" s="51">
        <v>0.6227652678487694</v>
      </c>
      <c r="AD2524" s="53">
        <v>87500</v>
      </c>
      <c r="AE2524" s="51">
        <v>41.561648128000321</v>
      </c>
      <c r="AF2524" s="51">
        <v>110.17450034621564</v>
      </c>
      <c r="AG2524" s="51">
        <v>19.902193620873479</v>
      </c>
      <c r="AH2524" s="51">
        <v>0.23438647516137248</v>
      </c>
      <c r="AI2524" s="51">
        <v>0.18064246770652223</v>
      </c>
      <c r="AJ2524" s="51">
        <v>0.11715383591147577</v>
      </c>
      <c r="AK2524" s="51">
        <v>140.4200972874429</v>
      </c>
      <c r="AL2524" s="51">
        <v>86.053960621516481</v>
      </c>
      <c r="AM2524" s="51">
        <v>194.7862339533693</v>
      </c>
    </row>
    <row r="2525" spans="1:39">
      <c r="A2525" t="s">
        <v>5191</v>
      </c>
      <c r="B2525">
        <v>7</v>
      </c>
      <c r="C2525" t="s">
        <v>5192</v>
      </c>
      <c r="D2525" t="s">
        <v>4149</v>
      </c>
      <c r="E2525" t="s">
        <v>137</v>
      </c>
      <c r="F2525" t="s">
        <v>138</v>
      </c>
      <c r="G2525" t="s">
        <v>139</v>
      </c>
      <c r="H2525" t="s">
        <v>140</v>
      </c>
      <c r="I2525" t="s">
        <v>10</v>
      </c>
      <c r="J2525" t="s">
        <v>4150</v>
      </c>
      <c r="K2525">
        <v>50</v>
      </c>
      <c r="L2525">
        <v>79472120</v>
      </c>
      <c r="M2525" t="s">
        <v>2145</v>
      </c>
      <c r="N2525">
        <v>522</v>
      </c>
      <c r="O2525">
        <v>3643637.7577600284</v>
      </c>
      <c r="P2525" s="49" t="s">
        <v>34</v>
      </c>
      <c r="Q2525" s="49">
        <v>8750000</v>
      </c>
      <c r="R2525" s="49">
        <v>32.510452999999998</v>
      </c>
      <c r="S2525" s="49">
        <v>52.540310169999998</v>
      </c>
      <c r="T2525" s="49">
        <v>91.068026500905589</v>
      </c>
      <c r="U2525" s="49" t="s">
        <v>2146</v>
      </c>
      <c r="V2525" s="49">
        <v>0.38716777524115931</v>
      </c>
      <c r="W2525" s="49">
        <v>1.46361538099982</v>
      </c>
      <c r="X2525" s="49">
        <v>2.8030414572599698</v>
      </c>
      <c r="Y2525" s="49">
        <v>43.290639746693699</v>
      </c>
      <c r="Z2525" s="49">
        <v>0.42787999999999998</v>
      </c>
      <c r="AA2525" s="49">
        <v>144.40234570000001</v>
      </c>
      <c r="AB2525" s="49">
        <v>1.7927415840000001</v>
      </c>
      <c r="AC2525" s="51">
        <v>0.6227652678487694</v>
      </c>
      <c r="AD2525" s="53">
        <v>87500</v>
      </c>
      <c r="AE2525" s="51">
        <v>41.641574374400321</v>
      </c>
      <c r="AF2525" s="51">
        <v>110.38637438534298</v>
      </c>
      <c r="AG2525" s="51">
        <v>19.951824334545599</v>
      </c>
      <c r="AH2525" s="51">
        <v>0.23424631859824438</v>
      </c>
      <c r="AI2525" s="51">
        <v>0.1807453541765639</v>
      </c>
      <c r="AJ2525" s="51">
        <v>0.11715383591147577</v>
      </c>
      <c r="AK2525" s="51">
        <v>140.50007476071505</v>
      </c>
      <c r="AL2525" s="51">
        <v>86.102973394392436</v>
      </c>
      <c r="AM2525" s="51">
        <v>194.89717612703762</v>
      </c>
    </row>
    <row r="2526" spans="1:39">
      <c r="A2526" t="s">
        <v>5193</v>
      </c>
      <c r="B2526">
        <v>7</v>
      </c>
      <c r="C2526" t="s">
        <v>5194</v>
      </c>
      <c r="D2526" t="s">
        <v>4149</v>
      </c>
      <c r="E2526" t="s">
        <v>137</v>
      </c>
      <c r="F2526" t="s">
        <v>138</v>
      </c>
      <c r="G2526" t="s">
        <v>139</v>
      </c>
      <c r="H2526" t="s">
        <v>140</v>
      </c>
      <c r="I2526" t="s">
        <v>10</v>
      </c>
      <c r="J2526" t="s">
        <v>4150</v>
      </c>
      <c r="K2526">
        <v>50</v>
      </c>
      <c r="L2526">
        <v>79472120</v>
      </c>
      <c r="M2526" t="s">
        <v>2145</v>
      </c>
      <c r="N2526">
        <v>523</v>
      </c>
      <c r="O2526">
        <v>3650631.3043200285</v>
      </c>
      <c r="P2526" s="49" t="s">
        <v>34</v>
      </c>
      <c r="Q2526" s="49">
        <v>8750000</v>
      </c>
      <c r="R2526" s="49">
        <v>32.510452999999998</v>
      </c>
      <c r="S2526" s="49">
        <v>52.540310169999998</v>
      </c>
      <c r="T2526" s="49">
        <v>91.068026500905589</v>
      </c>
      <c r="U2526" s="49" t="s">
        <v>2146</v>
      </c>
      <c r="V2526" s="49">
        <v>0.38716777524115931</v>
      </c>
      <c r="W2526" s="49">
        <v>1.46361538099982</v>
      </c>
      <c r="X2526" s="49">
        <v>2.8030414572599698</v>
      </c>
      <c r="Y2526" s="49">
        <v>43.290639746693699</v>
      </c>
      <c r="Z2526" s="49">
        <v>0.42787999999999998</v>
      </c>
      <c r="AA2526" s="49">
        <v>144.40234570000001</v>
      </c>
      <c r="AB2526" s="49">
        <v>1.7927415840000001</v>
      </c>
      <c r="AC2526" s="51">
        <v>0.6227652678487694</v>
      </c>
      <c r="AD2526" s="53">
        <v>87500</v>
      </c>
      <c r="AE2526" s="51">
        <v>41.721500620800327</v>
      </c>
      <c r="AF2526" s="51">
        <v>110.59824842447033</v>
      </c>
      <c r="AG2526" s="51">
        <v>20.001425064823668</v>
      </c>
      <c r="AH2526" s="51">
        <v>0.23410480341225429</v>
      </c>
      <c r="AI2526" s="51">
        <v>0.18084757534368209</v>
      </c>
      <c r="AJ2526" s="51">
        <v>0.11715383591147577</v>
      </c>
      <c r="AK2526" s="51">
        <v>140.5795350693225</v>
      </c>
      <c r="AL2526" s="51">
        <v>86.151669232096367</v>
      </c>
      <c r="AM2526" s="51">
        <v>195.00740090654861</v>
      </c>
    </row>
    <row r="2527" spans="1:39">
      <c r="A2527" t="s">
        <v>5195</v>
      </c>
      <c r="B2527">
        <v>7</v>
      </c>
      <c r="C2527" t="s">
        <v>5196</v>
      </c>
      <c r="D2527" t="s">
        <v>4149</v>
      </c>
      <c r="E2527" t="s">
        <v>137</v>
      </c>
      <c r="F2527" t="s">
        <v>138</v>
      </c>
      <c r="G2527" t="s">
        <v>139</v>
      </c>
      <c r="H2527" t="s">
        <v>140</v>
      </c>
      <c r="I2527" t="s">
        <v>10</v>
      </c>
      <c r="J2527" t="s">
        <v>4150</v>
      </c>
      <c r="K2527">
        <v>50</v>
      </c>
      <c r="L2527">
        <v>79472120</v>
      </c>
      <c r="M2527" t="s">
        <v>2145</v>
      </c>
      <c r="N2527">
        <v>524</v>
      </c>
      <c r="O2527">
        <v>3657624.8508800287</v>
      </c>
      <c r="P2527" s="49" t="s">
        <v>34</v>
      </c>
      <c r="Q2527" s="49">
        <v>8750000</v>
      </c>
      <c r="R2527" s="49">
        <v>32.510452999999998</v>
      </c>
      <c r="S2527" s="49">
        <v>52.540310169999998</v>
      </c>
      <c r="T2527" s="49">
        <v>91.068026500905589</v>
      </c>
      <c r="U2527" s="49" t="s">
        <v>2146</v>
      </c>
      <c r="V2527" s="49">
        <v>0.38716777524115931</v>
      </c>
      <c r="W2527" s="49">
        <v>1.46361538099982</v>
      </c>
      <c r="X2527" s="49">
        <v>2.8030414572599698</v>
      </c>
      <c r="Y2527" s="49">
        <v>43.290639746693699</v>
      </c>
      <c r="Z2527" s="49">
        <v>0.42787999999999998</v>
      </c>
      <c r="AA2527" s="49">
        <v>144.40234570000001</v>
      </c>
      <c r="AB2527" s="49">
        <v>1.7927415840000001</v>
      </c>
      <c r="AC2527" s="51">
        <v>0.6227652678487694</v>
      </c>
      <c r="AD2527" s="53">
        <v>87500</v>
      </c>
      <c r="AE2527" s="51">
        <v>41.801426867200327</v>
      </c>
      <c r="AF2527" s="51">
        <v>110.81012246359766</v>
      </c>
      <c r="AG2527" s="51">
        <v>20.050995525013604</v>
      </c>
      <c r="AH2527" s="51">
        <v>0.23396193509174931</v>
      </c>
      <c r="AI2527" s="51">
        <v>0.18094913243689065</v>
      </c>
      <c r="AJ2527" s="51">
        <v>0.11715383591147577</v>
      </c>
      <c r="AK2527" s="51">
        <v>140.65847916862336</v>
      </c>
      <c r="AL2527" s="51">
        <v>86.200048720102501</v>
      </c>
      <c r="AM2527" s="51">
        <v>195.11690961714419</v>
      </c>
    </row>
    <row r="2528" spans="1:39">
      <c r="A2528" t="s">
        <v>5197</v>
      </c>
      <c r="B2528">
        <v>7</v>
      </c>
      <c r="C2528" t="s">
        <v>5198</v>
      </c>
      <c r="D2528" t="s">
        <v>4149</v>
      </c>
      <c r="E2528" t="s">
        <v>137</v>
      </c>
      <c r="F2528" t="s">
        <v>138</v>
      </c>
      <c r="G2528" t="s">
        <v>139</v>
      </c>
      <c r="H2528" t="s">
        <v>140</v>
      </c>
      <c r="I2528" t="s">
        <v>10</v>
      </c>
      <c r="J2528" t="s">
        <v>4150</v>
      </c>
      <c r="K2528">
        <v>50</v>
      </c>
      <c r="L2528">
        <v>79472120</v>
      </c>
      <c r="M2528" t="s">
        <v>2145</v>
      </c>
      <c r="N2528">
        <v>525</v>
      </c>
      <c r="O2528">
        <v>3664618.3974400288</v>
      </c>
      <c r="P2528" s="49" t="s">
        <v>34</v>
      </c>
      <c r="Q2528" s="49">
        <v>8750000</v>
      </c>
      <c r="R2528" s="49">
        <v>32.510452999999998</v>
      </c>
      <c r="S2528" s="49">
        <v>52.540310169999998</v>
      </c>
      <c r="T2528" s="49">
        <v>91.068026500905589</v>
      </c>
      <c r="U2528" s="49" t="s">
        <v>2146</v>
      </c>
      <c r="V2528" s="49">
        <v>0.38716777524115931</v>
      </c>
      <c r="W2528" s="49">
        <v>1.46361538099982</v>
      </c>
      <c r="X2528" s="49">
        <v>2.8030414572599698</v>
      </c>
      <c r="Y2528" s="49">
        <v>43.290639746693699</v>
      </c>
      <c r="Z2528" s="49">
        <v>0.42787999999999998</v>
      </c>
      <c r="AA2528" s="49">
        <v>144.40234570000001</v>
      </c>
      <c r="AB2528" s="49">
        <v>1.7927415840000001</v>
      </c>
      <c r="AC2528" s="51">
        <v>0.6227652678487694</v>
      </c>
      <c r="AD2528" s="53">
        <v>87500</v>
      </c>
      <c r="AE2528" s="51">
        <v>41.881353113600326</v>
      </c>
      <c r="AF2528" s="51">
        <v>111.021996502725</v>
      </c>
      <c r="AG2528" s="51">
        <v>20.100535429584248</v>
      </c>
      <c r="AH2528" s="51">
        <v>0.23381771912541718</v>
      </c>
      <c r="AI2528" s="51">
        <v>0.18105002668629622</v>
      </c>
      <c r="AJ2528" s="51">
        <v>0.11715383591147577</v>
      </c>
      <c r="AK2528" s="51">
        <v>140.73690801482519</v>
      </c>
      <c r="AL2528" s="51">
        <v>86.248112444405635</v>
      </c>
      <c r="AM2528" s="51">
        <v>195.22570358524473</v>
      </c>
    </row>
    <row r="2529" spans="1:39">
      <c r="A2529" t="s">
        <v>5199</v>
      </c>
      <c r="B2529">
        <v>7</v>
      </c>
      <c r="C2529" t="s">
        <v>5200</v>
      </c>
      <c r="D2529" t="s">
        <v>4149</v>
      </c>
      <c r="E2529" t="s">
        <v>137</v>
      </c>
      <c r="F2529" t="s">
        <v>138</v>
      </c>
      <c r="G2529" t="s">
        <v>139</v>
      </c>
      <c r="H2529" t="s">
        <v>140</v>
      </c>
      <c r="I2529" t="s">
        <v>10</v>
      </c>
      <c r="J2529" t="s">
        <v>4150</v>
      </c>
      <c r="K2529">
        <v>50</v>
      </c>
      <c r="L2529">
        <v>79472120</v>
      </c>
      <c r="M2529" t="s">
        <v>2145</v>
      </c>
      <c r="N2529">
        <v>526</v>
      </c>
      <c r="O2529">
        <v>3671611.944000029</v>
      </c>
      <c r="P2529" s="49" t="s">
        <v>34</v>
      </c>
      <c r="Q2529" s="49">
        <v>8750000</v>
      </c>
      <c r="R2529" s="49">
        <v>32.510452999999998</v>
      </c>
      <c r="S2529" s="49">
        <v>52.540310169999998</v>
      </c>
      <c r="T2529" s="49">
        <v>91.068026500905589</v>
      </c>
      <c r="U2529" s="49" t="s">
        <v>2146</v>
      </c>
      <c r="V2529" s="49">
        <v>0.38716777524115931</v>
      </c>
      <c r="W2529" s="49">
        <v>1.46361538099982</v>
      </c>
      <c r="X2529" s="49">
        <v>2.8030414572599698</v>
      </c>
      <c r="Y2529" s="49">
        <v>43.290639746693699</v>
      </c>
      <c r="Z2529" s="49">
        <v>0.42787999999999998</v>
      </c>
      <c r="AA2529" s="49">
        <v>144.40234570000001</v>
      </c>
      <c r="AB2529" s="49">
        <v>1.7927415840000001</v>
      </c>
      <c r="AC2529" s="51">
        <v>0.6227652678487694</v>
      </c>
      <c r="AD2529" s="53">
        <v>87500</v>
      </c>
      <c r="AE2529" s="51">
        <v>41.961279360000333</v>
      </c>
      <c r="AF2529" s="51">
        <v>111.23387054185235</v>
      </c>
      <c r="AG2529" s="51">
        <v>20.150044494167453</v>
      </c>
      <c r="AH2529" s="51">
        <v>0.23367216100244559</v>
      </c>
      <c r="AI2529" s="51">
        <v>0.1811502593230889</v>
      </c>
      <c r="AJ2529" s="51">
        <v>0.11715383591147577</v>
      </c>
      <c r="AK2529" s="51">
        <v>140.81482256497776</v>
      </c>
      <c r="AL2529" s="51">
        <v>86.295860991516719</v>
      </c>
      <c r="AM2529" s="51">
        <v>195.33378413843877</v>
      </c>
    </row>
    <row r="2530" spans="1:39">
      <c r="A2530" t="s">
        <v>5201</v>
      </c>
      <c r="B2530">
        <v>7</v>
      </c>
      <c r="C2530" t="s">
        <v>5202</v>
      </c>
      <c r="D2530" t="s">
        <v>4149</v>
      </c>
      <c r="E2530" t="s">
        <v>137</v>
      </c>
      <c r="F2530" t="s">
        <v>138</v>
      </c>
      <c r="G2530" t="s">
        <v>139</v>
      </c>
      <c r="H2530" t="s">
        <v>140</v>
      </c>
      <c r="I2530" t="s">
        <v>10</v>
      </c>
      <c r="J2530" t="s">
        <v>4150</v>
      </c>
      <c r="K2530">
        <v>50</v>
      </c>
      <c r="L2530">
        <v>79472120</v>
      </c>
      <c r="M2530" t="s">
        <v>2145</v>
      </c>
      <c r="N2530">
        <v>527</v>
      </c>
      <c r="O2530">
        <v>3678605.4905600292</v>
      </c>
      <c r="P2530" s="49" t="s">
        <v>34</v>
      </c>
      <c r="Q2530" s="49">
        <v>8750000</v>
      </c>
      <c r="R2530" s="49">
        <v>32.510452999999998</v>
      </c>
      <c r="S2530" s="49">
        <v>52.540310169999998</v>
      </c>
      <c r="T2530" s="49">
        <v>91.068026500905589</v>
      </c>
      <c r="U2530" s="49" t="s">
        <v>2146</v>
      </c>
      <c r="V2530" s="49">
        <v>0.38716777524115931</v>
      </c>
      <c r="W2530" s="49">
        <v>1.46361538099982</v>
      </c>
      <c r="X2530" s="49">
        <v>2.8030414572599698</v>
      </c>
      <c r="Y2530" s="49">
        <v>43.290639746693699</v>
      </c>
      <c r="Z2530" s="49">
        <v>0.42787999999999998</v>
      </c>
      <c r="AA2530" s="49">
        <v>144.40234570000001</v>
      </c>
      <c r="AB2530" s="49">
        <v>1.7927415840000001</v>
      </c>
      <c r="AC2530" s="51">
        <v>0.6227652678487694</v>
      </c>
      <c r="AD2530" s="53">
        <v>87500</v>
      </c>
      <c r="AE2530" s="51">
        <v>42.041205606400332</v>
      </c>
      <c r="AF2530" s="51">
        <v>111.44574458097969</v>
      </c>
      <c r="AG2530" s="51">
        <v>20.19952243555819</v>
      </c>
      <c r="AH2530" s="51">
        <v>0.23352526621253858</v>
      </c>
      <c r="AI2530" s="51">
        <v>0.18124983157953273</v>
      </c>
      <c r="AJ2530" s="51">
        <v>0.11715383591147577</v>
      </c>
      <c r="AK2530" s="51">
        <v>140.89222377696566</v>
      </c>
      <c r="AL2530" s="51">
        <v>86.343294948458308</v>
      </c>
      <c r="AM2530" s="51">
        <v>195.44115260547304</v>
      </c>
    </row>
    <row r="2531" spans="1:39">
      <c r="A2531" t="s">
        <v>5203</v>
      </c>
      <c r="B2531">
        <v>7</v>
      </c>
      <c r="C2531" t="s">
        <v>5204</v>
      </c>
      <c r="D2531" t="s">
        <v>4149</v>
      </c>
      <c r="E2531" t="s">
        <v>137</v>
      </c>
      <c r="F2531" t="s">
        <v>138</v>
      </c>
      <c r="G2531" t="s">
        <v>139</v>
      </c>
      <c r="H2531" t="s">
        <v>140</v>
      </c>
      <c r="I2531" t="s">
        <v>10</v>
      </c>
      <c r="J2531" t="s">
        <v>4150</v>
      </c>
      <c r="K2531">
        <v>50</v>
      </c>
      <c r="L2531">
        <v>79472120</v>
      </c>
      <c r="M2531" t="s">
        <v>2145</v>
      </c>
      <c r="N2531">
        <v>528</v>
      </c>
      <c r="O2531">
        <v>3685599.0371200293</v>
      </c>
      <c r="P2531" s="49" t="s">
        <v>34</v>
      </c>
      <c r="Q2531" s="49">
        <v>8750000</v>
      </c>
      <c r="R2531" s="49">
        <v>32.510452999999998</v>
      </c>
      <c r="S2531" s="49">
        <v>52.540310169999998</v>
      </c>
      <c r="T2531" s="49">
        <v>91.068026500905589</v>
      </c>
      <c r="U2531" s="49" t="s">
        <v>2146</v>
      </c>
      <c r="V2531" s="49">
        <v>0.38716777524115931</v>
      </c>
      <c r="W2531" s="49">
        <v>1.46361538099982</v>
      </c>
      <c r="X2531" s="49">
        <v>2.8030414572599698</v>
      </c>
      <c r="Y2531" s="49">
        <v>43.290639746693699</v>
      </c>
      <c r="Z2531" s="49">
        <v>0.42787999999999998</v>
      </c>
      <c r="AA2531" s="49">
        <v>144.40234570000001</v>
      </c>
      <c r="AB2531" s="49">
        <v>1.7927415840000001</v>
      </c>
      <c r="AC2531" s="51">
        <v>0.6227652678487694</v>
      </c>
      <c r="AD2531" s="53">
        <v>87500</v>
      </c>
      <c r="AE2531" s="51">
        <v>42.121131852800332</v>
      </c>
      <c r="AF2531" s="51">
        <v>111.65761862010703</v>
      </c>
      <c r="AG2531" s="51">
        <v>20.248968971714596</v>
      </c>
      <c r="AH2531" s="51">
        <v>0.2333770402455411</v>
      </c>
      <c r="AI2531" s="51">
        <v>0.18134874468895587</v>
      </c>
      <c r="AJ2531" s="51">
        <v>0.11715383591147577</v>
      </c>
      <c r="AK2531" s="51">
        <v>140.96911260950071</v>
      </c>
      <c r="AL2531" s="51">
        <v>86.390414902759858</v>
      </c>
      <c r="AM2531" s="51">
        <v>195.54781031624154</v>
      </c>
    </row>
    <row r="2532" spans="1:39">
      <c r="A2532" t="s">
        <v>5205</v>
      </c>
      <c r="B2532">
        <v>7</v>
      </c>
      <c r="C2532" t="s">
        <v>5206</v>
      </c>
      <c r="D2532" t="s">
        <v>4149</v>
      </c>
      <c r="E2532" t="s">
        <v>137</v>
      </c>
      <c r="F2532" t="s">
        <v>138</v>
      </c>
      <c r="G2532" t="s">
        <v>139</v>
      </c>
      <c r="H2532" t="s">
        <v>140</v>
      </c>
      <c r="I2532" t="s">
        <v>10</v>
      </c>
      <c r="J2532" t="s">
        <v>4150</v>
      </c>
      <c r="K2532">
        <v>50</v>
      </c>
      <c r="L2532">
        <v>79472120</v>
      </c>
      <c r="M2532" t="s">
        <v>2145</v>
      </c>
      <c r="N2532">
        <v>529</v>
      </c>
      <c r="O2532">
        <v>3692592.5836800295</v>
      </c>
      <c r="P2532" s="49" t="s">
        <v>34</v>
      </c>
      <c r="Q2532" s="49">
        <v>8750000</v>
      </c>
      <c r="R2532" s="49">
        <v>32.510452999999998</v>
      </c>
      <c r="S2532" s="49">
        <v>52.540310169999998</v>
      </c>
      <c r="T2532" s="49">
        <v>91.068026500905589</v>
      </c>
      <c r="U2532" s="49" t="s">
        <v>2146</v>
      </c>
      <c r="V2532" s="49">
        <v>0.38716777524115931</v>
      </c>
      <c r="W2532" s="49">
        <v>1.46361538099982</v>
      </c>
      <c r="X2532" s="49">
        <v>2.8030414572599698</v>
      </c>
      <c r="Y2532" s="49">
        <v>43.290639746693699</v>
      </c>
      <c r="Z2532" s="49">
        <v>0.42787999999999998</v>
      </c>
      <c r="AA2532" s="49">
        <v>144.40234570000001</v>
      </c>
      <c r="AB2532" s="49">
        <v>1.7927415840000001</v>
      </c>
      <c r="AC2532" s="51">
        <v>0.6227652678487694</v>
      </c>
      <c r="AD2532" s="53">
        <v>87500</v>
      </c>
      <c r="AE2532" s="51">
        <v>42.201058099200338</v>
      </c>
      <c r="AF2532" s="51">
        <v>111.86949265923438</v>
      </c>
      <c r="AG2532" s="51">
        <v>20.298383821758048</v>
      </c>
      <c r="AH2532" s="51">
        <v>0.23322748859169709</v>
      </c>
      <c r="AI2532" s="51">
        <v>0.18144699988574139</v>
      </c>
      <c r="AJ2532" s="51">
        <v>0.11715383591147577</v>
      </c>
      <c r="AK2532" s="51">
        <v>141.04549002211465</v>
      </c>
      <c r="AL2532" s="51">
        <v>86.437221442453378</v>
      </c>
      <c r="AM2532" s="51">
        <v>195.65375860177588</v>
      </c>
    </row>
    <row r="2533" spans="1:39">
      <c r="A2533" t="s">
        <v>5207</v>
      </c>
      <c r="B2533">
        <v>7</v>
      </c>
      <c r="C2533" t="s">
        <v>5208</v>
      </c>
      <c r="D2533" t="s">
        <v>4149</v>
      </c>
      <c r="E2533" t="s">
        <v>137</v>
      </c>
      <c r="F2533" t="s">
        <v>138</v>
      </c>
      <c r="G2533" t="s">
        <v>139</v>
      </c>
      <c r="H2533" t="s">
        <v>140</v>
      </c>
      <c r="I2533" t="s">
        <v>10</v>
      </c>
      <c r="J2533" t="s">
        <v>4150</v>
      </c>
      <c r="K2533">
        <v>50</v>
      </c>
      <c r="L2533">
        <v>79472120</v>
      </c>
      <c r="M2533" t="s">
        <v>2145</v>
      </c>
      <c r="N2533">
        <v>530</v>
      </c>
      <c r="O2533">
        <v>3699586.1302400297</v>
      </c>
      <c r="P2533" s="49" t="s">
        <v>34</v>
      </c>
      <c r="Q2533" s="49">
        <v>8750000</v>
      </c>
      <c r="R2533" s="49">
        <v>32.510452999999998</v>
      </c>
      <c r="S2533" s="49">
        <v>52.540310169999998</v>
      </c>
      <c r="T2533" s="49">
        <v>91.068026500905589</v>
      </c>
      <c r="U2533" s="49" t="s">
        <v>2146</v>
      </c>
      <c r="V2533" s="49">
        <v>0.38716777524115931</v>
      </c>
      <c r="W2533" s="49">
        <v>1.46361538099982</v>
      </c>
      <c r="X2533" s="49">
        <v>2.8030414572599698</v>
      </c>
      <c r="Y2533" s="49">
        <v>43.290639746693699</v>
      </c>
      <c r="Z2533" s="49">
        <v>0.42787999999999998</v>
      </c>
      <c r="AA2533" s="49">
        <v>144.40234570000001</v>
      </c>
      <c r="AB2533" s="49">
        <v>1.7927415840000001</v>
      </c>
      <c r="AC2533" s="51">
        <v>0.6227652678487694</v>
      </c>
      <c r="AD2533" s="53">
        <v>87500</v>
      </c>
      <c r="AE2533" s="51">
        <v>42.280984345600338</v>
      </c>
      <c r="AF2533" s="51">
        <v>112.08136669836171</v>
      </c>
      <c r="AG2533" s="51">
        <v>20.347766705973175</v>
      </c>
      <c r="AH2533" s="51">
        <v>0.23307661674138022</v>
      </c>
      <c r="AI2533" s="51">
        <v>0.18154459840531725</v>
      </c>
      <c r="AJ2533" s="51">
        <v>0.11715383591147577</v>
      </c>
      <c r="AK2533" s="51">
        <v>141.12135697515149</v>
      </c>
      <c r="AL2533" s="51">
        <v>86.483715156068627</v>
      </c>
      <c r="AM2533" s="51">
        <v>195.75899879423434</v>
      </c>
    </row>
    <row r="2534" spans="1:39">
      <c r="A2534" t="s">
        <v>5209</v>
      </c>
      <c r="B2534">
        <v>7</v>
      </c>
      <c r="C2534" t="s">
        <v>5210</v>
      </c>
      <c r="D2534" t="s">
        <v>4149</v>
      </c>
      <c r="E2534" t="s">
        <v>137</v>
      </c>
      <c r="F2534" t="s">
        <v>138</v>
      </c>
      <c r="G2534" t="s">
        <v>139</v>
      </c>
      <c r="H2534" t="s">
        <v>140</v>
      </c>
      <c r="I2534" t="s">
        <v>10</v>
      </c>
      <c r="J2534" t="s">
        <v>4150</v>
      </c>
      <c r="K2534">
        <v>50</v>
      </c>
      <c r="L2534">
        <v>79472120</v>
      </c>
      <c r="M2534" t="s">
        <v>2145</v>
      </c>
      <c r="N2534">
        <v>531</v>
      </c>
      <c r="O2534">
        <v>3706579.6768000298</v>
      </c>
      <c r="P2534" s="49" t="s">
        <v>34</v>
      </c>
      <c r="Q2534" s="49">
        <v>8750000</v>
      </c>
      <c r="R2534" s="49">
        <v>32.510452999999998</v>
      </c>
      <c r="S2534" s="49">
        <v>52.540310169999998</v>
      </c>
      <c r="T2534" s="49">
        <v>91.068026500905589</v>
      </c>
      <c r="U2534" s="49" t="s">
        <v>2146</v>
      </c>
      <c r="V2534" s="49">
        <v>0.38716777524115931</v>
      </c>
      <c r="W2534" s="49">
        <v>1.46361538099982</v>
      </c>
      <c r="X2534" s="49">
        <v>2.8030414572599698</v>
      </c>
      <c r="Y2534" s="49">
        <v>43.290639746693699</v>
      </c>
      <c r="Z2534" s="49">
        <v>0.42787999999999998</v>
      </c>
      <c r="AA2534" s="49">
        <v>144.40234570000001</v>
      </c>
      <c r="AB2534" s="49">
        <v>1.7927415840000001</v>
      </c>
      <c r="AC2534" s="51">
        <v>0.6227652678487694</v>
      </c>
      <c r="AD2534" s="53">
        <v>87500</v>
      </c>
      <c r="AE2534" s="51">
        <v>42.360910592000337</v>
      </c>
      <c r="AF2534" s="51">
        <v>112.29324073748904</v>
      </c>
      <c r="AG2534" s="51">
        <v>20.397117345807882</v>
      </c>
      <c r="AH2534" s="51">
        <v>0.23292443018489156</v>
      </c>
      <c r="AI2534" s="51">
        <v>0.18164154148414663</v>
      </c>
      <c r="AJ2534" s="51">
        <v>0.11715383591147577</v>
      </c>
      <c r="AK2534" s="51">
        <v>141.19671442976002</v>
      </c>
      <c r="AL2534" s="51">
        <v>86.529896632628535</v>
      </c>
      <c r="AM2534" s="51">
        <v>195.86353222689149</v>
      </c>
    </row>
    <row r="2535" spans="1:39">
      <c r="A2535" t="s">
        <v>5211</v>
      </c>
      <c r="B2535">
        <v>7</v>
      </c>
      <c r="C2535" t="s">
        <v>5212</v>
      </c>
      <c r="D2535" t="s">
        <v>4149</v>
      </c>
      <c r="E2535" t="s">
        <v>137</v>
      </c>
      <c r="F2535" t="s">
        <v>138</v>
      </c>
      <c r="G2535" t="s">
        <v>139</v>
      </c>
      <c r="H2535" t="s">
        <v>140</v>
      </c>
      <c r="I2535" t="s">
        <v>10</v>
      </c>
      <c r="J2535" t="s">
        <v>4150</v>
      </c>
      <c r="K2535">
        <v>50</v>
      </c>
      <c r="L2535">
        <v>79472120</v>
      </c>
      <c r="M2535" t="s">
        <v>2145</v>
      </c>
      <c r="N2535">
        <v>532</v>
      </c>
      <c r="O2535">
        <v>3713573.22336003</v>
      </c>
      <c r="P2535" s="49" t="s">
        <v>34</v>
      </c>
      <c r="Q2535" s="49">
        <v>8750000</v>
      </c>
      <c r="R2535" s="49">
        <v>32.510452999999998</v>
      </c>
      <c r="S2535" s="49">
        <v>52.540310169999998</v>
      </c>
      <c r="T2535" s="49">
        <v>91.068026500905589</v>
      </c>
      <c r="U2535" s="49" t="s">
        <v>2146</v>
      </c>
      <c r="V2535" s="49">
        <v>0.38716777524115931</v>
      </c>
      <c r="W2535" s="49">
        <v>1.46361538099982</v>
      </c>
      <c r="X2535" s="49">
        <v>2.8030414572599698</v>
      </c>
      <c r="Y2535" s="49">
        <v>43.290639746693699</v>
      </c>
      <c r="Z2535" s="49">
        <v>0.42787999999999998</v>
      </c>
      <c r="AA2535" s="49">
        <v>144.40234570000001</v>
      </c>
      <c r="AB2535" s="49">
        <v>1.7927415840000001</v>
      </c>
      <c r="AC2535" s="51">
        <v>0.6227652678487694</v>
      </c>
      <c r="AD2535" s="53">
        <v>87500</v>
      </c>
      <c r="AE2535" s="51">
        <v>42.440836838400344</v>
      </c>
      <c r="AF2535" s="51">
        <v>112.5051147766164</v>
      </c>
      <c r="AG2535" s="51">
        <v>20.446435463873371</v>
      </c>
      <c r="AH2535" s="51">
        <v>0.23277093441280711</v>
      </c>
      <c r="AI2535" s="51">
        <v>0.18173783035971852</v>
      </c>
      <c r="AJ2535" s="51">
        <v>0.11715383591147577</v>
      </c>
      <c r="AK2535" s="51">
        <v>141.27156334788634</v>
      </c>
      <c r="AL2535" s="51">
        <v>86.57576646164469</v>
      </c>
      <c r="AM2535" s="51">
        <v>195.96736023412799</v>
      </c>
    </row>
    <row r="2536" spans="1:39">
      <c r="A2536" t="s">
        <v>5213</v>
      </c>
      <c r="B2536">
        <v>7</v>
      </c>
      <c r="C2536" t="s">
        <v>5214</v>
      </c>
      <c r="D2536" t="s">
        <v>4149</v>
      </c>
      <c r="E2536" t="s">
        <v>137</v>
      </c>
      <c r="F2536" t="s">
        <v>138</v>
      </c>
      <c r="G2536" t="s">
        <v>139</v>
      </c>
      <c r="H2536" t="s">
        <v>140</v>
      </c>
      <c r="I2536" t="s">
        <v>10</v>
      </c>
      <c r="J2536" t="s">
        <v>4150</v>
      </c>
      <c r="K2536">
        <v>50</v>
      </c>
      <c r="L2536">
        <v>79472120</v>
      </c>
      <c r="M2536" t="s">
        <v>2145</v>
      </c>
      <c r="N2536">
        <v>533</v>
      </c>
      <c r="O2536">
        <v>3720566.7699200301</v>
      </c>
      <c r="P2536" s="49" t="s">
        <v>34</v>
      </c>
      <c r="Q2536" s="49">
        <v>8750000</v>
      </c>
      <c r="R2536" s="49">
        <v>32.510452999999998</v>
      </c>
      <c r="S2536" s="49">
        <v>52.540310169999998</v>
      </c>
      <c r="T2536" s="49">
        <v>91.068026500905589</v>
      </c>
      <c r="U2536" s="49" t="s">
        <v>2146</v>
      </c>
      <c r="V2536" s="49">
        <v>0.38716777524115931</v>
      </c>
      <c r="W2536" s="49">
        <v>1.46361538099982</v>
      </c>
      <c r="X2536" s="49">
        <v>2.8030414572599698</v>
      </c>
      <c r="Y2536" s="49">
        <v>43.290639746693699</v>
      </c>
      <c r="Z2536" s="49">
        <v>0.42787999999999998</v>
      </c>
      <c r="AA2536" s="49">
        <v>144.40234570000001</v>
      </c>
      <c r="AB2536" s="49">
        <v>1.7927415840000001</v>
      </c>
      <c r="AC2536" s="51">
        <v>0.6227652678487694</v>
      </c>
      <c r="AD2536" s="53">
        <v>87500</v>
      </c>
      <c r="AE2536" s="51">
        <v>42.520763084800343</v>
      </c>
      <c r="AF2536" s="51">
        <v>112.71698881574373</v>
      </c>
      <c r="AG2536" s="51">
        <v>20.495720783944076</v>
      </c>
      <c r="AH2536" s="51">
        <v>0.23261613491535171</v>
      </c>
      <c r="AI2536" s="51">
        <v>0.18183346627053737</v>
      </c>
      <c r="AJ2536" s="51">
        <v>0.11715383591147577</v>
      </c>
      <c r="AK2536" s="51">
        <v>141.34590469226598</v>
      </c>
      <c r="AL2536" s="51">
        <v>86.621325233112415</v>
      </c>
      <c r="AM2536" s="51">
        <v>196.07048415141952</v>
      </c>
    </row>
    <row r="2537" spans="1:39">
      <c r="A2537" t="s">
        <v>5215</v>
      </c>
      <c r="B2537">
        <v>7</v>
      </c>
      <c r="C2537" t="s">
        <v>5216</v>
      </c>
      <c r="D2537" t="s">
        <v>4149</v>
      </c>
      <c r="E2537" t="s">
        <v>137</v>
      </c>
      <c r="F2537" t="s">
        <v>138</v>
      </c>
      <c r="G2537" t="s">
        <v>139</v>
      </c>
      <c r="H2537" t="s">
        <v>140</v>
      </c>
      <c r="I2537" t="s">
        <v>10</v>
      </c>
      <c r="J2537" t="s">
        <v>4150</v>
      </c>
      <c r="K2537">
        <v>50</v>
      </c>
      <c r="L2537">
        <v>79472120</v>
      </c>
      <c r="M2537" t="s">
        <v>2145</v>
      </c>
      <c r="N2537">
        <v>534</v>
      </c>
      <c r="O2537">
        <v>3727560.3164800303</v>
      </c>
      <c r="P2537" s="49" t="s">
        <v>34</v>
      </c>
      <c r="Q2537" s="49">
        <v>8750000</v>
      </c>
      <c r="R2537" s="49">
        <v>32.510452999999998</v>
      </c>
      <c r="S2537" s="49">
        <v>52.540310169999998</v>
      </c>
      <c r="T2537" s="49">
        <v>91.068026500905589</v>
      </c>
      <c r="U2537" s="49" t="s">
        <v>2146</v>
      </c>
      <c r="V2537" s="49">
        <v>0.38716777524115931</v>
      </c>
      <c r="W2537" s="49">
        <v>1.46361538099982</v>
      </c>
      <c r="X2537" s="49">
        <v>2.8030414572599698</v>
      </c>
      <c r="Y2537" s="49">
        <v>43.290639746693699</v>
      </c>
      <c r="Z2537" s="49">
        <v>0.42787999999999998</v>
      </c>
      <c r="AA2537" s="49">
        <v>144.40234570000001</v>
      </c>
      <c r="AB2537" s="49">
        <v>1.7927415840000001</v>
      </c>
      <c r="AC2537" s="51">
        <v>0.6227652678487694</v>
      </c>
      <c r="AD2537" s="53">
        <v>87500</v>
      </c>
      <c r="AE2537" s="51">
        <v>42.60068933120035</v>
      </c>
      <c r="AF2537" s="51">
        <v>112.92886285487108</v>
      </c>
      <c r="AG2537" s="51">
        <v>20.544973030957699</v>
      </c>
      <c r="AH2537" s="51">
        <v>0.23246003718284111</v>
      </c>
      <c r="AI2537" s="51">
        <v>0.18192845045611394</v>
      </c>
      <c r="AJ2537" s="51">
        <v>0.11715383591147577</v>
      </c>
      <c r="AK2537" s="51">
        <v>141.41973942641664</v>
      </c>
      <c r="AL2537" s="51">
        <v>86.666573537506437</v>
      </c>
      <c r="AM2537" s="51">
        <v>196.1729053153268</v>
      </c>
    </row>
    <row r="2538" spans="1:39">
      <c r="A2538" t="s">
        <v>5217</v>
      </c>
      <c r="B2538">
        <v>7</v>
      </c>
      <c r="C2538" t="s">
        <v>5218</v>
      </c>
      <c r="D2538" t="s">
        <v>4149</v>
      </c>
      <c r="E2538" t="s">
        <v>137</v>
      </c>
      <c r="F2538" t="s">
        <v>138</v>
      </c>
      <c r="G2538" t="s">
        <v>139</v>
      </c>
      <c r="H2538" t="s">
        <v>140</v>
      </c>
      <c r="I2538" t="s">
        <v>10</v>
      </c>
      <c r="J2538" t="s">
        <v>4150</v>
      </c>
      <c r="K2538">
        <v>50</v>
      </c>
      <c r="L2538">
        <v>79472120</v>
      </c>
      <c r="M2538" t="s">
        <v>2145</v>
      </c>
      <c r="N2538">
        <v>535</v>
      </c>
      <c r="O2538">
        <v>3734553.8630400305</v>
      </c>
      <c r="P2538" s="49" t="s">
        <v>34</v>
      </c>
      <c r="Q2538" s="49">
        <v>8750000</v>
      </c>
      <c r="R2538" s="49">
        <v>32.510452999999998</v>
      </c>
      <c r="S2538" s="49">
        <v>52.540310169999998</v>
      </c>
      <c r="T2538" s="49">
        <v>91.068026500905589</v>
      </c>
      <c r="U2538" s="49" t="s">
        <v>2146</v>
      </c>
      <c r="V2538" s="49">
        <v>0.38716777524115931</v>
      </c>
      <c r="W2538" s="49">
        <v>1.46361538099982</v>
      </c>
      <c r="X2538" s="49">
        <v>2.8030414572599698</v>
      </c>
      <c r="Y2538" s="49">
        <v>43.290639746693699</v>
      </c>
      <c r="Z2538" s="49">
        <v>0.42787999999999998</v>
      </c>
      <c r="AA2538" s="49">
        <v>144.40234570000001</v>
      </c>
      <c r="AB2538" s="49">
        <v>1.7927415840000001</v>
      </c>
      <c r="AC2538" s="51">
        <v>0.6227652678487694</v>
      </c>
      <c r="AD2538" s="53">
        <v>87500</v>
      </c>
      <c r="AE2538" s="51">
        <v>42.680615577600349</v>
      </c>
      <c r="AF2538" s="51">
        <v>113.14073689399842</v>
      </c>
      <c r="AG2538" s="51">
        <v>20.594191931015107</v>
      </c>
      <c r="AH2538" s="51">
        <v>0.2323026467052296</v>
      </c>
      <c r="AI2538" s="51">
        <v>0.18202278415695497</v>
      </c>
      <c r="AJ2538" s="51">
        <v>0.11715383591147577</v>
      </c>
      <c r="AK2538" s="51">
        <v>141.49306851463027</v>
      </c>
      <c r="AL2538" s="51">
        <v>86.711511965775941</v>
      </c>
      <c r="AM2538" s="51">
        <v>196.27462506348459</v>
      </c>
    </row>
    <row r="2539" spans="1:39">
      <c r="A2539" t="s">
        <v>5219</v>
      </c>
      <c r="B2539">
        <v>7</v>
      </c>
      <c r="C2539" t="s">
        <v>5220</v>
      </c>
      <c r="D2539" t="s">
        <v>4149</v>
      </c>
      <c r="E2539" t="s">
        <v>137</v>
      </c>
      <c r="F2539" t="s">
        <v>138</v>
      </c>
      <c r="G2539" t="s">
        <v>139</v>
      </c>
      <c r="H2539" t="s">
        <v>140</v>
      </c>
      <c r="I2539" t="s">
        <v>10</v>
      </c>
      <c r="J2539" t="s">
        <v>4150</v>
      </c>
      <c r="K2539">
        <v>50</v>
      </c>
      <c r="L2539">
        <v>79472120</v>
      </c>
      <c r="M2539" t="s">
        <v>2145</v>
      </c>
      <c r="N2539">
        <v>536</v>
      </c>
      <c r="O2539">
        <v>3741547.4096000306</v>
      </c>
      <c r="P2539" s="49" t="s">
        <v>34</v>
      </c>
      <c r="Q2539" s="49">
        <v>8750000</v>
      </c>
      <c r="R2539" s="49">
        <v>32.510452999999998</v>
      </c>
      <c r="S2539" s="49">
        <v>52.540310169999998</v>
      </c>
      <c r="T2539" s="49">
        <v>91.068026500905589</v>
      </c>
      <c r="U2539" s="49" t="s">
        <v>2146</v>
      </c>
      <c r="V2539" s="49">
        <v>0.38716777524115931</v>
      </c>
      <c r="W2539" s="49">
        <v>1.46361538099982</v>
      </c>
      <c r="X2539" s="49">
        <v>2.8030414572599698</v>
      </c>
      <c r="Y2539" s="49">
        <v>43.290639746693699</v>
      </c>
      <c r="Z2539" s="49">
        <v>0.42787999999999998</v>
      </c>
      <c r="AA2539" s="49">
        <v>144.40234570000001</v>
      </c>
      <c r="AB2539" s="49">
        <v>1.7927415840000001</v>
      </c>
      <c r="AC2539" s="51">
        <v>0.6227652678487694</v>
      </c>
      <c r="AD2539" s="53">
        <v>87500</v>
      </c>
      <c r="AE2539" s="51">
        <v>42.760541824000349</v>
      </c>
      <c r="AF2539" s="51">
        <v>113.35261093312576</v>
      </c>
      <c r="AG2539" s="51">
        <v>20.643377211380269</v>
      </c>
      <c r="AH2539" s="51">
        <v>0.23214396897206035</v>
      </c>
      <c r="AI2539" s="51">
        <v>0.1821164686145533</v>
      </c>
      <c r="AJ2539" s="51">
        <v>0.11715383591147577</v>
      </c>
      <c r="AK2539" s="51">
        <v>141.56589292196537</v>
      </c>
      <c r="AL2539" s="51">
        <v>86.756141109339865</v>
      </c>
      <c r="AM2539" s="51">
        <v>196.37564473459088</v>
      </c>
    </row>
    <row r="2540" spans="1:39">
      <c r="A2540" t="s">
        <v>5221</v>
      </c>
      <c r="B2540">
        <v>7</v>
      </c>
      <c r="C2540" t="s">
        <v>5222</v>
      </c>
      <c r="D2540" t="s">
        <v>4149</v>
      </c>
      <c r="E2540" t="s">
        <v>137</v>
      </c>
      <c r="F2540" t="s">
        <v>138</v>
      </c>
      <c r="G2540" t="s">
        <v>139</v>
      </c>
      <c r="H2540" t="s">
        <v>140</v>
      </c>
      <c r="I2540" t="s">
        <v>10</v>
      </c>
      <c r="J2540" t="s">
        <v>4150</v>
      </c>
      <c r="K2540">
        <v>50</v>
      </c>
      <c r="L2540">
        <v>79472120</v>
      </c>
      <c r="M2540" t="s">
        <v>2145</v>
      </c>
      <c r="N2540">
        <v>537</v>
      </c>
      <c r="O2540">
        <v>3748540.9561600308</v>
      </c>
      <c r="P2540" s="49" t="s">
        <v>34</v>
      </c>
      <c r="Q2540" s="49">
        <v>8750000</v>
      </c>
      <c r="R2540" s="49">
        <v>32.510452999999998</v>
      </c>
      <c r="S2540" s="49">
        <v>52.540310169999998</v>
      </c>
      <c r="T2540" s="49">
        <v>91.068026500905589</v>
      </c>
      <c r="U2540" s="49" t="s">
        <v>2146</v>
      </c>
      <c r="V2540" s="49">
        <v>0.38716777524115931</v>
      </c>
      <c r="W2540" s="49">
        <v>1.46361538099982</v>
      </c>
      <c r="X2540" s="49">
        <v>2.8030414572599698</v>
      </c>
      <c r="Y2540" s="49">
        <v>43.290639746693699</v>
      </c>
      <c r="Z2540" s="49">
        <v>0.42787999999999998</v>
      </c>
      <c r="AA2540" s="49">
        <v>144.40234570000001</v>
      </c>
      <c r="AB2540" s="49">
        <v>1.7927415840000001</v>
      </c>
      <c r="AC2540" s="51">
        <v>0.6227652678487694</v>
      </c>
      <c r="AD2540" s="53">
        <v>87500</v>
      </c>
      <c r="AE2540" s="51">
        <v>42.840468070400355</v>
      </c>
      <c r="AF2540" s="51">
        <v>113.56448497225311</v>
      </c>
      <c r="AG2540" s="51">
        <v>20.69252860048022</v>
      </c>
      <c r="AH2540" s="51">
        <v>0.23198400947275583</v>
      </c>
      <c r="AI2540" s="51">
        <v>0.18220950507137831</v>
      </c>
      <c r="AJ2540" s="51">
        <v>0.11715383591147577</v>
      </c>
      <c r="AK2540" s="51">
        <v>141.63821361423953</v>
      </c>
      <c r="AL2540" s="51">
        <v>86.80046156008234</v>
      </c>
      <c r="AM2540" s="51">
        <v>196.47596566839673</v>
      </c>
    </row>
    <row r="2541" spans="1:39">
      <c r="A2541" t="s">
        <v>5223</v>
      </c>
      <c r="B2541">
        <v>7</v>
      </c>
      <c r="C2541" t="s">
        <v>5224</v>
      </c>
      <c r="D2541" t="s">
        <v>4149</v>
      </c>
      <c r="E2541" t="s">
        <v>137</v>
      </c>
      <c r="F2541" t="s">
        <v>138</v>
      </c>
      <c r="G2541" t="s">
        <v>139</v>
      </c>
      <c r="H2541" t="s">
        <v>140</v>
      </c>
      <c r="I2541" t="s">
        <v>10</v>
      </c>
      <c r="J2541" t="s">
        <v>4150</v>
      </c>
      <c r="K2541">
        <v>50</v>
      </c>
      <c r="L2541">
        <v>79472120</v>
      </c>
      <c r="M2541" t="s">
        <v>2145</v>
      </c>
      <c r="N2541">
        <v>538</v>
      </c>
      <c r="O2541">
        <v>3755534.502720031</v>
      </c>
      <c r="P2541" s="49" t="s">
        <v>34</v>
      </c>
      <c r="Q2541" s="49">
        <v>8750000</v>
      </c>
      <c r="R2541" s="49">
        <v>32.510452999999998</v>
      </c>
      <c r="S2541" s="49">
        <v>52.540310169999998</v>
      </c>
      <c r="T2541" s="49">
        <v>91.068026500905589</v>
      </c>
      <c r="U2541" s="49" t="s">
        <v>2146</v>
      </c>
      <c r="V2541" s="49">
        <v>0.38716777524115931</v>
      </c>
      <c r="W2541" s="49">
        <v>1.46361538099982</v>
      </c>
      <c r="X2541" s="49">
        <v>2.8030414572599698</v>
      </c>
      <c r="Y2541" s="49">
        <v>43.290639746693699</v>
      </c>
      <c r="Z2541" s="49">
        <v>0.42787999999999998</v>
      </c>
      <c r="AA2541" s="49">
        <v>144.40234570000001</v>
      </c>
      <c r="AB2541" s="49">
        <v>1.7927415840000001</v>
      </c>
      <c r="AC2541" s="51">
        <v>0.6227652678487694</v>
      </c>
      <c r="AD2541" s="53">
        <v>87500</v>
      </c>
      <c r="AE2541" s="51">
        <v>42.920394316800355</v>
      </c>
      <c r="AF2541" s="51">
        <v>113.77635901138045</v>
      </c>
      <c r="AG2541" s="51">
        <v>20.7416458279049</v>
      </c>
      <c r="AH2541" s="51">
        <v>0.23182277369603049</v>
      </c>
      <c r="AI2541" s="51">
        <v>0.18230189477086556</v>
      </c>
      <c r="AJ2541" s="51">
        <v>0.11715383591147577</v>
      </c>
      <c r="AK2541" s="51">
        <v>141.71003155802137</v>
      </c>
      <c r="AL2541" s="51">
        <v>86.844473910347759</v>
      </c>
      <c r="AM2541" s="51">
        <v>196.57558920569494</v>
      </c>
    </row>
    <row r="2542" spans="1:39">
      <c r="A2542" t="s">
        <v>5225</v>
      </c>
      <c r="B2542">
        <v>7</v>
      </c>
      <c r="C2542" t="s">
        <v>5226</v>
      </c>
      <c r="D2542" t="s">
        <v>4149</v>
      </c>
      <c r="E2542" t="s">
        <v>137</v>
      </c>
      <c r="F2542" t="s">
        <v>138</v>
      </c>
      <c r="G2542" t="s">
        <v>139</v>
      </c>
      <c r="H2542" t="s">
        <v>140</v>
      </c>
      <c r="I2542" t="s">
        <v>10</v>
      </c>
      <c r="J2542" t="s">
        <v>4150</v>
      </c>
      <c r="K2542">
        <v>50</v>
      </c>
      <c r="L2542">
        <v>79472120</v>
      </c>
      <c r="M2542" t="s">
        <v>2145</v>
      </c>
      <c r="N2542">
        <v>539</v>
      </c>
      <c r="O2542">
        <v>3762528.0492800311</v>
      </c>
      <c r="P2542" s="49" t="s">
        <v>34</v>
      </c>
      <c r="Q2542" s="49">
        <v>8750000</v>
      </c>
      <c r="R2542" s="49">
        <v>32.510452999999998</v>
      </c>
      <c r="S2542" s="49">
        <v>52.540310169999998</v>
      </c>
      <c r="T2542" s="49">
        <v>91.068026500905589</v>
      </c>
      <c r="U2542" s="49" t="s">
        <v>2146</v>
      </c>
      <c r="V2542" s="49">
        <v>0.38716777524115931</v>
      </c>
      <c r="W2542" s="49">
        <v>1.46361538099982</v>
      </c>
      <c r="X2542" s="49">
        <v>2.8030414572599698</v>
      </c>
      <c r="Y2542" s="49">
        <v>43.290639746693699</v>
      </c>
      <c r="Z2542" s="49">
        <v>0.42787999999999998</v>
      </c>
      <c r="AA2542" s="49">
        <v>144.40234570000001</v>
      </c>
      <c r="AB2542" s="49">
        <v>1.7927415840000001</v>
      </c>
      <c r="AC2542" s="51">
        <v>0.6227652678487694</v>
      </c>
      <c r="AD2542" s="53">
        <v>87500</v>
      </c>
      <c r="AE2542" s="51">
        <v>43.000320563200354</v>
      </c>
      <c r="AF2542" s="51">
        <v>113.98823305050779</v>
      </c>
      <c r="AG2542" s="51">
        <v>20.790728624407084</v>
      </c>
      <c r="AH2542" s="51">
        <v>0.23166026713015334</v>
      </c>
      <c r="AI2542" s="51">
        <v>0.18239363895740698</v>
      </c>
      <c r="AJ2542" s="51">
        <v>0.11715383591147577</v>
      </c>
      <c r="AK2542" s="51">
        <v>141.7813477206229</v>
      </c>
      <c r="AL2542" s="51">
        <v>86.888178752936128</v>
      </c>
      <c r="AM2542" s="51">
        <v>196.67451668830969</v>
      </c>
    </row>
    <row r="2543" spans="1:39">
      <c r="A2543" t="s">
        <v>5227</v>
      </c>
      <c r="B2543">
        <v>7</v>
      </c>
      <c r="C2543" t="s">
        <v>5228</v>
      </c>
      <c r="D2543" t="s">
        <v>4149</v>
      </c>
      <c r="E2543" t="s">
        <v>137</v>
      </c>
      <c r="F2543" t="s">
        <v>138</v>
      </c>
      <c r="G2543" t="s">
        <v>139</v>
      </c>
      <c r="H2543" t="s">
        <v>140</v>
      </c>
      <c r="I2543" t="s">
        <v>10</v>
      </c>
      <c r="J2543" t="s">
        <v>4150</v>
      </c>
      <c r="K2543">
        <v>50</v>
      </c>
      <c r="L2543">
        <v>79472120</v>
      </c>
      <c r="M2543" t="s">
        <v>2145</v>
      </c>
      <c r="N2543">
        <v>540</v>
      </c>
      <c r="O2543">
        <v>3769521.5958400313</v>
      </c>
      <c r="P2543" s="49" t="s">
        <v>34</v>
      </c>
      <c r="Q2543" s="49">
        <v>8750000</v>
      </c>
      <c r="R2543" s="49">
        <v>32.510452999999998</v>
      </c>
      <c r="S2543" s="49">
        <v>52.540310169999998</v>
      </c>
      <c r="T2543" s="49">
        <v>91.068026500905589</v>
      </c>
      <c r="U2543" s="49" t="s">
        <v>2146</v>
      </c>
      <c r="V2543" s="49">
        <v>0.38716777524115931</v>
      </c>
      <c r="W2543" s="49">
        <v>1.46361538099982</v>
      </c>
      <c r="X2543" s="49">
        <v>2.8030414572599698</v>
      </c>
      <c r="Y2543" s="49">
        <v>43.290639746693699</v>
      </c>
      <c r="Z2543" s="49">
        <v>0.42787999999999998</v>
      </c>
      <c r="AA2543" s="49">
        <v>144.40234570000001</v>
      </c>
      <c r="AB2543" s="49">
        <v>1.7927415840000001</v>
      </c>
      <c r="AC2543" s="51">
        <v>0.6227652678487694</v>
      </c>
      <c r="AD2543" s="53">
        <v>87500</v>
      </c>
      <c r="AE2543" s="51">
        <v>43.080246809600361</v>
      </c>
      <c r="AF2543" s="51">
        <v>114.20010708963514</v>
      </c>
      <c r="AG2543" s="51">
        <v>20.839776721902247</v>
      </c>
      <c r="AH2543" s="51">
        <v>0.23149649526283639</v>
      </c>
      <c r="AI2543" s="51">
        <v>0.18248473887634101</v>
      </c>
      <c r="AJ2543" s="51">
        <v>0.11715383591147577</v>
      </c>
      <c r="AK2543" s="51">
        <v>141.85216307009199</v>
      </c>
      <c r="AL2543" s="51">
        <v>86.931576681098335</v>
      </c>
      <c r="AM2543" s="51">
        <v>196.77274945908562</v>
      </c>
    </row>
    <row r="2544" spans="1:39">
      <c r="A2544" t="s">
        <v>5229</v>
      </c>
      <c r="B2544">
        <v>7</v>
      </c>
      <c r="C2544" t="s">
        <v>5230</v>
      </c>
      <c r="D2544" t="s">
        <v>4149</v>
      </c>
      <c r="E2544" t="s">
        <v>137</v>
      </c>
      <c r="F2544" t="s">
        <v>138</v>
      </c>
      <c r="G2544" t="s">
        <v>139</v>
      </c>
      <c r="H2544" t="s">
        <v>140</v>
      </c>
      <c r="I2544" t="s">
        <v>10</v>
      </c>
      <c r="J2544" t="s">
        <v>4150</v>
      </c>
      <c r="K2544">
        <v>50</v>
      </c>
      <c r="L2544">
        <v>79472120</v>
      </c>
      <c r="M2544" t="s">
        <v>2145</v>
      </c>
      <c r="N2544">
        <v>541</v>
      </c>
      <c r="O2544">
        <v>3776515.1424000314</v>
      </c>
      <c r="P2544" s="49" t="s">
        <v>34</v>
      </c>
      <c r="Q2544" s="49">
        <v>8750000</v>
      </c>
      <c r="R2544" s="49">
        <v>32.510452999999998</v>
      </c>
      <c r="S2544" s="49">
        <v>52.540310169999998</v>
      </c>
      <c r="T2544" s="49">
        <v>91.068026500905589</v>
      </c>
      <c r="U2544" s="49" t="s">
        <v>2146</v>
      </c>
      <c r="V2544" s="49">
        <v>0.38716777524115931</v>
      </c>
      <c r="W2544" s="49">
        <v>1.46361538099982</v>
      </c>
      <c r="X2544" s="49">
        <v>2.8030414572599698</v>
      </c>
      <c r="Y2544" s="49">
        <v>43.290639746693699</v>
      </c>
      <c r="Z2544" s="49">
        <v>0.42787999999999998</v>
      </c>
      <c r="AA2544" s="49">
        <v>144.40234570000001</v>
      </c>
      <c r="AB2544" s="49">
        <v>1.7927415840000001</v>
      </c>
      <c r="AC2544" s="51">
        <v>0.6227652678487694</v>
      </c>
      <c r="AD2544" s="53">
        <v>87500</v>
      </c>
      <c r="AE2544" s="51">
        <v>43.16017305600036</v>
      </c>
      <c r="AF2544" s="51">
        <v>114.41198112876246</v>
      </c>
      <c r="AG2544" s="51">
        <v>20.888789853468367</v>
      </c>
      <c r="AH2544" s="51">
        <v>0.23133146358089801</v>
      </c>
      <c r="AI2544" s="51">
        <v>0.18257519577394202</v>
      </c>
      <c r="AJ2544" s="51">
        <v>0.11715383591147577</v>
      </c>
      <c r="AK2544" s="51">
        <v>141.92247857520394</v>
      </c>
      <c r="AL2544" s="51">
        <v>86.974668288531134</v>
      </c>
      <c r="AM2544" s="51">
        <v>196.87028886187673</v>
      </c>
    </row>
    <row r="2545" spans="1:39">
      <c r="A2545" t="s">
        <v>5231</v>
      </c>
      <c r="B2545">
        <v>7</v>
      </c>
      <c r="C2545" t="s">
        <v>5232</v>
      </c>
      <c r="D2545" t="s">
        <v>4149</v>
      </c>
      <c r="E2545" t="s">
        <v>137</v>
      </c>
      <c r="F2545" t="s">
        <v>138</v>
      </c>
      <c r="G2545" t="s">
        <v>139</v>
      </c>
      <c r="H2545" t="s">
        <v>140</v>
      </c>
      <c r="I2545" t="s">
        <v>10</v>
      </c>
      <c r="J2545" t="s">
        <v>4150</v>
      </c>
      <c r="K2545">
        <v>50</v>
      </c>
      <c r="L2545">
        <v>79472120</v>
      </c>
      <c r="M2545" t="s">
        <v>2145</v>
      </c>
      <c r="N2545">
        <v>542</v>
      </c>
      <c r="O2545">
        <v>3783508.6889600316</v>
      </c>
      <c r="P2545" s="49" t="s">
        <v>34</v>
      </c>
      <c r="Q2545" s="49">
        <v>8750000</v>
      </c>
      <c r="R2545" s="49">
        <v>32.510452999999998</v>
      </c>
      <c r="S2545" s="49">
        <v>52.540310169999998</v>
      </c>
      <c r="T2545" s="49">
        <v>91.068026500905589</v>
      </c>
      <c r="U2545" s="49" t="s">
        <v>2146</v>
      </c>
      <c r="V2545" s="49">
        <v>0.38716777524115931</v>
      </c>
      <c r="W2545" s="49">
        <v>1.46361538099982</v>
      </c>
      <c r="X2545" s="49">
        <v>2.8030414572599698</v>
      </c>
      <c r="Y2545" s="49">
        <v>43.290639746693699</v>
      </c>
      <c r="Z2545" s="49">
        <v>0.42787999999999998</v>
      </c>
      <c r="AA2545" s="49">
        <v>144.40234570000001</v>
      </c>
      <c r="AB2545" s="49">
        <v>1.7927415840000001</v>
      </c>
      <c r="AC2545" s="51">
        <v>0.6227652678487694</v>
      </c>
      <c r="AD2545" s="53">
        <v>87500</v>
      </c>
      <c r="AE2545" s="51">
        <v>43.24009930240036</v>
      </c>
      <c r="AF2545" s="51">
        <v>114.6238551678898</v>
      </c>
      <c r="AG2545" s="51">
        <v>20.937767753345852</v>
      </c>
      <c r="AH2545" s="51">
        <v>0.23116517757066593</v>
      </c>
      <c r="AI2545" s="51">
        <v>0.18266501089741102</v>
      </c>
      <c r="AJ2545" s="51">
        <v>0.11715383591147577</v>
      </c>
      <c r="AK2545" s="51">
        <v>141.99229520545444</v>
      </c>
      <c r="AL2545" s="51">
        <v>87.017454169372712</v>
      </c>
      <c r="AM2545" s="51">
        <v>196.96713624153614</v>
      </c>
    </row>
    <row r="2546" spans="1:39">
      <c r="A2546" t="s">
        <v>5233</v>
      </c>
      <c r="B2546">
        <v>7</v>
      </c>
      <c r="C2546" t="s">
        <v>5234</v>
      </c>
      <c r="D2546" t="s">
        <v>4149</v>
      </c>
      <c r="E2546" t="s">
        <v>137</v>
      </c>
      <c r="F2546" t="s">
        <v>138</v>
      </c>
      <c r="G2546" t="s">
        <v>139</v>
      </c>
      <c r="H2546" t="s">
        <v>140</v>
      </c>
      <c r="I2546" t="s">
        <v>10</v>
      </c>
      <c r="J2546" t="s">
        <v>4150</v>
      </c>
      <c r="K2546">
        <v>50</v>
      </c>
      <c r="L2546">
        <v>79472120</v>
      </c>
      <c r="M2546" t="s">
        <v>2145</v>
      </c>
      <c r="N2546">
        <v>543</v>
      </c>
      <c r="O2546">
        <v>3790502.2355200318</v>
      </c>
      <c r="P2546" s="49" t="s">
        <v>34</v>
      </c>
      <c r="Q2546" s="49">
        <v>8750000</v>
      </c>
      <c r="R2546" s="49">
        <v>32.510452999999998</v>
      </c>
      <c r="S2546" s="49">
        <v>52.540310169999998</v>
      </c>
      <c r="T2546" s="49">
        <v>91.068026500905589</v>
      </c>
      <c r="U2546" s="49" t="s">
        <v>2146</v>
      </c>
      <c r="V2546" s="49">
        <v>0.38716777524115931</v>
      </c>
      <c r="W2546" s="49">
        <v>1.46361538099982</v>
      </c>
      <c r="X2546" s="49">
        <v>2.8030414572599698</v>
      </c>
      <c r="Y2546" s="49">
        <v>43.290639746693699</v>
      </c>
      <c r="Z2546" s="49">
        <v>0.42787999999999998</v>
      </c>
      <c r="AA2546" s="49">
        <v>144.40234570000001</v>
      </c>
      <c r="AB2546" s="49">
        <v>1.7927415840000001</v>
      </c>
      <c r="AC2546" s="51">
        <v>0.6227652678487694</v>
      </c>
      <c r="AD2546" s="53">
        <v>87500</v>
      </c>
      <c r="AE2546" s="51">
        <v>43.320025548800366</v>
      </c>
      <c r="AF2546" s="51">
        <v>114.83572920701715</v>
      </c>
      <c r="AG2546" s="51">
        <v>20.986710156937253</v>
      </c>
      <c r="AH2546" s="51">
        <v>0.23099764271724943</v>
      </c>
      <c r="AI2546" s="51">
        <v>0.18275418549486461</v>
      </c>
      <c r="AJ2546" s="51">
        <v>0.11715383591147577</v>
      </c>
      <c r="AK2546" s="51">
        <v>142.0616139310508</v>
      </c>
      <c r="AL2546" s="51">
        <v>87.059934918197385</v>
      </c>
      <c r="AM2546" s="51">
        <v>197.06329294390423</v>
      </c>
    </row>
    <row r="2547" spans="1:39">
      <c r="A2547" t="s">
        <v>5235</v>
      </c>
      <c r="B2547">
        <v>7</v>
      </c>
      <c r="C2547" t="s">
        <v>5236</v>
      </c>
      <c r="D2547" t="s">
        <v>4149</v>
      </c>
      <c r="E2547" t="s">
        <v>137</v>
      </c>
      <c r="F2547" t="s">
        <v>138</v>
      </c>
      <c r="G2547" t="s">
        <v>139</v>
      </c>
      <c r="H2547" t="s">
        <v>140</v>
      </c>
      <c r="I2547" t="s">
        <v>10</v>
      </c>
      <c r="J2547" t="s">
        <v>4150</v>
      </c>
      <c r="K2547">
        <v>50</v>
      </c>
      <c r="L2547">
        <v>79472120</v>
      </c>
      <c r="M2547" t="s">
        <v>2145</v>
      </c>
      <c r="N2547">
        <v>544</v>
      </c>
      <c r="O2547">
        <v>3797495.7820800319</v>
      </c>
      <c r="P2547" s="49" t="s">
        <v>34</v>
      </c>
      <c r="Q2547" s="49">
        <v>8750000</v>
      </c>
      <c r="R2547" s="49">
        <v>32.510452999999998</v>
      </c>
      <c r="S2547" s="49">
        <v>52.540310169999998</v>
      </c>
      <c r="T2547" s="49">
        <v>91.068026500905589</v>
      </c>
      <c r="U2547" s="49" t="s">
        <v>2146</v>
      </c>
      <c r="V2547" s="49">
        <v>0.38716777524115931</v>
      </c>
      <c r="W2547" s="49">
        <v>1.46361538099982</v>
      </c>
      <c r="X2547" s="49">
        <v>2.8030414572599698</v>
      </c>
      <c r="Y2547" s="49">
        <v>43.290639746693699</v>
      </c>
      <c r="Z2547" s="49">
        <v>0.42787999999999998</v>
      </c>
      <c r="AA2547" s="49">
        <v>144.40234570000001</v>
      </c>
      <c r="AB2547" s="49">
        <v>1.7927415840000001</v>
      </c>
      <c r="AC2547" s="51">
        <v>0.6227652678487694</v>
      </c>
      <c r="AD2547" s="53">
        <v>87500</v>
      </c>
      <c r="AE2547" s="51">
        <v>43.399951795200366</v>
      </c>
      <c r="AF2547" s="51">
        <v>115.04760324614449</v>
      </c>
      <c r="AG2547" s="51">
        <v>21.035616800807155</v>
      </c>
      <c r="AH2547" s="51">
        <v>0.23082886450523907</v>
      </c>
      <c r="AI2547" s="51">
        <v>0.18284272081532568</v>
      </c>
      <c r="AJ2547" s="51">
        <v>0.11715383591147577</v>
      </c>
      <c r="AK2547" s="51">
        <v>142.13043572290496</v>
      </c>
      <c r="AL2547" s="51">
        <v>87.102111130011252</v>
      </c>
      <c r="AM2547" s="51">
        <v>197.15876031579865</v>
      </c>
    </row>
    <row r="2548" spans="1:39">
      <c r="A2548" t="s">
        <v>5237</v>
      </c>
      <c r="B2548">
        <v>7</v>
      </c>
      <c r="C2548" t="s">
        <v>5238</v>
      </c>
      <c r="D2548" t="s">
        <v>4149</v>
      </c>
      <c r="E2548" t="s">
        <v>137</v>
      </c>
      <c r="F2548" t="s">
        <v>138</v>
      </c>
      <c r="G2548" t="s">
        <v>139</v>
      </c>
      <c r="H2548" t="s">
        <v>140</v>
      </c>
      <c r="I2548" t="s">
        <v>10</v>
      </c>
      <c r="J2548" t="s">
        <v>4150</v>
      </c>
      <c r="K2548">
        <v>50</v>
      </c>
      <c r="L2548">
        <v>79472120</v>
      </c>
      <c r="M2548" t="s">
        <v>2145</v>
      </c>
      <c r="N2548">
        <v>545</v>
      </c>
      <c r="O2548">
        <v>3804489.3286400321</v>
      </c>
      <c r="P2548" s="49" t="s">
        <v>34</v>
      </c>
      <c r="Q2548" s="49">
        <v>8750000</v>
      </c>
      <c r="R2548" s="49">
        <v>32.510452999999998</v>
      </c>
      <c r="S2548" s="49">
        <v>52.540310169999998</v>
      </c>
      <c r="T2548" s="49">
        <v>91.068026500905589</v>
      </c>
      <c r="U2548" s="49" t="s">
        <v>2146</v>
      </c>
      <c r="V2548" s="49">
        <v>0.38716777524115931</v>
      </c>
      <c r="W2548" s="49">
        <v>1.46361538099982</v>
      </c>
      <c r="X2548" s="49">
        <v>2.8030414572599698</v>
      </c>
      <c r="Y2548" s="49">
        <v>43.290639746693699</v>
      </c>
      <c r="Z2548" s="49">
        <v>0.42787999999999998</v>
      </c>
      <c r="AA2548" s="49">
        <v>144.40234570000001</v>
      </c>
      <c r="AB2548" s="49">
        <v>1.7927415840000001</v>
      </c>
      <c r="AC2548" s="51">
        <v>0.6227652678487694</v>
      </c>
      <c r="AD2548" s="53">
        <v>87500</v>
      </c>
      <c r="AE2548" s="51">
        <v>43.479878041600365</v>
      </c>
      <c r="AF2548" s="51">
        <v>115.25947728527183</v>
      </c>
      <c r="AG2548" s="51">
        <v>21.084487422681921</v>
      </c>
      <c r="AH2548" s="51">
        <v>0.23065884841792395</v>
      </c>
      <c r="AI2548" s="51">
        <v>0.18293061810871283</v>
      </c>
      <c r="AJ2548" s="51">
        <v>0.11715383591147577</v>
      </c>
      <c r="AK2548" s="51">
        <v>142.19876155262503</v>
      </c>
      <c r="AL2548" s="51">
        <v>87.143983400247095</v>
      </c>
      <c r="AM2548" s="51">
        <v>197.25353970500294</v>
      </c>
    </row>
    <row r="2549" spans="1:39">
      <c r="A2549" t="s">
        <v>5239</v>
      </c>
      <c r="B2549">
        <v>7</v>
      </c>
      <c r="C2549" t="s">
        <v>5240</v>
      </c>
      <c r="D2549" t="s">
        <v>4149</v>
      </c>
      <c r="E2549" t="s">
        <v>137</v>
      </c>
      <c r="F2549" t="s">
        <v>138</v>
      </c>
      <c r="G2549" t="s">
        <v>139</v>
      </c>
      <c r="H2549" t="s">
        <v>140</v>
      </c>
      <c r="I2549" t="s">
        <v>10</v>
      </c>
      <c r="J2549" t="s">
        <v>4150</v>
      </c>
      <c r="K2549">
        <v>50</v>
      </c>
      <c r="L2549">
        <v>79472120</v>
      </c>
      <c r="M2549" t="s">
        <v>2145</v>
      </c>
      <c r="N2549">
        <v>546</v>
      </c>
      <c r="O2549">
        <v>3811482.8752000323</v>
      </c>
      <c r="P2549" s="49" t="s">
        <v>34</v>
      </c>
      <c r="Q2549" s="49">
        <v>8750000</v>
      </c>
      <c r="R2549" s="49">
        <v>32.510452999999998</v>
      </c>
      <c r="S2549" s="49">
        <v>52.540310169999998</v>
      </c>
      <c r="T2549" s="49">
        <v>91.068026500905589</v>
      </c>
      <c r="U2549" s="49" t="s">
        <v>2146</v>
      </c>
      <c r="V2549" s="49">
        <v>0.38716777524115931</v>
      </c>
      <c r="W2549" s="49">
        <v>1.46361538099982</v>
      </c>
      <c r="X2549" s="49">
        <v>2.8030414572599698</v>
      </c>
      <c r="Y2549" s="49">
        <v>43.290639746693699</v>
      </c>
      <c r="Z2549" s="49">
        <v>0.42787999999999998</v>
      </c>
      <c r="AA2549" s="49">
        <v>144.40234570000001</v>
      </c>
      <c r="AB2549" s="49">
        <v>1.7927415840000001</v>
      </c>
      <c r="AC2549" s="51">
        <v>0.6227652678487694</v>
      </c>
      <c r="AD2549" s="53">
        <v>87500</v>
      </c>
      <c r="AE2549" s="51">
        <v>43.559804288000372</v>
      </c>
      <c r="AF2549" s="51">
        <v>115.47135132439918</v>
      </c>
      <c r="AG2549" s="51">
        <v>21.133321761449455</v>
      </c>
      <c r="AH2549" s="51">
        <v>0.23048759993753296</v>
      </c>
      <c r="AI2549" s="51">
        <v>0.18301787862582994</v>
      </c>
      <c r="AJ2549" s="51">
        <v>0.11715383591147577</v>
      </c>
      <c r="AK2549" s="51">
        <v>142.26659239250728</v>
      </c>
      <c r="AL2549" s="51">
        <v>87.185552324759399</v>
      </c>
      <c r="AM2549" s="51">
        <v>197.34763246025514</v>
      </c>
    </row>
    <row r="2550" spans="1:39">
      <c r="A2550" t="s">
        <v>5241</v>
      </c>
      <c r="B2550">
        <v>7</v>
      </c>
      <c r="C2550" t="s">
        <v>5242</v>
      </c>
      <c r="D2550" t="s">
        <v>4149</v>
      </c>
      <c r="E2550" t="s">
        <v>137</v>
      </c>
      <c r="F2550" t="s">
        <v>138</v>
      </c>
      <c r="G2550" t="s">
        <v>139</v>
      </c>
      <c r="H2550" t="s">
        <v>140</v>
      </c>
      <c r="I2550" t="s">
        <v>10</v>
      </c>
      <c r="J2550" t="s">
        <v>4150</v>
      </c>
      <c r="K2550">
        <v>50</v>
      </c>
      <c r="L2550">
        <v>79472120</v>
      </c>
      <c r="M2550" t="s">
        <v>2145</v>
      </c>
      <c r="N2550">
        <v>547</v>
      </c>
      <c r="O2550">
        <v>3818476.4217600324</v>
      </c>
      <c r="P2550" s="49" t="s">
        <v>34</v>
      </c>
      <c r="Q2550" s="49">
        <v>8750000</v>
      </c>
      <c r="R2550" s="49">
        <v>32.510452999999998</v>
      </c>
      <c r="S2550" s="49">
        <v>52.540310169999998</v>
      </c>
      <c r="T2550" s="49">
        <v>91.068026500905589</v>
      </c>
      <c r="U2550" s="49" t="s">
        <v>2146</v>
      </c>
      <c r="V2550" s="49">
        <v>0.38716777524115931</v>
      </c>
      <c r="W2550" s="49">
        <v>1.46361538099982</v>
      </c>
      <c r="X2550" s="49">
        <v>2.8030414572599698</v>
      </c>
      <c r="Y2550" s="49">
        <v>43.290639746693699</v>
      </c>
      <c r="Z2550" s="49">
        <v>0.42787999999999998</v>
      </c>
      <c r="AA2550" s="49">
        <v>144.40234570000001</v>
      </c>
      <c r="AB2550" s="49">
        <v>1.7927415840000001</v>
      </c>
      <c r="AC2550" s="51">
        <v>0.6227652678487694</v>
      </c>
      <c r="AD2550" s="53">
        <v>87500</v>
      </c>
      <c r="AE2550" s="51">
        <v>43.639730534400371</v>
      </c>
      <c r="AF2550" s="51">
        <v>115.68322536352652</v>
      </c>
      <c r="AG2550" s="51">
        <v>21.18211955715898</v>
      </c>
      <c r="AH2550" s="51">
        <v>0.23031512454528494</v>
      </c>
      <c r="AI2550" s="51">
        <v>0.1831045036183564</v>
      </c>
      <c r="AJ2550" s="51">
        <v>0.11715383591147577</v>
      </c>
      <c r="AK2550" s="51">
        <v>142.3339292155286</v>
      </c>
      <c r="AL2550" s="51">
        <v>87.226818499819743</v>
      </c>
      <c r="AM2550" s="51">
        <v>197.44103993123744</v>
      </c>
    </row>
    <row r="2551" spans="1:39">
      <c r="A2551" t="s">
        <v>5243</v>
      </c>
      <c r="B2551">
        <v>7</v>
      </c>
      <c r="C2551" t="s">
        <v>5244</v>
      </c>
      <c r="D2551" t="s">
        <v>4149</v>
      </c>
      <c r="E2551" t="s">
        <v>137</v>
      </c>
      <c r="F2551" t="s">
        <v>138</v>
      </c>
      <c r="G2551" t="s">
        <v>139</v>
      </c>
      <c r="H2551" t="s">
        <v>140</v>
      </c>
      <c r="I2551" t="s">
        <v>10</v>
      </c>
      <c r="J2551" t="s">
        <v>4150</v>
      </c>
      <c r="K2551">
        <v>50</v>
      </c>
      <c r="L2551">
        <v>79472120</v>
      </c>
      <c r="M2551" t="s">
        <v>2145</v>
      </c>
      <c r="N2551">
        <v>548</v>
      </c>
      <c r="O2551">
        <v>3825469.9683200326</v>
      </c>
      <c r="P2551" s="49" t="s">
        <v>34</v>
      </c>
      <c r="Q2551" s="49">
        <v>8750000</v>
      </c>
      <c r="R2551" s="49">
        <v>32.510452999999998</v>
      </c>
      <c r="S2551" s="49">
        <v>52.540310169999998</v>
      </c>
      <c r="T2551" s="49">
        <v>91.068026500905589</v>
      </c>
      <c r="U2551" s="49" t="s">
        <v>2146</v>
      </c>
      <c r="V2551" s="49">
        <v>0.38716777524115931</v>
      </c>
      <c r="W2551" s="49">
        <v>1.46361538099982</v>
      </c>
      <c r="X2551" s="49">
        <v>2.8030414572599698</v>
      </c>
      <c r="Y2551" s="49">
        <v>43.290639746693699</v>
      </c>
      <c r="Z2551" s="49">
        <v>0.42787999999999998</v>
      </c>
      <c r="AA2551" s="49">
        <v>144.40234570000001</v>
      </c>
      <c r="AB2551" s="49">
        <v>1.7927415840000001</v>
      </c>
      <c r="AC2551" s="51">
        <v>0.6227652678487694</v>
      </c>
      <c r="AD2551" s="53">
        <v>87500</v>
      </c>
      <c r="AE2551" s="51">
        <v>43.719656780800371</v>
      </c>
      <c r="AF2551" s="51">
        <v>115.89509940265386</v>
      </c>
      <c r="AG2551" s="51">
        <v>21.230880551020775</v>
      </c>
      <c r="AH2551" s="51">
        <v>0.23014142772106522</v>
      </c>
      <c r="AI2551" s="51">
        <v>0.18319049433883666</v>
      </c>
      <c r="AJ2551" s="51">
        <v>0.11715383591147577</v>
      </c>
      <c r="AK2551" s="51">
        <v>142.40077299533829</v>
      </c>
      <c r="AL2551" s="51">
        <v>87.267782522111816</v>
      </c>
      <c r="AM2551" s="51">
        <v>197.53376346856476</v>
      </c>
    </row>
    <row r="2552" spans="1:39">
      <c r="A2552" t="s">
        <v>5245</v>
      </c>
      <c r="B2552">
        <v>7</v>
      </c>
      <c r="C2552" t="s">
        <v>5246</v>
      </c>
      <c r="D2552" t="s">
        <v>4149</v>
      </c>
      <c r="E2552" t="s">
        <v>137</v>
      </c>
      <c r="F2552" t="s">
        <v>138</v>
      </c>
      <c r="G2552" t="s">
        <v>139</v>
      </c>
      <c r="H2552" t="s">
        <v>140</v>
      </c>
      <c r="I2552" t="s">
        <v>10</v>
      </c>
      <c r="J2552" t="s">
        <v>4150</v>
      </c>
      <c r="K2552">
        <v>50</v>
      </c>
      <c r="L2552">
        <v>79472120</v>
      </c>
      <c r="M2552" t="s">
        <v>2145</v>
      </c>
      <c r="N2552">
        <v>549</v>
      </c>
      <c r="O2552">
        <v>3832463.5148800327</v>
      </c>
      <c r="P2552" s="49" t="s">
        <v>34</v>
      </c>
      <c r="Q2552" s="49">
        <v>8750000</v>
      </c>
      <c r="R2552" s="49">
        <v>32.510452999999998</v>
      </c>
      <c r="S2552" s="49">
        <v>52.540310169999998</v>
      </c>
      <c r="T2552" s="49">
        <v>91.068026500905589</v>
      </c>
      <c r="U2552" s="49" t="s">
        <v>2146</v>
      </c>
      <c r="V2552" s="49">
        <v>0.38716777524115931</v>
      </c>
      <c r="W2552" s="49">
        <v>1.46361538099982</v>
      </c>
      <c r="X2552" s="49">
        <v>2.8030414572599698</v>
      </c>
      <c r="Y2552" s="49">
        <v>43.290639746693699</v>
      </c>
      <c r="Z2552" s="49">
        <v>0.42787999999999998</v>
      </c>
      <c r="AA2552" s="49">
        <v>144.40234570000001</v>
      </c>
      <c r="AB2552" s="49">
        <v>1.7927415840000001</v>
      </c>
      <c r="AC2552" s="51">
        <v>0.6227652678487694</v>
      </c>
      <c r="AD2552" s="53">
        <v>87500</v>
      </c>
      <c r="AE2552" s="51">
        <v>43.799583027200377</v>
      </c>
      <c r="AF2552" s="51">
        <v>116.10697344178121</v>
      </c>
      <c r="AG2552" s="51">
        <v>21.279604485405876</v>
      </c>
      <c r="AH2552" s="51">
        <v>0.22996651494341366</v>
      </c>
      <c r="AI2552" s="51">
        <v>0.18327585204066985</v>
      </c>
      <c r="AJ2552" s="51">
        <v>0.11715383591147577</v>
      </c>
      <c r="AK2552" s="51">
        <v>142.46712470625005</v>
      </c>
      <c r="AL2552" s="51">
        <v>87.308444988726421</v>
      </c>
      <c r="AM2552" s="51">
        <v>197.62580442377367</v>
      </c>
    </row>
    <row r="2553" spans="1:39">
      <c r="A2553" t="s">
        <v>5247</v>
      </c>
      <c r="B2553">
        <v>7</v>
      </c>
      <c r="C2553" t="s">
        <v>5248</v>
      </c>
      <c r="D2553" t="s">
        <v>4149</v>
      </c>
      <c r="E2553" t="s">
        <v>137</v>
      </c>
      <c r="F2553" t="s">
        <v>138</v>
      </c>
      <c r="G2553" t="s">
        <v>139</v>
      </c>
      <c r="H2553" t="s">
        <v>140</v>
      </c>
      <c r="I2553" t="s">
        <v>10</v>
      </c>
      <c r="J2553" t="s">
        <v>4150</v>
      </c>
      <c r="K2553">
        <v>50</v>
      </c>
      <c r="L2553">
        <v>79472120</v>
      </c>
      <c r="M2553" t="s">
        <v>2145</v>
      </c>
      <c r="N2553">
        <v>550</v>
      </c>
      <c r="O2553">
        <v>3839457.0614400329</v>
      </c>
      <c r="P2553" s="49" t="s">
        <v>34</v>
      </c>
      <c r="Q2553" s="49">
        <v>8750000</v>
      </c>
      <c r="R2553" s="49">
        <v>32.510452999999998</v>
      </c>
      <c r="S2553" s="49">
        <v>52.540310169999998</v>
      </c>
      <c r="T2553" s="49">
        <v>91.068026500905589</v>
      </c>
      <c r="U2553" s="49" t="s">
        <v>2146</v>
      </c>
      <c r="V2553" s="49">
        <v>0.38716777524115931</v>
      </c>
      <c r="W2553" s="49">
        <v>1.46361538099982</v>
      </c>
      <c r="X2553" s="49">
        <v>2.8030414572599698</v>
      </c>
      <c r="Y2553" s="49">
        <v>43.290639746693699</v>
      </c>
      <c r="Z2553" s="49">
        <v>0.42787999999999998</v>
      </c>
      <c r="AA2553" s="49">
        <v>144.40234570000001</v>
      </c>
      <c r="AB2553" s="49">
        <v>1.7927415840000001</v>
      </c>
      <c r="AC2553" s="51">
        <v>0.6227652678487694</v>
      </c>
      <c r="AD2553" s="53">
        <v>87500</v>
      </c>
      <c r="AE2553" s="51">
        <v>43.879509273600377</v>
      </c>
      <c r="AF2553" s="51">
        <v>116.31884748090854</v>
      </c>
      <c r="AG2553" s="51">
        <v>21.32829110384581</v>
      </c>
      <c r="AH2553" s="51">
        <v>0.22979039168962534</v>
      </c>
      <c r="AI2553" s="51">
        <v>0.18336057797809965</v>
      </c>
      <c r="AJ2553" s="51">
        <v>0.11715383591147577</v>
      </c>
      <c r="AK2553" s="51">
        <v>142.53298532323404</v>
      </c>
      <c r="AL2553" s="51">
        <v>87.348806497156716</v>
      </c>
      <c r="AM2553" s="51">
        <v>197.71716414931137</v>
      </c>
    </row>
    <row r="2554" spans="1:39">
      <c r="A2554" t="s">
        <v>5249</v>
      </c>
      <c r="B2554">
        <v>7</v>
      </c>
      <c r="C2554" t="s">
        <v>5250</v>
      </c>
      <c r="D2554" t="s">
        <v>4149</v>
      </c>
      <c r="E2554" t="s">
        <v>137</v>
      </c>
      <c r="F2554" t="s">
        <v>138</v>
      </c>
      <c r="G2554" t="s">
        <v>139</v>
      </c>
      <c r="H2554" t="s">
        <v>140</v>
      </c>
      <c r="I2554" t="s">
        <v>10</v>
      </c>
      <c r="J2554" t="s">
        <v>4150</v>
      </c>
      <c r="K2554">
        <v>50</v>
      </c>
      <c r="L2554">
        <v>79472120</v>
      </c>
      <c r="M2554" t="s">
        <v>2145</v>
      </c>
      <c r="N2554">
        <v>551</v>
      </c>
      <c r="O2554">
        <v>3846450.6080000331</v>
      </c>
      <c r="P2554" s="49" t="s">
        <v>34</v>
      </c>
      <c r="Q2554" s="49">
        <v>8750000</v>
      </c>
      <c r="R2554" s="49">
        <v>32.510452999999998</v>
      </c>
      <c r="S2554" s="49">
        <v>52.540310169999998</v>
      </c>
      <c r="T2554" s="49">
        <v>91.068026500905589</v>
      </c>
      <c r="U2554" s="49" t="s">
        <v>2146</v>
      </c>
      <c r="V2554" s="49">
        <v>0.38716777524115931</v>
      </c>
      <c r="W2554" s="49">
        <v>1.46361538099982</v>
      </c>
      <c r="X2554" s="49">
        <v>2.8030414572599698</v>
      </c>
      <c r="Y2554" s="49">
        <v>43.290639746693699</v>
      </c>
      <c r="Z2554" s="49">
        <v>0.42787999999999998</v>
      </c>
      <c r="AA2554" s="49">
        <v>144.40234570000001</v>
      </c>
      <c r="AB2554" s="49">
        <v>1.7927415840000001</v>
      </c>
      <c r="AC2554" s="51">
        <v>0.6227652678487694</v>
      </c>
      <c r="AD2554" s="53">
        <v>87500</v>
      </c>
      <c r="AE2554" s="51">
        <v>43.959435520000376</v>
      </c>
      <c r="AF2554" s="51">
        <v>116.53072152003587</v>
      </c>
      <c r="AG2554" s="51">
        <v>21.376940151032255</v>
      </c>
      <c r="AH2554" s="51">
        <v>0.22961306343534194</v>
      </c>
      <c r="AI2554" s="51">
        <v>0.18344467340620371</v>
      </c>
      <c r="AJ2554" s="51">
        <v>0.11715383591147577</v>
      </c>
      <c r="AK2554" s="51">
        <v>142.59835582190874</v>
      </c>
      <c r="AL2554" s="51">
        <v>87.388867645293118</v>
      </c>
      <c r="AM2554" s="51">
        <v>197.80784399852433</v>
      </c>
    </row>
    <row r="2555" spans="1:39">
      <c r="A2555" t="s">
        <v>5251</v>
      </c>
      <c r="B2555">
        <v>7</v>
      </c>
      <c r="C2555" t="s">
        <v>5252</v>
      </c>
      <c r="D2555" t="s">
        <v>4149</v>
      </c>
      <c r="E2555" t="s">
        <v>137</v>
      </c>
      <c r="F2555" t="s">
        <v>138</v>
      </c>
      <c r="G2555" t="s">
        <v>139</v>
      </c>
      <c r="H2555" t="s">
        <v>140</v>
      </c>
      <c r="I2555" t="s">
        <v>10</v>
      </c>
      <c r="J2555" t="s">
        <v>4150</v>
      </c>
      <c r="K2555">
        <v>50</v>
      </c>
      <c r="L2555">
        <v>79472120</v>
      </c>
      <c r="M2555" t="s">
        <v>2145</v>
      </c>
      <c r="N2555">
        <v>552</v>
      </c>
      <c r="O2555">
        <v>3853444.1545600332</v>
      </c>
      <c r="P2555" s="49" t="s">
        <v>34</v>
      </c>
      <c r="Q2555" s="49">
        <v>8750000</v>
      </c>
      <c r="R2555" s="49">
        <v>32.510452999999998</v>
      </c>
      <c r="S2555" s="49">
        <v>52.540310169999998</v>
      </c>
      <c r="T2555" s="49">
        <v>91.068026500905589</v>
      </c>
      <c r="U2555" s="49" t="s">
        <v>2146</v>
      </c>
      <c r="V2555" s="49">
        <v>0.38716777524115931</v>
      </c>
      <c r="W2555" s="49">
        <v>1.46361538099982</v>
      </c>
      <c r="X2555" s="49">
        <v>2.8030414572599698</v>
      </c>
      <c r="Y2555" s="49">
        <v>43.290639746693699</v>
      </c>
      <c r="Z2555" s="49">
        <v>0.42787999999999998</v>
      </c>
      <c r="AA2555" s="49">
        <v>144.40234570000001</v>
      </c>
      <c r="AB2555" s="49">
        <v>1.7927415840000001</v>
      </c>
      <c r="AC2555" s="51">
        <v>0.6227652678487694</v>
      </c>
      <c r="AD2555" s="53">
        <v>87500</v>
      </c>
      <c r="AE2555" s="51">
        <v>44.039361766400383</v>
      </c>
      <c r="AF2555" s="51">
        <v>116.74259555916322</v>
      </c>
      <c r="AG2555" s="51">
        <v>21.425551372816752</v>
      </c>
      <c r="AH2555" s="51">
        <v>0.22943453565483163</v>
      </c>
      <c r="AI2555" s="51">
        <v>0.18352813958088363</v>
      </c>
      <c r="AJ2555" s="51">
        <v>0.11715383591147577</v>
      </c>
      <c r="AK2555" s="51">
        <v>142.66323717853305</v>
      </c>
      <c r="AL2555" s="51">
        <v>87.428629031418566</v>
      </c>
      <c r="AM2555" s="51">
        <v>197.89784532564752</v>
      </c>
    </row>
    <row r="2556" spans="1:39">
      <c r="A2556" t="s">
        <v>5253</v>
      </c>
      <c r="B2556">
        <v>7</v>
      </c>
      <c r="C2556" t="s">
        <v>5254</v>
      </c>
      <c r="D2556" t="s">
        <v>4149</v>
      </c>
      <c r="E2556" t="s">
        <v>137</v>
      </c>
      <c r="F2556" t="s">
        <v>138</v>
      </c>
      <c r="G2556" t="s">
        <v>139</v>
      </c>
      <c r="H2556" t="s">
        <v>140</v>
      </c>
      <c r="I2556" t="s">
        <v>10</v>
      </c>
      <c r="J2556" t="s">
        <v>4150</v>
      </c>
      <c r="K2556">
        <v>50</v>
      </c>
      <c r="L2556">
        <v>79472120</v>
      </c>
      <c r="M2556" t="s">
        <v>2145</v>
      </c>
      <c r="N2556">
        <v>553</v>
      </c>
      <c r="O2556">
        <v>3860437.7011200334</v>
      </c>
      <c r="P2556" s="49" t="s">
        <v>34</v>
      </c>
      <c r="Q2556" s="49">
        <v>8750000</v>
      </c>
      <c r="R2556" s="49">
        <v>32.510452999999998</v>
      </c>
      <c r="S2556" s="49">
        <v>52.540310169999998</v>
      </c>
      <c r="T2556" s="49">
        <v>91.068026500905589</v>
      </c>
      <c r="U2556" s="49" t="s">
        <v>2146</v>
      </c>
      <c r="V2556" s="49">
        <v>0.38716777524115931</v>
      </c>
      <c r="W2556" s="49">
        <v>1.46361538099982</v>
      </c>
      <c r="X2556" s="49">
        <v>2.8030414572599698</v>
      </c>
      <c r="Y2556" s="49">
        <v>43.290639746693699</v>
      </c>
      <c r="Z2556" s="49">
        <v>0.42787999999999998</v>
      </c>
      <c r="AA2556" s="49">
        <v>144.40234570000001</v>
      </c>
      <c r="AB2556" s="49">
        <v>1.7927415840000001</v>
      </c>
      <c r="AC2556" s="51">
        <v>0.6227652678487694</v>
      </c>
      <c r="AD2556" s="53">
        <v>87500</v>
      </c>
      <c r="AE2556" s="51">
        <v>44.119288012800382</v>
      </c>
      <c r="AF2556" s="51">
        <v>116.95446959829056</v>
      </c>
      <c r="AG2556" s="51">
        <v>21.47412451621031</v>
      </c>
      <c r="AH2556" s="51">
        <v>0.22925481382060636</v>
      </c>
      <c r="AI2556" s="51">
        <v>0.18361097775885413</v>
      </c>
      <c r="AJ2556" s="51">
        <v>0.11715383591147577</v>
      </c>
      <c r="AK2556" s="51">
        <v>142.72763036999802</v>
      </c>
      <c r="AL2556" s="51">
        <v>87.468091254203372</v>
      </c>
      <c r="AM2556" s="51">
        <v>197.98716948579266</v>
      </c>
    </row>
    <row r="2557" spans="1:39">
      <c r="A2557" t="s">
        <v>5255</v>
      </c>
      <c r="B2557">
        <v>7</v>
      </c>
      <c r="C2557" t="s">
        <v>5256</v>
      </c>
      <c r="D2557" t="s">
        <v>4149</v>
      </c>
      <c r="E2557" t="s">
        <v>137</v>
      </c>
      <c r="F2557" t="s">
        <v>138</v>
      </c>
      <c r="G2557" t="s">
        <v>139</v>
      </c>
      <c r="H2557" t="s">
        <v>140</v>
      </c>
      <c r="I2557" t="s">
        <v>10</v>
      </c>
      <c r="J2557" t="s">
        <v>4150</v>
      </c>
      <c r="K2557">
        <v>50</v>
      </c>
      <c r="L2557">
        <v>79472120</v>
      </c>
      <c r="M2557" t="s">
        <v>2145</v>
      </c>
      <c r="N2557">
        <v>554</v>
      </c>
      <c r="O2557">
        <v>3867431.2476800336</v>
      </c>
      <c r="P2557" s="49" t="s">
        <v>34</v>
      </c>
      <c r="Q2557" s="49">
        <v>8750000</v>
      </c>
      <c r="R2557" s="49">
        <v>32.510452999999998</v>
      </c>
      <c r="S2557" s="49">
        <v>52.540310169999998</v>
      </c>
      <c r="T2557" s="49">
        <v>91.068026500905589</v>
      </c>
      <c r="U2557" s="49" t="s">
        <v>2146</v>
      </c>
      <c r="V2557" s="49">
        <v>0.38716777524115931</v>
      </c>
      <c r="W2557" s="49">
        <v>1.46361538099982</v>
      </c>
      <c r="X2557" s="49">
        <v>2.8030414572599698</v>
      </c>
      <c r="Y2557" s="49">
        <v>43.290639746693699</v>
      </c>
      <c r="Z2557" s="49">
        <v>0.42787999999999998</v>
      </c>
      <c r="AA2557" s="49">
        <v>144.40234570000001</v>
      </c>
      <c r="AB2557" s="49">
        <v>1.7927415840000001</v>
      </c>
      <c r="AC2557" s="51">
        <v>0.6227652678487694</v>
      </c>
      <c r="AD2557" s="53">
        <v>87500</v>
      </c>
      <c r="AE2557" s="51">
        <v>44.199214259200382</v>
      </c>
      <c r="AF2557" s="51">
        <v>117.1663436374179</v>
      </c>
      <c r="AG2557" s="51">
        <v>21.522659329383107</v>
      </c>
      <c r="AH2557" s="51">
        <v>0.22907390340364911</v>
      </c>
      <c r="AI2557" s="51">
        <v>0.18369318919763314</v>
      </c>
      <c r="AJ2557" s="51">
        <v>0.11715383591147577</v>
      </c>
      <c r="AK2557" s="51">
        <v>142.79153637381904</v>
      </c>
      <c r="AL2557" s="51">
        <v>87.507254912700446</v>
      </c>
      <c r="AM2557" s="51">
        <v>198.07581783493762</v>
      </c>
    </row>
    <row r="2558" spans="1:39">
      <c r="A2558" t="s">
        <v>5257</v>
      </c>
      <c r="B2558">
        <v>7</v>
      </c>
      <c r="C2558" t="s">
        <v>5258</v>
      </c>
      <c r="D2558" t="s">
        <v>4149</v>
      </c>
      <c r="E2558" t="s">
        <v>137</v>
      </c>
      <c r="F2558" t="s">
        <v>138</v>
      </c>
      <c r="G2558" t="s">
        <v>139</v>
      </c>
      <c r="H2558" t="s">
        <v>140</v>
      </c>
      <c r="I2558" t="s">
        <v>10</v>
      </c>
      <c r="J2558" t="s">
        <v>4150</v>
      </c>
      <c r="K2558">
        <v>50</v>
      </c>
      <c r="L2558">
        <v>79472120</v>
      </c>
      <c r="M2558" t="s">
        <v>2145</v>
      </c>
      <c r="N2558">
        <v>555</v>
      </c>
      <c r="O2558">
        <v>3874424.7942400337</v>
      </c>
      <c r="P2558" s="49" t="s">
        <v>34</v>
      </c>
      <c r="Q2558" s="49">
        <v>8750000</v>
      </c>
      <c r="R2558" s="49">
        <v>32.510452999999998</v>
      </c>
      <c r="S2558" s="49">
        <v>52.540310169999998</v>
      </c>
      <c r="T2558" s="49">
        <v>91.068026500905589</v>
      </c>
      <c r="U2558" s="49" t="s">
        <v>2146</v>
      </c>
      <c r="V2558" s="49">
        <v>0.38716777524115931</v>
      </c>
      <c r="W2558" s="49">
        <v>1.46361538099982</v>
      </c>
      <c r="X2558" s="49">
        <v>2.8030414572599698</v>
      </c>
      <c r="Y2558" s="49">
        <v>43.290639746693699</v>
      </c>
      <c r="Z2558" s="49">
        <v>0.42787999999999998</v>
      </c>
      <c r="AA2558" s="49">
        <v>144.40234570000001</v>
      </c>
      <c r="AB2558" s="49">
        <v>1.7927415840000001</v>
      </c>
      <c r="AC2558" s="51">
        <v>0.6227652678487694</v>
      </c>
      <c r="AD2558" s="53">
        <v>87500</v>
      </c>
      <c r="AE2558" s="51">
        <v>44.279140505600388</v>
      </c>
      <c r="AF2558" s="51">
        <v>117.37821767654525</v>
      </c>
      <c r="AG2558" s="51">
        <v>21.571155561664078</v>
      </c>
      <c r="AH2558" s="51">
        <v>0.22889180987304267</v>
      </c>
      <c r="AI2558" s="51">
        <v>0.18377477515553101</v>
      </c>
      <c r="AJ2558" s="51">
        <v>0.11715383591147577</v>
      </c>
      <c r="AK2558" s="51">
        <v>142.85495616812742</v>
      </c>
      <c r="AL2558" s="51">
        <v>87.54612060634021</v>
      </c>
      <c r="AM2558" s="51">
        <v>198.16379172991464</v>
      </c>
    </row>
    <row r="2559" spans="1:39">
      <c r="A2559" t="s">
        <v>5259</v>
      </c>
      <c r="B2559">
        <v>7</v>
      </c>
      <c r="C2559" t="s">
        <v>5260</v>
      </c>
      <c r="D2559" t="s">
        <v>4149</v>
      </c>
      <c r="E2559" t="s">
        <v>137</v>
      </c>
      <c r="F2559" t="s">
        <v>138</v>
      </c>
      <c r="G2559" t="s">
        <v>139</v>
      </c>
      <c r="H2559" t="s">
        <v>140</v>
      </c>
      <c r="I2559" t="s">
        <v>10</v>
      </c>
      <c r="J2559" t="s">
        <v>4150</v>
      </c>
      <c r="K2559">
        <v>50</v>
      </c>
      <c r="L2559">
        <v>79472120</v>
      </c>
      <c r="M2559" t="s">
        <v>2145</v>
      </c>
      <c r="N2559">
        <v>556</v>
      </c>
      <c r="O2559">
        <v>3881418.3408000339</v>
      </c>
      <c r="P2559" s="49" t="s">
        <v>34</v>
      </c>
      <c r="Q2559" s="49">
        <v>8750000</v>
      </c>
      <c r="R2559" s="49">
        <v>32.510452999999998</v>
      </c>
      <c r="S2559" s="49">
        <v>52.540310169999998</v>
      </c>
      <c r="T2559" s="49">
        <v>91.068026500905589</v>
      </c>
      <c r="U2559" s="49" t="s">
        <v>2146</v>
      </c>
      <c r="V2559" s="49">
        <v>0.38716777524115931</v>
      </c>
      <c r="W2559" s="49">
        <v>1.46361538099982</v>
      </c>
      <c r="X2559" s="49">
        <v>2.8030414572599698</v>
      </c>
      <c r="Y2559" s="49">
        <v>43.290639746693699</v>
      </c>
      <c r="Z2559" s="49">
        <v>0.42787999999999998</v>
      </c>
      <c r="AA2559" s="49">
        <v>144.40234570000001</v>
      </c>
      <c r="AB2559" s="49">
        <v>1.7927415840000001</v>
      </c>
      <c r="AC2559" s="51">
        <v>0.6227652678487694</v>
      </c>
      <c r="AD2559" s="53">
        <v>87500</v>
      </c>
      <c r="AE2559" s="51">
        <v>44.359066752000388</v>
      </c>
      <c r="AF2559" s="51">
        <v>117.59009171567259</v>
      </c>
      <c r="AG2559" s="51">
        <v>21.619612963540529</v>
      </c>
      <c r="AH2559" s="51">
        <v>0.22870853869608809</v>
      </c>
      <c r="AI2559" s="51">
        <v>0.18385573689164011</v>
      </c>
      <c r="AJ2559" s="51">
        <v>0.11715383591147577</v>
      </c>
      <c r="AK2559" s="51">
        <v>142.91789073166245</v>
      </c>
      <c r="AL2559" s="51">
        <v>87.584688934925609</v>
      </c>
      <c r="AM2559" s="51">
        <v>198.25109252839931</v>
      </c>
    </row>
    <row r="2560" spans="1:39">
      <c r="A2560" t="s">
        <v>5261</v>
      </c>
      <c r="B2560">
        <v>7</v>
      </c>
      <c r="C2560" t="s">
        <v>5262</v>
      </c>
      <c r="D2560" t="s">
        <v>4149</v>
      </c>
      <c r="E2560" t="s">
        <v>137</v>
      </c>
      <c r="F2560" t="s">
        <v>138</v>
      </c>
      <c r="G2560" t="s">
        <v>139</v>
      </c>
      <c r="H2560" t="s">
        <v>140</v>
      </c>
      <c r="I2560" t="s">
        <v>10</v>
      </c>
      <c r="J2560" t="s">
        <v>4150</v>
      </c>
      <c r="K2560">
        <v>50</v>
      </c>
      <c r="L2560">
        <v>79472120</v>
      </c>
      <c r="M2560" t="s">
        <v>2145</v>
      </c>
      <c r="N2560">
        <v>557</v>
      </c>
      <c r="O2560">
        <v>3888411.887360034</v>
      </c>
      <c r="P2560" s="49" t="s">
        <v>34</v>
      </c>
      <c r="Q2560" s="49">
        <v>8750000</v>
      </c>
      <c r="R2560" s="49">
        <v>32.510452999999998</v>
      </c>
      <c r="S2560" s="49">
        <v>52.540310169999998</v>
      </c>
      <c r="T2560" s="49">
        <v>91.068026500905589</v>
      </c>
      <c r="U2560" s="49" t="s">
        <v>2146</v>
      </c>
      <c r="V2560" s="49">
        <v>0.38716777524115931</v>
      </c>
      <c r="W2560" s="49">
        <v>1.46361538099982</v>
      </c>
      <c r="X2560" s="49">
        <v>2.8030414572599698</v>
      </c>
      <c r="Y2560" s="49">
        <v>43.290639746693699</v>
      </c>
      <c r="Z2560" s="49">
        <v>0.42787999999999998</v>
      </c>
      <c r="AA2560" s="49">
        <v>144.40234570000001</v>
      </c>
      <c r="AB2560" s="49">
        <v>1.7927415840000001</v>
      </c>
      <c r="AC2560" s="51">
        <v>0.6227652678487694</v>
      </c>
      <c r="AD2560" s="53">
        <v>87500</v>
      </c>
      <c r="AE2560" s="51">
        <v>44.438992998400387</v>
      </c>
      <c r="AF2560" s="51">
        <v>117.80196575479992</v>
      </c>
      <c r="AG2560" s="51">
        <v>21.668031286657758</v>
      </c>
      <c r="AH2560" s="51">
        <v>0.22852409533821691</v>
      </c>
      <c r="AI2560" s="51">
        <v>0.18393607566582462</v>
      </c>
      <c r="AJ2560" s="51">
        <v>0.11715383591147577</v>
      </c>
      <c r="AK2560" s="51">
        <v>142.98034104376333</v>
      </c>
      <c r="AL2560" s="51">
        <v>87.622960498627265</v>
      </c>
      <c r="AM2560" s="51">
        <v>198.33772158889937</v>
      </c>
    </row>
    <row r="2561" spans="1:39">
      <c r="A2561" t="s">
        <v>5263</v>
      </c>
      <c r="B2561">
        <v>7</v>
      </c>
      <c r="C2561" t="s">
        <v>5264</v>
      </c>
      <c r="D2561" t="s">
        <v>4149</v>
      </c>
      <c r="E2561" t="s">
        <v>137</v>
      </c>
      <c r="F2561" t="s">
        <v>138</v>
      </c>
      <c r="G2561" t="s">
        <v>139</v>
      </c>
      <c r="H2561" t="s">
        <v>140</v>
      </c>
      <c r="I2561" t="s">
        <v>10</v>
      </c>
      <c r="J2561" t="s">
        <v>4150</v>
      </c>
      <c r="K2561">
        <v>50</v>
      </c>
      <c r="L2561">
        <v>79472120</v>
      </c>
      <c r="M2561" t="s">
        <v>2145</v>
      </c>
      <c r="N2561">
        <v>558</v>
      </c>
      <c r="O2561">
        <v>3895405.4339200342</v>
      </c>
      <c r="P2561" s="49" t="s">
        <v>34</v>
      </c>
      <c r="Q2561" s="49">
        <v>8750000</v>
      </c>
      <c r="R2561" s="49">
        <v>32.510452999999998</v>
      </c>
      <c r="S2561" s="49">
        <v>52.540310169999998</v>
      </c>
      <c r="T2561" s="49">
        <v>91.068026500905589</v>
      </c>
      <c r="U2561" s="49" t="s">
        <v>2146</v>
      </c>
      <c r="V2561" s="49">
        <v>0.38716777524115931</v>
      </c>
      <c r="W2561" s="49">
        <v>1.46361538099982</v>
      </c>
      <c r="X2561" s="49">
        <v>2.8030414572599698</v>
      </c>
      <c r="Y2561" s="49">
        <v>43.290639746693699</v>
      </c>
      <c r="Z2561" s="49">
        <v>0.42787999999999998</v>
      </c>
      <c r="AA2561" s="49">
        <v>144.40234570000001</v>
      </c>
      <c r="AB2561" s="49">
        <v>1.7927415840000001</v>
      </c>
      <c r="AC2561" s="51">
        <v>0.6227652678487694</v>
      </c>
      <c r="AD2561" s="53">
        <v>87500</v>
      </c>
      <c r="AE2561" s="51">
        <v>44.518919244800394</v>
      </c>
      <c r="AF2561" s="51">
        <v>118.01383979392727</v>
      </c>
      <c r="AG2561" s="51">
        <v>21.716410283818593</v>
      </c>
      <c r="AH2561" s="51">
        <v>0.2283384852627269</v>
      </c>
      <c r="AI2561" s="51">
        <v>0.18401579273870955</v>
      </c>
      <c r="AJ2561" s="51">
        <v>0.11715383591147577</v>
      </c>
      <c r="AK2561" s="51">
        <v>143.04230808436066</v>
      </c>
      <c r="AL2561" s="51">
        <v>87.660935897978248</v>
      </c>
      <c r="AM2561" s="51">
        <v>198.42368027074306</v>
      </c>
    </row>
    <row r="2562" spans="1:39">
      <c r="A2562" t="s">
        <v>5265</v>
      </c>
      <c r="B2562">
        <v>7</v>
      </c>
      <c r="C2562" t="s">
        <v>5266</v>
      </c>
      <c r="D2562" t="s">
        <v>4149</v>
      </c>
      <c r="E2562" t="s">
        <v>137</v>
      </c>
      <c r="F2562" t="s">
        <v>138</v>
      </c>
      <c r="G2562" t="s">
        <v>139</v>
      </c>
      <c r="H2562" t="s">
        <v>140</v>
      </c>
      <c r="I2562" t="s">
        <v>10</v>
      </c>
      <c r="J2562" t="s">
        <v>4150</v>
      </c>
      <c r="K2562">
        <v>50</v>
      </c>
      <c r="L2562">
        <v>79472120</v>
      </c>
      <c r="M2562" t="s">
        <v>2145</v>
      </c>
      <c r="N2562">
        <v>559</v>
      </c>
      <c r="O2562">
        <v>3902398.9804800344</v>
      </c>
      <c r="P2562" s="49" t="s">
        <v>34</v>
      </c>
      <c r="Q2562" s="49">
        <v>8750000</v>
      </c>
      <c r="R2562" s="49">
        <v>32.510452999999998</v>
      </c>
      <c r="S2562" s="49">
        <v>52.540310169999998</v>
      </c>
      <c r="T2562" s="49">
        <v>91.068026500905589</v>
      </c>
      <c r="U2562" s="49" t="s">
        <v>2146</v>
      </c>
      <c r="V2562" s="49">
        <v>0.38716777524115931</v>
      </c>
      <c r="W2562" s="49">
        <v>1.46361538099982</v>
      </c>
      <c r="X2562" s="49">
        <v>2.8030414572599698</v>
      </c>
      <c r="Y2562" s="49">
        <v>43.290639746693699</v>
      </c>
      <c r="Z2562" s="49">
        <v>0.42787999999999998</v>
      </c>
      <c r="AA2562" s="49">
        <v>144.40234570000001</v>
      </c>
      <c r="AB2562" s="49">
        <v>1.7927415840000001</v>
      </c>
      <c r="AC2562" s="51">
        <v>0.6227652678487694</v>
      </c>
      <c r="AD2562" s="53">
        <v>87500</v>
      </c>
      <c r="AE2562" s="51">
        <v>44.598845491200393</v>
      </c>
      <c r="AF2562" s="51">
        <v>118.22571383305461</v>
      </c>
      <c r="AG2562" s="51">
        <v>21.764749708983</v>
      </c>
      <c r="AH2562" s="51">
        <v>0.22815171393110048</v>
      </c>
      <c r="AI2562" s="51">
        <v>0.18409488937167082</v>
      </c>
      <c r="AJ2562" s="51">
        <v>0.11715383591147577</v>
      </c>
      <c r="AK2562" s="51">
        <v>143.10379283396878</v>
      </c>
      <c r="AL2562" s="51">
        <v>87.698615733869332</v>
      </c>
      <c r="AM2562" s="51">
        <v>198.50896993406823</v>
      </c>
    </row>
    <row r="2563" spans="1:39">
      <c r="A2563" t="s">
        <v>5267</v>
      </c>
      <c r="B2563">
        <v>7</v>
      </c>
      <c r="C2563" t="s">
        <v>5268</v>
      </c>
      <c r="D2563" t="s">
        <v>4149</v>
      </c>
      <c r="E2563" t="s">
        <v>137</v>
      </c>
      <c r="F2563" t="s">
        <v>138</v>
      </c>
      <c r="G2563" t="s">
        <v>139</v>
      </c>
      <c r="H2563" t="s">
        <v>140</v>
      </c>
      <c r="I2563" t="s">
        <v>10</v>
      </c>
      <c r="J2563" t="s">
        <v>4150</v>
      </c>
      <c r="K2563">
        <v>50</v>
      </c>
      <c r="L2563">
        <v>79472120</v>
      </c>
      <c r="M2563" t="s">
        <v>2145</v>
      </c>
      <c r="N2563">
        <v>560</v>
      </c>
      <c r="O2563">
        <v>3909392.5270400345</v>
      </c>
      <c r="P2563" s="49" t="s">
        <v>34</v>
      </c>
      <c r="Q2563" s="49">
        <v>8750000</v>
      </c>
      <c r="R2563" s="49">
        <v>32.510452999999998</v>
      </c>
      <c r="S2563" s="49">
        <v>52.540310169999998</v>
      </c>
      <c r="T2563" s="49">
        <v>91.068026500905589</v>
      </c>
      <c r="U2563" s="49" t="s">
        <v>2146</v>
      </c>
      <c r="V2563" s="49">
        <v>0.38716777524115931</v>
      </c>
      <c r="W2563" s="49">
        <v>1.46361538099982</v>
      </c>
      <c r="X2563" s="49">
        <v>2.8030414572599698</v>
      </c>
      <c r="Y2563" s="49">
        <v>43.290639746693699</v>
      </c>
      <c r="Z2563" s="49">
        <v>0.42787999999999998</v>
      </c>
      <c r="AA2563" s="49">
        <v>144.40234570000001</v>
      </c>
      <c r="AB2563" s="49">
        <v>1.7927415840000001</v>
      </c>
      <c r="AC2563" s="51">
        <v>0.6227652678487694</v>
      </c>
      <c r="AD2563" s="53">
        <v>87500</v>
      </c>
      <c r="AE2563" s="51">
        <v>44.678771737600393</v>
      </c>
      <c r="AF2563" s="51">
        <v>118.43758787218194</v>
      </c>
      <c r="AG2563" s="51">
        <v>21.813049317267591</v>
      </c>
      <c r="AH2563" s="51">
        <v>0.22796378680242954</v>
      </c>
      <c r="AI2563" s="51">
        <v>0.18417336682682423</v>
      </c>
      <c r="AJ2563" s="51">
        <v>0.11715383591147577</v>
      </c>
      <c r="AK2563" s="51">
        <v>143.16479627367718</v>
      </c>
      <c r="AL2563" s="51">
        <v>87.736000607543787</v>
      </c>
      <c r="AM2563" s="51">
        <v>198.59359193981058</v>
      </c>
    </row>
    <row r="2564" spans="1:39">
      <c r="A2564" t="s">
        <v>5269</v>
      </c>
      <c r="B2564">
        <v>7</v>
      </c>
      <c r="C2564" t="s">
        <v>5270</v>
      </c>
      <c r="D2564" t="s">
        <v>4149</v>
      </c>
      <c r="E2564" t="s">
        <v>137</v>
      </c>
      <c r="F2564" t="s">
        <v>138</v>
      </c>
      <c r="G2564" t="s">
        <v>139</v>
      </c>
      <c r="H2564" t="s">
        <v>140</v>
      </c>
      <c r="I2564" t="s">
        <v>10</v>
      </c>
      <c r="J2564" t="s">
        <v>4150</v>
      </c>
      <c r="K2564">
        <v>50</v>
      </c>
      <c r="L2564">
        <v>79472120</v>
      </c>
      <c r="M2564" t="s">
        <v>2145</v>
      </c>
      <c r="N2564">
        <v>561</v>
      </c>
      <c r="O2564">
        <v>3916386.0736000347</v>
      </c>
      <c r="P2564" s="49" t="s">
        <v>34</v>
      </c>
      <c r="Q2564" s="49">
        <v>8750000</v>
      </c>
      <c r="R2564" s="49">
        <v>32.510452999999998</v>
      </c>
      <c r="S2564" s="49">
        <v>52.540310169999998</v>
      </c>
      <c r="T2564" s="49">
        <v>91.068026500905589</v>
      </c>
      <c r="U2564" s="49" t="s">
        <v>2146</v>
      </c>
      <c r="V2564" s="49">
        <v>0.38716777524115931</v>
      </c>
      <c r="W2564" s="49">
        <v>1.46361538099982</v>
      </c>
      <c r="X2564" s="49">
        <v>2.8030414572599698</v>
      </c>
      <c r="Y2564" s="49">
        <v>43.290639746693699</v>
      </c>
      <c r="Z2564" s="49">
        <v>0.42787999999999998</v>
      </c>
      <c r="AA2564" s="49">
        <v>144.40234570000001</v>
      </c>
      <c r="AB2564" s="49">
        <v>1.7927415840000001</v>
      </c>
      <c r="AC2564" s="51">
        <v>0.6227652678487694</v>
      </c>
      <c r="AD2564" s="53">
        <v>87500</v>
      </c>
      <c r="AE2564" s="51">
        <v>44.758697984000399</v>
      </c>
      <c r="AF2564" s="51">
        <v>118.64946191130929</v>
      </c>
      <c r="AG2564" s="51">
        <v>21.861308864945187</v>
      </c>
      <c r="AH2564" s="51">
        <v>0.22777470933372823</v>
      </c>
      <c r="AI2564" s="51">
        <v>0.18425122636701513</v>
      </c>
      <c r="AJ2564" s="51">
        <v>0.11715383591147577</v>
      </c>
      <c r="AK2564" s="51">
        <v>143.22531938514246</v>
      </c>
      <c r="AL2564" s="51">
        <v>87.773091120592369</v>
      </c>
      <c r="AM2564" s="51">
        <v>198.67754764969254</v>
      </c>
    </row>
    <row r="2565" spans="1:39">
      <c r="A2565" t="s">
        <v>5271</v>
      </c>
      <c r="B2565">
        <v>7</v>
      </c>
      <c r="C2565" t="s">
        <v>5272</v>
      </c>
      <c r="D2565" t="s">
        <v>4149</v>
      </c>
      <c r="E2565" t="s">
        <v>137</v>
      </c>
      <c r="F2565" t="s">
        <v>138</v>
      </c>
      <c r="G2565" t="s">
        <v>139</v>
      </c>
      <c r="H2565" t="s">
        <v>140</v>
      </c>
      <c r="I2565" t="s">
        <v>10</v>
      </c>
      <c r="J2565" t="s">
        <v>4150</v>
      </c>
      <c r="K2565">
        <v>50</v>
      </c>
      <c r="L2565">
        <v>79472120</v>
      </c>
      <c r="M2565" t="s">
        <v>2145</v>
      </c>
      <c r="N2565">
        <v>562</v>
      </c>
      <c r="O2565">
        <v>3923379.6201600349</v>
      </c>
      <c r="P2565" s="49" t="s">
        <v>34</v>
      </c>
      <c r="Q2565" s="49">
        <v>8750000</v>
      </c>
      <c r="R2565" s="49">
        <v>32.510452999999998</v>
      </c>
      <c r="S2565" s="49">
        <v>52.540310169999998</v>
      </c>
      <c r="T2565" s="49">
        <v>91.068026500905589</v>
      </c>
      <c r="U2565" s="49" t="s">
        <v>2146</v>
      </c>
      <c r="V2565" s="49">
        <v>0.38716777524115931</v>
      </c>
      <c r="W2565" s="49">
        <v>1.46361538099982</v>
      </c>
      <c r="X2565" s="49">
        <v>2.8030414572599698</v>
      </c>
      <c r="Y2565" s="49">
        <v>43.290639746693699</v>
      </c>
      <c r="Z2565" s="49">
        <v>0.42787999999999998</v>
      </c>
      <c r="AA2565" s="49">
        <v>144.40234570000001</v>
      </c>
      <c r="AB2565" s="49">
        <v>1.7927415840000001</v>
      </c>
      <c r="AC2565" s="51">
        <v>0.6227652678487694</v>
      </c>
      <c r="AD2565" s="53">
        <v>87500</v>
      </c>
      <c r="AE2565" s="51">
        <v>44.838624230400399</v>
      </c>
      <c r="AF2565" s="51">
        <v>118.86133595043663</v>
      </c>
      <c r="AG2565" s="51">
        <v>21.909528109444324</v>
      </c>
      <c r="AH2565" s="51">
        <v>0.22758448697981756</v>
      </c>
      <c r="AI2565" s="51">
        <v>0.18432846925580801</v>
      </c>
      <c r="AJ2565" s="51">
        <v>0.11715383591147577</v>
      </c>
      <c r="AK2565" s="51">
        <v>143.28536315058017</v>
      </c>
      <c r="AL2565" s="51">
        <v>87.809887874948458</v>
      </c>
      <c r="AM2565" s="51">
        <v>198.76083842621185</v>
      </c>
    </row>
    <row r="2566" spans="1:39">
      <c r="A2566" t="s">
        <v>5273</v>
      </c>
      <c r="B2566">
        <v>7</v>
      </c>
      <c r="C2566" t="s">
        <v>5274</v>
      </c>
      <c r="D2566" t="s">
        <v>4149</v>
      </c>
      <c r="E2566" t="s">
        <v>137</v>
      </c>
      <c r="F2566" t="s">
        <v>138</v>
      </c>
      <c r="G2566" t="s">
        <v>139</v>
      </c>
      <c r="H2566" t="s">
        <v>140</v>
      </c>
      <c r="I2566" t="s">
        <v>10</v>
      </c>
      <c r="J2566" t="s">
        <v>4150</v>
      </c>
      <c r="K2566">
        <v>50</v>
      </c>
      <c r="L2566">
        <v>79472120</v>
      </c>
      <c r="M2566" t="s">
        <v>2145</v>
      </c>
      <c r="N2566">
        <v>563</v>
      </c>
      <c r="O2566">
        <v>3930373.166720035</v>
      </c>
      <c r="P2566" s="49" t="s">
        <v>34</v>
      </c>
      <c r="Q2566" s="49">
        <v>8750000</v>
      </c>
      <c r="R2566" s="49">
        <v>32.510452999999998</v>
      </c>
      <c r="S2566" s="49">
        <v>52.540310169999998</v>
      </c>
      <c r="T2566" s="49">
        <v>91.068026500905589</v>
      </c>
      <c r="U2566" s="49" t="s">
        <v>2146</v>
      </c>
      <c r="V2566" s="49">
        <v>0.38716777524115931</v>
      </c>
      <c r="W2566" s="49">
        <v>1.46361538099982</v>
      </c>
      <c r="X2566" s="49">
        <v>2.8030414572599698</v>
      </c>
      <c r="Y2566" s="49">
        <v>43.290639746693699</v>
      </c>
      <c r="Z2566" s="49">
        <v>0.42787999999999998</v>
      </c>
      <c r="AA2566" s="49">
        <v>144.40234570000001</v>
      </c>
      <c r="AB2566" s="49">
        <v>1.7927415840000001</v>
      </c>
      <c r="AC2566" s="51">
        <v>0.6227652678487694</v>
      </c>
      <c r="AD2566" s="53">
        <v>87500</v>
      </c>
      <c r="AE2566" s="51">
        <v>44.918550476800398</v>
      </c>
      <c r="AF2566" s="51">
        <v>119.07320998956396</v>
      </c>
      <c r="AG2566" s="51">
        <v>21.957706809348736</v>
      </c>
      <c r="AH2566" s="51">
        <v>0.22739312519291754</v>
      </c>
      <c r="AI2566" s="51">
        <v>0.18440509675747546</v>
      </c>
      <c r="AJ2566" s="51">
        <v>0.11715383591147577</v>
      </c>
      <c r="AK2566" s="51">
        <v>143.34492855275636</v>
      </c>
      <c r="AL2566" s="51">
        <v>87.846391472882743</v>
      </c>
      <c r="AM2566" s="51">
        <v>198.84346563262994</v>
      </c>
    </row>
    <row r="2567" spans="1:39">
      <c r="A2567" t="s">
        <v>5275</v>
      </c>
      <c r="B2567">
        <v>7</v>
      </c>
      <c r="C2567" t="s">
        <v>5276</v>
      </c>
      <c r="D2567" t="s">
        <v>4149</v>
      </c>
      <c r="E2567" t="s">
        <v>137</v>
      </c>
      <c r="F2567" t="s">
        <v>138</v>
      </c>
      <c r="G2567" t="s">
        <v>139</v>
      </c>
      <c r="H2567" t="s">
        <v>140</v>
      </c>
      <c r="I2567" t="s">
        <v>10</v>
      </c>
      <c r="J2567" t="s">
        <v>4150</v>
      </c>
      <c r="K2567">
        <v>50</v>
      </c>
      <c r="L2567">
        <v>79472120</v>
      </c>
      <c r="M2567" t="s">
        <v>2145</v>
      </c>
      <c r="N2567">
        <v>564</v>
      </c>
      <c r="O2567">
        <v>3937366.7132800352</v>
      </c>
      <c r="P2567" s="49" t="s">
        <v>34</v>
      </c>
      <c r="Q2567" s="49">
        <v>8750000</v>
      </c>
      <c r="R2567" s="49">
        <v>32.510452999999998</v>
      </c>
      <c r="S2567" s="49">
        <v>52.540310169999998</v>
      </c>
      <c r="T2567" s="49">
        <v>91.068026500905589</v>
      </c>
      <c r="U2567" s="49" t="s">
        <v>2146</v>
      </c>
      <c r="V2567" s="49">
        <v>0.38716777524115931</v>
      </c>
      <c r="W2567" s="49">
        <v>1.46361538099982</v>
      </c>
      <c r="X2567" s="49">
        <v>2.8030414572599698</v>
      </c>
      <c r="Y2567" s="49">
        <v>43.290639746693699</v>
      </c>
      <c r="Z2567" s="49">
        <v>0.42787999999999998</v>
      </c>
      <c r="AA2567" s="49">
        <v>144.40234570000001</v>
      </c>
      <c r="AB2567" s="49">
        <v>1.7927415840000001</v>
      </c>
      <c r="AC2567" s="51">
        <v>0.6227652678487694</v>
      </c>
      <c r="AD2567" s="53">
        <v>87500</v>
      </c>
      <c r="AE2567" s="51">
        <v>44.998476723200405</v>
      </c>
      <c r="AF2567" s="51">
        <v>119.28508402869132</v>
      </c>
      <c r="AG2567" s="51">
        <v>22.005844724396862</v>
      </c>
      <c r="AH2567" s="51">
        <v>0.22720062942299535</v>
      </c>
      <c r="AI2567" s="51">
        <v>0.18448111013698792</v>
      </c>
      <c r="AJ2567" s="51">
        <v>0.11715383591147577</v>
      </c>
      <c r="AK2567" s="51">
        <v>143.40401657497949</v>
      </c>
      <c r="AL2567" s="51">
        <v>87.882602516998347</v>
      </c>
      <c r="AM2567" s="51">
        <v>198.92543063296063</v>
      </c>
    </row>
    <row r="2568" spans="1:39">
      <c r="A2568" t="s">
        <v>5277</v>
      </c>
      <c r="B2568">
        <v>7</v>
      </c>
      <c r="C2568" t="s">
        <v>5278</v>
      </c>
      <c r="D2568" t="s">
        <v>4149</v>
      </c>
      <c r="E2568" t="s">
        <v>137</v>
      </c>
      <c r="F2568" t="s">
        <v>138</v>
      </c>
      <c r="G2568" t="s">
        <v>139</v>
      </c>
      <c r="H2568" t="s">
        <v>140</v>
      </c>
      <c r="I2568" t="s">
        <v>10</v>
      </c>
      <c r="J2568" t="s">
        <v>4150</v>
      </c>
      <c r="K2568">
        <v>50</v>
      </c>
      <c r="L2568">
        <v>79472120</v>
      </c>
      <c r="M2568" t="s">
        <v>2145</v>
      </c>
      <c r="N2568">
        <v>565</v>
      </c>
      <c r="O2568">
        <v>3944360.2598400353</v>
      </c>
      <c r="P2568" s="49" t="s">
        <v>34</v>
      </c>
      <c r="Q2568" s="49">
        <v>8750000</v>
      </c>
      <c r="R2568" s="49">
        <v>32.510452999999998</v>
      </c>
      <c r="S2568" s="49">
        <v>52.540310169999998</v>
      </c>
      <c r="T2568" s="49">
        <v>91.068026500905589</v>
      </c>
      <c r="U2568" s="49" t="s">
        <v>2146</v>
      </c>
      <c r="V2568" s="49">
        <v>0.38716777524115931</v>
      </c>
      <c r="W2568" s="49">
        <v>1.46361538099982</v>
      </c>
      <c r="X2568" s="49">
        <v>2.8030414572599698</v>
      </c>
      <c r="Y2568" s="49">
        <v>43.290639746693699</v>
      </c>
      <c r="Z2568" s="49">
        <v>0.42787999999999998</v>
      </c>
      <c r="AA2568" s="49">
        <v>144.40234570000001</v>
      </c>
      <c r="AB2568" s="49">
        <v>1.7927415840000001</v>
      </c>
      <c r="AC2568" s="51">
        <v>0.6227652678487694</v>
      </c>
      <c r="AD2568" s="53">
        <v>87500</v>
      </c>
      <c r="AE2568" s="51">
        <v>45.078402969600404</v>
      </c>
      <c r="AF2568" s="51">
        <v>119.49695806781865</v>
      </c>
      <c r="AG2568" s="51">
        <v>22.053941615481332</v>
      </c>
      <c r="AH2568" s="51">
        <v>0.22700700511761571</v>
      </c>
      <c r="AI2568" s="51">
        <v>0.18455651066000323</v>
      </c>
      <c r="AJ2568" s="51">
        <v>0.11715383591147577</v>
      </c>
      <c r="AK2568" s="51">
        <v>143.46262820109243</v>
      </c>
      <c r="AL2568" s="51">
        <v>87.918521610225881</v>
      </c>
      <c r="AM2568" s="51">
        <v>199.00673479195896</v>
      </c>
    </row>
    <row r="2569" spans="1:39">
      <c r="A2569" t="s">
        <v>5279</v>
      </c>
      <c r="B2569">
        <v>7</v>
      </c>
      <c r="C2569" t="s">
        <v>5280</v>
      </c>
      <c r="D2569" t="s">
        <v>4149</v>
      </c>
      <c r="E2569" t="s">
        <v>137</v>
      </c>
      <c r="F2569" t="s">
        <v>138</v>
      </c>
      <c r="G2569" t="s">
        <v>139</v>
      </c>
      <c r="H2569" t="s">
        <v>140</v>
      </c>
      <c r="I2569" t="s">
        <v>10</v>
      </c>
      <c r="J2569" t="s">
        <v>4150</v>
      </c>
      <c r="K2569">
        <v>50</v>
      </c>
      <c r="L2569">
        <v>79472120</v>
      </c>
      <c r="M2569" t="s">
        <v>2145</v>
      </c>
      <c r="N2569">
        <v>566</v>
      </c>
      <c r="O2569">
        <v>3951353.8064000355</v>
      </c>
      <c r="P2569" s="49" t="s">
        <v>34</v>
      </c>
      <c r="Q2569" s="49">
        <v>8750000</v>
      </c>
      <c r="R2569" s="49">
        <v>32.510452999999998</v>
      </c>
      <c r="S2569" s="49">
        <v>52.540310169999998</v>
      </c>
      <c r="T2569" s="49">
        <v>91.068026500905589</v>
      </c>
      <c r="U2569" s="49" t="s">
        <v>2146</v>
      </c>
      <c r="V2569" s="49">
        <v>0.38716777524115931</v>
      </c>
      <c r="W2569" s="49">
        <v>1.46361538099982</v>
      </c>
      <c r="X2569" s="49">
        <v>2.8030414572599698</v>
      </c>
      <c r="Y2569" s="49">
        <v>43.290639746693699</v>
      </c>
      <c r="Z2569" s="49">
        <v>0.42787999999999998</v>
      </c>
      <c r="AA2569" s="49">
        <v>144.40234570000001</v>
      </c>
      <c r="AB2569" s="49">
        <v>1.7927415840000001</v>
      </c>
      <c r="AC2569" s="51">
        <v>0.6227652678487694</v>
      </c>
      <c r="AD2569" s="53">
        <v>87500</v>
      </c>
      <c r="AE2569" s="51">
        <v>45.158329216000404</v>
      </c>
      <c r="AF2569" s="51">
        <v>119.70883210694599</v>
      </c>
      <c r="AG2569" s="51">
        <v>22.101997244648373</v>
      </c>
      <c r="AH2569" s="51">
        <v>0.22681225772148519</v>
      </c>
      <c r="AI2569" s="51">
        <v>0.1846312995928554</v>
      </c>
      <c r="AJ2569" s="51">
        <v>0.11715383591147577</v>
      </c>
      <c r="AK2569" s="51">
        <v>143.52076441546362</v>
      </c>
      <c r="AL2569" s="51">
        <v>87.954149355818032</v>
      </c>
      <c r="AM2569" s="51">
        <v>199.0873794751092</v>
      </c>
    </row>
    <row r="2570" spans="1:39">
      <c r="A2570" t="s">
        <v>5281</v>
      </c>
      <c r="B2570">
        <v>7</v>
      </c>
      <c r="C2570" t="s">
        <v>5282</v>
      </c>
      <c r="D2570" t="s">
        <v>4149</v>
      </c>
      <c r="E2570" t="s">
        <v>137</v>
      </c>
      <c r="F2570" t="s">
        <v>138</v>
      </c>
      <c r="G2570" t="s">
        <v>139</v>
      </c>
      <c r="H2570" t="s">
        <v>140</v>
      </c>
      <c r="I2570" t="s">
        <v>10</v>
      </c>
      <c r="J2570" t="s">
        <v>4150</v>
      </c>
      <c r="K2570">
        <v>50</v>
      </c>
      <c r="L2570">
        <v>79472120</v>
      </c>
      <c r="M2570" t="s">
        <v>2145</v>
      </c>
      <c r="N2570">
        <v>567</v>
      </c>
      <c r="O2570">
        <v>3958347.3529600357</v>
      </c>
      <c r="P2570" s="49" t="s">
        <v>34</v>
      </c>
      <c r="Q2570" s="49">
        <v>8750000</v>
      </c>
      <c r="R2570" s="49">
        <v>32.510452999999998</v>
      </c>
      <c r="S2570" s="49">
        <v>52.540310169999998</v>
      </c>
      <c r="T2570" s="49">
        <v>91.068026500905589</v>
      </c>
      <c r="U2570" s="49" t="s">
        <v>2146</v>
      </c>
      <c r="V2570" s="49">
        <v>0.38716777524115931</v>
      </c>
      <c r="W2570" s="49">
        <v>1.46361538099982</v>
      </c>
      <c r="X2570" s="49">
        <v>2.8030414572599698</v>
      </c>
      <c r="Y2570" s="49">
        <v>43.290639746693699</v>
      </c>
      <c r="Z2570" s="49">
        <v>0.42787999999999998</v>
      </c>
      <c r="AA2570" s="49">
        <v>144.40234570000001</v>
      </c>
      <c r="AB2570" s="49">
        <v>1.7927415840000001</v>
      </c>
      <c r="AC2570" s="51">
        <v>0.6227652678487694</v>
      </c>
      <c r="AD2570" s="53">
        <v>87500</v>
      </c>
      <c r="AE2570" s="51">
        <v>45.23825546240041</v>
      </c>
      <c r="AF2570" s="51">
        <v>119.92070614607334</v>
      </c>
      <c r="AG2570" s="51">
        <v>22.1500113750973</v>
      </c>
      <c r="AH2570" s="51">
        <v>0.226616392676908</v>
      </c>
      <c r="AI2570" s="51">
        <v>0.18470547820254454</v>
      </c>
      <c r="AJ2570" s="51">
        <v>0.11715383591147577</v>
      </c>
      <c r="AK2570" s="51">
        <v>143.57842620297927</v>
      </c>
      <c r="AL2570" s="51">
        <v>87.989486357344816</v>
      </c>
      <c r="AM2570" s="51">
        <v>199.1673660486137</v>
      </c>
    </row>
    <row r="2571" spans="1:39">
      <c r="A2571" t="s">
        <v>5283</v>
      </c>
      <c r="B2571">
        <v>7</v>
      </c>
      <c r="C2571" t="s">
        <v>5284</v>
      </c>
      <c r="D2571" t="s">
        <v>4149</v>
      </c>
      <c r="E2571" t="s">
        <v>137</v>
      </c>
      <c r="F2571" t="s">
        <v>138</v>
      </c>
      <c r="G2571" t="s">
        <v>139</v>
      </c>
      <c r="H2571" t="s">
        <v>140</v>
      </c>
      <c r="I2571" t="s">
        <v>10</v>
      </c>
      <c r="J2571" t="s">
        <v>4150</v>
      </c>
      <c r="K2571">
        <v>50</v>
      </c>
      <c r="L2571">
        <v>79472120</v>
      </c>
      <c r="M2571" t="s">
        <v>2145</v>
      </c>
      <c r="N2571">
        <v>568</v>
      </c>
      <c r="O2571">
        <v>3965340.8995200358</v>
      </c>
      <c r="P2571" s="49" t="s">
        <v>34</v>
      </c>
      <c r="Q2571" s="49">
        <v>8750000</v>
      </c>
      <c r="R2571" s="49">
        <v>32.510452999999998</v>
      </c>
      <c r="S2571" s="49">
        <v>52.540310169999998</v>
      </c>
      <c r="T2571" s="49">
        <v>91.068026500905589</v>
      </c>
      <c r="U2571" s="49" t="s">
        <v>2146</v>
      </c>
      <c r="V2571" s="49">
        <v>0.38716777524115931</v>
      </c>
      <c r="W2571" s="49">
        <v>1.46361538099982</v>
      </c>
      <c r="X2571" s="49">
        <v>2.8030414572599698</v>
      </c>
      <c r="Y2571" s="49">
        <v>43.290639746693699</v>
      </c>
      <c r="Z2571" s="49">
        <v>0.42787999999999998</v>
      </c>
      <c r="AA2571" s="49">
        <v>144.40234570000001</v>
      </c>
      <c r="AB2571" s="49">
        <v>1.7927415840000001</v>
      </c>
      <c r="AC2571" s="51">
        <v>0.6227652678487694</v>
      </c>
      <c r="AD2571" s="53">
        <v>87500</v>
      </c>
      <c r="AE2571" s="51">
        <v>45.31818170880041</v>
      </c>
      <c r="AF2571" s="51">
        <v>120.13258018520068</v>
      </c>
      <c r="AG2571" s="51">
        <v>22.197983771179906</v>
      </c>
      <c r="AH2571" s="51">
        <v>0.22641941542340005</v>
      </c>
      <c r="AI2571" s="51">
        <v>0.18477904775672596</v>
      </c>
      <c r="AJ2571" s="51">
        <v>0.11715383591147577</v>
      </c>
      <c r="AK2571" s="51">
        <v>143.63561454903493</v>
      </c>
      <c r="AL2571" s="51">
        <v>88.024533218688376</v>
      </c>
      <c r="AM2571" s="51">
        <v>199.24669587938146</v>
      </c>
    </row>
    <row r="2572" spans="1:39">
      <c r="A2572" t="s">
        <v>5285</v>
      </c>
      <c r="B2572">
        <v>7</v>
      </c>
      <c r="C2572" t="s">
        <v>5286</v>
      </c>
      <c r="D2572" t="s">
        <v>4149</v>
      </c>
      <c r="E2572" t="s">
        <v>137</v>
      </c>
      <c r="F2572" t="s">
        <v>138</v>
      </c>
      <c r="G2572" t="s">
        <v>139</v>
      </c>
      <c r="H2572" t="s">
        <v>140</v>
      </c>
      <c r="I2572" t="s">
        <v>10</v>
      </c>
      <c r="J2572" t="s">
        <v>4150</v>
      </c>
      <c r="K2572">
        <v>50</v>
      </c>
      <c r="L2572">
        <v>79472120</v>
      </c>
      <c r="M2572" t="s">
        <v>2145</v>
      </c>
      <c r="N2572">
        <v>569</v>
      </c>
      <c r="O2572">
        <v>3972334.446080036</v>
      </c>
      <c r="P2572" s="49" t="s">
        <v>34</v>
      </c>
      <c r="Q2572" s="49">
        <v>8750000</v>
      </c>
      <c r="R2572" s="49">
        <v>32.510452999999998</v>
      </c>
      <c r="S2572" s="49">
        <v>52.540310169999998</v>
      </c>
      <c r="T2572" s="49">
        <v>91.068026500905589</v>
      </c>
      <c r="U2572" s="49" t="s">
        <v>2146</v>
      </c>
      <c r="V2572" s="49">
        <v>0.38716777524115931</v>
      </c>
      <c r="W2572" s="49">
        <v>1.46361538099982</v>
      </c>
      <c r="X2572" s="49">
        <v>2.8030414572599698</v>
      </c>
      <c r="Y2572" s="49">
        <v>43.290639746693699</v>
      </c>
      <c r="Z2572" s="49">
        <v>0.42787999999999998</v>
      </c>
      <c r="AA2572" s="49">
        <v>144.40234570000001</v>
      </c>
      <c r="AB2572" s="49">
        <v>1.7927415840000001</v>
      </c>
      <c r="AC2572" s="51">
        <v>0.6227652678487694</v>
      </c>
      <c r="AD2572" s="53">
        <v>87500</v>
      </c>
      <c r="AE2572" s="51">
        <v>45.398107955200409</v>
      </c>
      <c r="AF2572" s="51">
        <v>120.344454224328</v>
      </c>
      <c r="AG2572" s="51">
        <v>22.245914198399877</v>
      </c>
      <c r="AH2572" s="51">
        <v>0.22622133139760103</v>
      </c>
      <c r="AI2572" s="51">
        <v>0.18485200952369932</v>
      </c>
      <c r="AJ2572" s="51">
        <v>0.11715383591147577</v>
      </c>
      <c r="AK2572" s="51">
        <v>143.69233043952701</v>
      </c>
      <c r="AL2572" s="51">
        <v>88.059290544037822</v>
      </c>
      <c r="AM2572" s="51">
        <v>199.32537033501617</v>
      </c>
    </row>
    <row r="2573" spans="1:39">
      <c r="A2573" t="s">
        <v>5287</v>
      </c>
      <c r="B2573">
        <v>7</v>
      </c>
      <c r="C2573" t="s">
        <v>5288</v>
      </c>
      <c r="D2573" t="s">
        <v>4149</v>
      </c>
      <c r="E2573" t="s">
        <v>137</v>
      </c>
      <c r="F2573" t="s">
        <v>138</v>
      </c>
      <c r="G2573" t="s">
        <v>139</v>
      </c>
      <c r="H2573" t="s">
        <v>140</v>
      </c>
      <c r="I2573" t="s">
        <v>10</v>
      </c>
      <c r="J2573" t="s">
        <v>4150</v>
      </c>
      <c r="K2573">
        <v>50</v>
      </c>
      <c r="L2573">
        <v>79472120</v>
      </c>
      <c r="M2573" t="s">
        <v>2145</v>
      </c>
      <c r="N2573">
        <v>570</v>
      </c>
      <c r="O2573">
        <v>3979327.9926400362</v>
      </c>
      <c r="P2573" s="49" t="s">
        <v>34</v>
      </c>
      <c r="Q2573" s="49">
        <v>8750000</v>
      </c>
      <c r="R2573" s="49">
        <v>32.510452999999998</v>
      </c>
      <c r="S2573" s="49">
        <v>52.540310169999998</v>
      </c>
      <c r="T2573" s="49">
        <v>91.068026500905589</v>
      </c>
      <c r="U2573" s="49" t="s">
        <v>2146</v>
      </c>
      <c r="V2573" s="49">
        <v>0.38716777524115931</v>
      </c>
      <c r="W2573" s="49">
        <v>1.46361538099982</v>
      </c>
      <c r="X2573" s="49">
        <v>2.8030414572599698</v>
      </c>
      <c r="Y2573" s="49">
        <v>43.290639746693699</v>
      </c>
      <c r="Z2573" s="49">
        <v>0.42787999999999998</v>
      </c>
      <c r="AA2573" s="49">
        <v>144.40234570000001</v>
      </c>
      <c r="AB2573" s="49">
        <v>1.7927415840000001</v>
      </c>
      <c r="AC2573" s="51">
        <v>0.6227652678487694</v>
      </c>
      <c r="AD2573" s="53">
        <v>87500</v>
      </c>
      <c r="AE2573" s="51">
        <v>45.478034201600416</v>
      </c>
      <c r="AF2573" s="51">
        <v>120.55632826345537</v>
      </c>
      <c r="AG2573" s="51">
        <v>22.293802423412227</v>
      </c>
      <c r="AH2573" s="51">
        <v>0.22602214603348783</v>
      </c>
      <c r="AI2573" s="51">
        <v>0.18492436477239843</v>
      </c>
      <c r="AJ2573" s="51">
        <v>0.11715383591147577</v>
      </c>
      <c r="AK2573" s="51">
        <v>143.74857486084488</v>
      </c>
      <c r="AL2573" s="51">
        <v>88.093758937884331</v>
      </c>
      <c r="AM2573" s="51">
        <v>199.40339078380543</v>
      </c>
    </row>
    <row r="2574" spans="1:39">
      <c r="A2574" t="s">
        <v>5289</v>
      </c>
      <c r="B2574">
        <v>7</v>
      </c>
      <c r="C2574" t="s">
        <v>5290</v>
      </c>
      <c r="D2574" t="s">
        <v>4149</v>
      </c>
      <c r="E2574" t="s">
        <v>137</v>
      </c>
      <c r="F2574" t="s">
        <v>138</v>
      </c>
      <c r="G2574" t="s">
        <v>139</v>
      </c>
      <c r="H2574" t="s">
        <v>140</v>
      </c>
      <c r="I2574" t="s">
        <v>10</v>
      </c>
      <c r="J2574" t="s">
        <v>4150</v>
      </c>
      <c r="K2574">
        <v>50</v>
      </c>
      <c r="L2574">
        <v>79472120</v>
      </c>
      <c r="M2574" t="s">
        <v>2145</v>
      </c>
      <c r="N2574">
        <v>571</v>
      </c>
      <c r="O2574">
        <v>3986321.5392000363</v>
      </c>
      <c r="P2574" s="49" t="s">
        <v>34</v>
      </c>
      <c r="Q2574" s="49">
        <v>8750000</v>
      </c>
      <c r="R2574" s="49">
        <v>32.510452999999998</v>
      </c>
      <c r="S2574" s="49">
        <v>52.540310169999998</v>
      </c>
      <c r="T2574" s="49">
        <v>91.068026500905589</v>
      </c>
      <c r="U2574" s="49" t="s">
        <v>2146</v>
      </c>
      <c r="V2574" s="49">
        <v>0.38716777524115931</v>
      </c>
      <c r="W2574" s="49">
        <v>1.46361538099982</v>
      </c>
      <c r="X2574" s="49">
        <v>2.8030414572599698</v>
      </c>
      <c r="Y2574" s="49">
        <v>43.290639746693699</v>
      </c>
      <c r="Z2574" s="49">
        <v>0.42787999999999998</v>
      </c>
      <c r="AA2574" s="49">
        <v>144.40234570000001</v>
      </c>
      <c r="AB2574" s="49">
        <v>1.7927415840000001</v>
      </c>
      <c r="AC2574" s="51">
        <v>0.6227652678487694</v>
      </c>
      <c r="AD2574" s="53">
        <v>87500</v>
      </c>
      <c r="AE2574" s="51">
        <v>45.557960448000415</v>
      </c>
      <c r="AF2574" s="51">
        <v>120.76820230258269</v>
      </c>
      <c r="AG2574" s="51">
        <v>22.341648214022587</v>
      </c>
      <c r="AH2574" s="51">
        <v>0.22582186476186236</v>
      </c>
      <c r="AI2574" s="51">
        <v>0.18499611477237993</v>
      </c>
      <c r="AJ2574" s="51">
        <v>0.11715383591147577</v>
      </c>
      <c r="AK2574" s="51">
        <v>143.80434879986205</v>
      </c>
      <c r="AL2574" s="51">
        <v>88.12793900501579</v>
      </c>
      <c r="AM2574" s="51">
        <v>199.48075859470833</v>
      </c>
    </row>
    <row r="2575" spans="1:39">
      <c r="A2575" t="s">
        <v>5291</v>
      </c>
      <c r="B2575">
        <v>7</v>
      </c>
      <c r="C2575" t="s">
        <v>5292</v>
      </c>
      <c r="D2575" t="s">
        <v>4149</v>
      </c>
      <c r="E2575" t="s">
        <v>137</v>
      </c>
      <c r="F2575" t="s">
        <v>138</v>
      </c>
      <c r="G2575" t="s">
        <v>139</v>
      </c>
      <c r="H2575" t="s">
        <v>140</v>
      </c>
      <c r="I2575" t="s">
        <v>10</v>
      </c>
      <c r="J2575" t="s">
        <v>4150</v>
      </c>
      <c r="K2575">
        <v>50</v>
      </c>
      <c r="L2575">
        <v>79472120</v>
      </c>
      <c r="M2575" t="s">
        <v>2145</v>
      </c>
      <c r="N2575">
        <v>572</v>
      </c>
      <c r="O2575">
        <v>3993315.0857600365</v>
      </c>
      <c r="P2575" s="49" t="s">
        <v>34</v>
      </c>
      <c r="Q2575" s="49">
        <v>8750000</v>
      </c>
      <c r="R2575" s="49">
        <v>32.510452999999998</v>
      </c>
      <c r="S2575" s="49">
        <v>52.540310169999998</v>
      </c>
      <c r="T2575" s="49">
        <v>91.068026500905589</v>
      </c>
      <c r="U2575" s="49" t="s">
        <v>2146</v>
      </c>
      <c r="V2575" s="49">
        <v>0.38716777524115931</v>
      </c>
      <c r="W2575" s="49">
        <v>1.46361538099982</v>
      </c>
      <c r="X2575" s="49">
        <v>2.8030414572599698</v>
      </c>
      <c r="Y2575" s="49">
        <v>43.290639746693699</v>
      </c>
      <c r="Z2575" s="49">
        <v>0.42787999999999998</v>
      </c>
      <c r="AA2575" s="49">
        <v>144.40234570000001</v>
      </c>
      <c r="AB2575" s="49">
        <v>1.7927415840000001</v>
      </c>
      <c r="AC2575" s="51">
        <v>0.6227652678487694</v>
      </c>
      <c r="AD2575" s="53">
        <v>87500</v>
      </c>
      <c r="AE2575" s="51">
        <v>45.637886694400414</v>
      </c>
      <c r="AF2575" s="51">
        <v>120.98007634171003</v>
      </c>
      <c r="AG2575" s="51">
        <v>22.389451339186675</v>
      </c>
      <c r="AH2575" s="51">
        <v>0.2256204930107418</v>
      </c>
      <c r="AI2575" s="51">
        <v>0.18506726079381314</v>
      </c>
      <c r="AJ2575" s="51">
        <v>0.11715383591147577</v>
      </c>
      <c r="AK2575" s="51">
        <v>143.85965324392831</v>
      </c>
      <c r="AL2575" s="51">
        <v>88.16183135051196</v>
      </c>
      <c r="AM2575" s="51">
        <v>199.55747513734465</v>
      </c>
    </row>
    <row r="2576" spans="1:39">
      <c r="A2576" t="s">
        <v>5293</v>
      </c>
      <c r="B2576">
        <v>7</v>
      </c>
      <c r="C2576" t="s">
        <v>5294</v>
      </c>
      <c r="D2576" t="s">
        <v>4149</v>
      </c>
      <c r="E2576" t="s">
        <v>137</v>
      </c>
      <c r="F2576" t="s">
        <v>138</v>
      </c>
      <c r="G2576" t="s">
        <v>139</v>
      </c>
      <c r="H2576" t="s">
        <v>140</v>
      </c>
      <c r="I2576" t="s">
        <v>10</v>
      </c>
      <c r="J2576" t="s">
        <v>4150</v>
      </c>
      <c r="K2576">
        <v>50</v>
      </c>
      <c r="L2576">
        <v>79472120</v>
      </c>
      <c r="M2576" t="s">
        <v>2145</v>
      </c>
      <c r="N2576">
        <v>573</v>
      </c>
      <c r="O2576">
        <v>4000308.6323200366</v>
      </c>
      <c r="P2576" s="49" t="s">
        <v>34</v>
      </c>
      <c r="Q2576" s="49">
        <v>8750000</v>
      </c>
      <c r="R2576" s="49">
        <v>32.510452999999998</v>
      </c>
      <c r="S2576" s="49">
        <v>52.540310169999998</v>
      </c>
      <c r="T2576" s="49">
        <v>91.068026500905589</v>
      </c>
      <c r="U2576" s="49" t="s">
        <v>2146</v>
      </c>
      <c r="V2576" s="49">
        <v>0.38716777524115931</v>
      </c>
      <c r="W2576" s="49">
        <v>1.46361538099982</v>
      </c>
      <c r="X2576" s="49">
        <v>2.8030414572599698</v>
      </c>
      <c r="Y2576" s="49">
        <v>43.290639746693699</v>
      </c>
      <c r="Z2576" s="49">
        <v>0.42787999999999998</v>
      </c>
      <c r="AA2576" s="49">
        <v>144.40234570000001</v>
      </c>
      <c r="AB2576" s="49">
        <v>1.7927415840000001</v>
      </c>
      <c r="AC2576" s="51">
        <v>0.6227652678487694</v>
      </c>
      <c r="AD2576" s="53">
        <v>87500</v>
      </c>
      <c r="AE2576" s="51">
        <v>45.717812940800421</v>
      </c>
      <c r="AF2576" s="51">
        <v>121.19195038083738</v>
      </c>
      <c r="AG2576" s="51">
        <v>22.437211569009566</v>
      </c>
      <c r="AH2576" s="51">
        <v>0.22541803620491802</v>
      </c>
      <c r="AI2576" s="51">
        <v>0.18513780410746894</v>
      </c>
      <c r="AJ2576" s="51">
        <v>0.11715383591147577</v>
      </c>
      <c r="AK2576" s="51">
        <v>143.91448918086104</v>
      </c>
      <c r="AL2576" s="51">
        <v>88.19543657973918</v>
      </c>
      <c r="AM2576" s="51">
        <v>199.6335417819829</v>
      </c>
    </row>
    <row r="2577" spans="1:39">
      <c r="A2577" t="s">
        <v>5295</v>
      </c>
      <c r="B2577">
        <v>7</v>
      </c>
      <c r="C2577" t="s">
        <v>5296</v>
      </c>
      <c r="D2577" t="s">
        <v>4149</v>
      </c>
      <c r="E2577" t="s">
        <v>137</v>
      </c>
      <c r="F2577" t="s">
        <v>138</v>
      </c>
      <c r="G2577" t="s">
        <v>139</v>
      </c>
      <c r="H2577" t="s">
        <v>140</v>
      </c>
      <c r="I2577" t="s">
        <v>10</v>
      </c>
      <c r="J2577" t="s">
        <v>4150</v>
      </c>
      <c r="K2577">
        <v>50</v>
      </c>
      <c r="L2577">
        <v>79472120</v>
      </c>
      <c r="M2577" t="s">
        <v>2145</v>
      </c>
      <c r="N2577">
        <v>574</v>
      </c>
      <c r="O2577">
        <v>4007302.1788800368</v>
      </c>
      <c r="P2577" s="49" t="s">
        <v>34</v>
      </c>
      <c r="Q2577" s="49">
        <v>8750000</v>
      </c>
      <c r="R2577" s="49">
        <v>32.510452999999998</v>
      </c>
      <c r="S2577" s="49">
        <v>52.540310169999998</v>
      </c>
      <c r="T2577" s="49">
        <v>91.068026500905589</v>
      </c>
      <c r="U2577" s="49" t="s">
        <v>2146</v>
      </c>
      <c r="V2577" s="49">
        <v>0.38716777524115931</v>
      </c>
      <c r="W2577" s="49">
        <v>1.46361538099982</v>
      </c>
      <c r="X2577" s="49">
        <v>2.8030414572599698</v>
      </c>
      <c r="Y2577" s="49">
        <v>43.290639746693699</v>
      </c>
      <c r="Z2577" s="49">
        <v>0.42787999999999998</v>
      </c>
      <c r="AA2577" s="49">
        <v>144.40234570000001</v>
      </c>
      <c r="AB2577" s="49">
        <v>1.7927415840000001</v>
      </c>
      <c r="AC2577" s="51">
        <v>0.6227652678487694</v>
      </c>
      <c r="AD2577" s="53">
        <v>87500</v>
      </c>
      <c r="AE2577" s="51">
        <v>45.79773918720042</v>
      </c>
      <c r="AF2577" s="51">
        <v>121.40382441996472</v>
      </c>
      <c r="AG2577" s="51">
        <v>22.484928674745067</v>
      </c>
      <c r="AH2577" s="51">
        <v>0.22521449976616773</v>
      </c>
      <c r="AI2577" s="51">
        <v>0.18520774598470924</v>
      </c>
      <c r="AJ2577" s="51">
        <v>0.11715383591147577</v>
      </c>
      <c r="AK2577" s="51">
        <v>143.96885759893703</v>
      </c>
      <c r="AL2577" s="51">
        <v>88.22875529834532</v>
      </c>
      <c r="AM2577" s="51">
        <v>199.70895989952876</v>
      </c>
    </row>
    <row r="2578" spans="1:39">
      <c r="A2578" t="s">
        <v>5297</v>
      </c>
      <c r="B2578">
        <v>7</v>
      </c>
      <c r="C2578" t="s">
        <v>5298</v>
      </c>
      <c r="D2578" t="s">
        <v>4149</v>
      </c>
      <c r="E2578" t="s">
        <v>137</v>
      </c>
      <c r="F2578" t="s">
        <v>138</v>
      </c>
      <c r="G2578" t="s">
        <v>139</v>
      </c>
      <c r="H2578" t="s">
        <v>140</v>
      </c>
      <c r="I2578" t="s">
        <v>10</v>
      </c>
      <c r="J2578" t="s">
        <v>4150</v>
      </c>
      <c r="K2578">
        <v>50</v>
      </c>
      <c r="L2578">
        <v>79472120</v>
      </c>
      <c r="M2578" t="s">
        <v>2145</v>
      </c>
      <c r="N2578">
        <v>575</v>
      </c>
      <c r="O2578">
        <v>4014295.725440037</v>
      </c>
      <c r="P2578" s="49" t="s">
        <v>34</v>
      </c>
      <c r="Q2578" s="49">
        <v>8750000</v>
      </c>
      <c r="R2578" s="49">
        <v>32.510452999999998</v>
      </c>
      <c r="S2578" s="49">
        <v>52.540310169999998</v>
      </c>
      <c r="T2578" s="49">
        <v>91.068026500905589</v>
      </c>
      <c r="U2578" s="49" t="s">
        <v>2146</v>
      </c>
      <c r="V2578" s="49">
        <v>0.38716777524115931</v>
      </c>
      <c r="W2578" s="49">
        <v>1.46361538099982</v>
      </c>
      <c r="X2578" s="49">
        <v>2.8030414572599698</v>
      </c>
      <c r="Y2578" s="49">
        <v>43.290639746693699</v>
      </c>
      <c r="Z2578" s="49">
        <v>0.42787999999999998</v>
      </c>
      <c r="AA2578" s="49">
        <v>144.40234570000001</v>
      </c>
      <c r="AB2578" s="49">
        <v>1.7927415840000001</v>
      </c>
      <c r="AC2578" s="51">
        <v>0.6227652678487694</v>
      </c>
      <c r="AD2578" s="53">
        <v>87500</v>
      </c>
      <c r="AE2578" s="51">
        <v>45.87766543360042</v>
      </c>
      <c r="AF2578" s="51">
        <v>121.61569845909206</v>
      </c>
      <c r="AG2578" s="51">
        <v>22.532602428795013</v>
      </c>
      <c r="AH2578" s="51">
        <v>0.22500988911290556</v>
      </c>
      <c r="AI2578" s="51">
        <v>0.18527708769747614</v>
      </c>
      <c r="AJ2578" s="51">
        <v>0.11715383591147577</v>
      </c>
      <c r="AK2578" s="51">
        <v>144.02275948688415</v>
      </c>
      <c r="AL2578" s="51">
        <v>88.261788112254649</v>
      </c>
      <c r="AM2578" s="51">
        <v>199.78373086151365</v>
      </c>
    </row>
    <row r="2579" spans="1:39">
      <c r="A2579" t="s">
        <v>5299</v>
      </c>
      <c r="B2579">
        <v>7</v>
      </c>
      <c r="C2579" t="s">
        <v>5300</v>
      </c>
      <c r="D2579" t="s">
        <v>4149</v>
      </c>
      <c r="E2579" t="s">
        <v>137</v>
      </c>
      <c r="F2579" t="s">
        <v>138</v>
      </c>
      <c r="G2579" t="s">
        <v>139</v>
      </c>
      <c r="H2579" t="s">
        <v>140</v>
      </c>
      <c r="I2579" t="s">
        <v>10</v>
      </c>
      <c r="J2579" t="s">
        <v>4150</v>
      </c>
      <c r="K2579">
        <v>50</v>
      </c>
      <c r="L2579">
        <v>79472120</v>
      </c>
      <c r="M2579" t="s">
        <v>2145</v>
      </c>
      <c r="N2579">
        <v>576</v>
      </c>
      <c r="O2579">
        <v>4021289.2720000371</v>
      </c>
      <c r="P2579" s="49" t="s">
        <v>34</v>
      </c>
      <c r="Q2579" s="49">
        <v>8750000</v>
      </c>
      <c r="R2579" s="49">
        <v>32.510452999999998</v>
      </c>
      <c r="S2579" s="49">
        <v>52.540310169999998</v>
      </c>
      <c r="T2579" s="49">
        <v>91.068026500905589</v>
      </c>
      <c r="U2579" s="49" t="s">
        <v>2146</v>
      </c>
      <c r="V2579" s="49">
        <v>0.38716777524115931</v>
      </c>
      <c r="W2579" s="49">
        <v>1.46361538099982</v>
      </c>
      <c r="X2579" s="49">
        <v>2.8030414572599698</v>
      </c>
      <c r="Y2579" s="49">
        <v>43.290639746693699</v>
      </c>
      <c r="Z2579" s="49">
        <v>0.42787999999999998</v>
      </c>
      <c r="AA2579" s="49">
        <v>144.40234570000001</v>
      </c>
      <c r="AB2579" s="49">
        <v>1.7927415840000001</v>
      </c>
      <c r="AC2579" s="51">
        <v>0.6227652678487694</v>
      </c>
      <c r="AD2579" s="53">
        <v>87500</v>
      </c>
      <c r="AE2579" s="51">
        <v>45.957591680000426</v>
      </c>
      <c r="AF2579" s="51">
        <v>121.82757249821941</v>
      </c>
      <c r="AG2579" s="51">
        <v>22.580232604708584</v>
      </c>
      <c r="AH2579" s="51">
        <v>0.22480420966035533</v>
      </c>
      <c r="AI2579" s="51">
        <v>0.18534583051828116</v>
      </c>
      <c r="AJ2579" s="51">
        <v>0.11715383591147577</v>
      </c>
      <c r="AK2579" s="51">
        <v>144.07619583387282</v>
      </c>
      <c r="AL2579" s="51">
        <v>88.294535627662697</v>
      </c>
      <c r="AM2579" s="51">
        <v>199.85785604008294</v>
      </c>
    </row>
    <row r="2580" spans="1:39">
      <c r="A2580" t="s">
        <v>5301</v>
      </c>
      <c r="B2580">
        <v>7</v>
      </c>
      <c r="C2580" t="s">
        <v>5302</v>
      </c>
      <c r="D2580" t="s">
        <v>4149</v>
      </c>
      <c r="E2580" t="s">
        <v>137</v>
      </c>
      <c r="F2580" t="s">
        <v>138</v>
      </c>
      <c r="G2580" t="s">
        <v>139</v>
      </c>
      <c r="H2580" t="s">
        <v>140</v>
      </c>
      <c r="I2580" t="s">
        <v>10</v>
      </c>
      <c r="J2580" t="s">
        <v>4150</v>
      </c>
      <c r="K2580">
        <v>50</v>
      </c>
      <c r="L2580">
        <v>79472120</v>
      </c>
      <c r="M2580" t="s">
        <v>2145</v>
      </c>
      <c r="N2580">
        <v>577</v>
      </c>
      <c r="O2580">
        <v>4028282.8185600373</v>
      </c>
      <c r="P2580" s="49" t="s">
        <v>34</v>
      </c>
      <c r="Q2580" s="49">
        <v>8750000</v>
      </c>
      <c r="R2580" s="49">
        <v>32.510452999999998</v>
      </c>
      <c r="S2580" s="49">
        <v>52.540310169999998</v>
      </c>
      <c r="T2580" s="49">
        <v>91.068026500905589</v>
      </c>
      <c r="U2580" s="49" t="s">
        <v>2146</v>
      </c>
      <c r="V2580" s="49">
        <v>0.38716777524115931</v>
      </c>
      <c r="W2580" s="49">
        <v>1.46361538099982</v>
      </c>
      <c r="X2580" s="49">
        <v>2.8030414572599698</v>
      </c>
      <c r="Y2580" s="49">
        <v>43.290639746693699</v>
      </c>
      <c r="Z2580" s="49">
        <v>0.42787999999999998</v>
      </c>
      <c r="AA2580" s="49">
        <v>144.40234570000001</v>
      </c>
      <c r="AB2580" s="49">
        <v>1.7927415840000001</v>
      </c>
      <c r="AC2580" s="51">
        <v>0.6227652678487694</v>
      </c>
      <c r="AD2580" s="53">
        <v>87500</v>
      </c>
      <c r="AE2580" s="51">
        <v>46.037517926400426</v>
      </c>
      <c r="AF2580" s="51">
        <v>122.03944653734675</v>
      </c>
      <c r="AG2580" s="51">
        <v>22.627818977181601</v>
      </c>
      <c r="AH2580" s="51">
        <v>0.22459746682044918</v>
      </c>
      <c r="AI2580" s="51">
        <v>0.18541397572019463</v>
      </c>
      <c r="AJ2580" s="51">
        <v>0.11715383591147577</v>
      </c>
      <c r="AK2580" s="51">
        <v>144.12916762950786</v>
      </c>
      <c r="AL2580" s="51">
        <v>88.326998451031201</v>
      </c>
      <c r="AM2580" s="51">
        <v>199.93133680798454</v>
      </c>
    </row>
    <row r="2581" spans="1:39">
      <c r="A2581" t="s">
        <v>5303</v>
      </c>
      <c r="B2581">
        <v>7</v>
      </c>
      <c r="C2581" t="s">
        <v>5304</v>
      </c>
      <c r="D2581" t="s">
        <v>4149</v>
      </c>
      <c r="E2581" t="s">
        <v>137</v>
      </c>
      <c r="F2581" t="s">
        <v>138</v>
      </c>
      <c r="G2581" t="s">
        <v>139</v>
      </c>
      <c r="H2581" t="s">
        <v>140</v>
      </c>
      <c r="I2581" t="s">
        <v>10</v>
      </c>
      <c r="J2581" t="s">
        <v>4150</v>
      </c>
      <c r="K2581">
        <v>50</v>
      </c>
      <c r="L2581">
        <v>79472120</v>
      </c>
      <c r="M2581" t="s">
        <v>2145</v>
      </c>
      <c r="N2581">
        <v>578</v>
      </c>
      <c r="O2581">
        <v>4035276.3651200375</v>
      </c>
      <c r="P2581" s="49" t="s">
        <v>34</v>
      </c>
      <c r="Q2581" s="49">
        <v>8750000</v>
      </c>
      <c r="R2581" s="49">
        <v>32.510452999999998</v>
      </c>
      <c r="S2581" s="49">
        <v>52.540310169999998</v>
      </c>
      <c r="T2581" s="49">
        <v>91.068026500905589</v>
      </c>
      <c r="U2581" s="49" t="s">
        <v>2146</v>
      </c>
      <c r="V2581" s="49">
        <v>0.38716777524115931</v>
      </c>
      <c r="W2581" s="49">
        <v>1.46361538099982</v>
      </c>
      <c r="X2581" s="49">
        <v>2.8030414572599698</v>
      </c>
      <c r="Y2581" s="49">
        <v>43.290639746693699</v>
      </c>
      <c r="Z2581" s="49">
        <v>0.42787999999999998</v>
      </c>
      <c r="AA2581" s="49">
        <v>144.40234570000001</v>
      </c>
      <c r="AB2581" s="49">
        <v>1.7927415840000001</v>
      </c>
      <c r="AC2581" s="51">
        <v>0.6227652678487694</v>
      </c>
      <c r="AD2581" s="53">
        <v>87500</v>
      </c>
      <c r="AE2581" s="51">
        <v>46.117444172800425</v>
      </c>
      <c r="AF2581" s="51">
        <v>122.25132057647409</v>
      </c>
      <c r="AG2581" s="51">
        <v>22.675361322055775</v>
      </c>
      <c r="AH2581" s="51">
        <v>0.22438966600150748</v>
      </c>
      <c r="AI2581" s="51">
        <v>0.1854815245768347</v>
      </c>
      <c r="AJ2581" s="51">
        <v>0.11715383591147577</v>
      </c>
      <c r="AK2581" s="51">
        <v>144.18167586382</v>
      </c>
      <c r="AL2581" s="51">
        <v>88.359177189082857</v>
      </c>
      <c r="AM2581" s="51">
        <v>200.00417453855712</v>
      </c>
    </row>
    <row r="2582" spans="1:39">
      <c r="A2582" t="s">
        <v>5305</v>
      </c>
      <c r="B2582">
        <v>7</v>
      </c>
      <c r="C2582" t="s">
        <v>5306</v>
      </c>
      <c r="D2582" t="s">
        <v>4149</v>
      </c>
      <c r="E2582" t="s">
        <v>137</v>
      </c>
      <c r="F2582" t="s">
        <v>138</v>
      </c>
      <c r="G2582" t="s">
        <v>139</v>
      </c>
      <c r="H2582" t="s">
        <v>140</v>
      </c>
      <c r="I2582" t="s">
        <v>10</v>
      </c>
      <c r="J2582" t="s">
        <v>4150</v>
      </c>
      <c r="K2582">
        <v>50</v>
      </c>
      <c r="L2582">
        <v>79472120</v>
      </c>
      <c r="M2582" t="s">
        <v>2145</v>
      </c>
      <c r="N2582">
        <v>579</v>
      </c>
      <c r="O2582">
        <v>4042269.9116800376</v>
      </c>
      <c r="P2582" s="49" t="s">
        <v>34</v>
      </c>
      <c r="Q2582" s="49">
        <v>8750000</v>
      </c>
      <c r="R2582" s="49">
        <v>32.510452999999998</v>
      </c>
      <c r="S2582" s="49">
        <v>52.540310169999998</v>
      </c>
      <c r="T2582" s="49">
        <v>91.068026500905589</v>
      </c>
      <c r="U2582" s="49" t="s">
        <v>2146</v>
      </c>
      <c r="V2582" s="49">
        <v>0.38716777524115931</v>
      </c>
      <c r="W2582" s="49">
        <v>1.46361538099982</v>
      </c>
      <c r="X2582" s="49">
        <v>2.8030414572599698</v>
      </c>
      <c r="Y2582" s="49">
        <v>43.290639746693699</v>
      </c>
      <c r="Z2582" s="49">
        <v>0.42787999999999998</v>
      </c>
      <c r="AA2582" s="49">
        <v>144.40234570000001</v>
      </c>
      <c r="AB2582" s="49">
        <v>1.7927415840000001</v>
      </c>
      <c r="AC2582" s="51">
        <v>0.6227652678487694</v>
      </c>
      <c r="AD2582" s="53">
        <v>87500</v>
      </c>
      <c r="AE2582" s="51">
        <v>46.197370419200432</v>
      </c>
      <c r="AF2582" s="51">
        <v>122.46319461560144</v>
      </c>
      <c r="AG2582" s="51">
        <v>22.722859416318002</v>
      </c>
      <c r="AH2582" s="51">
        <v>0.2241808126085591</v>
      </c>
      <c r="AI2582" s="51">
        <v>0.18554847836235672</v>
      </c>
      <c r="AJ2582" s="51">
        <v>0.11715383591147577</v>
      </c>
      <c r="AK2582" s="51">
        <v>144.23372152725744</v>
      </c>
      <c r="AL2582" s="51">
        <v>88.39107244879628</v>
      </c>
      <c r="AM2582" s="51">
        <v>200.07637060571861</v>
      </c>
    </row>
    <row r="2583" spans="1:39">
      <c r="A2583" t="s">
        <v>5307</v>
      </c>
      <c r="B2583">
        <v>7</v>
      </c>
      <c r="C2583" t="s">
        <v>5308</v>
      </c>
      <c r="D2583" t="s">
        <v>4149</v>
      </c>
      <c r="E2583" t="s">
        <v>137</v>
      </c>
      <c r="F2583" t="s">
        <v>138</v>
      </c>
      <c r="G2583" t="s">
        <v>139</v>
      </c>
      <c r="H2583" t="s">
        <v>140</v>
      </c>
      <c r="I2583" t="s">
        <v>10</v>
      </c>
      <c r="J2583" t="s">
        <v>4150</v>
      </c>
      <c r="K2583">
        <v>50</v>
      </c>
      <c r="L2583">
        <v>79472120</v>
      </c>
      <c r="M2583" t="s">
        <v>2145</v>
      </c>
      <c r="N2583">
        <v>580</v>
      </c>
      <c r="O2583">
        <v>4049263.4582400378</v>
      </c>
      <c r="P2583" s="49" t="s">
        <v>34</v>
      </c>
      <c r="Q2583" s="49">
        <v>8750000</v>
      </c>
      <c r="R2583" s="49">
        <v>32.510452999999998</v>
      </c>
      <c r="S2583" s="49">
        <v>52.540310169999998</v>
      </c>
      <c r="T2583" s="49">
        <v>91.068026500905589</v>
      </c>
      <c r="U2583" s="49" t="s">
        <v>2146</v>
      </c>
      <c r="V2583" s="49">
        <v>0.38716777524115931</v>
      </c>
      <c r="W2583" s="49">
        <v>1.46361538099982</v>
      </c>
      <c r="X2583" s="49">
        <v>2.8030414572599698</v>
      </c>
      <c r="Y2583" s="49">
        <v>43.290639746693699</v>
      </c>
      <c r="Z2583" s="49">
        <v>0.42787999999999998</v>
      </c>
      <c r="AA2583" s="49">
        <v>144.40234570000001</v>
      </c>
      <c r="AB2583" s="49">
        <v>1.7927415840000001</v>
      </c>
      <c r="AC2583" s="51">
        <v>0.6227652678487694</v>
      </c>
      <c r="AD2583" s="53">
        <v>87500</v>
      </c>
      <c r="AE2583" s="51">
        <v>46.277296665600431</v>
      </c>
      <c r="AF2583" s="51">
        <v>122.67506865472876</v>
      </c>
      <c r="AG2583" s="51">
        <v>22.770313038099566</v>
      </c>
      <c r="AH2583" s="51">
        <v>0.22397091204292011</v>
      </c>
      <c r="AI2583" s="51">
        <v>0.1856148383514423</v>
      </c>
      <c r="AJ2583" s="51">
        <v>0.11715383591147577</v>
      </c>
      <c r="AK2583" s="51">
        <v>144.28530561067757</v>
      </c>
      <c r="AL2583" s="51">
        <v>88.42268483740078</v>
      </c>
      <c r="AM2583" s="51">
        <v>200.14792638395434</v>
      </c>
    </row>
    <row r="2584" spans="1:39">
      <c r="A2584" t="s">
        <v>5309</v>
      </c>
      <c r="B2584">
        <v>7</v>
      </c>
      <c r="C2584" t="s">
        <v>5310</v>
      </c>
      <c r="D2584" t="s">
        <v>4149</v>
      </c>
      <c r="E2584" t="s">
        <v>137</v>
      </c>
      <c r="F2584" t="s">
        <v>138</v>
      </c>
      <c r="G2584" t="s">
        <v>139</v>
      </c>
      <c r="H2584" t="s">
        <v>140</v>
      </c>
      <c r="I2584" t="s">
        <v>10</v>
      </c>
      <c r="J2584" t="s">
        <v>4150</v>
      </c>
      <c r="K2584">
        <v>50</v>
      </c>
      <c r="L2584">
        <v>79472120</v>
      </c>
      <c r="M2584" t="s">
        <v>2145</v>
      </c>
      <c r="N2584">
        <v>581</v>
      </c>
      <c r="O2584">
        <v>4056257.0048000379</v>
      </c>
      <c r="P2584" s="49" t="s">
        <v>34</v>
      </c>
      <c r="Q2584" s="49">
        <v>8750000</v>
      </c>
      <c r="R2584" s="49">
        <v>32.510452999999998</v>
      </c>
      <c r="S2584" s="49">
        <v>52.540310169999998</v>
      </c>
      <c r="T2584" s="49">
        <v>91.068026500905589</v>
      </c>
      <c r="U2584" s="49" t="s">
        <v>2146</v>
      </c>
      <c r="V2584" s="49">
        <v>0.38716777524115931</v>
      </c>
      <c r="W2584" s="49">
        <v>1.46361538099982</v>
      </c>
      <c r="X2584" s="49">
        <v>2.8030414572599698</v>
      </c>
      <c r="Y2584" s="49">
        <v>43.290639746693699</v>
      </c>
      <c r="Z2584" s="49">
        <v>0.42787999999999998</v>
      </c>
      <c r="AA2584" s="49">
        <v>144.40234570000001</v>
      </c>
      <c r="AB2584" s="49">
        <v>1.7927415840000001</v>
      </c>
      <c r="AC2584" s="51">
        <v>0.6227652678487694</v>
      </c>
      <c r="AD2584" s="53">
        <v>87500</v>
      </c>
      <c r="AE2584" s="51">
        <v>46.357222912000431</v>
      </c>
      <c r="AF2584" s="51">
        <v>122.8869426938561</v>
      </c>
      <c r="AG2584" s="51">
        <v>22.817721966675414</v>
      </c>
      <c r="AH2584" s="51">
        <v>0.22375996970235237</v>
      </c>
      <c r="AI2584" s="51">
        <v>0.18568060581928869</v>
      </c>
      <c r="AJ2584" s="51">
        <v>0.11715383591147577</v>
      </c>
      <c r="AK2584" s="51">
        <v>144.33642910533854</v>
      </c>
      <c r="AL2584" s="51">
        <v>88.454014962371303</v>
      </c>
      <c r="AM2584" s="51">
        <v>200.21884324830577</v>
      </c>
    </row>
    <row r="2585" spans="1:39">
      <c r="A2585" t="s">
        <v>5311</v>
      </c>
      <c r="B2585">
        <v>7</v>
      </c>
      <c r="C2585" t="s">
        <v>5312</v>
      </c>
      <c r="D2585" t="s">
        <v>4149</v>
      </c>
      <c r="E2585" t="s">
        <v>137</v>
      </c>
      <c r="F2585" t="s">
        <v>138</v>
      </c>
      <c r="G2585" t="s">
        <v>139</v>
      </c>
      <c r="H2585" t="s">
        <v>140</v>
      </c>
      <c r="I2585" t="s">
        <v>10</v>
      </c>
      <c r="J2585" t="s">
        <v>4150</v>
      </c>
      <c r="K2585">
        <v>50</v>
      </c>
      <c r="L2585">
        <v>79472120</v>
      </c>
      <c r="M2585" t="s">
        <v>2145</v>
      </c>
      <c r="N2585">
        <v>582</v>
      </c>
      <c r="O2585">
        <v>4063250.5513600381</v>
      </c>
      <c r="P2585" s="49" t="s">
        <v>34</v>
      </c>
      <c r="Q2585" s="49">
        <v>8750000</v>
      </c>
      <c r="R2585" s="49">
        <v>32.510452999999998</v>
      </c>
      <c r="S2585" s="49">
        <v>52.540310169999998</v>
      </c>
      <c r="T2585" s="49">
        <v>91.068026500905589</v>
      </c>
      <c r="U2585" s="49" t="s">
        <v>2146</v>
      </c>
      <c r="V2585" s="49">
        <v>0.38716777524115931</v>
      </c>
      <c r="W2585" s="49">
        <v>1.46361538099982</v>
      </c>
      <c r="X2585" s="49">
        <v>2.8030414572599698</v>
      </c>
      <c r="Y2585" s="49">
        <v>43.290639746693699</v>
      </c>
      <c r="Z2585" s="49">
        <v>0.42787999999999998</v>
      </c>
      <c r="AA2585" s="49">
        <v>144.40234570000001</v>
      </c>
      <c r="AB2585" s="49">
        <v>1.7927415840000001</v>
      </c>
      <c r="AC2585" s="51">
        <v>0.6227652678487694</v>
      </c>
      <c r="AD2585" s="53">
        <v>87500</v>
      </c>
      <c r="AE2585" s="51">
        <v>46.437149158400437</v>
      </c>
      <c r="AF2585" s="51">
        <v>123.09881673298345</v>
      </c>
      <c r="AG2585" s="51">
        <v>22.865085982463334</v>
      </c>
      <c r="AH2585" s="51">
        <v>0.22354799098086292</v>
      </c>
      <c r="AI2585" s="51">
        <v>0.18574578204159778</v>
      </c>
      <c r="AJ2585" s="51">
        <v>0.11715383591147577</v>
      </c>
      <c r="AK2585" s="51">
        <v>144.38709300289079</v>
      </c>
      <c r="AL2585" s="51">
        <v>88.485063431423214</v>
      </c>
      <c r="AM2585" s="51">
        <v>200.28912257435837</v>
      </c>
    </row>
    <row r="2586" spans="1:39">
      <c r="A2586" t="s">
        <v>5313</v>
      </c>
      <c r="B2586">
        <v>7</v>
      </c>
      <c r="C2586" t="s">
        <v>5314</v>
      </c>
      <c r="D2586" t="s">
        <v>4149</v>
      </c>
      <c r="E2586" t="s">
        <v>137</v>
      </c>
      <c r="F2586" t="s">
        <v>138</v>
      </c>
      <c r="G2586" t="s">
        <v>139</v>
      </c>
      <c r="H2586" t="s">
        <v>140</v>
      </c>
      <c r="I2586" t="s">
        <v>10</v>
      </c>
      <c r="J2586" t="s">
        <v>4150</v>
      </c>
      <c r="K2586">
        <v>50</v>
      </c>
      <c r="L2586">
        <v>79472120</v>
      </c>
      <c r="M2586" t="s">
        <v>2145</v>
      </c>
      <c r="N2586">
        <v>583</v>
      </c>
      <c r="O2586">
        <v>4070244.0979200383</v>
      </c>
      <c r="P2586" s="49" t="s">
        <v>34</v>
      </c>
      <c r="Q2586" s="49">
        <v>8750000</v>
      </c>
      <c r="R2586" s="49">
        <v>32.510452999999998</v>
      </c>
      <c r="S2586" s="49">
        <v>52.540310169999998</v>
      </c>
      <c r="T2586" s="49">
        <v>91.068026500905589</v>
      </c>
      <c r="U2586" s="49" t="s">
        <v>2146</v>
      </c>
      <c r="V2586" s="49">
        <v>0.38716777524115931</v>
      </c>
      <c r="W2586" s="49">
        <v>1.46361538099982</v>
      </c>
      <c r="X2586" s="49">
        <v>2.8030414572599698</v>
      </c>
      <c r="Y2586" s="49">
        <v>43.290639746693699</v>
      </c>
      <c r="Z2586" s="49">
        <v>0.42787999999999998</v>
      </c>
      <c r="AA2586" s="49">
        <v>144.40234570000001</v>
      </c>
      <c r="AB2586" s="49">
        <v>1.7927415840000001</v>
      </c>
      <c r="AC2586" s="51">
        <v>0.6227652678487694</v>
      </c>
      <c r="AD2586" s="53">
        <v>87500</v>
      </c>
      <c r="AE2586" s="51">
        <v>46.517075404800437</v>
      </c>
      <c r="AF2586" s="51">
        <v>123.31069077211079</v>
      </c>
      <c r="AG2586" s="51">
        <v>22.912404867023181</v>
      </c>
      <c r="AH2586" s="51">
        <v>0.22333498126878815</v>
      </c>
      <c r="AI2586" s="51">
        <v>0.18581036829456546</v>
      </c>
      <c r="AJ2586" s="51">
        <v>0.11715383591147577</v>
      </c>
      <c r="AK2586" s="51">
        <v>144.43729829536881</v>
      </c>
      <c r="AL2586" s="51">
        <v>88.515830852507165</v>
      </c>
      <c r="AM2586" s="51">
        <v>200.3587657382304</v>
      </c>
    </row>
    <row r="2587" spans="1:39">
      <c r="A2587" t="s">
        <v>5315</v>
      </c>
      <c r="B2587">
        <v>7</v>
      </c>
      <c r="C2587" t="s">
        <v>5316</v>
      </c>
      <c r="D2587" t="s">
        <v>4149</v>
      </c>
      <c r="E2587" t="s">
        <v>137</v>
      </c>
      <c r="F2587" t="s">
        <v>138</v>
      </c>
      <c r="G2587" t="s">
        <v>139</v>
      </c>
      <c r="H2587" t="s">
        <v>140</v>
      </c>
      <c r="I2587" t="s">
        <v>10</v>
      </c>
      <c r="J2587" t="s">
        <v>4150</v>
      </c>
      <c r="K2587">
        <v>50</v>
      </c>
      <c r="L2587">
        <v>79472120</v>
      </c>
      <c r="M2587" t="s">
        <v>2145</v>
      </c>
      <c r="N2587">
        <v>584</v>
      </c>
      <c r="O2587">
        <v>4077237.6444800384</v>
      </c>
      <c r="P2587" s="49" t="s">
        <v>34</v>
      </c>
      <c r="Q2587" s="49">
        <v>8750000</v>
      </c>
      <c r="R2587" s="49">
        <v>32.510452999999998</v>
      </c>
      <c r="S2587" s="49">
        <v>52.540310169999998</v>
      </c>
      <c r="T2587" s="49">
        <v>91.068026500905589</v>
      </c>
      <c r="U2587" s="49" t="s">
        <v>2146</v>
      </c>
      <c r="V2587" s="49">
        <v>0.38716777524115931</v>
      </c>
      <c r="W2587" s="49">
        <v>1.46361538099982</v>
      </c>
      <c r="X2587" s="49">
        <v>2.8030414572599698</v>
      </c>
      <c r="Y2587" s="49">
        <v>43.290639746693699</v>
      </c>
      <c r="Z2587" s="49">
        <v>0.42787999999999998</v>
      </c>
      <c r="AA2587" s="49">
        <v>144.40234570000001</v>
      </c>
      <c r="AB2587" s="49">
        <v>1.7927415840000001</v>
      </c>
      <c r="AC2587" s="51">
        <v>0.6227652678487694</v>
      </c>
      <c r="AD2587" s="53">
        <v>87500</v>
      </c>
      <c r="AE2587" s="51">
        <v>46.597001651200436</v>
      </c>
      <c r="AF2587" s="51">
        <v>123.52256481123813</v>
      </c>
      <c r="AG2587" s="51">
        <v>22.959678403056042</v>
      </c>
      <c r="AH2587" s="51">
        <v>0.22312094595246573</v>
      </c>
      <c r="AI2587" s="51">
        <v>0.1858743658548706</v>
      </c>
      <c r="AJ2587" s="51">
        <v>0.11715383591147577</v>
      </c>
      <c r="AK2587" s="51">
        <v>144.48704597518244</v>
      </c>
      <c r="AL2587" s="51">
        <v>88.54631783380394</v>
      </c>
      <c r="AM2587" s="51">
        <v>200.4277741165609</v>
      </c>
    </row>
    <row r="2588" spans="1:39">
      <c r="A2588" t="s">
        <v>5317</v>
      </c>
      <c r="B2588">
        <v>7</v>
      </c>
      <c r="C2588" t="s">
        <v>5318</v>
      </c>
      <c r="D2588" t="s">
        <v>4149</v>
      </c>
      <c r="E2588" t="s">
        <v>137</v>
      </c>
      <c r="F2588" t="s">
        <v>138</v>
      </c>
      <c r="G2588" t="s">
        <v>139</v>
      </c>
      <c r="H2588" t="s">
        <v>140</v>
      </c>
      <c r="I2588" t="s">
        <v>10</v>
      </c>
      <c r="J2588" t="s">
        <v>4150</v>
      </c>
      <c r="K2588">
        <v>50</v>
      </c>
      <c r="L2588">
        <v>79472120</v>
      </c>
      <c r="M2588" t="s">
        <v>2145</v>
      </c>
      <c r="N2588">
        <v>585</v>
      </c>
      <c r="O2588">
        <v>4084231.1910400386</v>
      </c>
      <c r="P2588" s="49" t="s">
        <v>34</v>
      </c>
      <c r="Q2588" s="49">
        <v>8750000</v>
      </c>
      <c r="R2588" s="49">
        <v>32.510452999999998</v>
      </c>
      <c r="S2588" s="49">
        <v>52.540310169999998</v>
      </c>
      <c r="T2588" s="49">
        <v>91.068026500905589</v>
      </c>
      <c r="U2588" s="49" t="s">
        <v>2146</v>
      </c>
      <c r="V2588" s="49">
        <v>0.38716777524115931</v>
      </c>
      <c r="W2588" s="49">
        <v>1.46361538099982</v>
      </c>
      <c r="X2588" s="49">
        <v>2.8030414572599698</v>
      </c>
      <c r="Y2588" s="49">
        <v>43.290639746693699</v>
      </c>
      <c r="Z2588" s="49">
        <v>0.42787999999999998</v>
      </c>
      <c r="AA2588" s="49">
        <v>144.40234570000001</v>
      </c>
      <c r="AB2588" s="49">
        <v>1.7927415840000001</v>
      </c>
      <c r="AC2588" s="51">
        <v>0.6227652678487694</v>
      </c>
      <c r="AD2588" s="53">
        <v>87500</v>
      </c>
      <c r="AE2588" s="51">
        <v>46.676927897600443</v>
      </c>
      <c r="AF2588" s="51">
        <v>123.73443885036548</v>
      </c>
      <c r="AG2588" s="51">
        <v>23.006906374403453</v>
      </c>
      <c r="AH2588" s="51">
        <v>0.222905890414556</v>
      </c>
      <c r="AI2588" s="51">
        <v>0.1859377759996646</v>
      </c>
      <c r="AJ2588" s="51">
        <v>0.11715383591147577</v>
      </c>
      <c r="AK2588" s="51">
        <v>144.53633703510889</v>
      </c>
      <c r="AL2588" s="51">
        <v>88.576524983719395</v>
      </c>
      <c r="AM2588" s="51">
        <v>200.49614908649835</v>
      </c>
    </row>
    <row r="2589" spans="1:39">
      <c r="A2589" t="s">
        <v>5319</v>
      </c>
      <c r="B2589">
        <v>7</v>
      </c>
      <c r="C2589" t="s">
        <v>5320</v>
      </c>
      <c r="D2589" t="s">
        <v>4149</v>
      </c>
      <c r="E2589" t="s">
        <v>137</v>
      </c>
      <c r="F2589" t="s">
        <v>138</v>
      </c>
      <c r="G2589" t="s">
        <v>139</v>
      </c>
      <c r="H2589" t="s">
        <v>140</v>
      </c>
      <c r="I2589" t="s">
        <v>10</v>
      </c>
      <c r="J2589" t="s">
        <v>4150</v>
      </c>
      <c r="K2589">
        <v>50</v>
      </c>
      <c r="L2589">
        <v>79472120</v>
      </c>
      <c r="M2589" t="s">
        <v>2145</v>
      </c>
      <c r="N2589">
        <v>586</v>
      </c>
      <c r="O2589">
        <v>4091224.7376000388</v>
      </c>
      <c r="P2589" s="49" t="s">
        <v>34</v>
      </c>
      <c r="Q2589" s="49">
        <v>8750000</v>
      </c>
      <c r="R2589" s="49">
        <v>32.510452999999998</v>
      </c>
      <c r="S2589" s="49">
        <v>52.540310169999998</v>
      </c>
      <c r="T2589" s="49">
        <v>91.068026500905589</v>
      </c>
      <c r="U2589" s="49" t="s">
        <v>2146</v>
      </c>
      <c r="V2589" s="49">
        <v>0.38716777524115931</v>
      </c>
      <c r="W2589" s="49">
        <v>1.46361538099982</v>
      </c>
      <c r="X2589" s="49">
        <v>2.8030414572599698</v>
      </c>
      <c r="Y2589" s="49">
        <v>43.290639746693699</v>
      </c>
      <c r="Z2589" s="49">
        <v>0.42787999999999998</v>
      </c>
      <c r="AA2589" s="49">
        <v>144.40234570000001</v>
      </c>
      <c r="AB2589" s="49">
        <v>1.7927415840000001</v>
      </c>
      <c r="AC2589" s="51">
        <v>0.6227652678487694</v>
      </c>
      <c r="AD2589" s="53">
        <v>87500</v>
      </c>
      <c r="AE2589" s="51">
        <v>46.756854144000442</v>
      </c>
      <c r="AF2589" s="51">
        <v>123.94631288949282</v>
      </c>
      <c r="AG2589" s="51">
        <v>23.054088566046492</v>
      </c>
      <c r="AH2589" s="51">
        <v>0.22268982003350488</v>
      </c>
      <c r="AI2589" s="51">
        <v>0.18600060000656005</v>
      </c>
      <c r="AJ2589" s="51">
        <v>0.11715383591147577</v>
      </c>
      <c r="AK2589" s="51">
        <v>144.58517246828384</v>
      </c>
      <c r="AL2589" s="51">
        <v>88.606452910879085</v>
      </c>
      <c r="AM2589" s="51">
        <v>200.56389202568863</v>
      </c>
    </row>
    <row r="2590" spans="1:39">
      <c r="A2590" t="s">
        <v>5321</v>
      </c>
      <c r="B2590">
        <v>7</v>
      </c>
      <c r="C2590" t="s">
        <v>5322</v>
      </c>
      <c r="D2590" t="s">
        <v>4149</v>
      </c>
      <c r="E2590" t="s">
        <v>137</v>
      </c>
      <c r="F2590" t="s">
        <v>138</v>
      </c>
      <c r="G2590" t="s">
        <v>139</v>
      </c>
      <c r="H2590" t="s">
        <v>140</v>
      </c>
      <c r="I2590" t="s">
        <v>10</v>
      </c>
      <c r="J2590" t="s">
        <v>4150</v>
      </c>
      <c r="K2590">
        <v>50</v>
      </c>
      <c r="L2590">
        <v>79472120</v>
      </c>
      <c r="M2590" t="s">
        <v>2145</v>
      </c>
      <c r="N2590">
        <v>587</v>
      </c>
      <c r="O2590">
        <v>4098218.2841600389</v>
      </c>
      <c r="P2590" s="49" t="s">
        <v>34</v>
      </c>
      <c r="Q2590" s="49">
        <v>8750000</v>
      </c>
      <c r="R2590" s="49">
        <v>32.510452999999998</v>
      </c>
      <c r="S2590" s="49">
        <v>52.540310169999998</v>
      </c>
      <c r="T2590" s="49">
        <v>91.068026500905589</v>
      </c>
      <c r="U2590" s="49" t="s">
        <v>2146</v>
      </c>
      <c r="V2590" s="49">
        <v>0.38716777524115931</v>
      </c>
      <c r="W2590" s="49">
        <v>1.46361538099982</v>
      </c>
      <c r="X2590" s="49">
        <v>2.8030414572599698</v>
      </c>
      <c r="Y2590" s="49">
        <v>43.290639746693699</v>
      </c>
      <c r="Z2590" s="49">
        <v>0.42787999999999998</v>
      </c>
      <c r="AA2590" s="49">
        <v>144.40234570000001</v>
      </c>
      <c r="AB2590" s="49">
        <v>1.7927415840000001</v>
      </c>
      <c r="AC2590" s="51">
        <v>0.6227652678487694</v>
      </c>
      <c r="AD2590" s="53">
        <v>87500</v>
      </c>
      <c r="AE2590" s="51">
        <v>46.836780390400442</v>
      </c>
      <c r="AF2590" s="51">
        <v>124.15818692862015</v>
      </c>
      <c r="AG2590" s="51">
        <v>23.101224764104959</v>
      </c>
      <c r="AH2590" s="51">
        <v>0.22247274018379526</v>
      </c>
      <c r="AI2590" s="51">
        <v>0.18606283915362018</v>
      </c>
      <c r="AJ2590" s="51">
        <v>0.11715383591147577</v>
      </c>
      <c r="AK2590" s="51">
        <v>144.63355326819337</v>
      </c>
      <c r="AL2590" s="51">
        <v>88.636102224123249</v>
      </c>
      <c r="AM2590" s="51">
        <v>200.63100431226351</v>
      </c>
    </row>
    <row r="2591" spans="1:39">
      <c r="A2591" t="s">
        <v>5323</v>
      </c>
      <c r="B2591">
        <v>7</v>
      </c>
      <c r="C2591" t="s">
        <v>5324</v>
      </c>
      <c r="D2591" t="s">
        <v>4149</v>
      </c>
      <c r="E2591" t="s">
        <v>137</v>
      </c>
      <c r="F2591" t="s">
        <v>138</v>
      </c>
      <c r="G2591" t="s">
        <v>139</v>
      </c>
      <c r="H2591" t="s">
        <v>140</v>
      </c>
      <c r="I2591" t="s">
        <v>10</v>
      </c>
      <c r="J2591" t="s">
        <v>4150</v>
      </c>
      <c r="K2591">
        <v>50</v>
      </c>
      <c r="L2591">
        <v>79472120</v>
      </c>
      <c r="M2591" t="s">
        <v>2145</v>
      </c>
      <c r="N2591">
        <v>588</v>
      </c>
      <c r="O2591">
        <v>4105211.8307200391</v>
      </c>
      <c r="P2591" s="49" t="s">
        <v>34</v>
      </c>
      <c r="Q2591" s="49">
        <v>8750000</v>
      </c>
      <c r="R2591" s="49">
        <v>32.510452999999998</v>
      </c>
      <c r="S2591" s="49">
        <v>52.540310169999998</v>
      </c>
      <c r="T2591" s="49">
        <v>91.068026500905589</v>
      </c>
      <c r="U2591" s="49" t="s">
        <v>2146</v>
      </c>
      <c r="V2591" s="49">
        <v>0.38716777524115931</v>
      </c>
      <c r="W2591" s="49">
        <v>1.46361538099982</v>
      </c>
      <c r="X2591" s="49">
        <v>2.8030414572599698</v>
      </c>
      <c r="Y2591" s="49">
        <v>43.290639746693699</v>
      </c>
      <c r="Z2591" s="49">
        <v>0.42787999999999998</v>
      </c>
      <c r="AA2591" s="49">
        <v>144.40234570000001</v>
      </c>
      <c r="AB2591" s="49">
        <v>1.7927415840000001</v>
      </c>
      <c r="AC2591" s="51">
        <v>0.6227652678487694</v>
      </c>
      <c r="AD2591" s="53">
        <v>87500</v>
      </c>
      <c r="AE2591" s="51">
        <v>46.916706636800448</v>
      </c>
      <c r="AF2591" s="51">
        <v>124.37006096774751</v>
      </c>
      <c r="AG2591" s="51">
        <v>23.148314755836527</v>
      </c>
      <c r="AH2591" s="51">
        <v>0.22225465623593052</v>
      </c>
      <c r="AI2591" s="51">
        <v>0.18612449471934814</v>
      </c>
      <c r="AJ2591" s="51">
        <v>0.11715383591147577</v>
      </c>
      <c r="AK2591" s="51">
        <v>144.6814804286654</v>
      </c>
      <c r="AL2591" s="51">
        <v>88.665473532501679</v>
      </c>
      <c r="AM2591" s="51">
        <v>200.6974873248291</v>
      </c>
    </row>
    <row r="2592" spans="1:39">
      <c r="A2592" t="s">
        <v>5325</v>
      </c>
      <c r="B2592">
        <v>7</v>
      </c>
      <c r="C2592" t="s">
        <v>5326</v>
      </c>
      <c r="D2592" t="s">
        <v>4149</v>
      </c>
      <c r="E2592" t="s">
        <v>137</v>
      </c>
      <c r="F2592" t="s">
        <v>138</v>
      </c>
      <c r="G2592" t="s">
        <v>139</v>
      </c>
      <c r="H2592" t="s">
        <v>140</v>
      </c>
      <c r="I2592" t="s">
        <v>10</v>
      </c>
      <c r="J2592" t="s">
        <v>4150</v>
      </c>
      <c r="K2592">
        <v>50</v>
      </c>
      <c r="L2592">
        <v>79472120</v>
      </c>
      <c r="M2592" t="s">
        <v>2145</v>
      </c>
      <c r="N2592">
        <v>589</v>
      </c>
      <c r="O2592">
        <v>4112205.3772800392</v>
      </c>
      <c r="P2592" s="49" t="s">
        <v>34</v>
      </c>
      <c r="Q2592" s="49">
        <v>8750000</v>
      </c>
      <c r="R2592" s="49">
        <v>32.510452999999998</v>
      </c>
      <c r="S2592" s="49">
        <v>52.540310169999998</v>
      </c>
      <c r="T2592" s="49">
        <v>91.068026500905589</v>
      </c>
      <c r="U2592" s="49" t="s">
        <v>2146</v>
      </c>
      <c r="V2592" s="49">
        <v>0.38716777524115931</v>
      </c>
      <c r="W2592" s="49">
        <v>1.46361538099982</v>
      </c>
      <c r="X2592" s="49">
        <v>2.8030414572599698</v>
      </c>
      <c r="Y2592" s="49">
        <v>43.290639746693699</v>
      </c>
      <c r="Z2592" s="49">
        <v>0.42787999999999998</v>
      </c>
      <c r="AA2592" s="49">
        <v>144.40234570000001</v>
      </c>
      <c r="AB2592" s="49">
        <v>1.7927415840000001</v>
      </c>
      <c r="AC2592" s="51">
        <v>0.6227652678487694</v>
      </c>
      <c r="AD2592" s="53">
        <v>87500</v>
      </c>
      <c r="AE2592" s="51">
        <v>46.996632883200448</v>
      </c>
      <c r="AF2592" s="51">
        <v>124.58193500687483</v>
      </c>
      <c r="AG2592" s="51">
        <v>23.195358329635805</v>
      </c>
      <c r="AH2592" s="51">
        <v>0.22203557355608045</v>
      </c>
      <c r="AI2592" s="51">
        <v>0.18618556798267591</v>
      </c>
      <c r="AJ2592" s="51">
        <v>0.11715383591147577</v>
      </c>
      <c r="AK2592" s="51">
        <v>144.72895494386123</v>
      </c>
      <c r="AL2592" s="51">
        <v>88.694567445268504</v>
      </c>
      <c r="AM2592" s="51">
        <v>200.76334244245396</v>
      </c>
    </row>
    <row r="2593" spans="1:39">
      <c r="A2593" t="s">
        <v>5327</v>
      </c>
      <c r="B2593">
        <v>7</v>
      </c>
      <c r="C2593" t="s">
        <v>5328</v>
      </c>
      <c r="D2593" t="s">
        <v>4149</v>
      </c>
      <c r="E2593" t="s">
        <v>137</v>
      </c>
      <c r="F2593" t="s">
        <v>138</v>
      </c>
      <c r="G2593" t="s">
        <v>139</v>
      </c>
      <c r="H2593" t="s">
        <v>140</v>
      </c>
      <c r="I2593" t="s">
        <v>10</v>
      </c>
      <c r="J2593" t="s">
        <v>4150</v>
      </c>
      <c r="K2593">
        <v>50</v>
      </c>
      <c r="L2593">
        <v>79472120</v>
      </c>
      <c r="M2593" t="s">
        <v>2145</v>
      </c>
      <c r="N2593">
        <v>590</v>
      </c>
      <c r="O2593">
        <v>4119198.9238400394</v>
      </c>
      <c r="P2593" s="49" t="s">
        <v>34</v>
      </c>
      <c r="Q2593" s="49">
        <v>8750000</v>
      </c>
      <c r="R2593" s="49">
        <v>32.510452999999998</v>
      </c>
      <c r="S2593" s="49">
        <v>52.540310169999998</v>
      </c>
      <c r="T2593" s="49">
        <v>91.068026500905589</v>
      </c>
      <c r="U2593" s="49" t="s">
        <v>2146</v>
      </c>
      <c r="V2593" s="49">
        <v>0.38716777524115931</v>
      </c>
      <c r="W2593" s="49">
        <v>1.46361538099982</v>
      </c>
      <c r="X2593" s="49">
        <v>2.8030414572599698</v>
      </c>
      <c r="Y2593" s="49">
        <v>43.290639746693699</v>
      </c>
      <c r="Z2593" s="49">
        <v>0.42787999999999998</v>
      </c>
      <c r="AA2593" s="49">
        <v>144.40234570000001</v>
      </c>
      <c r="AB2593" s="49">
        <v>1.7927415840000001</v>
      </c>
      <c r="AC2593" s="51">
        <v>0.6227652678487694</v>
      </c>
      <c r="AD2593" s="53">
        <v>87500</v>
      </c>
      <c r="AE2593" s="51">
        <v>47.076559129600447</v>
      </c>
      <c r="AF2593" s="51">
        <v>124.79380904600217</v>
      </c>
      <c r="AG2593" s="51">
        <v>23.242355275033489</v>
      </c>
      <c r="AH2593" s="51">
        <v>0.2218154975062247</v>
      </c>
      <c r="AI2593" s="51">
        <v>0.18624606022295359</v>
      </c>
      <c r="AJ2593" s="51">
        <v>0.11715383591147577</v>
      </c>
      <c r="AK2593" s="51">
        <v>144.77597780826721</v>
      </c>
      <c r="AL2593" s="51">
        <v>88.723384571876963</v>
      </c>
      <c r="AM2593" s="51">
        <v>200.82857104465748</v>
      </c>
    </row>
    <row r="2594" spans="1:39">
      <c r="A2594" t="s">
        <v>5329</v>
      </c>
      <c r="B2594">
        <v>7</v>
      </c>
      <c r="C2594" t="s">
        <v>5330</v>
      </c>
      <c r="D2594" t="s">
        <v>4149</v>
      </c>
      <c r="E2594" t="s">
        <v>137</v>
      </c>
      <c r="F2594" t="s">
        <v>138</v>
      </c>
      <c r="G2594" t="s">
        <v>139</v>
      </c>
      <c r="H2594" t="s">
        <v>140</v>
      </c>
      <c r="I2594" t="s">
        <v>10</v>
      </c>
      <c r="J2594" t="s">
        <v>4150</v>
      </c>
      <c r="K2594">
        <v>50</v>
      </c>
      <c r="L2594">
        <v>79472120</v>
      </c>
      <c r="M2594" t="s">
        <v>2145</v>
      </c>
      <c r="N2594">
        <v>591</v>
      </c>
      <c r="O2594">
        <v>4126192.4704000396</v>
      </c>
      <c r="P2594" s="49" t="s">
        <v>34</v>
      </c>
      <c r="Q2594" s="49">
        <v>8750000</v>
      </c>
      <c r="R2594" s="49">
        <v>32.510452999999998</v>
      </c>
      <c r="S2594" s="49">
        <v>52.540310169999998</v>
      </c>
      <c r="T2594" s="49">
        <v>91.068026500905589</v>
      </c>
      <c r="U2594" s="49" t="s">
        <v>2146</v>
      </c>
      <c r="V2594" s="49">
        <v>0.38716777524115931</v>
      </c>
      <c r="W2594" s="49">
        <v>1.46361538099982</v>
      </c>
      <c r="X2594" s="49">
        <v>2.8030414572599698</v>
      </c>
      <c r="Y2594" s="49">
        <v>43.290639746693699</v>
      </c>
      <c r="Z2594" s="49">
        <v>0.42787999999999998</v>
      </c>
      <c r="AA2594" s="49">
        <v>144.40234570000001</v>
      </c>
      <c r="AB2594" s="49">
        <v>1.7927415840000001</v>
      </c>
      <c r="AC2594" s="51">
        <v>0.6227652678487694</v>
      </c>
      <c r="AD2594" s="53">
        <v>87500</v>
      </c>
      <c r="AE2594" s="51">
        <v>47.156485376000454</v>
      </c>
      <c r="AF2594" s="51">
        <v>125.00568308512952</v>
      </c>
      <c r="AG2594" s="51">
        <v>23.289305382695417</v>
      </c>
      <c r="AH2594" s="51">
        <v>0.22159443344405028</v>
      </c>
      <c r="AI2594" s="51">
        <v>0.18630597271993848</v>
      </c>
      <c r="AJ2594" s="51">
        <v>0.11715383591147577</v>
      </c>
      <c r="AK2594" s="51">
        <v>144.82255001668625</v>
      </c>
      <c r="AL2594" s="51">
        <v>88.751925521974314</v>
      </c>
      <c r="AM2594" s="51">
        <v>200.89317451139814</v>
      </c>
    </row>
    <row r="2595" spans="1:39">
      <c r="A2595" t="s">
        <v>5331</v>
      </c>
      <c r="B2595">
        <v>7</v>
      </c>
      <c r="C2595" t="s">
        <v>5332</v>
      </c>
      <c r="D2595" t="s">
        <v>4149</v>
      </c>
      <c r="E2595" t="s">
        <v>137</v>
      </c>
      <c r="F2595" t="s">
        <v>138</v>
      </c>
      <c r="G2595" t="s">
        <v>139</v>
      </c>
      <c r="H2595" t="s">
        <v>140</v>
      </c>
      <c r="I2595" t="s">
        <v>10</v>
      </c>
      <c r="J2595" t="s">
        <v>4150</v>
      </c>
      <c r="K2595">
        <v>50</v>
      </c>
      <c r="L2595">
        <v>79472120</v>
      </c>
      <c r="M2595" t="s">
        <v>2145</v>
      </c>
      <c r="N2595">
        <v>592</v>
      </c>
      <c r="O2595">
        <v>4133186.0169600397</v>
      </c>
      <c r="P2595" s="49" t="s">
        <v>34</v>
      </c>
      <c r="Q2595" s="49">
        <v>8750000</v>
      </c>
      <c r="R2595" s="49">
        <v>32.510452999999998</v>
      </c>
      <c r="S2595" s="49">
        <v>52.540310169999998</v>
      </c>
      <c r="T2595" s="49">
        <v>91.068026500905589</v>
      </c>
      <c r="U2595" s="49" t="s">
        <v>2146</v>
      </c>
      <c r="V2595" s="49">
        <v>0.38716777524115931</v>
      </c>
      <c r="W2595" s="49">
        <v>1.46361538099982</v>
      </c>
      <c r="X2595" s="49">
        <v>2.8030414572599698</v>
      </c>
      <c r="Y2595" s="49">
        <v>43.290639746693699</v>
      </c>
      <c r="Z2595" s="49">
        <v>0.42787999999999998</v>
      </c>
      <c r="AA2595" s="49">
        <v>144.40234570000001</v>
      </c>
      <c r="AB2595" s="49">
        <v>1.7927415840000001</v>
      </c>
      <c r="AC2595" s="51">
        <v>0.6227652678487694</v>
      </c>
      <c r="AD2595" s="53">
        <v>87500</v>
      </c>
      <c r="AE2595" s="51">
        <v>47.236411622400453</v>
      </c>
      <c r="AF2595" s="51">
        <v>125.21755712425686</v>
      </c>
      <c r="AG2595" s="51">
        <v>23.336208444421636</v>
      </c>
      <c r="AH2595" s="51">
        <v>0.22137238672280238</v>
      </c>
      <c r="AI2595" s="51">
        <v>0.18636530675378429</v>
      </c>
      <c r="AJ2595" s="51">
        <v>0.11715383591147577</v>
      </c>
      <c r="AK2595" s="51">
        <v>144.86867256422926</v>
      </c>
      <c r="AL2595" s="51">
        <v>88.780190905396651</v>
      </c>
      <c r="AM2595" s="51">
        <v>200.95715422306188</v>
      </c>
    </row>
    <row r="2596" spans="1:39">
      <c r="A2596" t="s">
        <v>5333</v>
      </c>
      <c r="B2596">
        <v>7</v>
      </c>
      <c r="C2596" t="s">
        <v>5334</v>
      </c>
      <c r="D2596" t="s">
        <v>4149</v>
      </c>
      <c r="E2596" t="s">
        <v>137</v>
      </c>
      <c r="F2596" t="s">
        <v>138</v>
      </c>
      <c r="G2596" t="s">
        <v>139</v>
      </c>
      <c r="H2596" t="s">
        <v>140</v>
      </c>
      <c r="I2596" t="s">
        <v>10</v>
      </c>
      <c r="J2596" t="s">
        <v>4150</v>
      </c>
      <c r="K2596">
        <v>50</v>
      </c>
      <c r="L2596">
        <v>79472120</v>
      </c>
      <c r="M2596" t="s">
        <v>2145</v>
      </c>
      <c r="N2596">
        <v>593</v>
      </c>
      <c r="O2596">
        <v>4140179.5635200399</v>
      </c>
      <c r="P2596" s="49" t="s">
        <v>34</v>
      </c>
      <c r="Q2596" s="49">
        <v>8750000</v>
      </c>
      <c r="R2596" s="49">
        <v>32.510452999999998</v>
      </c>
      <c r="S2596" s="49">
        <v>52.540310169999998</v>
      </c>
      <c r="T2596" s="49">
        <v>91.068026500905589</v>
      </c>
      <c r="U2596" s="49" t="s">
        <v>2146</v>
      </c>
      <c r="V2596" s="49">
        <v>0.38716777524115931</v>
      </c>
      <c r="W2596" s="49">
        <v>1.46361538099982</v>
      </c>
      <c r="X2596" s="49">
        <v>2.8030414572599698</v>
      </c>
      <c r="Y2596" s="49">
        <v>43.290639746693699</v>
      </c>
      <c r="Z2596" s="49">
        <v>0.42787999999999998</v>
      </c>
      <c r="AA2596" s="49">
        <v>144.40234570000001</v>
      </c>
      <c r="AB2596" s="49">
        <v>1.7927415840000001</v>
      </c>
      <c r="AC2596" s="51">
        <v>0.6227652678487694</v>
      </c>
      <c r="AD2596" s="53">
        <v>87500</v>
      </c>
      <c r="AE2596" s="51">
        <v>47.316337868800453</v>
      </c>
      <c r="AF2596" s="51">
        <v>125.42943116338419</v>
      </c>
      <c r="AG2596" s="51">
        <v>23.383064253145513</v>
      </c>
      <c r="AH2596" s="51">
        <v>0.22114936269145993</v>
      </c>
      <c r="AI2596" s="51">
        <v>0.18642406360503036</v>
      </c>
      <c r="AJ2596" s="51">
        <v>0.11715383591147577</v>
      </c>
      <c r="AK2596" s="51">
        <v>144.91434644630709</v>
      </c>
      <c r="AL2596" s="51">
        <v>88.808181332163784</v>
      </c>
      <c r="AM2596" s="51">
        <v>201.02051156045042</v>
      </c>
    </row>
    <row r="2597" spans="1:39">
      <c r="A2597" t="s">
        <v>5335</v>
      </c>
      <c r="B2597">
        <v>7</v>
      </c>
      <c r="C2597" t="s">
        <v>5336</v>
      </c>
      <c r="D2597" t="s">
        <v>4149</v>
      </c>
      <c r="E2597" t="s">
        <v>137</v>
      </c>
      <c r="F2597" t="s">
        <v>138</v>
      </c>
      <c r="G2597" t="s">
        <v>139</v>
      </c>
      <c r="H2597" t="s">
        <v>140</v>
      </c>
      <c r="I2597" t="s">
        <v>10</v>
      </c>
      <c r="J2597" t="s">
        <v>4150</v>
      </c>
      <c r="K2597">
        <v>50</v>
      </c>
      <c r="L2597">
        <v>79472120</v>
      </c>
      <c r="M2597" t="s">
        <v>2145</v>
      </c>
      <c r="N2597">
        <v>594</v>
      </c>
      <c r="O2597">
        <v>4147173.1100800401</v>
      </c>
      <c r="P2597" s="49" t="s">
        <v>34</v>
      </c>
      <c r="Q2597" s="49">
        <v>8750000</v>
      </c>
      <c r="R2597" s="49">
        <v>32.510452999999998</v>
      </c>
      <c r="S2597" s="49">
        <v>52.540310169999998</v>
      </c>
      <c r="T2597" s="49">
        <v>91.068026500905589</v>
      </c>
      <c r="U2597" s="49" t="s">
        <v>2146</v>
      </c>
      <c r="V2597" s="49">
        <v>0.38716777524115931</v>
      </c>
      <c r="W2597" s="49">
        <v>1.46361538099982</v>
      </c>
      <c r="X2597" s="49">
        <v>2.8030414572599698</v>
      </c>
      <c r="Y2597" s="49">
        <v>43.290639746693699</v>
      </c>
      <c r="Z2597" s="49">
        <v>0.42787999999999998</v>
      </c>
      <c r="AA2597" s="49">
        <v>144.40234570000001</v>
      </c>
      <c r="AB2597" s="49">
        <v>1.7927415840000001</v>
      </c>
      <c r="AC2597" s="51">
        <v>0.6227652678487694</v>
      </c>
      <c r="AD2597" s="53">
        <v>87500</v>
      </c>
      <c r="AE2597" s="51">
        <v>47.396264115200459</v>
      </c>
      <c r="AF2597" s="51">
        <v>125.64130520251155</v>
      </c>
      <c r="AG2597" s="51">
        <v>23.429872602932708</v>
      </c>
      <c r="AH2597" s="51">
        <v>0.22092536669421731</v>
      </c>
      <c r="AI2597" s="51">
        <v>0.18648224455459056</v>
      </c>
      <c r="AJ2597" s="51">
        <v>0.11715383591147577</v>
      </c>
      <c r="AK2597" s="51">
        <v>144.95957265862165</v>
      </c>
      <c r="AL2597" s="51">
        <v>88.835897412473926</v>
      </c>
      <c r="AM2597" s="51">
        <v>201.08324790476937</v>
      </c>
    </row>
    <row r="2598" spans="1:39">
      <c r="A2598" t="s">
        <v>5337</v>
      </c>
      <c r="B2598">
        <v>7</v>
      </c>
      <c r="C2598" t="s">
        <v>5338</v>
      </c>
      <c r="D2598" t="s">
        <v>4149</v>
      </c>
      <c r="E2598" t="s">
        <v>137</v>
      </c>
      <c r="F2598" t="s">
        <v>138</v>
      </c>
      <c r="G2598" t="s">
        <v>139</v>
      </c>
      <c r="H2598" t="s">
        <v>140</v>
      </c>
      <c r="I2598" t="s">
        <v>10</v>
      </c>
      <c r="J2598" t="s">
        <v>4150</v>
      </c>
      <c r="K2598">
        <v>50</v>
      </c>
      <c r="L2598">
        <v>79472120</v>
      </c>
      <c r="M2598" t="s">
        <v>2145</v>
      </c>
      <c r="N2598">
        <v>595</v>
      </c>
      <c r="O2598">
        <v>4154166.6566400402</v>
      </c>
      <c r="P2598" s="49" t="s">
        <v>34</v>
      </c>
      <c r="Q2598" s="49">
        <v>8750000</v>
      </c>
      <c r="R2598" s="49">
        <v>32.510452999999998</v>
      </c>
      <c r="S2598" s="49">
        <v>52.540310169999998</v>
      </c>
      <c r="T2598" s="49">
        <v>91.068026500905589</v>
      </c>
      <c r="U2598" s="49" t="s">
        <v>2146</v>
      </c>
      <c r="V2598" s="49">
        <v>0.38716777524115931</v>
      </c>
      <c r="W2598" s="49">
        <v>1.46361538099982</v>
      </c>
      <c r="X2598" s="49">
        <v>2.8030414572599698</v>
      </c>
      <c r="Y2598" s="49">
        <v>43.290639746693699</v>
      </c>
      <c r="Z2598" s="49">
        <v>0.42787999999999998</v>
      </c>
      <c r="AA2598" s="49">
        <v>144.40234570000001</v>
      </c>
      <c r="AB2598" s="49">
        <v>1.7927415840000001</v>
      </c>
      <c r="AC2598" s="51">
        <v>0.6227652678487694</v>
      </c>
      <c r="AD2598" s="53">
        <v>87500</v>
      </c>
      <c r="AE2598" s="51">
        <v>47.476190361600459</v>
      </c>
      <c r="AF2598" s="51">
        <v>125.85317924163888</v>
      </c>
      <c r="AG2598" s="51">
        <v>23.476633288980249</v>
      </c>
      <c r="AH2598" s="51">
        <v>0.22070040407092004</v>
      </c>
      <c r="AI2598" s="51">
        <v>0.18653985088374261</v>
      </c>
      <c r="AJ2598" s="51">
        <v>0.11715383591147577</v>
      </c>
      <c r="AK2598" s="51">
        <v>145.00435219715766</v>
      </c>
      <c r="AL2598" s="51">
        <v>88.863339756698622</v>
      </c>
      <c r="AM2598" s="51">
        <v>201.14536463761669</v>
      </c>
    </row>
    <row r="2599" spans="1:39">
      <c r="A2599" t="s">
        <v>5339</v>
      </c>
      <c r="B2599">
        <v>7</v>
      </c>
      <c r="C2599" t="s">
        <v>5340</v>
      </c>
      <c r="D2599" t="s">
        <v>4149</v>
      </c>
      <c r="E2599" t="s">
        <v>137</v>
      </c>
      <c r="F2599" t="s">
        <v>138</v>
      </c>
      <c r="G2599" t="s">
        <v>139</v>
      </c>
      <c r="H2599" t="s">
        <v>140</v>
      </c>
      <c r="I2599" t="s">
        <v>10</v>
      </c>
      <c r="J2599" t="s">
        <v>4150</v>
      </c>
      <c r="K2599">
        <v>50</v>
      </c>
      <c r="L2599">
        <v>79472120</v>
      </c>
      <c r="M2599" t="s">
        <v>2145</v>
      </c>
      <c r="N2599">
        <v>596</v>
      </c>
      <c r="O2599">
        <v>4161160.2032000404</v>
      </c>
      <c r="P2599" s="49" t="s">
        <v>34</v>
      </c>
      <c r="Q2599" s="49">
        <v>8750000</v>
      </c>
      <c r="R2599" s="49">
        <v>32.510452999999998</v>
      </c>
      <c r="S2599" s="49">
        <v>52.540310169999998</v>
      </c>
      <c r="T2599" s="49">
        <v>91.068026500905589</v>
      </c>
      <c r="U2599" s="49" t="s">
        <v>2146</v>
      </c>
      <c r="V2599" s="49">
        <v>0.38716777524115931</v>
      </c>
      <c r="W2599" s="49">
        <v>1.46361538099982</v>
      </c>
      <c r="X2599" s="49">
        <v>2.8030414572599698</v>
      </c>
      <c r="Y2599" s="49">
        <v>43.290639746693699</v>
      </c>
      <c r="Z2599" s="49">
        <v>0.42787999999999998</v>
      </c>
      <c r="AA2599" s="49">
        <v>144.40234570000001</v>
      </c>
      <c r="AB2599" s="49">
        <v>1.7927415840000001</v>
      </c>
      <c r="AC2599" s="51">
        <v>0.6227652678487694</v>
      </c>
      <c r="AD2599" s="53">
        <v>87500</v>
      </c>
      <c r="AE2599" s="51">
        <v>47.556116608000458</v>
      </c>
      <c r="AF2599" s="51">
        <v>126.06505328076622</v>
      </c>
      <c r="AG2599" s="51">
        <v>23.523346107615563</v>
      </c>
      <c r="AH2599" s="51">
        <v>0.22047448015676385</v>
      </c>
      <c r="AI2599" s="51">
        <v>0.18659688387411744</v>
      </c>
      <c r="AJ2599" s="51">
        <v>0.11715383591147577</v>
      </c>
      <c r="AK2599" s="51">
        <v>145.04868605817444</v>
      </c>
      <c r="AL2599" s="51">
        <v>88.890508975377671</v>
      </c>
      <c r="AM2599" s="51">
        <v>201.20686314097117</v>
      </c>
    </row>
    <row r="2600" spans="1:39">
      <c r="A2600" t="s">
        <v>5341</v>
      </c>
      <c r="B2600">
        <v>7</v>
      </c>
      <c r="C2600" t="s">
        <v>5342</v>
      </c>
      <c r="D2600" t="s">
        <v>4149</v>
      </c>
      <c r="E2600" t="s">
        <v>137</v>
      </c>
      <c r="F2600" t="s">
        <v>138</v>
      </c>
      <c r="G2600" t="s">
        <v>139</v>
      </c>
      <c r="H2600" t="s">
        <v>140</v>
      </c>
      <c r="I2600" t="s">
        <v>10</v>
      </c>
      <c r="J2600" t="s">
        <v>4150</v>
      </c>
      <c r="K2600">
        <v>50</v>
      </c>
      <c r="L2600">
        <v>79472120</v>
      </c>
      <c r="M2600" t="s">
        <v>2145</v>
      </c>
      <c r="N2600">
        <v>597</v>
      </c>
      <c r="O2600">
        <v>4168153.7497600405</v>
      </c>
      <c r="P2600" s="49" t="s">
        <v>34</v>
      </c>
      <c r="Q2600" s="49">
        <v>8750000</v>
      </c>
      <c r="R2600" s="49">
        <v>32.510452999999998</v>
      </c>
      <c r="S2600" s="49">
        <v>52.540310169999998</v>
      </c>
      <c r="T2600" s="49">
        <v>91.068026500905589</v>
      </c>
      <c r="U2600" s="49" t="s">
        <v>2146</v>
      </c>
      <c r="V2600" s="49">
        <v>0.38716777524115931</v>
      </c>
      <c r="W2600" s="49">
        <v>1.46361538099982</v>
      </c>
      <c r="X2600" s="49">
        <v>2.8030414572599698</v>
      </c>
      <c r="Y2600" s="49">
        <v>43.290639746693699</v>
      </c>
      <c r="Z2600" s="49">
        <v>0.42787999999999998</v>
      </c>
      <c r="AA2600" s="49">
        <v>144.40234570000001</v>
      </c>
      <c r="AB2600" s="49">
        <v>1.7927415840000001</v>
      </c>
      <c r="AC2600" s="51">
        <v>0.6227652678487694</v>
      </c>
      <c r="AD2600" s="53">
        <v>87500</v>
      </c>
      <c r="AE2600" s="51">
        <v>47.636042854400465</v>
      </c>
      <c r="AF2600" s="51">
        <v>126.27692731989357</v>
      </c>
      <c r="AG2600" s="51">
        <v>23.570010856295415</v>
      </c>
      <c r="AH2600" s="51">
        <v>0.22024760028199206</v>
      </c>
      <c r="AI2600" s="51">
        <v>0.18665334480768769</v>
      </c>
      <c r="AJ2600" s="51">
        <v>0.11715383591147577</v>
      </c>
      <c r="AK2600" s="51">
        <v>145.0925752381969</v>
      </c>
      <c r="AL2600" s="51">
        <v>88.917405679213687</v>
      </c>
      <c r="AM2600" s="51">
        <v>201.26774479718009</v>
      </c>
    </row>
    <row r="2601" spans="1:39">
      <c r="A2601" t="s">
        <v>5343</v>
      </c>
      <c r="B2601">
        <v>7</v>
      </c>
      <c r="C2601" t="s">
        <v>5344</v>
      </c>
      <c r="D2601" t="s">
        <v>4149</v>
      </c>
      <c r="E2601" t="s">
        <v>137</v>
      </c>
      <c r="F2601" t="s">
        <v>138</v>
      </c>
      <c r="G2601" t="s">
        <v>139</v>
      </c>
      <c r="H2601" t="s">
        <v>140</v>
      </c>
      <c r="I2601" t="s">
        <v>10</v>
      </c>
      <c r="J2601" t="s">
        <v>4150</v>
      </c>
      <c r="K2601">
        <v>50</v>
      </c>
      <c r="L2601">
        <v>79472120</v>
      </c>
      <c r="M2601" t="s">
        <v>2145</v>
      </c>
      <c r="N2601">
        <v>598</v>
      </c>
      <c r="O2601">
        <v>4175147.2963200407</v>
      </c>
      <c r="P2601" s="49" t="s">
        <v>34</v>
      </c>
      <c r="Q2601" s="49">
        <v>8750000</v>
      </c>
      <c r="R2601" s="49">
        <v>32.510452999999998</v>
      </c>
      <c r="S2601" s="49">
        <v>52.540310169999998</v>
      </c>
      <c r="T2601" s="49">
        <v>91.068026500905589</v>
      </c>
      <c r="U2601" s="49" t="s">
        <v>2146</v>
      </c>
      <c r="V2601" s="49">
        <v>0.38716777524115931</v>
      </c>
      <c r="W2601" s="49">
        <v>1.46361538099982</v>
      </c>
      <c r="X2601" s="49">
        <v>2.8030414572599698</v>
      </c>
      <c r="Y2601" s="49">
        <v>43.290639746693699</v>
      </c>
      <c r="Z2601" s="49">
        <v>0.42787999999999998</v>
      </c>
      <c r="AA2601" s="49">
        <v>144.40234570000001</v>
      </c>
      <c r="AB2601" s="49">
        <v>1.7927415840000001</v>
      </c>
      <c r="AC2601" s="51">
        <v>0.6227652678487694</v>
      </c>
      <c r="AD2601" s="53">
        <v>87500</v>
      </c>
      <c r="AE2601" s="51">
        <v>47.715969100800464</v>
      </c>
      <c r="AF2601" s="51">
        <v>126.48880135902091</v>
      </c>
      <c r="AG2601" s="51">
        <v>23.616627333604978</v>
      </c>
      <c r="AH2601" s="51">
        <v>0.22001976977248233</v>
      </c>
      <c r="AI2601" s="51">
        <v>0.1867092349667577</v>
      </c>
      <c r="AJ2601" s="51">
        <v>0.11715383591147577</v>
      </c>
      <c r="AK2601" s="51">
        <v>145.13602073400784</v>
      </c>
      <c r="AL2601" s="51">
        <v>88.944030479067251</v>
      </c>
      <c r="AM2601" s="51">
        <v>201.32801098894842</v>
      </c>
    </row>
    <row r="2602" spans="1:39">
      <c r="A2602" t="s">
        <v>5345</v>
      </c>
      <c r="B2602">
        <v>7</v>
      </c>
      <c r="C2602" t="s">
        <v>5346</v>
      </c>
      <c r="D2602" t="s">
        <v>4149</v>
      </c>
      <c r="E2602" t="s">
        <v>137</v>
      </c>
      <c r="F2602" t="s">
        <v>138</v>
      </c>
      <c r="G2602" t="s">
        <v>139</v>
      </c>
      <c r="H2602" t="s">
        <v>140</v>
      </c>
      <c r="I2602" t="s">
        <v>10</v>
      </c>
      <c r="J2602" t="s">
        <v>4150</v>
      </c>
      <c r="K2602">
        <v>50</v>
      </c>
      <c r="L2602">
        <v>79472120</v>
      </c>
      <c r="M2602" t="s">
        <v>2145</v>
      </c>
      <c r="N2602">
        <v>599</v>
      </c>
      <c r="O2602">
        <v>4182140.8428800409</v>
      </c>
      <c r="P2602" s="49" t="s">
        <v>34</v>
      </c>
      <c r="Q2602" s="49">
        <v>8750000</v>
      </c>
      <c r="R2602" s="49">
        <v>32.510452999999998</v>
      </c>
      <c r="S2602" s="49">
        <v>52.540310169999998</v>
      </c>
      <c r="T2602" s="49">
        <v>91.068026500905589</v>
      </c>
      <c r="U2602" s="49" t="s">
        <v>2146</v>
      </c>
      <c r="V2602" s="49">
        <v>0.38716777524115931</v>
      </c>
      <c r="W2602" s="49">
        <v>1.46361538099982</v>
      </c>
      <c r="X2602" s="49">
        <v>2.8030414572599698</v>
      </c>
      <c r="Y2602" s="49">
        <v>43.290639746693699</v>
      </c>
      <c r="Z2602" s="49">
        <v>0.42787999999999998</v>
      </c>
      <c r="AA2602" s="49">
        <v>144.40234570000001</v>
      </c>
      <c r="AB2602" s="49">
        <v>1.7927415840000001</v>
      </c>
      <c r="AC2602" s="51">
        <v>0.6227652678487694</v>
      </c>
      <c r="AD2602" s="53">
        <v>87500</v>
      </c>
      <c r="AE2602" s="51">
        <v>47.795895347200464</v>
      </c>
      <c r="AF2602" s="51">
        <v>126.70067539814823</v>
      </c>
      <c r="AG2602" s="51">
        <v>23.663195339256735</v>
      </c>
      <c r="AH2602" s="51">
        <v>0.21979099394887378</v>
      </c>
      <c r="AI2602" s="51">
        <v>0.18676455563395189</v>
      </c>
      <c r="AJ2602" s="51">
        <v>0.11715383591147577</v>
      </c>
      <c r="AK2602" s="51">
        <v>145.17902354263884</v>
      </c>
      <c r="AL2602" s="51">
        <v>88.970383985951472</v>
      </c>
      <c r="AM2602" s="51">
        <v>201.38766309932618</v>
      </c>
    </row>
    <row r="2603" spans="1:39">
      <c r="A2603" t="s">
        <v>5347</v>
      </c>
      <c r="B2603">
        <v>7</v>
      </c>
      <c r="C2603" t="s">
        <v>5348</v>
      </c>
      <c r="D2603" t="s">
        <v>4149</v>
      </c>
      <c r="E2603" t="s">
        <v>137</v>
      </c>
      <c r="F2603" t="s">
        <v>138</v>
      </c>
      <c r="G2603" t="s">
        <v>139</v>
      </c>
      <c r="H2603" t="s">
        <v>140</v>
      </c>
      <c r="I2603" t="s">
        <v>10</v>
      </c>
      <c r="J2603" t="s">
        <v>4150</v>
      </c>
      <c r="K2603">
        <v>50</v>
      </c>
      <c r="L2603">
        <v>79472120</v>
      </c>
      <c r="M2603" t="s">
        <v>2145</v>
      </c>
      <c r="N2603">
        <v>600</v>
      </c>
      <c r="O2603">
        <v>4189134.389440041</v>
      </c>
      <c r="P2603" s="49" t="s">
        <v>34</v>
      </c>
      <c r="Q2603" s="49">
        <v>8750000</v>
      </c>
      <c r="R2603" s="49">
        <v>32.510452999999998</v>
      </c>
      <c r="S2603" s="49">
        <v>52.540310169999998</v>
      </c>
      <c r="T2603" s="49">
        <v>91.068026500905589</v>
      </c>
      <c r="U2603" s="49" t="s">
        <v>2146</v>
      </c>
      <c r="V2603" s="49">
        <v>0.38716777524115931</v>
      </c>
      <c r="W2603" s="49">
        <v>1.46361538099982</v>
      </c>
      <c r="X2603" s="49">
        <v>2.8030414572599698</v>
      </c>
      <c r="Y2603" s="49">
        <v>43.290639746693699</v>
      </c>
      <c r="Z2603" s="49">
        <v>0.42787999999999998</v>
      </c>
      <c r="AA2603" s="49">
        <v>144.40234570000001</v>
      </c>
      <c r="AB2603" s="49">
        <v>1.7927415840000001</v>
      </c>
      <c r="AC2603" s="51">
        <v>0.6227652678487694</v>
      </c>
      <c r="AD2603" s="53">
        <v>87500</v>
      </c>
      <c r="AE2603" s="51">
        <v>47.87582159360047</v>
      </c>
      <c r="AF2603" s="51">
        <v>126.91254943727559</v>
      </c>
      <c r="AG2603" s="51">
        <v>23.709714674089515</v>
      </c>
      <c r="AH2603" s="51">
        <v>0.21956127812723009</v>
      </c>
      <c r="AI2603" s="51">
        <v>0.18681930809220443</v>
      </c>
      <c r="AJ2603" s="51">
        <v>0.11715383591147577</v>
      </c>
      <c r="AK2603" s="51">
        <v>145.22158466136224</v>
      </c>
      <c r="AL2603" s="51">
        <v>88.996466811026963</v>
      </c>
      <c r="AM2603" s="51">
        <v>201.44670251169751</v>
      </c>
    </row>
    <row r="2604" spans="1:39">
      <c r="A2604" t="s">
        <v>5349</v>
      </c>
      <c r="B2604">
        <v>7</v>
      </c>
      <c r="C2604" t="s">
        <v>5350</v>
      </c>
      <c r="D2604" t="s">
        <v>4149</v>
      </c>
      <c r="E2604" t="s">
        <v>137</v>
      </c>
      <c r="F2604" t="s">
        <v>138</v>
      </c>
      <c r="G2604" t="s">
        <v>139</v>
      </c>
      <c r="H2604" t="s">
        <v>140</v>
      </c>
      <c r="I2604" t="s">
        <v>10</v>
      </c>
      <c r="J2604" t="s">
        <v>4150</v>
      </c>
      <c r="K2604">
        <v>50</v>
      </c>
      <c r="L2604">
        <v>79472120</v>
      </c>
      <c r="M2604" t="s">
        <v>2145</v>
      </c>
      <c r="N2604">
        <v>601</v>
      </c>
      <c r="O2604">
        <v>4196127.9360000407</v>
      </c>
      <c r="P2604" s="49" t="s">
        <v>34</v>
      </c>
      <c r="Q2604" s="49">
        <v>8750000</v>
      </c>
      <c r="R2604" s="49">
        <v>32.510452999999998</v>
      </c>
      <c r="S2604" s="49">
        <v>52.540310169999998</v>
      </c>
      <c r="T2604" s="49">
        <v>91.068026500905589</v>
      </c>
      <c r="U2604" s="49" t="s">
        <v>2146</v>
      </c>
      <c r="V2604" s="49">
        <v>0.38716777524115931</v>
      </c>
      <c r="W2604" s="49">
        <v>1.46361538099982</v>
      </c>
      <c r="X2604" s="49">
        <v>2.8030414572599698</v>
      </c>
      <c r="Y2604" s="49">
        <v>43.290639746693699</v>
      </c>
      <c r="Z2604" s="49">
        <v>0.42787999999999998</v>
      </c>
      <c r="AA2604" s="49">
        <v>144.40234570000001</v>
      </c>
      <c r="AB2604" s="49">
        <v>1.7927415840000001</v>
      </c>
      <c r="AC2604" s="51">
        <v>0.6227652678487694</v>
      </c>
      <c r="AD2604" s="53">
        <v>87500</v>
      </c>
      <c r="AE2604" s="51">
        <v>47.955747840000463</v>
      </c>
      <c r="AF2604" s="51">
        <v>127.12442347640291</v>
      </c>
      <c r="AG2604" s="51">
        <v>23.75618514006737</v>
      </c>
      <c r="AH2604" s="51">
        <v>0.2193306276184635</v>
      </c>
      <c r="AI2604" s="51">
        <v>0.1868734936247482</v>
      </c>
      <c r="AJ2604" s="51">
        <v>0.11715383591147577</v>
      </c>
      <c r="AK2604" s="51">
        <v>145.26370508768264</v>
      </c>
      <c r="AL2604" s="51">
        <v>89.022279565596691</v>
      </c>
      <c r="AM2604" s="51">
        <v>201.5051306097686</v>
      </c>
    </row>
    <row r="2605" spans="1:39">
      <c r="A2605" t="s">
        <v>5351</v>
      </c>
      <c r="B2605">
        <v>7</v>
      </c>
      <c r="C2605" t="s">
        <v>5352</v>
      </c>
      <c r="D2605" t="s">
        <v>4149</v>
      </c>
      <c r="E2605" t="s">
        <v>137</v>
      </c>
      <c r="F2605" t="s">
        <v>138</v>
      </c>
      <c r="G2605" t="s">
        <v>139</v>
      </c>
      <c r="H2605" t="s">
        <v>140</v>
      </c>
      <c r="I2605" t="s">
        <v>10</v>
      </c>
      <c r="J2605" t="s">
        <v>4150</v>
      </c>
      <c r="K2605">
        <v>50</v>
      </c>
      <c r="L2605">
        <v>79472120</v>
      </c>
      <c r="M2605" t="s">
        <v>2145</v>
      </c>
      <c r="N2605">
        <v>602</v>
      </c>
      <c r="O2605">
        <v>4203121.4825600404</v>
      </c>
      <c r="P2605" s="49" t="s">
        <v>34</v>
      </c>
      <c r="Q2605" s="49">
        <v>8750000</v>
      </c>
      <c r="R2605" s="49">
        <v>32.510452999999998</v>
      </c>
      <c r="S2605" s="49">
        <v>52.540310169999998</v>
      </c>
      <c r="T2605" s="49">
        <v>91.068026500905589</v>
      </c>
      <c r="U2605" s="49" t="s">
        <v>2146</v>
      </c>
      <c r="V2605" s="49">
        <v>0.38716777524115931</v>
      </c>
      <c r="W2605" s="49">
        <v>1.46361538099982</v>
      </c>
      <c r="X2605" s="49">
        <v>2.8030414572599698</v>
      </c>
      <c r="Y2605" s="49">
        <v>43.290639746693699</v>
      </c>
      <c r="Z2605" s="49">
        <v>0.42787999999999998</v>
      </c>
      <c r="AA2605" s="49">
        <v>144.40234570000001</v>
      </c>
      <c r="AB2605" s="49">
        <v>1.7927415840000001</v>
      </c>
      <c r="AC2605" s="51">
        <v>0.6227652678487694</v>
      </c>
      <c r="AD2605" s="53">
        <v>87500</v>
      </c>
      <c r="AE2605" s="51">
        <v>48.035674086400462</v>
      </c>
      <c r="AF2605" s="51">
        <v>127.33629751553025</v>
      </c>
      <c r="AG2605" s="51">
        <v>23.802606540278553</v>
      </c>
      <c r="AH2605" s="51">
        <v>0.21909904772846769</v>
      </c>
      <c r="AI2605" s="51">
        <v>0.1869271135151038</v>
      </c>
      <c r="AJ2605" s="51">
        <v>0.11715383591147577</v>
      </c>
      <c r="AK2605" s="51">
        <v>145.30538581932825</v>
      </c>
      <c r="AL2605" s="51">
        <v>89.047822861100641</v>
      </c>
      <c r="AM2605" s="51">
        <v>201.56294877755585</v>
      </c>
    </row>
    <row r="2606" spans="1:39">
      <c r="A2606" t="s">
        <v>5353</v>
      </c>
      <c r="B2606">
        <v>7</v>
      </c>
      <c r="C2606" t="s">
        <v>5354</v>
      </c>
      <c r="D2606" t="s">
        <v>4149</v>
      </c>
      <c r="E2606" t="s">
        <v>137</v>
      </c>
      <c r="F2606" t="s">
        <v>138</v>
      </c>
      <c r="G2606" t="s">
        <v>139</v>
      </c>
      <c r="H2606" t="s">
        <v>140</v>
      </c>
      <c r="I2606" t="s">
        <v>10</v>
      </c>
      <c r="J2606" t="s">
        <v>4150</v>
      </c>
      <c r="K2606">
        <v>50</v>
      </c>
      <c r="L2606">
        <v>79472120</v>
      </c>
      <c r="M2606" t="s">
        <v>2145</v>
      </c>
      <c r="N2606">
        <v>603</v>
      </c>
      <c r="O2606">
        <v>4210115.0291200401</v>
      </c>
      <c r="P2606" s="49" t="s">
        <v>34</v>
      </c>
      <c r="Q2606" s="49">
        <v>8750000</v>
      </c>
      <c r="R2606" s="49">
        <v>32.510452999999998</v>
      </c>
      <c r="S2606" s="49">
        <v>52.540310169999998</v>
      </c>
      <c r="T2606" s="49">
        <v>91.068026500905589</v>
      </c>
      <c r="U2606" s="49" t="s">
        <v>2146</v>
      </c>
      <c r="V2606" s="49">
        <v>0.38716777524115931</v>
      </c>
      <c r="W2606" s="49">
        <v>1.46361538099982</v>
      </c>
      <c r="X2606" s="49">
        <v>2.8030414572599698</v>
      </c>
      <c r="Y2606" s="49">
        <v>43.290639746693699</v>
      </c>
      <c r="Z2606" s="49">
        <v>0.42787999999999998</v>
      </c>
      <c r="AA2606" s="49">
        <v>144.40234570000001</v>
      </c>
      <c r="AB2606" s="49">
        <v>1.7927415840000001</v>
      </c>
      <c r="AC2606" s="51">
        <v>0.6227652678487694</v>
      </c>
      <c r="AD2606" s="53">
        <v>87500</v>
      </c>
      <c r="AE2606" s="51">
        <v>48.115600332800462</v>
      </c>
      <c r="AF2606" s="51">
        <v>127.54817155465757</v>
      </c>
      <c r="AG2606" s="51">
        <v>23.848978678934436</v>
      </c>
      <c r="AH2606" s="51">
        <v>0.21886654375818182</v>
      </c>
      <c r="AI2606" s="51">
        <v>0.18698016904706904</v>
      </c>
      <c r="AJ2606" s="51">
        <v>0.11715383591147577</v>
      </c>
      <c r="AK2606" s="51">
        <v>145.34662785424277</v>
      </c>
      <c r="AL2606" s="51">
        <v>89.073097309110878</v>
      </c>
      <c r="AM2606" s="51">
        <v>201.62015839937465</v>
      </c>
    </row>
    <row r="2607" spans="1:39">
      <c r="A2607" t="s">
        <v>5355</v>
      </c>
      <c r="B2607">
        <v>7</v>
      </c>
      <c r="C2607" t="s">
        <v>5356</v>
      </c>
      <c r="D2607" t="s">
        <v>4149</v>
      </c>
      <c r="E2607" t="s">
        <v>137</v>
      </c>
      <c r="F2607" t="s">
        <v>138</v>
      </c>
      <c r="G2607" t="s">
        <v>139</v>
      </c>
      <c r="H2607" t="s">
        <v>140</v>
      </c>
      <c r="I2607" t="s">
        <v>10</v>
      </c>
      <c r="J2607" t="s">
        <v>4150</v>
      </c>
      <c r="K2607">
        <v>50</v>
      </c>
      <c r="L2607">
        <v>79472120</v>
      </c>
      <c r="M2607" t="s">
        <v>2145</v>
      </c>
      <c r="N2607">
        <v>604</v>
      </c>
      <c r="O2607">
        <v>4217108.5756800398</v>
      </c>
      <c r="P2607" s="49" t="s">
        <v>34</v>
      </c>
      <c r="Q2607" s="49">
        <v>8750000</v>
      </c>
      <c r="R2607" s="49">
        <v>32.510452999999998</v>
      </c>
      <c r="S2607" s="49">
        <v>52.540310169999998</v>
      </c>
      <c r="T2607" s="49">
        <v>91.068026500905589</v>
      </c>
      <c r="U2607" s="49" t="s">
        <v>2146</v>
      </c>
      <c r="V2607" s="49">
        <v>0.38716777524115931</v>
      </c>
      <c r="W2607" s="49">
        <v>1.46361538099982</v>
      </c>
      <c r="X2607" s="49">
        <v>2.8030414572599698</v>
      </c>
      <c r="Y2607" s="49">
        <v>43.290639746693699</v>
      </c>
      <c r="Z2607" s="49">
        <v>0.42787999999999998</v>
      </c>
      <c r="AA2607" s="49">
        <v>144.40234570000001</v>
      </c>
      <c r="AB2607" s="49">
        <v>1.7927415840000001</v>
      </c>
      <c r="AC2607" s="51">
        <v>0.6227652678487694</v>
      </c>
      <c r="AD2607" s="53">
        <v>87500</v>
      </c>
      <c r="AE2607" s="51">
        <v>48.195526579200454</v>
      </c>
      <c r="AF2607" s="51">
        <v>127.76004559378489</v>
      </c>
      <c r="AG2607" s="51">
        <v>23.895301361368393</v>
      </c>
      <c r="AH2607" s="51">
        <v>0.21863312100317914</v>
      </c>
      <c r="AI2607" s="51">
        <v>0.18703266150470771</v>
      </c>
      <c r="AJ2607" s="51">
        <v>0.11715383591147577</v>
      </c>
      <c r="AK2607" s="51">
        <v>145.38743219057665</v>
      </c>
      <c r="AL2607" s="51">
        <v>89.09810352132618</v>
      </c>
      <c r="AM2607" s="51">
        <v>201.67676085982711</v>
      </c>
    </row>
    <row r="2608" spans="1:39">
      <c r="A2608" t="s">
        <v>5357</v>
      </c>
      <c r="B2608">
        <v>7</v>
      </c>
      <c r="C2608" t="s">
        <v>5358</v>
      </c>
      <c r="D2608" t="s">
        <v>4149</v>
      </c>
      <c r="E2608" t="s">
        <v>137</v>
      </c>
      <c r="F2608" t="s">
        <v>138</v>
      </c>
      <c r="G2608" t="s">
        <v>139</v>
      </c>
      <c r="H2608" t="s">
        <v>140</v>
      </c>
      <c r="I2608" t="s">
        <v>10</v>
      </c>
      <c r="J2608" t="s">
        <v>4150</v>
      </c>
      <c r="K2608">
        <v>50</v>
      </c>
      <c r="L2608">
        <v>79472120</v>
      </c>
      <c r="M2608" t="s">
        <v>2145</v>
      </c>
      <c r="N2608">
        <v>605</v>
      </c>
      <c r="O2608">
        <v>4224102.1222400395</v>
      </c>
      <c r="P2608" s="49" t="s">
        <v>34</v>
      </c>
      <c r="Q2608" s="49">
        <v>8750000</v>
      </c>
      <c r="R2608" s="49">
        <v>32.510452999999998</v>
      </c>
      <c r="S2608" s="49">
        <v>52.540310169999998</v>
      </c>
      <c r="T2608" s="49">
        <v>91.068026500905589</v>
      </c>
      <c r="U2608" s="49" t="s">
        <v>2146</v>
      </c>
      <c r="V2608" s="49">
        <v>0.38716777524115931</v>
      </c>
      <c r="W2608" s="49">
        <v>1.46361538099982</v>
      </c>
      <c r="X2608" s="49">
        <v>2.8030414572599698</v>
      </c>
      <c r="Y2608" s="49">
        <v>43.290639746693699</v>
      </c>
      <c r="Z2608" s="49">
        <v>0.42787999999999998</v>
      </c>
      <c r="AA2608" s="49">
        <v>144.40234570000001</v>
      </c>
      <c r="AB2608" s="49">
        <v>1.7927415840000001</v>
      </c>
      <c r="AC2608" s="51">
        <v>0.6227652678487694</v>
      </c>
      <c r="AD2608" s="53">
        <v>87500</v>
      </c>
      <c r="AE2608" s="51">
        <v>48.275452825600453</v>
      </c>
      <c r="AF2608" s="51">
        <v>127.97191963291223</v>
      </c>
      <c r="AG2608" s="51">
        <v>23.941574394034749</v>
      </c>
      <c r="AH2608" s="51">
        <v>0.21839878475411362</v>
      </c>
      <c r="AI2608" s="51">
        <v>0.18708459217233916</v>
      </c>
      <c r="AJ2608" s="51">
        <v>0.11715383591147577</v>
      </c>
      <c r="AK2608" s="51">
        <v>145.42779982667901</v>
      </c>
      <c r="AL2608" s="51">
        <v>89.122842109567046</v>
      </c>
      <c r="AM2608" s="51">
        <v>201.73275754379097</v>
      </c>
    </row>
    <row r="2609" spans="1:39">
      <c r="A2609" t="s">
        <v>5359</v>
      </c>
      <c r="B2609">
        <v>7</v>
      </c>
      <c r="C2609" t="s">
        <v>5360</v>
      </c>
      <c r="D2609" t="s">
        <v>4149</v>
      </c>
      <c r="E2609" t="s">
        <v>137</v>
      </c>
      <c r="F2609" t="s">
        <v>138</v>
      </c>
      <c r="G2609" t="s">
        <v>139</v>
      </c>
      <c r="H2609" t="s">
        <v>140</v>
      </c>
      <c r="I2609" t="s">
        <v>10</v>
      </c>
      <c r="J2609" t="s">
        <v>4150</v>
      </c>
      <c r="K2609">
        <v>50</v>
      </c>
      <c r="L2609">
        <v>79472120</v>
      </c>
      <c r="M2609" t="s">
        <v>2145</v>
      </c>
      <c r="N2609">
        <v>606</v>
      </c>
      <c r="O2609">
        <v>4231095.6688000392</v>
      </c>
      <c r="P2609" s="49" t="s">
        <v>34</v>
      </c>
      <c r="Q2609" s="49">
        <v>8750000</v>
      </c>
      <c r="R2609" s="49">
        <v>32.510452999999998</v>
      </c>
      <c r="S2609" s="49">
        <v>52.540310169999998</v>
      </c>
      <c r="T2609" s="49">
        <v>91.068026500905589</v>
      </c>
      <c r="U2609" s="49" t="s">
        <v>2146</v>
      </c>
      <c r="V2609" s="49">
        <v>0.38716777524115931</v>
      </c>
      <c r="W2609" s="49">
        <v>1.46361538099982</v>
      </c>
      <c r="X2609" s="49">
        <v>2.8030414572599698</v>
      </c>
      <c r="Y2609" s="49">
        <v>43.290639746693699</v>
      </c>
      <c r="Z2609" s="49">
        <v>0.42787999999999998</v>
      </c>
      <c r="AA2609" s="49">
        <v>144.40234570000001</v>
      </c>
      <c r="AB2609" s="49">
        <v>1.7927415840000001</v>
      </c>
      <c r="AC2609" s="51">
        <v>0.6227652678487694</v>
      </c>
      <c r="AD2609" s="53">
        <v>87500</v>
      </c>
      <c r="AE2609" s="51">
        <v>48.355379072000446</v>
      </c>
      <c r="AF2609" s="51">
        <v>128.18379367203954</v>
      </c>
      <c r="AG2609" s="51">
        <v>23.987797584507579</v>
      </c>
      <c r="AH2609" s="51">
        <v>0.21816354029601337</v>
      </c>
      <c r="AI2609" s="51">
        <v>0.18713596233452706</v>
      </c>
      <c r="AJ2609" s="51">
        <v>0.11715383591147577</v>
      </c>
      <c r="AK2609" s="51">
        <v>145.46773176108888</v>
      </c>
      <c r="AL2609" s="51">
        <v>89.147313685770385</v>
      </c>
      <c r="AM2609" s="51">
        <v>201.7881498364074</v>
      </c>
    </row>
    <row r="2610" spans="1:39">
      <c r="A2610" t="s">
        <v>5361</v>
      </c>
      <c r="B2610">
        <v>7</v>
      </c>
      <c r="C2610" t="s">
        <v>5362</v>
      </c>
      <c r="D2610" t="s">
        <v>4149</v>
      </c>
      <c r="E2610" t="s">
        <v>137</v>
      </c>
      <c r="F2610" t="s">
        <v>138</v>
      </c>
      <c r="G2610" t="s">
        <v>139</v>
      </c>
      <c r="H2610" t="s">
        <v>140</v>
      </c>
      <c r="I2610" t="s">
        <v>10</v>
      </c>
      <c r="J2610" t="s">
        <v>4150</v>
      </c>
      <c r="K2610">
        <v>50</v>
      </c>
      <c r="L2610">
        <v>79472120</v>
      </c>
      <c r="M2610" t="s">
        <v>2145</v>
      </c>
      <c r="N2610">
        <v>607</v>
      </c>
      <c r="O2610">
        <v>4238089.2153600389</v>
      </c>
      <c r="P2610" s="49" t="s">
        <v>34</v>
      </c>
      <c r="Q2610" s="49">
        <v>8750000</v>
      </c>
      <c r="R2610" s="49">
        <v>32.510452999999998</v>
      </c>
      <c r="S2610" s="49">
        <v>52.540310169999998</v>
      </c>
      <c r="T2610" s="49">
        <v>91.068026500905589</v>
      </c>
      <c r="U2610" s="49" t="s">
        <v>2146</v>
      </c>
      <c r="V2610" s="49">
        <v>0.38716777524115931</v>
      </c>
      <c r="W2610" s="49">
        <v>1.46361538099982</v>
      </c>
      <c r="X2610" s="49">
        <v>2.8030414572599698</v>
      </c>
      <c r="Y2610" s="49">
        <v>43.290639746693699</v>
      </c>
      <c r="Z2610" s="49">
        <v>0.42787999999999998</v>
      </c>
      <c r="AA2610" s="49">
        <v>144.40234570000001</v>
      </c>
      <c r="AB2610" s="49">
        <v>1.7927415840000001</v>
      </c>
      <c r="AC2610" s="51">
        <v>0.6227652678487694</v>
      </c>
      <c r="AD2610" s="53">
        <v>87500</v>
      </c>
      <c r="AE2610" s="51">
        <v>48.435305318400445</v>
      </c>
      <c r="AF2610" s="51">
        <v>128.39566771116688</v>
      </c>
      <c r="AG2610" s="51">
        <v>24.033970741479667</v>
      </c>
      <c r="AH2610" s="51">
        <v>0.2179273929088493</v>
      </c>
      <c r="AI2610" s="51">
        <v>0.18718677327606884</v>
      </c>
      <c r="AJ2610" s="51">
        <v>0.11715383591147577</v>
      </c>
      <c r="AK2610" s="51">
        <v>145.50722899252705</v>
      </c>
      <c r="AL2610" s="51">
        <v>89.171518861984438</v>
      </c>
      <c r="AM2610" s="51">
        <v>201.84293912306964</v>
      </c>
    </row>
    <row r="2611" spans="1:39">
      <c r="A2611" t="s">
        <v>5363</v>
      </c>
      <c r="B2611">
        <v>7</v>
      </c>
      <c r="C2611" t="s">
        <v>5364</v>
      </c>
      <c r="D2611" t="s">
        <v>4149</v>
      </c>
      <c r="E2611" t="s">
        <v>137</v>
      </c>
      <c r="F2611" t="s">
        <v>138</v>
      </c>
      <c r="G2611" t="s">
        <v>139</v>
      </c>
      <c r="H2611" t="s">
        <v>140</v>
      </c>
      <c r="I2611" t="s">
        <v>10</v>
      </c>
      <c r="J2611" t="s">
        <v>4150</v>
      </c>
      <c r="K2611">
        <v>50</v>
      </c>
      <c r="L2611">
        <v>79472120</v>
      </c>
      <c r="M2611" t="s">
        <v>2145</v>
      </c>
      <c r="N2611">
        <v>608</v>
      </c>
      <c r="O2611">
        <v>4245082.7619200386</v>
      </c>
      <c r="P2611" s="49" t="s">
        <v>34</v>
      </c>
      <c r="Q2611" s="49">
        <v>8750000</v>
      </c>
      <c r="R2611" s="49">
        <v>32.510452999999998</v>
      </c>
      <c r="S2611" s="49">
        <v>52.540310169999998</v>
      </c>
      <c r="T2611" s="49">
        <v>91.068026500905589</v>
      </c>
      <c r="U2611" s="49" t="s">
        <v>2146</v>
      </c>
      <c r="V2611" s="49">
        <v>0.38716777524115931</v>
      </c>
      <c r="W2611" s="49">
        <v>1.46361538099982</v>
      </c>
      <c r="X2611" s="49">
        <v>2.8030414572599698</v>
      </c>
      <c r="Y2611" s="49">
        <v>43.290639746693699</v>
      </c>
      <c r="Z2611" s="49">
        <v>0.42787999999999998</v>
      </c>
      <c r="AA2611" s="49">
        <v>144.40234570000001</v>
      </c>
      <c r="AB2611" s="49">
        <v>1.7927415840000001</v>
      </c>
      <c r="AC2611" s="51">
        <v>0.6227652678487694</v>
      </c>
      <c r="AD2611" s="53">
        <v>87500</v>
      </c>
      <c r="AE2611" s="51">
        <v>48.515231564800445</v>
      </c>
      <c r="AF2611" s="51">
        <v>128.60754175029422</v>
      </c>
      <c r="AG2611" s="51">
        <v>24.080093674761283</v>
      </c>
      <c r="AH2611" s="51">
        <v>0.21769034786699751</v>
      </c>
      <c r="AI2611" s="51">
        <v>0.18723702628198471</v>
      </c>
      <c r="AJ2611" s="51">
        <v>0.11715383591147577</v>
      </c>
      <c r="AK2611" s="51">
        <v>145.5462925198874</v>
      </c>
      <c r="AL2611" s="51">
        <v>89.1954582503636</v>
      </c>
      <c r="AM2611" s="51">
        <v>201.89712678941117</v>
      </c>
    </row>
    <row r="2612" spans="1:39">
      <c r="A2612" t="s">
        <v>5365</v>
      </c>
      <c r="B2612">
        <v>7</v>
      </c>
      <c r="C2612" t="s">
        <v>5366</v>
      </c>
      <c r="D2612" t="s">
        <v>4149</v>
      </c>
      <c r="E2612" t="s">
        <v>137</v>
      </c>
      <c r="F2612" t="s">
        <v>138</v>
      </c>
      <c r="G2612" t="s">
        <v>139</v>
      </c>
      <c r="H2612" t="s">
        <v>140</v>
      </c>
      <c r="I2612" t="s">
        <v>10</v>
      </c>
      <c r="J2612" t="s">
        <v>4150</v>
      </c>
      <c r="K2612">
        <v>50</v>
      </c>
      <c r="L2612">
        <v>79472120</v>
      </c>
      <c r="M2612" t="s">
        <v>2145</v>
      </c>
      <c r="N2612">
        <v>609</v>
      </c>
      <c r="O2612">
        <v>4252076.3084800383</v>
      </c>
      <c r="P2612" s="49" t="s">
        <v>34</v>
      </c>
      <c r="Q2612" s="49">
        <v>8750000</v>
      </c>
      <c r="R2612" s="49">
        <v>32.510452999999998</v>
      </c>
      <c r="S2612" s="49">
        <v>52.540310169999998</v>
      </c>
      <c r="T2612" s="49">
        <v>91.068026500905589</v>
      </c>
      <c r="U2612" s="49" t="s">
        <v>2146</v>
      </c>
      <c r="V2612" s="49">
        <v>0.38716777524115931</v>
      </c>
      <c r="W2612" s="49">
        <v>1.46361538099982</v>
      </c>
      <c r="X2612" s="49">
        <v>2.8030414572599698</v>
      </c>
      <c r="Y2612" s="49">
        <v>43.290639746693699</v>
      </c>
      <c r="Z2612" s="49">
        <v>0.42787999999999998</v>
      </c>
      <c r="AA2612" s="49">
        <v>144.40234570000001</v>
      </c>
      <c r="AB2612" s="49">
        <v>1.7927415840000001</v>
      </c>
      <c r="AC2612" s="51">
        <v>0.6227652678487694</v>
      </c>
      <c r="AD2612" s="53">
        <v>87500</v>
      </c>
      <c r="AE2612" s="51">
        <v>48.595157811200437</v>
      </c>
      <c r="AF2612" s="51">
        <v>128.81941578942153</v>
      </c>
      <c r="AG2612" s="51">
        <v>24.126166195279076</v>
      </c>
      <c r="AH2612" s="51">
        <v>0.21745241043953134</v>
      </c>
      <c r="AI2612" s="51">
        <v>0.18728672263750698</v>
      </c>
      <c r="AJ2612" s="51">
        <v>0.11715383591147577</v>
      </c>
      <c r="AK2612" s="51">
        <v>145.58492334222871</v>
      </c>
      <c r="AL2612" s="51">
        <v>89.219132463163305</v>
      </c>
      <c r="AM2612" s="51">
        <v>201.95071422129411</v>
      </c>
    </row>
    <row r="2613" spans="1:39">
      <c r="A2613" t="s">
        <v>5367</v>
      </c>
      <c r="B2613">
        <v>7</v>
      </c>
      <c r="C2613" t="s">
        <v>5368</v>
      </c>
      <c r="D2613" t="s">
        <v>4149</v>
      </c>
      <c r="E2613" t="s">
        <v>137</v>
      </c>
      <c r="F2613" t="s">
        <v>138</v>
      </c>
      <c r="G2613" t="s">
        <v>139</v>
      </c>
      <c r="H2613" t="s">
        <v>140</v>
      </c>
      <c r="I2613" t="s">
        <v>10</v>
      </c>
      <c r="J2613" t="s">
        <v>4150</v>
      </c>
      <c r="K2613">
        <v>50</v>
      </c>
      <c r="L2613">
        <v>79472120</v>
      </c>
      <c r="M2613" t="s">
        <v>2145</v>
      </c>
      <c r="N2613">
        <v>610</v>
      </c>
      <c r="O2613">
        <v>4259069.855040038</v>
      </c>
      <c r="P2613" s="49" t="s">
        <v>34</v>
      </c>
      <c r="Q2613" s="49">
        <v>8750000</v>
      </c>
      <c r="R2613" s="49">
        <v>32.510452999999998</v>
      </c>
      <c r="S2613" s="49">
        <v>52.540310169999998</v>
      </c>
      <c r="T2613" s="49">
        <v>91.068026500905589</v>
      </c>
      <c r="U2613" s="49" t="s">
        <v>2146</v>
      </c>
      <c r="V2613" s="49">
        <v>0.38716777524115931</v>
      </c>
      <c r="W2613" s="49">
        <v>1.46361538099982</v>
      </c>
      <c r="X2613" s="49">
        <v>2.8030414572599698</v>
      </c>
      <c r="Y2613" s="49">
        <v>43.290639746693699</v>
      </c>
      <c r="Z2613" s="49">
        <v>0.42787999999999998</v>
      </c>
      <c r="AA2613" s="49">
        <v>144.40234570000001</v>
      </c>
      <c r="AB2613" s="49">
        <v>1.7927415840000001</v>
      </c>
      <c r="AC2613" s="51">
        <v>0.6227652678487694</v>
      </c>
      <c r="AD2613" s="53">
        <v>87500</v>
      </c>
      <c r="AE2613" s="51">
        <v>48.675084057600436</v>
      </c>
      <c r="AF2613" s="51">
        <v>129.03128982854886</v>
      </c>
      <c r="AG2613" s="51">
        <v>24.172188115074885</v>
      </c>
      <c r="AH2613" s="51">
        <v>0.21721358588981948</v>
      </c>
      <c r="AI2613" s="51">
        <v>0.18733586362806906</v>
      </c>
      <c r="AJ2613" s="51">
        <v>0.11715383591147577</v>
      </c>
      <c r="AK2613" s="51">
        <v>145.62312245876612</v>
      </c>
      <c r="AL2613" s="51">
        <v>89.242542112734753</v>
      </c>
      <c r="AM2613" s="51">
        <v>202.00370280479751</v>
      </c>
    </row>
    <row r="2614" spans="1:39">
      <c r="A2614" t="s">
        <v>5369</v>
      </c>
      <c r="B2614">
        <v>7</v>
      </c>
      <c r="C2614" t="s">
        <v>5370</v>
      </c>
      <c r="D2614" t="s">
        <v>4149</v>
      </c>
      <c r="E2614" t="s">
        <v>137</v>
      </c>
      <c r="F2614" t="s">
        <v>138</v>
      </c>
      <c r="G2614" t="s">
        <v>139</v>
      </c>
      <c r="H2614" t="s">
        <v>140</v>
      </c>
      <c r="I2614" t="s">
        <v>10</v>
      </c>
      <c r="J2614" t="s">
        <v>4150</v>
      </c>
      <c r="K2614">
        <v>50</v>
      </c>
      <c r="L2614">
        <v>79472120</v>
      </c>
      <c r="M2614" t="s">
        <v>2145</v>
      </c>
      <c r="N2614">
        <v>611</v>
      </c>
      <c r="O2614">
        <v>4266063.4016000377</v>
      </c>
      <c r="P2614" s="49" t="s">
        <v>34</v>
      </c>
      <c r="Q2614" s="49">
        <v>8750000</v>
      </c>
      <c r="R2614" s="49">
        <v>32.510452999999998</v>
      </c>
      <c r="S2614" s="49">
        <v>52.540310169999998</v>
      </c>
      <c r="T2614" s="49">
        <v>91.068026500905589</v>
      </c>
      <c r="U2614" s="49" t="s">
        <v>2146</v>
      </c>
      <c r="V2614" s="49">
        <v>0.38716777524115931</v>
      </c>
      <c r="W2614" s="49">
        <v>1.46361538099982</v>
      </c>
      <c r="X2614" s="49">
        <v>2.8030414572599698</v>
      </c>
      <c r="Y2614" s="49">
        <v>43.290639746693699</v>
      </c>
      <c r="Z2614" s="49">
        <v>0.42787999999999998</v>
      </c>
      <c r="AA2614" s="49">
        <v>144.40234570000001</v>
      </c>
      <c r="AB2614" s="49">
        <v>1.7927415840000001</v>
      </c>
      <c r="AC2614" s="51">
        <v>0.6227652678487694</v>
      </c>
      <c r="AD2614" s="53">
        <v>87500</v>
      </c>
      <c r="AE2614" s="51">
        <v>48.755010304000429</v>
      </c>
      <c r="AF2614" s="51">
        <v>129.24316386767617</v>
      </c>
      <c r="AG2614" s="51">
        <v>24.218159247304555</v>
      </c>
      <c r="AH2614" s="51">
        <v>0.21697387947585092</v>
      </c>
      <c r="AI2614" s="51">
        <v>0.18738445053929492</v>
      </c>
      <c r="AJ2614" s="51">
        <v>0.11715383591147577</v>
      </c>
      <c r="AK2614" s="51">
        <v>145.66089086886291</v>
      </c>
      <c r="AL2614" s="51">
        <v>89.265687811519953</v>
      </c>
      <c r="AM2614" s="51">
        <v>202.05609392620582</v>
      </c>
    </row>
    <row r="2615" spans="1:39">
      <c r="A2615" t="s">
        <v>5371</v>
      </c>
      <c r="B2615">
        <v>7</v>
      </c>
      <c r="C2615" t="s">
        <v>5372</v>
      </c>
      <c r="D2615" t="s">
        <v>4149</v>
      </c>
      <c r="E2615" t="s">
        <v>137</v>
      </c>
      <c r="F2615" t="s">
        <v>138</v>
      </c>
      <c r="G2615" t="s">
        <v>139</v>
      </c>
      <c r="H2615" t="s">
        <v>140</v>
      </c>
      <c r="I2615" t="s">
        <v>10</v>
      </c>
      <c r="J2615" t="s">
        <v>4150</v>
      </c>
      <c r="K2615">
        <v>50</v>
      </c>
      <c r="L2615">
        <v>79472120</v>
      </c>
      <c r="M2615" t="s">
        <v>2145</v>
      </c>
      <c r="N2615">
        <v>612</v>
      </c>
      <c r="O2615">
        <v>4273056.9481600374</v>
      </c>
      <c r="P2615" s="49" t="s">
        <v>34</v>
      </c>
      <c r="Q2615" s="49">
        <v>8750000</v>
      </c>
      <c r="R2615" s="49">
        <v>32.510452999999998</v>
      </c>
      <c r="S2615" s="49">
        <v>52.540310169999998</v>
      </c>
      <c r="T2615" s="49">
        <v>91.068026500905589</v>
      </c>
      <c r="U2615" s="49" t="s">
        <v>2146</v>
      </c>
      <c r="V2615" s="49">
        <v>0.38716777524115931</v>
      </c>
      <c r="W2615" s="49">
        <v>1.46361538099982</v>
      </c>
      <c r="X2615" s="49">
        <v>2.8030414572599698</v>
      </c>
      <c r="Y2615" s="49">
        <v>43.290639746693699</v>
      </c>
      <c r="Z2615" s="49">
        <v>0.42787999999999998</v>
      </c>
      <c r="AA2615" s="49">
        <v>144.40234570000001</v>
      </c>
      <c r="AB2615" s="49">
        <v>1.7927415840000001</v>
      </c>
      <c r="AC2615" s="51">
        <v>0.6227652678487694</v>
      </c>
      <c r="AD2615" s="53">
        <v>87500</v>
      </c>
      <c r="AE2615" s="51">
        <v>48.834936550400428</v>
      </c>
      <c r="AF2615" s="51">
        <v>129.45503790680351</v>
      </c>
      <c r="AG2615" s="51">
        <v>24.26407940623675</v>
      </c>
      <c r="AH2615" s="51">
        <v>0.21673329644976436</v>
      </c>
      <c r="AI2615" s="51">
        <v>0.187432484656988</v>
      </c>
      <c r="AJ2615" s="51">
        <v>0.11715383591147577</v>
      </c>
      <c r="AK2615" s="51">
        <v>145.69822957202177</v>
      </c>
      <c r="AL2615" s="51">
        <v>89.288570172046406</v>
      </c>
      <c r="AM2615" s="51">
        <v>202.10788897199711</v>
      </c>
    </row>
    <row r="2616" spans="1:39">
      <c r="A2616" t="s">
        <v>5373</v>
      </c>
      <c r="B2616">
        <v>7</v>
      </c>
      <c r="C2616" t="s">
        <v>5374</v>
      </c>
      <c r="D2616" t="s">
        <v>4149</v>
      </c>
      <c r="E2616" t="s">
        <v>137</v>
      </c>
      <c r="F2616" t="s">
        <v>138</v>
      </c>
      <c r="G2616" t="s">
        <v>139</v>
      </c>
      <c r="H2616" t="s">
        <v>140</v>
      </c>
      <c r="I2616" t="s">
        <v>10</v>
      </c>
      <c r="J2616" t="s">
        <v>4150</v>
      </c>
      <c r="K2616">
        <v>50</v>
      </c>
      <c r="L2616">
        <v>79472120</v>
      </c>
      <c r="M2616" t="s">
        <v>2145</v>
      </c>
      <c r="N2616">
        <v>613</v>
      </c>
      <c r="O2616">
        <v>4280050.4947200371</v>
      </c>
      <c r="P2616" s="49" t="s">
        <v>34</v>
      </c>
      <c r="Q2616" s="49">
        <v>8750000</v>
      </c>
      <c r="R2616" s="49">
        <v>32.510452999999998</v>
      </c>
      <c r="S2616" s="49">
        <v>52.540310169999998</v>
      </c>
      <c r="T2616" s="49">
        <v>91.068026500905589</v>
      </c>
      <c r="U2616" s="49" t="s">
        <v>2146</v>
      </c>
      <c r="V2616" s="49">
        <v>0.38716777524115931</v>
      </c>
      <c r="W2616" s="49">
        <v>1.46361538099982</v>
      </c>
      <c r="X2616" s="49">
        <v>2.8030414572599698</v>
      </c>
      <c r="Y2616" s="49">
        <v>43.290639746693699</v>
      </c>
      <c r="Z2616" s="49">
        <v>0.42787999999999998</v>
      </c>
      <c r="AA2616" s="49">
        <v>144.40234570000001</v>
      </c>
      <c r="AB2616" s="49">
        <v>1.7927415840000001</v>
      </c>
      <c r="AC2616" s="51">
        <v>0.6227652678487694</v>
      </c>
      <c r="AD2616" s="53">
        <v>87500</v>
      </c>
      <c r="AE2616" s="51">
        <v>48.914862796800421</v>
      </c>
      <c r="AF2616" s="51">
        <v>129.66691194593082</v>
      </c>
      <c r="AG2616" s="51">
        <v>24.309948407251703</v>
      </c>
      <c r="AH2616" s="51">
        <v>0.21649184205806238</v>
      </c>
      <c r="AI2616" s="51">
        <v>0.18747996726712046</v>
      </c>
      <c r="AJ2616" s="51">
        <v>0.11715383591147577</v>
      </c>
      <c r="AK2616" s="51">
        <v>145.73513956787664</v>
      </c>
      <c r="AL2616" s="51">
        <v>89.311189806921988</v>
      </c>
      <c r="AM2616" s="51">
        <v>202.15908932883127</v>
      </c>
    </row>
    <row r="2617" spans="1:39">
      <c r="A2617" t="s">
        <v>5375</v>
      </c>
      <c r="B2617">
        <v>7</v>
      </c>
      <c r="C2617" t="s">
        <v>5376</v>
      </c>
      <c r="D2617" t="s">
        <v>4149</v>
      </c>
      <c r="E2617" t="s">
        <v>137</v>
      </c>
      <c r="F2617" t="s">
        <v>138</v>
      </c>
      <c r="G2617" t="s">
        <v>139</v>
      </c>
      <c r="H2617" t="s">
        <v>140</v>
      </c>
      <c r="I2617" t="s">
        <v>10</v>
      </c>
      <c r="J2617" t="s">
        <v>4150</v>
      </c>
      <c r="K2617">
        <v>50</v>
      </c>
      <c r="L2617">
        <v>79472120</v>
      </c>
      <c r="M2617" t="s">
        <v>2145</v>
      </c>
      <c r="N2617">
        <v>614</v>
      </c>
      <c r="O2617">
        <v>4287044.0412800368</v>
      </c>
      <c r="P2617" s="49" t="s">
        <v>34</v>
      </c>
      <c r="Q2617" s="49">
        <v>8750000</v>
      </c>
      <c r="R2617" s="49">
        <v>32.510452999999998</v>
      </c>
      <c r="S2617" s="49">
        <v>52.540310169999998</v>
      </c>
      <c r="T2617" s="49">
        <v>91.068026500905589</v>
      </c>
      <c r="U2617" s="49" t="s">
        <v>2146</v>
      </c>
      <c r="V2617" s="49">
        <v>0.38716777524115931</v>
      </c>
      <c r="W2617" s="49">
        <v>1.46361538099982</v>
      </c>
      <c r="X2617" s="49">
        <v>2.8030414572599698</v>
      </c>
      <c r="Y2617" s="49">
        <v>43.290639746693699</v>
      </c>
      <c r="Z2617" s="49">
        <v>0.42787999999999998</v>
      </c>
      <c r="AA2617" s="49">
        <v>144.40234570000001</v>
      </c>
      <c r="AB2617" s="49">
        <v>1.7927415840000001</v>
      </c>
      <c r="AC2617" s="51">
        <v>0.6227652678487694</v>
      </c>
      <c r="AD2617" s="53">
        <v>87500</v>
      </c>
      <c r="AE2617" s="51">
        <v>48.99478904320042</v>
      </c>
      <c r="AF2617" s="51">
        <v>129.87878598505816</v>
      </c>
      <c r="AG2617" s="51">
        <v>24.355766066840058</v>
      </c>
      <c r="AH2617" s="51">
        <v>0.21624952154151517</v>
      </c>
      <c r="AI2617" s="51">
        <v>0.18752689965582259</v>
      </c>
      <c r="AJ2617" s="51">
        <v>0.11715383591147577</v>
      </c>
      <c r="AK2617" s="51">
        <v>145.77162185618434</v>
      </c>
      <c r="AL2617" s="51">
        <v>89.333547328829894</v>
      </c>
      <c r="AM2617" s="51">
        <v>202.20969638353878</v>
      </c>
    </row>
    <row r="2618" spans="1:39">
      <c r="A2618" t="s">
        <v>5377</v>
      </c>
      <c r="B2618">
        <v>7</v>
      </c>
      <c r="C2618" t="s">
        <v>5378</v>
      </c>
      <c r="D2618" t="s">
        <v>4149</v>
      </c>
      <c r="E2618" t="s">
        <v>137</v>
      </c>
      <c r="F2618" t="s">
        <v>138</v>
      </c>
      <c r="G2618" t="s">
        <v>139</v>
      </c>
      <c r="H2618" t="s">
        <v>140</v>
      </c>
      <c r="I2618" t="s">
        <v>10</v>
      </c>
      <c r="J2618" t="s">
        <v>4150</v>
      </c>
      <c r="K2618">
        <v>50</v>
      </c>
      <c r="L2618">
        <v>79472120</v>
      </c>
      <c r="M2618" t="s">
        <v>2145</v>
      </c>
      <c r="N2618">
        <v>615</v>
      </c>
      <c r="O2618">
        <v>4294037.5878400365</v>
      </c>
      <c r="P2618" s="49" t="s">
        <v>34</v>
      </c>
      <c r="Q2618" s="49">
        <v>8750000</v>
      </c>
      <c r="R2618" s="49">
        <v>32.510452999999998</v>
      </c>
      <c r="S2618" s="49">
        <v>52.540310169999998</v>
      </c>
      <c r="T2618" s="49">
        <v>91.068026500905589</v>
      </c>
      <c r="U2618" s="49" t="s">
        <v>2146</v>
      </c>
      <c r="V2618" s="49">
        <v>0.38716777524115931</v>
      </c>
      <c r="W2618" s="49">
        <v>1.46361538099982</v>
      </c>
      <c r="X2618" s="49">
        <v>2.8030414572599698</v>
      </c>
      <c r="Y2618" s="49">
        <v>43.290639746693699</v>
      </c>
      <c r="Z2618" s="49">
        <v>0.42787999999999998</v>
      </c>
      <c r="AA2618" s="49">
        <v>144.40234570000001</v>
      </c>
      <c r="AB2618" s="49">
        <v>1.7927415840000001</v>
      </c>
      <c r="AC2618" s="51">
        <v>0.6227652678487694</v>
      </c>
      <c r="AD2618" s="53">
        <v>87500</v>
      </c>
      <c r="AE2618" s="51">
        <v>49.07471528960042</v>
      </c>
      <c r="AF2618" s="51">
        <v>130.0906600241855</v>
      </c>
      <c r="AG2618" s="51">
        <v>24.40153220260159</v>
      </c>
      <c r="AH2618" s="51">
        <v>0.21600634013507647</v>
      </c>
      <c r="AI2618" s="51">
        <v>0.18757328310937185</v>
      </c>
      <c r="AJ2618" s="51">
        <v>0.11715383591147577</v>
      </c>
      <c r="AK2618" s="51">
        <v>145.80767743681611</v>
      </c>
      <c r="AL2618" s="51">
        <v>89.355643350523437</v>
      </c>
      <c r="AM2618" s="51">
        <v>202.25971152310879</v>
      </c>
    </row>
    <row r="2619" spans="1:39">
      <c r="A2619" t="s">
        <v>5379</v>
      </c>
      <c r="B2619">
        <v>7</v>
      </c>
      <c r="C2619" t="s">
        <v>5380</v>
      </c>
      <c r="D2619" t="s">
        <v>4149</v>
      </c>
      <c r="E2619" t="s">
        <v>137</v>
      </c>
      <c r="F2619" t="s">
        <v>138</v>
      </c>
      <c r="G2619" t="s">
        <v>139</v>
      </c>
      <c r="H2619" t="s">
        <v>140</v>
      </c>
      <c r="I2619" t="s">
        <v>10</v>
      </c>
      <c r="J2619" t="s">
        <v>4150</v>
      </c>
      <c r="K2619">
        <v>50</v>
      </c>
      <c r="L2619">
        <v>79472120</v>
      </c>
      <c r="M2619" t="s">
        <v>2145</v>
      </c>
      <c r="N2619">
        <v>616</v>
      </c>
      <c r="O2619">
        <v>4301031.1344000362</v>
      </c>
      <c r="P2619" s="49" t="s">
        <v>34</v>
      </c>
      <c r="Q2619" s="49">
        <v>8750000</v>
      </c>
      <c r="R2619" s="49">
        <v>32.510452999999998</v>
      </c>
      <c r="S2619" s="49">
        <v>52.540310169999998</v>
      </c>
      <c r="T2619" s="49">
        <v>91.068026500905589</v>
      </c>
      <c r="U2619" s="49" t="s">
        <v>2146</v>
      </c>
      <c r="V2619" s="49">
        <v>0.38716777524115931</v>
      </c>
      <c r="W2619" s="49">
        <v>1.46361538099982</v>
      </c>
      <c r="X2619" s="49">
        <v>2.8030414572599698</v>
      </c>
      <c r="Y2619" s="49">
        <v>43.290639746693699</v>
      </c>
      <c r="Z2619" s="49">
        <v>0.42787999999999998</v>
      </c>
      <c r="AA2619" s="49">
        <v>144.40234570000001</v>
      </c>
      <c r="AB2619" s="49">
        <v>1.7927415840000001</v>
      </c>
      <c r="AC2619" s="51">
        <v>0.6227652678487694</v>
      </c>
      <c r="AD2619" s="53">
        <v>87500</v>
      </c>
      <c r="AE2619" s="51">
        <v>49.154641536000412</v>
      </c>
      <c r="AF2619" s="51">
        <v>130.30253406331281</v>
      </c>
      <c r="AG2619" s="51">
        <v>24.447246633243953</v>
      </c>
      <c r="AH2619" s="51">
        <v>0.21576230306769376</v>
      </c>
      <c r="AI2619" s="51">
        <v>0.18761911891418212</v>
      </c>
      <c r="AJ2619" s="51">
        <v>0.11715383591147577</v>
      </c>
      <c r="AK2619" s="51">
        <v>145.84330730974921</v>
      </c>
      <c r="AL2619" s="51">
        <v>89.377478484820912</v>
      </c>
      <c r="AM2619" s="51">
        <v>202.30913613467752</v>
      </c>
    </row>
    <row r="2620" spans="1:39">
      <c r="A2620" t="s">
        <v>5381</v>
      </c>
      <c r="B2620">
        <v>7</v>
      </c>
      <c r="C2620" t="s">
        <v>5382</v>
      </c>
      <c r="D2620" t="s">
        <v>4149</v>
      </c>
      <c r="E2620" t="s">
        <v>137</v>
      </c>
      <c r="F2620" t="s">
        <v>138</v>
      </c>
      <c r="G2620" t="s">
        <v>139</v>
      </c>
      <c r="H2620" t="s">
        <v>140</v>
      </c>
      <c r="I2620" t="s">
        <v>10</v>
      </c>
      <c r="J2620" t="s">
        <v>4150</v>
      </c>
      <c r="K2620">
        <v>50</v>
      </c>
      <c r="L2620">
        <v>79472120</v>
      </c>
      <c r="M2620" t="s">
        <v>2145</v>
      </c>
      <c r="N2620">
        <v>617</v>
      </c>
      <c r="O2620">
        <v>4308024.6809600359</v>
      </c>
      <c r="P2620" s="49" t="s">
        <v>34</v>
      </c>
      <c r="Q2620" s="49">
        <v>8750000</v>
      </c>
      <c r="R2620" s="49">
        <v>32.510452999999998</v>
      </c>
      <c r="S2620" s="49">
        <v>52.540310169999998</v>
      </c>
      <c r="T2620" s="49">
        <v>91.068026500905589</v>
      </c>
      <c r="U2620" s="49" t="s">
        <v>2146</v>
      </c>
      <c r="V2620" s="49">
        <v>0.38716777524115931</v>
      </c>
      <c r="W2620" s="49">
        <v>1.46361538099982</v>
      </c>
      <c r="X2620" s="49">
        <v>2.8030414572599698</v>
      </c>
      <c r="Y2620" s="49">
        <v>43.290639746693699</v>
      </c>
      <c r="Z2620" s="49">
        <v>0.42787999999999998</v>
      </c>
      <c r="AA2620" s="49">
        <v>144.40234570000001</v>
      </c>
      <c r="AB2620" s="49">
        <v>1.7927415840000001</v>
      </c>
      <c r="AC2620" s="51">
        <v>0.6227652678487694</v>
      </c>
      <c r="AD2620" s="53">
        <v>87500</v>
      </c>
      <c r="AE2620" s="51">
        <v>49.234567782400411</v>
      </c>
      <c r="AF2620" s="51">
        <v>130.51440810244014</v>
      </c>
      <c r="AG2620" s="51">
        <v>24.492909178581456</v>
      </c>
      <c r="AH2620" s="51">
        <v>0.21551741556245951</v>
      </c>
      <c r="AI2620" s="51">
        <v>0.18766440835679296</v>
      </c>
      <c r="AJ2620" s="51">
        <v>0.11715383591147577</v>
      </c>
      <c r="AK2620" s="51">
        <v>145.87851247505864</v>
      </c>
      <c r="AL2620" s="51">
        <v>89.399053344600475</v>
      </c>
      <c r="AM2620" s="51">
        <v>202.35797160551678</v>
      </c>
    </row>
    <row r="2621" spans="1:39">
      <c r="A2621" t="s">
        <v>5383</v>
      </c>
      <c r="B2621">
        <v>7</v>
      </c>
      <c r="C2621" t="s">
        <v>5384</v>
      </c>
      <c r="D2621" t="s">
        <v>4149</v>
      </c>
      <c r="E2621" t="s">
        <v>137</v>
      </c>
      <c r="F2621" t="s">
        <v>138</v>
      </c>
      <c r="G2621" t="s">
        <v>139</v>
      </c>
      <c r="H2621" t="s">
        <v>140</v>
      </c>
      <c r="I2621" t="s">
        <v>10</v>
      </c>
      <c r="J2621" t="s">
        <v>4150</v>
      </c>
      <c r="K2621">
        <v>50</v>
      </c>
      <c r="L2621">
        <v>79472120</v>
      </c>
      <c r="M2621" t="s">
        <v>2145</v>
      </c>
      <c r="N2621">
        <v>618</v>
      </c>
      <c r="O2621">
        <v>4315018.2275200356</v>
      </c>
      <c r="P2621" s="49" t="s">
        <v>34</v>
      </c>
      <c r="Q2621" s="49">
        <v>8750000</v>
      </c>
      <c r="R2621" s="49">
        <v>32.510452999999998</v>
      </c>
      <c r="S2621" s="49">
        <v>52.540310169999998</v>
      </c>
      <c r="T2621" s="49">
        <v>91.068026500905589</v>
      </c>
      <c r="U2621" s="49" t="s">
        <v>2146</v>
      </c>
      <c r="V2621" s="49">
        <v>0.38716777524115931</v>
      </c>
      <c r="W2621" s="49">
        <v>1.46361538099982</v>
      </c>
      <c r="X2621" s="49">
        <v>2.8030414572599698</v>
      </c>
      <c r="Y2621" s="49">
        <v>43.290639746693699</v>
      </c>
      <c r="Z2621" s="49">
        <v>0.42787999999999998</v>
      </c>
      <c r="AA2621" s="49">
        <v>144.40234570000001</v>
      </c>
      <c r="AB2621" s="49">
        <v>1.7927415840000001</v>
      </c>
      <c r="AC2621" s="51">
        <v>0.6227652678487694</v>
      </c>
      <c r="AD2621" s="53">
        <v>87500</v>
      </c>
      <c r="AE2621" s="51">
        <v>49.314494028800404</v>
      </c>
      <c r="AF2621" s="51">
        <v>130.72628214156748</v>
      </c>
      <c r="AG2621" s="51">
        <v>24.538519659533751</v>
      </c>
      <c r="AH2621" s="51">
        <v>0.21527168283643569</v>
      </c>
      <c r="AI2621" s="51">
        <v>0.18770915272385885</v>
      </c>
      <c r="AJ2621" s="51">
        <v>0.11715383591147577</v>
      </c>
      <c r="AK2621" s="51">
        <v>145.91329393290866</v>
      </c>
      <c r="AL2621" s="51">
        <v>89.42036854279506</v>
      </c>
      <c r="AM2621" s="51">
        <v>202.40621932302221</v>
      </c>
    </row>
    <row r="2622" spans="1:39">
      <c r="A2622" t="s">
        <v>5385</v>
      </c>
      <c r="B2622">
        <v>7</v>
      </c>
      <c r="C2622" t="s">
        <v>5386</v>
      </c>
      <c r="D2622" t="s">
        <v>4149</v>
      </c>
      <c r="E2622" t="s">
        <v>137</v>
      </c>
      <c r="F2622" t="s">
        <v>138</v>
      </c>
      <c r="G2622" t="s">
        <v>139</v>
      </c>
      <c r="H2622" t="s">
        <v>140</v>
      </c>
      <c r="I2622" t="s">
        <v>10</v>
      </c>
      <c r="J2622" t="s">
        <v>4150</v>
      </c>
      <c r="K2622">
        <v>50</v>
      </c>
      <c r="L2622">
        <v>79472120</v>
      </c>
      <c r="M2622" t="s">
        <v>2145</v>
      </c>
      <c r="N2622">
        <v>619</v>
      </c>
      <c r="O2622">
        <v>4322011.7740800353</v>
      </c>
      <c r="P2622" s="49" t="s">
        <v>34</v>
      </c>
      <c r="Q2622" s="49">
        <v>8750000</v>
      </c>
      <c r="R2622" s="49">
        <v>32.510452999999998</v>
      </c>
      <c r="S2622" s="49">
        <v>52.540310169999998</v>
      </c>
      <c r="T2622" s="49">
        <v>91.068026500905589</v>
      </c>
      <c r="U2622" s="49" t="s">
        <v>2146</v>
      </c>
      <c r="V2622" s="49">
        <v>0.38716777524115931</v>
      </c>
      <c r="W2622" s="49">
        <v>1.46361538099982</v>
      </c>
      <c r="X2622" s="49">
        <v>2.8030414572599698</v>
      </c>
      <c r="Y2622" s="49">
        <v>43.290639746693699</v>
      </c>
      <c r="Z2622" s="49">
        <v>0.42787999999999998</v>
      </c>
      <c r="AA2622" s="49">
        <v>144.40234570000001</v>
      </c>
      <c r="AB2622" s="49">
        <v>1.7927415840000001</v>
      </c>
      <c r="AC2622" s="51">
        <v>0.6227652678487694</v>
      </c>
      <c r="AD2622" s="53">
        <v>87500</v>
      </c>
      <c r="AE2622" s="51">
        <v>49.394420275200403</v>
      </c>
      <c r="AF2622" s="51">
        <v>130.93815618069479</v>
      </c>
      <c r="AG2622" s="51">
        <v>24.584077898124555</v>
      </c>
      <c r="AH2622" s="51">
        <v>0.21502511010057762</v>
      </c>
      <c r="AI2622" s="51">
        <v>0.18775335330213833</v>
      </c>
      <c r="AJ2622" s="51">
        <v>0.11715383591147577</v>
      </c>
      <c r="AK2622" s="51">
        <v>145.94765268354445</v>
      </c>
      <c r="AL2622" s="51">
        <v>89.44142469238713</v>
      </c>
      <c r="AM2622" s="51">
        <v>202.45388067470176</v>
      </c>
    </row>
    <row r="2623" spans="1:39">
      <c r="A2623" t="s">
        <v>5387</v>
      </c>
      <c r="B2623">
        <v>7</v>
      </c>
      <c r="C2623" t="s">
        <v>5388</v>
      </c>
      <c r="D2623" t="s">
        <v>4149</v>
      </c>
      <c r="E2623" t="s">
        <v>137</v>
      </c>
      <c r="F2623" t="s">
        <v>138</v>
      </c>
      <c r="G2623" t="s">
        <v>139</v>
      </c>
      <c r="H2623" t="s">
        <v>140</v>
      </c>
      <c r="I2623" t="s">
        <v>10</v>
      </c>
      <c r="J2623" t="s">
        <v>4150</v>
      </c>
      <c r="K2623">
        <v>50</v>
      </c>
      <c r="L2623">
        <v>79472120</v>
      </c>
      <c r="M2623" t="s">
        <v>2145</v>
      </c>
      <c r="N2623">
        <v>620</v>
      </c>
      <c r="O2623">
        <v>4329005.320640035</v>
      </c>
      <c r="P2623" s="49" t="s">
        <v>34</v>
      </c>
      <c r="Q2623" s="49">
        <v>8750000</v>
      </c>
      <c r="R2623" s="49">
        <v>32.510452999999998</v>
      </c>
      <c r="S2623" s="49">
        <v>52.540310169999998</v>
      </c>
      <c r="T2623" s="49">
        <v>91.068026500905589</v>
      </c>
      <c r="U2623" s="49" t="s">
        <v>2146</v>
      </c>
      <c r="V2623" s="49">
        <v>0.38716777524115931</v>
      </c>
      <c r="W2623" s="49">
        <v>1.46361538099982</v>
      </c>
      <c r="X2623" s="49">
        <v>2.8030414572599698</v>
      </c>
      <c r="Y2623" s="49">
        <v>43.290639746693699</v>
      </c>
      <c r="Z2623" s="49">
        <v>0.42787999999999998</v>
      </c>
      <c r="AA2623" s="49">
        <v>144.40234570000001</v>
      </c>
      <c r="AB2623" s="49">
        <v>1.7927415840000001</v>
      </c>
      <c r="AC2623" s="51">
        <v>0.6227652678487694</v>
      </c>
      <c r="AD2623" s="53">
        <v>87500</v>
      </c>
      <c r="AE2623" s="51">
        <v>49.474346521600403</v>
      </c>
      <c r="AF2623" s="51">
        <v>131.15003021982213</v>
      </c>
      <c r="AG2623" s="51">
        <v>24.629583717480376</v>
      </c>
      <c r="AH2623" s="51">
        <v>0.21477770255973444</v>
      </c>
      <c r="AI2623" s="51">
        <v>0.1877970113784834</v>
      </c>
      <c r="AJ2623" s="51">
        <v>0.11715383591147577</v>
      </c>
      <c r="AK2623" s="51">
        <v>145.9815897272839</v>
      </c>
      <c r="AL2623" s="51">
        <v>89.462222406403711</v>
      </c>
      <c r="AM2623" s="51">
        <v>202.50095704816408</v>
      </c>
    </row>
    <row r="2624" spans="1:39">
      <c r="A2624" t="s">
        <v>5389</v>
      </c>
      <c r="B2624">
        <v>7</v>
      </c>
      <c r="C2624" t="s">
        <v>5390</v>
      </c>
      <c r="D2624" t="s">
        <v>4149</v>
      </c>
      <c r="E2624" t="s">
        <v>137</v>
      </c>
      <c r="F2624" t="s">
        <v>138</v>
      </c>
      <c r="G2624" t="s">
        <v>139</v>
      </c>
      <c r="H2624" t="s">
        <v>140</v>
      </c>
      <c r="I2624" t="s">
        <v>10</v>
      </c>
      <c r="J2624" t="s">
        <v>4150</v>
      </c>
      <c r="K2624">
        <v>50</v>
      </c>
      <c r="L2624">
        <v>79472120</v>
      </c>
      <c r="M2624" t="s">
        <v>2145</v>
      </c>
      <c r="N2624">
        <v>621</v>
      </c>
      <c r="O2624">
        <v>4335998.8672000347</v>
      </c>
      <c r="P2624" s="49" t="s">
        <v>34</v>
      </c>
      <c r="Q2624" s="49">
        <v>8750000</v>
      </c>
      <c r="R2624" s="49">
        <v>32.510452999999998</v>
      </c>
      <c r="S2624" s="49">
        <v>52.540310169999998</v>
      </c>
      <c r="T2624" s="49">
        <v>91.068026500905589</v>
      </c>
      <c r="U2624" s="49" t="s">
        <v>2146</v>
      </c>
      <c r="V2624" s="49">
        <v>0.38716777524115931</v>
      </c>
      <c r="W2624" s="49">
        <v>1.46361538099982</v>
      </c>
      <c r="X2624" s="49">
        <v>2.8030414572599698</v>
      </c>
      <c r="Y2624" s="49">
        <v>43.290639746693699</v>
      </c>
      <c r="Z2624" s="49">
        <v>0.42787999999999998</v>
      </c>
      <c r="AA2624" s="49">
        <v>144.40234570000001</v>
      </c>
      <c r="AB2624" s="49">
        <v>1.7927415840000001</v>
      </c>
      <c r="AC2624" s="51">
        <v>0.6227652678487694</v>
      </c>
      <c r="AD2624" s="53">
        <v>87500</v>
      </c>
      <c r="AE2624" s="51">
        <v>49.554272768000395</v>
      </c>
      <c r="AF2624" s="51">
        <v>131.36190425894947</v>
      </c>
      <c r="AG2624" s="51">
        <v>24.675036941829184</v>
      </c>
      <c r="AH2624" s="51">
        <v>0.21452946541265716</v>
      </c>
      <c r="AI2624" s="51">
        <v>0.18784012823982882</v>
      </c>
      <c r="AJ2624" s="51">
        <v>0.11715383591147577</v>
      </c>
      <c r="AK2624" s="51">
        <v>146.01510606450915</v>
      </c>
      <c r="AL2624" s="51">
        <v>89.482762297911236</v>
      </c>
      <c r="AM2624" s="51">
        <v>202.54744983110706</v>
      </c>
    </row>
    <row r="2625" spans="1:39">
      <c r="A2625" t="s">
        <v>5391</v>
      </c>
      <c r="B2625">
        <v>7</v>
      </c>
      <c r="C2625" t="s">
        <v>5392</v>
      </c>
      <c r="D2625" t="s">
        <v>4149</v>
      </c>
      <c r="E2625" t="s">
        <v>137</v>
      </c>
      <c r="F2625" t="s">
        <v>138</v>
      </c>
      <c r="G2625" t="s">
        <v>139</v>
      </c>
      <c r="H2625" t="s">
        <v>140</v>
      </c>
      <c r="I2625" t="s">
        <v>10</v>
      </c>
      <c r="J2625" t="s">
        <v>4150</v>
      </c>
      <c r="K2625">
        <v>50</v>
      </c>
      <c r="L2625">
        <v>79472120</v>
      </c>
      <c r="M2625" t="s">
        <v>2145</v>
      </c>
      <c r="N2625">
        <v>622</v>
      </c>
      <c r="O2625">
        <v>4342992.4137600344</v>
      </c>
      <c r="P2625" s="49" t="s">
        <v>34</v>
      </c>
      <c r="Q2625" s="49">
        <v>8750000</v>
      </c>
      <c r="R2625" s="49">
        <v>32.510452999999998</v>
      </c>
      <c r="S2625" s="49">
        <v>52.540310169999998</v>
      </c>
      <c r="T2625" s="49">
        <v>91.068026500905589</v>
      </c>
      <c r="U2625" s="49" t="s">
        <v>2146</v>
      </c>
      <c r="V2625" s="49">
        <v>0.38716777524115931</v>
      </c>
      <c r="W2625" s="49">
        <v>1.46361538099982</v>
      </c>
      <c r="X2625" s="49">
        <v>2.8030414572599698</v>
      </c>
      <c r="Y2625" s="49">
        <v>43.290639746693699</v>
      </c>
      <c r="Z2625" s="49">
        <v>0.42787999999999998</v>
      </c>
      <c r="AA2625" s="49">
        <v>144.40234570000001</v>
      </c>
      <c r="AB2625" s="49">
        <v>1.7927415840000001</v>
      </c>
      <c r="AC2625" s="51">
        <v>0.6227652678487694</v>
      </c>
      <c r="AD2625" s="53">
        <v>87500</v>
      </c>
      <c r="AE2625" s="51">
        <v>49.634199014400394</v>
      </c>
      <c r="AF2625" s="51">
        <v>131.57377829807677</v>
      </c>
      <c r="AG2625" s="51">
        <v>24.720437396499062</v>
      </c>
      <c r="AH2625" s="51">
        <v>0.21428040385163821</v>
      </c>
      <c r="AI2625" s="51">
        <v>0.18788270517318117</v>
      </c>
      <c r="AJ2625" s="51">
        <v>0.11715383591147577</v>
      </c>
      <c r="AK2625" s="51">
        <v>146.0482026956582</v>
      </c>
      <c r="AL2625" s="51">
        <v>89.503044980010344</v>
      </c>
      <c r="AM2625" s="51">
        <v>202.59336041130607</v>
      </c>
    </row>
    <row r="2626" spans="1:39">
      <c r="A2626" t="s">
        <v>5393</v>
      </c>
      <c r="B2626">
        <v>7</v>
      </c>
      <c r="C2626" t="s">
        <v>5394</v>
      </c>
      <c r="D2626" t="s">
        <v>4149</v>
      </c>
      <c r="E2626" t="s">
        <v>137</v>
      </c>
      <c r="F2626" t="s">
        <v>138</v>
      </c>
      <c r="G2626" t="s">
        <v>139</v>
      </c>
      <c r="H2626" t="s">
        <v>140</v>
      </c>
      <c r="I2626" t="s">
        <v>10</v>
      </c>
      <c r="J2626" t="s">
        <v>4150</v>
      </c>
      <c r="K2626">
        <v>50</v>
      </c>
      <c r="L2626">
        <v>79472120</v>
      </c>
      <c r="M2626" t="s">
        <v>2145</v>
      </c>
      <c r="N2626">
        <v>623</v>
      </c>
      <c r="O2626">
        <v>4349985.9603200341</v>
      </c>
      <c r="P2626" s="49" t="s">
        <v>34</v>
      </c>
      <c r="Q2626" s="49">
        <v>8750000</v>
      </c>
      <c r="R2626" s="49">
        <v>32.510452999999998</v>
      </c>
      <c r="S2626" s="49">
        <v>52.540310169999998</v>
      </c>
      <c r="T2626" s="49">
        <v>91.068026500905589</v>
      </c>
      <c r="U2626" s="49" t="s">
        <v>2146</v>
      </c>
      <c r="V2626" s="49">
        <v>0.38716777524115931</v>
      </c>
      <c r="W2626" s="49">
        <v>1.46361538099982</v>
      </c>
      <c r="X2626" s="49">
        <v>2.8030414572599698</v>
      </c>
      <c r="Y2626" s="49">
        <v>43.290639746693699</v>
      </c>
      <c r="Z2626" s="49">
        <v>0.42787999999999998</v>
      </c>
      <c r="AA2626" s="49">
        <v>144.40234570000001</v>
      </c>
      <c r="AB2626" s="49">
        <v>1.7927415840000001</v>
      </c>
      <c r="AC2626" s="51">
        <v>0.6227652678487694</v>
      </c>
      <c r="AD2626" s="53">
        <v>87500</v>
      </c>
      <c r="AE2626" s="51">
        <v>49.714125260800387</v>
      </c>
      <c r="AF2626" s="51">
        <v>131.78565233720411</v>
      </c>
      <c r="AG2626" s="51">
        <v>24.765784907916917</v>
      </c>
      <c r="AH2626" s="51">
        <v>0.21403052306281398</v>
      </c>
      <c r="AI2626" s="51">
        <v>0.18792474346560822</v>
      </c>
      <c r="AJ2626" s="51">
        <v>0.11715383591147577</v>
      </c>
      <c r="AK2626" s="51">
        <v>146.08088062121664</v>
      </c>
      <c r="AL2626" s="51">
        <v>89.523071065830806</v>
      </c>
      <c r="AM2626" s="51">
        <v>202.63869017660244</v>
      </c>
    </row>
    <row r="2627" spans="1:39">
      <c r="A2627" t="s">
        <v>5395</v>
      </c>
      <c r="B2627">
        <v>7</v>
      </c>
      <c r="C2627" t="s">
        <v>5396</v>
      </c>
      <c r="D2627" t="s">
        <v>4149</v>
      </c>
      <c r="E2627" t="s">
        <v>137</v>
      </c>
      <c r="F2627" t="s">
        <v>138</v>
      </c>
      <c r="G2627" t="s">
        <v>139</v>
      </c>
      <c r="H2627" t="s">
        <v>140</v>
      </c>
      <c r="I2627" t="s">
        <v>10</v>
      </c>
      <c r="J2627" t="s">
        <v>4150</v>
      </c>
      <c r="K2627">
        <v>50</v>
      </c>
      <c r="L2627">
        <v>79472120</v>
      </c>
      <c r="M2627" t="s">
        <v>2145</v>
      </c>
      <c r="N2627">
        <v>624</v>
      </c>
      <c r="O2627">
        <v>4356979.5068800338</v>
      </c>
      <c r="P2627" s="49" t="s">
        <v>34</v>
      </c>
      <c r="Q2627" s="49">
        <v>8750000</v>
      </c>
      <c r="R2627" s="49">
        <v>32.510452999999998</v>
      </c>
      <c r="S2627" s="49">
        <v>52.540310169999998</v>
      </c>
      <c r="T2627" s="49">
        <v>91.068026500905589</v>
      </c>
      <c r="U2627" s="49" t="s">
        <v>2146</v>
      </c>
      <c r="V2627" s="49">
        <v>0.38716777524115931</v>
      </c>
      <c r="W2627" s="49">
        <v>1.46361538099982</v>
      </c>
      <c r="X2627" s="49">
        <v>2.8030414572599698</v>
      </c>
      <c r="Y2627" s="49">
        <v>43.290639746693699</v>
      </c>
      <c r="Z2627" s="49">
        <v>0.42787999999999998</v>
      </c>
      <c r="AA2627" s="49">
        <v>144.40234570000001</v>
      </c>
      <c r="AB2627" s="49">
        <v>1.7927415840000001</v>
      </c>
      <c r="AC2627" s="51">
        <v>0.6227652678487694</v>
      </c>
      <c r="AD2627" s="53">
        <v>87500</v>
      </c>
      <c r="AE2627" s="51">
        <v>49.794051507200386</v>
      </c>
      <c r="AF2627" s="51">
        <v>131.99752637633145</v>
      </c>
      <c r="AG2627" s="51">
        <v>24.811079303607116</v>
      </c>
      <c r="AH2627" s="51">
        <v>0.21377982822603747</v>
      </c>
      <c r="AI2627" s="51">
        <v>0.18796624440422852</v>
      </c>
      <c r="AJ2627" s="51">
        <v>0.11715383591147577</v>
      </c>
      <c r="AK2627" s="51">
        <v>146.11314084170948</v>
      </c>
      <c r="AL2627" s="51">
        <v>89.54284116852665</v>
      </c>
      <c r="AM2627" s="51">
        <v>202.68344051489228</v>
      </c>
    </row>
    <row r="2628" spans="1:39">
      <c r="A2628" t="s">
        <v>5397</v>
      </c>
      <c r="B2628">
        <v>7</v>
      </c>
      <c r="C2628" t="s">
        <v>5398</v>
      </c>
      <c r="D2628" t="s">
        <v>4149</v>
      </c>
      <c r="E2628" t="s">
        <v>137</v>
      </c>
      <c r="F2628" t="s">
        <v>138</v>
      </c>
      <c r="G2628" t="s">
        <v>139</v>
      </c>
      <c r="H2628" t="s">
        <v>140</v>
      </c>
      <c r="I2628" t="s">
        <v>10</v>
      </c>
      <c r="J2628" t="s">
        <v>4150</v>
      </c>
      <c r="K2628">
        <v>50</v>
      </c>
      <c r="L2628">
        <v>79472120</v>
      </c>
      <c r="M2628" t="s">
        <v>2145</v>
      </c>
      <c r="N2628">
        <v>625</v>
      </c>
      <c r="O2628">
        <v>4363973.0534400335</v>
      </c>
      <c r="P2628" s="49" t="s">
        <v>34</v>
      </c>
      <c r="Q2628" s="49">
        <v>8750000</v>
      </c>
      <c r="R2628" s="49">
        <v>32.510452999999998</v>
      </c>
      <c r="S2628" s="49">
        <v>52.540310169999998</v>
      </c>
      <c r="T2628" s="49">
        <v>91.068026500905589</v>
      </c>
      <c r="U2628" s="49" t="s">
        <v>2146</v>
      </c>
      <c r="V2628" s="49">
        <v>0.38716777524115931</v>
      </c>
      <c r="W2628" s="49">
        <v>1.46361538099982</v>
      </c>
      <c r="X2628" s="49">
        <v>2.8030414572599698</v>
      </c>
      <c r="Y2628" s="49">
        <v>43.290639746693699</v>
      </c>
      <c r="Z2628" s="49">
        <v>0.42787999999999998</v>
      </c>
      <c r="AA2628" s="49">
        <v>144.40234570000001</v>
      </c>
      <c r="AB2628" s="49">
        <v>1.7927415840000001</v>
      </c>
      <c r="AC2628" s="51">
        <v>0.6227652678487694</v>
      </c>
      <c r="AD2628" s="53">
        <v>87500</v>
      </c>
      <c r="AE2628" s="51">
        <v>49.873977753600386</v>
      </c>
      <c r="AF2628" s="51">
        <v>132.20940041545876</v>
      </c>
      <c r="AG2628" s="51">
        <v>24.856320412190097</v>
      </c>
      <c r="AH2628" s="51">
        <v>0.21352832451453593</v>
      </c>
      <c r="AI2628" s="51">
        <v>0.18800720927620015</v>
      </c>
      <c r="AJ2628" s="51">
        <v>0.11715383591147577</v>
      </c>
      <c r="AK2628" s="51">
        <v>146.14498435769249</v>
      </c>
      <c r="AL2628" s="51">
        <v>89.562355901270664</v>
      </c>
      <c r="AM2628" s="51">
        <v>202.72761281411431</v>
      </c>
    </row>
    <row r="2629" spans="1:39">
      <c r="A2629" t="s">
        <v>5399</v>
      </c>
      <c r="B2629">
        <v>7</v>
      </c>
      <c r="C2629" t="s">
        <v>5400</v>
      </c>
      <c r="D2629" t="s">
        <v>4149</v>
      </c>
      <c r="E2629" t="s">
        <v>137</v>
      </c>
      <c r="F2629" t="s">
        <v>138</v>
      </c>
      <c r="G2629" t="s">
        <v>139</v>
      </c>
      <c r="H2629" t="s">
        <v>140</v>
      </c>
      <c r="I2629" t="s">
        <v>10</v>
      </c>
      <c r="J2629" t="s">
        <v>4150</v>
      </c>
      <c r="K2629">
        <v>50</v>
      </c>
      <c r="L2629">
        <v>79472120</v>
      </c>
      <c r="M2629" t="s">
        <v>2145</v>
      </c>
      <c r="N2629">
        <v>626</v>
      </c>
      <c r="O2629">
        <v>4370966.6000000332</v>
      </c>
      <c r="P2629" s="49" t="s">
        <v>34</v>
      </c>
      <c r="Q2629" s="49">
        <v>8750000</v>
      </c>
      <c r="R2629" s="49">
        <v>32.510452999999998</v>
      </c>
      <c r="S2629" s="49">
        <v>52.540310169999998</v>
      </c>
      <c r="T2629" s="49">
        <v>91.068026500905589</v>
      </c>
      <c r="U2629" s="49" t="s">
        <v>2146</v>
      </c>
      <c r="V2629" s="49">
        <v>0.38716777524115931</v>
      </c>
      <c r="W2629" s="49">
        <v>1.46361538099982</v>
      </c>
      <c r="X2629" s="49">
        <v>2.8030414572599698</v>
      </c>
      <c r="Y2629" s="49">
        <v>43.290639746693699</v>
      </c>
      <c r="Z2629" s="49">
        <v>0.42787999999999998</v>
      </c>
      <c r="AA2629" s="49">
        <v>144.40234570000001</v>
      </c>
      <c r="AB2629" s="49">
        <v>1.7927415840000001</v>
      </c>
      <c r="AC2629" s="51">
        <v>0.6227652678487694</v>
      </c>
      <c r="AD2629" s="53">
        <v>87500</v>
      </c>
      <c r="AE2629" s="51">
        <v>49.953904000000378</v>
      </c>
      <c r="AF2629" s="51">
        <v>132.4212744545861</v>
      </c>
      <c r="AG2629" s="51">
        <v>24.901508063381037</v>
      </c>
      <c r="AH2629" s="51">
        <v>0.21327601709514596</v>
      </c>
      <c r="AI2629" s="51">
        <v>0.18804763936871047</v>
      </c>
      <c r="AJ2629" s="51">
        <v>0.11715383591147577</v>
      </c>
      <c r="AK2629" s="51">
        <v>146.1764121697442</v>
      </c>
      <c r="AL2629" s="51">
        <v>89.581615877249618</v>
      </c>
      <c r="AM2629" s="51">
        <v>202.77120846223877</v>
      </c>
    </row>
    <row r="2630" spans="1:39">
      <c r="A2630" t="s">
        <v>5401</v>
      </c>
      <c r="B2630">
        <v>7</v>
      </c>
      <c r="C2630" t="s">
        <v>5402</v>
      </c>
      <c r="D2630" t="s">
        <v>4149</v>
      </c>
      <c r="E2630" t="s">
        <v>137</v>
      </c>
      <c r="F2630" t="s">
        <v>138</v>
      </c>
      <c r="G2630" t="s">
        <v>139</v>
      </c>
      <c r="H2630" t="s">
        <v>140</v>
      </c>
      <c r="I2630" t="s">
        <v>10</v>
      </c>
      <c r="J2630" t="s">
        <v>4150</v>
      </c>
      <c r="K2630">
        <v>50</v>
      </c>
      <c r="L2630">
        <v>79472120</v>
      </c>
      <c r="M2630" t="s">
        <v>2145</v>
      </c>
      <c r="N2630">
        <v>627</v>
      </c>
      <c r="O2630">
        <v>4377960.1465600329</v>
      </c>
      <c r="P2630" s="49" t="s">
        <v>34</v>
      </c>
      <c r="Q2630" s="49">
        <v>8750000</v>
      </c>
      <c r="R2630" s="49">
        <v>32.510452999999998</v>
      </c>
      <c r="S2630" s="49">
        <v>52.540310169999998</v>
      </c>
      <c r="T2630" s="49">
        <v>91.068026500905589</v>
      </c>
      <c r="U2630" s="49" t="s">
        <v>2146</v>
      </c>
      <c r="V2630" s="49">
        <v>0.38716777524115931</v>
      </c>
      <c r="W2630" s="49">
        <v>1.46361538099982</v>
      </c>
      <c r="X2630" s="49">
        <v>2.8030414572599698</v>
      </c>
      <c r="Y2630" s="49">
        <v>43.290639746693699</v>
      </c>
      <c r="Z2630" s="49">
        <v>0.42787999999999998</v>
      </c>
      <c r="AA2630" s="49">
        <v>144.40234570000001</v>
      </c>
      <c r="AB2630" s="49">
        <v>1.7927415840000001</v>
      </c>
      <c r="AC2630" s="51">
        <v>0.6227652678487694</v>
      </c>
      <c r="AD2630" s="53">
        <v>87500</v>
      </c>
      <c r="AE2630" s="51">
        <v>50.033830246400377</v>
      </c>
      <c r="AF2630" s="51">
        <v>132.63314849371343</v>
      </c>
      <c r="AG2630" s="51">
        <v>24.946642087988447</v>
      </c>
      <c r="AH2630" s="51">
        <v>0.21302291112826943</v>
      </c>
      <c r="AI2630" s="51">
        <v>0.18808753596896535</v>
      </c>
      <c r="AJ2630" s="51">
        <v>0.11715383591147577</v>
      </c>
      <c r="AK2630" s="51">
        <v>146.20742527845755</v>
      </c>
      <c r="AL2630" s="51">
        <v>89.600621709659109</v>
      </c>
      <c r="AM2630" s="51">
        <v>202.81422884725598</v>
      </c>
    </row>
    <row r="2631" spans="1:39">
      <c r="A2631" t="s">
        <v>5403</v>
      </c>
      <c r="B2631">
        <v>7</v>
      </c>
      <c r="C2631" t="s">
        <v>5404</v>
      </c>
      <c r="D2631" t="s">
        <v>4149</v>
      </c>
      <c r="E2631" t="s">
        <v>137</v>
      </c>
      <c r="F2631" t="s">
        <v>138</v>
      </c>
      <c r="G2631" t="s">
        <v>139</v>
      </c>
      <c r="H2631" t="s">
        <v>140</v>
      </c>
      <c r="I2631" t="s">
        <v>10</v>
      </c>
      <c r="J2631" t="s">
        <v>4150</v>
      </c>
      <c r="K2631">
        <v>50</v>
      </c>
      <c r="L2631">
        <v>79472120</v>
      </c>
      <c r="M2631" t="s">
        <v>2145</v>
      </c>
      <c r="N2631">
        <v>628</v>
      </c>
      <c r="O2631">
        <v>4384953.6931200325</v>
      </c>
      <c r="P2631" s="49" t="s">
        <v>34</v>
      </c>
      <c r="Q2631" s="49">
        <v>8750000</v>
      </c>
      <c r="R2631" s="49">
        <v>32.510452999999998</v>
      </c>
      <c r="S2631" s="49">
        <v>52.540310169999998</v>
      </c>
      <c r="T2631" s="49">
        <v>91.068026500905589</v>
      </c>
      <c r="U2631" s="49" t="s">
        <v>2146</v>
      </c>
      <c r="V2631" s="49">
        <v>0.38716777524115931</v>
      </c>
      <c r="W2631" s="49">
        <v>1.46361538099982</v>
      </c>
      <c r="X2631" s="49">
        <v>2.8030414572599698</v>
      </c>
      <c r="Y2631" s="49">
        <v>43.290639746693699</v>
      </c>
      <c r="Z2631" s="49">
        <v>0.42787999999999998</v>
      </c>
      <c r="AA2631" s="49">
        <v>144.40234570000001</v>
      </c>
      <c r="AB2631" s="49">
        <v>1.7927415840000001</v>
      </c>
      <c r="AC2631" s="51">
        <v>0.6227652678487694</v>
      </c>
      <c r="AD2631" s="53">
        <v>87500</v>
      </c>
      <c r="AE2631" s="51">
        <v>50.11375649280037</v>
      </c>
      <c r="AF2631" s="51">
        <v>132.84502253284074</v>
      </c>
      <c r="AG2631" s="51">
        <v>24.99172231791276</v>
      </c>
      <c r="AH2631" s="51">
        <v>0.21276901176753166</v>
      </c>
      <c r="AI2631" s="51">
        <v>0.18812690036417837</v>
      </c>
      <c r="AJ2631" s="51">
        <v>0.11715383591147577</v>
      </c>
      <c r="AK2631" s="51">
        <v>146.23802468443142</v>
      </c>
      <c r="AL2631" s="51">
        <v>89.619374011698369</v>
      </c>
      <c r="AM2631" s="51">
        <v>202.85667535716445</v>
      </c>
    </row>
    <row r="2632" spans="1:39">
      <c r="A2632" t="s">
        <v>5405</v>
      </c>
      <c r="B2632">
        <v>7</v>
      </c>
      <c r="C2632" t="s">
        <v>5406</v>
      </c>
      <c r="D2632" t="s">
        <v>4149</v>
      </c>
      <c r="E2632" t="s">
        <v>137</v>
      </c>
      <c r="F2632" t="s">
        <v>138</v>
      </c>
      <c r="G2632" t="s">
        <v>139</v>
      </c>
      <c r="H2632" t="s">
        <v>140</v>
      </c>
      <c r="I2632" t="s">
        <v>10</v>
      </c>
      <c r="J2632" t="s">
        <v>4150</v>
      </c>
      <c r="K2632">
        <v>50</v>
      </c>
      <c r="L2632">
        <v>79472120</v>
      </c>
      <c r="M2632" t="s">
        <v>2145</v>
      </c>
      <c r="N2632">
        <v>629</v>
      </c>
      <c r="O2632">
        <v>4391947.2396800322</v>
      </c>
      <c r="P2632" s="49" t="s">
        <v>34</v>
      </c>
      <c r="Q2632" s="49">
        <v>8750000</v>
      </c>
      <c r="R2632" s="49">
        <v>32.510452999999998</v>
      </c>
      <c r="S2632" s="49">
        <v>52.540310169999998</v>
      </c>
      <c r="T2632" s="49">
        <v>91.068026500905589</v>
      </c>
      <c r="U2632" s="49" t="s">
        <v>2146</v>
      </c>
      <c r="V2632" s="49">
        <v>0.38716777524115931</v>
      </c>
      <c r="W2632" s="49">
        <v>1.46361538099982</v>
      </c>
      <c r="X2632" s="49">
        <v>2.8030414572599698</v>
      </c>
      <c r="Y2632" s="49">
        <v>43.290639746693699</v>
      </c>
      <c r="Z2632" s="49">
        <v>0.42787999999999998</v>
      </c>
      <c r="AA2632" s="49">
        <v>144.40234570000001</v>
      </c>
      <c r="AB2632" s="49">
        <v>1.7927415840000001</v>
      </c>
      <c r="AC2632" s="51">
        <v>0.6227652678487694</v>
      </c>
      <c r="AD2632" s="53">
        <v>87500</v>
      </c>
      <c r="AE2632" s="51">
        <v>50.193682739200369</v>
      </c>
      <c r="AF2632" s="51">
        <v>133.05689657196808</v>
      </c>
      <c r="AG2632" s="51">
        <v>25.036748586144974</v>
      </c>
      <c r="AH2632" s="51">
        <v>0.21251432416008387</v>
      </c>
      <c r="AI2632" s="51">
        <v>0.18816573384156038</v>
      </c>
      <c r="AJ2632" s="51">
        <v>0.11715383591147577</v>
      </c>
      <c r="AK2632" s="51">
        <v>146.26821138826261</v>
      </c>
      <c r="AL2632" s="51">
        <v>89.637873396565368</v>
      </c>
      <c r="AM2632" s="51">
        <v>202.89854937995983</v>
      </c>
    </row>
    <row r="2633" spans="1:39">
      <c r="A2633" t="s">
        <v>5407</v>
      </c>
      <c r="B2633">
        <v>7</v>
      </c>
      <c r="C2633" t="s">
        <v>5408</v>
      </c>
      <c r="D2633" t="s">
        <v>4149</v>
      </c>
      <c r="E2633" t="s">
        <v>137</v>
      </c>
      <c r="F2633" t="s">
        <v>138</v>
      </c>
      <c r="G2633" t="s">
        <v>139</v>
      </c>
      <c r="H2633" t="s">
        <v>140</v>
      </c>
      <c r="I2633" t="s">
        <v>10</v>
      </c>
      <c r="J2633" t="s">
        <v>4150</v>
      </c>
      <c r="K2633">
        <v>50</v>
      </c>
      <c r="L2633">
        <v>79472120</v>
      </c>
      <c r="M2633" t="s">
        <v>2145</v>
      </c>
      <c r="N2633">
        <v>630</v>
      </c>
      <c r="O2633">
        <v>4398940.7862400319</v>
      </c>
      <c r="P2633" s="49" t="s">
        <v>34</v>
      </c>
      <c r="Q2633" s="49">
        <v>8750000</v>
      </c>
      <c r="R2633" s="49">
        <v>32.510452999999998</v>
      </c>
      <c r="S2633" s="49">
        <v>52.540310169999998</v>
      </c>
      <c r="T2633" s="49">
        <v>91.068026500905589</v>
      </c>
      <c r="U2633" s="49" t="s">
        <v>2146</v>
      </c>
      <c r="V2633" s="49">
        <v>0.38716777524115931</v>
      </c>
      <c r="W2633" s="49">
        <v>1.46361538099982</v>
      </c>
      <c r="X2633" s="49">
        <v>2.8030414572599698</v>
      </c>
      <c r="Y2633" s="49">
        <v>43.290639746693699</v>
      </c>
      <c r="Z2633" s="49">
        <v>0.42787999999999998</v>
      </c>
      <c r="AA2633" s="49">
        <v>144.40234570000001</v>
      </c>
      <c r="AB2633" s="49">
        <v>1.7927415840000001</v>
      </c>
      <c r="AC2633" s="51">
        <v>0.6227652678487694</v>
      </c>
      <c r="AD2633" s="53">
        <v>87500</v>
      </c>
      <c r="AE2633" s="51">
        <v>50.273608985600362</v>
      </c>
      <c r="AF2633" s="51">
        <v>133.26877061109539</v>
      </c>
      <c r="AG2633" s="51">
        <v>25.081720726765159</v>
      </c>
      <c r="AH2633" s="51">
        <v>0.21225885344623446</v>
      </c>
      <c r="AI2633" s="51">
        <v>0.18820403768830865</v>
      </c>
      <c r="AJ2633" s="51">
        <v>0.11715383591147577</v>
      </c>
      <c r="AK2633" s="51">
        <v>146.29798639053735</v>
      </c>
      <c r="AL2633" s="51">
        <v>89.656120477451594</v>
      </c>
      <c r="AM2633" s="51">
        <v>202.93985230362307</v>
      </c>
    </row>
    <row r="2634" spans="1:39">
      <c r="A2634" t="s">
        <v>5409</v>
      </c>
      <c r="B2634">
        <v>7</v>
      </c>
      <c r="C2634" t="s">
        <v>5410</v>
      </c>
      <c r="D2634" t="s">
        <v>4149</v>
      </c>
      <c r="E2634" t="s">
        <v>137</v>
      </c>
      <c r="F2634" t="s">
        <v>138</v>
      </c>
      <c r="G2634" t="s">
        <v>139</v>
      </c>
      <c r="H2634" t="s">
        <v>140</v>
      </c>
      <c r="I2634" t="s">
        <v>10</v>
      </c>
      <c r="J2634" t="s">
        <v>4150</v>
      </c>
      <c r="K2634">
        <v>50</v>
      </c>
      <c r="L2634">
        <v>79472120</v>
      </c>
      <c r="M2634" t="s">
        <v>2145</v>
      </c>
      <c r="N2634">
        <v>631</v>
      </c>
      <c r="O2634">
        <v>4405934.3328000316</v>
      </c>
      <c r="P2634" s="49" t="s">
        <v>34</v>
      </c>
      <c r="Q2634" s="49">
        <v>8750000</v>
      </c>
      <c r="R2634" s="49">
        <v>32.510452999999998</v>
      </c>
      <c r="S2634" s="49">
        <v>52.540310169999998</v>
      </c>
      <c r="T2634" s="49">
        <v>91.068026500905589</v>
      </c>
      <c r="U2634" s="49" t="s">
        <v>2146</v>
      </c>
      <c r="V2634" s="49">
        <v>0.38716777524115931</v>
      </c>
      <c r="W2634" s="49">
        <v>1.46361538099982</v>
      </c>
      <c r="X2634" s="49">
        <v>2.8030414572599698</v>
      </c>
      <c r="Y2634" s="49">
        <v>43.290639746693699</v>
      </c>
      <c r="Z2634" s="49">
        <v>0.42787999999999998</v>
      </c>
      <c r="AA2634" s="49">
        <v>144.40234570000001</v>
      </c>
      <c r="AB2634" s="49">
        <v>1.7927415840000001</v>
      </c>
      <c r="AC2634" s="51">
        <v>0.6227652678487694</v>
      </c>
      <c r="AD2634" s="53">
        <v>87500</v>
      </c>
      <c r="AE2634" s="51">
        <v>50.353535232000361</v>
      </c>
      <c r="AF2634" s="51">
        <v>133.48064465022273</v>
      </c>
      <c r="AG2634" s="51">
        <v>25.12663857494109</v>
      </c>
      <c r="AH2634" s="51">
        <v>0.21200260475959121</v>
      </c>
      <c r="AI2634" s="51">
        <v>0.18824181319159641</v>
      </c>
      <c r="AJ2634" s="51">
        <v>0.11715383591147577</v>
      </c>
      <c r="AK2634" s="51">
        <v>146.32735069182317</v>
      </c>
      <c r="AL2634" s="51">
        <v>89.674115867537083</v>
      </c>
      <c r="AM2634" s="51">
        <v>202.98058551610924</v>
      </c>
    </row>
    <row r="2635" spans="1:39">
      <c r="A2635" t="s">
        <v>5411</v>
      </c>
      <c r="B2635">
        <v>7</v>
      </c>
      <c r="C2635" t="s">
        <v>5412</v>
      </c>
      <c r="D2635" t="s">
        <v>4149</v>
      </c>
      <c r="E2635" t="s">
        <v>137</v>
      </c>
      <c r="F2635" t="s">
        <v>138</v>
      </c>
      <c r="G2635" t="s">
        <v>139</v>
      </c>
      <c r="H2635" t="s">
        <v>140</v>
      </c>
      <c r="I2635" t="s">
        <v>10</v>
      </c>
      <c r="J2635" t="s">
        <v>4150</v>
      </c>
      <c r="K2635">
        <v>50</v>
      </c>
      <c r="L2635">
        <v>79472120</v>
      </c>
      <c r="M2635" t="s">
        <v>2145</v>
      </c>
      <c r="N2635">
        <v>632</v>
      </c>
      <c r="O2635">
        <v>4412927.8793600313</v>
      </c>
      <c r="P2635" s="49" t="s">
        <v>34</v>
      </c>
      <c r="Q2635" s="49">
        <v>8750000</v>
      </c>
      <c r="R2635" s="49">
        <v>32.510452999999998</v>
      </c>
      <c r="S2635" s="49">
        <v>52.540310169999998</v>
      </c>
      <c r="T2635" s="49">
        <v>91.068026500905589</v>
      </c>
      <c r="U2635" s="49" t="s">
        <v>2146</v>
      </c>
      <c r="V2635" s="49">
        <v>0.38716777524115931</v>
      </c>
      <c r="W2635" s="49">
        <v>1.46361538099982</v>
      </c>
      <c r="X2635" s="49">
        <v>2.8030414572599698</v>
      </c>
      <c r="Y2635" s="49">
        <v>43.290639746693699</v>
      </c>
      <c r="Z2635" s="49">
        <v>0.42787999999999998</v>
      </c>
      <c r="AA2635" s="49">
        <v>144.40234570000001</v>
      </c>
      <c r="AB2635" s="49">
        <v>1.7927415840000001</v>
      </c>
      <c r="AC2635" s="51">
        <v>0.6227652678487694</v>
      </c>
      <c r="AD2635" s="53">
        <v>87500</v>
      </c>
      <c r="AE2635" s="51">
        <v>50.433461478400361</v>
      </c>
      <c r="AF2635" s="51">
        <v>133.69251868935007</v>
      </c>
      <c r="AG2635" s="51">
        <v>25.171501966926769</v>
      </c>
      <c r="AH2635" s="51">
        <v>0.21174558322700265</v>
      </c>
      <c r="AI2635" s="51">
        <v>0.1882790616385622</v>
      </c>
      <c r="AJ2635" s="51">
        <v>0.11715383591147577</v>
      </c>
      <c r="AK2635" s="51">
        <v>146.35630529266066</v>
      </c>
      <c r="AL2635" s="51">
        <v>89.691860179985326</v>
      </c>
      <c r="AM2635" s="51">
        <v>203.02075040533597</v>
      </c>
    </row>
    <row r="2636" spans="1:39">
      <c r="A2636" t="s">
        <v>5413</v>
      </c>
      <c r="B2636">
        <v>7</v>
      </c>
      <c r="C2636" t="s">
        <v>5414</v>
      </c>
      <c r="D2636" t="s">
        <v>4149</v>
      </c>
      <c r="E2636" t="s">
        <v>137</v>
      </c>
      <c r="F2636" t="s">
        <v>138</v>
      </c>
      <c r="G2636" t="s">
        <v>139</v>
      </c>
      <c r="H2636" t="s">
        <v>140</v>
      </c>
      <c r="I2636" t="s">
        <v>10</v>
      </c>
      <c r="J2636" t="s">
        <v>4150</v>
      </c>
      <c r="K2636">
        <v>50</v>
      </c>
      <c r="L2636">
        <v>79472120</v>
      </c>
      <c r="M2636" t="s">
        <v>2145</v>
      </c>
      <c r="N2636">
        <v>633</v>
      </c>
      <c r="O2636">
        <v>4419921.425920031</v>
      </c>
      <c r="P2636" s="49" t="s">
        <v>34</v>
      </c>
      <c r="Q2636" s="49">
        <v>8750000</v>
      </c>
      <c r="R2636" s="49">
        <v>32.510452999999998</v>
      </c>
      <c r="S2636" s="49">
        <v>52.540310169999998</v>
      </c>
      <c r="T2636" s="49">
        <v>91.068026500905589</v>
      </c>
      <c r="U2636" s="49" t="s">
        <v>2146</v>
      </c>
      <c r="V2636" s="49">
        <v>0.38716777524115931</v>
      </c>
      <c r="W2636" s="49">
        <v>1.46361538099982</v>
      </c>
      <c r="X2636" s="49">
        <v>2.8030414572599698</v>
      </c>
      <c r="Y2636" s="49">
        <v>43.290639746693699</v>
      </c>
      <c r="Z2636" s="49">
        <v>0.42787999999999998</v>
      </c>
      <c r="AA2636" s="49">
        <v>144.40234570000001</v>
      </c>
      <c r="AB2636" s="49">
        <v>1.7927415840000001</v>
      </c>
      <c r="AC2636" s="51">
        <v>0.6227652678487694</v>
      </c>
      <c r="AD2636" s="53">
        <v>87500</v>
      </c>
      <c r="AE2636" s="51">
        <v>50.513387724800353</v>
      </c>
      <c r="AF2636" s="51">
        <v>133.90439272847738</v>
      </c>
      <c r="AG2636" s="51">
        <v>25.216310740060962</v>
      </c>
      <c r="AH2636" s="51">
        <v>0.21148779396832326</v>
      </c>
      <c r="AI2636" s="51">
        <v>0.18831578431629914</v>
      </c>
      <c r="AJ2636" s="51">
        <v>0.11715383591147577</v>
      </c>
      <c r="AK2636" s="51">
        <v>146.38485119355511</v>
      </c>
      <c r="AL2636" s="51">
        <v>89.709354027938204</v>
      </c>
      <c r="AM2636" s="51">
        <v>203.06034835917197</v>
      </c>
    </row>
    <row r="2637" spans="1:39">
      <c r="A2637" t="s">
        <v>5415</v>
      </c>
      <c r="B2637">
        <v>7</v>
      </c>
      <c r="C2637" t="s">
        <v>5416</v>
      </c>
      <c r="D2637" t="s">
        <v>4149</v>
      </c>
      <c r="E2637" t="s">
        <v>137</v>
      </c>
      <c r="F2637" t="s">
        <v>138</v>
      </c>
      <c r="G2637" t="s">
        <v>139</v>
      </c>
      <c r="H2637" t="s">
        <v>140</v>
      </c>
      <c r="I2637" t="s">
        <v>10</v>
      </c>
      <c r="J2637" t="s">
        <v>4150</v>
      </c>
      <c r="K2637">
        <v>50</v>
      </c>
      <c r="L2637">
        <v>79472120</v>
      </c>
      <c r="M2637" t="s">
        <v>2145</v>
      </c>
      <c r="N2637">
        <v>634</v>
      </c>
      <c r="O2637">
        <v>4426914.9724800307</v>
      </c>
      <c r="P2637" s="49" t="s">
        <v>34</v>
      </c>
      <c r="Q2637" s="49">
        <v>8750000</v>
      </c>
      <c r="R2637" s="49">
        <v>32.510452999999998</v>
      </c>
      <c r="S2637" s="49">
        <v>52.540310169999998</v>
      </c>
      <c r="T2637" s="49">
        <v>91.068026500905589</v>
      </c>
      <c r="U2637" s="49" t="s">
        <v>2146</v>
      </c>
      <c r="V2637" s="49">
        <v>0.38716777524115931</v>
      </c>
      <c r="W2637" s="49">
        <v>1.46361538099982</v>
      </c>
      <c r="X2637" s="49">
        <v>2.8030414572599698</v>
      </c>
      <c r="Y2637" s="49">
        <v>43.290639746693699</v>
      </c>
      <c r="Z2637" s="49">
        <v>0.42787999999999998</v>
      </c>
      <c r="AA2637" s="49">
        <v>144.40234570000001</v>
      </c>
      <c r="AB2637" s="49">
        <v>1.7927415840000001</v>
      </c>
      <c r="AC2637" s="51">
        <v>0.6227652678487694</v>
      </c>
      <c r="AD2637" s="53">
        <v>87500</v>
      </c>
      <c r="AE2637" s="51">
        <v>50.593313971200352</v>
      </c>
      <c r="AF2637" s="51">
        <v>134.11626676760471</v>
      </c>
      <c r="AG2637" s="51">
        <v>25.261064732765767</v>
      </c>
      <c r="AH2637" s="51">
        <v>0.21122924209656505</v>
      </c>
      <c r="AI2637" s="51">
        <v>0.1883519825118446</v>
      </c>
      <c r="AJ2637" s="51">
        <v>0.11715383591147577</v>
      </c>
      <c r="AK2637" s="51">
        <v>146.41298939496841</v>
      </c>
      <c r="AL2637" s="51">
        <v>89.726598024511034</v>
      </c>
      <c r="AM2637" s="51">
        <v>203.09938076542576</v>
      </c>
    </row>
    <row r="2638" spans="1:39">
      <c r="A2638" t="s">
        <v>5417</v>
      </c>
      <c r="B2638">
        <v>7</v>
      </c>
      <c r="C2638" t="s">
        <v>5418</v>
      </c>
      <c r="D2638" t="s">
        <v>4149</v>
      </c>
      <c r="E2638" t="s">
        <v>137</v>
      </c>
      <c r="F2638" t="s">
        <v>138</v>
      </c>
      <c r="G2638" t="s">
        <v>139</v>
      </c>
      <c r="H2638" t="s">
        <v>140</v>
      </c>
      <c r="I2638" t="s">
        <v>10</v>
      </c>
      <c r="J2638" t="s">
        <v>4150</v>
      </c>
      <c r="K2638">
        <v>50</v>
      </c>
      <c r="L2638">
        <v>79472120</v>
      </c>
      <c r="M2638" t="s">
        <v>2145</v>
      </c>
      <c r="N2638">
        <v>635</v>
      </c>
      <c r="O2638">
        <v>4433908.5190400304</v>
      </c>
      <c r="P2638" s="49" t="s">
        <v>34</v>
      </c>
      <c r="Q2638" s="49">
        <v>8750000</v>
      </c>
      <c r="R2638" s="49">
        <v>32.510452999999998</v>
      </c>
      <c r="S2638" s="49">
        <v>52.540310169999998</v>
      </c>
      <c r="T2638" s="49">
        <v>91.068026500905589</v>
      </c>
      <c r="U2638" s="49" t="s">
        <v>2146</v>
      </c>
      <c r="V2638" s="49">
        <v>0.38716777524115931</v>
      </c>
      <c r="W2638" s="49">
        <v>1.46361538099982</v>
      </c>
      <c r="X2638" s="49">
        <v>2.8030414572599698</v>
      </c>
      <c r="Y2638" s="49">
        <v>43.290639746693699</v>
      </c>
      <c r="Z2638" s="49">
        <v>0.42787999999999998</v>
      </c>
      <c r="AA2638" s="49">
        <v>144.40234570000001</v>
      </c>
      <c r="AB2638" s="49">
        <v>1.7927415840000001</v>
      </c>
      <c r="AC2638" s="51">
        <v>0.6227652678487694</v>
      </c>
      <c r="AD2638" s="53">
        <v>87500</v>
      </c>
      <c r="AE2638" s="51">
        <v>50.673240217600345</v>
      </c>
      <c r="AF2638" s="51">
        <v>134.32814080673202</v>
      </c>
      <c r="AG2638" s="51">
        <v>25.305763784545096</v>
      </c>
      <c r="AH2638" s="51">
        <v>0.21096993271776179</v>
      </c>
      <c r="AI2638" s="51">
        <v>0.18838765751216938</v>
      </c>
      <c r="AJ2638" s="51">
        <v>0.11715383591147577</v>
      </c>
      <c r="AK2638" s="51">
        <v>146.44072089731077</v>
      </c>
      <c r="AL2638" s="51">
        <v>89.743592782787417</v>
      </c>
      <c r="AM2638" s="51">
        <v>203.13784901183411</v>
      </c>
    </row>
    <row r="2639" spans="1:39">
      <c r="A2639" t="s">
        <v>5419</v>
      </c>
      <c r="B2639">
        <v>7</v>
      </c>
      <c r="C2639" t="s">
        <v>5420</v>
      </c>
      <c r="D2639" t="s">
        <v>4149</v>
      </c>
      <c r="E2639" t="s">
        <v>137</v>
      </c>
      <c r="F2639" t="s">
        <v>138</v>
      </c>
      <c r="G2639" t="s">
        <v>139</v>
      </c>
      <c r="H2639" t="s">
        <v>140</v>
      </c>
      <c r="I2639" t="s">
        <v>10</v>
      </c>
      <c r="J2639" t="s">
        <v>4150</v>
      </c>
      <c r="K2639">
        <v>50</v>
      </c>
      <c r="L2639">
        <v>79472120</v>
      </c>
      <c r="M2639" t="s">
        <v>2145</v>
      </c>
      <c r="N2639">
        <v>636</v>
      </c>
      <c r="O2639">
        <v>4440902.0656000301</v>
      </c>
      <c r="P2639" s="49" t="s">
        <v>34</v>
      </c>
      <c r="Q2639" s="49">
        <v>8750000</v>
      </c>
      <c r="R2639" s="49">
        <v>32.510452999999998</v>
      </c>
      <c r="S2639" s="49">
        <v>52.540310169999998</v>
      </c>
      <c r="T2639" s="49">
        <v>91.068026500905589</v>
      </c>
      <c r="U2639" s="49" t="s">
        <v>2146</v>
      </c>
      <c r="V2639" s="49">
        <v>0.38716777524115931</v>
      </c>
      <c r="W2639" s="49">
        <v>1.46361538099982</v>
      </c>
      <c r="X2639" s="49">
        <v>2.8030414572599698</v>
      </c>
      <c r="Y2639" s="49">
        <v>43.290639746693699</v>
      </c>
      <c r="Z2639" s="49">
        <v>0.42787999999999998</v>
      </c>
      <c r="AA2639" s="49">
        <v>144.40234570000001</v>
      </c>
      <c r="AB2639" s="49">
        <v>1.7927415840000001</v>
      </c>
      <c r="AC2639" s="51">
        <v>0.6227652678487694</v>
      </c>
      <c r="AD2639" s="53">
        <v>87500</v>
      </c>
      <c r="AE2639" s="51">
        <v>50.753166464000344</v>
      </c>
      <c r="AF2639" s="51">
        <v>134.54001484585936</v>
      </c>
      <c r="AG2639" s="51">
        <v>25.350407735983215</v>
      </c>
      <c r="AH2639" s="51">
        <v>0.2107098709308457</v>
      </c>
      <c r="AI2639" s="51">
        <v>0.1884228106041673</v>
      </c>
      <c r="AJ2639" s="51">
        <v>0.11715383591147577</v>
      </c>
      <c r="AK2639" s="51">
        <v>146.46804670093255</v>
      </c>
      <c r="AL2639" s="51">
        <v>89.760338915814273</v>
      </c>
      <c r="AM2639" s="51">
        <v>203.17575448605083</v>
      </c>
    </row>
    <row r="2640" spans="1:39">
      <c r="A2640" t="s">
        <v>5421</v>
      </c>
      <c r="B2640">
        <v>7</v>
      </c>
      <c r="C2640" t="s">
        <v>5422</v>
      </c>
      <c r="D2640" t="s">
        <v>4149</v>
      </c>
      <c r="E2640" t="s">
        <v>137</v>
      </c>
      <c r="F2640" t="s">
        <v>138</v>
      </c>
      <c r="G2640" t="s">
        <v>139</v>
      </c>
      <c r="H2640" t="s">
        <v>140</v>
      </c>
      <c r="I2640" t="s">
        <v>10</v>
      </c>
      <c r="J2640" t="s">
        <v>4150</v>
      </c>
      <c r="K2640">
        <v>50</v>
      </c>
      <c r="L2640">
        <v>79472120</v>
      </c>
      <c r="M2640" t="s">
        <v>2145</v>
      </c>
      <c r="N2640">
        <v>637</v>
      </c>
      <c r="O2640">
        <v>4447895.6121600298</v>
      </c>
      <c r="P2640" s="49" t="s">
        <v>34</v>
      </c>
      <c r="Q2640" s="49">
        <v>8750000</v>
      </c>
      <c r="R2640" s="49">
        <v>32.510452999999998</v>
      </c>
      <c r="S2640" s="49">
        <v>52.540310169999998</v>
      </c>
      <c r="T2640" s="49">
        <v>91.068026500905589</v>
      </c>
      <c r="U2640" s="49" t="s">
        <v>2146</v>
      </c>
      <c r="V2640" s="49">
        <v>0.38716777524115931</v>
      </c>
      <c r="W2640" s="49">
        <v>1.46361538099982</v>
      </c>
      <c r="X2640" s="49">
        <v>2.8030414572599698</v>
      </c>
      <c r="Y2640" s="49">
        <v>43.290639746693699</v>
      </c>
      <c r="Z2640" s="49">
        <v>0.42787999999999998</v>
      </c>
      <c r="AA2640" s="49">
        <v>144.40234570000001</v>
      </c>
      <c r="AB2640" s="49">
        <v>1.7927415840000001</v>
      </c>
      <c r="AC2640" s="51">
        <v>0.6227652678487694</v>
      </c>
      <c r="AD2640" s="53">
        <v>87500</v>
      </c>
      <c r="AE2640" s="51">
        <v>50.833092710400344</v>
      </c>
      <c r="AF2640" s="51">
        <v>134.7518888849867</v>
      </c>
      <c r="AG2640" s="51">
        <v>25.394996428743216</v>
      </c>
      <c r="AH2640" s="51">
        <v>0.21044906182773687</v>
      </c>
      <c r="AI2640" s="51">
        <v>0.1884574430746446</v>
      </c>
      <c r="AJ2640" s="51">
        <v>0.11715383591147577</v>
      </c>
      <c r="AK2640" s="51">
        <v>146.49496780611602</v>
      </c>
      <c r="AL2640" s="51">
        <v>89.776837036596817</v>
      </c>
      <c r="AM2640" s="51">
        <v>203.2130985756352</v>
      </c>
    </row>
    <row r="2641" spans="1:39">
      <c r="A2641" t="s">
        <v>5423</v>
      </c>
      <c r="B2641">
        <v>7</v>
      </c>
      <c r="C2641" t="s">
        <v>5424</v>
      </c>
      <c r="D2641" t="s">
        <v>4149</v>
      </c>
      <c r="E2641" t="s">
        <v>137</v>
      </c>
      <c r="F2641" t="s">
        <v>138</v>
      </c>
      <c r="G2641" t="s">
        <v>139</v>
      </c>
      <c r="H2641" t="s">
        <v>140</v>
      </c>
      <c r="I2641" t="s">
        <v>10</v>
      </c>
      <c r="J2641" t="s">
        <v>4150</v>
      </c>
      <c r="K2641">
        <v>50</v>
      </c>
      <c r="L2641">
        <v>79472120</v>
      </c>
      <c r="M2641" t="s">
        <v>2145</v>
      </c>
      <c r="N2641">
        <v>638</v>
      </c>
      <c r="O2641">
        <v>4454889.1587200295</v>
      </c>
      <c r="P2641" s="49" t="s">
        <v>34</v>
      </c>
      <c r="Q2641" s="49">
        <v>8750000</v>
      </c>
      <c r="R2641" s="49">
        <v>32.510452999999998</v>
      </c>
      <c r="S2641" s="49">
        <v>52.540310169999998</v>
      </c>
      <c r="T2641" s="49">
        <v>91.068026500905589</v>
      </c>
      <c r="U2641" s="49" t="s">
        <v>2146</v>
      </c>
      <c r="V2641" s="49">
        <v>0.38716777524115931</v>
      </c>
      <c r="W2641" s="49">
        <v>1.46361538099982</v>
      </c>
      <c r="X2641" s="49">
        <v>2.8030414572599698</v>
      </c>
      <c r="Y2641" s="49">
        <v>43.290639746693699</v>
      </c>
      <c r="Z2641" s="49">
        <v>0.42787999999999998</v>
      </c>
      <c r="AA2641" s="49">
        <v>144.40234570000001</v>
      </c>
      <c r="AB2641" s="49">
        <v>1.7927415840000001</v>
      </c>
      <c r="AC2641" s="51">
        <v>0.6227652678487694</v>
      </c>
      <c r="AD2641" s="53">
        <v>87500</v>
      </c>
      <c r="AE2641" s="51">
        <v>50.913018956800336</v>
      </c>
      <c r="AF2641" s="51">
        <v>134.96376292411401</v>
      </c>
      <c r="AG2641" s="51">
        <v>25.439529705565498</v>
      </c>
      <c r="AH2641" s="51">
        <v>0.21018751049307696</v>
      </c>
      <c r="AI2641" s="51">
        <v>0.18849155621030933</v>
      </c>
      <c r="AJ2641" s="51">
        <v>0.11715383591147577</v>
      </c>
      <c r="AK2641" s="51">
        <v>146.52148521306711</v>
      </c>
      <c r="AL2641" s="51">
        <v>89.793087758093492</v>
      </c>
      <c r="AM2641" s="51">
        <v>203.2498826680407</v>
      </c>
    </row>
    <row r="2642" spans="1:39">
      <c r="A2642" t="s">
        <v>5425</v>
      </c>
      <c r="B2642">
        <v>7</v>
      </c>
      <c r="C2642" t="s">
        <v>5426</v>
      </c>
      <c r="D2642" t="s">
        <v>4149</v>
      </c>
      <c r="E2642" t="s">
        <v>137</v>
      </c>
      <c r="F2642" t="s">
        <v>138</v>
      </c>
      <c r="G2642" t="s">
        <v>139</v>
      </c>
      <c r="H2642" t="s">
        <v>140</v>
      </c>
      <c r="I2642" t="s">
        <v>10</v>
      </c>
      <c r="J2642" t="s">
        <v>4150</v>
      </c>
      <c r="K2642">
        <v>50</v>
      </c>
      <c r="L2642">
        <v>79472120</v>
      </c>
      <c r="M2642" t="s">
        <v>2145</v>
      </c>
      <c r="N2642">
        <v>639</v>
      </c>
      <c r="O2642">
        <v>4461882.7052800292</v>
      </c>
      <c r="P2642" s="49" t="s">
        <v>34</v>
      </c>
      <c r="Q2642" s="49">
        <v>8750000</v>
      </c>
      <c r="R2642" s="49">
        <v>32.510452999999998</v>
      </c>
      <c r="S2642" s="49">
        <v>52.540310169999998</v>
      </c>
      <c r="T2642" s="49">
        <v>91.068026500905589</v>
      </c>
      <c r="U2642" s="49" t="s">
        <v>2146</v>
      </c>
      <c r="V2642" s="49">
        <v>0.38716777524115931</v>
      </c>
      <c r="W2642" s="49">
        <v>1.46361538099982</v>
      </c>
      <c r="X2642" s="49">
        <v>2.8030414572599698</v>
      </c>
      <c r="Y2642" s="49">
        <v>43.290639746693699</v>
      </c>
      <c r="Z2642" s="49">
        <v>0.42787999999999998</v>
      </c>
      <c r="AA2642" s="49">
        <v>144.40234570000001</v>
      </c>
      <c r="AB2642" s="49">
        <v>1.7927415840000001</v>
      </c>
      <c r="AC2642" s="51">
        <v>0.6227652678487694</v>
      </c>
      <c r="AD2642" s="53">
        <v>87500</v>
      </c>
      <c r="AE2642" s="51">
        <v>50.992945203200335</v>
      </c>
      <c r="AF2642" s="51">
        <v>135.17563696324135</v>
      </c>
      <c r="AG2642" s="51">
        <v>25.484007410266301</v>
      </c>
      <c r="AH2642" s="51">
        <v>0.20992522200453143</v>
      </c>
      <c r="AI2642" s="51">
        <v>0.1885251512977611</v>
      </c>
      <c r="AJ2642" s="51">
        <v>0.11715383591147577</v>
      </c>
      <c r="AK2642" s="51">
        <v>146.54759992190745</v>
      </c>
      <c r="AL2642" s="51">
        <v>89.809091693211045</v>
      </c>
      <c r="AM2642" s="51">
        <v>203.28610815060381</v>
      </c>
    </row>
    <row r="2643" spans="1:39">
      <c r="A2643" t="s">
        <v>5427</v>
      </c>
      <c r="B2643">
        <v>7</v>
      </c>
      <c r="C2643" t="s">
        <v>5428</v>
      </c>
      <c r="D2643" t="s">
        <v>4149</v>
      </c>
      <c r="E2643" t="s">
        <v>137</v>
      </c>
      <c r="F2643" t="s">
        <v>138</v>
      </c>
      <c r="G2643" t="s">
        <v>139</v>
      </c>
      <c r="H2643" t="s">
        <v>140</v>
      </c>
      <c r="I2643" t="s">
        <v>10</v>
      </c>
      <c r="J2643" t="s">
        <v>4150</v>
      </c>
      <c r="K2643">
        <v>50</v>
      </c>
      <c r="L2643">
        <v>79472120</v>
      </c>
      <c r="M2643" t="s">
        <v>2145</v>
      </c>
      <c r="N2643">
        <v>640</v>
      </c>
      <c r="O2643">
        <v>4468876.2518400289</v>
      </c>
      <c r="P2643" s="49" t="s">
        <v>34</v>
      </c>
      <c r="Q2643" s="49">
        <v>8750000</v>
      </c>
      <c r="R2643" s="49">
        <v>32.510452999999998</v>
      </c>
      <c r="S2643" s="49">
        <v>52.540310169999998</v>
      </c>
      <c r="T2643" s="49">
        <v>91.068026500905589</v>
      </c>
      <c r="U2643" s="49" t="s">
        <v>2146</v>
      </c>
      <c r="V2643" s="49">
        <v>0.38716777524115931</v>
      </c>
      <c r="W2643" s="49">
        <v>1.46361538099982</v>
      </c>
      <c r="X2643" s="49">
        <v>2.8030414572599698</v>
      </c>
      <c r="Y2643" s="49">
        <v>43.290639746693699</v>
      </c>
      <c r="Z2643" s="49">
        <v>0.42787999999999998</v>
      </c>
      <c r="AA2643" s="49">
        <v>144.40234570000001</v>
      </c>
      <c r="AB2643" s="49">
        <v>1.7927415840000001</v>
      </c>
      <c r="AC2643" s="51">
        <v>0.6227652678487694</v>
      </c>
      <c r="AD2643" s="53">
        <v>87500</v>
      </c>
      <c r="AE2643" s="51">
        <v>51.072871449600328</v>
      </c>
      <c r="AF2643" s="51">
        <v>135.38751100236865</v>
      </c>
      <c r="AG2643" s="51">
        <v>25.528429387736097</v>
      </c>
      <c r="AH2643" s="51">
        <v>0.20966220143235031</v>
      </c>
      <c r="AI2643" s="51">
        <v>0.18855822962348032</v>
      </c>
      <c r="AJ2643" s="51">
        <v>0.11715383591147577</v>
      </c>
      <c r="AK2643" s="51">
        <v>146.57331293266606</v>
      </c>
      <c r="AL2643" s="51">
        <v>89.824849454799491</v>
      </c>
      <c r="AM2643" s="51">
        <v>203.32177641053258</v>
      </c>
    </row>
    <row r="2644" spans="1:39">
      <c r="A2644" t="s">
        <v>5429</v>
      </c>
      <c r="B2644">
        <v>7</v>
      </c>
      <c r="C2644" t="s">
        <v>5430</v>
      </c>
      <c r="D2644" t="s">
        <v>4149</v>
      </c>
      <c r="E2644" t="s">
        <v>137</v>
      </c>
      <c r="F2644" t="s">
        <v>138</v>
      </c>
      <c r="G2644" t="s">
        <v>139</v>
      </c>
      <c r="H2644" t="s">
        <v>140</v>
      </c>
      <c r="I2644" t="s">
        <v>10</v>
      </c>
      <c r="J2644" t="s">
        <v>4150</v>
      </c>
      <c r="K2644">
        <v>50</v>
      </c>
      <c r="L2644">
        <v>79472120</v>
      </c>
      <c r="M2644" t="s">
        <v>2145</v>
      </c>
      <c r="N2644">
        <v>641</v>
      </c>
      <c r="O2644">
        <v>4475869.7984000286</v>
      </c>
      <c r="P2644" s="49" t="s">
        <v>34</v>
      </c>
      <c r="Q2644" s="49">
        <v>8750000</v>
      </c>
      <c r="R2644" s="49">
        <v>32.510452999999998</v>
      </c>
      <c r="S2644" s="49">
        <v>52.540310169999998</v>
      </c>
      <c r="T2644" s="49">
        <v>91.068026500905589</v>
      </c>
      <c r="U2644" s="49" t="s">
        <v>2146</v>
      </c>
      <c r="V2644" s="49">
        <v>0.38716777524115931</v>
      </c>
      <c r="W2644" s="49">
        <v>1.46361538099982</v>
      </c>
      <c r="X2644" s="49">
        <v>2.8030414572599698</v>
      </c>
      <c r="Y2644" s="49">
        <v>43.290639746693699</v>
      </c>
      <c r="Z2644" s="49">
        <v>0.42787999999999998</v>
      </c>
      <c r="AA2644" s="49">
        <v>144.40234570000001</v>
      </c>
      <c r="AB2644" s="49">
        <v>1.7927415840000001</v>
      </c>
      <c r="AC2644" s="51">
        <v>0.6227652678487694</v>
      </c>
      <c r="AD2644" s="53">
        <v>87500</v>
      </c>
      <c r="AE2644" s="51">
        <v>51.152797696000327</v>
      </c>
      <c r="AF2644" s="51">
        <v>135.59938504149599</v>
      </c>
      <c r="AG2644" s="51">
        <v>25.572795483938073</v>
      </c>
      <c r="AH2644" s="51">
        <v>0.20939845383941527</v>
      </c>
      <c r="AI2644" s="51">
        <v>0.18859079247381771</v>
      </c>
      <c r="AJ2644" s="51">
        <v>0.11715383591147577</v>
      </c>
      <c r="AK2644" s="51">
        <v>146.59862524527108</v>
      </c>
      <c r="AL2644" s="51">
        <v>89.84036165564703</v>
      </c>
      <c r="AM2644" s="51">
        <v>203.35688883489513</v>
      </c>
    </row>
    <row r="2645" spans="1:39">
      <c r="A2645" t="s">
        <v>5431</v>
      </c>
      <c r="B2645">
        <v>7</v>
      </c>
      <c r="C2645" t="s">
        <v>5432</v>
      </c>
      <c r="D2645" t="s">
        <v>4149</v>
      </c>
      <c r="E2645" t="s">
        <v>137</v>
      </c>
      <c r="F2645" t="s">
        <v>138</v>
      </c>
      <c r="G2645" t="s">
        <v>139</v>
      </c>
      <c r="H2645" t="s">
        <v>140</v>
      </c>
      <c r="I2645" t="s">
        <v>10</v>
      </c>
      <c r="J2645" t="s">
        <v>4150</v>
      </c>
      <c r="K2645">
        <v>50</v>
      </c>
      <c r="L2645">
        <v>79472120</v>
      </c>
      <c r="M2645" t="s">
        <v>2145</v>
      </c>
      <c r="N2645">
        <v>642</v>
      </c>
      <c r="O2645">
        <v>4482863.3449600283</v>
      </c>
      <c r="P2645" s="49" t="s">
        <v>34</v>
      </c>
      <c r="Q2645" s="49">
        <v>8750000</v>
      </c>
      <c r="R2645" s="49">
        <v>32.510452999999998</v>
      </c>
      <c r="S2645" s="49">
        <v>52.540310169999998</v>
      </c>
      <c r="T2645" s="49">
        <v>91.068026500905589</v>
      </c>
      <c r="U2645" s="49" t="s">
        <v>2146</v>
      </c>
      <c r="V2645" s="49">
        <v>0.38716777524115931</v>
      </c>
      <c r="W2645" s="49">
        <v>1.46361538099982</v>
      </c>
      <c r="X2645" s="49">
        <v>2.8030414572599698</v>
      </c>
      <c r="Y2645" s="49">
        <v>43.290639746693699</v>
      </c>
      <c r="Z2645" s="49">
        <v>0.42787999999999998</v>
      </c>
      <c r="AA2645" s="49">
        <v>144.40234570000001</v>
      </c>
      <c r="AB2645" s="49">
        <v>1.7927415840000001</v>
      </c>
      <c r="AC2645" s="51">
        <v>0.6227652678487694</v>
      </c>
      <c r="AD2645" s="53">
        <v>87500</v>
      </c>
      <c r="AE2645" s="51">
        <v>51.232723942400327</v>
      </c>
      <c r="AF2645" s="51">
        <v>135.81125908062333</v>
      </c>
      <c r="AG2645" s="51">
        <v>25.617105545906586</v>
      </c>
      <c r="AH2645" s="51">
        <v>0.20913398428149396</v>
      </c>
      <c r="AI2645" s="51">
        <v>0.18862284113498415</v>
      </c>
      <c r="AJ2645" s="51">
        <v>0.11715383591147577</v>
      </c>
      <c r="AK2645" s="51">
        <v>146.62353785954201</v>
      </c>
      <c r="AL2645" s="51">
        <v>89.855628908475254</v>
      </c>
      <c r="AM2645" s="51">
        <v>203.39144681060878</v>
      </c>
    </row>
    <row r="2646" spans="1:39">
      <c r="A2646" t="s">
        <v>5433</v>
      </c>
      <c r="B2646">
        <v>7</v>
      </c>
      <c r="C2646" t="s">
        <v>5434</v>
      </c>
      <c r="D2646" t="s">
        <v>4149</v>
      </c>
      <c r="E2646" t="s">
        <v>137</v>
      </c>
      <c r="F2646" t="s">
        <v>138</v>
      </c>
      <c r="G2646" t="s">
        <v>139</v>
      </c>
      <c r="H2646" t="s">
        <v>140</v>
      </c>
      <c r="I2646" t="s">
        <v>10</v>
      </c>
      <c r="J2646" t="s">
        <v>4150</v>
      </c>
      <c r="K2646">
        <v>50</v>
      </c>
      <c r="L2646">
        <v>79472120</v>
      </c>
      <c r="M2646" t="s">
        <v>2145</v>
      </c>
      <c r="N2646">
        <v>643</v>
      </c>
      <c r="O2646">
        <v>4489856.891520028</v>
      </c>
      <c r="P2646" s="49" t="s">
        <v>34</v>
      </c>
      <c r="Q2646" s="49">
        <v>8750000</v>
      </c>
      <c r="R2646" s="49">
        <v>32.510452999999998</v>
      </c>
      <c r="S2646" s="49">
        <v>52.540310169999998</v>
      </c>
      <c r="T2646" s="49">
        <v>91.068026500905589</v>
      </c>
      <c r="U2646" s="49" t="s">
        <v>2146</v>
      </c>
      <c r="V2646" s="49">
        <v>0.38716777524115931</v>
      </c>
      <c r="W2646" s="49">
        <v>1.46361538099982</v>
      </c>
      <c r="X2646" s="49">
        <v>2.8030414572599698</v>
      </c>
      <c r="Y2646" s="49">
        <v>43.290639746693699</v>
      </c>
      <c r="Z2646" s="49">
        <v>0.42787999999999998</v>
      </c>
      <c r="AA2646" s="49">
        <v>144.40234570000001</v>
      </c>
      <c r="AB2646" s="49">
        <v>1.7927415840000001</v>
      </c>
      <c r="AC2646" s="51">
        <v>0.6227652678487694</v>
      </c>
      <c r="AD2646" s="53">
        <v>87500</v>
      </c>
      <c r="AE2646" s="51">
        <v>51.312650188800319</v>
      </c>
      <c r="AF2646" s="51">
        <v>136.02313311975064</v>
      </c>
      <c r="AG2646" s="51">
        <v>25.661359421745555</v>
      </c>
      <c r="AH2646" s="51">
        <v>0.20886879780669043</v>
      </c>
      <c r="AI2646" s="51">
        <v>0.18865437689303974</v>
      </c>
      <c r="AJ2646" s="51">
        <v>0.11715383591147577</v>
      </c>
      <c r="AK2646" s="51">
        <v>146.64805177518113</v>
      </c>
      <c r="AL2646" s="51">
        <v>89.870651825933919</v>
      </c>
      <c r="AM2646" s="51">
        <v>203.42545172442834</v>
      </c>
    </row>
    <row r="2647" spans="1:39">
      <c r="A2647" t="s">
        <v>5435</v>
      </c>
      <c r="B2647">
        <v>7</v>
      </c>
      <c r="C2647" t="s">
        <v>5436</v>
      </c>
      <c r="D2647" t="s">
        <v>4149</v>
      </c>
      <c r="E2647" t="s">
        <v>137</v>
      </c>
      <c r="F2647" t="s">
        <v>138</v>
      </c>
      <c r="G2647" t="s">
        <v>139</v>
      </c>
      <c r="H2647" t="s">
        <v>140</v>
      </c>
      <c r="I2647" t="s">
        <v>10</v>
      </c>
      <c r="J2647" t="s">
        <v>4150</v>
      </c>
      <c r="K2647">
        <v>50</v>
      </c>
      <c r="L2647">
        <v>79472120</v>
      </c>
      <c r="M2647" t="s">
        <v>2145</v>
      </c>
      <c r="N2647">
        <v>644</v>
      </c>
      <c r="O2647">
        <v>4496850.4380800277</v>
      </c>
      <c r="P2647" s="49" t="s">
        <v>34</v>
      </c>
      <c r="Q2647" s="49">
        <v>8750000</v>
      </c>
      <c r="R2647" s="49">
        <v>32.510452999999998</v>
      </c>
      <c r="S2647" s="49">
        <v>52.540310169999998</v>
      </c>
      <c r="T2647" s="49">
        <v>91.068026500905589</v>
      </c>
      <c r="U2647" s="49" t="s">
        <v>2146</v>
      </c>
      <c r="V2647" s="49">
        <v>0.38716777524115931</v>
      </c>
      <c r="W2647" s="49">
        <v>1.46361538099982</v>
      </c>
      <c r="X2647" s="49">
        <v>2.8030414572599698</v>
      </c>
      <c r="Y2647" s="49">
        <v>43.290639746693699</v>
      </c>
      <c r="Z2647" s="49">
        <v>0.42787999999999998</v>
      </c>
      <c r="AA2647" s="49">
        <v>144.40234570000001</v>
      </c>
      <c r="AB2647" s="49">
        <v>1.7927415840000001</v>
      </c>
      <c r="AC2647" s="51">
        <v>0.6227652678487694</v>
      </c>
      <c r="AD2647" s="53">
        <v>87500</v>
      </c>
      <c r="AE2647" s="51">
        <v>51.392576435200318</v>
      </c>
      <c r="AF2647" s="51">
        <v>136.23500715887798</v>
      </c>
      <c r="AG2647" s="51">
        <v>25.705556960626932</v>
      </c>
      <c r="AH2647" s="51">
        <v>0.20860289945581453</v>
      </c>
      <c r="AI2647" s="51">
        <v>0.18868540103388387</v>
      </c>
      <c r="AJ2647" s="51">
        <v>0.11715383591147577</v>
      </c>
      <c r="AK2647" s="51">
        <v>146.67216799176578</v>
      </c>
      <c r="AL2647" s="51">
        <v>89.885431020596243</v>
      </c>
      <c r="AM2647" s="51">
        <v>203.45890496293529</v>
      </c>
    </row>
    <row r="2648" spans="1:39">
      <c r="A2648" t="s">
        <v>5437</v>
      </c>
      <c r="B2648">
        <v>7</v>
      </c>
      <c r="C2648" t="s">
        <v>5438</v>
      </c>
      <c r="D2648" t="s">
        <v>4149</v>
      </c>
      <c r="E2648" t="s">
        <v>137</v>
      </c>
      <c r="F2648" t="s">
        <v>138</v>
      </c>
      <c r="G2648" t="s">
        <v>139</v>
      </c>
      <c r="H2648" t="s">
        <v>140</v>
      </c>
      <c r="I2648" t="s">
        <v>10</v>
      </c>
      <c r="J2648" t="s">
        <v>4150</v>
      </c>
      <c r="K2648">
        <v>50</v>
      </c>
      <c r="L2648">
        <v>79472120</v>
      </c>
      <c r="M2648" t="s">
        <v>2145</v>
      </c>
      <c r="N2648">
        <v>645</v>
      </c>
      <c r="O2648">
        <v>4503843.9846400274</v>
      </c>
      <c r="P2648" s="49" t="s">
        <v>34</v>
      </c>
      <c r="Q2648" s="49">
        <v>8750000</v>
      </c>
      <c r="R2648" s="49">
        <v>32.510452999999998</v>
      </c>
      <c r="S2648" s="49">
        <v>52.540310169999998</v>
      </c>
      <c r="T2648" s="49">
        <v>91.068026500905589</v>
      </c>
      <c r="U2648" s="49" t="s">
        <v>2146</v>
      </c>
      <c r="V2648" s="49">
        <v>0.38716777524115931</v>
      </c>
      <c r="W2648" s="49">
        <v>1.46361538099982</v>
      </c>
      <c r="X2648" s="49">
        <v>2.8030414572599698</v>
      </c>
      <c r="Y2648" s="49">
        <v>43.290639746693699</v>
      </c>
      <c r="Z2648" s="49">
        <v>0.42787999999999998</v>
      </c>
      <c r="AA2648" s="49">
        <v>144.40234570000001</v>
      </c>
      <c r="AB2648" s="49">
        <v>1.7927415840000001</v>
      </c>
      <c r="AC2648" s="51">
        <v>0.6227652678487694</v>
      </c>
      <c r="AD2648" s="53">
        <v>87500</v>
      </c>
      <c r="AE2648" s="51">
        <v>51.472502681600311</v>
      </c>
      <c r="AF2648" s="51">
        <v>136.44688119800529</v>
      </c>
      <c r="AG2648" s="51">
        <v>25.74969801278904</v>
      </c>
      <c r="AH2648" s="51">
        <v>0.20833629426200792</v>
      </c>
      <c r="AI2648" s="51">
        <v>0.18871591484324432</v>
      </c>
      <c r="AJ2648" s="51">
        <v>0.11715383591147577</v>
      </c>
      <c r="AK2648" s="51">
        <v>146.69588750873984</v>
      </c>
      <c r="AL2648" s="51">
        <v>89.899967104953674</v>
      </c>
      <c r="AM2648" s="51">
        <v>203.49180791252601</v>
      </c>
    </row>
    <row r="2649" spans="1:39">
      <c r="A2649" t="s">
        <v>5439</v>
      </c>
      <c r="B2649">
        <v>7</v>
      </c>
      <c r="C2649" t="s">
        <v>5440</v>
      </c>
      <c r="D2649" t="s">
        <v>4149</v>
      </c>
      <c r="E2649" t="s">
        <v>137</v>
      </c>
      <c r="F2649" t="s">
        <v>138</v>
      </c>
      <c r="G2649" t="s">
        <v>139</v>
      </c>
      <c r="H2649" t="s">
        <v>140</v>
      </c>
      <c r="I2649" t="s">
        <v>10</v>
      </c>
      <c r="J2649" t="s">
        <v>4150</v>
      </c>
      <c r="K2649">
        <v>50</v>
      </c>
      <c r="L2649">
        <v>79472120</v>
      </c>
      <c r="M2649" t="s">
        <v>2145</v>
      </c>
      <c r="N2649">
        <v>646</v>
      </c>
      <c r="O2649">
        <v>4510837.5312000271</v>
      </c>
      <c r="P2649" s="49" t="s">
        <v>34</v>
      </c>
      <c r="Q2649" s="49">
        <v>8750000</v>
      </c>
      <c r="R2649" s="49">
        <v>32.510452999999998</v>
      </c>
      <c r="S2649" s="49">
        <v>52.540310169999998</v>
      </c>
      <c r="T2649" s="49">
        <v>91.068026500905589</v>
      </c>
      <c r="U2649" s="49" t="s">
        <v>2146</v>
      </c>
      <c r="V2649" s="49">
        <v>0.38716777524115931</v>
      </c>
      <c r="W2649" s="49">
        <v>1.46361538099982</v>
      </c>
      <c r="X2649" s="49">
        <v>2.8030414572599698</v>
      </c>
      <c r="Y2649" s="49">
        <v>43.290639746693699</v>
      </c>
      <c r="Z2649" s="49">
        <v>0.42787999999999998</v>
      </c>
      <c r="AA2649" s="49">
        <v>144.40234570000001</v>
      </c>
      <c r="AB2649" s="49">
        <v>1.7927415840000001</v>
      </c>
      <c r="AC2649" s="51">
        <v>0.6227652678487694</v>
      </c>
      <c r="AD2649" s="53">
        <v>87500</v>
      </c>
      <c r="AE2649" s="51">
        <v>51.55242892800031</v>
      </c>
      <c r="AF2649" s="51">
        <v>136.65875523713262</v>
      </c>
      <c r="AG2649" s="51">
        <v>25.793782429535071</v>
      </c>
      <c r="AH2649" s="51">
        <v>0.20806898725112907</v>
      </c>
      <c r="AI2649" s="51">
        <v>0.18874591960666739</v>
      </c>
      <c r="AJ2649" s="51">
        <v>0.11715383591147577</v>
      </c>
      <c r="AK2649" s="51">
        <v>146.71921132540626</v>
      </c>
      <c r="AL2649" s="51">
        <v>89.914260691411215</v>
      </c>
      <c r="AM2649" s="51">
        <v>203.52416195940128</v>
      </c>
    </row>
    <row r="2650" spans="1:39">
      <c r="A2650" t="s">
        <v>5441</v>
      </c>
      <c r="B2650">
        <v>7</v>
      </c>
      <c r="C2650" t="s">
        <v>5442</v>
      </c>
      <c r="D2650" t="s">
        <v>4149</v>
      </c>
      <c r="E2650" t="s">
        <v>137</v>
      </c>
      <c r="F2650" t="s">
        <v>138</v>
      </c>
      <c r="G2650" t="s">
        <v>139</v>
      </c>
      <c r="H2650" t="s">
        <v>140</v>
      </c>
      <c r="I2650" t="s">
        <v>10</v>
      </c>
      <c r="J2650" t="s">
        <v>4150</v>
      </c>
      <c r="K2650">
        <v>50</v>
      </c>
      <c r="L2650">
        <v>79472120</v>
      </c>
      <c r="M2650" t="s">
        <v>2145</v>
      </c>
      <c r="N2650">
        <v>647</v>
      </c>
      <c r="O2650">
        <v>4517831.0777600268</v>
      </c>
      <c r="P2650" s="49" t="s">
        <v>34</v>
      </c>
      <c r="Q2650" s="49">
        <v>8750000</v>
      </c>
      <c r="R2650" s="49">
        <v>32.510452999999998</v>
      </c>
      <c r="S2650" s="49">
        <v>52.540310169999998</v>
      </c>
      <c r="T2650" s="49">
        <v>91.068026500905589</v>
      </c>
      <c r="U2650" s="49" t="s">
        <v>2146</v>
      </c>
      <c r="V2650" s="49">
        <v>0.38716777524115931</v>
      </c>
      <c r="W2650" s="49">
        <v>1.46361538099982</v>
      </c>
      <c r="X2650" s="49">
        <v>2.8030414572599698</v>
      </c>
      <c r="Y2650" s="49">
        <v>43.290639746693699</v>
      </c>
      <c r="Z2650" s="49">
        <v>0.42787999999999998</v>
      </c>
      <c r="AA2650" s="49">
        <v>144.40234570000001</v>
      </c>
      <c r="AB2650" s="49">
        <v>1.7927415840000001</v>
      </c>
      <c r="AC2650" s="51">
        <v>0.6227652678487694</v>
      </c>
      <c r="AD2650" s="53">
        <v>87500</v>
      </c>
      <c r="AE2650" s="51">
        <v>51.632355174400303</v>
      </c>
      <c r="AF2650" s="51">
        <v>136.87062927625993</v>
      </c>
      <c r="AG2650" s="51">
        <v>25.837810063231341</v>
      </c>
      <c r="AH2650" s="51">
        <v>0.2078009834409934</v>
      </c>
      <c r="AI2650" s="51">
        <v>0.18877541660950689</v>
      </c>
      <c r="AJ2650" s="51">
        <v>0.11715383591147577</v>
      </c>
      <c r="AK2650" s="51">
        <v>146.74214044091823</v>
      </c>
      <c r="AL2650" s="51">
        <v>89.928312392282166</v>
      </c>
      <c r="AM2650" s="51">
        <v>203.55596848955429</v>
      </c>
    </row>
    <row r="2651" spans="1:39">
      <c r="A2651" t="s">
        <v>5443</v>
      </c>
      <c r="B2651">
        <v>7</v>
      </c>
      <c r="C2651" t="s">
        <v>5444</v>
      </c>
      <c r="D2651" t="s">
        <v>4149</v>
      </c>
      <c r="E2651" t="s">
        <v>137</v>
      </c>
      <c r="F2651" t="s">
        <v>138</v>
      </c>
      <c r="G2651" t="s">
        <v>139</v>
      </c>
      <c r="H2651" t="s">
        <v>140</v>
      </c>
      <c r="I2651" t="s">
        <v>10</v>
      </c>
      <c r="J2651" t="s">
        <v>4150</v>
      </c>
      <c r="K2651">
        <v>50</v>
      </c>
      <c r="L2651">
        <v>79472120</v>
      </c>
      <c r="M2651" t="s">
        <v>2145</v>
      </c>
      <c r="N2651">
        <v>648</v>
      </c>
      <c r="O2651">
        <v>4524824.6243200265</v>
      </c>
      <c r="P2651" s="49" t="s">
        <v>34</v>
      </c>
      <c r="Q2651" s="49">
        <v>8750000</v>
      </c>
      <c r="R2651" s="49">
        <v>32.510452999999998</v>
      </c>
      <c r="S2651" s="49">
        <v>52.540310169999998</v>
      </c>
      <c r="T2651" s="49">
        <v>91.068026500905589</v>
      </c>
      <c r="U2651" s="49" t="s">
        <v>2146</v>
      </c>
      <c r="V2651" s="49">
        <v>0.38716777524115931</v>
      </c>
      <c r="W2651" s="49">
        <v>1.46361538099982</v>
      </c>
      <c r="X2651" s="49">
        <v>2.8030414572599698</v>
      </c>
      <c r="Y2651" s="49">
        <v>43.290639746693699</v>
      </c>
      <c r="Z2651" s="49">
        <v>0.42787999999999998</v>
      </c>
      <c r="AA2651" s="49">
        <v>144.40234570000001</v>
      </c>
      <c r="AB2651" s="49">
        <v>1.7927415840000001</v>
      </c>
      <c r="AC2651" s="51">
        <v>0.6227652678487694</v>
      </c>
      <c r="AD2651" s="53">
        <v>87500</v>
      </c>
      <c r="AE2651" s="51">
        <v>51.712281420800302</v>
      </c>
      <c r="AF2651" s="51">
        <v>137.08250331538727</v>
      </c>
      <c r="AG2651" s="51">
        <v>25.881780767305791</v>
      </c>
      <c r="AH2651" s="51">
        <v>0.20753228784213365</v>
      </c>
      <c r="AI2651" s="51">
        <v>0.18880440713691438</v>
      </c>
      <c r="AJ2651" s="51">
        <v>0.11715383591147577</v>
      </c>
      <c r="AK2651" s="51">
        <v>146.76467585427179</v>
      </c>
      <c r="AL2651" s="51">
        <v>89.942122819783492</v>
      </c>
      <c r="AM2651" s="51">
        <v>203.58722888876008</v>
      </c>
    </row>
    <row r="2652" spans="1:39">
      <c r="A2652" t="s">
        <v>5445</v>
      </c>
      <c r="B2652">
        <v>7</v>
      </c>
      <c r="C2652" t="s">
        <v>5446</v>
      </c>
      <c r="D2652" t="s">
        <v>4149</v>
      </c>
      <c r="E2652" t="s">
        <v>137</v>
      </c>
      <c r="F2652" t="s">
        <v>138</v>
      </c>
      <c r="G2652" t="s">
        <v>139</v>
      </c>
      <c r="H2652" t="s">
        <v>140</v>
      </c>
      <c r="I2652" t="s">
        <v>10</v>
      </c>
      <c r="J2652" t="s">
        <v>4150</v>
      </c>
      <c r="K2652">
        <v>50</v>
      </c>
      <c r="L2652">
        <v>79472120</v>
      </c>
      <c r="M2652" t="s">
        <v>2145</v>
      </c>
      <c r="N2652">
        <v>649</v>
      </c>
      <c r="O2652">
        <v>4531818.1708800262</v>
      </c>
      <c r="P2652" s="49" t="s">
        <v>34</v>
      </c>
      <c r="Q2652" s="49">
        <v>8750000</v>
      </c>
      <c r="R2652" s="49">
        <v>32.510452999999998</v>
      </c>
      <c r="S2652" s="49">
        <v>52.540310169999998</v>
      </c>
      <c r="T2652" s="49">
        <v>91.068026500905589</v>
      </c>
      <c r="U2652" s="49" t="s">
        <v>2146</v>
      </c>
      <c r="V2652" s="49">
        <v>0.38716777524115931</v>
      </c>
      <c r="W2652" s="49">
        <v>1.46361538099982</v>
      </c>
      <c r="X2652" s="49">
        <v>2.8030414572599698</v>
      </c>
      <c r="Y2652" s="49">
        <v>43.290639746693699</v>
      </c>
      <c r="Z2652" s="49">
        <v>0.42787999999999998</v>
      </c>
      <c r="AA2652" s="49">
        <v>144.40234570000001</v>
      </c>
      <c r="AB2652" s="49">
        <v>1.7927415840000001</v>
      </c>
      <c r="AC2652" s="51">
        <v>0.6227652678487694</v>
      </c>
      <c r="AD2652" s="53">
        <v>87500</v>
      </c>
      <c r="AE2652" s="51">
        <v>51.792207667200302</v>
      </c>
      <c r="AF2652" s="51">
        <v>137.29437735451461</v>
      </c>
      <c r="AG2652" s="51">
        <v>25.925694396246271</v>
      </c>
      <c r="AH2652" s="51">
        <v>0.20726290545717885</v>
      </c>
      <c r="AI2652" s="51">
        <v>0.18883289247382834</v>
      </c>
      <c r="AJ2652" s="51">
        <v>0.11715383591147577</v>
      </c>
      <c r="AK2652" s="51">
        <v>146.78681856429733</v>
      </c>
      <c r="AL2652" s="51">
        <v>89.955692586030636</v>
      </c>
      <c r="AM2652" s="51">
        <v>203.61794454256403</v>
      </c>
    </row>
    <row r="2653" spans="1:39">
      <c r="A2653" t="s">
        <v>5447</v>
      </c>
      <c r="B2653">
        <v>7</v>
      </c>
      <c r="C2653" t="s">
        <v>5448</v>
      </c>
      <c r="D2653" t="s">
        <v>4149</v>
      </c>
      <c r="E2653" t="s">
        <v>137</v>
      </c>
      <c r="F2653" t="s">
        <v>138</v>
      </c>
      <c r="G2653" t="s">
        <v>139</v>
      </c>
      <c r="H2653" t="s">
        <v>140</v>
      </c>
      <c r="I2653" t="s">
        <v>10</v>
      </c>
      <c r="J2653" t="s">
        <v>4150</v>
      </c>
      <c r="K2653">
        <v>50</v>
      </c>
      <c r="L2653">
        <v>79472120</v>
      </c>
      <c r="M2653" t="s">
        <v>2145</v>
      </c>
      <c r="N2653">
        <v>650</v>
      </c>
      <c r="O2653">
        <v>4538811.7174400259</v>
      </c>
      <c r="P2653" s="49" t="s">
        <v>34</v>
      </c>
      <c r="Q2653" s="49">
        <v>8750000</v>
      </c>
      <c r="R2653" s="49">
        <v>32.510452999999998</v>
      </c>
      <c r="S2653" s="49">
        <v>52.540310169999998</v>
      </c>
      <c r="T2653" s="49">
        <v>91.068026500905589</v>
      </c>
      <c r="U2653" s="49" t="s">
        <v>2146</v>
      </c>
      <c r="V2653" s="49">
        <v>0.38716777524115931</v>
      </c>
      <c r="W2653" s="49">
        <v>1.46361538099982</v>
      </c>
      <c r="X2653" s="49">
        <v>2.8030414572599698</v>
      </c>
      <c r="Y2653" s="49">
        <v>43.290639746693699</v>
      </c>
      <c r="Z2653" s="49">
        <v>0.42787999999999998</v>
      </c>
      <c r="AA2653" s="49">
        <v>144.40234570000001</v>
      </c>
      <c r="AB2653" s="49">
        <v>1.7927415840000001</v>
      </c>
      <c r="AC2653" s="51">
        <v>0.6227652678487694</v>
      </c>
      <c r="AD2653" s="53">
        <v>87500</v>
      </c>
      <c r="AE2653" s="51">
        <v>51.872133913600294</v>
      </c>
      <c r="AF2653" s="51">
        <v>137.50625139364195</v>
      </c>
      <c r="AG2653" s="51">
        <v>25.969550805598921</v>
      </c>
      <c r="AH2653" s="51">
        <v>0.20699284128100023</v>
      </c>
      <c r="AI2653" s="51">
        <v>0.1888608739049642</v>
      </c>
      <c r="AJ2653" s="51">
        <v>0.11715383591147577</v>
      </c>
      <c r="AK2653" s="51">
        <v>146.80856956965187</v>
      </c>
      <c r="AL2653" s="51">
        <v>89.969022303032787</v>
      </c>
      <c r="AM2653" s="51">
        <v>203.64811683627093</v>
      </c>
    </row>
    <row r="2654" spans="1:39">
      <c r="A2654" t="s">
        <v>5449</v>
      </c>
      <c r="B2654">
        <v>7</v>
      </c>
      <c r="C2654" t="s">
        <v>5450</v>
      </c>
      <c r="D2654" t="s">
        <v>4149</v>
      </c>
      <c r="E2654" t="s">
        <v>137</v>
      </c>
      <c r="F2654" t="s">
        <v>138</v>
      </c>
      <c r="G2654" t="s">
        <v>139</v>
      </c>
      <c r="H2654" t="s">
        <v>140</v>
      </c>
      <c r="I2654" t="s">
        <v>10</v>
      </c>
      <c r="J2654" t="s">
        <v>4150</v>
      </c>
      <c r="K2654">
        <v>50</v>
      </c>
      <c r="L2654">
        <v>79472120</v>
      </c>
      <c r="M2654" t="s">
        <v>2145</v>
      </c>
      <c r="N2654">
        <v>651</v>
      </c>
      <c r="O2654">
        <v>4545805.2640000256</v>
      </c>
      <c r="P2654" s="49" t="s">
        <v>34</v>
      </c>
      <c r="Q2654" s="49">
        <v>8750000</v>
      </c>
      <c r="R2654" s="49">
        <v>32.510452999999998</v>
      </c>
      <c r="S2654" s="49">
        <v>52.540310169999998</v>
      </c>
      <c r="T2654" s="49">
        <v>91.068026500905589</v>
      </c>
      <c r="U2654" s="49" t="s">
        <v>2146</v>
      </c>
      <c r="V2654" s="49">
        <v>0.38716777524115931</v>
      </c>
      <c r="W2654" s="49">
        <v>1.46361538099982</v>
      </c>
      <c r="X2654" s="49">
        <v>2.8030414572599698</v>
      </c>
      <c r="Y2654" s="49">
        <v>43.290639746693699</v>
      </c>
      <c r="Z2654" s="49">
        <v>0.42787999999999998</v>
      </c>
      <c r="AA2654" s="49">
        <v>144.40234570000001</v>
      </c>
      <c r="AB2654" s="49">
        <v>1.7927415840000001</v>
      </c>
      <c r="AC2654" s="51">
        <v>0.6227652678487694</v>
      </c>
      <c r="AD2654" s="53">
        <v>87500</v>
      </c>
      <c r="AE2654" s="51">
        <v>51.952060160000293</v>
      </c>
      <c r="AF2654" s="51">
        <v>137.71812543276926</v>
      </c>
      <c r="AG2654" s="51">
        <v>26.013349851966503</v>
      </c>
      <c r="AH2654" s="51">
        <v>0.20672210030066049</v>
      </c>
      <c r="AI2654" s="51">
        <v>0.18888835271480373</v>
      </c>
      <c r="AJ2654" s="51">
        <v>0.11715383591147577</v>
      </c>
      <c r="AK2654" s="51">
        <v>146.82992986881075</v>
      </c>
      <c r="AL2654" s="51">
        <v>89.982112582687847</v>
      </c>
      <c r="AM2654" s="51">
        <v>203.67774715493363</v>
      </c>
    </row>
    <row r="2655" spans="1:39">
      <c r="A2655" t="s">
        <v>5451</v>
      </c>
      <c r="B2655">
        <v>7</v>
      </c>
      <c r="C2655" t="s">
        <v>5452</v>
      </c>
      <c r="D2655" t="s">
        <v>4149</v>
      </c>
      <c r="E2655" t="s">
        <v>137</v>
      </c>
      <c r="F2655" t="s">
        <v>138</v>
      </c>
      <c r="G2655" t="s">
        <v>139</v>
      </c>
      <c r="H2655" t="s">
        <v>140</v>
      </c>
      <c r="I2655" t="s">
        <v>10</v>
      </c>
      <c r="J2655" t="s">
        <v>4150</v>
      </c>
      <c r="K2655">
        <v>50</v>
      </c>
      <c r="L2655">
        <v>79472120</v>
      </c>
      <c r="M2655" t="s">
        <v>2145</v>
      </c>
      <c r="N2655">
        <v>652</v>
      </c>
      <c r="O2655">
        <v>4552798.8105600253</v>
      </c>
      <c r="P2655" s="49" t="s">
        <v>34</v>
      </c>
      <c r="Q2655" s="49">
        <v>8750000</v>
      </c>
      <c r="R2655" s="49">
        <v>32.510452999999998</v>
      </c>
      <c r="S2655" s="49">
        <v>52.540310169999998</v>
      </c>
      <c r="T2655" s="49">
        <v>91.068026500905589</v>
      </c>
      <c r="U2655" s="49" t="s">
        <v>2146</v>
      </c>
      <c r="V2655" s="49">
        <v>0.38716777524115931</v>
      </c>
      <c r="W2655" s="49">
        <v>1.46361538099982</v>
      </c>
      <c r="X2655" s="49">
        <v>2.8030414572599698</v>
      </c>
      <c r="Y2655" s="49">
        <v>43.290639746693699</v>
      </c>
      <c r="Z2655" s="49">
        <v>0.42787999999999998</v>
      </c>
      <c r="AA2655" s="49">
        <v>144.40234570000001</v>
      </c>
      <c r="AB2655" s="49">
        <v>1.7927415840000001</v>
      </c>
      <c r="AC2655" s="51">
        <v>0.6227652678487694</v>
      </c>
      <c r="AD2655" s="53">
        <v>87500</v>
      </c>
      <c r="AE2655" s="51">
        <v>52.031986406400286</v>
      </c>
      <c r="AF2655" s="51">
        <v>137.92999947189659</v>
      </c>
      <c r="AG2655" s="51">
        <v>26.057091393006772</v>
      </c>
      <c r="AH2655" s="51">
        <v>0.20645068749541479</v>
      </c>
      <c r="AI2655" s="51">
        <v>0.18891533018758502</v>
      </c>
      <c r="AJ2655" s="51">
        <v>0.11715383591147577</v>
      </c>
      <c r="AK2655" s="51">
        <v>146.85090046005993</v>
      </c>
      <c r="AL2655" s="51">
        <v>89.994964036777588</v>
      </c>
      <c r="AM2655" s="51">
        <v>203.70683688334225</v>
      </c>
    </row>
    <row r="2656" spans="1:39">
      <c r="A2656" t="s">
        <v>5453</v>
      </c>
      <c r="B2656">
        <v>7</v>
      </c>
      <c r="C2656" t="s">
        <v>5454</v>
      </c>
      <c r="D2656" t="s">
        <v>4149</v>
      </c>
      <c r="E2656" t="s">
        <v>137</v>
      </c>
      <c r="F2656" t="s">
        <v>138</v>
      </c>
      <c r="G2656" t="s">
        <v>139</v>
      </c>
      <c r="H2656" t="s">
        <v>140</v>
      </c>
      <c r="I2656" t="s">
        <v>10</v>
      </c>
      <c r="J2656" t="s">
        <v>4150</v>
      </c>
      <c r="K2656">
        <v>50</v>
      </c>
      <c r="L2656">
        <v>79472120</v>
      </c>
      <c r="M2656" t="s">
        <v>2145</v>
      </c>
      <c r="N2656">
        <v>653</v>
      </c>
      <c r="O2656">
        <v>4559792.357120025</v>
      </c>
      <c r="P2656" s="49" t="s">
        <v>34</v>
      </c>
      <c r="Q2656" s="49">
        <v>8750000</v>
      </c>
      <c r="R2656" s="49">
        <v>32.510452999999998</v>
      </c>
      <c r="S2656" s="49">
        <v>52.540310169999998</v>
      </c>
      <c r="T2656" s="49">
        <v>91.068026500905589</v>
      </c>
      <c r="U2656" s="49" t="s">
        <v>2146</v>
      </c>
      <c r="V2656" s="49">
        <v>0.38716777524115931</v>
      </c>
      <c r="W2656" s="49">
        <v>1.46361538099982</v>
      </c>
      <c r="X2656" s="49">
        <v>2.8030414572599698</v>
      </c>
      <c r="Y2656" s="49">
        <v>43.290639746693699</v>
      </c>
      <c r="Z2656" s="49">
        <v>0.42787999999999998</v>
      </c>
      <c r="AA2656" s="49">
        <v>144.40234570000001</v>
      </c>
      <c r="AB2656" s="49">
        <v>1.7927415840000001</v>
      </c>
      <c r="AC2656" s="51">
        <v>0.6227652678487694</v>
      </c>
      <c r="AD2656" s="53">
        <v>87500</v>
      </c>
      <c r="AE2656" s="51">
        <v>52.111912652800285</v>
      </c>
      <c r="AF2656" s="51">
        <v>138.14187351102393</v>
      </c>
      <c r="AG2656" s="51">
        <v>26.100775287430736</v>
      </c>
      <c r="AH2656" s="51">
        <v>0.20617860783646838</v>
      </c>
      <c r="AI2656" s="51">
        <v>0.1889418076072919</v>
      </c>
      <c r="AJ2656" s="51">
        <v>0.11715383591147577</v>
      </c>
      <c r="AK2656" s="51">
        <v>146.87148234148773</v>
      </c>
      <c r="AL2656" s="51">
        <v>90.007577276962706</v>
      </c>
      <c r="AM2656" s="51">
        <v>203.73538740601273</v>
      </c>
    </row>
    <row r="2657" spans="1:39">
      <c r="A2657" t="s">
        <v>5455</v>
      </c>
      <c r="B2657">
        <v>7</v>
      </c>
      <c r="C2657" t="s">
        <v>5456</v>
      </c>
      <c r="D2657" t="s">
        <v>4149</v>
      </c>
      <c r="E2657" t="s">
        <v>137</v>
      </c>
      <c r="F2657" t="s">
        <v>138</v>
      </c>
      <c r="G2657" t="s">
        <v>139</v>
      </c>
      <c r="H2657" t="s">
        <v>140</v>
      </c>
      <c r="I2657" t="s">
        <v>10</v>
      </c>
      <c r="J2657" t="s">
        <v>4150</v>
      </c>
      <c r="K2657">
        <v>50</v>
      </c>
      <c r="L2657">
        <v>79472120</v>
      </c>
      <c r="M2657" t="s">
        <v>2145</v>
      </c>
      <c r="N2657">
        <v>654</v>
      </c>
      <c r="O2657">
        <v>4566785.9036800247</v>
      </c>
      <c r="P2657" s="49" t="s">
        <v>34</v>
      </c>
      <c r="Q2657" s="49">
        <v>8750000</v>
      </c>
      <c r="R2657" s="49">
        <v>32.510452999999998</v>
      </c>
      <c r="S2657" s="49">
        <v>52.540310169999998</v>
      </c>
      <c r="T2657" s="49">
        <v>91.068026500905589</v>
      </c>
      <c r="U2657" s="49" t="s">
        <v>2146</v>
      </c>
      <c r="V2657" s="49">
        <v>0.38716777524115931</v>
      </c>
      <c r="W2657" s="49">
        <v>1.46361538099982</v>
      </c>
      <c r="X2657" s="49">
        <v>2.8030414572599698</v>
      </c>
      <c r="Y2657" s="49">
        <v>43.290639746693699</v>
      </c>
      <c r="Z2657" s="49">
        <v>0.42787999999999998</v>
      </c>
      <c r="AA2657" s="49">
        <v>144.40234570000001</v>
      </c>
      <c r="AB2657" s="49">
        <v>1.7927415840000001</v>
      </c>
      <c r="AC2657" s="51">
        <v>0.6227652678487694</v>
      </c>
      <c r="AD2657" s="53">
        <v>87500</v>
      </c>
      <c r="AE2657" s="51">
        <v>52.191838899200285</v>
      </c>
      <c r="AF2657" s="51">
        <v>138.35374755015124</v>
      </c>
      <c r="AG2657" s="51">
        <v>26.144401395001008</v>
      </c>
      <c r="AH2657" s="51">
        <v>0.20590586628717963</v>
      </c>
      <c r="AI2657" s="51">
        <v>0.18896778625764393</v>
      </c>
      <c r="AJ2657" s="51">
        <v>0.11715383591147577</v>
      </c>
      <c r="AK2657" s="51">
        <v>146.89167651097702</v>
      </c>
      <c r="AL2657" s="51">
        <v>90.019952914777988</v>
      </c>
      <c r="AM2657" s="51">
        <v>203.76340010717604</v>
      </c>
    </row>
    <row r="2658" spans="1:39">
      <c r="A2658" t="s">
        <v>5457</v>
      </c>
      <c r="B2658">
        <v>7</v>
      </c>
      <c r="C2658" t="s">
        <v>5458</v>
      </c>
      <c r="D2658" t="s">
        <v>4149</v>
      </c>
      <c r="E2658" t="s">
        <v>137</v>
      </c>
      <c r="F2658" t="s">
        <v>138</v>
      </c>
      <c r="G2658" t="s">
        <v>139</v>
      </c>
      <c r="H2658" t="s">
        <v>140</v>
      </c>
      <c r="I2658" t="s">
        <v>10</v>
      </c>
      <c r="J2658" t="s">
        <v>4150</v>
      </c>
      <c r="K2658">
        <v>50</v>
      </c>
      <c r="L2658">
        <v>79472120</v>
      </c>
      <c r="M2658" t="s">
        <v>2145</v>
      </c>
      <c r="N2658">
        <v>655</v>
      </c>
      <c r="O2658">
        <v>4573779.4502400244</v>
      </c>
      <c r="P2658" s="49" t="s">
        <v>34</v>
      </c>
      <c r="Q2658" s="49">
        <v>8750000</v>
      </c>
      <c r="R2658" s="49">
        <v>32.510452999999998</v>
      </c>
      <c r="S2658" s="49">
        <v>52.540310169999998</v>
      </c>
      <c r="T2658" s="49">
        <v>91.068026500905589</v>
      </c>
      <c r="U2658" s="49" t="s">
        <v>2146</v>
      </c>
      <c r="V2658" s="49">
        <v>0.38716777524115931</v>
      </c>
      <c r="W2658" s="49">
        <v>1.46361538099982</v>
      </c>
      <c r="X2658" s="49">
        <v>2.8030414572599698</v>
      </c>
      <c r="Y2658" s="49">
        <v>43.290639746693699</v>
      </c>
      <c r="Z2658" s="49">
        <v>0.42787999999999998</v>
      </c>
      <c r="AA2658" s="49">
        <v>144.40234570000001</v>
      </c>
      <c r="AB2658" s="49">
        <v>1.7927415840000001</v>
      </c>
      <c r="AC2658" s="51">
        <v>0.6227652678487694</v>
      </c>
      <c r="AD2658" s="53">
        <v>87500</v>
      </c>
      <c r="AE2658" s="51">
        <v>52.271765145600277</v>
      </c>
      <c r="AF2658" s="51">
        <v>138.56562158927858</v>
      </c>
      <c r="AG2658" s="51">
        <v>26.187969576530111</v>
      </c>
      <c r="AH2658" s="51">
        <v>0.20563246780280894</v>
      </c>
      <c r="AI2658" s="51">
        <v>0.18899326742208608</v>
      </c>
      <c r="AJ2658" s="51">
        <v>0.11715383591147577</v>
      </c>
      <c r="AK2658" s="51">
        <v>146.91148396619721</v>
      </c>
      <c r="AL2658" s="51">
        <v>90.032091561627396</v>
      </c>
      <c r="AM2658" s="51">
        <v>203.79087637076702</v>
      </c>
    </row>
    <row r="2659" spans="1:39">
      <c r="A2659" t="s">
        <v>5459</v>
      </c>
      <c r="B2659">
        <v>7</v>
      </c>
      <c r="C2659" t="s">
        <v>5460</v>
      </c>
      <c r="D2659" t="s">
        <v>4149</v>
      </c>
      <c r="E2659" t="s">
        <v>137</v>
      </c>
      <c r="F2659" t="s">
        <v>138</v>
      </c>
      <c r="G2659" t="s">
        <v>139</v>
      </c>
      <c r="H2659" t="s">
        <v>140</v>
      </c>
      <c r="I2659" t="s">
        <v>10</v>
      </c>
      <c r="J2659" t="s">
        <v>4150</v>
      </c>
      <c r="K2659">
        <v>50</v>
      </c>
      <c r="L2659">
        <v>79472120</v>
      </c>
      <c r="M2659" t="s">
        <v>2145</v>
      </c>
      <c r="N2659">
        <v>656</v>
      </c>
      <c r="O2659">
        <v>4580772.9968000241</v>
      </c>
      <c r="P2659" s="49" t="s">
        <v>34</v>
      </c>
      <c r="Q2659" s="49">
        <v>8750000</v>
      </c>
      <c r="R2659" s="49">
        <v>32.510452999999998</v>
      </c>
      <c r="S2659" s="49">
        <v>52.540310169999998</v>
      </c>
      <c r="T2659" s="49">
        <v>91.068026500905589</v>
      </c>
      <c r="U2659" s="49" t="s">
        <v>2146</v>
      </c>
      <c r="V2659" s="49">
        <v>0.38716777524115931</v>
      </c>
      <c r="W2659" s="49">
        <v>1.46361538099982</v>
      </c>
      <c r="X2659" s="49">
        <v>2.8030414572599698</v>
      </c>
      <c r="Y2659" s="49">
        <v>43.290639746693699</v>
      </c>
      <c r="Z2659" s="49">
        <v>0.42787999999999998</v>
      </c>
      <c r="AA2659" s="49">
        <v>144.40234570000001</v>
      </c>
      <c r="AB2659" s="49">
        <v>1.7927415840000001</v>
      </c>
      <c r="AC2659" s="51">
        <v>0.6227652678487694</v>
      </c>
      <c r="AD2659" s="53">
        <v>87500</v>
      </c>
      <c r="AE2659" s="51">
        <v>52.351691392000276</v>
      </c>
      <c r="AF2659" s="51">
        <v>138.77749562840592</v>
      </c>
      <c r="AG2659" s="51">
        <v>26.231479693878747</v>
      </c>
      <c r="AH2659" s="51">
        <v>0.20535841733061652</v>
      </c>
      <c r="AI2659" s="51">
        <v>0.18901825238377851</v>
      </c>
      <c r="AJ2659" s="51">
        <v>0.11715383591147577</v>
      </c>
      <c r="AK2659" s="51">
        <v>146.93090570459637</v>
      </c>
      <c r="AL2659" s="51">
        <v>90.043993828779236</v>
      </c>
      <c r="AM2659" s="51">
        <v>203.8178175804135</v>
      </c>
    </row>
    <row r="2660" spans="1:39">
      <c r="A2660" t="s">
        <v>5461</v>
      </c>
      <c r="B2660">
        <v>7</v>
      </c>
      <c r="C2660" t="s">
        <v>5462</v>
      </c>
      <c r="D2660" t="s">
        <v>4149</v>
      </c>
      <c r="E2660" t="s">
        <v>137</v>
      </c>
      <c r="F2660" t="s">
        <v>138</v>
      </c>
      <c r="G2660" t="s">
        <v>139</v>
      </c>
      <c r="H2660" t="s">
        <v>140</v>
      </c>
      <c r="I2660" t="s">
        <v>10</v>
      </c>
      <c r="J2660" t="s">
        <v>4150</v>
      </c>
      <c r="K2660">
        <v>50</v>
      </c>
      <c r="L2660">
        <v>79472120</v>
      </c>
      <c r="M2660" t="s">
        <v>2145</v>
      </c>
      <c r="N2660">
        <v>657</v>
      </c>
      <c r="O2660">
        <v>4587766.5433600238</v>
      </c>
      <c r="P2660" s="49" t="s">
        <v>34</v>
      </c>
      <c r="Q2660" s="49">
        <v>8750000</v>
      </c>
      <c r="R2660" s="49">
        <v>32.510452999999998</v>
      </c>
      <c r="S2660" s="49">
        <v>52.540310169999998</v>
      </c>
      <c r="T2660" s="49">
        <v>91.068026500905589</v>
      </c>
      <c r="U2660" s="49" t="s">
        <v>2146</v>
      </c>
      <c r="V2660" s="49">
        <v>0.38716777524115931</v>
      </c>
      <c r="W2660" s="49">
        <v>1.46361538099982</v>
      </c>
      <c r="X2660" s="49">
        <v>2.8030414572599698</v>
      </c>
      <c r="Y2660" s="49">
        <v>43.290639746693699</v>
      </c>
      <c r="Z2660" s="49">
        <v>0.42787999999999998</v>
      </c>
      <c r="AA2660" s="49">
        <v>144.40234570000001</v>
      </c>
      <c r="AB2660" s="49">
        <v>1.7927415840000001</v>
      </c>
      <c r="AC2660" s="51">
        <v>0.6227652678487694</v>
      </c>
      <c r="AD2660" s="53">
        <v>87500</v>
      </c>
      <c r="AE2660" s="51">
        <v>52.431617638400269</v>
      </c>
      <c r="AF2660" s="51">
        <v>138.98936966753323</v>
      </c>
      <c r="AG2660" s="51">
        <v>26.274931609954077</v>
      </c>
      <c r="AH2660" s="51">
        <v>0.20508371980968054</v>
      </c>
      <c r="AI2660" s="51">
        <v>0.18904274242558627</v>
      </c>
      <c r="AJ2660" s="51">
        <v>0.11715383591147577</v>
      </c>
      <c r="AK2660" s="51">
        <v>146.94994272339312</v>
      </c>
      <c r="AL2660" s="51">
        <v>90.055660327361224</v>
      </c>
      <c r="AM2660" s="51">
        <v>203.844225119425</v>
      </c>
    </row>
    <row r="2661" spans="1:39">
      <c r="A2661" t="s">
        <v>5463</v>
      </c>
      <c r="B2661">
        <v>7</v>
      </c>
      <c r="C2661" t="s">
        <v>5464</v>
      </c>
      <c r="D2661" t="s">
        <v>4149</v>
      </c>
      <c r="E2661" t="s">
        <v>137</v>
      </c>
      <c r="F2661" t="s">
        <v>138</v>
      </c>
      <c r="G2661" t="s">
        <v>139</v>
      </c>
      <c r="H2661" t="s">
        <v>140</v>
      </c>
      <c r="I2661" t="s">
        <v>10</v>
      </c>
      <c r="J2661" t="s">
        <v>4150</v>
      </c>
      <c r="K2661">
        <v>50</v>
      </c>
      <c r="L2661">
        <v>79472120</v>
      </c>
      <c r="M2661" t="s">
        <v>2145</v>
      </c>
      <c r="N2661">
        <v>658</v>
      </c>
      <c r="O2661">
        <v>4594760.0899200235</v>
      </c>
      <c r="P2661" s="49" t="s">
        <v>34</v>
      </c>
      <c r="Q2661" s="49">
        <v>8750000</v>
      </c>
      <c r="R2661" s="49">
        <v>32.510452999999998</v>
      </c>
      <c r="S2661" s="49">
        <v>52.540310169999998</v>
      </c>
      <c r="T2661" s="49">
        <v>91.068026500905589</v>
      </c>
      <c r="U2661" s="49" t="s">
        <v>2146</v>
      </c>
      <c r="V2661" s="49">
        <v>0.38716777524115931</v>
      </c>
      <c r="W2661" s="49">
        <v>1.46361538099982</v>
      </c>
      <c r="X2661" s="49">
        <v>2.8030414572599698</v>
      </c>
      <c r="Y2661" s="49">
        <v>43.290639746693699</v>
      </c>
      <c r="Z2661" s="49">
        <v>0.42787999999999998</v>
      </c>
      <c r="AA2661" s="49">
        <v>144.40234570000001</v>
      </c>
      <c r="AB2661" s="49">
        <v>1.7927415840000001</v>
      </c>
      <c r="AC2661" s="51">
        <v>0.6227652678487694</v>
      </c>
      <c r="AD2661" s="53">
        <v>87500</v>
      </c>
      <c r="AE2661" s="51">
        <v>52.511543884800268</v>
      </c>
      <c r="AF2661" s="51">
        <v>139.20124370666056</v>
      </c>
      <c r="AG2661" s="51">
        <v>26.31832518870802</v>
      </c>
      <c r="AH2661" s="51">
        <v>0.20480838017093134</v>
      </c>
      <c r="AI2661" s="51">
        <v>0.1890667388300693</v>
      </c>
      <c r="AJ2661" s="51">
        <v>0.11715383591147577</v>
      </c>
      <c r="AK2661" s="51">
        <v>146.96859601956891</v>
      </c>
      <c r="AL2661" s="51">
        <v>90.067091668355715</v>
      </c>
      <c r="AM2661" s="51">
        <v>203.8701003707821</v>
      </c>
    </row>
    <row r="2662" spans="1:39">
      <c r="A2662" t="s">
        <v>5465</v>
      </c>
      <c r="B2662">
        <v>7</v>
      </c>
      <c r="C2662" t="s">
        <v>5466</v>
      </c>
      <c r="D2662" t="s">
        <v>4149</v>
      </c>
      <c r="E2662" t="s">
        <v>137</v>
      </c>
      <c r="F2662" t="s">
        <v>138</v>
      </c>
      <c r="G2662" t="s">
        <v>139</v>
      </c>
      <c r="H2662" t="s">
        <v>140</v>
      </c>
      <c r="I2662" t="s">
        <v>10</v>
      </c>
      <c r="J2662" t="s">
        <v>4150</v>
      </c>
      <c r="K2662">
        <v>50</v>
      </c>
      <c r="L2662">
        <v>79472120</v>
      </c>
      <c r="M2662" t="s">
        <v>2145</v>
      </c>
      <c r="N2662">
        <v>659</v>
      </c>
      <c r="O2662">
        <v>4601753.6364800232</v>
      </c>
      <c r="P2662" s="49" t="s">
        <v>34</v>
      </c>
      <c r="Q2662" s="49">
        <v>8750000</v>
      </c>
      <c r="R2662" s="49">
        <v>32.510452999999998</v>
      </c>
      <c r="S2662" s="49">
        <v>52.540310169999998</v>
      </c>
      <c r="T2662" s="49">
        <v>91.068026500905589</v>
      </c>
      <c r="U2662" s="49" t="s">
        <v>2146</v>
      </c>
      <c r="V2662" s="49">
        <v>0.38716777524115931</v>
      </c>
      <c r="W2662" s="49">
        <v>1.46361538099982</v>
      </c>
      <c r="X2662" s="49">
        <v>2.8030414572599698</v>
      </c>
      <c r="Y2662" s="49">
        <v>43.290639746693699</v>
      </c>
      <c r="Z2662" s="49">
        <v>0.42787999999999998</v>
      </c>
      <c r="AA2662" s="49">
        <v>144.40234570000001</v>
      </c>
      <c r="AB2662" s="49">
        <v>1.7927415840000001</v>
      </c>
      <c r="AC2662" s="51">
        <v>0.6227652678487694</v>
      </c>
      <c r="AD2662" s="53">
        <v>87500</v>
      </c>
      <c r="AE2662" s="51">
        <v>52.591470131200268</v>
      </c>
      <c r="AF2662" s="51">
        <v>139.4131177457879</v>
      </c>
      <c r="AG2662" s="51">
        <v>26.361660295135479</v>
      </c>
      <c r="AH2662" s="51">
        <v>0.20453240333713063</v>
      </c>
      <c r="AI2662" s="51">
        <v>0.18909024287947213</v>
      </c>
      <c r="AJ2662" s="51">
        <v>0.11715383591147577</v>
      </c>
      <c r="AK2662" s="51">
        <v>146.98686658986003</v>
      </c>
      <c r="AL2662" s="51">
        <v>90.078288462594841</v>
      </c>
      <c r="AM2662" s="51">
        <v>203.89544471712523</v>
      </c>
    </row>
    <row r="2663" spans="1:39">
      <c r="A2663" t="s">
        <v>5467</v>
      </c>
      <c r="B2663">
        <v>7</v>
      </c>
      <c r="C2663" t="s">
        <v>5468</v>
      </c>
      <c r="D2663" t="s">
        <v>4149</v>
      </c>
      <c r="E2663" t="s">
        <v>137</v>
      </c>
      <c r="F2663" t="s">
        <v>138</v>
      </c>
      <c r="G2663" t="s">
        <v>139</v>
      </c>
      <c r="H2663" t="s">
        <v>140</v>
      </c>
      <c r="I2663" t="s">
        <v>10</v>
      </c>
      <c r="J2663" t="s">
        <v>4150</v>
      </c>
      <c r="K2663">
        <v>50</v>
      </c>
      <c r="L2663">
        <v>79472120</v>
      </c>
      <c r="M2663" t="s">
        <v>2145</v>
      </c>
      <c r="N2663">
        <v>660</v>
      </c>
      <c r="O2663">
        <v>4608747.1830400229</v>
      </c>
      <c r="P2663" s="49" t="s">
        <v>34</v>
      </c>
      <c r="Q2663" s="49">
        <v>8750000</v>
      </c>
      <c r="R2663" s="49">
        <v>32.510452999999998</v>
      </c>
      <c r="S2663" s="49">
        <v>52.540310169999998</v>
      </c>
      <c r="T2663" s="49">
        <v>91.068026500905589</v>
      </c>
      <c r="U2663" s="49" t="s">
        <v>2146</v>
      </c>
      <c r="V2663" s="49">
        <v>0.38716777524115931</v>
      </c>
      <c r="W2663" s="49">
        <v>1.46361538099982</v>
      </c>
      <c r="X2663" s="49">
        <v>2.8030414572599698</v>
      </c>
      <c r="Y2663" s="49">
        <v>43.290639746693699</v>
      </c>
      <c r="Z2663" s="49">
        <v>0.42787999999999998</v>
      </c>
      <c r="AA2663" s="49">
        <v>144.40234570000001</v>
      </c>
      <c r="AB2663" s="49">
        <v>1.7927415840000001</v>
      </c>
      <c r="AC2663" s="51">
        <v>0.6227652678487694</v>
      </c>
      <c r="AD2663" s="53">
        <v>87500</v>
      </c>
      <c r="AE2663" s="51">
        <v>52.67139637760026</v>
      </c>
      <c r="AF2663" s="51">
        <v>139.62499178491521</v>
      </c>
      <c r="AG2663" s="51">
        <v>26.404936795272604</v>
      </c>
      <c r="AH2663" s="51">
        <v>0.20425579422272439</v>
      </c>
      <c r="AI2663" s="51">
        <v>0.18911325585571379</v>
      </c>
      <c r="AJ2663" s="51">
        <v>0.11715383591147577</v>
      </c>
      <c r="AK2663" s="51">
        <v>147.00475543074975</v>
      </c>
      <c r="AL2663" s="51">
        <v>90.089251320755636</v>
      </c>
      <c r="AM2663" s="51">
        <v>203.92025954074384</v>
      </c>
    </row>
    <row r="2664" spans="1:39">
      <c r="A2664" t="s">
        <v>5469</v>
      </c>
      <c r="B2664">
        <v>7</v>
      </c>
      <c r="C2664" t="s">
        <v>5470</v>
      </c>
      <c r="D2664" t="s">
        <v>4149</v>
      </c>
      <c r="E2664" t="s">
        <v>137</v>
      </c>
      <c r="F2664" t="s">
        <v>138</v>
      </c>
      <c r="G2664" t="s">
        <v>139</v>
      </c>
      <c r="H2664" t="s">
        <v>140</v>
      </c>
      <c r="I2664" t="s">
        <v>10</v>
      </c>
      <c r="J2664" t="s">
        <v>4150</v>
      </c>
      <c r="K2664">
        <v>50</v>
      </c>
      <c r="L2664">
        <v>79472120</v>
      </c>
      <c r="M2664" t="s">
        <v>2145</v>
      </c>
      <c r="N2664">
        <v>661</v>
      </c>
      <c r="O2664">
        <v>4615740.7296000225</v>
      </c>
      <c r="P2664" s="49" t="s">
        <v>34</v>
      </c>
      <c r="Q2664" s="49">
        <v>8750000</v>
      </c>
      <c r="R2664" s="49">
        <v>32.510452999999998</v>
      </c>
      <c r="S2664" s="49">
        <v>52.540310169999998</v>
      </c>
      <c r="T2664" s="49">
        <v>91.068026500905589</v>
      </c>
      <c r="U2664" s="49" t="s">
        <v>2146</v>
      </c>
      <c r="V2664" s="49">
        <v>0.38716777524115931</v>
      </c>
      <c r="W2664" s="49">
        <v>1.46361538099982</v>
      </c>
      <c r="X2664" s="49">
        <v>2.8030414572599698</v>
      </c>
      <c r="Y2664" s="49">
        <v>43.290639746693699</v>
      </c>
      <c r="Z2664" s="49">
        <v>0.42787999999999998</v>
      </c>
      <c r="AA2664" s="49">
        <v>144.40234570000001</v>
      </c>
      <c r="AB2664" s="49">
        <v>1.7927415840000001</v>
      </c>
      <c r="AC2664" s="51">
        <v>0.6227652678487694</v>
      </c>
      <c r="AD2664" s="53">
        <v>87500</v>
      </c>
      <c r="AE2664" s="51">
        <v>52.75132262400026</v>
      </c>
      <c r="AF2664" s="51">
        <v>139.83686582404255</v>
      </c>
      <c r="AG2664" s="51">
        <v>26.448154556195053</v>
      </c>
      <c r="AH2664" s="51">
        <v>0.20397855773389362</v>
      </c>
      <c r="AI2664" s="51">
        <v>0.18913577904037768</v>
      </c>
      <c r="AJ2664" s="51">
        <v>0.11715383591147577</v>
      </c>
      <c r="AK2664" s="51">
        <v>147.02226353846041</v>
      </c>
      <c r="AL2664" s="51">
        <v>90.099980853355291</v>
      </c>
      <c r="AM2664" s="51">
        <v>203.94454622356554</v>
      </c>
    </row>
    <row r="2665" spans="1:39">
      <c r="A2665" t="s">
        <v>5471</v>
      </c>
      <c r="B2665">
        <v>7</v>
      </c>
      <c r="C2665" t="s">
        <v>5472</v>
      </c>
      <c r="D2665" t="s">
        <v>4149</v>
      </c>
      <c r="E2665" t="s">
        <v>137</v>
      </c>
      <c r="F2665" t="s">
        <v>138</v>
      </c>
      <c r="G2665" t="s">
        <v>139</v>
      </c>
      <c r="H2665" t="s">
        <v>140</v>
      </c>
      <c r="I2665" t="s">
        <v>10</v>
      </c>
      <c r="J2665" t="s">
        <v>4150</v>
      </c>
      <c r="K2665">
        <v>50</v>
      </c>
      <c r="L2665">
        <v>79472120</v>
      </c>
      <c r="M2665" t="s">
        <v>2145</v>
      </c>
      <c r="N2665">
        <v>662</v>
      </c>
      <c r="O2665">
        <v>4622734.2761600222</v>
      </c>
      <c r="P2665" s="49" t="s">
        <v>34</v>
      </c>
      <c r="Q2665" s="49">
        <v>8750000</v>
      </c>
      <c r="R2665" s="49">
        <v>32.510452999999998</v>
      </c>
      <c r="S2665" s="49">
        <v>52.540310169999998</v>
      </c>
      <c r="T2665" s="49">
        <v>91.068026500905589</v>
      </c>
      <c r="U2665" s="49" t="s">
        <v>2146</v>
      </c>
      <c r="V2665" s="49">
        <v>0.38716777524115931</v>
      </c>
      <c r="W2665" s="49">
        <v>1.46361538099982</v>
      </c>
      <c r="X2665" s="49">
        <v>2.8030414572599698</v>
      </c>
      <c r="Y2665" s="49">
        <v>43.290639746693699</v>
      </c>
      <c r="Z2665" s="49">
        <v>0.42787999999999998</v>
      </c>
      <c r="AA2665" s="49">
        <v>144.40234570000001</v>
      </c>
      <c r="AB2665" s="49">
        <v>1.7927415840000001</v>
      </c>
      <c r="AC2665" s="51">
        <v>0.6227652678487694</v>
      </c>
      <c r="AD2665" s="53">
        <v>87500</v>
      </c>
      <c r="AE2665" s="51">
        <v>52.831248870400252</v>
      </c>
      <c r="AF2665" s="51">
        <v>140.04873986316986</v>
      </c>
      <c r="AG2665" s="51">
        <v>26.491313446016182</v>
      </c>
      <c r="AH2665" s="51">
        <v>0.20370069876845939</v>
      </c>
      <c r="AI2665" s="51">
        <v>0.18915781371470156</v>
      </c>
      <c r="AJ2665" s="51">
        <v>0.11715383591147577</v>
      </c>
      <c r="AK2665" s="51">
        <v>147.0393919089457</v>
      </c>
      <c r="AL2665" s="51">
        <v>90.110477670746278</v>
      </c>
      <c r="AM2665" s="51">
        <v>203.96830614714514</v>
      </c>
    </row>
    <row r="2666" spans="1:39">
      <c r="A2666" t="s">
        <v>5473</v>
      </c>
      <c r="B2666">
        <v>7</v>
      </c>
      <c r="C2666" t="s">
        <v>5474</v>
      </c>
      <c r="D2666" t="s">
        <v>4149</v>
      </c>
      <c r="E2666" t="s">
        <v>137</v>
      </c>
      <c r="F2666" t="s">
        <v>138</v>
      </c>
      <c r="G2666" t="s">
        <v>139</v>
      </c>
      <c r="H2666" t="s">
        <v>140</v>
      </c>
      <c r="I2666" t="s">
        <v>10</v>
      </c>
      <c r="J2666" t="s">
        <v>4150</v>
      </c>
      <c r="K2666">
        <v>50</v>
      </c>
      <c r="L2666">
        <v>79472120</v>
      </c>
      <c r="M2666" t="s">
        <v>2145</v>
      </c>
      <c r="N2666">
        <v>663</v>
      </c>
      <c r="O2666">
        <v>4629727.8227200219</v>
      </c>
      <c r="P2666" s="49" t="s">
        <v>34</v>
      </c>
      <c r="Q2666" s="49">
        <v>8750000</v>
      </c>
      <c r="R2666" s="49">
        <v>32.510452999999998</v>
      </c>
      <c r="S2666" s="49">
        <v>52.540310169999998</v>
      </c>
      <c r="T2666" s="49">
        <v>91.068026500905589</v>
      </c>
      <c r="U2666" s="49" t="s">
        <v>2146</v>
      </c>
      <c r="V2666" s="49">
        <v>0.38716777524115931</v>
      </c>
      <c r="W2666" s="49">
        <v>1.46361538099982</v>
      </c>
      <c r="X2666" s="49">
        <v>2.8030414572599698</v>
      </c>
      <c r="Y2666" s="49">
        <v>43.290639746693699</v>
      </c>
      <c r="Z2666" s="49">
        <v>0.42787999999999998</v>
      </c>
      <c r="AA2666" s="49">
        <v>144.40234570000001</v>
      </c>
      <c r="AB2666" s="49">
        <v>1.7927415840000001</v>
      </c>
      <c r="AC2666" s="51">
        <v>0.6227652678487694</v>
      </c>
      <c r="AD2666" s="53">
        <v>87500</v>
      </c>
      <c r="AE2666" s="51">
        <v>52.911175116800251</v>
      </c>
      <c r="AF2666" s="51">
        <v>140.26061390229719</v>
      </c>
      <c r="AG2666" s="51">
        <v>26.534413333885304</v>
      </c>
      <c r="AH2666" s="51">
        <v>0.20342222221580758</v>
      </c>
      <c r="AI2666" s="51">
        <v>0.18917936115956727</v>
      </c>
      <c r="AJ2666" s="51">
        <v>0.11715383591147577</v>
      </c>
      <c r="AK2666" s="51">
        <v>147.05614153788267</v>
      </c>
      <c r="AL2666" s="51">
        <v>90.120742383111605</v>
      </c>
      <c r="AM2666" s="51">
        <v>203.99154069265373</v>
      </c>
    </row>
    <row r="2667" spans="1:39">
      <c r="A2667" t="s">
        <v>5475</v>
      </c>
      <c r="B2667">
        <v>7</v>
      </c>
      <c r="C2667" t="s">
        <v>5476</v>
      </c>
      <c r="D2667" t="s">
        <v>4149</v>
      </c>
      <c r="E2667" t="s">
        <v>137</v>
      </c>
      <c r="F2667" t="s">
        <v>138</v>
      </c>
      <c r="G2667" t="s">
        <v>139</v>
      </c>
      <c r="H2667" t="s">
        <v>140</v>
      </c>
      <c r="I2667" t="s">
        <v>10</v>
      </c>
      <c r="J2667" t="s">
        <v>4150</v>
      </c>
      <c r="K2667">
        <v>50</v>
      </c>
      <c r="L2667">
        <v>79472120</v>
      </c>
      <c r="M2667" t="s">
        <v>2145</v>
      </c>
      <c r="N2667">
        <v>664</v>
      </c>
      <c r="O2667">
        <v>4636721.3692800216</v>
      </c>
      <c r="P2667" s="49" t="s">
        <v>34</v>
      </c>
      <c r="Q2667" s="49">
        <v>8750000</v>
      </c>
      <c r="R2667" s="49">
        <v>32.510452999999998</v>
      </c>
      <c r="S2667" s="49">
        <v>52.540310169999998</v>
      </c>
      <c r="T2667" s="49">
        <v>91.068026500905589</v>
      </c>
      <c r="U2667" s="49" t="s">
        <v>2146</v>
      </c>
      <c r="V2667" s="49">
        <v>0.38716777524115931</v>
      </c>
      <c r="W2667" s="49">
        <v>1.46361538099982</v>
      </c>
      <c r="X2667" s="49">
        <v>2.8030414572599698</v>
      </c>
      <c r="Y2667" s="49">
        <v>43.290639746693699</v>
      </c>
      <c r="Z2667" s="49">
        <v>0.42787999999999998</v>
      </c>
      <c r="AA2667" s="49">
        <v>144.40234570000001</v>
      </c>
      <c r="AB2667" s="49">
        <v>1.7927415840000001</v>
      </c>
      <c r="AC2667" s="51">
        <v>0.6227652678487694</v>
      </c>
      <c r="AD2667" s="53">
        <v>87500</v>
      </c>
      <c r="AE2667" s="51">
        <v>52.991101363200251</v>
      </c>
      <c r="AF2667" s="51">
        <v>140.47248794142453</v>
      </c>
      <c r="AG2667" s="51">
        <v>26.577454089985853</v>
      </c>
      <c r="AH2667" s="51">
        <v>0.20314313295684622</v>
      </c>
      <c r="AI2667" s="51">
        <v>0.18920042265549078</v>
      </c>
      <c r="AJ2667" s="51">
        <v>0.11715383591147577</v>
      </c>
      <c r="AK2667" s="51">
        <v>147.07251342066388</v>
      </c>
      <c r="AL2667" s="51">
        <v>90.130775600459899</v>
      </c>
      <c r="AM2667" s="51">
        <v>204.01425124086782</v>
      </c>
    </row>
    <row r="2668" spans="1:39">
      <c r="A2668" t="s">
        <v>5477</v>
      </c>
      <c r="B2668">
        <v>7</v>
      </c>
      <c r="C2668" t="s">
        <v>5478</v>
      </c>
      <c r="D2668" t="s">
        <v>4149</v>
      </c>
      <c r="E2668" t="s">
        <v>137</v>
      </c>
      <c r="F2668" t="s">
        <v>138</v>
      </c>
      <c r="G2668" t="s">
        <v>139</v>
      </c>
      <c r="H2668" t="s">
        <v>140</v>
      </c>
      <c r="I2668" t="s">
        <v>10</v>
      </c>
      <c r="J2668" t="s">
        <v>4150</v>
      </c>
      <c r="K2668">
        <v>50</v>
      </c>
      <c r="L2668">
        <v>79472120</v>
      </c>
      <c r="M2668" t="s">
        <v>2145</v>
      </c>
      <c r="N2668">
        <v>665</v>
      </c>
      <c r="O2668">
        <v>4643714.9158400213</v>
      </c>
      <c r="P2668" s="49" t="s">
        <v>34</v>
      </c>
      <c r="Q2668" s="49">
        <v>8750000</v>
      </c>
      <c r="R2668" s="49">
        <v>32.510452999999998</v>
      </c>
      <c r="S2668" s="49">
        <v>52.540310169999998</v>
      </c>
      <c r="T2668" s="49">
        <v>91.068026500905589</v>
      </c>
      <c r="U2668" s="49" t="s">
        <v>2146</v>
      </c>
      <c r="V2668" s="49">
        <v>0.38716777524115931</v>
      </c>
      <c r="W2668" s="49">
        <v>1.46361538099982</v>
      </c>
      <c r="X2668" s="49">
        <v>2.8030414572599698</v>
      </c>
      <c r="Y2668" s="49">
        <v>43.290639746693699</v>
      </c>
      <c r="Z2668" s="49">
        <v>0.42787999999999998</v>
      </c>
      <c r="AA2668" s="49">
        <v>144.40234570000001</v>
      </c>
      <c r="AB2668" s="49">
        <v>1.7927415840000001</v>
      </c>
      <c r="AC2668" s="51">
        <v>0.6227652678487694</v>
      </c>
      <c r="AD2668" s="53">
        <v>87500</v>
      </c>
      <c r="AE2668" s="51">
        <v>53.071027609600243</v>
      </c>
      <c r="AF2668" s="51">
        <v>140.68436198055184</v>
      </c>
      <c r="AG2668" s="51">
        <v>26.620435585533635</v>
      </c>
      <c r="AH2668" s="51">
        <v>0.20286343586415151</v>
      </c>
      <c r="AI2668" s="51">
        <v>0.18922099948261226</v>
      </c>
      <c r="AJ2668" s="51">
        <v>0.11715383591147577</v>
      </c>
      <c r="AK2668" s="51">
        <v>147.08850855238981</v>
      </c>
      <c r="AL2668" s="51">
        <v>90.140577932620815</v>
      </c>
      <c r="AM2668" s="51">
        <v>204.03643917215879</v>
      </c>
    </row>
    <row r="2669" spans="1:39">
      <c r="A2669" t="s">
        <v>5479</v>
      </c>
      <c r="B2669">
        <v>7</v>
      </c>
      <c r="C2669" t="s">
        <v>5480</v>
      </c>
      <c r="D2669" t="s">
        <v>4149</v>
      </c>
      <c r="E2669" t="s">
        <v>137</v>
      </c>
      <c r="F2669" t="s">
        <v>138</v>
      </c>
      <c r="G2669" t="s">
        <v>139</v>
      </c>
      <c r="H2669" t="s">
        <v>140</v>
      </c>
      <c r="I2669" t="s">
        <v>10</v>
      </c>
      <c r="J2669" t="s">
        <v>4150</v>
      </c>
      <c r="K2669">
        <v>50</v>
      </c>
      <c r="L2669">
        <v>79472120</v>
      </c>
      <c r="M2669" t="s">
        <v>2145</v>
      </c>
      <c r="N2669">
        <v>666</v>
      </c>
      <c r="O2669">
        <v>4650708.462400021</v>
      </c>
      <c r="P2669" s="49" t="s">
        <v>34</v>
      </c>
      <c r="Q2669" s="49">
        <v>8750000</v>
      </c>
      <c r="R2669" s="49">
        <v>32.510452999999998</v>
      </c>
      <c r="S2669" s="49">
        <v>52.540310169999998</v>
      </c>
      <c r="T2669" s="49">
        <v>91.068026500905589</v>
      </c>
      <c r="U2669" s="49" t="s">
        <v>2146</v>
      </c>
      <c r="V2669" s="49">
        <v>0.38716777524115931</v>
      </c>
      <c r="W2669" s="49">
        <v>1.46361538099982</v>
      </c>
      <c r="X2669" s="49">
        <v>2.8030414572599698</v>
      </c>
      <c r="Y2669" s="49">
        <v>43.290639746693699</v>
      </c>
      <c r="Z2669" s="49">
        <v>0.42787999999999998</v>
      </c>
      <c r="AA2669" s="49">
        <v>144.40234570000001</v>
      </c>
      <c r="AB2669" s="49">
        <v>1.7927415840000001</v>
      </c>
      <c r="AC2669" s="51">
        <v>0.6227652678487694</v>
      </c>
      <c r="AD2669" s="53">
        <v>87500</v>
      </c>
      <c r="AE2669" s="51">
        <v>53.150953856000243</v>
      </c>
      <c r="AF2669" s="51">
        <v>140.89623601967918</v>
      </c>
      <c r="AG2669" s="51">
        <v>26.663357692775005</v>
      </c>
      <c r="AH2669" s="51">
        <v>0.20258313580161599</v>
      </c>
      <c r="AI2669" s="51">
        <v>0.18924109292068594</v>
      </c>
      <c r="AJ2669" s="51">
        <v>0.11715383591147577</v>
      </c>
      <c r="AK2669" s="51">
        <v>147.10412792786099</v>
      </c>
      <c r="AL2669" s="51">
        <v>90.150149989240148</v>
      </c>
      <c r="AM2669" s="51">
        <v>204.05810586648178</v>
      </c>
    </row>
    <row r="2670" spans="1:39">
      <c r="A2670" t="s">
        <v>5481</v>
      </c>
      <c r="B2670">
        <v>7</v>
      </c>
      <c r="C2670" t="s">
        <v>5482</v>
      </c>
      <c r="D2670" t="s">
        <v>4149</v>
      </c>
      <c r="E2670" t="s">
        <v>137</v>
      </c>
      <c r="F2670" t="s">
        <v>138</v>
      </c>
      <c r="G2670" t="s">
        <v>139</v>
      </c>
      <c r="H2670" t="s">
        <v>140</v>
      </c>
      <c r="I2670" t="s">
        <v>10</v>
      </c>
      <c r="J2670" t="s">
        <v>4150</v>
      </c>
      <c r="K2670">
        <v>50</v>
      </c>
      <c r="L2670">
        <v>79472120</v>
      </c>
      <c r="M2670" t="s">
        <v>2145</v>
      </c>
      <c r="N2670">
        <v>667</v>
      </c>
      <c r="O2670">
        <v>4657702.0089600207</v>
      </c>
      <c r="P2670" s="49" t="s">
        <v>34</v>
      </c>
      <c r="Q2670" s="49">
        <v>8750000</v>
      </c>
      <c r="R2670" s="49">
        <v>32.510452999999998</v>
      </c>
      <c r="S2670" s="49">
        <v>52.540310169999998</v>
      </c>
      <c r="T2670" s="49">
        <v>91.068026500905589</v>
      </c>
      <c r="U2670" s="49" t="s">
        <v>2146</v>
      </c>
      <c r="V2670" s="49">
        <v>0.38716777524115931</v>
      </c>
      <c r="W2670" s="49">
        <v>1.46361538099982</v>
      </c>
      <c r="X2670" s="49">
        <v>2.8030414572599698</v>
      </c>
      <c r="Y2670" s="49">
        <v>43.290639746693699</v>
      </c>
      <c r="Z2670" s="49">
        <v>0.42787999999999998</v>
      </c>
      <c r="AA2670" s="49">
        <v>144.40234570000001</v>
      </c>
      <c r="AB2670" s="49">
        <v>1.7927415840000001</v>
      </c>
      <c r="AC2670" s="51">
        <v>0.6227652678487694</v>
      </c>
      <c r="AD2670" s="53">
        <v>87500</v>
      </c>
      <c r="AE2670" s="51">
        <v>53.230880102400235</v>
      </c>
      <c r="AF2670" s="51">
        <v>141.10811005880649</v>
      </c>
      <c r="AG2670" s="51">
        <v>26.706220284984997</v>
      </c>
      <c r="AH2670" s="51">
        <v>0.20230223762448593</v>
      </c>
      <c r="AI2670" s="51">
        <v>0.18926070424907002</v>
      </c>
      <c r="AJ2670" s="51">
        <v>0.11715383591147577</v>
      </c>
      <c r="AK2670" s="51">
        <v>147.11937254156999</v>
      </c>
      <c r="AL2670" s="51">
        <v>90.159492379775031</v>
      </c>
      <c r="AM2670" s="51">
        <v>204.07925270336492</v>
      </c>
    </row>
    <row r="2671" spans="1:39">
      <c r="A2671" t="s">
        <v>5483</v>
      </c>
      <c r="B2671">
        <v>7</v>
      </c>
      <c r="C2671" t="s">
        <v>5484</v>
      </c>
      <c r="D2671" t="s">
        <v>4149</v>
      </c>
      <c r="E2671" t="s">
        <v>137</v>
      </c>
      <c r="F2671" t="s">
        <v>138</v>
      </c>
      <c r="G2671" t="s">
        <v>139</v>
      </c>
      <c r="H2671" t="s">
        <v>140</v>
      </c>
      <c r="I2671" t="s">
        <v>10</v>
      </c>
      <c r="J2671" t="s">
        <v>4150</v>
      </c>
      <c r="K2671">
        <v>50</v>
      </c>
      <c r="L2671">
        <v>79472120</v>
      </c>
      <c r="M2671" t="s">
        <v>2145</v>
      </c>
      <c r="N2671">
        <v>668</v>
      </c>
      <c r="O2671">
        <v>4664695.5555200204</v>
      </c>
      <c r="P2671" s="49" t="s">
        <v>34</v>
      </c>
      <c r="Q2671" s="49">
        <v>8750000</v>
      </c>
      <c r="R2671" s="49">
        <v>32.510452999999998</v>
      </c>
      <c r="S2671" s="49">
        <v>52.540310169999998</v>
      </c>
      <c r="T2671" s="49">
        <v>91.068026500905589</v>
      </c>
      <c r="U2671" s="49" t="s">
        <v>2146</v>
      </c>
      <c r="V2671" s="49">
        <v>0.38716777524115931</v>
      </c>
      <c r="W2671" s="49">
        <v>1.46361538099982</v>
      </c>
      <c r="X2671" s="49">
        <v>2.8030414572599698</v>
      </c>
      <c r="Y2671" s="49">
        <v>43.290639746693699</v>
      </c>
      <c r="Z2671" s="49">
        <v>0.42787999999999998</v>
      </c>
      <c r="AA2671" s="49">
        <v>144.40234570000001</v>
      </c>
      <c r="AB2671" s="49">
        <v>1.7927415840000001</v>
      </c>
      <c r="AC2671" s="51">
        <v>0.6227652678487694</v>
      </c>
      <c r="AD2671" s="53">
        <v>87500</v>
      </c>
      <c r="AE2671" s="51">
        <v>53.310806348800234</v>
      </c>
      <c r="AF2671" s="51">
        <v>141.31998409793383</v>
      </c>
      <c r="AG2671" s="51">
        <v>26.74902323646559</v>
      </c>
      <c r="AH2671" s="51">
        <v>0.20202074617960741</v>
      </c>
      <c r="AI2671" s="51">
        <v>0.189279834746717</v>
      </c>
      <c r="AJ2671" s="51">
        <v>0.11715383591147577</v>
      </c>
      <c r="AK2671" s="51">
        <v>147.13424338769411</v>
      </c>
      <c r="AL2671" s="51">
        <v>90.168605713489328</v>
      </c>
      <c r="AM2671" s="51">
        <v>204.09988106189888</v>
      </c>
    </row>
    <row r="2672" spans="1:39">
      <c r="A2672" t="s">
        <v>5485</v>
      </c>
      <c r="B2672">
        <v>7</v>
      </c>
      <c r="C2672" t="s">
        <v>5486</v>
      </c>
      <c r="D2672" t="s">
        <v>4149</v>
      </c>
      <c r="E2672" t="s">
        <v>137</v>
      </c>
      <c r="F2672" t="s">
        <v>138</v>
      </c>
      <c r="G2672" t="s">
        <v>139</v>
      </c>
      <c r="H2672" t="s">
        <v>140</v>
      </c>
      <c r="I2672" t="s">
        <v>10</v>
      </c>
      <c r="J2672" t="s">
        <v>4150</v>
      </c>
      <c r="K2672">
        <v>50</v>
      </c>
      <c r="L2672">
        <v>79472120</v>
      </c>
      <c r="M2672" t="s">
        <v>2145</v>
      </c>
      <c r="N2672">
        <v>669</v>
      </c>
      <c r="O2672">
        <v>4671689.1020800201</v>
      </c>
      <c r="P2672" s="49" t="s">
        <v>34</v>
      </c>
      <c r="Q2672" s="49">
        <v>8750000</v>
      </c>
      <c r="R2672" s="49">
        <v>32.510452999999998</v>
      </c>
      <c r="S2672" s="49">
        <v>52.540310169999998</v>
      </c>
      <c r="T2672" s="49">
        <v>91.068026500905589</v>
      </c>
      <c r="U2672" s="49" t="s">
        <v>2146</v>
      </c>
      <c r="V2672" s="49">
        <v>0.38716777524115931</v>
      </c>
      <c r="W2672" s="49">
        <v>1.46361538099982</v>
      </c>
      <c r="X2672" s="49">
        <v>2.8030414572599698</v>
      </c>
      <c r="Y2672" s="49">
        <v>43.290639746693699</v>
      </c>
      <c r="Z2672" s="49">
        <v>0.42787999999999998</v>
      </c>
      <c r="AA2672" s="49">
        <v>144.40234570000001</v>
      </c>
      <c r="AB2672" s="49">
        <v>1.7927415840000001</v>
      </c>
      <c r="AC2672" s="51">
        <v>0.6227652678487694</v>
      </c>
      <c r="AD2672" s="53">
        <v>87500</v>
      </c>
      <c r="AE2672" s="51">
        <v>53.390732595200227</v>
      </c>
      <c r="AF2672" s="51">
        <v>141.53185813706114</v>
      </c>
      <c r="AG2672" s="51">
        <v>26.791766422543777</v>
      </c>
      <c r="AH2672" s="51">
        <v>0.20173866630495524</v>
      </c>
      <c r="AI2672" s="51">
        <v>0.18929848569216345</v>
      </c>
      <c r="AJ2672" s="51">
        <v>0.11715383591147577</v>
      </c>
      <c r="AK2672" s="51">
        <v>147.14874146008731</v>
      </c>
      <c r="AL2672" s="51">
        <v>90.17749059944876</v>
      </c>
      <c r="AM2672" s="51">
        <v>204.11999232072583</v>
      </c>
    </row>
    <row r="2673" spans="1:39">
      <c r="A2673" t="s">
        <v>5487</v>
      </c>
      <c r="B2673">
        <v>7</v>
      </c>
      <c r="C2673" t="s">
        <v>5488</v>
      </c>
      <c r="D2673" t="s">
        <v>4149</v>
      </c>
      <c r="E2673" t="s">
        <v>137</v>
      </c>
      <c r="F2673" t="s">
        <v>138</v>
      </c>
      <c r="G2673" t="s">
        <v>139</v>
      </c>
      <c r="H2673" t="s">
        <v>140</v>
      </c>
      <c r="I2673" t="s">
        <v>10</v>
      </c>
      <c r="J2673" t="s">
        <v>4150</v>
      </c>
      <c r="K2673">
        <v>50</v>
      </c>
      <c r="L2673">
        <v>79472120</v>
      </c>
      <c r="M2673" t="s">
        <v>2145</v>
      </c>
      <c r="N2673">
        <v>670</v>
      </c>
      <c r="O2673">
        <v>4678682.6486400198</v>
      </c>
      <c r="P2673" s="49" t="s">
        <v>34</v>
      </c>
      <c r="Q2673" s="49">
        <v>8750000</v>
      </c>
      <c r="R2673" s="49">
        <v>32.510452999999998</v>
      </c>
      <c r="S2673" s="49">
        <v>52.540310169999998</v>
      </c>
      <c r="T2673" s="49">
        <v>91.068026500905589</v>
      </c>
      <c r="U2673" s="49" t="s">
        <v>2146</v>
      </c>
      <c r="V2673" s="49">
        <v>0.38716777524115931</v>
      </c>
      <c r="W2673" s="49">
        <v>1.46361538099982</v>
      </c>
      <c r="X2673" s="49">
        <v>2.8030414572599698</v>
      </c>
      <c r="Y2673" s="49">
        <v>43.290639746693699</v>
      </c>
      <c r="Z2673" s="49">
        <v>0.42787999999999998</v>
      </c>
      <c r="AA2673" s="49">
        <v>144.40234570000001</v>
      </c>
      <c r="AB2673" s="49">
        <v>1.7927415840000001</v>
      </c>
      <c r="AC2673" s="51">
        <v>0.6227652678487694</v>
      </c>
      <c r="AD2673" s="53">
        <v>87500</v>
      </c>
      <c r="AE2673" s="51">
        <v>53.470658841600226</v>
      </c>
      <c r="AF2673" s="51">
        <v>141.74373217618847</v>
      </c>
      <c r="AG2673" s="51">
        <v>26.834449719569786</v>
      </c>
      <c r="AH2673" s="51">
        <v>0.20145600282985318</v>
      </c>
      <c r="AI2673" s="51">
        <v>0.18931665836352024</v>
      </c>
      <c r="AJ2673" s="51">
        <v>0.11715383591147577</v>
      </c>
      <c r="AK2673" s="51">
        <v>147.16286775227258</v>
      </c>
      <c r="AL2673" s="51">
        <v>90.186147646516261</v>
      </c>
      <c r="AM2673" s="51">
        <v>204.1395878580289</v>
      </c>
    </row>
    <row r="2674" spans="1:39">
      <c r="A2674" t="s">
        <v>5489</v>
      </c>
      <c r="B2674">
        <v>7</v>
      </c>
      <c r="C2674" t="s">
        <v>5490</v>
      </c>
      <c r="D2674" t="s">
        <v>4149</v>
      </c>
      <c r="E2674" t="s">
        <v>137</v>
      </c>
      <c r="F2674" t="s">
        <v>138</v>
      </c>
      <c r="G2674" t="s">
        <v>139</v>
      </c>
      <c r="H2674" t="s">
        <v>140</v>
      </c>
      <c r="I2674" t="s">
        <v>10</v>
      </c>
      <c r="J2674" t="s">
        <v>4150</v>
      </c>
      <c r="K2674">
        <v>50</v>
      </c>
      <c r="L2674">
        <v>79472120</v>
      </c>
      <c r="M2674" t="s">
        <v>2145</v>
      </c>
      <c r="N2674">
        <v>671</v>
      </c>
      <c r="O2674">
        <v>4685676.1952000195</v>
      </c>
      <c r="P2674" s="49" t="s">
        <v>34</v>
      </c>
      <c r="Q2674" s="49">
        <v>8750000</v>
      </c>
      <c r="R2674" s="49">
        <v>32.510452999999998</v>
      </c>
      <c r="S2674" s="49">
        <v>52.540310169999998</v>
      </c>
      <c r="T2674" s="49">
        <v>91.068026500905589</v>
      </c>
      <c r="U2674" s="49" t="s">
        <v>2146</v>
      </c>
      <c r="V2674" s="49">
        <v>0.38716777524115931</v>
      </c>
      <c r="W2674" s="49">
        <v>1.46361538099982</v>
      </c>
      <c r="X2674" s="49">
        <v>2.8030414572599698</v>
      </c>
      <c r="Y2674" s="49">
        <v>43.290639746693699</v>
      </c>
      <c r="Z2674" s="49">
        <v>0.42787999999999998</v>
      </c>
      <c r="AA2674" s="49">
        <v>144.40234570000001</v>
      </c>
      <c r="AB2674" s="49">
        <v>1.7927415840000001</v>
      </c>
      <c r="AC2674" s="51">
        <v>0.6227652678487694</v>
      </c>
      <c r="AD2674" s="53">
        <v>87500</v>
      </c>
      <c r="AE2674" s="51">
        <v>53.550585088000226</v>
      </c>
      <c r="AF2674" s="51">
        <v>141.95560621531581</v>
      </c>
      <c r="AG2674" s="51">
        <v>26.877073004915182</v>
      </c>
      <c r="AH2674" s="51">
        <v>0.20117276057487712</v>
      </c>
      <c r="AI2674" s="51">
        <v>0.18933435403846258</v>
      </c>
      <c r="AJ2674" s="51">
        <v>0.11715383591147577</v>
      </c>
      <c r="AK2674" s="51">
        <v>147.17662325743433</v>
      </c>
      <c r="AL2674" s="51">
        <v>90.19457746334723</v>
      </c>
      <c r="AM2674" s="51">
        <v>204.15866905152146</v>
      </c>
    </row>
    <row r="2675" spans="1:39">
      <c r="A2675" t="s">
        <v>5491</v>
      </c>
      <c r="B2675">
        <v>7</v>
      </c>
      <c r="C2675" t="s">
        <v>5492</v>
      </c>
      <c r="D2675" t="s">
        <v>4149</v>
      </c>
      <c r="E2675" t="s">
        <v>137</v>
      </c>
      <c r="F2675" t="s">
        <v>138</v>
      </c>
      <c r="G2675" t="s">
        <v>139</v>
      </c>
      <c r="H2675" t="s">
        <v>140</v>
      </c>
      <c r="I2675" t="s">
        <v>10</v>
      </c>
      <c r="J2675" t="s">
        <v>4150</v>
      </c>
      <c r="K2675">
        <v>50</v>
      </c>
      <c r="L2675">
        <v>79472120</v>
      </c>
      <c r="M2675" t="s">
        <v>2145</v>
      </c>
      <c r="N2675">
        <v>672</v>
      </c>
      <c r="O2675">
        <v>4692669.7417600192</v>
      </c>
      <c r="P2675" s="49" t="s">
        <v>34</v>
      </c>
      <c r="Q2675" s="49">
        <v>8750000</v>
      </c>
      <c r="R2675" s="49">
        <v>32.510452999999998</v>
      </c>
      <c r="S2675" s="49">
        <v>52.540310169999998</v>
      </c>
      <c r="T2675" s="49">
        <v>91.068026500905589</v>
      </c>
      <c r="U2675" s="49" t="s">
        <v>2146</v>
      </c>
      <c r="V2675" s="49">
        <v>0.38716777524115931</v>
      </c>
      <c r="W2675" s="49">
        <v>1.46361538099982</v>
      </c>
      <c r="X2675" s="49">
        <v>2.8030414572599698</v>
      </c>
      <c r="Y2675" s="49">
        <v>43.290639746693699</v>
      </c>
      <c r="Z2675" s="49">
        <v>0.42787999999999998</v>
      </c>
      <c r="AA2675" s="49">
        <v>144.40234570000001</v>
      </c>
      <c r="AB2675" s="49">
        <v>1.7927415840000001</v>
      </c>
      <c r="AC2675" s="51">
        <v>0.6227652678487694</v>
      </c>
      <c r="AD2675" s="53">
        <v>87500</v>
      </c>
      <c r="AE2675" s="51">
        <v>53.630511334400218</v>
      </c>
      <c r="AF2675" s="51">
        <v>142.16748025444312</v>
      </c>
      <c r="AG2675" s="51">
        <v>26.919636156970991</v>
      </c>
      <c r="AH2675" s="51">
        <v>0.2008889443516681</v>
      </c>
      <c r="AI2675" s="51">
        <v>0.18935157399421995</v>
      </c>
      <c r="AJ2675" s="51">
        <v>0.11715383591147577</v>
      </c>
      <c r="AK2675" s="51">
        <v>147.1900089684105</v>
      </c>
      <c r="AL2675" s="51">
        <v>90.202780658384711</v>
      </c>
      <c r="AM2675" s="51">
        <v>204.17723727843625</v>
      </c>
    </row>
    <row r="2676" spans="1:39">
      <c r="A2676" t="s">
        <v>5493</v>
      </c>
      <c r="B2676">
        <v>7</v>
      </c>
      <c r="C2676" t="s">
        <v>5494</v>
      </c>
      <c r="D2676" t="s">
        <v>4149</v>
      </c>
      <c r="E2676" t="s">
        <v>137</v>
      </c>
      <c r="F2676" t="s">
        <v>138</v>
      </c>
      <c r="G2676" t="s">
        <v>139</v>
      </c>
      <c r="H2676" t="s">
        <v>140</v>
      </c>
      <c r="I2676" t="s">
        <v>10</v>
      </c>
      <c r="J2676" t="s">
        <v>4150</v>
      </c>
      <c r="K2676">
        <v>50</v>
      </c>
      <c r="L2676">
        <v>79472120</v>
      </c>
      <c r="M2676" t="s">
        <v>2145</v>
      </c>
      <c r="N2676">
        <v>673</v>
      </c>
      <c r="O2676">
        <v>4699663.2883200189</v>
      </c>
      <c r="P2676" s="49" t="s">
        <v>34</v>
      </c>
      <c r="Q2676" s="49">
        <v>8750000</v>
      </c>
      <c r="R2676" s="49">
        <v>32.510452999999998</v>
      </c>
      <c r="S2676" s="49">
        <v>52.540310169999998</v>
      </c>
      <c r="T2676" s="49">
        <v>91.068026500905589</v>
      </c>
      <c r="U2676" s="49" t="s">
        <v>2146</v>
      </c>
      <c r="V2676" s="49">
        <v>0.38716777524115931</v>
      </c>
      <c r="W2676" s="49">
        <v>1.46361538099982</v>
      </c>
      <c r="X2676" s="49">
        <v>2.8030414572599698</v>
      </c>
      <c r="Y2676" s="49">
        <v>43.290639746693699</v>
      </c>
      <c r="Z2676" s="49">
        <v>0.42787999999999998</v>
      </c>
      <c r="AA2676" s="49">
        <v>144.40234570000001</v>
      </c>
      <c r="AB2676" s="49">
        <v>1.7927415840000001</v>
      </c>
      <c r="AC2676" s="51">
        <v>0.6227652678487694</v>
      </c>
      <c r="AD2676" s="53">
        <v>87500</v>
      </c>
      <c r="AE2676" s="51">
        <v>53.710437580800217</v>
      </c>
      <c r="AF2676" s="51">
        <v>142.37935429357046</v>
      </c>
      <c r="AG2676" s="51">
        <v>26.962139055145894</v>
      </c>
      <c r="AH2676" s="51">
        <v>0.20060455896325149</v>
      </c>
      <c r="AI2676" s="51">
        <v>0.18936831950756675</v>
      </c>
      <c r="AJ2676" s="51">
        <v>0.11715383591147577</v>
      </c>
      <c r="AK2676" s="51">
        <v>147.20302587768512</v>
      </c>
      <c r="AL2676" s="51">
        <v>90.210757839854978</v>
      </c>
      <c r="AM2676" s="51">
        <v>204.19529391551526</v>
      </c>
    </row>
    <row r="2677" spans="1:39">
      <c r="A2677" t="s">
        <v>5495</v>
      </c>
      <c r="B2677">
        <v>7</v>
      </c>
      <c r="C2677" t="s">
        <v>5496</v>
      </c>
      <c r="D2677" t="s">
        <v>4149</v>
      </c>
      <c r="E2677" t="s">
        <v>137</v>
      </c>
      <c r="F2677" t="s">
        <v>138</v>
      </c>
      <c r="G2677" t="s">
        <v>139</v>
      </c>
      <c r="H2677" t="s">
        <v>140</v>
      </c>
      <c r="I2677" t="s">
        <v>10</v>
      </c>
      <c r="J2677" t="s">
        <v>4150</v>
      </c>
      <c r="K2677">
        <v>50</v>
      </c>
      <c r="L2677">
        <v>79472120</v>
      </c>
      <c r="M2677" t="s">
        <v>2145</v>
      </c>
      <c r="N2677">
        <v>674</v>
      </c>
      <c r="O2677">
        <v>4706656.8348800186</v>
      </c>
      <c r="P2677" s="49" t="s">
        <v>34</v>
      </c>
      <c r="Q2677" s="49">
        <v>8750000</v>
      </c>
      <c r="R2677" s="49">
        <v>32.510452999999998</v>
      </c>
      <c r="S2677" s="49">
        <v>52.540310169999998</v>
      </c>
      <c r="T2677" s="49">
        <v>91.068026500905589</v>
      </c>
      <c r="U2677" s="49" t="s">
        <v>2146</v>
      </c>
      <c r="V2677" s="49">
        <v>0.38716777524115931</v>
      </c>
      <c r="W2677" s="49">
        <v>1.46361538099982</v>
      </c>
      <c r="X2677" s="49">
        <v>2.8030414572599698</v>
      </c>
      <c r="Y2677" s="49">
        <v>43.290639746693699</v>
      </c>
      <c r="Z2677" s="49">
        <v>0.42787999999999998</v>
      </c>
      <c r="AA2677" s="49">
        <v>144.40234570000001</v>
      </c>
      <c r="AB2677" s="49">
        <v>1.7927415840000001</v>
      </c>
      <c r="AC2677" s="51">
        <v>0.6227652678487694</v>
      </c>
      <c r="AD2677" s="53">
        <v>87500</v>
      </c>
      <c r="AE2677" s="51">
        <v>53.79036382720021</v>
      </c>
      <c r="AF2677" s="51">
        <v>142.59122833269777</v>
      </c>
      <c r="AG2677" s="51">
        <v>27.004581579864261</v>
      </c>
      <c r="AH2677" s="51">
        <v>0.2003196092035853</v>
      </c>
      <c r="AI2677" s="51">
        <v>0.18938459185481193</v>
      </c>
      <c r="AJ2677" s="51">
        <v>0.11715383591147577</v>
      </c>
      <c r="AK2677" s="51">
        <v>147.21567497738064</v>
      </c>
      <c r="AL2677" s="51">
        <v>90.218509615762585</v>
      </c>
      <c r="AM2677" s="51">
        <v>204.21284033899872</v>
      </c>
    </row>
    <row r="2678" spans="1:39">
      <c r="A2678" t="s">
        <v>5497</v>
      </c>
      <c r="B2678">
        <v>7</v>
      </c>
      <c r="C2678" t="s">
        <v>5498</v>
      </c>
      <c r="D2678" t="s">
        <v>4149</v>
      </c>
      <c r="E2678" t="s">
        <v>137</v>
      </c>
      <c r="F2678" t="s">
        <v>138</v>
      </c>
      <c r="G2678" t="s">
        <v>139</v>
      </c>
      <c r="H2678" t="s">
        <v>140</v>
      </c>
      <c r="I2678" t="s">
        <v>10</v>
      </c>
      <c r="J2678" t="s">
        <v>4150</v>
      </c>
      <c r="K2678">
        <v>50</v>
      </c>
      <c r="L2678">
        <v>79472120</v>
      </c>
      <c r="M2678" t="s">
        <v>2145</v>
      </c>
      <c r="N2678">
        <v>675</v>
      </c>
      <c r="O2678">
        <v>4713650.3814400183</v>
      </c>
      <c r="P2678" s="49" t="s">
        <v>34</v>
      </c>
      <c r="Q2678" s="49">
        <v>8750000</v>
      </c>
      <c r="R2678" s="49">
        <v>32.510452999999998</v>
      </c>
      <c r="S2678" s="49">
        <v>52.540310169999998</v>
      </c>
      <c r="T2678" s="49">
        <v>91.068026500905589</v>
      </c>
      <c r="U2678" s="49" t="s">
        <v>2146</v>
      </c>
      <c r="V2678" s="49">
        <v>0.38716777524115931</v>
      </c>
      <c r="W2678" s="49">
        <v>1.46361538099982</v>
      </c>
      <c r="X2678" s="49">
        <v>2.8030414572599698</v>
      </c>
      <c r="Y2678" s="49">
        <v>43.290639746693699</v>
      </c>
      <c r="Z2678" s="49">
        <v>0.42787999999999998</v>
      </c>
      <c r="AA2678" s="49">
        <v>144.40234570000001</v>
      </c>
      <c r="AB2678" s="49">
        <v>1.7927415840000001</v>
      </c>
      <c r="AC2678" s="51">
        <v>0.6227652678487694</v>
      </c>
      <c r="AD2678" s="53">
        <v>87500</v>
      </c>
      <c r="AE2678" s="51">
        <v>53.870290073600209</v>
      </c>
      <c r="AF2678" s="51">
        <v>142.8031023718251</v>
      </c>
      <c r="AG2678" s="51">
        <v>27.046963612564305</v>
      </c>
      <c r="AH2678" s="51">
        <v>0.20003409985765927</v>
      </c>
      <c r="AI2678" s="51">
        <v>0.18940039231178946</v>
      </c>
      <c r="AJ2678" s="51">
        <v>0.11715383591147577</v>
      </c>
      <c r="AK2678" s="51">
        <v>147.22795725925013</v>
      </c>
      <c r="AL2678" s="51">
        <v>90.226036593885766</v>
      </c>
      <c r="AM2678" s="51">
        <v>204.22987792461447</v>
      </c>
    </row>
    <row r="2679" spans="1:39">
      <c r="A2679" t="s">
        <v>5499</v>
      </c>
      <c r="B2679">
        <v>7</v>
      </c>
      <c r="C2679" t="s">
        <v>5500</v>
      </c>
      <c r="D2679" t="s">
        <v>4149</v>
      </c>
      <c r="E2679" t="s">
        <v>137</v>
      </c>
      <c r="F2679" t="s">
        <v>138</v>
      </c>
      <c r="G2679" t="s">
        <v>139</v>
      </c>
      <c r="H2679" t="s">
        <v>140</v>
      </c>
      <c r="I2679" t="s">
        <v>10</v>
      </c>
      <c r="J2679" t="s">
        <v>4150</v>
      </c>
      <c r="K2679">
        <v>50</v>
      </c>
      <c r="L2679">
        <v>79472120</v>
      </c>
      <c r="M2679" t="s">
        <v>2145</v>
      </c>
      <c r="N2679">
        <v>676</v>
      </c>
      <c r="O2679">
        <v>4720643.928000018</v>
      </c>
      <c r="P2679" s="49" t="s">
        <v>34</v>
      </c>
      <c r="Q2679" s="49">
        <v>8750000</v>
      </c>
      <c r="R2679" s="49">
        <v>32.510452999999998</v>
      </c>
      <c r="S2679" s="49">
        <v>52.540310169999998</v>
      </c>
      <c r="T2679" s="49">
        <v>91.068026500905589</v>
      </c>
      <c r="U2679" s="49" t="s">
        <v>2146</v>
      </c>
      <c r="V2679" s="49">
        <v>0.38716777524115931</v>
      </c>
      <c r="W2679" s="49">
        <v>1.46361538099982</v>
      </c>
      <c r="X2679" s="49">
        <v>2.8030414572599698</v>
      </c>
      <c r="Y2679" s="49">
        <v>43.290639746693699</v>
      </c>
      <c r="Z2679" s="49">
        <v>0.42787999999999998</v>
      </c>
      <c r="AA2679" s="49">
        <v>144.40234570000001</v>
      </c>
      <c r="AB2679" s="49">
        <v>1.7927415840000001</v>
      </c>
      <c r="AC2679" s="51">
        <v>0.6227652678487694</v>
      </c>
      <c r="AD2679" s="53">
        <v>87500</v>
      </c>
      <c r="AE2679" s="51">
        <v>53.950216320000209</v>
      </c>
      <c r="AF2679" s="51">
        <v>143.01497641095244</v>
      </c>
      <c r="AG2679" s="51">
        <v>27.089285035696165</v>
      </c>
      <c r="AH2679" s="51">
        <v>0.19974803570164698</v>
      </c>
      <c r="AI2679" s="51">
        <v>0.1894157221538485</v>
      </c>
      <c r="AJ2679" s="51">
        <v>0.11715383591147577</v>
      </c>
      <c r="AK2679" s="51">
        <v>147.23987371466984</v>
      </c>
      <c r="AL2679" s="51">
        <v>90.23333938177187</v>
      </c>
      <c r="AM2679" s="51">
        <v>204.2464080475678</v>
      </c>
    </row>
    <row r="2680" spans="1:39">
      <c r="A2680" t="s">
        <v>5501</v>
      </c>
      <c r="B2680">
        <v>7</v>
      </c>
      <c r="C2680" t="s">
        <v>5502</v>
      </c>
      <c r="D2680" t="s">
        <v>4149</v>
      </c>
      <c r="E2680" t="s">
        <v>137</v>
      </c>
      <c r="F2680" t="s">
        <v>138</v>
      </c>
      <c r="G2680" t="s">
        <v>139</v>
      </c>
      <c r="H2680" t="s">
        <v>140</v>
      </c>
      <c r="I2680" t="s">
        <v>10</v>
      </c>
      <c r="J2680" t="s">
        <v>4150</v>
      </c>
      <c r="K2680">
        <v>50</v>
      </c>
      <c r="L2680">
        <v>79472120</v>
      </c>
      <c r="M2680" t="s">
        <v>2145</v>
      </c>
      <c r="N2680">
        <v>677</v>
      </c>
      <c r="O2680">
        <v>4727637.4745600177</v>
      </c>
      <c r="P2680" s="49" t="s">
        <v>34</v>
      </c>
      <c r="Q2680" s="49">
        <v>8750000</v>
      </c>
      <c r="R2680" s="49">
        <v>32.510452999999998</v>
      </c>
      <c r="S2680" s="49">
        <v>52.540310169999998</v>
      </c>
      <c r="T2680" s="49">
        <v>91.068026500905589</v>
      </c>
      <c r="U2680" s="49" t="s">
        <v>2146</v>
      </c>
      <c r="V2680" s="49">
        <v>0.38716777524115931</v>
      </c>
      <c r="W2680" s="49">
        <v>1.46361538099982</v>
      </c>
      <c r="X2680" s="49">
        <v>2.8030414572599698</v>
      </c>
      <c r="Y2680" s="49">
        <v>43.290639746693699</v>
      </c>
      <c r="Z2680" s="49">
        <v>0.42787999999999998</v>
      </c>
      <c r="AA2680" s="49">
        <v>144.40234570000001</v>
      </c>
      <c r="AB2680" s="49">
        <v>1.7927415840000001</v>
      </c>
      <c r="AC2680" s="51">
        <v>0.6227652678487694</v>
      </c>
      <c r="AD2680" s="53">
        <v>87500</v>
      </c>
      <c r="AE2680" s="51">
        <v>54.030142566400201</v>
      </c>
      <c r="AF2680" s="51">
        <v>143.22685045007975</v>
      </c>
      <c r="AG2680" s="51">
        <v>27.131545732719971</v>
      </c>
      <c r="AH2680" s="51">
        <v>0.19946142150248583</v>
      </c>
      <c r="AI2680" s="51">
        <v>0.18943058265584353</v>
      </c>
      <c r="AJ2680" s="51">
        <v>0.11715383591147577</v>
      </c>
      <c r="AK2680" s="51">
        <v>147.25142533463151</v>
      </c>
      <c r="AL2680" s="51">
        <v>90.240418586732545</v>
      </c>
      <c r="AM2680" s="51">
        <v>204.26243208253047</v>
      </c>
    </row>
    <row r="2681" spans="1:39">
      <c r="A2681" t="s">
        <v>5503</v>
      </c>
      <c r="B2681">
        <v>7</v>
      </c>
      <c r="C2681" t="s">
        <v>5504</v>
      </c>
      <c r="D2681" t="s">
        <v>4149</v>
      </c>
      <c r="E2681" t="s">
        <v>137</v>
      </c>
      <c r="F2681" t="s">
        <v>138</v>
      </c>
      <c r="G2681" t="s">
        <v>139</v>
      </c>
      <c r="H2681" t="s">
        <v>140</v>
      </c>
      <c r="I2681" t="s">
        <v>10</v>
      </c>
      <c r="J2681" t="s">
        <v>4150</v>
      </c>
      <c r="K2681">
        <v>50</v>
      </c>
      <c r="L2681">
        <v>79472120</v>
      </c>
      <c r="M2681" t="s">
        <v>2145</v>
      </c>
      <c r="N2681">
        <v>678</v>
      </c>
      <c r="O2681">
        <v>4734631.0211200174</v>
      </c>
      <c r="P2681" s="49" t="s">
        <v>34</v>
      </c>
      <c r="Q2681" s="49">
        <v>8750000</v>
      </c>
      <c r="R2681" s="49">
        <v>32.510452999999998</v>
      </c>
      <c r="S2681" s="49">
        <v>52.540310169999998</v>
      </c>
      <c r="T2681" s="49">
        <v>91.068026500905589</v>
      </c>
      <c r="U2681" s="49" t="s">
        <v>2146</v>
      </c>
      <c r="V2681" s="49">
        <v>0.38716777524115931</v>
      </c>
      <c r="W2681" s="49">
        <v>1.46361538099982</v>
      </c>
      <c r="X2681" s="49">
        <v>2.8030414572599698</v>
      </c>
      <c r="Y2681" s="49">
        <v>43.290639746693699</v>
      </c>
      <c r="Z2681" s="49">
        <v>0.42787999999999998</v>
      </c>
      <c r="AA2681" s="49">
        <v>144.40234570000001</v>
      </c>
      <c r="AB2681" s="49">
        <v>1.7927415840000001</v>
      </c>
      <c r="AC2681" s="51">
        <v>0.6227652678487694</v>
      </c>
      <c r="AD2681" s="53">
        <v>87500</v>
      </c>
      <c r="AE2681" s="51">
        <v>54.110068812800201</v>
      </c>
      <c r="AF2681" s="51">
        <v>143.43872448920709</v>
      </c>
      <c r="AG2681" s="51">
        <v>27.173745588103991</v>
      </c>
      <c r="AH2681" s="51">
        <v>0.1991742620182802</v>
      </c>
      <c r="AI2681" s="51">
        <v>0.18944497509212482</v>
      </c>
      <c r="AJ2681" s="51">
        <v>0.11715383591147577</v>
      </c>
      <c r="AK2681" s="51">
        <v>147.2626131097349</v>
      </c>
      <c r="AL2681" s="51">
        <v>90.247274815839262</v>
      </c>
      <c r="AM2681" s="51">
        <v>204.27795140363054</v>
      </c>
    </row>
    <row r="2682" spans="1:39">
      <c r="A2682" t="s">
        <v>5505</v>
      </c>
      <c r="B2682">
        <v>7</v>
      </c>
      <c r="C2682" t="s">
        <v>5506</v>
      </c>
      <c r="D2682" t="s">
        <v>4149</v>
      </c>
      <c r="E2682" t="s">
        <v>137</v>
      </c>
      <c r="F2682" t="s">
        <v>138</v>
      </c>
      <c r="G2682" t="s">
        <v>139</v>
      </c>
      <c r="H2682" t="s">
        <v>140</v>
      </c>
      <c r="I2682" t="s">
        <v>10</v>
      </c>
      <c r="J2682" t="s">
        <v>4150</v>
      </c>
      <c r="K2682">
        <v>50</v>
      </c>
      <c r="L2682">
        <v>79472120</v>
      </c>
      <c r="M2682" t="s">
        <v>2145</v>
      </c>
      <c r="N2682">
        <v>679</v>
      </c>
      <c r="O2682">
        <v>4741624.5676800171</v>
      </c>
      <c r="P2682" s="49" t="s">
        <v>34</v>
      </c>
      <c r="Q2682" s="49">
        <v>8750000</v>
      </c>
      <c r="R2682" s="49">
        <v>32.510452999999998</v>
      </c>
      <c r="S2682" s="49">
        <v>52.540310169999998</v>
      </c>
      <c r="T2682" s="49">
        <v>91.068026500905589</v>
      </c>
      <c r="U2682" s="49" t="s">
        <v>2146</v>
      </c>
      <c r="V2682" s="49">
        <v>0.38716777524115931</v>
      </c>
      <c r="W2682" s="49">
        <v>1.46361538099982</v>
      </c>
      <c r="X2682" s="49">
        <v>2.8030414572599698</v>
      </c>
      <c r="Y2682" s="49">
        <v>43.290639746693699</v>
      </c>
      <c r="Z2682" s="49">
        <v>0.42787999999999998</v>
      </c>
      <c r="AA2682" s="49">
        <v>144.40234570000001</v>
      </c>
      <c r="AB2682" s="49">
        <v>1.7927415840000001</v>
      </c>
      <c r="AC2682" s="51">
        <v>0.6227652678487694</v>
      </c>
      <c r="AD2682" s="53">
        <v>87500</v>
      </c>
      <c r="AE2682" s="51">
        <v>54.189995059200193</v>
      </c>
      <c r="AF2682" s="51">
        <v>143.6505985283344</v>
      </c>
      <c r="AG2682" s="51">
        <v>27.215884487322612</v>
      </c>
      <c r="AH2682" s="51">
        <v>0.19888656199781418</v>
      </c>
      <c r="AI2682" s="51">
        <v>0.18945890073652849</v>
      </c>
      <c r="AJ2682" s="51">
        <v>0.11715383591147577</v>
      </c>
      <c r="AK2682" s="51">
        <v>147.27343803018013</v>
      </c>
      <c r="AL2682" s="51">
        <v>90.253908675918552</v>
      </c>
      <c r="AM2682" s="51">
        <v>204.29296738444171</v>
      </c>
    </row>
    <row r="2683" spans="1:39">
      <c r="A2683" t="s">
        <v>5507</v>
      </c>
      <c r="B2683">
        <v>7</v>
      </c>
      <c r="C2683" t="s">
        <v>5508</v>
      </c>
      <c r="D2683" t="s">
        <v>4149</v>
      </c>
      <c r="E2683" t="s">
        <v>137</v>
      </c>
      <c r="F2683" t="s">
        <v>138</v>
      </c>
      <c r="G2683" t="s">
        <v>139</v>
      </c>
      <c r="H2683" t="s">
        <v>140</v>
      </c>
      <c r="I2683" t="s">
        <v>10</v>
      </c>
      <c r="J2683" t="s">
        <v>4150</v>
      </c>
      <c r="K2683">
        <v>50</v>
      </c>
      <c r="L2683">
        <v>79472120</v>
      </c>
      <c r="M2683" t="s">
        <v>2145</v>
      </c>
      <c r="N2683">
        <v>680</v>
      </c>
      <c r="O2683">
        <v>4748618.1142400168</v>
      </c>
      <c r="P2683" s="49" t="s">
        <v>34</v>
      </c>
      <c r="Q2683" s="49">
        <v>8750000</v>
      </c>
      <c r="R2683" s="49">
        <v>32.510452999999998</v>
      </c>
      <c r="S2683" s="49">
        <v>52.540310169999998</v>
      </c>
      <c r="T2683" s="49">
        <v>91.068026500905589</v>
      </c>
      <c r="U2683" s="49" t="s">
        <v>2146</v>
      </c>
      <c r="V2683" s="49">
        <v>0.38716777524115931</v>
      </c>
      <c r="W2683" s="49">
        <v>1.46361538099982</v>
      </c>
      <c r="X2683" s="49">
        <v>2.8030414572599698</v>
      </c>
      <c r="Y2683" s="49">
        <v>43.290639746693699</v>
      </c>
      <c r="Z2683" s="49">
        <v>0.42787999999999998</v>
      </c>
      <c r="AA2683" s="49">
        <v>144.40234570000001</v>
      </c>
      <c r="AB2683" s="49">
        <v>1.7927415840000001</v>
      </c>
      <c r="AC2683" s="51">
        <v>0.6227652678487694</v>
      </c>
      <c r="AD2683" s="53">
        <v>87500</v>
      </c>
      <c r="AE2683" s="51">
        <v>54.269921305600192</v>
      </c>
      <c r="AF2683" s="51">
        <v>143.86247256746174</v>
      </c>
      <c r="AG2683" s="51">
        <v>27.257962316854478</v>
      </c>
      <c r="AH2683" s="51">
        <v>0.19859832618085491</v>
      </c>
      <c r="AI2683" s="51">
        <v>0.18947236086236696</v>
      </c>
      <c r="AJ2683" s="51">
        <v>0.11715383591147577</v>
      </c>
      <c r="AK2683" s="51">
        <v>147.28390108576022</v>
      </c>
      <c r="AL2683" s="51">
        <v>90.260320773547477</v>
      </c>
      <c r="AM2683" s="51">
        <v>204.30748139797296</v>
      </c>
    </row>
    <row r="2684" spans="1:39">
      <c r="A2684" t="s">
        <v>5509</v>
      </c>
      <c r="B2684">
        <v>7</v>
      </c>
      <c r="C2684" t="s">
        <v>5510</v>
      </c>
      <c r="D2684" t="s">
        <v>4149</v>
      </c>
      <c r="E2684" t="s">
        <v>137</v>
      </c>
      <c r="F2684" t="s">
        <v>138</v>
      </c>
      <c r="G2684" t="s">
        <v>139</v>
      </c>
      <c r="H2684" t="s">
        <v>140</v>
      </c>
      <c r="I2684" t="s">
        <v>10</v>
      </c>
      <c r="J2684" t="s">
        <v>4150</v>
      </c>
      <c r="K2684">
        <v>50</v>
      </c>
      <c r="L2684">
        <v>79472120</v>
      </c>
      <c r="M2684" t="s">
        <v>2145</v>
      </c>
      <c r="N2684">
        <v>681</v>
      </c>
      <c r="O2684">
        <v>4755611.6608000165</v>
      </c>
      <c r="P2684" s="49" t="s">
        <v>34</v>
      </c>
      <c r="Q2684" s="49">
        <v>8750000</v>
      </c>
      <c r="R2684" s="49">
        <v>32.510452999999998</v>
      </c>
      <c r="S2684" s="49">
        <v>52.540310169999998</v>
      </c>
      <c r="T2684" s="49">
        <v>91.068026500905589</v>
      </c>
      <c r="U2684" s="49" t="s">
        <v>2146</v>
      </c>
      <c r="V2684" s="49">
        <v>0.38716777524115931</v>
      </c>
      <c r="W2684" s="49">
        <v>1.46361538099982</v>
      </c>
      <c r="X2684" s="49">
        <v>2.8030414572599698</v>
      </c>
      <c r="Y2684" s="49">
        <v>43.290639746693699</v>
      </c>
      <c r="Z2684" s="49">
        <v>0.42787999999999998</v>
      </c>
      <c r="AA2684" s="49">
        <v>144.40234570000001</v>
      </c>
      <c r="AB2684" s="49">
        <v>1.7927415840000001</v>
      </c>
      <c r="AC2684" s="51">
        <v>0.6227652678487694</v>
      </c>
      <c r="AD2684" s="53">
        <v>87500</v>
      </c>
      <c r="AE2684" s="51">
        <v>54.349847552000192</v>
      </c>
      <c r="AF2684" s="51">
        <v>144.07434660658907</v>
      </c>
      <c r="AG2684" s="51">
        <v>27.29997896418049</v>
      </c>
      <c r="AH2684" s="51">
        <v>0.19830955929791591</v>
      </c>
      <c r="AI2684" s="51">
        <v>0.18948535674241923</v>
      </c>
      <c r="AJ2684" s="51">
        <v>0.11715383591147577</v>
      </c>
      <c r="AK2684" s="51">
        <v>147.29400326585358</v>
      </c>
      <c r="AL2684" s="51">
        <v>90.266511715048992</v>
      </c>
      <c r="AM2684" s="51">
        <v>204.32149481665812</v>
      </c>
    </row>
    <row r="2685" spans="1:39">
      <c r="A2685" t="s">
        <v>5511</v>
      </c>
      <c r="B2685">
        <v>7</v>
      </c>
      <c r="C2685" t="s">
        <v>5512</v>
      </c>
      <c r="D2685" t="s">
        <v>4149</v>
      </c>
      <c r="E2685" t="s">
        <v>137</v>
      </c>
      <c r="F2685" t="s">
        <v>138</v>
      </c>
      <c r="G2685" t="s">
        <v>139</v>
      </c>
      <c r="H2685" t="s">
        <v>140</v>
      </c>
      <c r="I2685" t="s">
        <v>10</v>
      </c>
      <c r="J2685" t="s">
        <v>4150</v>
      </c>
      <c r="K2685">
        <v>50</v>
      </c>
      <c r="L2685">
        <v>79472120</v>
      </c>
      <c r="M2685" t="s">
        <v>2145</v>
      </c>
      <c r="N2685">
        <v>682</v>
      </c>
      <c r="O2685">
        <v>4762605.2073600162</v>
      </c>
      <c r="P2685" s="49" t="s">
        <v>34</v>
      </c>
      <c r="Q2685" s="49">
        <v>8750000</v>
      </c>
      <c r="R2685" s="49">
        <v>32.510452999999998</v>
      </c>
      <c r="S2685" s="49">
        <v>52.540310169999998</v>
      </c>
      <c r="T2685" s="49">
        <v>91.068026500905589</v>
      </c>
      <c r="U2685" s="49" t="s">
        <v>2146</v>
      </c>
      <c r="V2685" s="49">
        <v>0.38716777524115931</v>
      </c>
      <c r="W2685" s="49">
        <v>1.46361538099982</v>
      </c>
      <c r="X2685" s="49">
        <v>2.8030414572599698</v>
      </c>
      <c r="Y2685" s="49">
        <v>43.290639746693699</v>
      </c>
      <c r="Z2685" s="49">
        <v>0.42787999999999998</v>
      </c>
      <c r="AA2685" s="49">
        <v>144.40234570000001</v>
      </c>
      <c r="AB2685" s="49">
        <v>1.7927415840000001</v>
      </c>
      <c r="AC2685" s="51">
        <v>0.6227652678487694</v>
      </c>
      <c r="AD2685" s="53">
        <v>87500</v>
      </c>
      <c r="AE2685" s="51">
        <v>54.429773798400184</v>
      </c>
      <c r="AF2685" s="51">
        <v>144.28622064571641</v>
      </c>
      <c r="AG2685" s="51">
        <v>27.341934317781877</v>
      </c>
      <c r="AH2685" s="51">
        <v>0.19802026607031578</v>
      </c>
      <c r="AI2685" s="51">
        <v>0.18949788964892128</v>
      </c>
      <c r="AJ2685" s="51">
        <v>0.11715383591147577</v>
      </c>
      <c r="AK2685" s="51">
        <v>147.3037455594164</v>
      </c>
      <c r="AL2685" s="51">
        <v>90.272482106487359</v>
      </c>
      <c r="AM2685" s="51">
        <v>204.33500901234544</v>
      </c>
    </row>
    <row r="2686" spans="1:39">
      <c r="A2686" t="s">
        <v>5513</v>
      </c>
      <c r="B2686">
        <v>7</v>
      </c>
      <c r="C2686" t="s">
        <v>5514</v>
      </c>
      <c r="D2686" t="s">
        <v>4149</v>
      </c>
      <c r="E2686" t="s">
        <v>137</v>
      </c>
      <c r="F2686" t="s">
        <v>138</v>
      </c>
      <c r="G2686" t="s">
        <v>139</v>
      </c>
      <c r="H2686" t="s">
        <v>140</v>
      </c>
      <c r="I2686" t="s">
        <v>10</v>
      </c>
      <c r="J2686" t="s">
        <v>4150</v>
      </c>
      <c r="K2686">
        <v>50</v>
      </c>
      <c r="L2686">
        <v>79472120</v>
      </c>
      <c r="M2686" t="s">
        <v>2145</v>
      </c>
      <c r="N2686">
        <v>683</v>
      </c>
      <c r="O2686">
        <v>4769598.7539200159</v>
      </c>
      <c r="P2686" s="49" t="s">
        <v>34</v>
      </c>
      <c r="Q2686" s="49">
        <v>8750000</v>
      </c>
      <c r="R2686" s="49">
        <v>32.510452999999998</v>
      </c>
      <c r="S2686" s="49">
        <v>52.540310169999998</v>
      </c>
      <c r="T2686" s="49">
        <v>91.068026500905589</v>
      </c>
      <c r="U2686" s="49" t="s">
        <v>2146</v>
      </c>
      <c r="V2686" s="49">
        <v>0.38716777524115931</v>
      </c>
      <c r="W2686" s="49">
        <v>1.46361538099982</v>
      </c>
      <c r="X2686" s="49">
        <v>2.8030414572599698</v>
      </c>
      <c r="Y2686" s="49">
        <v>43.290639746693699</v>
      </c>
      <c r="Z2686" s="49">
        <v>0.42787999999999998</v>
      </c>
      <c r="AA2686" s="49">
        <v>144.40234570000001</v>
      </c>
      <c r="AB2686" s="49">
        <v>1.7927415840000001</v>
      </c>
      <c r="AC2686" s="51">
        <v>0.6227652678487694</v>
      </c>
      <c r="AD2686" s="53">
        <v>87500</v>
      </c>
      <c r="AE2686" s="51">
        <v>54.509700044800184</v>
      </c>
      <c r="AF2686" s="51">
        <v>144.49809468484372</v>
      </c>
      <c r="AG2686" s="51">
        <v>27.38382826713821</v>
      </c>
      <c r="AH2686" s="51">
        <v>0.19773045121001942</v>
      </c>
      <c r="AI2686" s="51">
        <v>0.18950996085355634</v>
      </c>
      <c r="AJ2686" s="51">
        <v>0.11715383591147577</v>
      </c>
      <c r="AK2686" s="51">
        <v>147.31312895497533</v>
      </c>
      <c r="AL2686" s="51">
        <v>90.278232553663528</v>
      </c>
      <c r="AM2686" s="51">
        <v>204.34802535628714</v>
      </c>
    </row>
    <row r="2687" spans="1:39">
      <c r="A2687" t="s">
        <v>5515</v>
      </c>
      <c r="B2687">
        <v>7</v>
      </c>
      <c r="C2687" t="s">
        <v>5516</v>
      </c>
      <c r="D2687" t="s">
        <v>4149</v>
      </c>
      <c r="E2687" t="s">
        <v>137</v>
      </c>
      <c r="F2687" t="s">
        <v>138</v>
      </c>
      <c r="G2687" t="s">
        <v>139</v>
      </c>
      <c r="H2687" t="s">
        <v>140</v>
      </c>
      <c r="I2687" t="s">
        <v>10</v>
      </c>
      <c r="J2687" t="s">
        <v>4150</v>
      </c>
      <c r="K2687">
        <v>50</v>
      </c>
      <c r="L2687">
        <v>79472120</v>
      </c>
      <c r="M2687" t="s">
        <v>2145</v>
      </c>
      <c r="N2687">
        <v>684</v>
      </c>
      <c r="O2687">
        <v>4776592.3004800156</v>
      </c>
      <c r="P2687" s="49" t="s">
        <v>34</v>
      </c>
      <c r="Q2687" s="49">
        <v>8750000</v>
      </c>
      <c r="R2687" s="49">
        <v>32.510452999999998</v>
      </c>
      <c r="S2687" s="49">
        <v>52.540310169999998</v>
      </c>
      <c r="T2687" s="49">
        <v>91.068026500905589</v>
      </c>
      <c r="U2687" s="49" t="s">
        <v>2146</v>
      </c>
      <c r="V2687" s="49">
        <v>0.38716777524115931</v>
      </c>
      <c r="W2687" s="49">
        <v>1.46361538099982</v>
      </c>
      <c r="X2687" s="49">
        <v>2.8030414572599698</v>
      </c>
      <c r="Y2687" s="49">
        <v>43.290639746693699</v>
      </c>
      <c r="Z2687" s="49">
        <v>0.42787999999999998</v>
      </c>
      <c r="AA2687" s="49">
        <v>144.40234570000001</v>
      </c>
      <c r="AB2687" s="49">
        <v>1.7927415840000001</v>
      </c>
      <c r="AC2687" s="51">
        <v>0.6227652678487694</v>
      </c>
      <c r="AD2687" s="53">
        <v>87500</v>
      </c>
      <c r="AE2687" s="51">
        <v>54.589626291200176</v>
      </c>
      <c r="AF2687" s="51">
        <v>144.70996872397106</v>
      </c>
      <c r="AG2687" s="51">
        <v>27.425660702725462</v>
      </c>
      <c r="AH2687" s="51">
        <v>0.19744011941978049</v>
      </c>
      <c r="AI2687" s="51">
        <v>0.18952157162744537</v>
      </c>
      <c r="AJ2687" s="51">
        <v>0.11715383591147577</v>
      </c>
      <c r="AK2687" s="51">
        <v>147.32215444061987</v>
      </c>
      <c r="AL2687" s="51">
        <v>90.283763662110601</v>
      </c>
      <c r="AM2687" s="51">
        <v>204.36054521912914</v>
      </c>
    </row>
    <row r="2688" spans="1:39">
      <c r="A2688" t="s">
        <v>5517</v>
      </c>
      <c r="B2688">
        <v>7</v>
      </c>
      <c r="C2688" t="s">
        <v>5518</v>
      </c>
      <c r="D2688" t="s">
        <v>4149</v>
      </c>
      <c r="E2688" t="s">
        <v>137</v>
      </c>
      <c r="F2688" t="s">
        <v>138</v>
      </c>
      <c r="G2688" t="s">
        <v>139</v>
      </c>
      <c r="H2688" t="s">
        <v>140</v>
      </c>
      <c r="I2688" t="s">
        <v>10</v>
      </c>
      <c r="J2688" t="s">
        <v>4150</v>
      </c>
      <c r="K2688">
        <v>50</v>
      </c>
      <c r="L2688">
        <v>79472120</v>
      </c>
      <c r="M2688" t="s">
        <v>2145</v>
      </c>
      <c r="N2688">
        <v>685</v>
      </c>
      <c r="O2688">
        <v>4783585.8470400153</v>
      </c>
      <c r="P2688" s="49" t="s">
        <v>34</v>
      </c>
      <c r="Q2688" s="49">
        <v>8750000</v>
      </c>
      <c r="R2688" s="49">
        <v>32.510452999999998</v>
      </c>
      <c r="S2688" s="49">
        <v>52.540310169999998</v>
      </c>
      <c r="T2688" s="49">
        <v>91.068026500905589</v>
      </c>
      <c r="U2688" s="49" t="s">
        <v>2146</v>
      </c>
      <c r="V2688" s="49">
        <v>0.38716777524115931</v>
      </c>
      <c r="W2688" s="49">
        <v>1.46361538099982</v>
      </c>
      <c r="X2688" s="49">
        <v>2.8030414572599698</v>
      </c>
      <c r="Y2688" s="49">
        <v>43.290639746693699</v>
      </c>
      <c r="Z2688" s="49">
        <v>0.42787999999999998</v>
      </c>
      <c r="AA2688" s="49">
        <v>144.40234570000001</v>
      </c>
      <c r="AB2688" s="49">
        <v>1.7927415840000001</v>
      </c>
      <c r="AC2688" s="51">
        <v>0.6227652678487694</v>
      </c>
      <c r="AD2688" s="53">
        <v>87500</v>
      </c>
      <c r="AE2688" s="51">
        <v>54.669552537600175</v>
      </c>
      <c r="AF2688" s="51">
        <v>144.9218427630984</v>
      </c>
      <c r="AG2688" s="51">
        <v>27.46743151601401</v>
      </c>
      <c r="AH2688" s="51">
        <v>0.19714927539302124</v>
      </c>
      <c r="AI2688" s="51">
        <v>0.18953272324113773</v>
      </c>
      <c r="AJ2688" s="51">
        <v>0.11715383591147577</v>
      </c>
      <c r="AK2688" s="51">
        <v>147.33082300399522</v>
      </c>
      <c r="AL2688" s="51">
        <v>90.289076037089387</v>
      </c>
      <c r="AM2688" s="51">
        <v>204.37256997090105</v>
      </c>
    </row>
    <row r="2689" spans="1:39">
      <c r="A2689" t="s">
        <v>5519</v>
      </c>
      <c r="B2689">
        <v>7</v>
      </c>
      <c r="C2689" t="s">
        <v>5520</v>
      </c>
      <c r="D2689" t="s">
        <v>4149</v>
      </c>
      <c r="E2689" t="s">
        <v>137</v>
      </c>
      <c r="F2689" t="s">
        <v>138</v>
      </c>
      <c r="G2689" t="s">
        <v>139</v>
      </c>
      <c r="H2689" t="s">
        <v>140</v>
      </c>
      <c r="I2689" t="s">
        <v>10</v>
      </c>
      <c r="J2689" t="s">
        <v>4150</v>
      </c>
      <c r="K2689">
        <v>50</v>
      </c>
      <c r="L2689">
        <v>79472120</v>
      </c>
      <c r="M2689" t="s">
        <v>2145</v>
      </c>
      <c r="N2689">
        <v>686</v>
      </c>
      <c r="O2689">
        <v>4790579.393600015</v>
      </c>
      <c r="P2689" s="49" t="s">
        <v>34</v>
      </c>
      <c r="Q2689" s="49">
        <v>8750000</v>
      </c>
      <c r="R2689" s="49">
        <v>32.510452999999998</v>
      </c>
      <c r="S2689" s="49">
        <v>52.540310169999998</v>
      </c>
      <c r="T2689" s="49">
        <v>91.068026500905589</v>
      </c>
      <c r="U2689" s="49" t="s">
        <v>2146</v>
      </c>
      <c r="V2689" s="49">
        <v>0.38716777524115931</v>
      </c>
      <c r="W2689" s="49">
        <v>1.46361538099982</v>
      </c>
      <c r="X2689" s="49">
        <v>2.8030414572599698</v>
      </c>
      <c r="Y2689" s="49">
        <v>43.290639746693699</v>
      </c>
      <c r="Z2689" s="49">
        <v>0.42787999999999998</v>
      </c>
      <c r="AA2689" s="49">
        <v>144.40234570000001</v>
      </c>
      <c r="AB2689" s="49">
        <v>1.7927415840000001</v>
      </c>
      <c r="AC2689" s="51">
        <v>0.6227652678487694</v>
      </c>
      <c r="AD2689" s="53">
        <v>87500</v>
      </c>
      <c r="AE2689" s="51">
        <v>54.749478784000168</v>
      </c>
      <c r="AF2689" s="51">
        <v>145.13371680222571</v>
      </c>
      <c r="AG2689" s="51">
        <v>27.509140599466605</v>
      </c>
      <c r="AH2689" s="51">
        <v>0.19685792381355985</v>
      </c>
      <c r="AI2689" s="51">
        <v>0.18954341696460114</v>
      </c>
      <c r="AJ2689" s="51">
        <v>0.11715383591147577</v>
      </c>
      <c r="AK2689" s="51">
        <v>147.33913563229444</v>
      </c>
      <c r="AL2689" s="51">
        <v>90.294170283583583</v>
      </c>
      <c r="AM2689" s="51">
        <v>204.38410098100528</v>
      </c>
    </row>
    <row r="2690" spans="1:39">
      <c r="A2690" t="s">
        <v>5521</v>
      </c>
      <c r="B2690">
        <v>7</v>
      </c>
      <c r="C2690" t="s">
        <v>5522</v>
      </c>
      <c r="D2690" t="s">
        <v>4149</v>
      </c>
      <c r="E2690" t="s">
        <v>137</v>
      </c>
      <c r="F2690" t="s">
        <v>138</v>
      </c>
      <c r="G2690" t="s">
        <v>139</v>
      </c>
      <c r="H2690" t="s">
        <v>140</v>
      </c>
      <c r="I2690" t="s">
        <v>10</v>
      </c>
      <c r="J2690" t="s">
        <v>4150</v>
      </c>
      <c r="K2690">
        <v>50</v>
      </c>
      <c r="L2690">
        <v>79472120</v>
      </c>
      <c r="M2690" t="s">
        <v>2145</v>
      </c>
      <c r="N2690">
        <v>687</v>
      </c>
      <c r="O2690">
        <v>4797572.9401600147</v>
      </c>
      <c r="P2690" s="49" t="s">
        <v>34</v>
      </c>
      <c r="Q2690" s="49">
        <v>8750000</v>
      </c>
      <c r="R2690" s="49">
        <v>32.510452999999998</v>
      </c>
      <c r="S2690" s="49">
        <v>52.540310169999998</v>
      </c>
      <c r="T2690" s="49">
        <v>91.068026500905589</v>
      </c>
      <c r="U2690" s="49" t="s">
        <v>2146</v>
      </c>
      <c r="V2690" s="49">
        <v>0.38716777524115931</v>
      </c>
      <c r="W2690" s="49">
        <v>1.46361538099982</v>
      </c>
      <c r="X2690" s="49">
        <v>2.8030414572599698</v>
      </c>
      <c r="Y2690" s="49">
        <v>43.290639746693699</v>
      </c>
      <c r="Z2690" s="49">
        <v>0.42787999999999998</v>
      </c>
      <c r="AA2690" s="49">
        <v>144.40234570000001</v>
      </c>
      <c r="AB2690" s="49">
        <v>1.7927415840000001</v>
      </c>
      <c r="AC2690" s="51">
        <v>0.6227652678487694</v>
      </c>
      <c r="AD2690" s="53">
        <v>87500</v>
      </c>
      <c r="AE2690" s="51">
        <v>54.829405030400167</v>
      </c>
      <c r="AF2690" s="51">
        <v>145.34559084135304</v>
      </c>
      <c r="AG2690" s="51">
        <v>27.550787846536437</v>
      </c>
      <c r="AH2690" s="51">
        <v>0.19656606935596338</v>
      </c>
      <c r="AI2690" s="51">
        <v>0.18955365406721245</v>
      </c>
      <c r="AJ2690" s="51">
        <v>0.11715383591147577</v>
      </c>
      <c r="AK2690" s="51">
        <v>147.34709331225127</v>
      </c>
      <c r="AL2690" s="51">
        <v>90.299047006295439</v>
      </c>
      <c r="AM2690" s="51">
        <v>204.39513961820708</v>
      </c>
    </row>
    <row r="2691" spans="1:39">
      <c r="A2691" t="s">
        <v>5523</v>
      </c>
      <c r="B2691">
        <v>7</v>
      </c>
      <c r="C2691" t="s">
        <v>5524</v>
      </c>
      <c r="D2691" t="s">
        <v>4149</v>
      </c>
      <c r="E2691" t="s">
        <v>137</v>
      </c>
      <c r="F2691" t="s">
        <v>138</v>
      </c>
      <c r="G2691" t="s">
        <v>139</v>
      </c>
      <c r="H2691" t="s">
        <v>140</v>
      </c>
      <c r="I2691" t="s">
        <v>10</v>
      </c>
      <c r="J2691" t="s">
        <v>4150</v>
      </c>
      <c r="K2691">
        <v>50</v>
      </c>
      <c r="L2691">
        <v>79472120</v>
      </c>
      <c r="M2691" t="s">
        <v>2145</v>
      </c>
      <c r="N2691">
        <v>688</v>
      </c>
      <c r="O2691">
        <v>4804566.4867200144</v>
      </c>
      <c r="P2691" s="49" t="s">
        <v>34</v>
      </c>
      <c r="Q2691" s="49">
        <v>8750000</v>
      </c>
      <c r="R2691" s="49">
        <v>32.510452999999998</v>
      </c>
      <c r="S2691" s="49">
        <v>52.540310169999998</v>
      </c>
      <c r="T2691" s="49">
        <v>91.068026500905589</v>
      </c>
      <c r="U2691" s="49" t="s">
        <v>2146</v>
      </c>
      <c r="V2691" s="49">
        <v>0.38716777524115931</v>
      </c>
      <c r="W2691" s="49">
        <v>1.46361538099982</v>
      </c>
      <c r="X2691" s="49">
        <v>2.8030414572599698</v>
      </c>
      <c r="Y2691" s="49">
        <v>43.290639746693699</v>
      </c>
      <c r="Z2691" s="49">
        <v>0.42787999999999998</v>
      </c>
      <c r="AA2691" s="49">
        <v>144.40234570000001</v>
      </c>
      <c r="AB2691" s="49">
        <v>1.7927415840000001</v>
      </c>
      <c r="AC2691" s="51">
        <v>0.6227652678487694</v>
      </c>
      <c r="AD2691" s="53">
        <v>87500</v>
      </c>
      <c r="AE2691" s="51">
        <v>54.909331276800167</v>
      </c>
      <c r="AF2691" s="51">
        <v>145.55746488048038</v>
      </c>
      <c r="AG2691" s="51">
        <v>27.592373151665104</v>
      </c>
      <c r="AH2691" s="51">
        <v>0.19627371668538265</v>
      </c>
      <c r="AI2691" s="51">
        <v>0.18956343581774837</v>
      </c>
      <c r="AJ2691" s="51">
        <v>0.11715383591147577</v>
      </c>
      <c r="AK2691" s="51">
        <v>147.35469703013297</v>
      </c>
      <c r="AL2691" s="51">
        <v>90.303706809641326</v>
      </c>
      <c r="AM2691" s="51">
        <v>204.40568725062462</v>
      </c>
    </row>
    <row r="2692" spans="1:39">
      <c r="A2692" t="s">
        <v>5525</v>
      </c>
      <c r="B2692">
        <v>7</v>
      </c>
      <c r="C2692" t="s">
        <v>5526</v>
      </c>
      <c r="D2692" t="s">
        <v>4149</v>
      </c>
      <c r="E2692" t="s">
        <v>137</v>
      </c>
      <c r="F2692" t="s">
        <v>138</v>
      </c>
      <c r="G2692" t="s">
        <v>139</v>
      </c>
      <c r="H2692" t="s">
        <v>140</v>
      </c>
      <c r="I2692" t="s">
        <v>10</v>
      </c>
      <c r="J2692" t="s">
        <v>4150</v>
      </c>
      <c r="K2692">
        <v>50</v>
      </c>
      <c r="L2692">
        <v>79472120</v>
      </c>
      <c r="M2692" t="s">
        <v>2145</v>
      </c>
      <c r="N2692">
        <v>689</v>
      </c>
      <c r="O2692">
        <v>4811560.0332800141</v>
      </c>
      <c r="P2692" s="49" t="s">
        <v>34</v>
      </c>
      <c r="Q2692" s="49">
        <v>8750000</v>
      </c>
      <c r="R2692" s="49">
        <v>32.510452999999998</v>
      </c>
      <c r="S2692" s="49">
        <v>52.540310169999998</v>
      </c>
      <c r="T2692" s="49">
        <v>91.068026500905589</v>
      </c>
      <c r="U2692" s="49" t="s">
        <v>2146</v>
      </c>
      <c r="V2692" s="49">
        <v>0.38716777524115931</v>
      </c>
      <c r="W2692" s="49">
        <v>1.46361538099982</v>
      </c>
      <c r="X2692" s="49">
        <v>2.8030414572599698</v>
      </c>
      <c r="Y2692" s="49">
        <v>43.290639746693699</v>
      </c>
      <c r="Z2692" s="49">
        <v>0.42787999999999998</v>
      </c>
      <c r="AA2692" s="49">
        <v>144.40234570000001</v>
      </c>
      <c r="AB2692" s="49">
        <v>1.7927415840000001</v>
      </c>
      <c r="AC2692" s="51">
        <v>0.6227652678487694</v>
      </c>
      <c r="AD2692" s="53">
        <v>87500</v>
      </c>
      <c r="AE2692" s="51">
        <v>54.989257523200159</v>
      </c>
      <c r="AF2692" s="51">
        <v>145.76933891960769</v>
      </c>
      <c r="AG2692" s="51">
        <v>27.633896410280567</v>
      </c>
      <c r="AH2692" s="51">
        <v>0.19598087045724766</v>
      </c>
      <c r="AI2692" s="51">
        <v>0.18957276348437554</v>
      </c>
      <c r="AJ2692" s="51">
        <v>0.11715383591147577</v>
      </c>
      <c r="AK2692" s="51">
        <v>147.36194777173256</v>
      </c>
      <c r="AL2692" s="51">
        <v>90.308150297746963</v>
      </c>
      <c r="AM2692" s="51">
        <v>204.41574524571817</v>
      </c>
    </row>
    <row r="2693" spans="1:39">
      <c r="A2693" t="s">
        <v>5527</v>
      </c>
      <c r="B2693">
        <v>7</v>
      </c>
      <c r="C2693" t="s">
        <v>5528</v>
      </c>
      <c r="D2693" t="s">
        <v>4149</v>
      </c>
      <c r="E2693" t="s">
        <v>137</v>
      </c>
      <c r="F2693" t="s">
        <v>138</v>
      </c>
      <c r="G2693" t="s">
        <v>139</v>
      </c>
      <c r="H2693" t="s">
        <v>140</v>
      </c>
      <c r="I2693" t="s">
        <v>10</v>
      </c>
      <c r="J2693" t="s">
        <v>4150</v>
      </c>
      <c r="K2693">
        <v>50</v>
      </c>
      <c r="L2693">
        <v>79472120</v>
      </c>
      <c r="M2693" t="s">
        <v>2145</v>
      </c>
      <c r="N2693">
        <v>690</v>
      </c>
      <c r="O2693">
        <v>4818553.5798400138</v>
      </c>
      <c r="P2693" s="49" t="s">
        <v>34</v>
      </c>
      <c r="Q2693" s="49">
        <v>8750000</v>
      </c>
      <c r="R2693" s="49">
        <v>32.510452999999998</v>
      </c>
      <c r="S2693" s="49">
        <v>52.540310169999998</v>
      </c>
      <c r="T2693" s="49">
        <v>91.068026500905589</v>
      </c>
      <c r="U2693" s="49" t="s">
        <v>2146</v>
      </c>
      <c r="V2693" s="49">
        <v>0.38716777524115931</v>
      </c>
      <c r="W2693" s="49">
        <v>1.46361538099982</v>
      </c>
      <c r="X2693" s="49">
        <v>2.8030414572599698</v>
      </c>
      <c r="Y2693" s="49">
        <v>43.290639746693699</v>
      </c>
      <c r="Z2693" s="49">
        <v>0.42787999999999998</v>
      </c>
      <c r="AA2693" s="49">
        <v>144.40234570000001</v>
      </c>
      <c r="AB2693" s="49">
        <v>1.7927415840000001</v>
      </c>
      <c r="AC2693" s="51">
        <v>0.6227652678487694</v>
      </c>
      <c r="AD2693" s="53">
        <v>87500</v>
      </c>
      <c r="AE2693" s="51">
        <v>55.069183769600158</v>
      </c>
      <c r="AF2693" s="51">
        <v>145.98121295873503</v>
      </c>
      <c r="AG2693" s="51">
        <v>27.67535751879517</v>
      </c>
      <c r="AH2693" s="51">
        <v>0.19568753531755295</v>
      </c>
      <c r="AI2693" s="51">
        <v>0.18958163833464139</v>
      </c>
      <c r="AJ2693" s="51">
        <v>0.11715383591147577</v>
      </c>
      <c r="AK2693" s="51">
        <v>147.36884652236174</v>
      </c>
      <c r="AL2693" s="51">
        <v>90.312378074443075</v>
      </c>
      <c r="AM2693" s="51">
        <v>204.42531497028037</v>
      </c>
    </row>
    <row r="2694" spans="1:39">
      <c r="A2694" t="s">
        <v>5529</v>
      </c>
      <c r="B2694">
        <v>7</v>
      </c>
      <c r="C2694" t="s">
        <v>5530</v>
      </c>
      <c r="D2694" t="s">
        <v>4149</v>
      </c>
      <c r="E2694" t="s">
        <v>137</v>
      </c>
      <c r="F2694" t="s">
        <v>138</v>
      </c>
      <c r="G2694" t="s">
        <v>139</v>
      </c>
      <c r="H2694" t="s">
        <v>140</v>
      </c>
      <c r="I2694" t="s">
        <v>10</v>
      </c>
      <c r="J2694" t="s">
        <v>4150</v>
      </c>
      <c r="K2694">
        <v>50</v>
      </c>
      <c r="L2694">
        <v>79472120</v>
      </c>
      <c r="M2694" t="s">
        <v>2145</v>
      </c>
      <c r="N2694">
        <v>691</v>
      </c>
      <c r="O2694">
        <v>4825547.1264000135</v>
      </c>
      <c r="P2694" s="49" t="s">
        <v>34</v>
      </c>
      <c r="Q2694" s="49">
        <v>8750000</v>
      </c>
      <c r="R2694" s="49">
        <v>32.510452999999998</v>
      </c>
      <c r="S2694" s="49">
        <v>52.540310169999998</v>
      </c>
      <c r="T2694" s="49">
        <v>91.068026500905589</v>
      </c>
      <c r="U2694" s="49" t="s">
        <v>2146</v>
      </c>
      <c r="V2694" s="49">
        <v>0.38716777524115931</v>
      </c>
      <c r="W2694" s="49">
        <v>1.46361538099982</v>
      </c>
      <c r="X2694" s="49">
        <v>2.8030414572599698</v>
      </c>
      <c r="Y2694" s="49">
        <v>43.290639746693699</v>
      </c>
      <c r="Z2694" s="49">
        <v>0.42787999999999998</v>
      </c>
      <c r="AA2694" s="49">
        <v>144.40234570000001</v>
      </c>
      <c r="AB2694" s="49">
        <v>1.7927415840000001</v>
      </c>
      <c r="AC2694" s="51">
        <v>0.6227652678487694</v>
      </c>
      <c r="AD2694" s="53">
        <v>87500</v>
      </c>
      <c r="AE2694" s="51">
        <v>55.149110016000151</v>
      </c>
      <c r="AF2694" s="51">
        <v>146.19308699786234</v>
      </c>
      <c r="AG2694" s="51">
        <v>27.716756374603566</v>
      </c>
      <c r="AH2694" s="51">
        <v>0.19539371590268459</v>
      </c>
      <c r="AI2694" s="51">
        <v>0.18959006163546466</v>
      </c>
      <c r="AJ2694" s="51">
        <v>0.11715383591147577</v>
      </c>
      <c r="AK2694" s="51">
        <v>147.37539426684341</v>
      </c>
      <c r="AL2694" s="51">
        <v>90.316390743260939</v>
      </c>
      <c r="AM2694" s="51">
        <v>204.43439779042586</v>
      </c>
    </row>
    <row r="2695" spans="1:39">
      <c r="A2695" t="s">
        <v>5531</v>
      </c>
      <c r="B2695">
        <v>7</v>
      </c>
      <c r="C2695" t="s">
        <v>5532</v>
      </c>
      <c r="D2695" t="s">
        <v>4149</v>
      </c>
      <c r="E2695" t="s">
        <v>137</v>
      </c>
      <c r="F2695" t="s">
        <v>138</v>
      </c>
      <c r="G2695" t="s">
        <v>139</v>
      </c>
      <c r="H2695" t="s">
        <v>140</v>
      </c>
      <c r="I2695" t="s">
        <v>10</v>
      </c>
      <c r="J2695" t="s">
        <v>4150</v>
      </c>
      <c r="K2695">
        <v>50</v>
      </c>
      <c r="L2695">
        <v>79472120</v>
      </c>
      <c r="M2695" t="s">
        <v>2145</v>
      </c>
      <c r="N2695">
        <v>692</v>
      </c>
      <c r="O2695">
        <v>4832540.6729600132</v>
      </c>
      <c r="P2695" s="49" t="s">
        <v>34</v>
      </c>
      <c r="Q2695" s="49">
        <v>8750000</v>
      </c>
      <c r="R2695" s="49">
        <v>32.510452999999998</v>
      </c>
      <c r="S2695" s="49">
        <v>52.540310169999998</v>
      </c>
      <c r="T2695" s="49">
        <v>91.068026500905589</v>
      </c>
      <c r="U2695" s="49" t="s">
        <v>2146</v>
      </c>
      <c r="V2695" s="49">
        <v>0.38716777524115931</v>
      </c>
      <c r="W2695" s="49">
        <v>1.46361538099982</v>
      </c>
      <c r="X2695" s="49">
        <v>2.8030414572599698</v>
      </c>
      <c r="Y2695" s="49">
        <v>43.290639746693699</v>
      </c>
      <c r="Z2695" s="49">
        <v>0.42787999999999998</v>
      </c>
      <c r="AA2695" s="49">
        <v>144.40234570000001</v>
      </c>
      <c r="AB2695" s="49">
        <v>1.7927415840000001</v>
      </c>
      <c r="AC2695" s="51">
        <v>0.6227652678487694</v>
      </c>
      <c r="AD2695" s="53">
        <v>87500</v>
      </c>
      <c r="AE2695" s="51">
        <v>55.22903626240015</v>
      </c>
      <c r="AF2695" s="51">
        <v>146.40496103698968</v>
      </c>
      <c r="AG2695" s="51">
        <v>27.758092876080735</v>
      </c>
      <c r="AH2695" s="51">
        <v>0.19509941683947879</v>
      </c>
      <c r="AI2695" s="51">
        <v>0.18959803465312602</v>
      </c>
      <c r="AJ2695" s="51">
        <v>0.11715383591147577</v>
      </c>
      <c r="AK2695" s="51">
        <v>147.38159198950464</v>
      </c>
      <c r="AL2695" s="51">
        <v>90.320188907427863</v>
      </c>
      <c r="AM2695" s="51">
        <v>204.44299507158141</v>
      </c>
    </row>
    <row r="2696" spans="1:39">
      <c r="A2696" t="s">
        <v>5533</v>
      </c>
      <c r="B2696">
        <v>7</v>
      </c>
      <c r="C2696" t="s">
        <v>5534</v>
      </c>
      <c r="D2696" t="s">
        <v>4149</v>
      </c>
      <c r="E2696" t="s">
        <v>137</v>
      </c>
      <c r="F2696" t="s">
        <v>138</v>
      </c>
      <c r="G2696" t="s">
        <v>139</v>
      </c>
      <c r="H2696" t="s">
        <v>140</v>
      </c>
      <c r="I2696" t="s">
        <v>10</v>
      </c>
      <c r="J2696" t="s">
        <v>4150</v>
      </c>
      <c r="K2696">
        <v>50</v>
      </c>
      <c r="L2696">
        <v>79472120</v>
      </c>
      <c r="M2696" t="s">
        <v>2145</v>
      </c>
      <c r="N2696">
        <v>693</v>
      </c>
      <c r="O2696">
        <v>4839534.2195200128</v>
      </c>
      <c r="P2696" s="49" t="s">
        <v>34</v>
      </c>
      <c r="Q2696" s="49">
        <v>8750000</v>
      </c>
      <c r="R2696" s="49">
        <v>32.510452999999998</v>
      </c>
      <c r="S2696" s="49">
        <v>52.540310169999998</v>
      </c>
      <c r="T2696" s="49">
        <v>91.068026500905589</v>
      </c>
      <c r="U2696" s="49" t="s">
        <v>2146</v>
      </c>
      <c r="V2696" s="49">
        <v>0.38716777524115931</v>
      </c>
      <c r="W2696" s="49">
        <v>1.46361538099982</v>
      </c>
      <c r="X2696" s="49">
        <v>2.8030414572599698</v>
      </c>
      <c r="Y2696" s="49">
        <v>43.290639746693699</v>
      </c>
      <c r="Z2696" s="49">
        <v>0.42787999999999998</v>
      </c>
      <c r="AA2696" s="49">
        <v>144.40234570000001</v>
      </c>
      <c r="AB2696" s="49">
        <v>1.7927415840000001</v>
      </c>
      <c r="AC2696" s="51">
        <v>0.6227652678487694</v>
      </c>
      <c r="AD2696" s="53">
        <v>87500</v>
      </c>
      <c r="AE2696" s="51">
        <v>55.30896250880015</v>
      </c>
      <c r="AF2696" s="51">
        <v>146.61683507611701</v>
      </c>
      <c r="AG2696" s="51">
        <v>27.799366922579882</v>
      </c>
      <c r="AH2696" s="51">
        <v>0.19480464274502859</v>
      </c>
      <c r="AI2696" s="51">
        <v>0.18960555865325884</v>
      </c>
      <c r="AJ2696" s="51">
        <v>0.11715383591147577</v>
      </c>
      <c r="AK2696" s="51">
        <v>147.38744067416917</v>
      </c>
      <c r="AL2696" s="51">
        <v>90.323773169862747</v>
      </c>
      <c r="AM2696" s="51">
        <v>204.45110817847561</v>
      </c>
    </row>
    <row r="2697" spans="1:39">
      <c r="A2697" t="s">
        <v>5535</v>
      </c>
      <c r="B2697">
        <v>7</v>
      </c>
      <c r="C2697" t="s">
        <v>5536</v>
      </c>
      <c r="D2697" t="s">
        <v>4149</v>
      </c>
      <c r="E2697" t="s">
        <v>137</v>
      </c>
      <c r="F2697" t="s">
        <v>138</v>
      </c>
      <c r="G2697" t="s">
        <v>139</v>
      </c>
      <c r="H2697" t="s">
        <v>140</v>
      </c>
      <c r="I2697" t="s">
        <v>10</v>
      </c>
      <c r="J2697" t="s">
        <v>4150</v>
      </c>
      <c r="K2697">
        <v>50</v>
      </c>
      <c r="L2697">
        <v>79472120</v>
      </c>
      <c r="M2697" t="s">
        <v>2145</v>
      </c>
      <c r="N2697">
        <v>694</v>
      </c>
      <c r="O2697">
        <v>4846527.7660800125</v>
      </c>
      <c r="P2697" s="49" t="s">
        <v>34</v>
      </c>
      <c r="Q2697" s="49">
        <v>8750000</v>
      </c>
      <c r="R2697" s="49">
        <v>32.510452999999998</v>
      </c>
      <c r="S2697" s="49">
        <v>52.540310169999998</v>
      </c>
      <c r="T2697" s="49">
        <v>91.068026500905589</v>
      </c>
      <c r="U2697" s="49" t="s">
        <v>2146</v>
      </c>
      <c r="V2697" s="49">
        <v>0.38716777524115931</v>
      </c>
      <c r="W2697" s="49">
        <v>1.46361538099982</v>
      </c>
      <c r="X2697" s="49">
        <v>2.8030414572599698</v>
      </c>
      <c r="Y2697" s="49">
        <v>43.290639746693699</v>
      </c>
      <c r="Z2697" s="49">
        <v>0.42787999999999998</v>
      </c>
      <c r="AA2697" s="49">
        <v>144.40234570000001</v>
      </c>
      <c r="AB2697" s="49">
        <v>1.7927415840000001</v>
      </c>
      <c r="AC2697" s="51">
        <v>0.6227652678487694</v>
      </c>
      <c r="AD2697" s="53">
        <v>87500</v>
      </c>
      <c r="AE2697" s="51">
        <v>55.388888755200142</v>
      </c>
      <c r="AF2697" s="51">
        <v>146.82870911524432</v>
      </c>
      <c r="AG2697" s="51">
        <v>27.840578414430365</v>
      </c>
      <c r="AH2697" s="51">
        <v>0.19450939822655583</v>
      </c>
      <c r="AI2697" s="51">
        <v>0.18961263490083935</v>
      </c>
      <c r="AJ2697" s="51">
        <v>0.11715383591147577</v>
      </c>
      <c r="AK2697" s="51">
        <v>147.39294130415004</v>
      </c>
      <c r="AL2697" s="51">
        <v>90.327144133171501</v>
      </c>
      <c r="AM2697" s="51">
        <v>204.4587384751286</v>
      </c>
    </row>
    <row r="2698" spans="1:39">
      <c r="A2698" t="s">
        <v>5537</v>
      </c>
      <c r="B2698">
        <v>7</v>
      </c>
      <c r="C2698" t="s">
        <v>5538</v>
      </c>
      <c r="D2698" t="s">
        <v>4149</v>
      </c>
      <c r="E2698" t="s">
        <v>137</v>
      </c>
      <c r="F2698" t="s">
        <v>138</v>
      </c>
      <c r="G2698" t="s">
        <v>139</v>
      </c>
      <c r="H2698" t="s">
        <v>140</v>
      </c>
      <c r="I2698" t="s">
        <v>10</v>
      </c>
      <c r="J2698" t="s">
        <v>4150</v>
      </c>
      <c r="K2698">
        <v>50</v>
      </c>
      <c r="L2698">
        <v>79472120</v>
      </c>
      <c r="M2698" t="s">
        <v>2145</v>
      </c>
      <c r="N2698">
        <v>695</v>
      </c>
      <c r="O2698">
        <v>4853521.3126400122</v>
      </c>
      <c r="P2698" s="49" t="s">
        <v>34</v>
      </c>
      <c r="Q2698" s="49">
        <v>8750000</v>
      </c>
      <c r="R2698" s="49">
        <v>32.510452999999998</v>
      </c>
      <c r="S2698" s="49">
        <v>52.540310169999998</v>
      </c>
      <c r="T2698" s="49">
        <v>91.068026500905589</v>
      </c>
      <c r="U2698" s="49" t="s">
        <v>2146</v>
      </c>
      <c r="V2698" s="49">
        <v>0.38716777524115931</v>
      </c>
      <c r="W2698" s="49">
        <v>1.46361538099982</v>
      </c>
      <c r="X2698" s="49">
        <v>2.8030414572599698</v>
      </c>
      <c r="Y2698" s="49">
        <v>43.290639746693699</v>
      </c>
      <c r="Z2698" s="49">
        <v>0.42787999999999998</v>
      </c>
      <c r="AA2698" s="49">
        <v>144.40234570000001</v>
      </c>
      <c r="AB2698" s="49">
        <v>1.7927415840000001</v>
      </c>
      <c r="AC2698" s="51">
        <v>0.6227652678487694</v>
      </c>
      <c r="AD2698" s="53">
        <v>87500</v>
      </c>
      <c r="AE2698" s="51">
        <v>55.468815001600142</v>
      </c>
      <c r="AF2698" s="51">
        <v>147.04058315437166</v>
      </c>
      <c r="AG2698" s="51">
        <v>27.881727252935736</v>
      </c>
      <c r="AH2698" s="51">
        <v>0.19421368788198171</v>
      </c>
      <c r="AI2698" s="51">
        <v>0.18961926466017817</v>
      </c>
      <c r="AJ2698" s="51">
        <v>0.11715383591147577</v>
      </c>
      <c r="AK2698" s="51">
        <v>147.39809486224283</v>
      </c>
      <c r="AL2698" s="51">
        <v>90.330302399642918</v>
      </c>
      <c r="AM2698" s="51">
        <v>204.46588732484273</v>
      </c>
    </row>
    <row r="2699" spans="1:39">
      <c r="A2699" t="s">
        <v>5539</v>
      </c>
      <c r="B2699">
        <v>7</v>
      </c>
      <c r="C2699" t="s">
        <v>5540</v>
      </c>
      <c r="D2699" t="s">
        <v>4149</v>
      </c>
      <c r="E2699" t="s">
        <v>137</v>
      </c>
      <c r="F2699" t="s">
        <v>138</v>
      </c>
      <c r="G2699" t="s">
        <v>139</v>
      </c>
      <c r="H2699" t="s">
        <v>140</v>
      </c>
      <c r="I2699" t="s">
        <v>10</v>
      </c>
      <c r="J2699" t="s">
        <v>4150</v>
      </c>
      <c r="K2699">
        <v>50</v>
      </c>
      <c r="L2699">
        <v>79472120</v>
      </c>
      <c r="M2699" t="s">
        <v>2145</v>
      </c>
      <c r="N2699">
        <v>696</v>
      </c>
      <c r="O2699">
        <v>4860514.8592000119</v>
      </c>
      <c r="P2699" s="49" t="s">
        <v>34</v>
      </c>
      <c r="Q2699" s="49">
        <v>8750000</v>
      </c>
      <c r="R2699" s="49">
        <v>32.510452999999998</v>
      </c>
      <c r="S2699" s="49">
        <v>52.540310169999998</v>
      </c>
      <c r="T2699" s="49">
        <v>91.068026500905589</v>
      </c>
      <c r="U2699" s="49" t="s">
        <v>2146</v>
      </c>
      <c r="V2699" s="49">
        <v>0.38716777524115931</v>
      </c>
      <c r="W2699" s="49">
        <v>1.46361538099982</v>
      </c>
      <c r="X2699" s="49">
        <v>2.8030414572599698</v>
      </c>
      <c r="Y2699" s="49">
        <v>43.290639746693699</v>
      </c>
      <c r="Z2699" s="49">
        <v>0.42787999999999998</v>
      </c>
      <c r="AA2699" s="49">
        <v>144.40234570000001</v>
      </c>
      <c r="AB2699" s="49">
        <v>1.7927415840000001</v>
      </c>
      <c r="AC2699" s="51">
        <v>0.6227652678487694</v>
      </c>
      <c r="AD2699" s="53">
        <v>87500</v>
      </c>
      <c r="AE2699" s="51">
        <v>55.548741248000134</v>
      </c>
      <c r="AF2699" s="51">
        <v>147.25245719349897</v>
      </c>
      <c r="AG2699" s="51">
        <v>27.92281334037153</v>
      </c>
      <c r="AH2699" s="51">
        <v>0.19391751629894671</v>
      </c>
      <c r="AI2699" s="51">
        <v>0.1896254491949102</v>
      </c>
      <c r="AJ2699" s="51">
        <v>0.11715383591147577</v>
      </c>
      <c r="AK2699" s="51">
        <v>147.40290233071786</v>
      </c>
      <c r="AL2699" s="51">
        <v>90.333248571243928</v>
      </c>
      <c r="AM2699" s="51">
        <v>204.47255609019177</v>
      </c>
    </row>
    <row r="2700" spans="1:39">
      <c r="A2700" t="s">
        <v>5541</v>
      </c>
      <c r="B2700">
        <v>7</v>
      </c>
      <c r="C2700" t="s">
        <v>5542</v>
      </c>
      <c r="D2700" t="s">
        <v>4149</v>
      </c>
      <c r="E2700" t="s">
        <v>137</v>
      </c>
      <c r="F2700" t="s">
        <v>138</v>
      </c>
      <c r="G2700" t="s">
        <v>139</v>
      </c>
      <c r="H2700" t="s">
        <v>140</v>
      </c>
      <c r="I2700" t="s">
        <v>10</v>
      </c>
      <c r="J2700" t="s">
        <v>4150</v>
      </c>
      <c r="K2700">
        <v>50</v>
      </c>
      <c r="L2700">
        <v>79472120</v>
      </c>
      <c r="M2700" t="s">
        <v>2145</v>
      </c>
      <c r="N2700">
        <v>697</v>
      </c>
      <c r="O2700">
        <v>4867508.4057600116</v>
      </c>
      <c r="P2700" s="49" t="s">
        <v>34</v>
      </c>
      <c r="Q2700" s="49">
        <v>8750000</v>
      </c>
      <c r="R2700" s="49">
        <v>32.510452999999998</v>
      </c>
      <c r="S2700" s="49">
        <v>52.540310169999998</v>
      </c>
      <c r="T2700" s="49">
        <v>91.068026500905589</v>
      </c>
      <c r="U2700" s="49" t="s">
        <v>2146</v>
      </c>
      <c r="V2700" s="49">
        <v>0.38716777524115931</v>
      </c>
      <c r="W2700" s="49">
        <v>1.46361538099982</v>
      </c>
      <c r="X2700" s="49">
        <v>2.8030414572599698</v>
      </c>
      <c r="Y2700" s="49">
        <v>43.290639746693699</v>
      </c>
      <c r="Z2700" s="49">
        <v>0.42787999999999998</v>
      </c>
      <c r="AA2700" s="49">
        <v>144.40234570000001</v>
      </c>
      <c r="AB2700" s="49">
        <v>1.7927415840000001</v>
      </c>
      <c r="AC2700" s="51">
        <v>0.6227652678487694</v>
      </c>
      <c r="AD2700" s="53">
        <v>87500</v>
      </c>
      <c r="AE2700" s="51">
        <v>55.628667494400133</v>
      </c>
      <c r="AF2700" s="51">
        <v>147.46433123262631</v>
      </c>
      <c r="AG2700" s="51">
        <v>27.963836579983308</v>
      </c>
      <c r="AH2700" s="51">
        <v>0.19362088805567731</v>
      </c>
      <c r="AI2700" s="51">
        <v>0.18963118976798604</v>
      </c>
      <c r="AJ2700" s="51">
        <v>0.11715383591147577</v>
      </c>
      <c r="AK2700" s="51">
        <v>147.40736469131352</v>
      </c>
      <c r="AL2700" s="51">
        <v>90.335983249615438</v>
      </c>
      <c r="AM2700" s="51">
        <v>204.47874613301155</v>
      </c>
    </row>
    <row r="2701" spans="1:39">
      <c r="A2701" t="s">
        <v>5543</v>
      </c>
      <c r="B2701">
        <v>7</v>
      </c>
      <c r="C2701" t="s">
        <v>5544</v>
      </c>
      <c r="D2701" t="s">
        <v>4149</v>
      </c>
      <c r="E2701" t="s">
        <v>137</v>
      </c>
      <c r="F2701" t="s">
        <v>138</v>
      </c>
      <c r="G2701" t="s">
        <v>139</v>
      </c>
      <c r="H2701" t="s">
        <v>140</v>
      </c>
      <c r="I2701" t="s">
        <v>10</v>
      </c>
      <c r="J2701" t="s">
        <v>4150</v>
      </c>
      <c r="K2701">
        <v>50</v>
      </c>
      <c r="L2701">
        <v>79472120</v>
      </c>
      <c r="M2701" t="s">
        <v>2145</v>
      </c>
      <c r="N2701">
        <v>698</v>
      </c>
      <c r="O2701">
        <v>4874501.9523200113</v>
      </c>
      <c r="P2701" s="49" t="s">
        <v>34</v>
      </c>
      <c r="Q2701" s="49">
        <v>8750000</v>
      </c>
      <c r="R2701" s="49">
        <v>32.510452999999998</v>
      </c>
      <c r="S2701" s="49">
        <v>52.540310169999998</v>
      </c>
      <c r="T2701" s="49">
        <v>91.068026500905589</v>
      </c>
      <c r="U2701" s="49" t="s">
        <v>2146</v>
      </c>
      <c r="V2701" s="49">
        <v>0.38716777524115931</v>
      </c>
      <c r="W2701" s="49">
        <v>1.46361538099982</v>
      </c>
      <c r="X2701" s="49">
        <v>2.8030414572599698</v>
      </c>
      <c r="Y2701" s="49">
        <v>43.290639746693699</v>
      </c>
      <c r="Z2701" s="49">
        <v>0.42787999999999998</v>
      </c>
      <c r="AA2701" s="49">
        <v>144.40234570000001</v>
      </c>
      <c r="AB2701" s="49">
        <v>1.7927415840000001</v>
      </c>
      <c r="AC2701" s="51">
        <v>0.6227652678487694</v>
      </c>
      <c r="AD2701" s="53">
        <v>87500</v>
      </c>
      <c r="AE2701" s="51">
        <v>55.708593740800133</v>
      </c>
      <c r="AF2701" s="51">
        <v>147.67620527175364</v>
      </c>
      <c r="AG2701" s="51">
        <v>28.004796875984471</v>
      </c>
      <c r="AH2701" s="51">
        <v>0.19332380772023622</v>
      </c>
      <c r="AI2701" s="51">
        <v>0.18963648764166213</v>
      </c>
      <c r="AJ2701" s="51">
        <v>0.11715383591147577</v>
      </c>
      <c r="AK2701" s="51">
        <v>147.4114829252286</v>
      </c>
      <c r="AL2701" s="51">
        <v>90.338507036067696</v>
      </c>
      <c r="AM2701" s="51">
        <v>204.48445881438948</v>
      </c>
    </row>
    <row r="2702" spans="1:39">
      <c r="A2702" t="s">
        <v>5545</v>
      </c>
      <c r="B2702">
        <v>7</v>
      </c>
      <c r="C2702" t="s">
        <v>5546</v>
      </c>
      <c r="D2702" t="s">
        <v>4149</v>
      </c>
      <c r="E2702" t="s">
        <v>137</v>
      </c>
      <c r="F2702" t="s">
        <v>138</v>
      </c>
      <c r="G2702" t="s">
        <v>139</v>
      </c>
      <c r="H2702" t="s">
        <v>140</v>
      </c>
      <c r="I2702" t="s">
        <v>10</v>
      </c>
      <c r="J2702" t="s">
        <v>4150</v>
      </c>
      <c r="K2702">
        <v>50</v>
      </c>
      <c r="L2702">
        <v>79472120</v>
      </c>
      <c r="M2702" t="s">
        <v>2145</v>
      </c>
      <c r="N2702">
        <v>699</v>
      </c>
      <c r="O2702">
        <v>4881495.498880011</v>
      </c>
      <c r="P2702" s="49" t="s">
        <v>34</v>
      </c>
      <c r="Q2702" s="49">
        <v>8750000</v>
      </c>
      <c r="R2702" s="49">
        <v>32.510452999999998</v>
      </c>
      <c r="S2702" s="49">
        <v>52.540310169999998</v>
      </c>
      <c r="T2702" s="49">
        <v>91.068026500905589</v>
      </c>
      <c r="U2702" s="49" t="s">
        <v>2146</v>
      </c>
      <c r="V2702" s="49">
        <v>0.38716777524115931</v>
      </c>
      <c r="W2702" s="49">
        <v>1.46361538099982</v>
      </c>
      <c r="X2702" s="49">
        <v>2.8030414572599698</v>
      </c>
      <c r="Y2702" s="49">
        <v>43.290639746693699</v>
      </c>
      <c r="Z2702" s="49">
        <v>0.42787999999999998</v>
      </c>
      <c r="AA2702" s="49">
        <v>144.40234570000001</v>
      </c>
      <c r="AB2702" s="49">
        <v>1.7927415840000001</v>
      </c>
      <c r="AC2702" s="51">
        <v>0.6227652678487694</v>
      </c>
      <c r="AD2702" s="53">
        <v>87500</v>
      </c>
      <c r="AE2702" s="51">
        <v>55.788519987200125</v>
      </c>
      <c r="AF2702" s="51">
        <v>147.88807931088095</v>
      </c>
      <c r="AG2702" s="51">
        <v>28.045694133554225</v>
      </c>
      <c r="AH2702" s="51">
        <v>0.1930262798510167</v>
      </c>
      <c r="AI2702" s="51">
        <v>0.18964134407749217</v>
      </c>
      <c r="AJ2702" s="51">
        <v>0.11715383591147577</v>
      </c>
      <c r="AK2702" s="51">
        <v>147.41525801311562</v>
      </c>
      <c r="AL2702" s="51">
        <v>90.340820531576171</v>
      </c>
      <c r="AM2702" s="51">
        <v>204.48969549465508</v>
      </c>
    </row>
    <row r="2703" spans="1:39">
      <c r="A2703" t="s">
        <v>5547</v>
      </c>
      <c r="B2703">
        <v>7</v>
      </c>
      <c r="C2703" t="s">
        <v>5548</v>
      </c>
      <c r="D2703" t="s">
        <v>4149</v>
      </c>
      <c r="E2703" t="s">
        <v>137</v>
      </c>
      <c r="F2703" t="s">
        <v>138</v>
      </c>
      <c r="G2703" t="s">
        <v>139</v>
      </c>
      <c r="H2703" t="s">
        <v>140</v>
      </c>
      <c r="I2703" t="s">
        <v>10</v>
      </c>
      <c r="J2703" t="s">
        <v>4150</v>
      </c>
      <c r="K2703">
        <v>50</v>
      </c>
      <c r="L2703">
        <v>79472120</v>
      </c>
      <c r="M2703" t="s">
        <v>2145</v>
      </c>
      <c r="N2703">
        <v>700</v>
      </c>
      <c r="O2703">
        <v>4888489.0454400107</v>
      </c>
      <c r="P2703" s="49" t="s">
        <v>34</v>
      </c>
      <c r="Q2703" s="49">
        <v>8750000</v>
      </c>
      <c r="R2703" s="49">
        <v>32.510452999999998</v>
      </c>
      <c r="S2703" s="49">
        <v>52.540310169999998</v>
      </c>
      <c r="T2703" s="49">
        <v>91.068026500905589</v>
      </c>
      <c r="U2703" s="49" t="s">
        <v>2146</v>
      </c>
      <c r="V2703" s="49">
        <v>0.38716777524115931</v>
      </c>
      <c r="W2703" s="49">
        <v>1.46361538099982</v>
      </c>
      <c r="X2703" s="49">
        <v>2.8030414572599698</v>
      </c>
      <c r="Y2703" s="49">
        <v>43.290639746693699</v>
      </c>
      <c r="Z2703" s="49">
        <v>0.42787999999999998</v>
      </c>
      <c r="AA2703" s="49">
        <v>144.40234570000001</v>
      </c>
      <c r="AB2703" s="49">
        <v>1.7927415840000001</v>
      </c>
      <c r="AC2703" s="51">
        <v>0.6227652678487694</v>
      </c>
      <c r="AD2703" s="53">
        <v>87500</v>
      </c>
      <c r="AE2703" s="51">
        <v>55.868446233600125</v>
      </c>
      <c r="AF2703" s="51">
        <v>148.09995335000829</v>
      </c>
      <c r="AG2703" s="51">
        <v>28.086528258835493</v>
      </c>
      <c r="AH2703" s="51">
        <v>0.19272830899649157</v>
      </c>
      <c r="AI2703" s="51">
        <v>0.18964576033631764</v>
      </c>
      <c r="AJ2703" s="51">
        <v>0.11715383591147577</v>
      </c>
      <c r="AK2703" s="51">
        <v>147.41869093507353</v>
      </c>
      <c r="AL2703" s="51">
        <v>90.34292433677706</v>
      </c>
      <c r="AM2703" s="51">
        <v>204.49445753337</v>
      </c>
    </row>
    <row r="2704" spans="1:39">
      <c r="A2704" t="s">
        <v>5549</v>
      </c>
      <c r="B2704">
        <v>7</v>
      </c>
      <c r="C2704" t="s">
        <v>5550</v>
      </c>
      <c r="D2704" t="s">
        <v>4149</v>
      </c>
      <c r="E2704" t="s">
        <v>137</v>
      </c>
      <c r="F2704" t="s">
        <v>138</v>
      </c>
      <c r="G2704" t="s">
        <v>139</v>
      </c>
      <c r="H2704" t="s">
        <v>140</v>
      </c>
      <c r="I2704" t="s">
        <v>10</v>
      </c>
      <c r="J2704" t="s">
        <v>4150</v>
      </c>
      <c r="K2704">
        <v>50</v>
      </c>
      <c r="L2704">
        <v>79472120</v>
      </c>
      <c r="M2704" t="s">
        <v>2145</v>
      </c>
      <c r="N2704">
        <v>701</v>
      </c>
      <c r="O2704">
        <v>4895482.5920000104</v>
      </c>
      <c r="P2704" s="49" t="s">
        <v>34</v>
      </c>
      <c r="Q2704" s="49">
        <v>8750000</v>
      </c>
      <c r="R2704" s="49">
        <v>32.510452999999998</v>
      </c>
      <c r="S2704" s="49">
        <v>52.540310169999998</v>
      </c>
      <c r="T2704" s="49">
        <v>91.068026500905589</v>
      </c>
      <c r="U2704" s="49" t="s">
        <v>2146</v>
      </c>
      <c r="V2704" s="49">
        <v>0.38716777524115931</v>
      </c>
      <c r="W2704" s="49">
        <v>1.46361538099982</v>
      </c>
      <c r="X2704" s="49">
        <v>2.8030414572599698</v>
      </c>
      <c r="Y2704" s="49">
        <v>43.290639746693699</v>
      </c>
      <c r="Z2704" s="49">
        <v>0.42787999999999998</v>
      </c>
      <c r="AA2704" s="49">
        <v>144.40234570000001</v>
      </c>
      <c r="AB2704" s="49">
        <v>1.7927415840000001</v>
      </c>
      <c r="AC2704" s="51">
        <v>0.6227652678487694</v>
      </c>
      <c r="AD2704" s="53">
        <v>87500</v>
      </c>
      <c r="AE2704" s="51">
        <v>55.948372480000117</v>
      </c>
      <c r="AF2704" s="51">
        <v>148.3118273891356</v>
      </c>
      <c r="AG2704" s="51">
        <v>28.127299158932733</v>
      </c>
      <c r="AH2704" s="51">
        <v>0.19242989969498572</v>
      </c>
      <c r="AI2704" s="51">
        <v>0.18964973767825857</v>
      </c>
      <c r="AJ2704" s="51">
        <v>0.11715383591147577</v>
      </c>
      <c r="AK2704" s="51">
        <v>147.42178267064037</v>
      </c>
      <c r="AL2704" s="51">
        <v>90.344819051962858</v>
      </c>
      <c r="AM2704" s="51">
        <v>204.49874628931789</v>
      </c>
    </row>
    <row r="2705" spans="1:39">
      <c r="A2705" t="s">
        <v>5551</v>
      </c>
      <c r="B2705">
        <v>7</v>
      </c>
      <c r="C2705" t="s">
        <v>5552</v>
      </c>
      <c r="D2705" t="s">
        <v>4149</v>
      </c>
      <c r="E2705" t="s">
        <v>137</v>
      </c>
      <c r="F2705" t="s">
        <v>138</v>
      </c>
      <c r="G2705" t="s">
        <v>139</v>
      </c>
      <c r="H2705" t="s">
        <v>140</v>
      </c>
      <c r="I2705" t="s">
        <v>10</v>
      </c>
      <c r="J2705" t="s">
        <v>4150</v>
      </c>
      <c r="K2705">
        <v>50</v>
      </c>
      <c r="L2705">
        <v>79472120</v>
      </c>
      <c r="M2705" t="s">
        <v>2145</v>
      </c>
      <c r="N2705">
        <v>702</v>
      </c>
      <c r="O2705">
        <v>4902476.1385600101</v>
      </c>
      <c r="P2705" s="49" t="s">
        <v>34</v>
      </c>
      <c r="Q2705" s="49">
        <v>8750000</v>
      </c>
      <c r="R2705" s="49">
        <v>32.510452999999998</v>
      </c>
      <c r="S2705" s="49">
        <v>52.540310169999998</v>
      </c>
      <c r="T2705" s="49">
        <v>91.068026500905589</v>
      </c>
      <c r="U2705" s="49" t="s">
        <v>2146</v>
      </c>
      <c r="V2705" s="49">
        <v>0.38716777524115931</v>
      </c>
      <c r="W2705" s="49">
        <v>1.46361538099982</v>
      </c>
      <c r="X2705" s="49">
        <v>2.8030414572599698</v>
      </c>
      <c r="Y2705" s="49">
        <v>43.290639746693699</v>
      </c>
      <c r="Z2705" s="49">
        <v>0.42787999999999998</v>
      </c>
      <c r="AA2705" s="49">
        <v>144.40234570000001</v>
      </c>
      <c r="AB2705" s="49">
        <v>1.7927415840000001</v>
      </c>
      <c r="AC2705" s="51">
        <v>0.6227652678487694</v>
      </c>
      <c r="AD2705" s="53">
        <v>87500</v>
      </c>
      <c r="AE2705" s="51">
        <v>56.028298726400116</v>
      </c>
      <c r="AF2705" s="51">
        <v>148.52370142826294</v>
      </c>
      <c r="AG2705" s="51">
        <v>28.168006741909867</v>
      </c>
      <c r="AH2705" s="51">
        <v>0.19213105647487499</v>
      </c>
      <c r="AI2705" s="51">
        <v>0.18965327736270454</v>
      </c>
      <c r="AJ2705" s="51">
        <v>0.11715383591147577</v>
      </c>
      <c r="AK2705" s="51">
        <v>147.42453419878646</v>
      </c>
      <c r="AL2705" s="51">
        <v>90.346505277078094</v>
      </c>
      <c r="AM2705" s="51">
        <v>204.50256312049478</v>
      </c>
    </row>
    <row r="2706" spans="1:39">
      <c r="A2706" t="s">
        <v>5553</v>
      </c>
      <c r="B2706">
        <v>7</v>
      </c>
      <c r="C2706" t="s">
        <v>5554</v>
      </c>
      <c r="D2706" t="s">
        <v>4149</v>
      </c>
      <c r="E2706" t="s">
        <v>137</v>
      </c>
      <c r="F2706" t="s">
        <v>138</v>
      </c>
      <c r="G2706" t="s">
        <v>139</v>
      </c>
      <c r="H2706" t="s">
        <v>140</v>
      </c>
      <c r="I2706" t="s">
        <v>10</v>
      </c>
      <c r="J2706" t="s">
        <v>4150</v>
      </c>
      <c r="K2706">
        <v>50</v>
      </c>
      <c r="L2706">
        <v>79472120</v>
      </c>
      <c r="M2706" t="s">
        <v>2145</v>
      </c>
      <c r="N2706">
        <v>703</v>
      </c>
      <c r="O2706">
        <v>4909469.6851200098</v>
      </c>
      <c r="P2706" s="49" t="s">
        <v>34</v>
      </c>
      <c r="Q2706" s="49">
        <v>8750000</v>
      </c>
      <c r="R2706" s="49">
        <v>32.510452999999998</v>
      </c>
      <c r="S2706" s="49">
        <v>52.540310169999998</v>
      </c>
      <c r="T2706" s="49">
        <v>91.068026500905589</v>
      </c>
      <c r="U2706" s="49" t="s">
        <v>2146</v>
      </c>
      <c r="V2706" s="49">
        <v>0.38716777524115931</v>
      </c>
      <c r="W2706" s="49">
        <v>1.46361538099982</v>
      </c>
      <c r="X2706" s="49">
        <v>2.8030414572599698</v>
      </c>
      <c r="Y2706" s="49">
        <v>43.290639746693699</v>
      </c>
      <c r="Z2706" s="49">
        <v>0.42787999999999998</v>
      </c>
      <c r="AA2706" s="49">
        <v>144.40234570000001</v>
      </c>
      <c r="AB2706" s="49">
        <v>1.7927415840000001</v>
      </c>
      <c r="AC2706" s="51">
        <v>0.6227652678487694</v>
      </c>
      <c r="AD2706" s="53">
        <v>87500</v>
      </c>
      <c r="AE2706" s="51">
        <v>56.108224972800109</v>
      </c>
      <c r="AF2706" s="51">
        <v>148.73557546739025</v>
      </c>
      <c r="AG2706" s="51">
        <v>28.208650916788173</v>
      </c>
      <c r="AH2706" s="51">
        <v>0.19183178385476474</v>
      </c>
      <c r="AI2706" s="51">
        <v>0.18965638064830576</v>
      </c>
      <c r="AJ2706" s="51">
        <v>0.11715383591147577</v>
      </c>
      <c r="AK2706" s="51">
        <v>147.42694649790727</v>
      </c>
      <c r="AL2706" s="51">
        <v>90.347983611715094</v>
      </c>
      <c r="AM2706" s="51">
        <v>204.50590938409945</v>
      </c>
    </row>
    <row r="2707" spans="1:39">
      <c r="A2707" t="s">
        <v>5555</v>
      </c>
      <c r="B2707">
        <v>7</v>
      </c>
      <c r="C2707" t="s">
        <v>5556</v>
      </c>
      <c r="D2707" t="s">
        <v>4149</v>
      </c>
      <c r="E2707" t="s">
        <v>137</v>
      </c>
      <c r="F2707" t="s">
        <v>138</v>
      </c>
      <c r="G2707" t="s">
        <v>139</v>
      </c>
      <c r="H2707" t="s">
        <v>140</v>
      </c>
      <c r="I2707" t="s">
        <v>10</v>
      </c>
      <c r="J2707" t="s">
        <v>4150</v>
      </c>
      <c r="K2707">
        <v>50</v>
      </c>
      <c r="L2707">
        <v>79472120</v>
      </c>
      <c r="M2707" t="s">
        <v>2145</v>
      </c>
      <c r="N2707">
        <v>704</v>
      </c>
      <c r="O2707">
        <v>4916463.2316800095</v>
      </c>
      <c r="P2707" s="49" t="s">
        <v>34</v>
      </c>
      <c r="Q2707" s="49">
        <v>8750000</v>
      </c>
      <c r="R2707" s="49">
        <v>32.510452999999998</v>
      </c>
      <c r="S2707" s="49">
        <v>52.540310169999998</v>
      </c>
      <c r="T2707" s="49">
        <v>91.068026500905589</v>
      </c>
      <c r="U2707" s="49" t="s">
        <v>2146</v>
      </c>
      <c r="V2707" s="49">
        <v>0.38716777524115931</v>
      </c>
      <c r="W2707" s="49">
        <v>1.46361538099982</v>
      </c>
      <c r="X2707" s="49">
        <v>2.8030414572599698</v>
      </c>
      <c r="Y2707" s="49">
        <v>43.290639746693699</v>
      </c>
      <c r="Z2707" s="49">
        <v>0.42787999999999998</v>
      </c>
      <c r="AA2707" s="49">
        <v>144.40234570000001</v>
      </c>
      <c r="AB2707" s="49">
        <v>1.7927415840000001</v>
      </c>
      <c r="AC2707" s="51">
        <v>0.6227652678487694</v>
      </c>
      <c r="AD2707" s="53">
        <v>87500</v>
      </c>
      <c r="AE2707" s="51">
        <v>56.188151219200108</v>
      </c>
      <c r="AF2707" s="51">
        <v>148.94744950651759</v>
      </c>
      <c r="AG2707" s="51">
        <v>28.249231593544117</v>
      </c>
      <c r="AH2707" s="51">
        <v>0.19153208634284238</v>
      </c>
      <c r="AI2707" s="51">
        <v>0.18965904879296372</v>
      </c>
      <c r="AJ2707" s="51">
        <v>0.11715383591147577</v>
      </c>
      <c r="AK2707" s="51">
        <v>147.42902054581643</v>
      </c>
      <c r="AL2707" s="51">
        <v>90.349254655109505</v>
      </c>
      <c r="AM2707" s="51">
        <v>204.50878643652331</v>
      </c>
    </row>
    <row r="2708" spans="1:39">
      <c r="A2708" t="s">
        <v>5557</v>
      </c>
      <c r="B2708">
        <v>7</v>
      </c>
      <c r="C2708" t="s">
        <v>5558</v>
      </c>
      <c r="D2708" t="s">
        <v>4149</v>
      </c>
      <c r="E2708" t="s">
        <v>137</v>
      </c>
      <c r="F2708" t="s">
        <v>138</v>
      </c>
      <c r="G2708" t="s">
        <v>139</v>
      </c>
      <c r="H2708" t="s">
        <v>140</v>
      </c>
      <c r="I2708" t="s">
        <v>10</v>
      </c>
      <c r="J2708" t="s">
        <v>4150</v>
      </c>
      <c r="K2708">
        <v>50</v>
      </c>
      <c r="L2708">
        <v>79472120</v>
      </c>
      <c r="M2708" t="s">
        <v>2145</v>
      </c>
      <c r="N2708">
        <v>705</v>
      </c>
      <c r="O2708">
        <v>4923456.7782400092</v>
      </c>
      <c r="P2708" s="49" t="s">
        <v>34</v>
      </c>
      <c r="Q2708" s="49">
        <v>8750000</v>
      </c>
      <c r="R2708" s="49">
        <v>32.510452999999998</v>
      </c>
      <c r="S2708" s="49">
        <v>52.540310169999998</v>
      </c>
      <c r="T2708" s="49">
        <v>91.068026500905589</v>
      </c>
      <c r="U2708" s="49" t="s">
        <v>2146</v>
      </c>
      <c r="V2708" s="49">
        <v>0.38716777524115931</v>
      </c>
      <c r="W2708" s="49">
        <v>1.46361538099982</v>
      </c>
      <c r="X2708" s="49">
        <v>2.8030414572599698</v>
      </c>
      <c r="Y2708" s="49">
        <v>43.290639746693699</v>
      </c>
      <c r="Z2708" s="49">
        <v>0.42787999999999998</v>
      </c>
      <c r="AA2708" s="49">
        <v>144.40234570000001</v>
      </c>
      <c r="AB2708" s="49">
        <v>1.7927415840000001</v>
      </c>
      <c r="AC2708" s="51">
        <v>0.6227652678487694</v>
      </c>
      <c r="AD2708" s="53">
        <v>87500</v>
      </c>
      <c r="AE2708" s="51">
        <v>56.268077465600108</v>
      </c>
      <c r="AF2708" s="51">
        <v>149.15932354564492</v>
      </c>
      <c r="AG2708" s="51">
        <v>28.289748683107241</v>
      </c>
      <c r="AH2708" s="51">
        <v>0.1912319684374986</v>
      </c>
      <c r="AI2708" s="51">
        <v>0.18966128305382243</v>
      </c>
      <c r="AJ2708" s="51">
        <v>0.11715383591147577</v>
      </c>
      <c r="AK2708" s="51">
        <v>147.43075731973858</v>
      </c>
      <c r="AL2708" s="51">
        <v>90.350319006136132</v>
      </c>
      <c r="AM2708" s="51">
        <v>204.511195633341</v>
      </c>
    </row>
    <row r="2709" spans="1:39">
      <c r="A2709" t="s">
        <v>5559</v>
      </c>
      <c r="B2709">
        <v>7</v>
      </c>
      <c r="C2709" t="s">
        <v>5560</v>
      </c>
      <c r="D2709" t="s">
        <v>4149</v>
      </c>
      <c r="E2709" t="s">
        <v>137</v>
      </c>
      <c r="F2709" t="s">
        <v>138</v>
      </c>
      <c r="G2709" t="s">
        <v>139</v>
      </c>
      <c r="H2709" t="s">
        <v>140</v>
      </c>
      <c r="I2709" t="s">
        <v>10</v>
      </c>
      <c r="J2709" t="s">
        <v>4150</v>
      </c>
      <c r="K2709">
        <v>50</v>
      </c>
      <c r="L2709">
        <v>79472120</v>
      </c>
      <c r="M2709" t="s">
        <v>2145</v>
      </c>
      <c r="N2709">
        <v>706</v>
      </c>
      <c r="O2709">
        <v>4930450.3248000089</v>
      </c>
      <c r="P2709" s="49" t="s">
        <v>34</v>
      </c>
      <c r="Q2709" s="49">
        <v>8750000</v>
      </c>
      <c r="R2709" s="49">
        <v>32.510452999999998</v>
      </c>
      <c r="S2709" s="49">
        <v>52.540310169999998</v>
      </c>
      <c r="T2709" s="49">
        <v>91.068026500905589</v>
      </c>
      <c r="U2709" s="49" t="s">
        <v>2146</v>
      </c>
      <c r="V2709" s="49">
        <v>0.38716777524115931</v>
      </c>
      <c r="W2709" s="49">
        <v>1.46361538099982</v>
      </c>
      <c r="X2709" s="49">
        <v>2.8030414572599698</v>
      </c>
      <c r="Y2709" s="49">
        <v>43.290639746693699</v>
      </c>
      <c r="Z2709" s="49">
        <v>0.42787999999999998</v>
      </c>
      <c r="AA2709" s="49">
        <v>144.40234570000001</v>
      </c>
      <c r="AB2709" s="49">
        <v>1.7927415840000001</v>
      </c>
      <c r="AC2709" s="51">
        <v>0.6227652678487694</v>
      </c>
      <c r="AD2709" s="53">
        <v>87500</v>
      </c>
      <c r="AE2709" s="51">
        <v>56.3480037120001</v>
      </c>
      <c r="AF2709" s="51">
        <v>149.37119758477223</v>
      </c>
      <c r="AG2709" s="51">
        <v>28.330202097357965</v>
      </c>
      <c r="AH2709" s="51">
        <v>0.19093143462666726</v>
      </c>
      <c r="AI2709" s="51">
        <v>0.18966308468725909</v>
      </c>
      <c r="AJ2709" s="51">
        <v>0.11715383591147577</v>
      </c>
      <c r="AK2709" s="51">
        <v>147.43215779630239</v>
      </c>
      <c r="AL2709" s="51">
        <v>90.35117726330445</v>
      </c>
      <c r="AM2709" s="51">
        <v>204.51313832930029</v>
      </c>
    </row>
    <row r="2710" spans="1:39">
      <c r="A2710" t="s">
        <v>5561</v>
      </c>
      <c r="B2710">
        <v>7</v>
      </c>
      <c r="C2710" t="s">
        <v>5562</v>
      </c>
      <c r="D2710" t="s">
        <v>4149</v>
      </c>
      <c r="E2710" t="s">
        <v>137</v>
      </c>
      <c r="F2710" t="s">
        <v>138</v>
      </c>
      <c r="G2710" t="s">
        <v>139</v>
      </c>
      <c r="H2710" t="s">
        <v>140</v>
      </c>
      <c r="I2710" t="s">
        <v>10</v>
      </c>
      <c r="J2710" t="s">
        <v>4150</v>
      </c>
      <c r="K2710">
        <v>50</v>
      </c>
      <c r="L2710">
        <v>79472120</v>
      </c>
      <c r="M2710" t="s">
        <v>2145</v>
      </c>
      <c r="N2710">
        <v>707</v>
      </c>
      <c r="O2710">
        <v>4937443.8713600086</v>
      </c>
      <c r="P2710" s="49" t="s">
        <v>34</v>
      </c>
      <c r="Q2710" s="49">
        <v>8750000</v>
      </c>
      <c r="R2710" s="49">
        <v>32.510452999999998</v>
      </c>
      <c r="S2710" s="49">
        <v>52.540310169999998</v>
      </c>
      <c r="T2710" s="49">
        <v>91.068026500905589</v>
      </c>
      <c r="U2710" s="49" t="s">
        <v>2146</v>
      </c>
      <c r="V2710" s="49">
        <v>0.38716777524115931</v>
      </c>
      <c r="W2710" s="49">
        <v>1.46361538099982</v>
      </c>
      <c r="X2710" s="49">
        <v>2.8030414572599698</v>
      </c>
      <c r="Y2710" s="49">
        <v>43.290639746693699</v>
      </c>
      <c r="Z2710" s="49">
        <v>0.42787999999999998</v>
      </c>
      <c r="AA2710" s="49">
        <v>144.40234570000001</v>
      </c>
      <c r="AB2710" s="49">
        <v>1.7927415840000001</v>
      </c>
      <c r="AC2710" s="51">
        <v>0.6227652678487694</v>
      </c>
      <c r="AD2710" s="53">
        <v>87500</v>
      </c>
      <c r="AE2710" s="51">
        <v>56.4279299584001</v>
      </c>
      <c r="AF2710" s="51">
        <v>149.58307162389957</v>
      </c>
      <c r="AG2710" s="51">
        <v>28.370591749125513</v>
      </c>
      <c r="AH2710" s="51">
        <v>0.19063048938842983</v>
      </c>
      <c r="AI2710" s="51">
        <v>0.18966445494887546</v>
      </c>
      <c r="AJ2710" s="51">
        <v>0.11715383591147577</v>
      </c>
      <c r="AK2710" s="51">
        <v>147.43322295153371</v>
      </c>
      <c r="AL2710" s="51">
        <v>90.351830024754591</v>
      </c>
      <c r="AM2710" s="51">
        <v>204.51461587831284</v>
      </c>
    </row>
    <row r="2711" spans="1:39">
      <c r="A2711" t="s">
        <v>5563</v>
      </c>
      <c r="B2711">
        <v>7</v>
      </c>
      <c r="C2711" t="s">
        <v>5564</v>
      </c>
      <c r="D2711" t="s">
        <v>4149</v>
      </c>
      <c r="E2711" t="s">
        <v>137</v>
      </c>
      <c r="F2711" t="s">
        <v>138</v>
      </c>
      <c r="G2711" t="s">
        <v>139</v>
      </c>
      <c r="H2711" t="s">
        <v>140</v>
      </c>
      <c r="I2711" t="s">
        <v>10</v>
      </c>
      <c r="J2711" t="s">
        <v>4150</v>
      </c>
      <c r="K2711">
        <v>50</v>
      </c>
      <c r="L2711">
        <v>79472120</v>
      </c>
      <c r="M2711" t="s">
        <v>2145</v>
      </c>
      <c r="N2711">
        <v>708</v>
      </c>
      <c r="O2711">
        <v>4944437.4179200083</v>
      </c>
      <c r="P2711" s="49" t="s">
        <v>34</v>
      </c>
      <c r="Q2711" s="49">
        <v>8750000</v>
      </c>
      <c r="R2711" s="49">
        <v>32.510452999999998</v>
      </c>
      <c r="S2711" s="49">
        <v>52.540310169999998</v>
      </c>
      <c r="T2711" s="49">
        <v>91.068026500905589</v>
      </c>
      <c r="U2711" s="49" t="s">
        <v>2146</v>
      </c>
      <c r="V2711" s="49">
        <v>0.38716777524115931</v>
      </c>
      <c r="W2711" s="49">
        <v>1.46361538099982</v>
      </c>
      <c r="X2711" s="49">
        <v>2.8030414572599698</v>
      </c>
      <c r="Y2711" s="49">
        <v>43.290639746693699</v>
      </c>
      <c r="Z2711" s="49">
        <v>0.42787999999999998</v>
      </c>
      <c r="AA2711" s="49">
        <v>144.40234570000001</v>
      </c>
      <c r="AB2711" s="49">
        <v>1.7927415840000001</v>
      </c>
      <c r="AC2711" s="51">
        <v>0.6227652678487694</v>
      </c>
      <c r="AD2711" s="53">
        <v>87500</v>
      </c>
      <c r="AE2711" s="51">
        <v>56.507856204800092</v>
      </c>
      <c r="AF2711" s="51">
        <v>149.79494566302688</v>
      </c>
      <c r="AG2711" s="51">
        <v>28.410917552185687</v>
      </c>
      <c r="AH2711" s="51">
        <v>0.19032913719053335</v>
      </c>
      <c r="AI2711" s="51">
        <v>0.18966539509348884</v>
      </c>
      <c r="AJ2711" s="51">
        <v>0.11715383591147577</v>
      </c>
      <c r="AK2711" s="51">
        <v>147.43395376084868</v>
      </c>
      <c r="AL2711" s="51">
        <v>90.352277888252942</v>
      </c>
      <c r="AM2711" s="51">
        <v>204.51562963344438</v>
      </c>
    </row>
    <row r="2712" spans="1:39">
      <c r="A2712" t="s">
        <v>5565</v>
      </c>
      <c r="B2712">
        <v>7</v>
      </c>
      <c r="C2712" t="s">
        <v>5566</v>
      </c>
      <c r="D2712" t="s">
        <v>4149</v>
      </c>
      <c r="E2712" t="s">
        <v>137</v>
      </c>
      <c r="F2712" t="s">
        <v>138</v>
      </c>
      <c r="G2712" t="s">
        <v>139</v>
      </c>
      <c r="H2712" t="s">
        <v>140</v>
      </c>
      <c r="I2712" t="s">
        <v>10</v>
      </c>
      <c r="J2712" t="s">
        <v>4150</v>
      </c>
      <c r="K2712">
        <v>50</v>
      </c>
      <c r="L2712">
        <v>79472120</v>
      </c>
      <c r="M2712" t="s">
        <v>2145</v>
      </c>
      <c r="N2712">
        <v>709</v>
      </c>
      <c r="O2712">
        <v>4951430.964480008</v>
      </c>
      <c r="P2712" s="49" t="s">
        <v>34</v>
      </c>
      <c r="Q2712" s="49">
        <v>8750000</v>
      </c>
      <c r="R2712" s="49">
        <v>32.510452999999998</v>
      </c>
      <c r="S2712" s="49">
        <v>52.540310169999998</v>
      </c>
      <c r="T2712" s="49">
        <v>91.068026500905589</v>
      </c>
      <c r="U2712" s="49" t="s">
        <v>2146</v>
      </c>
      <c r="V2712" s="49">
        <v>0.38716777524115931</v>
      </c>
      <c r="W2712" s="49">
        <v>1.46361538099982</v>
      </c>
      <c r="X2712" s="49">
        <v>2.8030414572599698</v>
      </c>
      <c r="Y2712" s="49">
        <v>43.290639746693699</v>
      </c>
      <c r="Z2712" s="49">
        <v>0.42787999999999998</v>
      </c>
      <c r="AA2712" s="49">
        <v>144.40234570000001</v>
      </c>
      <c r="AB2712" s="49">
        <v>1.7927415840000001</v>
      </c>
      <c r="AC2712" s="51">
        <v>0.6227652678487694</v>
      </c>
      <c r="AD2712" s="53">
        <v>87500</v>
      </c>
      <c r="AE2712" s="51">
        <v>56.587782451200091</v>
      </c>
      <c r="AF2712" s="51">
        <v>150.00681970215422</v>
      </c>
      <c r="AG2712" s="51">
        <v>28.451179421258718</v>
      </c>
      <c r="AH2712" s="51">
        <v>0.19002738249037565</v>
      </c>
      <c r="AI2712" s="51">
        <v>0.18966590637512287</v>
      </c>
      <c r="AJ2712" s="51">
        <v>0.11715383591147577</v>
      </c>
      <c r="AK2712" s="51">
        <v>147.43435119904638</v>
      </c>
      <c r="AL2712" s="51">
        <v>90.35252145118784</v>
      </c>
      <c r="AM2712" s="51">
        <v>204.51618094690488</v>
      </c>
    </row>
    <row r="2713" spans="1:39">
      <c r="A2713" t="s">
        <v>5567</v>
      </c>
      <c r="B2713">
        <v>7</v>
      </c>
      <c r="C2713" t="s">
        <v>5568</v>
      </c>
      <c r="D2713" t="s">
        <v>4149</v>
      </c>
      <c r="E2713" t="s">
        <v>137</v>
      </c>
      <c r="F2713" t="s">
        <v>138</v>
      </c>
      <c r="G2713" t="s">
        <v>139</v>
      </c>
      <c r="H2713" t="s">
        <v>140</v>
      </c>
      <c r="I2713" t="s">
        <v>10</v>
      </c>
      <c r="J2713" t="s">
        <v>4150</v>
      </c>
      <c r="K2713">
        <v>50</v>
      </c>
      <c r="L2713">
        <v>79472120</v>
      </c>
      <c r="M2713" t="s">
        <v>2145</v>
      </c>
      <c r="N2713">
        <v>710</v>
      </c>
      <c r="O2713">
        <v>4958424.5110400077</v>
      </c>
      <c r="P2713" s="49" t="s">
        <v>34</v>
      </c>
      <c r="Q2713" s="49">
        <v>8750000</v>
      </c>
      <c r="R2713" s="49">
        <v>32.510452999999998</v>
      </c>
      <c r="S2713" s="49">
        <v>52.540310169999998</v>
      </c>
      <c r="T2713" s="49">
        <v>91.068026500905589</v>
      </c>
      <c r="U2713" s="49" t="s">
        <v>2146</v>
      </c>
      <c r="V2713" s="49">
        <v>0.38716777524115931</v>
      </c>
      <c r="W2713" s="49">
        <v>1.46361538099982</v>
      </c>
      <c r="X2713" s="49">
        <v>2.8030414572599698</v>
      </c>
      <c r="Y2713" s="49">
        <v>43.290639746693699</v>
      </c>
      <c r="Z2713" s="49">
        <v>0.42787999999999998</v>
      </c>
      <c r="AA2713" s="49">
        <v>144.40234570000001</v>
      </c>
      <c r="AB2713" s="49">
        <v>1.7927415840000001</v>
      </c>
      <c r="AC2713" s="51">
        <v>0.6227652678487694</v>
      </c>
      <c r="AD2713" s="53">
        <v>87500</v>
      </c>
      <c r="AE2713" s="51">
        <v>56.667708697600091</v>
      </c>
      <c r="AF2713" s="51">
        <v>150.21869374128156</v>
      </c>
      <c r="AG2713" s="51">
        <v>28.491377272007114</v>
      </c>
      <c r="AH2713" s="51">
        <v>0.18972522973537193</v>
      </c>
      <c r="AI2713" s="51">
        <v>0.18966599004699911</v>
      </c>
      <c r="AJ2713" s="51">
        <v>0.11715383591147577</v>
      </c>
      <c r="AK2713" s="51">
        <v>147.43441624030245</v>
      </c>
      <c r="AL2713" s="51">
        <v>90.352561310565505</v>
      </c>
      <c r="AM2713" s="51">
        <v>204.51627117003937</v>
      </c>
    </row>
    <row r="2714" spans="1:39">
      <c r="A2714" t="s">
        <v>5569</v>
      </c>
      <c r="B2714">
        <v>7</v>
      </c>
      <c r="C2714" t="s">
        <v>5570</v>
      </c>
      <c r="D2714" t="s">
        <v>4149</v>
      </c>
      <c r="E2714" t="s">
        <v>137</v>
      </c>
      <c r="F2714" t="s">
        <v>138</v>
      </c>
      <c r="G2714" t="s">
        <v>139</v>
      </c>
      <c r="H2714" t="s">
        <v>140</v>
      </c>
      <c r="I2714" t="s">
        <v>10</v>
      </c>
      <c r="J2714" t="s">
        <v>4150</v>
      </c>
      <c r="K2714">
        <v>50</v>
      </c>
      <c r="L2714">
        <v>79472120</v>
      </c>
      <c r="M2714" t="s">
        <v>2145</v>
      </c>
      <c r="N2714">
        <v>711</v>
      </c>
      <c r="O2714">
        <v>4965418.0576000074</v>
      </c>
      <c r="P2714" s="49" t="s">
        <v>34</v>
      </c>
      <c r="Q2714" s="49">
        <v>8750000</v>
      </c>
      <c r="R2714" s="49">
        <v>32.510452999999998</v>
      </c>
      <c r="S2714" s="49">
        <v>52.540310169999998</v>
      </c>
      <c r="T2714" s="49">
        <v>91.068026500905589</v>
      </c>
      <c r="U2714" s="49" t="s">
        <v>2146</v>
      </c>
      <c r="V2714" s="49">
        <v>0.38716777524115931</v>
      </c>
      <c r="W2714" s="49">
        <v>1.46361538099982</v>
      </c>
      <c r="X2714" s="49">
        <v>2.8030414572599698</v>
      </c>
      <c r="Y2714" s="49">
        <v>43.290639746693699</v>
      </c>
      <c r="Z2714" s="49">
        <v>0.42787999999999998</v>
      </c>
      <c r="AA2714" s="49">
        <v>144.40234570000001</v>
      </c>
      <c r="AB2714" s="49">
        <v>1.7927415840000001</v>
      </c>
      <c r="AC2714" s="51">
        <v>0.6227652678487694</v>
      </c>
      <c r="AD2714" s="53">
        <v>87500</v>
      </c>
      <c r="AE2714" s="51">
        <v>56.747634944000083</v>
      </c>
      <c r="AF2714" s="51">
        <v>150.43056778040886</v>
      </c>
      <c r="AG2714" s="51">
        <v>28.531511021033435</v>
      </c>
      <c r="AH2714" s="51">
        <v>0.18942268336238058</v>
      </c>
      <c r="AI2714" s="51">
        <v>0.1896656473615278</v>
      </c>
      <c r="AJ2714" s="51">
        <v>0.11715383591147577</v>
      </c>
      <c r="AK2714" s="51">
        <v>147.4341498581619</v>
      </c>
      <c r="AL2714" s="51">
        <v>90.35239806300568</v>
      </c>
      <c r="AM2714" s="51">
        <v>204.51590165331811</v>
      </c>
    </row>
    <row r="2715" spans="1:39">
      <c r="A2715" t="s">
        <v>5571</v>
      </c>
      <c r="B2715">
        <v>7</v>
      </c>
      <c r="C2715" t="s">
        <v>5572</v>
      </c>
      <c r="D2715" t="s">
        <v>4149</v>
      </c>
      <c r="E2715" t="s">
        <v>137</v>
      </c>
      <c r="F2715" t="s">
        <v>138</v>
      </c>
      <c r="G2715" t="s">
        <v>139</v>
      </c>
      <c r="H2715" t="s">
        <v>140</v>
      </c>
      <c r="I2715" t="s">
        <v>10</v>
      </c>
      <c r="J2715" t="s">
        <v>4150</v>
      </c>
      <c r="K2715">
        <v>50</v>
      </c>
      <c r="L2715">
        <v>79472120</v>
      </c>
      <c r="M2715" t="s">
        <v>2145</v>
      </c>
      <c r="N2715">
        <v>712</v>
      </c>
      <c r="O2715">
        <v>4972411.6041600071</v>
      </c>
      <c r="P2715" s="49" t="s">
        <v>34</v>
      </c>
      <c r="Q2715" s="49">
        <v>8750000</v>
      </c>
      <c r="R2715" s="49">
        <v>32.510452999999998</v>
      </c>
      <c r="S2715" s="49">
        <v>52.540310169999998</v>
      </c>
      <c r="T2715" s="49">
        <v>91.068026500905589</v>
      </c>
      <c r="U2715" s="49" t="s">
        <v>2146</v>
      </c>
      <c r="V2715" s="49">
        <v>0.38716777524115931</v>
      </c>
      <c r="W2715" s="49">
        <v>1.46361538099982</v>
      </c>
      <c r="X2715" s="49">
        <v>2.8030414572599698</v>
      </c>
      <c r="Y2715" s="49">
        <v>43.290639746693699</v>
      </c>
      <c r="Z2715" s="49">
        <v>0.42787999999999998</v>
      </c>
      <c r="AA2715" s="49">
        <v>144.40234570000001</v>
      </c>
      <c r="AB2715" s="49">
        <v>1.7927415840000001</v>
      </c>
      <c r="AC2715" s="51">
        <v>0.6227652678487694</v>
      </c>
      <c r="AD2715" s="53">
        <v>87500</v>
      </c>
      <c r="AE2715" s="51">
        <v>56.827561190400083</v>
      </c>
      <c r="AF2715" s="51">
        <v>150.6424418195362</v>
      </c>
      <c r="AG2715" s="51">
        <v>28.571580585878138</v>
      </c>
      <c r="AH2715" s="51">
        <v>0.18911974779798901</v>
      </c>
      <c r="AI2715" s="51">
        <v>0.18966487957029921</v>
      </c>
      <c r="AJ2715" s="51">
        <v>0.11715383591147577</v>
      </c>
      <c r="AK2715" s="51">
        <v>147.43355302553232</v>
      </c>
      <c r="AL2715" s="51">
        <v>90.352032304737477</v>
      </c>
      <c r="AM2715" s="51">
        <v>204.51507374632715</v>
      </c>
    </row>
    <row r="2716" spans="1:39">
      <c r="A2716" t="s">
        <v>5573</v>
      </c>
      <c r="B2716">
        <v>7</v>
      </c>
      <c r="C2716" t="s">
        <v>5574</v>
      </c>
      <c r="D2716" t="s">
        <v>4149</v>
      </c>
      <c r="E2716" t="s">
        <v>137</v>
      </c>
      <c r="F2716" t="s">
        <v>138</v>
      </c>
      <c r="G2716" t="s">
        <v>139</v>
      </c>
      <c r="H2716" t="s">
        <v>140</v>
      </c>
      <c r="I2716" t="s">
        <v>10</v>
      </c>
      <c r="J2716" t="s">
        <v>4150</v>
      </c>
      <c r="K2716">
        <v>50</v>
      </c>
      <c r="L2716">
        <v>79472120</v>
      </c>
      <c r="M2716" t="s">
        <v>2145</v>
      </c>
      <c r="N2716">
        <v>713</v>
      </c>
      <c r="O2716">
        <v>4979405.1507200068</v>
      </c>
      <c r="P2716" s="49" t="s">
        <v>34</v>
      </c>
      <c r="Q2716" s="49">
        <v>8750000</v>
      </c>
      <c r="R2716" s="49">
        <v>32.510452999999998</v>
      </c>
      <c r="S2716" s="49">
        <v>52.540310169999998</v>
      </c>
      <c r="T2716" s="49">
        <v>91.068026500905589</v>
      </c>
      <c r="U2716" s="49" t="s">
        <v>2146</v>
      </c>
      <c r="V2716" s="49">
        <v>0.38716777524115931</v>
      </c>
      <c r="W2716" s="49">
        <v>1.46361538099982</v>
      </c>
      <c r="X2716" s="49">
        <v>2.8030414572599698</v>
      </c>
      <c r="Y2716" s="49">
        <v>43.290639746693699</v>
      </c>
      <c r="Z2716" s="49">
        <v>0.42787999999999998</v>
      </c>
      <c r="AA2716" s="49">
        <v>144.40234570000001</v>
      </c>
      <c r="AB2716" s="49">
        <v>1.7927415840000001</v>
      </c>
      <c r="AC2716" s="51">
        <v>0.6227652678487694</v>
      </c>
      <c r="AD2716" s="53">
        <v>87500</v>
      </c>
      <c r="AE2716" s="51">
        <v>56.907487436800075</v>
      </c>
      <c r="AF2716" s="51">
        <v>150.85431585866354</v>
      </c>
      <c r="AG2716" s="51">
        <v>28.611585885017384</v>
      </c>
      <c r="AH2716" s="51">
        <v>0.18881642745859115</v>
      </c>
      <c r="AI2716" s="51">
        <v>0.1896636879240749</v>
      </c>
      <c r="AJ2716" s="51">
        <v>0.11715383591147577</v>
      </c>
      <c r="AK2716" s="51">
        <v>147.4326267146771</v>
      </c>
      <c r="AL2716" s="51">
        <v>90.351464631595263</v>
      </c>
      <c r="AM2716" s="51">
        <v>204.51378879775893</v>
      </c>
    </row>
    <row r="2717" spans="1:39">
      <c r="A2717" t="s">
        <v>5575</v>
      </c>
      <c r="B2717">
        <v>7</v>
      </c>
      <c r="C2717" t="s">
        <v>5576</v>
      </c>
      <c r="D2717" t="s">
        <v>4149</v>
      </c>
      <c r="E2717" t="s">
        <v>137</v>
      </c>
      <c r="F2717" t="s">
        <v>138</v>
      </c>
      <c r="G2717" t="s">
        <v>139</v>
      </c>
      <c r="H2717" t="s">
        <v>140</v>
      </c>
      <c r="I2717" t="s">
        <v>10</v>
      </c>
      <c r="J2717" t="s">
        <v>4150</v>
      </c>
      <c r="K2717">
        <v>50</v>
      </c>
      <c r="L2717">
        <v>79472120</v>
      </c>
      <c r="M2717" t="s">
        <v>2145</v>
      </c>
      <c r="N2717">
        <v>714</v>
      </c>
      <c r="O2717">
        <v>4986398.6972800065</v>
      </c>
      <c r="P2717" s="49" t="s">
        <v>34</v>
      </c>
      <c r="Q2717" s="49">
        <v>8750000</v>
      </c>
      <c r="R2717" s="49">
        <v>32.510452999999998</v>
      </c>
      <c r="S2717" s="49">
        <v>52.540310169999998</v>
      </c>
      <c r="T2717" s="49">
        <v>91.068026500905589</v>
      </c>
      <c r="U2717" s="49" t="s">
        <v>2146</v>
      </c>
      <c r="V2717" s="49">
        <v>0.38716777524115931</v>
      </c>
      <c r="W2717" s="49">
        <v>1.46361538099982</v>
      </c>
      <c r="X2717" s="49">
        <v>2.8030414572599698</v>
      </c>
      <c r="Y2717" s="49">
        <v>43.290639746693699</v>
      </c>
      <c r="Z2717" s="49">
        <v>0.42787999999999998</v>
      </c>
      <c r="AA2717" s="49">
        <v>144.40234570000001</v>
      </c>
      <c r="AB2717" s="49">
        <v>1.7927415840000001</v>
      </c>
      <c r="AC2717" s="51">
        <v>0.6227652678487694</v>
      </c>
      <c r="AD2717" s="53">
        <v>87500</v>
      </c>
      <c r="AE2717" s="51">
        <v>56.987413683200074</v>
      </c>
      <c r="AF2717" s="51">
        <v>151.06618989779085</v>
      </c>
      <c r="AG2717" s="51">
        <v>28.651526837860768</v>
      </c>
      <c r="AH2717" s="51">
        <v>0.18851272674980657</v>
      </c>
      <c r="AI2717" s="51">
        <v>0.1896620736727786</v>
      </c>
      <c r="AJ2717" s="51">
        <v>0.11715383591147577</v>
      </c>
      <c r="AK2717" s="51">
        <v>147.43137189720838</v>
      </c>
      <c r="AL2717" s="51">
        <v>90.350695639014234</v>
      </c>
      <c r="AM2717" s="51">
        <v>204.51204815540251</v>
      </c>
    </row>
    <row r="2718" spans="1:39">
      <c r="A2718" t="s">
        <v>5577</v>
      </c>
      <c r="B2718">
        <v>7</v>
      </c>
      <c r="C2718" t="s">
        <v>5578</v>
      </c>
      <c r="D2718" t="s">
        <v>4149</v>
      </c>
      <c r="E2718" t="s">
        <v>137</v>
      </c>
      <c r="F2718" t="s">
        <v>138</v>
      </c>
      <c r="G2718" t="s">
        <v>139</v>
      </c>
      <c r="H2718" t="s">
        <v>140</v>
      </c>
      <c r="I2718" t="s">
        <v>10</v>
      </c>
      <c r="J2718" t="s">
        <v>4150</v>
      </c>
      <c r="K2718">
        <v>50</v>
      </c>
      <c r="L2718">
        <v>79472120</v>
      </c>
      <c r="M2718" t="s">
        <v>2145</v>
      </c>
      <c r="N2718">
        <v>715</v>
      </c>
      <c r="O2718">
        <v>4993392.2438400062</v>
      </c>
      <c r="P2718" s="49" t="s">
        <v>34</v>
      </c>
      <c r="Q2718" s="49">
        <v>8750000</v>
      </c>
      <c r="R2718" s="49">
        <v>32.510452999999998</v>
      </c>
      <c r="S2718" s="49">
        <v>52.540310169999998</v>
      </c>
      <c r="T2718" s="49">
        <v>91.068026500905589</v>
      </c>
      <c r="U2718" s="49" t="s">
        <v>2146</v>
      </c>
      <c r="V2718" s="49">
        <v>0.38716777524115931</v>
      </c>
      <c r="W2718" s="49">
        <v>1.46361538099982</v>
      </c>
      <c r="X2718" s="49">
        <v>2.8030414572599698</v>
      </c>
      <c r="Y2718" s="49">
        <v>43.290639746693699</v>
      </c>
      <c r="Z2718" s="49">
        <v>0.42787999999999998</v>
      </c>
      <c r="AA2718" s="49">
        <v>144.40234570000001</v>
      </c>
      <c r="AB2718" s="49">
        <v>1.7927415840000001</v>
      </c>
      <c r="AC2718" s="51">
        <v>0.6227652678487694</v>
      </c>
      <c r="AD2718" s="53">
        <v>87500</v>
      </c>
      <c r="AE2718" s="51">
        <v>57.067339929600074</v>
      </c>
      <c r="AF2718" s="51">
        <v>151.27806393691819</v>
      </c>
      <c r="AG2718" s="51">
        <v>28.691403364749238</v>
      </c>
      <c r="AH2718" s="51">
        <v>0.18820865006733625</v>
      </c>
      <c r="AI2718" s="51">
        <v>0.18966003806548803</v>
      </c>
      <c r="AJ2718" s="51">
        <v>0.11715383591147577</v>
      </c>
      <c r="AK2718" s="51">
        <v>147.42978954408062</v>
      </c>
      <c r="AL2718" s="51">
        <v>90.349725922026593</v>
      </c>
      <c r="AM2718" s="51">
        <v>204.50985316613463</v>
      </c>
    </row>
    <row r="2719" spans="1:39">
      <c r="A2719" t="s">
        <v>5579</v>
      </c>
      <c r="B2719">
        <v>7</v>
      </c>
      <c r="C2719" t="s">
        <v>5580</v>
      </c>
      <c r="D2719" t="s">
        <v>4149</v>
      </c>
      <c r="E2719" t="s">
        <v>137</v>
      </c>
      <c r="F2719" t="s">
        <v>138</v>
      </c>
      <c r="G2719" t="s">
        <v>139</v>
      </c>
      <c r="H2719" t="s">
        <v>140</v>
      </c>
      <c r="I2719" t="s">
        <v>10</v>
      </c>
      <c r="J2719" t="s">
        <v>4150</v>
      </c>
      <c r="K2719">
        <v>50</v>
      </c>
      <c r="L2719">
        <v>79472120</v>
      </c>
      <c r="M2719" t="s">
        <v>2145</v>
      </c>
      <c r="N2719">
        <v>716</v>
      </c>
      <c r="O2719">
        <v>5000385.7904000059</v>
      </c>
      <c r="P2719" s="49" t="s">
        <v>34</v>
      </c>
      <c r="Q2719" s="49">
        <v>8750000</v>
      </c>
      <c r="R2719" s="49">
        <v>32.510452999999998</v>
      </c>
      <c r="S2719" s="49">
        <v>52.540310169999998</v>
      </c>
      <c r="T2719" s="49">
        <v>91.068026500905589</v>
      </c>
      <c r="U2719" s="49" t="s">
        <v>2146</v>
      </c>
      <c r="V2719" s="49">
        <v>0.38716777524115931</v>
      </c>
      <c r="W2719" s="49">
        <v>1.46361538099982</v>
      </c>
      <c r="X2719" s="49">
        <v>2.8030414572599698</v>
      </c>
      <c r="Y2719" s="49">
        <v>43.290639746693699</v>
      </c>
      <c r="Z2719" s="49">
        <v>0.42787999999999998</v>
      </c>
      <c r="AA2719" s="49">
        <v>144.40234570000001</v>
      </c>
      <c r="AB2719" s="49">
        <v>1.7927415840000001</v>
      </c>
      <c r="AC2719" s="51">
        <v>0.6227652678487694</v>
      </c>
      <c r="AD2719" s="53">
        <v>87500</v>
      </c>
      <c r="AE2719" s="51">
        <v>57.147266176000066</v>
      </c>
      <c r="AF2719" s="51">
        <v>151.48993797604552</v>
      </c>
      <c r="AG2719" s="51">
        <v>28.731215386952755</v>
      </c>
      <c r="AH2719" s="51">
        <v>0.18790420179599951</v>
      </c>
      <c r="AI2719" s="51">
        <v>0.18965758235042582</v>
      </c>
      <c r="AJ2719" s="51">
        <v>0.11715383591147577</v>
      </c>
      <c r="AK2719" s="51">
        <v>147.42788062558364</v>
      </c>
      <c r="AL2719" s="51">
        <v>90.348556075257207</v>
      </c>
      <c r="AM2719" s="51">
        <v>204.50720517591006</v>
      </c>
    </row>
    <row r="2720" spans="1:39">
      <c r="A2720" t="s">
        <v>5581</v>
      </c>
      <c r="B2720">
        <v>7</v>
      </c>
      <c r="C2720" t="s">
        <v>5582</v>
      </c>
      <c r="D2720" t="s">
        <v>4149</v>
      </c>
      <c r="E2720" t="s">
        <v>137</v>
      </c>
      <c r="F2720" t="s">
        <v>138</v>
      </c>
      <c r="G2720" t="s">
        <v>139</v>
      </c>
      <c r="H2720" t="s">
        <v>140</v>
      </c>
      <c r="I2720" t="s">
        <v>10</v>
      </c>
      <c r="J2720" t="s">
        <v>4150</v>
      </c>
      <c r="K2720">
        <v>50</v>
      </c>
      <c r="L2720">
        <v>79472120</v>
      </c>
      <c r="M2720" t="s">
        <v>2145</v>
      </c>
      <c r="N2720">
        <v>717</v>
      </c>
      <c r="O2720">
        <v>5007379.3369600056</v>
      </c>
      <c r="P2720" s="49" t="s">
        <v>34</v>
      </c>
      <c r="Q2720" s="49">
        <v>8750000</v>
      </c>
      <c r="R2720" s="49">
        <v>32.510452999999998</v>
      </c>
      <c r="S2720" s="49">
        <v>52.540310169999998</v>
      </c>
      <c r="T2720" s="49">
        <v>91.068026500905589</v>
      </c>
      <c r="U2720" s="49" t="s">
        <v>2146</v>
      </c>
      <c r="V2720" s="49">
        <v>0.38716777524115931</v>
      </c>
      <c r="W2720" s="49">
        <v>1.46361538099982</v>
      </c>
      <c r="X2720" s="49">
        <v>2.8030414572599698</v>
      </c>
      <c r="Y2720" s="49">
        <v>43.290639746693699</v>
      </c>
      <c r="Z2720" s="49">
        <v>0.42787999999999998</v>
      </c>
      <c r="AA2720" s="49">
        <v>144.40234570000001</v>
      </c>
      <c r="AB2720" s="49">
        <v>1.7927415840000001</v>
      </c>
      <c r="AC2720" s="51">
        <v>0.6227652678487694</v>
      </c>
      <c r="AD2720" s="53">
        <v>87500</v>
      </c>
      <c r="AE2720" s="51">
        <v>57.227192422400066</v>
      </c>
      <c r="AF2720" s="51">
        <v>151.70181201517286</v>
      </c>
      <c r="AG2720" s="51">
        <v>28.770962826668146</v>
      </c>
      <c r="AH2720" s="51">
        <v>0.18759938631038667</v>
      </c>
      <c r="AI2720" s="51">
        <v>0.18965470777495091</v>
      </c>
      <c r="AJ2720" s="51">
        <v>0.11715383591147577</v>
      </c>
      <c r="AK2720" s="51">
        <v>147.42564611133585</v>
      </c>
      <c r="AL2720" s="51">
        <v>90.347186692919479</v>
      </c>
      <c r="AM2720" s="51">
        <v>204.5041055297522</v>
      </c>
    </row>
    <row r="2721" spans="1:39">
      <c r="A2721" t="s">
        <v>5583</v>
      </c>
      <c r="B2721">
        <v>7</v>
      </c>
      <c r="C2721" t="s">
        <v>5584</v>
      </c>
      <c r="D2721" t="s">
        <v>4149</v>
      </c>
      <c r="E2721" t="s">
        <v>137</v>
      </c>
      <c r="F2721" t="s">
        <v>138</v>
      </c>
      <c r="G2721" t="s">
        <v>139</v>
      </c>
      <c r="H2721" t="s">
        <v>140</v>
      </c>
      <c r="I2721" t="s">
        <v>10</v>
      </c>
      <c r="J2721" t="s">
        <v>4150</v>
      </c>
      <c r="K2721">
        <v>50</v>
      </c>
      <c r="L2721">
        <v>79472120</v>
      </c>
      <c r="M2721" t="s">
        <v>2145</v>
      </c>
      <c r="N2721">
        <v>718</v>
      </c>
      <c r="O2721">
        <v>5014372.8835200053</v>
      </c>
      <c r="P2721" s="49" t="s">
        <v>34</v>
      </c>
      <c r="Q2721" s="49">
        <v>8750000</v>
      </c>
      <c r="R2721" s="49">
        <v>32.510452999999998</v>
      </c>
      <c r="S2721" s="49">
        <v>52.540310169999998</v>
      </c>
      <c r="T2721" s="49">
        <v>91.068026500905589</v>
      </c>
      <c r="U2721" s="49" t="s">
        <v>2146</v>
      </c>
      <c r="V2721" s="49">
        <v>0.38716777524115931</v>
      </c>
      <c r="W2721" s="49">
        <v>1.46361538099982</v>
      </c>
      <c r="X2721" s="49">
        <v>2.8030414572599698</v>
      </c>
      <c r="Y2721" s="49">
        <v>43.290639746693699</v>
      </c>
      <c r="Z2721" s="49">
        <v>0.42787999999999998</v>
      </c>
      <c r="AA2721" s="49">
        <v>144.40234570000001</v>
      </c>
      <c r="AB2721" s="49">
        <v>1.7927415840000001</v>
      </c>
      <c r="AC2721" s="51">
        <v>0.6227652678487694</v>
      </c>
      <c r="AD2721" s="53">
        <v>87500</v>
      </c>
      <c r="AE2721" s="51">
        <v>57.307118668800058</v>
      </c>
      <c r="AF2721" s="51">
        <v>151.91368605430017</v>
      </c>
      <c r="AG2721" s="51">
        <v>28.810645607016806</v>
      </c>
      <c r="AH2721" s="51">
        <v>0.18729420797427274</v>
      </c>
      <c r="AI2721" s="51">
        <v>0.18965141558554968</v>
      </c>
      <c r="AJ2721" s="51">
        <v>0.11715383591147577</v>
      </c>
      <c r="AK2721" s="51">
        <v>147.42308697027738</v>
      </c>
      <c r="AL2721" s="51">
        <v>90.345618368811145</v>
      </c>
      <c r="AM2721" s="51">
        <v>204.5005555717436</v>
      </c>
    </row>
    <row r="2722" spans="1:39">
      <c r="A2722" t="s">
        <v>5585</v>
      </c>
      <c r="B2722">
        <v>7</v>
      </c>
      <c r="C2722" t="s">
        <v>5586</v>
      </c>
      <c r="D2722" t="s">
        <v>4149</v>
      </c>
      <c r="E2722" t="s">
        <v>137</v>
      </c>
      <c r="F2722" t="s">
        <v>138</v>
      </c>
      <c r="G2722" t="s">
        <v>139</v>
      </c>
      <c r="H2722" t="s">
        <v>140</v>
      </c>
      <c r="I2722" t="s">
        <v>10</v>
      </c>
      <c r="J2722" t="s">
        <v>4150</v>
      </c>
      <c r="K2722">
        <v>50</v>
      </c>
      <c r="L2722">
        <v>79472120</v>
      </c>
      <c r="M2722" t="s">
        <v>2145</v>
      </c>
      <c r="N2722">
        <v>719</v>
      </c>
      <c r="O2722">
        <v>5021366.430080005</v>
      </c>
      <c r="P2722" s="49" t="s">
        <v>34</v>
      </c>
      <c r="Q2722" s="49">
        <v>8750000</v>
      </c>
      <c r="R2722" s="49">
        <v>32.510452999999998</v>
      </c>
      <c r="S2722" s="49">
        <v>52.540310169999998</v>
      </c>
      <c r="T2722" s="49">
        <v>91.068026500905589</v>
      </c>
      <c r="U2722" s="49" t="s">
        <v>2146</v>
      </c>
      <c r="V2722" s="49">
        <v>0.38716777524115931</v>
      </c>
      <c r="W2722" s="49">
        <v>1.46361538099982</v>
      </c>
      <c r="X2722" s="49">
        <v>2.8030414572599698</v>
      </c>
      <c r="Y2722" s="49">
        <v>43.290639746693699</v>
      </c>
      <c r="Z2722" s="49">
        <v>0.42787999999999998</v>
      </c>
      <c r="AA2722" s="49">
        <v>144.40234570000001</v>
      </c>
      <c r="AB2722" s="49">
        <v>1.7927415840000001</v>
      </c>
      <c r="AC2722" s="51">
        <v>0.6227652678487694</v>
      </c>
      <c r="AD2722" s="53">
        <v>87500</v>
      </c>
      <c r="AE2722" s="51">
        <v>57.387044915200057</v>
      </c>
      <c r="AF2722" s="51">
        <v>152.12556009342751</v>
      </c>
      <c r="AG2722" s="51">
        <v>28.850263652042571</v>
      </c>
      <c r="AH2722" s="51">
        <v>0.18698867114132167</v>
      </c>
      <c r="AI2722" s="51">
        <v>0.18964770702782793</v>
      </c>
      <c r="AJ2722" s="51">
        <v>0.11715383591147577</v>
      </c>
      <c r="AK2722" s="51">
        <v>147.42020417066388</v>
      </c>
      <c r="AL2722" s="51">
        <v>90.34385169631048</v>
      </c>
      <c r="AM2722" s="51">
        <v>204.49655664501731</v>
      </c>
    </row>
    <row r="2723" spans="1:39">
      <c r="A2723" t="s">
        <v>5587</v>
      </c>
      <c r="B2723">
        <v>7</v>
      </c>
      <c r="C2723" t="s">
        <v>5588</v>
      </c>
      <c r="D2723" t="s">
        <v>4149</v>
      </c>
      <c r="E2723" t="s">
        <v>137</v>
      </c>
      <c r="F2723" t="s">
        <v>138</v>
      </c>
      <c r="G2723" t="s">
        <v>139</v>
      </c>
      <c r="H2723" t="s">
        <v>140</v>
      </c>
      <c r="I2723" t="s">
        <v>10</v>
      </c>
      <c r="J2723" t="s">
        <v>4150</v>
      </c>
      <c r="K2723">
        <v>50</v>
      </c>
      <c r="L2723">
        <v>79472120</v>
      </c>
      <c r="M2723" t="s">
        <v>2145</v>
      </c>
      <c r="N2723">
        <v>720</v>
      </c>
      <c r="O2723">
        <v>5028359.9766400047</v>
      </c>
      <c r="P2723" s="49" t="s">
        <v>34</v>
      </c>
      <c r="Q2723" s="49">
        <v>8750000</v>
      </c>
      <c r="R2723" s="49">
        <v>32.510452999999998</v>
      </c>
      <c r="S2723" s="49">
        <v>52.540310169999998</v>
      </c>
      <c r="T2723" s="49">
        <v>91.068026500905589</v>
      </c>
      <c r="U2723" s="49" t="s">
        <v>2146</v>
      </c>
      <c r="V2723" s="49">
        <v>0.38716777524115931</v>
      </c>
      <c r="W2723" s="49">
        <v>1.46361538099982</v>
      </c>
      <c r="X2723" s="49">
        <v>2.8030414572599698</v>
      </c>
      <c r="Y2723" s="49">
        <v>43.290639746693699</v>
      </c>
      <c r="Z2723" s="49">
        <v>0.42787999999999998</v>
      </c>
      <c r="AA2723" s="49">
        <v>144.40234570000001</v>
      </c>
      <c r="AB2723" s="49">
        <v>1.7927415840000001</v>
      </c>
      <c r="AC2723" s="51">
        <v>0.6227652678487694</v>
      </c>
      <c r="AD2723" s="53">
        <v>87500</v>
      </c>
      <c r="AE2723" s="51">
        <v>57.46697116160005</v>
      </c>
      <c r="AF2723" s="51">
        <v>152.33743413255482</v>
      </c>
      <c r="AG2723" s="51">
        <v>28.889816886709362</v>
      </c>
      <c r="AH2723" s="51">
        <v>0.18668278015422249</v>
      </c>
      <c r="AI2723" s="51">
        <v>0.18964358334650164</v>
      </c>
      <c r="AJ2723" s="51">
        <v>0.11715383591147577</v>
      </c>
      <c r="AK2723" s="51">
        <v>147.41699868005932</v>
      </c>
      <c r="AL2723" s="51">
        <v>90.341887268371835</v>
      </c>
      <c r="AM2723" s="51">
        <v>204.49211009174678</v>
      </c>
    </row>
    <row r="2724" spans="1:39">
      <c r="A2724" t="s">
        <v>5589</v>
      </c>
      <c r="B2724">
        <v>7</v>
      </c>
      <c r="C2724" t="s">
        <v>5590</v>
      </c>
      <c r="D2724" t="s">
        <v>4149</v>
      </c>
      <c r="E2724" t="s">
        <v>137</v>
      </c>
      <c r="F2724" t="s">
        <v>138</v>
      </c>
      <c r="G2724" t="s">
        <v>139</v>
      </c>
      <c r="H2724" t="s">
        <v>140</v>
      </c>
      <c r="I2724" t="s">
        <v>10</v>
      </c>
      <c r="J2724" t="s">
        <v>4150</v>
      </c>
      <c r="K2724">
        <v>50</v>
      </c>
      <c r="L2724">
        <v>79472120</v>
      </c>
      <c r="M2724" t="s">
        <v>2145</v>
      </c>
      <c r="N2724">
        <v>721</v>
      </c>
      <c r="O2724">
        <v>5035353.5232000044</v>
      </c>
      <c r="P2724" s="49" t="s">
        <v>34</v>
      </c>
      <c r="Q2724" s="49">
        <v>8750000</v>
      </c>
      <c r="R2724" s="49">
        <v>32.510452999999998</v>
      </c>
      <c r="S2724" s="49">
        <v>52.540310169999998</v>
      </c>
      <c r="T2724" s="49">
        <v>91.068026500905589</v>
      </c>
      <c r="U2724" s="49" t="s">
        <v>2146</v>
      </c>
      <c r="V2724" s="49">
        <v>0.38716777524115931</v>
      </c>
      <c r="W2724" s="49">
        <v>1.46361538099982</v>
      </c>
      <c r="X2724" s="49">
        <v>2.8030414572599698</v>
      </c>
      <c r="Y2724" s="49">
        <v>43.290639746693699</v>
      </c>
      <c r="Z2724" s="49">
        <v>0.42787999999999998</v>
      </c>
      <c r="AA2724" s="49">
        <v>144.40234570000001</v>
      </c>
      <c r="AB2724" s="49">
        <v>1.7927415840000001</v>
      </c>
      <c r="AC2724" s="51">
        <v>0.6227652678487694</v>
      </c>
      <c r="AD2724" s="53">
        <v>87500</v>
      </c>
      <c r="AE2724" s="51">
        <v>57.546897408000049</v>
      </c>
      <c r="AF2724" s="51">
        <v>152.54930817168216</v>
      </c>
      <c r="AG2724" s="51">
        <v>28.929305236899026</v>
      </c>
      <c r="AH2724" s="51">
        <v>0.18637653934530216</v>
      </c>
      <c r="AI2724" s="51">
        <v>0.18963904578538884</v>
      </c>
      <c r="AJ2724" s="51">
        <v>0.11715383591147577</v>
      </c>
      <c r="AK2724" s="51">
        <v>147.41347146532959</v>
      </c>
      <c r="AL2724" s="51">
        <v>90.339725677521827</v>
      </c>
      <c r="AM2724" s="51">
        <v>204.48721725313737</v>
      </c>
    </row>
    <row r="2725" spans="1:39">
      <c r="A2725" t="s">
        <v>5591</v>
      </c>
      <c r="B2725">
        <v>7</v>
      </c>
      <c r="C2725" t="s">
        <v>5592</v>
      </c>
      <c r="D2725" t="s">
        <v>4149</v>
      </c>
      <c r="E2725" t="s">
        <v>137</v>
      </c>
      <c r="F2725" t="s">
        <v>138</v>
      </c>
      <c r="G2725" t="s">
        <v>139</v>
      </c>
      <c r="H2725" t="s">
        <v>140</v>
      </c>
      <c r="I2725" t="s">
        <v>10</v>
      </c>
      <c r="J2725" t="s">
        <v>4150</v>
      </c>
      <c r="K2725">
        <v>50</v>
      </c>
      <c r="L2725">
        <v>79472120</v>
      </c>
      <c r="M2725" t="s">
        <v>2145</v>
      </c>
      <c r="N2725">
        <v>722</v>
      </c>
      <c r="O2725">
        <v>5042347.0697600041</v>
      </c>
      <c r="P2725" s="49" t="s">
        <v>34</v>
      </c>
      <c r="Q2725" s="49">
        <v>8750000</v>
      </c>
      <c r="R2725" s="49">
        <v>32.510452999999998</v>
      </c>
      <c r="S2725" s="49">
        <v>52.540310169999998</v>
      </c>
      <c r="T2725" s="49">
        <v>91.068026500905589</v>
      </c>
      <c r="U2725" s="49" t="s">
        <v>2146</v>
      </c>
      <c r="V2725" s="49">
        <v>0.38716777524115931</v>
      </c>
      <c r="W2725" s="49">
        <v>1.46361538099982</v>
      </c>
      <c r="X2725" s="49">
        <v>2.8030414572599698</v>
      </c>
      <c r="Y2725" s="49">
        <v>43.290639746693699</v>
      </c>
      <c r="Z2725" s="49">
        <v>0.42787999999999998</v>
      </c>
      <c r="AA2725" s="49">
        <v>144.40234570000001</v>
      </c>
      <c r="AB2725" s="49">
        <v>1.7927415840000001</v>
      </c>
      <c r="AC2725" s="51">
        <v>0.6227652678487694</v>
      </c>
      <c r="AD2725" s="53">
        <v>87500</v>
      </c>
      <c r="AE2725" s="51">
        <v>57.626823654400049</v>
      </c>
      <c r="AF2725" s="51">
        <v>152.76118221080949</v>
      </c>
      <c r="AG2725" s="51">
        <v>28.968728629409007</v>
      </c>
      <c r="AH2725" s="51">
        <v>0.18606995303604631</v>
      </c>
      <c r="AI2725" s="51">
        <v>0.18963409558740085</v>
      </c>
      <c r="AJ2725" s="51">
        <v>0.11715383591147577</v>
      </c>
      <c r="AK2725" s="51">
        <v>147.40962349263586</v>
      </c>
      <c r="AL2725" s="51">
        <v>90.337367515855107</v>
      </c>
      <c r="AM2725" s="51">
        <v>204.48187946941661</v>
      </c>
    </row>
    <row r="2726" spans="1:39">
      <c r="A2726" t="s">
        <v>5593</v>
      </c>
      <c r="B2726">
        <v>7</v>
      </c>
      <c r="C2726" t="s">
        <v>5594</v>
      </c>
      <c r="D2726" t="s">
        <v>4149</v>
      </c>
      <c r="E2726" t="s">
        <v>137</v>
      </c>
      <c r="F2726" t="s">
        <v>138</v>
      </c>
      <c r="G2726" t="s">
        <v>139</v>
      </c>
      <c r="H2726" t="s">
        <v>140</v>
      </c>
      <c r="I2726" t="s">
        <v>10</v>
      </c>
      <c r="J2726" t="s">
        <v>4150</v>
      </c>
      <c r="K2726">
        <v>50</v>
      </c>
      <c r="L2726">
        <v>79472120</v>
      </c>
      <c r="M2726" t="s">
        <v>2145</v>
      </c>
      <c r="N2726">
        <v>723</v>
      </c>
      <c r="O2726">
        <v>5049340.6163200038</v>
      </c>
      <c r="P2726" s="49" t="s">
        <v>34</v>
      </c>
      <c r="Q2726" s="49">
        <v>8750000</v>
      </c>
      <c r="R2726" s="49">
        <v>32.510452999999998</v>
      </c>
      <c r="S2726" s="49">
        <v>52.540310169999998</v>
      </c>
      <c r="T2726" s="49">
        <v>91.068026500905589</v>
      </c>
      <c r="U2726" s="49" t="s">
        <v>2146</v>
      </c>
      <c r="V2726" s="49">
        <v>0.38716777524115931</v>
      </c>
      <c r="W2726" s="49">
        <v>1.46361538099982</v>
      </c>
      <c r="X2726" s="49">
        <v>2.8030414572599698</v>
      </c>
      <c r="Y2726" s="49">
        <v>43.290639746693699</v>
      </c>
      <c r="Z2726" s="49">
        <v>0.42787999999999998</v>
      </c>
      <c r="AA2726" s="49">
        <v>144.40234570000001</v>
      </c>
      <c r="AB2726" s="49">
        <v>1.7927415840000001</v>
      </c>
      <c r="AC2726" s="51">
        <v>0.6227652678487694</v>
      </c>
      <c r="AD2726" s="53">
        <v>87500</v>
      </c>
      <c r="AE2726" s="51">
        <v>57.706749900800041</v>
      </c>
      <c r="AF2726" s="51">
        <v>152.9730562499368</v>
      </c>
      <c r="AG2726" s="51">
        <v>29.008086991950137</v>
      </c>
      <c r="AH2726" s="51">
        <v>0.1857630255374525</v>
      </c>
      <c r="AI2726" s="51">
        <v>0.18962873399453389</v>
      </c>
      <c r="AJ2726" s="51">
        <v>0.11715383591147577</v>
      </c>
      <c r="AK2726" s="51">
        <v>147.40545572742786</v>
      </c>
      <c r="AL2726" s="51">
        <v>90.334813375030407</v>
      </c>
      <c r="AM2726" s="51">
        <v>204.47609807982531</v>
      </c>
    </row>
    <row r="2727" spans="1:39">
      <c r="A2727" t="s">
        <v>5595</v>
      </c>
      <c r="B2727">
        <v>7</v>
      </c>
      <c r="C2727" t="s">
        <v>5596</v>
      </c>
      <c r="D2727" t="s">
        <v>4149</v>
      </c>
      <c r="E2727" t="s">
        <v>137</v>
      </c>
      <c r="F2727" t="s">
        <v>138</v>
      </c>
      <c r="G2727" t="s">
        <v>139</v>
      </c>
      <c r="H2727" t="s">
        <v>140</v>
      </c>
      <c r="I2727" t="s">
        <v>10</v>
      </c>
      <c r="J2727" t="s">
        <v>4150</v>
      </c>
      <c r="K2727">
        <v>50</v>
      </c>
      <c r="L2727">
        <v>79472120</v>
      </c>
      <c r="M2727" t="s">
        <v>2145</v>
      </c>
      <c r="N2727">
        <v>724</v>
      </c>
      <c r="O2727">
        <v>5056334.1628800035</v>
      </c>
      <c r="P2727" s="49" t="s">
        <v>34</v>
      </c>
      <c r="Q2727" s="49">
        <v>8750000</v>
      </c>
      <c r="R2727" s="49">
        <v>32.510452999999998</v>
      </c>
      <c r="S2727" s="49">
        <v>52.540310169999998</v>
      </c>
      <c r="T2727" s="49">
        <v>91.068026500905589</v>
      </c>
      <c r="U2727" s="49" t="s">
        <v>2146</v>
      </c>
      <c r="V2727" s="49">
        <v>0.38716777524115931</v>
      </c>
      <c r="W2727" s="49">
        <v>1.46361538099982</v>
      </c>
      <c r="X2727" s="49">
        <v>2.8030414572599698</v>
      </c>
      <c r="Y2727" s="49">
        <v>43.290639746693699</v>
      </c>
      <c r="Z2727" s="49">
        <v>0.42787999999999998</v>
      </c>
      <c r="AA2727" s="49">
        <v>144.40234570000001</v>
      </c>
      <c r="AB2727" s="49">
        <v>1.7927415840000001</v>
      </c>
      <c r="AC2727" s="51">
        <v>0.6227652678487694</v>
      </c>
      <c r="AD2727" s="53">
        <v>87500</v>
      </c>
      <c r="AE2727" s="51">
        <v>57.786676147200041</v>
      </c>
      <c r="AF2727" s="51">
        <v>153.18493028906414</v>
      </c>
      <c r="AG2727" s="51">
        <v>29.047380253144372</v>
      </c>
      <c r="AH2727" s="51">
        <v>0.18545576114976228</v>
      </c>
      <c r="AI2727" s="51">
        <v>0.18962296224786063</v>
      </c>
      <c r="AJ2727" s="51">
        <v>0.11715383591147577</v>
      </c>
      <c r="AK2727" s="51">
        <v>147.40096913443747</v>
      </c>
      <c r="AL2727" s="51">
        <v>90.332063846266522</v>
      </c>
      <c r="AM2727" s="51">
        <v>204.4698744226084</v>
      </c>
    </row>
    <row r="2728" spans="1:39">
      <c r="A2728" t="s">
        <v>5597</v>
      </c>
      <c r="B2728">
        <v>7</v>
      </c>
      <c r="C2728" t="s">
        <v>5598</v>
      </c>
      <c r="D2728" t="s">
        <v>4149</v>
      </c>
      <c r="E2728" t="s">
        <v>137</v>
      </c>
      <c r="F2728" t="s">
        <v>138</v>
      </c>
      <c r="G2728" t="s">
        <v>139</v>
      </c>
      <c r="H2728" t="s">
        <v>140</v>
      </c>
      <c r="I2728" t="s">
        <v>10</v>
      </c>
      <c r="J2728" t="s">
        <v>4150</v>
      </c>
      <c r="K2728">
        <v>50</v>
      </c>
      <c r="L2728">
        <v>79472120</v>
      </c>
      <c r="M2728" t="s">
        <v>2145</v>
      </c>
      <c r="N2728">
        <v>725</v>
      </c>
      <c r="O2728">
        <v>5063327.7094400031</v>
      </c>
      <c r="P2728" s="49" t="s">
        <v>34</v>
      </c>
      <c r="Q2728" s="49">
        <v>8750000</v>
      </c>
      <c r="R2728" s="49">
        <v>32.510452999999998</v>
      </c>
      <c r="S2728" s="49">
        <v>52.540310169999998</v>
      </c>
      <c r="T2728" s="49">
        <v>91.068026500905589</v>
      </c>
      <c r="U2728" s="49" t="s">
        <v>2146</v>
      </c>
      <c r="V2728" s="49">
        <v>0.38716777524115931</v>
      </c>
      <c r="W2728" s="49">
        <v>1.46361538099982</v>
      </c>
      <c r="X2728" s="49">
        <v>2.8030414572599698</v>
      </c>
      <c r="Y2728" s="49">
        <v>43.290639746693699</v>
      </c>
      <c r="Z2728" s="49">
        <v>0.42787999999999998</v>
      </c>
      <c r="AA2728" s="49">
        <v>144.40234570000001</v>
      </c>
      <c r="AB2728" s="49">
        <v>1.7927415840000001</v>
      </c>
      <c r="AC2728" s="51">
        <v>0.6227652678487694</v>
      </c>
      <c r="AD2728" s="53">
        <v>87500</v>
      </c>
      <c r="AE2728" s="51">
        <v>57.866602393600033</v>
      </c>
      <c r="AF2728" s="51">
        <v>153.39680432819145</v>
      </c>
      <c r="AG2728" s="51">
        <v>29.086608342522474</v>
      </c>
      <c r="AH2728" s="51">
        <v>0.18514816416244209</v>
      </c>
      <c r="AI2728" s="51">
        <v>0.18961678158752165</v>
      </c>
      <c r="AJ2728" s="51">
        <v>0.11715383591147577</v>
      </c>
      <c r="AK2728" s="51">
        <v>147.39616467767203</v>
      </c>
      <c r="AL2728" s="51">
        <v>90.329119520338196</v>
      </c>
      <c r="AM2728" s="51">
        <v>204.46320983500584</v>
      </c>
    </row>
    <row r="2729" spans="1:39">
      <c r="A2729" t="s">
        <v>5599</v>
      </c>
      <c r="B2729">
        <v>7</v>
      </c>
      <c r="C2729" t="s">
        <v>5600</v>
      </c>
      <c r="D2729" t="s">
        <v>4149</v>
      </c>
      <c r="E2729" t="s">
        <v>137</v>
      </c>
      <c r="F2729" t="s">
        <v>138</v>
      </c>
      <c r="G2729" t="s">
        <v>139</v>
      </c>
      <c r="H2729" t="s">
        <v>140</v>
      </c>
      <c r="I2729" t="s">
        <v>10</v>
      </c>
      <c r="J2729" t="s">
        <v>4150</v>
      </c>
      <c r="K2729">
        <v>50</v>
      </c>
      <c r="L2729">
        <v>79472120</v>
      </c>
      <c r="M2729" t="s">
        <v>2145</v>
      </c>
      <c r="N2729">
        <v>726</v>
      </c>
      <c r="O2729">
        <v>5070321.2560000028</v>
      </c>
      <c r="P2729" s="49" t="s">
        <v>34</v>
      </c>
      <c r="Q2729" s="49">
        <v>8750000</v>
      </c>
      <c r="R2729" s="49">
        <v>32.510452999999998</v>
      </c>
      <c r="S2729" s="49">
        <v>52.540310169999998</v>
      </c>
      <c r="T2729" s="49">
        <v>91.068026500905589</v>
      </c>
      <c r="U2729" s="49" t="s">
        <v>2146</v>
      </c>
      <c r="V2729" s="49">
        <v>0.38716777524115931</v>
      </c>
      <c r="W2729" s="49">
        <v>1.46361538099982</v>
      </c>
      <c r="X2729" s="49">
        <v>2.8030414572599698</v>
      </c>
      <c r="Y2729" s="49">
        <v>43.290639746693699</v>
      </c>
      <c r="Z2729" s="49">
        <v>0.42787999999999998</v>
      </c>
      <c r="AA2729" s="49">
        <v>144.40234570000001</v>
      </c>
      <c r="AB2729" s="49">
        <v>1.7927415840000001</v>
      </c>
      <c r="AC2729" s="51">
        <v>0.6227652678487694</v>
      </c>
      <c r="AD2729" s="53">
        <v>87500</v>
      </c>
      <c r="AE2729" s="51">
        <v>57.946528640000032</v>
      </c>
      <c r="AF2729" s="51">
        <v>153.60867836731879</v>
      </c>
      <c r="AG2729" s="51">
        <v>29.125771190521785</v>
      </c>
      <c r="AH2729" s="51">
        <v>0.18484023885424575</v>
      </c>
      <c r="AI2729" s="51">
        <v>0.18961019325271714</v>
      </c>
      <c r="AJ2729" s="51">
        <v>0.11715383591147577</v>
      </c>
      <c r="AK2729" s="51">
        <v>147.39104332040782</v>
      </c>
      <c r="AL2729" s="51">
        <v>90.325980987572194</v>
      </c>
      <c r="AM2729" s="51">
        <v>204.45610565324344</v>
      </c>
    </row>
    <row r="2730" spans="1:39">
      <c r="A2730" t="s">
        <v>5601</v>
      </c>
      <c r="B2730">
        <v>7</v>
      </c>
      <c r="C2730" t="s">
        <v>5602</v>
      </c>
      <c r="D2730" t="s">
        <v>4149</v>
      </c>
      <c r="E2730" t="s">
        <v>137</v>
      </c>
      <c r="F2730" t="s">
        <v>138</v>
      </c>
      <c r="G2730" t="s">
        <v>139</v>
      </c>
      <c r="H2730" t="s">
        <v>140</v>
      </c>
      <c r="I2730" t="s">
        <v>10</v>
      </c>
      <c r="J2730" t="s">
        <v>4150</v>
      </c>
      <c r="K2730">
        <v>50</v>
      </c>
      <c r="L2730">
        <v>79472120</v>
      </c>
      <c r="M2730" t="s">
        <v>2145</v>
      </c>
      <c r="N2730">
        <v>727</v>
      </c>
      <c r="O2730">
        <v>5077314.8025600025</v>
      </c>
      <c r="P2730" s="49" t="s">
        <v>34</v>
      </c>
      <c r="Q2730" s="49">
        <v>8750000</v>
      </c>
      <c r="R2730" s="49">
        <v>32.510452999999998</v>
      </c>
      <c r="S2730" s="49">
        <v>52.540310169999998</v>
      </c>
      <c r="T2730" s="49">
        <v>91.068026500905589</v>
      </c>
      <c r="U2730" s="49" t="s">
        <v>2146</v>
      </c>
      <c r="V2730" s="49">
        <v>0.38716777524115931</v>
      </c>
      <c r="W2730" s="49">
        <v>1.46361538099982</v>
      </c>
      <c r="X2730" s="49">
        <v>2.8030414572599698</v>
      </c>
      <c r="Y2730" s="49">
        <v>43.290639746693699</v>
      </c>
      <c r="Z2730" s="49">
        <v>0.42787999999999998</v>
      </c>
      <c r="AA2730" s="49">
        <v>144.40234570000001</v>
      </c>
      <c r="AB2730" s="49">
        <v>1.7927415840000001</v>
      </c>
      <c r="AC2730" s="51">
        <v>0.6227652678487694</v>
      </c>
      <c r="AD2730" s="53">
        <v>87500</v>
      </c>
      <c r="AE2730" s="51">
        <v>58.026454886400032</v>
      </c>
      <c r="AF2730" s="51">
        <v>153.82055240644613</v>
      </c>
      <c r="AG2730" s="51">
        <v>29.164868728483906</v>
      </c>
      <c r="AH2730" s="51">
        <v>0.18453198949316829</v>
      </c>
      <c r="AI2730" s="51">
        <v>0.18960319848169846</v>
      </c>
      <c r="AJ2730" s="51">
        <v>0.11715383591147577</v>
      </c>
      <c r="AK2730" s="51">
        <v>147.38560602518365</v>
      </c>
      <c r="AL2730" s="51">
        <v>90.322648837843289</v>
      </c>
      <c r="AM2730" s="51">
        <v>204.44856321252396</v>
      </c>
    </row>
    <row r="2731" spans="1:39">
      <c r="A2731" t="s">
        <v>5603</v>
      </c>
      <c r="B2731">
        <v>7</v>
      </c>
      <c r="C2731" t="s">
        <v>5604</v>
      </c>
      <c r="D2731" t="s">
        <v>4149</v>
      </c>
      <c r="E2731" t="s">
        <v>137</v>
      </c>
      <c r="F2731" t="s">
        <v>138</v>
      </c>
      <c r="G2731" t="s">
        <v>139</v>
      </c>
      <c r="H2731" t="s">
        <v>140</v>
      </c>
      <c r="I2731" t="s">
        <v>10</v>
      </c>
      <c r="J2731" t="s">
        <v>4150</v>
      </c>
      <c r="K2731">
        <v>50</v>
      </c>
      <c r="L2731">
        <v>79472120</v>
      </c>
      <c r="M2731" t="s">
        <v>2145</v>
      </c>
      <c r="N2731">
        <v>728</v>
      </c>
      <c r="O2731">
        <v>5084308.3491200022</v>
      </c>
      <c r="P2731" s="49" t="s">
        <v>34</v>
      </c>
      <c r="Q2731" s="49">
        <v>8750000</v>
      </c>
      <c r="R2731" s="49">
        <v>32.510452999999998</v>
      </c>
      <c r="S2731" s="49">
        <v>52.540310169999998</v>
      </c>
      <c r="T2731" s="49">
        <v>91.068026500905589</v>
      </c>
      <c r="U2731" s="49" t="s">
        <v>2146</v>
      </c>
      <c r="V2731" s="49">
        <v>0.38716777524115931</v>
      </c>
      <c r="W2731" s="49">
        <v>1.46361538099982</v>
      </c>
      <c r="X2731" s="49">
        <v>2.8030414572599698</v>
      </c>
      <c r="Y2731" s="49">
        <v>43.290639746693699</v>
      </c>
      <c r="Z2731" s="49">
        <v>0.42787999999999998</v>
      </c>
      <c r="AA2731" s="49">
        <v>144.40234570000001</v>
      </c>
      <c r="AB2731" s="49">
        <v>1.7927415840000001</v>
      </c>
      <c r="AC2731" s="51">
        <v>0.6227652678487694</v>
      </c>
      <c r="AD2731" s="53">
        <v>87500</v>
      </c>
      <c r="AE2731" s="51">
        <v>58.106381132800024</v>
      </c>
      <c r="AF2731" s="51">
        <v>154.03242644557344</v>
      </c>
      <c r="AG2731" s="51">
        <v>29.20390088865242</v>
      </c>
      <c r="AH2731" s="51">
        <v>0.18422342033636499</v>
      </c>
      <c r="AI2731" s="51">
        <v>0.18959579851175992</v>
      </c>
      <c r="AJ2731" s="51">
        <v>0.11715383591147577</v>
      </c>
      <c r="AK2731" s="51">
        <v>147.37985375379427</v>
      </c>
      <c r="AL2731" s="51">
        <v>90.319123660570312</v>
      </c>
      <c r="AM2731" s="51">
        <v>204.44058384701819</v>
      </c>
    </row>
    <row r="2732" spans="1:39">
      <c r="A2732" t="s">
        <v>5605</v>
      </c>
      <c r="B2732">
        <v>7</v>
      </c>
      <c r="C2732" t="s">
        <v>5606</v>
      </c>
      <c r="D2732" t="s">
        <v>4149</v>
      </c>
      <c r="E2732" t="s">
        <v>137</v>
      </c>
      <c r="F2732" t="s">
        <v>138</v>
      </c>
      <c r="G2732" t="s">
        <v>139</v>
      </c>
      <c r="H2732" t="s">
        <v>140</v>
      </c>
      <c r="I2732" t="s">
        <v>10</v>
      </c>
      <c r="J2732" t="s">
        <v>4150</v>
      </c>
      <c r="K2732">
        <v>50</v>
      </c>
      <c r="L2732">
        <v>79472120</v>
      </c>
      <c r="M2732" t="s">
        <v>2145</v>
      </c>
      <c r="N2732">
        <v>729</v>
      </c>
      <c r="O2732">
        <v>5091301.8956800019</v>
      </c>
      <c r="P2732" s="49" t="s">
        <v>34</v>
      </c>
      <c r="Q2732" s="49">
        <v>8750000</v>
      </c>
      <c r="R2732" s="49">
        <v>32.510452999999998</v>
      </c>
      <c r="S2732" s="49">
        <v>52.540310169999998</v>
      </c>
      <c r="T2732" s="49">
        <v>91.068026500905589</v>
      </c>
      <c r="U2732" s="49" t="s">
        <v>2146</v>
      </c>
      <c r="V2732" s="49">
        <v>0.38716777524115931</v>
      </c>
      <c r="W2732" s="49">
        <v>1.46361538099982</v>
      </c>
      <c r="X2732" s="49">
        <v>2.8030414572599698</v>
      </c>
      <c r="Y2732" s="49">
        <v>43.290639746693699</v>
      </c>
      <c r="Z2732" s="49">
        <v>0.42787999999999998</v>
      </c>
      <c r="AA2732" s="49">
        <v>144.40234570000001</v>
      </c>
      <c r="AB2732" s="49">
        <v>1.7927415840000001</v>
      </c>
      <c r="AC2732" s="51">
        <v>0.6227652678487694</v>
      </c>
      <c r="AD2732" s="53">
        <v>87500</v>
      </c>
      <c r="AE2732" s="51">
        <v>58.186307379200024</v>
      </c>
      <c r="AF2732" s="51">
        <v>154.24430048470077</v>
      </c>
      <c r="AG2732" s="51">
        <v>29.242867604170616</v>
      </c>
      <c r="AH2732" s="51">
        <v>0.18391453563018556</v>
      </c>
      <c r="AI2732" s="51">
        <v>0.18958799457923028</v>
      </c>
      <c r="AJ2732" s="51">
        <v>0.11715383591147577</v>
      </c>
      <c r="AK2732" s="51">
        <v>147.37378746728396</v>
      </c>
      <c r="AL2732" s="51">
        <v>90.315406044712191</v>
      </c>
      <c r="AM2732" s="51">
        <v>204.43216888985572</v>
      </c>
    </row>
    <row r="2733" spans="1:39">
      <c r="A2733" t="s">
        <v>5607</v>
      </c>
      <c r="B2733">
        <v>7</v>
      </c>
      <c r="C2733" t="s">
        <v>5608</v>
      </c>
      <c r="D2733" t="s">
        <v>4149</v>
      </c>
      <c r="E2733" t="s">
        <v>137</v>
      </c>
      <c r="F2733" t="s">
        <v>138</v>
      </c>
      <c r="G2733" t="s">
        <v>139</v>
      </c>
      <c r="H2733" t="s">
        <v>140</v>
      </c>
      <c r="I2733" t="s">
        <v>10</v>
      </c>
      <c r="J2733" t="s">
        <v>4150</v>
      </c>
      <c r="K2733">
        <v>50</v>
      </c>
      <c r="L2733">
        <v>79472120</v>
      </c>
      <c r="M2733" t="s">
        <v>2145</v>
      </c>
      <c r="N2733">
        <v>730</v>
      </c>
      <c r="O2733">
        <v>5098295.4422400016</v>
      </c>
      <c r="P2733" s="49" t="s">
        <v>34</v>
      </c>
      <c r="Q2733" s="49">
        <v>8750000</v>
      </c>
      <c r="R2733" s="49">
        <v>32.510452999999998</v>
      </c>
      <c r="S2733" s="49">
        <v>52.540310169999998</v>
      </c>
      <c r="T2733" s="49">
        <v>91.068026500905589</v>
      </c>
      <c r="U2733" s="49" t="s">
        <v>2146</v>
      </c>
      <c r="V2733" s="49">
        <v>0.38716777524115931</v>
      </c>
      <c r="W2733" s="49">
        <v>1.46361538099982</v>
      </c>
      <c r="X2733" s="49">
        <v>2.8030414572599698</v>
      </c>
      <c r="Y2733" s="49">
        <v>43.290639746693699</v>
      </c>
      <c r="Z2733" s="49">
        <v>0.42787999999999998</v>
      </c>
      <c r="AA2733" s="49">
        <v>144.40234570000001</v>
      </c>
      <c r="AB2733" s="49">
        <v>1.7927415840000001</v>
      </c>
      <c r="AC2733" s="51">
        <v>0.6227652678487694</v>
      </c>
      <c r="AD2733" s="53">
        <v>87500</v>
      </c>
      <c r="AE2733" s="51">
        <v>58.266233625600016</v>
      </c>
      <c r="AF2733" s="51">
        <v>154.45617452382808</v>
      </c>
      <c r="AG2733" s="51">
        <v>29.281768809079125</v>
      </c>
      <c r="AH2733" s="51">
        <v>0.18360533960998515</v>
      </c>
      <c r="AI2733" s="51">
        <v>0.1895797879194645</v>
      </c>
      <c r="AJ2733" s="51">
        <v>0.11715383591147577</v>
      </c>
      <c r="AK2733" s="51">
        <v>147.36740812593999</v>
      </c>
      <c r="AL2733" s="51">
        <v>90.311496578763865</v>
      </c>
      <c r="AM2733" s="51">
        <v>204.42331967311611</v>
      </c>
    </row>
    <row r="2734" spans="1:39">
      <c r="A2734" t="s">
        <v>5609</v>
      </c>
      <c r="B2734">
        <v>7</v>
      </c>
      <c r="C2734" t="s">
        <v>5610</v>
      </c>
      <c r="D2734" t="s">
        <v>4149</v>
      </c>
      <c r="E2734" t="s">
        <v>137</v>
      </c>
      <c r="F2734" t="s">
        <v>138</v>
      </c>
      <c r="G2734" t="s">
        <v>139</v>
      </c>
      <c r="H2734" t="s">
        <v>140</v>
      </c>
      <c r="I2734" t="s">
        <v>10</v>
      </c>
      <c r="J2734" t="s">
        <v>4150</v>
      </c>
      <c r="K2734">
        <v>50</v>
      </c>
      <c r="L2734">
        <v>79472120</v>
      </c>
      <c r="M2734" t="s">
        <v>2145</v>
      </c>
      <c r="N2734">
        <v>731</v>
      </c>
      <c r="O2734">
        <v>5105288.9888000013</v>
      </c>
      <c r="P2734" s="49" t="s">
        <v>34</v>
      </c>
      <c r="Q2734" s="49">
        <v>8750000</v>
      </c>
      <c r="R2734" s="49">
        <v>32.510452999999998</v>
      </c>
      <c r="S2734" s="49">
        <v>52.540310169999998</v>
      </c>
      <c r="T2734" s="49">
        <v>91.068026500905589</v>
      </c>
      <c r="U2734" s="49" t="s">
        <v>2146</v>
      </c>
      <c r="V2734" s="49">
        <v>0.38716777524115931</v>
      </c>
      <c r="W2734" s="49">
        <v>1.46361538099982</v>
      </c>
      <c r="X2734" s="49">
        <v>2.8030414572599698</v>
      </c>
      <c r="Y2734" s="49">
        <v>43.290639746693699</v>
      </c>
      <c r="Z2734" s="49">
        <v>0.42787999999999998</v>
      </c>
      <c r="AA2734" s="49">
        <v>144.40234570000001</v>
      </c>
      <c r="AB2734" s="49">
        <v>1.7927415840000001</v>
      </c>
      <c r="AC2734" s="51">
        <v>0.6227652678487694</v>
      </c>
      <c r="AD2734" s="53">
        <v>87500</v>
      </c>
      <c r="AE2734" s="51">
        <v>58.346159872000015</v>
      </c>
      <c r="AF2734" s="51">
        <v>154.66804856295542</v>
      </c>
      <c r="AG2734" s="51">
        <v>29.320604438313698</v>
      </c>
      <c r="AH2734" s="51">
        <v>0.18329583650044143</v>
      </c>
      <c r="AI2734" s="51">
        <v>0.18957117976683571</v>
      </c>
      <c r="AJ2734" s="51">
        <v>0.11715383591147577</v>
      </c>
      <c r="AK2734" s="51">
        <v>147.36071668928645</v>
      </c>
      <c r="AL2734" s="51">
        <v>90.307395850752641</v>
      </c>
      <c r="AM2734" s="51">
        <v>204.41403752782023</v>
      </c>
    </row>
    <row r="2735" spans="1:39">
      <c r="A2735" t="s">
        <v>5611</v>
      </c>
      <c r="B2735">
        <v>7</v>
      </c>
      <c r="C2735" t="s">
        <v>5612</v>
      </c>
      <c r="D2735" t="s">
        <v>4149</v>
      </c>
      <c r="E2735" t="s">
        <v>137</v>
      </c>
      <c r="F2735" t="s">
        <v>138</v>
      </c>
      <c r="G2735" t="s">
        <v>139</v>
      </c>
      <c r="H2735" t="s">
        <v>140</v>
      </c>
      <c r="I2735" t="s">
        <v>10</v>
      </c>
      <c r="J2735" t="s">
        <v>4150</v>
      </c>
      <c r="K2735">
        <v>50</v>
      </c>
      <c r="L2735">
        <v>79472120</v>
      </c>
      <c r="M2735" t="s">
        <v>2145</v>
      </c>
      <c r="N2735">
        <v>732</v>
      </c>
      <c r="O2735">
        <v>5112282.535360001</v>
      </c>
      <c r="P2735" s="49" t="s">
        <v>34</v>
      </c>
      <c r="Q2735" s="49">
        <v>8750000</v>
      </c>
      <c r="R2735" s="49">
        <v>32.510452999999998</v>
      </c>
      <c r="S2735" s="49">
        <v>52.540310169999998</v>
      </c>
      <c r="T2735" s="49">
        <v>91.068026500905589</v>
      </c>
      <c r="U2735" s="49" t="s">
        <v>2146</v>
      </c>
      <c r="V2735" s="49">
        <v>0.38716777524115931</v>
      </c>
      <c r="W2735" s="49">
        <v>1.46361538099982</v>
      </c>
      <c r="X2735" s="49">
        <v>2.8030414572599698</v>
      </c>
      <c r="Y2735" s="49">
        <v>43.290639746693699</v>
      </c>
      <c r="Z2735" s="49">
        <v>0.42787999999999998</v>
      </c>
      <c r="AA2735" s="49">
        <v>144.40234570000001</v>
      </c>
      <c r="AB2735" s="49">
        <v>1.7927415840000001</v>
      </c>
      <c r="AC2735" s="51">
        <v>0.6227652678487694</v>
      </c>
      <c r="AD2735" s="53">
        <v>87500</v>
      </c>
      <c r="AE2735" s="51">
        <v>58.426086118400015</v>
      </c>
      <c r="AF2735" s="51">
        <v>154.87992260208276</v>
      </c>
      <c r="AG2735" s="51">
        <v>29.359374427702836</v>
      </c>
      <c r="AH2735" s="51">
        <v>0.18298603051522033</v>
      </c>
      <c r="AI2735" s="51">
        <v>0.18956217135472681</v>
      </c>
      <c r="AJ2735" s="51">
        <v>0.11715383591147577</v>
      </c>
      <c r="AK2735" s="51">
        <v>147.35371411607761</v>
      </c>
      <c r="AL2735" s="51">
        <v>90.303104448234038</v>
      </c>
      <c r="AM2735" s="51">
        <v>204.40432378392117</v>
      </c>
    </row>
    <row r="2736" spans="1:39">
      <c r="A2736" t="s">
        <v>5613</v>
      </c>
      <c r="B2736">
        <v>7</v>
      </c>
      <c r="C2736" t="s">
        <v>5614</v>
      </c>
      <c r="D2736" t="s">
        <v>4149</v>
      </c>
      <c r="E2736" t="s">
        <v>137</v>
      </c>
      <c r="F2736" t="s">
        <v>138</v>
      </c>
      <c r="G2736" t="s">
        <v>139</v>
      </c>
      <c r="H2736" t="s">
        <v>140</v>
      </c>
      <c r="I2736" t="s">
        <v>10</v>
      </c>
      <c r="J2736" t="s">
        <v>4150</v>
      </c>
      <c r="K2736">
        <v>50</v>
      </c>
      <c r="L2736">
        <v>79472120</v>
      </c>
      <c r="M2736" t="s">
        <v>2145</v>
      </c>
      <c r="N2736">
        <v>733</v>
      </c>
      <c r="O2736">
        <v>5119276.0819200007</v>
      </c>
      <c r="P2736" s="49" t="s">
        <v>34</v>
      </c>
      <c r="Q2736" s="49">
        <v>8750000</v>
      </c>
      <c r="R2736" s="49">
        <v>32.510452999999998</v>
      </c>
      <c r="S2736" s="49">
        <v>52.540310169999998</v>
      </c>
      <c r="T2736" s="49">
        <v>91.068026500905589</v>
      </c>
      <c r="U2736" s="49" t="s">
        <v>2146</v>
      </c>
      <c r="V2736" s="49">
        <v>0.38716777524115931</v>
      </c>
      <c r="W2736" s="49">
        <v>1.46361538099982</v>
      </c>
      <c r="X2736" s="49">
        <v>2.8030414572599698</v>
      </c>
      <c r="Y2736" s="49">
        <v>43.290639746693699</v>
      </c>
      <c r="Z2736" s="49">
        <v>0.42787999999999998</v>
      </c>
      <c r="AA2736" s="49">
        <v>144.40234570000001</v>
      </c>
      <c r="AB2736" s="49">
        <v>1.7927415840000001</v>
      </c>
      <c r="AC2736" s="51">
        <v>0.6227652678487694</v>
      </c>
      <c r="AD2736" s="53">
        <v>87500</v>
      </c>
      <c r="AE2736" s="51">
        <v>58.506012364800007</v>
      </c>
      <c r="AF2736" s="51">
        <v>155.09179664121007</v>
      </c>
      <c r="AG2736" s="51">
        <v>29.398078713965475</v>
      </c>
      <c r="AH2736" s="51">
        <v>0.182675925856981</v>
      </c>
      <c r="AI2736" s="51">
        <v>0.18955276391552223</v>
      </c>
      <c r="AJ2736" s="51">
        <v>0.11715383591147577</v>
      </c>
      <c r="AK2736" s="51">
        <v>147.34640136429169</v>
      </c>
      <c r="AL2736" s="51">
        <v>90.298622958287964</v>
      </c>
      <c r="AM2736" s="51">
        <v>204.39417977029544</v>
      </c>
    </row>
    <row r="2737" spans="1:39">
      <c r="A2737" t="s">
        <v>5615</v>
      </c>
      <c r="B2737">
        <v>7</v>
      </c>
      <c r="C2737" t="s">
        <v>5616</v>
      </c>
      <c r="D2737" t="s">
        <v>4149</v>
      </c>
      <c r="E2737" t="s">
        <v>137</v>
      </c>
      <c r="F2737" t="s">
        <v>138</v>
      </c>
      <c r="G2737" t="s">
        <v>139</v>
      </c>
      <c r="H2737" t="s">
        <v>140</v>
      </c>
      <c r="I2737" t="s">
        <v>10</v>
      </c>
      <c r="J2737" t="s">
        <v>4150</v>
      </c>
      <c r="K2737">
        <v>50</v>
      </c>
      <c r="L2737">
        <v>79472120</v>
      </c>
      <c r="M2737" t="s">
        <v>2145</v>
      </c>
      <c r="N2737">
        <v>734</v>
      </c>
      <c r="O2737">
        <v>5126269.6284800004</v>
      </c>
      <c r="P2737" s="49" t="s">
        <v>34</v>
      </c>
      <c r="Q2737" s="49">
        <v>8750000</v>
      </c>
      <c r="R2737" s="49">
        <v>32.510452999999998</v>
      </c>
      <c r="S2737" s="49">
        <v>52.540310169999998</v>
      </c>
      <c r="T2737" s="49">
        <v>91.068026500905589</v>
      </c>
      <c r="U2737" s="49" t="s">
        <v>2146</v>
      </c>
      <c r="V2737" s="49">
        <v>0.38716777524115931</v>
      </c>
      <c r="W2737" s="49">
        <v>1.46361538099982</v>
      </c>
      <c r="X2737" s="49">
        <v>2.8030414572599698</v>
      </c>
      <c r="Y2737" s="49">
        <v>43.290639746693699</v>
      </c>
      <c r="Z2737" s="49">
        <v>0.42787999999999998</v>
      </c>
      <c r="AA2737" s="49">
        <v>144.40234570000001</v>
      </c>
      <c r="AB2737" s="49">
        <v>1.7927415840000001</v>
      </c>
      <c r="AC2737" s="51">
        <v>0.6227652678487694</v>
      </c>
      <c r="AD2737" s="53">
        <v>87500</v>
      </c>
      <c r="AE2737" s="51">
        <v>58.585938611200007</v>
      </c>
      <c r="AF2737" s="51">
        <v>155.3036706803374</v>
      </c>
      <c r="AG2737" s="51">
        <v>29.436717234708681</v>
      </c>
      <c r="AH2737" s="51">
        <v>0.1823655267174267</v>
      </c>
      <c r="AI2737" s="51">
        <v>0.18954295868059987</v>
      </c>
      <c r="AJ2737" s="51">
        <v>0.11715383591147577</v>
      </c>
      <c r="AK2737" s="51">
        <v>147.33877939112446</v>
      </c>
      <c r="AL2737" s="51">
        <v>90.293951967514829</v>
      </c>
      <c r="AM2737" s="51">
        <v>204.38360681473407</v>
      </c>
    </row>
    <row r="2738" spans="1:39">
      <c r="A2738" t="s">
        <v>5617</v>
      </c>
      <c r="B2738">
        <v>7</v>
      </c>
      <c r="C2738" t="s">
        <v>5618</v>
      </c>
      <c r="D2738" t="s">
        <v>4149</v>
      </c>
      <c r="E2738" t="s">
        <v>137</v>
      </c>
      <c r="F2738" t="s">
        <v>138</v>
      </c>
      <c r="G2738" t="s">
        <v>139</v>
      </c>
      <c r="H2738" t="s">
        <v>140</v>
      </c>
      <c r="I2738" t="s">
        <v>10</v>
      </c>
      <c r="J2738" t="s">
        <v>4150</v>
      </c>
      <c r="K2738">
        <v>50</v>
      </c>
      <c r="L2738">
        <v>79472120</v>
      </c>
      <c r="M2738" t="s">
        <v>2145</v>
      </c>
      <c r="N2738">
        <v>735</v>
      </c>
      <c r="O2738">
        <v>5133263.1750400001</v>
      </c>
      <c r="P2738" s="49" t="s">
        <v>34</v>
      </c>
      <c r="Q2738" s="49">
        <v>8750000</v>
      </c>
      <c r="R2738" s="49">
        <v>32.510452999999998</v>
      </c>
      <c r="S2738" s="49">
        <v>52.540310169999998</v>
      </c>
      <c r="T2738" s="49">
        <v>91.068026500905589</v>
      </c>
      <c r="U2738" s="49" t="s">
        <v>2146</v>
      </c>
      <c r="V2738" s="49">
        <v>0.38716777524115931</v>
      </c>
      <c r="W2738" s="49">
        <v>1.46361538099982</v>
      </c>
      <c r="X2738" s="49">
        <v>2.8030414572599698</v>
      </c>
      <c r="Y2738" s="49">
        <v>43.290639746693699</v>
      </c>
      <c r="Z2738" s="49">
        <v>0.42787999999999998</v>
      </c>
      <c r="AA2738" s="49">
        <v>144.40234570000001</v>
      </c>
      <c r="AB2738" s="49">
        <v>1.7927415840000001</v>
      </c>
      <c r="AC2738" s="51">
        <v>0.6227652678487694</v>
      </c>
      <c r="AD2738" s="53">
        <v>87500</v>
      </c>
      <c r="AE2738" s="51">
        <v>58.665864857599999</v>
      </c>
      <c r="AF2738" s="51">
        <v>155.51554471946471</v>
      </c>
      <c r="AG2738" s="51">
        <v>29.475289928425312</v>
      </c>
      <c r="AH2738" s="51">
        <v>0.18205483727741562</v>
      </c>
      <c r="AI2738" s="51">
        <v>0.18953275688032303</v>
      </c>
      <c r="AJ2738" s="51">
        <v>0.11715383591147577</v>
      </c>
      <c r="AK2738" s="51">
        <v>147.33084915298295</v>
      </c>
      <c r="AL2738" s="51">
        <v>90.289092062031713</v>
      </c>
      <c r="AM2738" s="51">
        <v>204.3726062439342</v>
      </c>
    </row>
    <row r="2739" spans="1:39">
      <c r="A2739" t="s">
        <v>5619</v>
      </c>
      <c r="B2739">
        <v>7</v>
      </c>
      <c r="C2739" t="s">
        <v>5620</v>
      </c>
      <c r="D2739" t="s">
        <v>4149</v>
      </c>
      <c r="E2739" t="s">
        <v>137</v>
      </c>
      <c r="F2739" t="s">
        <v>138</v>
      </c>
      <c r="G2739" t="s">
        <v>139</v>
      </c>
      <c r="H2739" t="s">
        <v>140</v>
      </c>
      <c r="I2739" t="s">
        <v>10</v>
      </c>
      <c r="J2739" t="s">
        <v>4150</v>
      </c>
      <c r="K2739">
        <v>50</v>
      </c>
      <c r="L2739">
        <v>79472120</v>
      </c>
      <c r="M2739" t="s">
        <v>2145</v>
      </c>
      <c r="N2739">
        <v>736</v>
      </c>
      <c r="O2739">
        <v>5140256.7215999998</v>
      </c>
      <c r="P2739" s="49" t="s">
        <v>34</v>
      </c>
      <c r="Q2739" s="49">
        <v>8750000</v>
      </c>
      <c r="R2739" s="49">
        <v>32.510452999999998</v>
      </c>
      <c r="S2739" s="49">
        <v>52.540310169999998</v>
      </c>
      <c r="T2739" s="49">
        <v>91.068026500905589</v>
      </c>
      <c r="U2739" s="49" t="s">
        <v>2146</v>
      </c>
      <c r="V2739" s="49">
        <v>0.38716777524115931</v>
      </c>
      <c r="W2739" s="49">
        <v>1.46361538099982</v>
      </c>
      <c r="X2739" s="49">
        <v>2.8030414572599698</v>
      </c>
      <c r="Y2739" s="49">
        <v>43.290639746693699</v>
      </c>
      <c r="Z2739" s="49">
        <v>0.42787999999999998</v>
      </c>
      <c r="AA2739" s="49">
        <v>144.40234570000001</v>
      </c>
      <c r="AB2739" s="49">
        <v>1.7927415840000001</v>
      </c>
      <c r="AC2739" s="51">
        <v>0.6227652678487694</v>
      </c>
      <c r="AD2739" s="53">
        <v>87500</v>
      </c>
      <c r="AE2739" s="51">
        <v>58.745791103999998</v>
      </c>
      <c r="AF2739" s="51">
        <v>155.72741875859205</v>
      </c>
      <c r="AG2739" s="51">
        <v>29.513796734491692</v>
      </c>
      <c r="AH2739" s="51">
        <v>0.18174386170661025</v>
      </c>
      <c r="AI2739" s="51">
        <v>0.18952215974403228</v>
      </c>
      <c r="AJ2739" s="51">
        <v>0.11715383591147577</v>
      </c>
      <c r="AK2739" s="51">
        <v>147.32261160547927</v>
      </c>
      <c r="AL2739" s="51">
        <v>90.284043827468466</v>
      </c>
      <c r="AM2739" s="51">
        <v>204.36117938349005</v>
      </c>
    </row>
    <row r="2740" spans="1:39">
      <c r="A2740" t="s">
        <v>5621</v>
      </c>
      <c r="B2740">
        <v>7</v>
      </c>
      <c r="C2740" t="s">
        <v>5622</v>
      </c>
      <c r="D2740" t="s">
        <v>4149</v>
      </c>
      <c r="E2740" t="s">
        <v>137</v>
      </c>
      <c r="F2740" t="s">
        <v>138</v>
      </c>
      <c r="G2740" t="s">
        <v>139</v>
      </c>
      <c r="H2740" t="s">
        <v>140</v>
      </c>
      <c r="I2740" t="s">
        <v>10</v>
      </c>
      <c r="J2740" t="s">
        <v>4150</v>
      </c>
      <c r="K2740">
        <v>50</v>
      </c>
      <c r="L2740">
        <v>79472120</v>
      </c>
      <c r="M2740" t="s">
        <v>2145</v>
      </c>
      <c r="N2740">
        <v>737</v>
      </c>
      <c r="O2740">
        <v>5147250.2681599995</v>
      </c>
      <c r="P2740" s="49" t="s">
        <v>34</v>
      </c>
      <c r="Q2740" s="49">
        <v>8750000</v>
      </c>
      <c r="R2740" s="49">
        <v>32.510452999999998</v>
      </c>
      <c r="S2740" s="49">
        <v>52.540310169999998</v>
      </c>
      <c r="T2740" s="49">
        <v>91.068026500905589</v>
      </c>
      <c r="U2740" s="49" t="s">
        <v>2146</v>
      </c>
      <c r="V2740" s="49">
        <v>0.38716777524115931</v>
      </c>
      <c r="W2740" s="49">
        <v>1.46361538099982</v>
      </c>
      <c r="X2740" s="49">
        <v>2.8030414572599698</v>
      </c>
      <c r="Y2740" s="49">
        <v>43.290639746693699</v>
      </c>
      <c r="Z2740" s="49">
        <v>0.42787999999999998</v>
      </c>
      <c r="AA2740" s="49">
        <v>144.40234570000001</v>
      </c>
      <c r="AB2740" s="49">
        <v>1.7927415840000001</v>
      </c>
      <c r="AC2740" s="51">
        <v>0.6227652678487694</v>
      </c>
      <c r="AD2740" s="53">
        <v>87500</v>
      </c>
      <c r="AE2740" s="51">
        <v>58.825717350399998</v>
      </c>
      <c r="AF2740" s="51">
        <v>155.93929279771939</v>
      </c>
      <c r="AG2740" s="51">
        <v>29.552237593165241</v>
      </c>
      <c r="AH2740" s="51">
        <v>0.18143260416367676</v>
      </c>
      <c r="AI2740" s="51">
        <v>0.18951116850003724</v>
      </c>
      <c r="AJ2740" s="51">
        <v>0.11715383591147577</v>
      </c>
      <c r="AK2740" s="51">
        <v>147.31406770342409</v>
      </c>
      <c r="AL2740" s="51">
        <v>90.278807848963865</v>
      </c>
      <c r="AM2740" s="51">
        <v>204.34932755788429</v>
      </c>
    </row>
    <row r="2741" spans="1:39">
      <c r="A2741" t="s">
        <v>5623</v>
      </c>
      <c r="B2741">
        <v>7</v>
      </c>
      <c r="C2741" t="s">
        <v>5624</v>
      </c>
      <c r="D2741" t="s">
        <v>4149</v>
      </c>
      <c r="E2741" t="s">
        <v>137</v>
      </c>
      <c r="F2741" t="s">
        <v>138</v>
      </c>
      <c r="G2741" t="s">
        <v>139</v>
      </c>
      <c r="H2741" t="s">
        <v>140</v>
      </c>
      <c r="I2741" t="s">
        <v>10</v>
      </c>
      <c r="J2741" t="s">
        <v>4150</v>
      </c>
      <c r="K2741">
        <v>50</v>
      </c>
      <c r="L2741">
        <v>79472120</v>
      </c>
      <c r="M2741" t="s">
        <v>2145</v>
      </c>
      <c r="N2741">
        <v>738</v>
      </c>
      <c r="O2741">
        <v>5154243.8147199992</v>
      </c>
      <c r="P2741" s="49" t="s">
        <v>34</v>
      </c>
      <c r="Q2741" s="49">
        <v>8750000</v>
      </c>
      <c r="R2741" s="49">
        <v>32.510452999999998</v>
      </c>
      <c r="S2741" s="49">
        <v>52.540310169999998</v>
      </c>
      <c r="T2741" s="49">
        <v>91.068026500905589</v>
      </c>
      <c r="U2741" s="49" t="s">
        <v>2146</v>
      </c>
      <c r="V2741" s="49">
        <v>0.38716777524115931</v>
      </c>
      <c r="W2741" s="49">
        <v>1.46361538099982</v>
      </c>
      <c r="X2741" s="49">
        <v>2.8030414572599698</v>
      </c>
      <c r="Y2741" s="49">
        <v>43.290639746693699</v>
      </c>
      <c r="Z2741" s="49">
        <v>0.42787999999999998</v>
      </c>
      <c r="AA2741" s="49">
        <v>144.40234570000001</v>
      </c>
      <c r="AB2741" s="49">
        <v>1.7927415840000001</v>
      </c>
      <c r="AC2741" s="51">
        <v>0.6227652678487694</v>
      </c>
      <c r="AD2741" s="53">
        <v>87500</v>
      </c>
      <c r="AE2741" s="51">
        <v>58.90564359679999</v>
      </c>
      <c r="AF2741" s="51">
        <v>156.1511668368467</v>
      </c>
      <c r="AG2741" s="51">
        <v>29.590612445582153</v>
      </c>
      <c r="AH2741" s="51">
        <v>0.1811210687962248</v>
      </c>
      <c r="AI2741" s="51">
        <v>0.18949978437560872</v>
      </c>
      <c r="AJ2741" s="51">
        <v>0.11715383591147577</v>
      </c>
      <c r="AK2741" s="51">
        <v>147.30521840082054</v>
      </c>
      <c r="AL2741" s="51">
        <v>90.273384711161768</v>
      </c>
      <c r="AM2741" s="51">
        <v>204.33705209047929</v>
      </c>
    </row>
    <row r="2742" spans="1:39">
      <c r="A2742" t="s">
        <v>5625</v>
      </c>
      <c r="B2742">
        <v>7</v>
      </c>
      <c r="C2742" t="s">
        <v>5626</v>
      </c>
      <c r="D2742" t="s">
        <v>4149</v>
      </c>
      <c r="E2742" t="s">
        <v>137</v>
      </c>
      <c r="F2742" t="s">
        <v>138</v>
      </c>
      <c r="G2742" t="s">
        <v>139</v>
      </c>
      <c r="H2742" t="s">
        <v>140</v>
      </c>
      <c r="I2742" t="s">
        <v>10</v>
      </c>
      <c r="J2742" t="s">
        <v>4150</v>
      </c>
      <c r="K2742">
        <v>50</v>
      </c>
      <c r="L2742">
        <v>79472120</v>
      </c>
      <c r="M2742" t="s">
        <v>2145</v>
      </c>
      <c r="N2742">
        <v>739</v>
      </c>
      <c r="O2742">
        <v>5161237.3612799989</v>
      </c>
      <c r="P2742" s="49" t="s">
        <v>34</v>
      </c>
      <c r="Q2742" s="49">
        <v>8750000</v>
      </c>
      <c r="R2742" s="49">
        <v>32.510452999999998</v>
      </c>
      <c r="S2742" s="49">
        <v>52.540310169999998</v>
      </c>
      <c r="T2742" s="49">
        <v>91.068026500905589</v>
      </c>
      <c r="U2742" s="49" t="s">
        <v>2146</v>
      </c>
      <c r="V2742" s="49">
        <v>0.38716777524115931</v>
      </c>
      <c r="W2742" s="49">
        <v>1.46361538099982</v>
      </c>
      <c r="X2742" s="49">
        <v>2.8030414572599698</v>
      </c>
      <c r="Y2742" s="49">
        <v>43.290639746693699</v>
      </c>
      <c r="Z2742" s="49">
        <v>0.42787999999999998</v>
      </c>
      <c r="AA2742" s="49">
        <v>144.40234570000001</v>
      </c>
      <c r="AB2742" s="49">
        <v>1.7927415840000001</v>
      </c>
      <c r="AC2742" s="51">
        <v>0.6227652678487694</v>
      </c>
      <c r="AD2742" s="53">
        <v>87500</v>
      </c>
      <c r="AE2742" s="51">
        <v>58.98556984319999</v>
      </c>
      <c r="AF2742" s="51">
        <v>156.36304087597404</v>
      </c>
      <c r="AG2742" s="51">
        <v>29.628921233755069</v>
      </c>
      <c r="AH2742" s="51">
        <v>0.18080925974084167</v>
      </c>
      <c r="AI2742" s="51">
        <v>0.18948800859697082</v>
      </c>
      <c r="AJ2742" s="51">
        <v>0.11715383591147577</v>
      </c>
      <c r="AK2742" s="51">
        <v>147.29606465085817</v>
      </c>
      <c r="AL2742" s="51">
        <v>90.267774998207443</v>
      </c>
      <c r="AM2742" s="51">
        <v>204.3243543035089</v>
      </c>
    </row>
    <row r="2743" spans="1:39">
      <c r="A2743" t="s">
        <v>5627</v>
      </c>
      <c r="B2743">
        <v>7</v>
      </c>
      <c r="C2743" t="s">
        <v>5628</v>
      </c>
      <c r="D2743" t="s">
        <v>4149</v>
      </c>
      <c r="E2743" t="s">
        <v>137</v>
      </c>
      <c r="F2743" t="s">
        <v>138</v>
      </c>
      <c r="G2743" t="s">
        <v>139</v>
      </c>
      <c r="H2743" t="s">
        <v>140</v>
      </c>
      <c r="I2743" t="s">
        <v>10</v>
      </c>
      <c r="J2743" t="s">
        <v>4150</v>
      </c>
      <c r="K2743">
        <v>50</v>
      </c>
      <c r="L2743">
        <v>79472120</v>
      </c>
      <c r="M2743" t="s">
        <v>2145</v>
      </c>
      <c r="N2743">
        <v>740</v>
      </c>
      <c r="O2743">
        <v>5168230.9078399986</v>
      </c>
      <c r="P2743" s="49" t="s">
        <v>34</v>
      </c>
      <c r="Q2743" s="49">
        <v>8750000</v>
      </c>
      <c r="R2743" s="49">
        <v>32.510452999999998</v>
      </c>
      <c r="S2743" s="49">
        <v>52.540310169999998</v>
      </c>
      <c r="T2743" s="49">
        <v>91.068026500905589</v>
      </c>
      <c r="U2743" s="49" t="s">
        <v>2146</v>
      </c>
      <c r="V2743" s="49">
        <v>0.38716777524115931</v>
      </c>
      <c r="W2743" s="49">
        <v>1.46361538099982</v>
      </c>
      <c r="X2743" s="49">
        <v>2.8030414572599698</v>
      </c>
      <c r="Y2743" s="49">
        <v>43.290639746693699</v>
      </c>
      <c r="Z2743" s="49">
        <v>0.42787999999999998</v>
      </c>
      <c r="AA2743" s="49">
        <v>144.40234570000001</v>
      </c>
      <c r="AB2743" s="49">
        <v>1.7927415840000001</v>
      </c>
      <c r="AC2743" s="51">
        <v>0.6227652678487694</v>
      </c>
      <c r="AD2743" s="53">
        <v>87500</v>
      </c>
      <c r="AE2743" s="51">
        <v>59.065496089599982</v>
      </c>
      <c r="AF2743" s="51">
        <v>156.57491491510135</v>
      </c>
      <c r="AG2743" s="51">
        <v>29.667163900570667</v>
      </c>
      <c r="AH2743" s="51">
        <v>0.18049718112288243</v>
      </c>
      <c r="AI2743" s="51">
        <v>0.18947584238929277</v>
      </c>
      <c r="AJ2743" s="51">
        <v>0.11715383591147577</v>
      </c>
      <c r="AK2743" s="51">
        <v>147.28660740590652</v>
      </c>
      <c r="AL2743" s="51">
        <v>90.261979293743636</v>
      </c>
      <c r="AM2743" s="51">
        <v>204.3112355180694</v>
      </c>
    </row>
    <row r="2744" spans="1:39">
      <c r="A2744" t="s">
        <v>5629</v>
      </c>
      <c r="B2744">
        <v>7</v>
      </c>
      <c r="C2744" t="s">
        <v>5630</v>
      </c>
      <c r="D2744" t="s">
        <v>4149</v>
      </c>
      <c r="E2744" t="s">
        <v>137</v>
      </c>
      <c r="F2744" t="s">
        <v>138</v>
      </c>
      <c r="G2744" t="s">
        <v>139</v>
      </c>
      <c r="H2744" t="s">
        <v>140</v>
      </c>
      <c r="I2744" t="s">
        <v>10</v>
      </c>
      <c r="J2744" t="s">
        <v>4150</v>
      </c>
      <c r="K2744">
        <v>50</v>
      </c>
      <c r="L2744">
        <v>79472120</v>
      </c>
      <c r="M2744" t="s">
        <v>2145</v>
      </c>
      <c r="N2744">
        <v>741</v>
      </c>
      <c r="O2744">
        <v>5175224.4543999983</v>
      </c>
      <c r="P2744" s="49" t="s">
        <v>34</v>
      </c>
      <c r="Q2744" s="49">
        <v>8750000</v>
      </c>
      <c r="R2744" s="49">
        <v>32.510452999999998</v>
      </c>
      <c r="S2744" s="49">
        <v>52.540310169999998</v>
      </c>
      <c r="T2744" s="49">
        <v>91.068026500905589</v>
      </c>
      <c r="U2744" s="49" t="s">
        <v>2146</v>
      </c>
      <c r="V2744" s="49">
        <v>0.38716777524115931</v>
      </c>
      <c r="W2744" s="49">
        <v>1.46361538099982</v>
      </c>
      <c r="X2744" s="49">
        <v>2.8030414572599698</v>
      </c>
      <c r="Y2744" s="49">
        <v>43.290639746693699</v>
      </c>
      <c r="Z2744" s="49">
        <v>0.42787999999999998</v>
      </c>
      <c r="AA2744" s="49">
        <v>144.40234570000001</v>
      </c>
      <c r="AB2744" s="49">
        <v>1.7927415840000001</v>
      </c>
      <c r="AC2744" s="51">
        <v>0.6227652678487694</v>
      </c>
      <c r="AD2744" s="53">
        <v>87500</v>
      </c>
      <c r="AE2744" s="51">
        <v>59.145422335999982</v>
      </c>
      <c r="AF2744" s="51">
        <v>156.78678895422868</v>
      </c>
      <c r="AG2744" s="51">
        <v>29.705340389787349</v>
      </c>
      <c r="AH2744" s="51">
        <v>0.18018483705659216</v>
      </c>
      <c r="AI2744" s="51">
        <v>0.18946328697668099</v>
      </c>
      <c r="AJ2744" s="51">
        <v>0.11715383591147577</v>
      </c>
      <c r="AK2744" s="51">
        <v>147.27684761750896</v>
      </c>
      <c r="AL2744" s="51">
        <v>90.255998180906786</v>
      </c>
      <c r="AM2744" s="51">
        <v>204.29769705411113</v>
      </c>
    </row>
    <row r="2745" spans="1:39">
      <c r="A2745" t="s">
        <v>5631</v>
      </c>
      <c r="B2745">
        <v>7</v>
      </c>
      <c r="C2745" t="s">
        <v>5632</v>
      </c>
      <c r="D2745" t="s">
        <v>4149</v>
      </c>
      <c r="E2745" t="s">
        <v>137</v>
      </c>
      <c r="F2745" t="s">
        <v>138</v>
      </c>
      <c r="G2745" t="s">
        <v>139</v>
      </c>
      <c r="H2745" t="s">
        <v>140</v>
      </c>
      <c r="I2745" t="s">
        <v>10</v>
      </c>
      <c r="J2745" t="s">
        <v>4150</v>
      </c>
      <c r="K2745">
        <v>50</v>
      </c>
      <c r="L2745">
        <v>79472120</v>
      </c>
      <c r="M2745" t="s">
        <v>2145</v>
      </c>
      <c r="N2745">
        <v>742</v>
      </c>
      <c r="O2745">
        <v>5182218.000959998</v>
      </c>
      <c r="P2745" s="49" t="s">
        <v>34</v>
      </c>
      <c r="Q2745" s="49">
        <v>8750000</v>
      </c>
      <c r="R2745" s="49">
        <v>32.510452999999998</v>
      </c>
      <c r="S2745" s="49">
        <v>52.540310169999998</v>
      </c>
      <c r="T2745" s="49">
        <v>91.068026500905589</v>
      </c>
      <c r="U2745" s="49" t="s">
        <v>2146</v>
      </c>
      <c r="V2745" s="49">
        <v>0.38716777524115931</v>
      </c>
      <c r="W2745" s="49">
        <v>1.46361538099982</v>
      </c>
      <c r="X2745" s="49">
        <v>2.8030414572599698</v>
      </c>
      <c r="Y2745" s="49">
        <v>43.290639746693699</v>
      </c>
      <c r="Z2745" s="49">
        <v>0.42787999999999998</v>
      </c>
      <c r="AA2745" s="49">
        <v>144.40234570000001</v>
      </c>
      <c r="AB2745" s="49">
        <v>1.7927415840000001</v>
      </c>
      <c r="AC2745" s="51">
        <v>0.6227652678487694</v>
      </c>
      <c r="AD2745" s="53">
        <v>87500</v>
      </c>
      <c r="AE2745" s="51">
        <v>59.225348582399974</v>
      </c>
      <c r="AF2745" s="51">
        <v>156.99866299335602</v>
      </c>
      <c r="AG2745" s="51">
        <v>29.74345064603283</v>
      </c>
      <c r="AH2745" s="51">
        <v>0.17987223164503344</v>
      </c>
      <c r="AI2745" s="51">
        <v>0.18945034358217136</v>
      </c>
      <c r="AJ2745" s="51">
        <v>0.11715383591147577</v>
      </c>
      <c r="AK2745" s="51">
        <v>147.26678623637667</v>
      </c>
      <c r="AL2745" s="51">
        <v>90.249832242323336</v>
      </c>
      <c r="AM2745" s="51">
        <v>204.28374023043</v>
      </c>
    </row>
    <row r="2746" spans="1:39">
      <c r="A2746" t="s">
        <v>5633</v>
      </c>
      <c r="B2746">
        <v>7</v>
      </c>
      <c r="C2746" t="s">
        <v>5634</v>
      </c>
      <c r="D2746" t="s">
        <v>4149</v>
      </c>
      <c r="E2746" t="s">
        <v>137</v>
      </c>
      <c r="F2746" t="s">
        <v>138</v>
      </c>
      <c r="G2746" t="s">
        <v>139</v>
      </c>
      <c r="H2746" t="s">
        <v>140</v>
      </c>
      <c r="I2746" t="s">
        <v>10</v>
      </c>
      <c r="J2746" t="s">
        <v>4150</v>
      </c>
      <c r="K2746">
        <v>50</v>
      </c>
      <c r="L2746">
        <v>79472120</v>
      </c>
      <c r="M2746" t="s">
        <v>2145</v>
      </c>
      <c r="N2746">
        <v>743</v>
      </c>
      <c r="O2746">
        <v>5189211.5475199977</v>
      </c>
      <c r="P2746" s="49" t="s">
        <v>34</v>
      </c>
      <c r="Q2746" s="49">
        <v>8750000</v>
      </c>
      <c r="R2746" s="49">
        <v>32.510452999999998</v>
      </c>
      <c r="S2746" s="49">
        <v>52.540310169999998</v>
      </c>
      <c r="T2746" s="49">
        <v>91.068026500905589</v>
      </c>
      <c r="U2746" s="49" t="s">
        <v>2146</v>
      </c>
      <c r="V2746" s="49">
        <v>0.38716777524115931</v>
      </c>
      <c r="W2746" s="49">
        <v>1.46361538099982</v>
      </c>
      <c r="X2746" s="49">
        <v>2.8030414572599698</v>
      </c>
      <c r="Y2746" s="49">
        <v>43.290639746693699</v>
      </c>
      <c r="Z2746" s="49">
        <v>0.42787999999999998</v>
      </c>
      <c r="AA2746" s="49">
        <v>144.40234570000001</v>
      </c>
      <c r="AB2746" s="49">
        <v>1.7927415840000001</v>
      </c>
      <c r="AC2746" s="51">
        <v>0.6227652678487694</v>
      </c>
      <c r="AD2746" s="53">
        <v>87500</v>
      </c>
      <c r="AE2746" s="51">
        <v>59.305274828799973</v>
      </c>
      <c r="AF2746" s="51">
        <v>157.21053703248333</v>
      </c>
      <c r="AG2746" s="51">
        <v>29.781494614801815</v>
      </c>
      <c r="AH2746" s="51">
        <v>0.17955936898019631</v>
      </c>
      <c r="AI2746" s="51">
        <v>0.18943701342772126</v>
      </c>
      <c r="AJ2746" s="51">
        <v>0.11715383591147577</v>
      </c>
      <c r="AK2746" s="51">
        <v>147.25642421238251</v>
      </c>
      <c r="AL2746" s="51">
        <v>90.24348206010599</v>
      </c>
      <c r="AM2746" s="51">
        <v>204.26936636465902</v>
      </c>
    </row>
    <row r="2747" spans="1:39">
      <c r="A2747" t="s">
        <v>5635</v>
      </c>
      <c r="B2747">
        <v>7</v>
      </c>
      <c r="C2747" t="s">
        <v>5636</v>
      </c>
      <c r="D2747" t="s">
        <v>4149</v>
      </c>
      <c r="E2747" t="s">
        <v>137</v>
      </c>
      <c r="F2747" t="s">
        <v>138</v>
      </c>
      <c r="G2747" t="s">
        <v>139</v>
      </c>
      <c r="H2747" t="s">
        <v>140</v>
      </c>
      <c r="I2747" t="s">
        <v>10</v>
      </c>
      <c r="J2747" t="s">
        <v>4150</v>
      </c>
      <c r="K2747">
        <v>50</v>
      </c>
      <c r="L2747">
        <v>79472120</v>
      </c>
      <c r="M2747" t="s">
        <v>2145</v>
      </c>
      <c r="N2747">
        <v>744</v>
      </c>
      <c r="O2747">
        <v>5196205.0940799974</v>
      </c>
      <c r="P2747" s="49" t="s">
        <v>34</v>
      </c>
      <c r="Q2747" s="49">
        <v>8750000</v>
      </c>
      <c r="R2747" s="49">
        <v>32.510452999999998</v>
      </c>
      <c r="S2747" s="49">
        <v>52.540310169999998</v>
      </c>
      <c r="T2747" s="49">
        <v>91.068026500905589</v>
      </c>
      <c r="U2747" s="49" t="s">
        <v>2146</v>
      </c>
      <c r="V2747" s="49">
        <v>0.38716777524115931</v>
      </c>
      <c r="W2747" s="49">
        <v>1.46361538099982</v>
      </c>
      <c r="X2747" s="49">
        <v>2.8030414572599698</v>
      </c>
      <c r="Y2747" s="49">
        <v>43.290639746693699</v>
      </c>
      <c r="Z2747" s="49">
        <v>0.42787999999999998</v>
      </c>
      <c r="AA2747" s="49">
        <v>144.40234570000001</v>
      </c>
      <c r="AB2747" s="49">
        <v>1.7927415840000001</v>
      </c>
      <c r="AC2747" s="51">
        <v>0.6227652678487694</v>
      </c>
      <c r="AD2747" s="53">
        <v>87500</v>
      </c>
      <c r="AE2747" s="51">
        <v>59.385201075199973</v>
      </c>
      <c r="AF2747" s="51">
        <v>157.42241107161067</v>
      </c>
      <c r="AG2747" s="51">
        <v>29.819472242453593</v>
      </c>
      <c r="AH2747" s="51">
        <v>0.17924625314266351</v>
      </c>
      <c r="AI2747" s="51">
        <v>0.18942329773420166</v>
      </c>
      <c r="AJ2747" s="51">
        <v>0.11715383591147577</v>
      </c>
      <c r="AK2747" s="51">
        <v>147.24576249455481</v>
      </c>
      <c r="AL2747" s="51">
        <v>90.236948215849893</v>
      </c>
      <c r="AM2747" s="51">
        <v>204.25457677325971</v>
      </c>
    </row>
    <row r="2748" spans="1:39">
      <c r="A2748" t="s">
        <v>5637</v>
      </c>
      <c r="B2748">
        <v>7</v>
      </c>
      <c r="C2748" t="s">
        <v>5638</v>
      </c>
      <c r="D2748" t="s">
        <v>4149</v>
      </c>
      <c r="E2748" t="s">
        <v>137</v>
      </c>
      <c r="F2748" t="s">
        <v>138</v>
      </c>
      <c r="G2748" t="s">
        <v>139</v>
      </c>
      <c r="H2748" t="s">
        <v>140</v>
      </c>
      <c r="I2748" t="s">
        <v>10</v>
      </c>
      <c r="J2748" t="s">
        <v>4150</v>
      </c>
      <c r="K2748">
        <v>50</v>
      </c>
      <c r="L2748">
        <v>79472120</v>
      </c>
      <c r="M2748" t="s">
        <v>2145</v>
      </c>
      <c r="N2748">
        <v>745</v>
      </c>
      <c r="O2748">
        <v>5203198.6406399971</v>
      </c>
      <c r="P2748" s="49" t="s">
        <v>34</v>
      </c>
      <c r="Q2748" s="49">
        <v>8750000</v>
      </c>
      <c r="R2748" s="49">
        <v>32.510452999999998</v>
      </c>
      <c r="S2748" s="49">
        <v>52.540310169999998</v>
      </c>
      <c r="T2748" s="49">
        <v>91.068026500905589</v>
      </c>
      <c r="U2748" s="49" t="s">
        <v>2146</v>
      </c>
      <c r="V2748" s="49">
        <v>0.38716777524115931</v>
      </c>
      <c r="W2748" s="49">
        <v>1.46361538099982</v>
      </c>
      <c r="X2748" s="49">
        <v>2.8030414572599698</v>
      </c>
      <c r="Y2748" s="49">
        <v>43.290639746693699</v>
      </c>
      <c r="Z2748" s="49">
        <v>0.42787999999999998</v>
      </c>
      <c r="AA2748" s="49">
        <v>144.40234570000001</v>
      </c>
      <c r="AB2748" s="49">
        <v>1.7927415840000001</v>
      </c>
      <c r="AC2748" s="51">
        <v>0.6227652678487694</v>
      </c>
      <c r="AD2748" s="53">
        <v>87500</v>
      </c>
      <c r="AE2748" s="51">
        <v>59.465127321599965</v>
      </c>
      <c r="AF2748" s="51">
        <v>157.63428511073801</v>
      </c>
      <c r="AG2748" s="51">
        <v>29.857383476209662</v>
      </c>
      <c r="AH2748" s="51">
        <v>0.17893288820196115</v>
      </c>
      <c r="AI2748" s="51">
        <v>0.18940919772138951</v>
      </c>
      <c r="AJ2748" s="51">
        <v>0.11715383591147577</v>
      </c>
      <c r="AK2748" s="51">
        <v>147.23480203107147</v>
      </c>
      <c r="AL2748" s="51">
        <v>90.230231290629007</v>
      </c>
      <c r="AM2748" s="51">
        <v>204.23937277151393</v>
      </c>
    </row>
    <row r="2749" spans="1:39">
      <c r="A2749" t="s">
        <v>5639</v>
      </c>
      <c r="B2749">
        <v>7</v>
      </c>
      <c r="C2749" t="s">
        <v>5640</v>
      </c>
      <c r="D2749" t="s">
        <v>4149</v>
      </c>
      <c r="E2749" t="s">
        <v>137</v>
      </c>
      <c r="F2749" t="s">
        <v>138</v>
      </c>
      <c r="G2749" t="s">
        <v>139</v>
      </c>
      <c r="H2749" t="s">
        <v>140</v>
      </c>
      <c r="I2749" t="s">
        <v>10</v>
      </c>
      <c r="J2749" t="s">
        <v>4150</v>
      </c>
      <c r="K2749">
        <v>50</v>
      </c>
      <c r="L2749">
        <v>79472120</v>
      </c>
      <c r="M2749" t="s">
        <v>2145</v>
      </c>
      <c r="N2749">
        <v>746</v>
      </c>
      <c r="O2749">
        <v>5210192.1871999968</v>
      </c>
      <c r="P2749" s="49" t="s">
        <v>34</v>
      </c>
      <c r="Q2749" s="49">
        <v>8750000</v>
      </c>
      <c r="R2749" s="49">
        <v>32.510452999999998</v>
      </c>
      <c r="S2749" s="49">
        <v>52.540310169999998</v>
      </c>
      <c r="T2749" s="49">
        <v>91.068026500905589</v>
      </c>
      <c r="U2749" s="49" t="s">
        <v>2146</v>
      </c>
      <c r="V2749" s="49">
        <v>0.38716777524115931</v>
      </c>
      <c r="W2749" s="49">
        <v>1.46361538099982</v>
      </c>
      <c r="X2749" s="49">
        <v>2.8030414572599698</v>
      </c>
      <c r="Y2749" s="49">
        <v>43.290639746693699</v>
      </c>
      <c r="Z2749" s="49">
        <v>0.42787999999999998</v>
      </c>
      <c r="AA2749" s="49">
        <v>144.40234570000001</v>
      </c>
      <c r="AB2749" s="49">
        <v>1.7927415840000001</v>
      </c>
      <c r="AC2749" s="51">
        <v>0.6227652678487694</v>
      </c>
      <c r="AD2749" s="53">
        <v>87500</v>
      </c>
      <c r="AE2749" s="51">
        <v>59.545053567999965</v>
      </c>
      <c r="AF2749" s="51">
        <v>157.84615914986531</v>
      </c>
      <c r="AG2749" s="51">
        <v>29.895228264151335</v>
      </c>
      <c r="AH2749" s="51">
        <v>0.17861927821620785</v>
      </c>
      <c r="AI2749" s="51">
        <v>0.18939471460795976</v>
      </c>
      <c r="AJ2749" s="51">
        <v>0.11715383591147577</v>
      </c>
      <c r="AK2749" s="51">
        <v>147.22354376925381</v>
      </c>
      <c r="AL2749" s="51">
        <v>90.22333186499236</v>
      </c>
      <c r="AM2749" s="51">
        <v>204.22375567351523</v>
      </c>
    </row>
    <row r="2750" spans="1:39">
      <c r="A2750" t="s">
        <v>5641</v>
      </c>
      <c r="B2750">
        <v>7</v>
      </c>
      <c r="C2750" t="s">
        <v>5642</v>
      </c>
      <c r="D2750" t="s">
        <v>4149</v>
      </c>
      <c r="E2750" t="s">
        <v>137</v>
      </c>
      <c r="F2750" t="s">
        <v>138</v>
      </c>
      <c r="G2750" t="s">
        <v>139</v>
      </c>
      <c r="H2750" t="s">
        <v>140</v>
      </c>
      <c r="I2750" t="s">
        <v>10</v>
      </c>
      <c r="J2750" t="s">
        <v>4150</v>
      </c>
      <c r="K2750">
        <v>50</v>
      </c>
      <c r="L2750">
        <v>79472120</v>
      </c>
      <c r="M2750" t="s">
        <v>2145</v>
      </c>
      <c r="N2750">
        <v>747</v>
      </c>
      <c r="O2750">
        <v>5217185.7337599965</v>
      </c>
      <c r="P2750" s="49" t="s">
        <v>34</v>
      </c>
      <c r="Q2750" s="49">
        <v>8750000</v>
      </c>
      <c r="R2750" s="49">
        <v>32.510452999999998</v>
      </c>
      <c r="S2750" s="49">
        <v>52.540310169999998</v>
      </c>
      <c r="T2750" s="49">
        <v>91.068026500905589</v>
      </c>
      <c r="U2750" s="49" t="s">
        <v>2146</v>
      </c>
      <c r="V2750" s="49">
        <v>0.38716777524115931</v>
      </c>
      <c r="W2750" s="49">
        <v>1.46361538099982</v>
      </c>
      <c r="X2750" s="49">
        <v>2.8030414572599698</v>
      </c>
      <c r="Y2750" s="49">
        <v>43.290639746693699</v>
      </c>
      <c r="Z2750" s="49">
        <v>0.42787999999999998</v>
      </c>
      <c r="AA2750" s="49">
        <v>144.40234570000001</v>
      </c>
      <c r="AB2750" s="49">
        <v>1.7927415840000001</v>
      </c>
      <c r="AC2750" s="51">
        <v>0.6227652678487694</v>
      </c>
      <c r="AD2750" s="53">
        <v>87500</v>
      </c>
      <c r="AE2750" s="51">
        <v>59.624979814399957</v>
      </c>
      <c r="AF2750" s="51">
        <v>158.05803318899265</v>
      </c>
      <c r="AG2750" s="51">
        <v>29.933006555217393</v>
      </c>
      <c r="AH2750" s="51">
        <v>0.17830542723241702</v>
      </c>
      <c r="AI2750" s="51">
        <v>0.18937984961147777</v>
      </c>
      <c r="AJ2750" s="51">
        <v>0.11715383591147577</v>
      </c>
      <c r="AK2750" s="51">
        <v>147.21198865556056</v>
      </c>
      <c r="AL2750" s="51">
        <v>90.216250518960393</v>
      </c>
      <c r="AM2750" s="51">
        <v>204.20772679216071</v>
      </c>
    </row>
    <row r="2751" spans="1:39">
      <c r="A2751" t="s">
        <v>5643</v>
      </c>
      <c r="B2751">
        <v>7</v>
      </c>
      <c r="C2751" t="s">
        <v>5644</v>
      </c>
      <c r="D2751" t="s">
        <v>4149</v>
      </c>
      <c r="E2751" t="s">
        <v>137</v>
      </c>
      <c r="F2751" t="s">
        <v>138</v>
      </c>
      <c r="G2751" t="s">
        <v>139</v>
      </c>
      <c r="H2751" t="s">
        <v>140</v>
      </c>
      <c r="I2751" t="s">
        <v>10</v>
      </c>
      <c r="J2751" t="s">
        <v>4150</v>
      </c>
      <c r="K2751">
        <v>50</v>
      </c>
      <c r="L2751">
        <v>79472120</v>
      </c>
      <c r="M2751" t="s">
        <v>2145</v>
      </c>
      <c r="N2751">
        <v>748</v>
      </c>
      <c r="O2751">
        <v>5224179.2803199962</v>
      </c>
      <c r="P2751" s="49" t="s">
        <v>34</v>
      </c>
      <c r="Q2751" s="49">
        <v>8750000</v>
      </c>
      <c r="R2751" s="49">
        <v>32.510452999999998</v>
      </c>
      <c r="S2751" s="49">
        <v>52.540310169999998</v>
      </c>
      <c r="T2751" s="49">
        <v>91.068026500905589</v>
      </c>
      <c r="U2751" s="49" t="s">
        <v>2146</v>
      </c>
      <c r="V2751" s="49">
        <v>0.38716777524115931</v>
      </c>
      <c r="W2751" s="49">
        <v>1.46361538099982</v>
      </c>
      <c r="X2751" s="49">
        <v>2.8030414572599698</v>
      </c>
      <c r="Y2751" s="49">
        <v>43.290639746693699</v>
      </c>
      <c r="Z2751" s="49">
        <v>0.42787999999999998</v>
      </c>
      <c r="AA2751" s="49">
        <v>144.40234570000001</v>
      </c>
      <c r="AB2751" s="49">
        <v>1.7927415840000001</v>
      </c>
      <c r="AC2751" s="51">
        <v>0.6227652678487694</v>
      </c>
      <c r="AD2751" s="53">
        <v>87500</v>
      </c>
      <c r="AE2751" s="51">
        <v>59.704906060799956</v>
      </c>
      <c r="AF2751" s="51">
        <v>158.26990722811999</v>
      </c>
      <c r="AG2751" s="51">
        <v>29.970718299201611</v>
      </c>
      <c r="AH2751" s="51">
        <v>0.1779913392860418</v>
      </c>
      <c r="AI2751" s="51">
        <v>0.18936460394839152</v>
      </c>
      <c r="AJ2751" s="51">
        <v>0.11715383591147577</v>
      </c>
      <c r="AK2751" s="51">
        <v>147.20013763558191</v>
      </c>
      <c r="AL2751" s="51">
        <v>90.208987832021208</v>
      </c>
      <c r="AM2751" s="51">
        <v>204.19128743914257</v>
      </c>
    </row>
    <row r="2752" spans="1:39">
      <c r="A2752" t="s">
        <v>5645</v>
      </c>
      <c r="B2752">
        <v>7</v>
      </c>
      <c r="C2752" t="s">
        <v>5646</v>
      </c>
      <c r="D2752" t="s">
        <v>4149</v>
      </c>
      <c r="E2752" t="s">
        <v>137</v>
      </c>
      <c r="F2752" t="s">
        <v>138</v>
      </c>
      <c r="G2752" t="s">
        <v>139</v>
      </c>
      <c r="H2752" t="s">
        <v>140</v>
      </c>
      <c r="I2752" t="s">
        <v>10</v>
      </c>
      <c r="J2752" t="s">
        <v>4150</v>
      </c>
      <c r="K2752">
        <v>50</v>
      </c>
      <c r="L2752">
        <v>79472120</v>
      </c>
      <c r="M2752" t="s">
        <v>2145</v>
      </c>
      <c r="N2752">
        <v>749</v>
      </c>
      <c r="O2752">
        <v>5231172.8268799959</v>
      </c>
      <c r="P2752" s="49" t="s">
        <v>34</v>
      </c>
      <c r="Q2752" s="49">
        <v>8750000</v>
      </c>
      <c r="R2752" s="49">
        <v>32.510452999999998</v>
      </c>
      <c r="S2752" s="49">
        <v>52.540310169999998</v>
      </c>
      <c r="T2752" s="49">
        <v>91.068026500905589</v>
      </c>
      <c r="U2752" s="49" t="s">
        <v>2146</v>
      </c>
      <c r="V2752" s="49">
        <v>0.38716777524115931</v>
      </c>
      <c r="W2752" s="49">
        <v>1.46361538099982</v>
      </c>
      <c r="X2752" s="49">
        <v>2.8030414572599698</v>
      </c>
      <c r="Y2752" s="49">
        <v>43.290639746693699</v>
      </c>
      <c r="Z2752" s="49">
        <v>0.42787999999999998</v>
      </c>
      <c r="AA2752" s="49">
        <v>144.40234570000001</v>
      </c>
      <c r="AB2752" s="49">
        <v>1.7927415840000001</v>
      </c>
      <c r="AC2752" s="51">
        <v>0.6227652678487694</v>
      </c>
      <c r="AD2752" s="53">
        <v>87500</v>
      </c>
      <c r="AE2752" s="51">
        <v>59.784832307199956</v>
      </c>
      <c r="AF2752" s="51">
        <v>158.48178126724733</v>
      </c>
      <c r="AG2752" s="51">
        <v>30.008363446750455</v>
      </c>
      <c r="AH2752" s="51">
        <v>0.17767701840157374</v>
      </c>
      <c r="AI2752" s="51">
        <v>0.18934897883402413</v>
      </c>
      <c r="AJ2752" s="51">
        <v>0.11715383591147577</v>
      </c>
      <c r="AK2752" s="51">
        <v>147.18799165403362</v>
      </c>
      <c r="AL2752" s="51">
        <v>90.201544383127114</v>
      </c>
      <c r="AM2752" s="51">
        <v>204.17443892494015</v>
      </c>
    </row>
    <row r="2753" spans="1:39">
      <c r="A2753" t="s">
        <v>5647</v>
      </c>
      <c r="B2753">
        <v>7</v>
      </c>
      <c r="C2753" t="s">
        <v>5648</v>
      </c>
      <c r="D2753" t="s">
        <v>4149</v>
      </c>
      <c r="E2753" t="s">
        <v>137</v>
      </c>
      <c r="F2753" t="s">
        <v>138</v>
      </c>
      <c r="G2753" t="s">
        <v>139</v>
      </c>
      <c r="H2753" t="s">
        <v>140</v>
      </c>
      <c r="I2753" t="s">
        <v>10</v>
      </c>
      <c r="J2753" t="s">
        <v>4150</v>
      </c>
      <c r="K2753">
        <v>50</v>
      </c>
      <c r="L2753">
        <v>79472120</v>
      </c>
      <c r="M2753" t="s">
        <v>2145</v>
      </c>
      <c r="N2753">
        <v>750</v>
      </c>
      <c r="O2753">
        <v>5238166.3734399956</v>
      </c>
      <c r="P2753" s="49" t="s">
        <v>34</v>
      </c>
      <c r="Q2753" s="49">
        <v>8750000</v>
      </c>
      <c r="R2753" s="49">
        <v>32.510452999999998</v>
      </c>
      <c r="S2753" s="49">
        <v>52.540310169999998</v>
      </c>
      <c r="T2753" s="49">
        <v>91.068026500905589</v>
      </c>
      <c r="U2753" s="49" t="s">
        <v>2146</v>
      </c>
      <c r="V2753" s="49">
        <v>0.38716777524115931</v>
      </c>
      <c r="W2753" s="49">
        <v>1.46361538099982</v>
      </c>
      <c r="X2753" s="49">
        <v>2.8030414572599698</v>
      </c>
      <c r="Y2753" s="49">
        <v>43.290639746693699</v>
      </c>
      <c r="Z2753" s="49">
        <v>0.42787999999999998</v>
      </c>
      <c r="AA2753" s="49">
        <v>144.40234570000001</v>
      </c>
      <c r="AB2753" s="49">
        <v>1.7927415840000001</v>
      </c>
      <c r="AC2753" s="51">
        <v>0.6227652678487694</v>
      </c>
      <c r="AD2753" s="53">
        <v>87500</v>
      </c>
      <c r="AE2753" s="51">
        <v>59.864758553599948</v>
      </c>
      <c r="AF2753" s="51">
        <v>158.69365530637464</v>
      </c>
      <c r="AG2753" s="51">
        <v>30.045941949360575</v>
      </c>
      <c r="AH2753" s="51">
        <v>0.17736246859173074</v>
      </c>
      <c r="AI2753" s="51">
        <v>0.18933297548256578</v>
      </c>
      <c r="AJ2753" s="51">
        <v>0.11715383591147577</v>
      </c>
      <c r="AK2753" s="51">
        <v>147.17555165475088</v>
      </c>
      <c r="AL2753" s="51">
        <v>90.193920750690651</v>
      </c>
      <c r="AM2753" s="51">
        <v>204.15718255881106</v>
      </c>
    </row>
    <row r="2754" spans="1:39">
      <c r="A2754" t="s">
        <v>5649</v>
      </c>
      <c r="B2754">
        <v>7</v>
      </c>
      <c r="C2754" t="s">
        <v>5650</v>
      </c>
      <c r="D2754" t="s">
        <v>4149</v>
      </c>
      <c r="E2754" t="s">
        <v>137</v>
      </c>
      <c r="F2754" t="s">
        <v>138</v>
      </c>
      <c r="G2754" t="s">
        <v>139</v>
      </c>
      <c r="H2754" t="s">
        <v>140</v>
      </c>
      <c r="I2754" t="s">
        <v>10</v>
      </c>
      <c r="J2754" t="s">
        <v>4150</v>
      </c>
      <c r="K2754">
        <v>50</v>
      </c>
      <c r="L2754">
        <v>79472120</v>
      </c>
      <c r="M2754" t="s">
        <v>2145</v>
      </c>
      <c r="N2754">
        <v>751</v>
      </c>
      <c r="O2754">
        <v>5245159.9199999953</v>
      </c>
      <c r="P2754" s="49" t="s">
        <v>34</v>
      </c>
      <c r="Q2754" s="49">
        <v>8750000</v>
      </c>
      <c r="R2754" s="49">
        <v>32.510452999999998</v>
      </c>
      <c r="S2754" s="49">
        <v>52.540310169999998</v>
      </c>
      <c r="T2754" s="49">
        <v>91.068026500905589</v>
      </c>
      <c r="U2754" s="49" t="s">
        <v>2146</v>
      </c>
      <c r="V2754" s="49">
        <v>0.38716777524115931</v>
      </c>
      <c r="W2754" s="49">
        <v>1.46361538099982</v>
      </c>
      <c r="X2754" s="49">
        <v>2.8030414572599698</v>
      </c>
      <c r="Y2754" s="49">
        <v>43.290639746693699</v>
      </c>
      <c r="Z2754" s="49">
        <v>0.42787999999999998</v>
      </c>
      <c r="AA2754" s="49">
        <v>144.40234570000001</v>
      </c>
      <c r="AB2754" s="49">
        <v>1.7927415840000001</v>
      </c>
      <c r="AC2754" s="51">
        <v>0.6227652678487694</v>
      </c>
      <c r="AD2754" s="53">
        <v>87500</v>
      </c>
      <c r="AE2754" s="51">
        <v>59.944684799999948</v>
      </c>
      <c r="AF2754" s="51">
        <v>158.90552934550198</v>
      </c>
      <c r="AG2754" s="51">
        <v>30.083453759376493</v>
      </c>
      <c r="AH2754" s="51">
        <v>0.17704769385820268</v>
      </c>
      <c r="AI2754" s="51">
        <v>0.18931659510706664</v>
      </c>
      <c r="AJ2754" s="51">
        <v>0.11715383591147577</v>
      </c>
      <c r="AK2754" s="51">
        <v>147.16281858068254</v>
      </c>
      <c r="AL2754" s="51">
        <v>90.186117512581333</v>
      </c>
      <c r="AM2754" s="51">
        <v>204.1395196487837</v>
      </c>
    </row>
    <row r="2755" spans="1:39">
      <c r="A2755" t="s">
        <v>5651</v>
      </c>
      <c r="B2755">
        <v>7</v>
      </c>
      <c r="C2755" t="s">
        <v>5652</v>
      </c>
      <c r="D2755" t="s">
        <v>4149</v>
      </c>
      <c r="E2755" t="s">
        <v>137</v>
      </c>
      <c r="F2755" t="s">
        <v>138</v>
      </c>
      <c r="G2755" t="s">
        <v>139</v>
      </c>
      <c r="H2755" t="s">
        <v>140</v>
      </c>
      <c r="I2755" t="s">
        <v>10</v>
      </c>
      <c r="J2755" t="s">
        <v>4150</v>
      </c>
      <c r="K2755">
        <v>50</v>
      </c>
      <c r="L2755">
        <v>79472120</v>
      </c>
      <c r="M2755" t="s">
        <v>2145</v>
      </c>
      <c r="N2755">
        <v>752</v>
      </c>
      <c r="O2755">
        <v>5252153.466559995</v>
      </c>
      <c r="P2755" s="49" t="s">
        <v>34</v>
      </c>
      <c r="Q2755" s="49">
        <v>8750000</v>
      </c>
      <c r="R2755" s="49">
        <v>32.510452999999998</v>
      </c>
      <c r="S2755" s="49">
        <v>52.540310169999998</v>
      </c>
      <c r="T2755" s="49">
        <v>91.068026500905589</v>
      </c>
      <c r="U2755" s="49" t="s">
        <v>2146</v>
      </c>
      <c r="V2755" s="49">
        <v>0.38716777524115931</v>
      </c>
      <c r="W2755" s="49">
        <v>1.46361538099982</v>
      </c>
      <c r="X2755" s="49">
        <v>2.8030414572599698</v>
      </c>
      <c r="Y2755" s="49">
        <v>43.290639746693699</v>
      </c>
      <c r="Z2755" s="49">
        <v>0.42787999999999998</v>
      </c>
      <c r="AA2755" s="49">
        <v>144.40234570000001</v>
      </c>
      <c r="AB2755" s="49">
        <v>1.7927415840000001</v>
      </c>
      <c r="AC2755" s="51">
        <v>0.6227652678487694</v>
      </c>
      <c r="AD2755" s="53">
        <v>87500</v>
      </c>
      <c r="AE2755" s="51">
        <v>60.02461104639994</v>
      </c>
      <c r="AF2755" s="51">
        <v>159.11740338462928</v>
      </c>
      <c r="AG2755" s="51">
        <v>30.120898829988128</v>
      </c>
      <c r="AH2755" s="51">
        <v>0.17673269819119219</v>
      </c>
      <c r="AI2755" s="51">
        <v>0.18929983891942898</v>
      </c>
      <c r="AJ2755" s="51">
        <v>0.11715383591147577</v>
      </c>
      <c r="AK2755" s="51">
        <v>147.14979337388525</v>
      </c>
      <c r="AL2755" s="51">
        <v>90.178135246121812</v>
      </c>
      <c r="AM2755" s="51">
        <v>204.12145150164869</v>
      </c>
    </row>
    <row r="2756" spans="1:39">
      <c r="A2756" t="s">
        <v>5653</v>
      </c>
      <c r="B2756">
        <v>7</v>
      </c>
      <c r="C2756" t="s">
        <v>5654</v>
      </c>
      <c r="D2756" t="s">
        <v>4149</v>
      </c>
      <c r="E2756" t="s">
        <v>137</v>
      </c>
      <c r="F2756" t="s">
        <v>138</v>
      </c>
      <c r="G2756" t="s">
        <v>139</v>
      </c>
      <c r="H2756" t="s">
        <v>140</v>
      </c>
      <c r="I2756" t="s">
        <v>10</v>
      </c>
      <c r="J2756" t="s">
        <v>4150</v>
      </c>
      <c r="K2756">
        <v>50</v>
      </c>
      <c r="L2756">
        <v>79472120</v>
      </c>
      <c r="M2756" t="s">
        <v>2145</v>
      </c>
      <c r="N2756">
        <v>753</v>
      </c>
      <c r="O2756">
        <v>5259147.0131199947</v>
      </c>
      <c r="P2756" s="49" t="s">
        <v>34</v>
      </c>
      <c r="Q2756" s="49">
        <v>8750000</v>
      </c>
      <c r="R2756" s="49">
        <v>32.510452999999998</v>
      </c>
      <c r="S2756" s="49">
        <v>52.540310169999998</v>
      </c>
      <c r="T2756" s="49">
        <v>91.068026500905589</v>
      </c>
      <c r="U2756" s="49" t="s">
        <v>2146</v>
      </c>
      <c r="V2756" s="49">
        <v>0.38716777524115931</v>
      </c>
      <c r="W2756" s="49">
        <v>1.46361538099982</v>
      </c>
      <c r="X2756" s="49">
        <v>2.8030414572599698</v>
      </c>
      <c r="Y2756" s="49">
        <v>43.290639746693699</v>
      </c>
      <c r="Z2756" s="49">
        <v>0.42787999999999998</v>
      </c>
      <c r="AA2756" s="49">
        <v>144.40234570000001</v>
      </c>
      <c r="AB2756" s="49">
        <v>1.7927415840000001</v>
      </c>
      <c r="AC2756" s="51">
        <v>0.6227652678487694</v>
      </c>
      <c r="AD2756" s="53">
        <v>87500</v>
      </c>
      <c r="AE2756" s="51">
        <v>60.10453729279994</v>
      </c>
      <c r="AF2756" s="51">
        <v>159.32927742375662</v>
      </c>
      <c r="AG2756" s="51">
        <v>30.158277115228394</v>
      </c>
      <c r="AH2756" s="51">
        <v>0.17641748556934311</v>
      </c>
      <c r="AI2756" s="51">
        <v>0.18928270813039963</v>
      </c>
      <c r="AJ2756" s="51">
        <v>0.11715383591147577</v>
      </c>
      <c r="AK2756" s="51">
        <v>147.13647697551752</v>
      </c>
      <c r="AL2756" s="51">
        <v>90.169974528084339</v>
      </c>
      <c r="AM2756" s="51">
        <v>204.10297942295068</v>
      </c>
    </row>
    <row r="2757" spans="1:39">
      <c r="A2757" t="s">
        <v>5655</v>
      </c>
      <c r="B2757">
        <v>7</v>
      </c>
      <c r="C2757" t="s">
        <v>5656</v>
      </c>
      <c r="D2757" t="s">
        <v>4149</v>
      </c>
      <c r="E2757" t="s">
        <v>137</v>
      </c>
      <c r="F2757" t="s">
        <v>138</v>
      </c>
      <c r="G2757" t="s">
        <v>139</v>
      </c>
      <c r="H2757" t="s">
        <v>140</v>
      </c>
      <c r="I2757" t="s">
        <v>10</v>
      </c>
      <c r="J2757" t="s">
        <v>4150</v>
      </c>
      <c r="K2757">
        <v>50</v>
      </c>
      <c r="L2757">
        <v>79472120</v>
      </c>
      <c r="M2757" t="s">
        <v>2145</v>
      </c>
      <c r="N2757">
        <v>754</v>
      </c>
      <c r="O2757">
        <v>5266140.5596799944</v>
      </c>
      <c r="P2757" s="49" t="s">
        <v>34</v>
      </c>
      <c r="Q2757" s="49">
        <v>8750000</v>
      </c>
      <c r="R2757" s="49">
        <v>32.510452999999998</v>
      </c>
      <c r="S2757" s="49">
        <v>52.540310169999998</v>
      </c>
      <c r="T2757" s="49">
        <v>91.068026500905589</v>
      </c>
      <c r="U2757" s="49" t="s">
        <v>2146</v>
      </c>
      <c r="V2757" s="49">
        <v>0.38716777524115931</v>
      </c>
      <c r="W2757" s="49">
        <v>1.46361538099982</v>
      </c>
      <c r="X2757" s="49">
        <v>2.8030414572599698</v>
      </c>
      <c r="Y2757" s="49">
        <v>43.290639746693699</v>
      </c>
      <c r="Z2757" s="49">
        <v>0.42787999999999998</v>
      </c>
      <c r="AA2757" s="49">
        <v>144.40234570000001</v>
      </c>
      <c r="AB2757" s="49">
        <v>1.7927415840000001</v>
      </c>
      <c r="AC2757" s="51">
        <v>0.6227652678487694</v>
      </c>
      <c r="AD2757" s="53">
        <v>87500</v>
      </c>
      <c r="AE2757" s="51">
        <v>60.184463539199939</v>
      </c>
      <c r="AF2757" s="51">
        <v>159.54115146288396</v>
      </c>
      <c r="AG2757" s="51">
        <v>30.195588569970795</v>
      </c>
      <c r="AH2757" s="51">
        <v>0.17610205996014691</v>
      </c>
      <c r="AI2757" s="51">
        <v>0.18926520394956262</v>
      </c>
      <c r="AJ2757" s="51">
        <v>0.11715383591147577</v>
      </c>
      <c r="AK2757" s="51">
        <v>147.12287032583387</v>
      </c>
      <c r="AL2757" s="51">
        <v>90.161635934687197</v>
      </c>
      <c r="AM2757" s="51">
        <v>204.08410471698053</v>
      </c>
    </row>
    <row r="2758" spans="1:39">
      <c r="A2758" t="s">
        <v>5657</v>
      </c>
      <c r="B2758">
        <v>7</v>
      </c>
      <c r="C2758" t="s">
        <v>5658</v>
      </c>
      <c r="D2758" t="s">
        <v>4149</v>
      </c>
      <c r="E2758" t="s">
        <v>137</v>
      </c>
      <c r="F2758" t="s">
        <v>138</v>
      </c>
      <c r="G2758" t="s">
        <v>139</v>
      </c>
      <c r="H2758" t="s">
        <v>140</v>
      </c>
      <c r="I2758" t="s">
        <v>10</v>
      </c>
      <c r="J2758" t="s">
        <v>4150</v>
      </c>
      <c r="K2758">
        <v>50</v>
      </c>
      <c r="L2758">
        <v>79472120</v>
      </c>
      <c r="M2758" t="s">
        <v>2145</v>
      </c>
      <c r="N2758">
        <v>755</v>
      </c>
      <c r="O2758">
        <v>5273134.1062399941</v>
      </c>
      <c r="P2758" s="49" t="s">
        <v>34</v>
      </c>
      <c r="Q2758" s="49">
        <v>8750000</v>
      </c>
      <c r="R2758" s="49">
        <v>32.510452999999998</v>
      </c>
      <c r="S2758" s="49">
        <v>52.540310169999998</v>
      </c>
      <c r="T2758" s="49">
        <v>91.068026500905589</v>
      </c>
      <c r="U2758" s="49" t="s">
        <v>2146</v>
      </c>
      <c r="V2758" s="49">
        <v>0.38716777524115931</v>
      </c>
      <c r="W2758" s="49">
        <v>1.46361538099982</v>
      </c>
      <c r="X2758" s="49">
        <v>2.8030414572599698</v>
      </c>
      <c r="Y2758" s="49">
        <v>43.290639746693699</v>
      </c>
      <c r="Z2758" s="49">
        <v>0.42787999999999998</v>
      </c>
      <c r="AA2758" s="49">
        <v>144.40234570000001</v>
      </c>
      <c r="AB2758" s="49">
        <v>1.7927415840000001</v>
      </c>
      <c r="AC2758" s="51">
        <v>0.6227652678487694</v>
      </c>
      <c r="AD2758" s="53">
        <v>87500</v>
      </c>
      <c r="AE2758" s="51">
        <v>60.264389785599931</v>
      </c>
      <c r="AF2758" s="51">
        <v>159.75302550201127</v>
      </c>
      <c r="AG2758" s="51">
        <v>30.232833149926954</v>
      </c>
      <c r="AH2758" s="51">
        <v>0.17578642531933647</v>
      </c>
      <c r="AI2758" s="51">
        <v>0.18924732758533155</v>
      </c>
      <c r="AJ2758" s="51">
        <v>0.11715383591147577</v>
      </c>
      <c r="AK2758" s="51">
        <v>147.10897436417912</v>
      </c>
      <c r="AL2758" s="51">
        <v>90.153120041591151</v>
      </c>
      <c r="AM2758" s="51">
        <v>204.06482868676707</v>
      </c>
    </row>
    <row r="2759" spans="1:39">
      <c r="A2759" t="s">
        <v>5659</v>
      </c>
      <c r="B2759">
        <v>7</v>
      </c>
      <c r="C2759" t="s">
        <v>5660</v>
      </c>
      <c r="D2759" t="s">
        <v>4149</v>
      </c>
      <c r="E2759" t="s">
        <v>137</v>
      </c>
      <c r="F2759" t="s">
        <v>138</v>
      </c>
      <c r="G2759" t="s">
        <v>139</v>
      </c>
      <c r="H2759" t="s">
        <v>140</v>
      </c>
      <c r="I2759" t="s">
        <v>10</v>
      </c>
      <c r="J2759" t="s">
        <v>4150</v>
      </c>
      <c r="K2759">
        <v>50</v>
      </c>
      <c r="L2759">
        <v>79472120</v>
      </c>
      <c r="M2759" t="s">
        <v>2145</v>
      </c>
      <c r="N2759">
        <v>756</v>
      </c>
      <c r="O2759">
        <v>5280127.6527999938</v>
      </c>
      <c r="P2759" s="49" t="s">
        <v>34</v>
      </c>
      <c r="Q2759" s="49">
        <v>8750000</v>
      </c>
      <c r="R2759" s="49">
        <v>32.510452999999998</v>
      </c>
      <c r="S2759" s="49">
        <v>52.540310169999998</v>
      </c>
      <c r="T2759" s="49">
        <v>91.068026500905589</v>
      </c>
      <c r="U2759" s="49" t="s">
        <v>2146</v>
      </c>
      <c r="V2759" s="49">
        <v>0.38716777524115931</v>
      </c>
      <c r="W2759" s="49">
        <v>1.46361538099982</v>
      </c>
      <c r="X2759" s="49">
        <v>2.8030414572599698</v>
      </c>
      <c r="Y2759" s="49">
        <v>43.290639746693699</v>
      </c>
      <c r="Z2759" s="49">
        <v>0.42787999999999998</v>
      </c>
      <c r="AA2759" s="49">
        <v>144.40234570000001</v>
      </c>
      <c r="AB2759" s="49">
        <v>1.7927415840000001</v>
      </c>
      <c r="AC2759" s="51">
        <v>0.6227652678487694</v>
      </c>
      <c r="AD2759" s="53">
        <v>87500</v>
      </c>
      <c r="AE2759" s="51">
        <v>60.344316031999931</v>
      </c>
      <c r="AF2759" s="51">
        <v>159.96489954113861</v>
      </c>
      <c r="AG2759" s="51">
        <v>30.270010811644273</v>
      </c>
      <c r="AH2759" s="51">
        <v>0.17547058559154069</v>
      </c>
      <c r="AI2759" s="51">
        <v>0.18922908024494245</v>
      </c>
      <c r="AJ2759" s="51">
        <v>0.11715383591147577</v>
      </c>
      <c r="AK2759" s="51">
        <v>147.0947900289826</v>
      </c>
      <c r="AL2759" s="51">
        <v>90.144427423895948</v>
      </c>
      <c r="AM2759" s="51">
        <v>204.04515263406924</v>
      </c>
    </row>
    <row r="2760" spans="1:39">
      <c r="A2760" t="s">
        <v>5661</v>
      </c>
      <c r="B2760">
        <v>7</v>
      </c>
      <c r="C2760" t="s">
        <v>5662</v>
      </c>
      <c r="D2760" t="s">
        <v>4149</v>
      </c>
      <c r="E2760" t="s">
        <v>137</v>
      </c>
      <c r="F2760" t="s">
        <v>138</v>
      </c>
      <c r="G2760" t="s">
        <v>139</v>
      </c>
      <c r="H2760" t="s">
        <v>140</v>
      </c>
      <c r="I2760" t="s">
        <v>10</v>
      </c>
      <c r="J2760" t="s">
        <v>4150</v>
      </c>
      <c r="K2760">
        <v>50</v>
      </c>
      <c r="L2760">
        <v>79472120</v>
      </c>
      <c r="M2760" t="s">
        <v>2145</v>
      </c>
      <c r="N2760">
        <v>757</v>
      </c>
      <c r="O2760">
        <v>5287121.1993599935</v>
      </c>
      <c r="P2760" s="49" t="s">
        <v>34</v>
      </c>
      <c r="Q2760" s="49">
        <v>8750000</v>
      </c>
      <c r="R2760" s="49">
        <v>32.510452999999998</v>
      </c>
      <c r="S2760" s="49">
        <v>52.540310169999998</v>
      </c>
      <c r="T2760" s="49">
        <v>91.068026500905589</v>
      </c>
      <c r="U2760" s="49" t="s">
        <v>2146</v>
      </c>
      <c r="V2760" s="49">
        <v>0.38716777524115931</v>
      </c>
      <c r="W2760" s="49">
        <v>1.46361538099982</v>
      </c>
      <c r="X2760" s="49">
        <v>2.8030414572599698</v>
      </c>
      <c r="Y2760" s="49">
        <v>43.290639746693699</v>
      </c>
      <c r="Z2760" s="49">
        <v>0.42787999999999998</v>
      </c>
      <c r="AA2760" s="49">
        <v>144.40234570000001</v>
      </c>
      <c r="AB2760" s="49">
        <v>1.7927415840000001</v>
      </c>
      <c r="AC2760" s="51">
        <v>0.6227652678487694</v>
      </c>
      <c r="AD2760" s="53">
        <v>87500</v>
      </c>
      <c r="AE2760" s="51">
        <v>60.424242278399923</v>
      </c>
      <c r="AF2760" s="51">
        <v>160.17677358026592</v>
      </c>
      <c r="AG2760" s="51">
        <v>30.307121512503379</v>
      </c>
      <c r="AH2760" s="51">
        <v>0.17515454470949723</v>
      </c>
      <c r="AI2760" s="51">
        <v>0.18921046313444581</v>
      </c>
      <c r="AJ2760" s="51">
        <v>0.11715383591147577</v>
      </c>
      <c r="AK2760" s="51">
        <v>147.08031825775217</v>
      </c>
      <c r="AL2760" s="51">
        <v>90.135558656136595</v>
      </c>
      <c r="AM2760" s="51">
        <v>204.02507785936774</v>
      </c>
    </row>
    <row r="2761" spans="1:39">
      <c r="A2761" t="s">
        <v>5663</v>
      </c>
      <c r="B2761">
        <v>7</v>
      </c>
      <c r="C2761" t="s">
        <v>5664</v>
      </c>
      <c r="D2761" t="s">
        <v>4149</v>
      </c>
      <c r="E2761" t="s">
        <v>137</v>
      </c>
      <c r="F2761" t="s">
        <v>138</v>
      </c>
      <c r="G2761" t="s">
        <v>139</v>
      </c>
      <c r="H2761" t="s">
        <v>140</v>
      </c>
      <c r="I2761" t="s">
        <v>10</v>
      </c>
      <c r="J2761" t="s">
        <v>4150</v>
      </c>
      <c r="K2761">
        <v>50</v>
      </c>
      <c r="L2761">
        <v>79472120</v>
      </c>
      <c r="M2761" t="s">
        <v>2145</v>
      </c>
      <c r="N2761">
        <v>758</v>
      </c>
      <c r="O2761">
        <v>5294114.7459199931</v>
      </c>
      <c r="P2761" s="49" t="s">
        <v>34</v>
      </c>
      <c r="Q2761" s="49">
        <v>8750000</v>
      </c>
      <c r="R2761" s="49">
        <v>32.510452999999998</v>
      </c>
      <c r="S2761" s="49">
        <v>52.540310169999998</v>
      </c>
      <c r="T2761" s="49">
        <v>91.068026500905589</v>
      </c>
      <c r="U2761" s="49" t="s">
        <v>2146</v>
      </c>
      <c r="V2761" s="49">
        <v>0.38716777524115931</v>
      </c>
      <c r="W2761" s="49">
        <v>1.46361538099982</v>
      </c>
      <c r="X2761" s="49">
        <v>2.8030414572599698</v>
      </c>
      <c r="Y2761" s="49">
        <v>43.290639746693699</v>
      </c>
      <c r="Z2761" s="49">
        <v>0.42787999999999998</v>
      </c>
      <c r="AA2761" s="49">
        <v>144.40234570000001</v>
      </c>
      <c r="AB2761" s="49">
        <v>1.7927415840000001</v>
      </c>
      <c r="AC2761" s="51">
        <v>0.6227652678487694</v>
      </c>
      <c r="AD2761" s="53">
        <v>87500</v>
      </c>
      <c r="AE2761" s="51">
        <v>60.504168524799923</v>
      </c>
      <c r="AF2761" s="51">
        <v>160.38864761939325</v>
      </c>
      <c r="AG2761" s="51">
        <v>30.34416521071579</v>
      </c>
      <c r="AH2761" s="51">
        <v>0.17483830659473881</v>
      </c>
      <c r="AI2761" s="51">
        <v>0.18919147745869982</v>
      </c>
      <c r="AJ2761" s="51">
        <v>0.11715383591147577</v>
      </c>
      <c r="AK2761" s="51">
        <v>147.06555998706884</v>
      </c>
      <c r="AL2761" s="51">
        <v>90.126514312280136</v>
      </c>
      <c r="AM2761" s="51">
        <v>204.00460566185751</v>
      </c>
    </row>
    <row r="2762" spans="1:39">
      <c r="A2762" t="s">
        <v>5665</v>
      </c>
      <c r="B2762">
        <v>7</v>
      </c>
      <c r="C2762" t="s">
        <v>5666</v>
      </c>
      <c r="D2762" t="s">
        <v>4149</v>
      </c>
      <c r="E2762" t="s">
        <v>137</v>
      </c>
      <c r="F2762" t="s">
        <v>138</v>
      </c>
      <c r="G2762" t="s">
        <v>139</v>
      </c>
      <c r="H2762" t="s">
        <v>140</v>
      </c>
      <c r="I2762" t="s">
        <v>10</v>
      </c>
      <c r="J2762" t="s">
        <v>4150</v>
      </c>
      <c r="K2762">
        <v>50</v>
      </c>
      <c r="L2762">
        <v>79472120</v>
      </c>
      <c r="M2762" t="s">
        <v>2145</v>
      </c>
      <c r="N2762">
        <v>759</v>
      </c>
      <c r="O2762">
        <v>5301108.2924799928</v>
      </c>
      <c r="P2762" s="49" t="s">
        <v>34</v>
      </c>
      <c r="Q2762" s="49">
        <v>8750000</v>
      </c>
      <c r="R2762" s="49">
        <v>32.510452999999998</v>
      </c>
      <c r="S2762" s="49">
        <v>52.540310169999998</v>
      </c>
      <c r="T2762" s="49">
        <v>91.068026500905589</v>
      </c>
      <c r="U2762" s="49" t="s">
        <v>2146</v>
      </c>
      <c r="V2762" s="49">
        <v>0.38716777524115931</v>
      </c>
      <c r="W2762" s="49">
        <v>1.46361538099982</v>
      </c>
      <c r="X2762" s="49">
        <v>2.8030414572599698</v>
      </c>
      <c r="Y2762" s="49">
        <v>43.290639746693699</v>
      </c>
      <c r="Z2762" s="49">
        <v>0.42787999999999998</v>
      </c>
      <c r="AA2762" s="49">
        <v>144.40234570000001</v>
      </c>
      <c r="AB2762" s="49">
        <v>1.7927415840000001</v>
      </c>
      <c r="AC2762" s="51">
        <v>0.6227652678487694</v>
      </c>
      <c r="AD2762" s="53">
        <v>87500</v>
      </c>
      <c r="AE2762" s="51">
        <v>60.584094771199915</v>
      </c>
      <c r="AF2762" s="51">
        <v>160.60052165852056</v>
      </c>
      <c r="AG2762" s="51">
        <v>30.381141865321393</v>
      </c>
      <c r="AH2762" s="51">
        <v>0.17452187515708084</v>
      </c>
      <c r="AI2762" s="51">
        <v>0.18917212442136261</v>
      </c>
      <c r="AJ2762" s="51">
        <v>0.11715383591147577</v>
      </c>
      <c r="AK2762" s="51">
        <v>147.05051615258074</v>
      </c>
      <c r="AL2762" s="51">
        <v>90.117294965721882</v>
      </c>
      <c r="AM2762" s="51">
        <v>203.98373733943956</v>
      </c>
    </row>
    <row r="2763" spans="1:39">
      <c r="A2763" t="s">
        <v>5667</v>
      </c>
      <c r="B2763">
        <v>7</v>
      </c>
      <c r="C2763" t="s">
        <v>5668</v>
      </c>
      <c r="D2763" t="s">
        <v>4149</v>
      </c>
      <c r="E2763" t="s">
        <v>137</v>
      </c>
      <c r="F2763" t="s">
        <v>138</v>
      </c>
      <c r="G2763" t="s">
        <v>139</v>
      </c>
      <c r="H2763" t="s">
        <v>140</v>
      </c>
      <c r="I2763" t="s">
        <v>10</v>
      </c>
      <c r="J2763" t="s">
        <v>4150</v>
      </c>
      <c r="K2763">
        <v>50</v>
      </c>
      <c r="L2763">
        <v>79472120</v>
      </c>
      <c r="M2763" t="s">
        <v>2145</v>
      </c>
      <c r="N2763">
        <v>760</v>
      </c>
      <c r="O2763">
        <v>5308101.8390399925</v>
      </c>
      <c r="P2763" s="49" t="s">
        <v>34</v>
      </c>
      <c r="Q2763" s="49">
        <v>8750000</v>
      </c>
      <c r="R2763" s="49">
        <v>32.510452999999998</v>
      </c>
      <c r="S2763" s="49">
        <v>52.540310169999998</v>
      </c>
      <c r="T2763" s="49">
        <v>91.068026500905589</v>
      </c>
      <c r="U2763" s="49" t="s">
        <v>2146</v>
      </c>
      <c r="V2763" s="49">
        <v>0.38716777524115931</v>
      </c>
      <c r="W2763" s="49">
        <v>1.46361538099982</v>
      </c>
      <c r="X2763" s="49">
        <v>2.8030414572599698</v>
      </c>
      <c r="Y2763" s="49">
        <v>43.290639746693699</v>
      </c>
      <c r="Z2763" s="49">
        <v>0.42787999999999998</v>
      </c>
      <c r="AA2763" s="49">
        <v>144.40234570000001</v>
      </c>
      <c r="AB2763" s="49">
        <v>1.7927415840000001</v>
      </c>
      <c r="AC2763" s="51">
        <v>0.6227652678487694</v>
      </c>
      <c r="AD2763" s="53">
        <v>87500</v>
      </c>
      <c r="AE2763" s="51">
        <v>60.664021017599914</v>
      </c>
      <c r="AF2763" s="51">
        <v>160.8123956976479</v>
      </c>
      <c r="AG2763" s="51">
        <v>30.418051436186083</v>
      </c>
      <c r="AH2763" s="51">
        <v>0.1742052542950171</v>
      </c>
      <c r="AI2763" s="51">
        <v>0.18915240522488522</v>
      </c>
      <c r="AJ2763" s="51">
        <v>0.11715383591147577</v>
      </c>
      <c r="AK2763" s="51">
        <v>147.03518768899772</v>
      </c>
      <c r="AL2763" s="51">
        <v>90.107901189282174</v>
      </c>
      <c r="AM2763" s="51">
        <v>203.96247418871323</v>
      </c>
    </row>
    <row r="2764" spans="1:39">
      <c r="A2764" t="s">
        <v>5669</v>
      </c>
      <c r="B2764">
        <v>7</v>
      </c>
      <c r="C2764" t="s">
        <v>5670</v>
      </c>
      <c r="D2764" t="s">
        <v>4149</v>
      </c>
      <c r="E2764" t="s">
        <v>137</v>
      </c>
      <c r="F2764" t="s">
        <v>138</v>
      </c>
      <c r="G2764" t="s">
        <v>139</v>
      </c>
      <c r="H2764" t="s">
        <v>140</v>
      </c>
      <c r="I2764" t="s">
        <v>10</v>
      </c>
      <c r="J2764" t="s">
        <v>4150</v>
      </c>
      <c r="K2764">
        <v>50</v>
      </c>
      <c r="L2764">
        <v>79472120</v>
      </c>
      <c r="M2764" t="s">
        <v>2145</v>
      </c>
      <c r="N2764">
        <v>761</v>
      </c>
      <c r="O2764">
        <v>5315095.3855999922</v>
      </c>
      <c r="P2764" s="49" t="s">
        <v>34</v>
      </c>
      <c r="Q2764" s="49">
        <v>8750000</v>
      </c>
      <c r="R2764" s="49">
        <v>32.510452999999998</v>
      </c>
      <c r="S2764" s="49">
        <v>52.540310169999998</v>
      </c>
      <c r="T2764" s="49">
        <v>91.068026500905589</v>
      </c>
      <c r="U2764" s="49" t="s">
        <v>2146</v>
      </c>
      <c r="V2764" s="49">
        <v>0.38716777524115931</v>
      </c>
      <c r="W2764" s="49">
        <v>1.46361538099982</v>
      </c>
      <c r="X2764" s="49">
        <v>2.8030414572599698</v>
      </c>
      <c r="Y2764" s="49">
        <v>43.290639746693699</v>
      </c>
      <c r="Z2764" s="49">
        <v>0.42787999999999998</v>
      </c>
      <c r="AA2764" s="49">
        <v>144.40234570000001</v>
      </c>
      <c r="AB2764" s="49">
        <v>1.7927415840000001</v>
      </c>
      <c r="AC2764" s="51">
        <v>0.6227652678487694</v>
      </c>
      <c r="AD2764" s="53">
        <v>87500</v>
      </c>
      <c r="AE2764" s="51">
        <v>60.743947263999914</v>
      </c>
      <c r="AF2764" s="51">
        <v>161.02426973677524</v>
      </c>
      <c r="AG2764" s="51">
        <v>30.454893883999222</v>
      </c>
      <c r="AH2764" s="51">
        <v>0.17388844789519939</v>
      </c>
      <c r="AI2764" s="51">
        <v>0.18913232107050404</v>
      </c>
      <c r="AJ2764" s="51">
        <v>0.11715383591147577</v>
      </c>
      <c r="AK2764" s="51">
        <v>147.01957553008543</v>
      </c>
      <c r="AL2764" s="51">
        <v>90.098333555202672</v>
      </c>
      <c r="AM2764" s="51">
        <v>203.94081750496818</v>
      </c>
    </row>
    <row r="2765" spans="1:39">
      <c r="A2765" t="s">
        <v>5671</v>
      </c>
      <c r="B2765">
        <v>7</v>
      </c>
      <c r="C2765" t="s">
        <v>5672</v>
      </c>
      <c r="D2765" t="s">
        <v>4149</v>
      </c>
      <c r="E2765" t="s">
        <v>137</v>
      </c>
      <c r="F2765" t="s">
        <v>138</v>
      </c>
      <c r="G2765" t="s">
        <v>139</v>
      </c>
      <c r="H2765" t="s">
        <v>140</v>
      </c>
      <c r="I2765" t="s">
        <v>10</v>
      </c>
      <c r="J2765" t="s">
        <v>4150</v>
      </c>
      <c r="K2765">
        <v>50</v>
      </c>
      <c r="L2765">
        <v>79472120</v>
      </c>
      <c r="M2765" t="s">
        <v>2145</v>
      </c>
      <c r="N2765">
        <v>762</v>
      </c>
      <c r="O2765">
        <v>5322088.9321599919</v>
      </c>
      <c r="P2765" s="49" t="s">
        <v>34</v>
      </c>
      <c r="Q2765" s="49">
        <v>8750000</v>
      </c>
      <c r="R2765" s="49">
        <v>32.510452999999998</v>
      </c>
      <c r="S2765" s="49">
        <v>52.540310169999998</v>
      </c>
      <c r="T2765" s="49">
        <v>91.068026500905589</v>
      </c>
      <c r="U2765" s="49" t="s">
        <v>2146</v>
      </c>
      <c r="V2765" s="49">
        <v>0.38716777524115931</v>
      </c>
      <c r="W2765" s="49">
        <v>1.46361538099982</v>
      </c>
      <c r="X2765" s="49">
        <v>2.8030414572599698</v>
      </c>
      <c r="Y2765" s="49">
        <v>43.290639746693699</v>
      </c>
      <c r="Z2765" s="49">
        <v>0.42787999999999998</v>
      </c>
      <c r="AA2765" s="49">
        <v>144.40234570000001</v>
      </c>
      <c r="AB2765" s="49">
        <v>1.7927415840000001</v>
      </c>
      <c r="AC2765" s="51">
        <v>0.6227652678487694</v>
      </c>
      <c r="AD2765" s="53">
        <v>87500</v>
      </c>
      <c r="AE2765" s="51">
        <v>60.823873510399906</v>
      </c>
      <c r="AF2765" s="51">
        <v>161.23614377590255</v>
      </c>
      <c r="AG2765" s="51">
        <v>30.491669170271237</v>
      </c>
      <c r="AH2765" s="51">
        <v>0.173571459832874</v>
      </c>
      <c r="AI2765" s="51">
        <v>0.18911187315823383</v>
      </c>
      <c r="AJ2765" s="51">
        <v>0.11715383591147577</v>
      </c>
      <c r="AK2765" s="51">
        <v>147.00368060865989</v>
      </c>
      <c r="AL2765" s="51">
        <v>90.088592635143101</v>
      </c>
      <c r="AM2765" s="51">
        <v>203.91876858217671</v>
      </c>
    </row>
    <row r="2766" spans="1:39">
      <c r="A2766" t="s">
        <v>5673</v>
      </c>
      <c r="B2766">
        <v>7</v>
      </c>
      <c r="C2766" t="s">
        <v>5674</v>
      </c>
      <c r="D2766" t="s">
        <v>4149</v>
      </c>
      <c r="E2766" t="s">
        <v>137</v>
      </c>
      <c r="F2766" t="s">
        <v>138</v>
      </c>
      <c r="G2766" t="s">
        <v>139</v>
      </c>
      <c r="H2766" t="s">
        <v>140</v>
      </c>
      <c r="I2766" t="s">
        <v>10</v>
      </c>
      <c r="J2766" t="s">
        <v>4150</v>
      </c>
      <c r="K2766">
        <v>50</v>
      </c>
      <c r="L2766">
        <v>79472120</v>
      </c>
      <c r="M2766" t="s">
        <v>2145</v>
      </c>
      <c r="N2766">
        <v>763</v>
      </c>
      <c r="O2766">
        <v>5329082.4787199916</v>
      </c>
      <c r="P2766" s="49" t="s">
        <v>34</v>
      </c>
      <c r="Q2766" s="49">
        <v>8750000</v>
      </c>
      <c r="R2766" s="49">
        <v>32.510452999999998</v>
      </c>
      <c r="S2766" s="49">
        <v>52.540310169999998</v>
      </c>
      <c r="T2766" s="49">
        <v>91.068026500905589</v>
      </c>
      <c r="U2766" s="49" t="s">
        <v>2146</v>
      </c>
      <c r="V2766" s="49">
        <v>0.38716777524115931</v>
      </c>
      <c r="W2766" s="49">
        <v>1.46361538099982</v>
      </c>
      <c r="X2766" s="49">
        <v>2.8030414572599698</v>
      </c>
      <c r="Y2766" s="49">
        <v>43.290639746693699</v>
      </c>
      <c r="Z2766" s="49">
        <v>0.42787999999999998</v>
      </c>
      <c r="AA2766" s="49">
        <v>144.40234570000001</v>
      </c>
      <c r="AB2766" s="49">
        <v>1.7927415840000001</v>
      </c>
      <c r="AC2766" s="51">
        <v>0.6227652678487694</v>
      </c>
      <c r="AD2766" s="53">
        <v>87500</v>
      </c>
      <c r="AE2766" s="51">
        <v>60.903799756799906</v>
      </c>
      <c r="AF2766" s="51">
        <v>161.44801781502989</v>
      </c>
      <c r="AG2766" s="51">
        <v>30.528377257331176</v>
      </c>
      <c r="AH2766" s="51">
        <v>0.17325429397169784</v>
      </c>
      <c r="AI2766" s="51">
        <v>0.18909106268686043</v>
      </c>
      <c r="AJ2766" s="51">
        <v>0.11715383591147577</v>
      </c>
      <c r="AK2766" s="51">
        <v>146.9875038565819</v>
      </c>
      <c r="AL2766" s="51">
        <v>90.078679000177758</v>
      </c>
      <c r="AM2766" s="51">
        <v>203.89632871298602</v>
      </c>
    </row>
    <row r="2767" spans="1:39">
      <c r="A2767" t="s">
        <v>5675</v>
      </c>
      <c r="B2767">
        <v>7</v>
      </c>
      <c r="C2767" t="s">
        <v>5676</v>
      </c>
      <c r="D2767" t="s">
        <v>4149</v>
      </c>
      <c r="E2767" t="s">
        <v>137</v>
      </c>
      <c r="F2767" t="s">
        <v>138</v>
      </c>
      <c r="G2767" t="s">
        <v>139</v>
      </c>
      <c r="H2767" t="s">
        <v>140</v>
      </c>
      <c r="I2767" t="s">
        <v>10</v>
      </c>
      <c r="J2767" t="s">
        <v>4150</v>
      </c>
      <c r="K2767">
        <v>50</v>
      </c>
      <c r="L2767">
        <v>79472120</v>
      </c>
      <c r="M2767" t="s">
        <v>2145</v>
      </c>
      <c r="N2767">
        <v>764</v>
      </c>
      <c r="O2767">
        <v>5336076.0252799913</v>
      </c>
      <c r="P2767" s="49" t="s">
        <v>34</v>
      </c>
      <c r="Q2767" s="49">
        <v>8750000</v>
      </c>
      <c r="R2767" s="49">
        <v>32.510452999999998</v>
      </c>
      <c r="S2767" s="49">
        <v>52.540310169999998</v>
      </c>
      <c r="T2767" s="49">
        <v>91.068026500905589</v>
      </c>
      <c r="U2767" s="49" t="s">
        <v>2146</v>
      </c>
      <c r="V2767" s="49">
        <v>0.38716777524115931</v>
      </c>
      <c r="W2767" s="49">
        <v>1.46361538099982</v>
      </c>
      <c r="X2767" s="49">
        <v>2.8030414572599698</v>
      </c>
      <c r="Y2767" s="49">
        <v>43.290639746693699</v>
      </c>
      <c r="Z2767" s="49">
        <v>0.42787999999999998</v>
      </c>
      <c r="AA2767" s="49">
        <v>144.40234570000001</v>
      </c>
      <c r="AB2767" s="49">
        <v>1.7927415840000001</v>
      </c>
      <c r="AC2767" s="51">
        <v>0.6227652678487694</v>
      </c>
      <c r="AD2767" s="53">
        <v>87500</v>
      </c>
      <c r="AE2767" s="51">
        <v>60.983726003199898</v>
      </c>
      <c r="AF2767" s="51">
        <v>161.65989185415719</v>
      </c>
      <c r="AG2767" s="51">
        <v>30.565018108324196</v>
      </c>
      <c r="AH2767" s="51">
        <v>0.17293695416361887</v>
      </c>
      <c r="AI2767" s="51">
        <v>0.18906989085393353</v>
      </c>
      <c r="AJ2767" s="51">
        <v>0.11715383591147577</v>
      </c>
      <c r="AK2767" s="51">
        <v>146.97104620475119</v>
      </c>
      <c r="AL2767" s="51">
        <v>90.068593220792053</v>
      </c>
      <c r="AM2767" s="51">
        <v>203.87349918871035</v>
      </c>
    </row>
    <row r="2768" spans="1:39">
      <c r="A2768" t="s">
        <v>5677</v>
      </c>
      <c r="B2768">
        <v>7</v>
      </c>
      <c r="C2768" t="s">
        <v>5678</v>
      </c>
      <c r="D2768" t="s">
        <v>4149</v>
      </c>
      <c r="E2768" t="s">
        <v>137</v>
      </c>
      <c r="F2768" t="s">
        <v>138</v>
      </c>
      <c r="G2768" t="s">
        <v>139</v>
      </c>
      <c r="H2768" t="s">
        <v>140</v>
      </c>
      <c r="I2768" t="s">
        <v>10</v>
      </c>
      <c r="J2768" t="s">
        <v>4150</v>
      </c>
      <c r="K2768">
        <v>50</v>
      </c>
      <c r="L2768">
        <v>79472120</v>
      </c>
      <c r="M2768" t="s">
        <v>2145</v>
      </c>
      <c r="N2768">
        <v>765</v>
      </c>
      <c r="O2768">
        <v>5343069.571839991</v>
      </c>
      <c r="P2768" s="49" t="s">
        <v>34</v>
      </c>
      <c r="Q2768" s="49">
        <v>8750000</v>
      </c>
      <c r="R2768" s="49">
        <v>32.510452999999998</v>
      </c>
      <c r="S2768" s="49">
        <v>52.540310169999998</v>
      </c>
      <c r="T2768" s="49">
        <v>91.068026500905589</v>
      </c>
      <c r="U2768" s="49" t="s">
        <v>2146</v>
      </c>
      <c r="V2768" s="49">
        <v>0.38716777524115931</v>
      </c>
      <c r="W2768" s="49">
        <v>1.46361538099982</v>
      </c>
      <c r="X2768" s="49">
        <v>2.8030414572599698</v>
      </c>
      <c r="Y2768" s="49">
        <v>43.290639746693699</v>
      </c>
      <c r="Z2768" s="49">
        <v>0.42787999999999998</v>
      </c>
      <c r="AA2768" s="49">
        <v>144.40234570000001</v>
      </c>
      <c r="AB2768" s="49">
        <v>1.7927415840000001</v>
      </c>
      <c r="AC2768" s="51">
        <v>0.6227652678487694</v>
      </c>
      <c r="AD2768" s="53">
        <v>87500</v>
      </c>
      <c r="AE2768" s="51">
        <v>61.063652249599897</v>
      </c>
      <c r="AF2768" s="51">
        <v>161.87176589328453</v>
      </c>
      <c r="AG2768" s="51">
        <v>30.60159168720913</v>
      </c>
      <c r="AH2768" s="51">
        <v>0.17261944424891312</v>
      </c>
      <c r="AI2768" s="51">
        <v>0.18904835885575941</v>
      </c>
      <c r="AJ2768" s="51">
        <v>0.11715383591147577</v>
      </c>
      <c r="AK2768" s="51">
        <v>146.95430858310115</v>
      </c>
      <c r="AL2768" s="51">
        <v>90.058335866879077</v>
      </c>
      <c r="AM2768" s="51">
        <v>203.85028129932323</v>
      </c>
    </row>
    <row r="2769" spans="1:39">
      <c r="A2769" t="s">
        <v>5679</v>
      </c>
      <c r="B2769">
        <v>7</v>
      </c>
      <c r="C2769" t="s">
        <v>5680</v>
      </c>
      <c r="D2769" t="s">
        <v>4149</v>
      </c>
      <c r="E2769" t="s">
        <v>137</v>
      </c>
      <c r="F2769" t="s">
        <v>138</v>
      </c>
      <c r="G2769" t="s">
        <v>139</v>
      </c>
      <c r="H2769" t="s">
        <v>140</v>
      </c>
      <c r="I2769" t="s">
        <v>10</v>
      </c>
      <c r="J2769" t="s">
        <v>4150</v>
      </c>
      <c r="K2769">
        <v>50</v>
      </c>
      <c r="L2769">
        <v>79472120</v>
      </c>
      <c r="M2769" t="s">
        <v>2145</v>
      </c>
      <c r="N2769">
        <v>766</v>
      </c>
      <c r="O2769">
        <v>5350063.1183999907</v>
      </c>
      <c r="P2769" s="49" t="s">
        <v>34</v>
      </c>
      <c r="Q2769" s="49">
        <v>8750000</v>
      </c>
      <c r="R2769" s="49">
        <v>32.510452999999998</v>
      </c>
      <c r="S2769" s="49">
        <v>52.540310169999998</v>
      </c>
      <c r="T2769" s="49">
        <v>91.068026500905589</v>
      </c>
      <c r="U2769" s="49" t="s">
        <v>2146</v>
      </c>
      <c r="V2769" s="49">
        <v>0.38716777524115931</v>
      </c>
      <c r="W2769" s="49">
        <v>1.46361538099982</v>
      </c>
      <c r="X2769" s="49">
        <v>2.8030414572599698</v>
      </c>
      <c r="Y2769" s="49">
        <v>43.290639746693699</v>
      </c>
      <c r="Z2769" s="49">
        <v>0.42787999999999998</v>
      </c>
      <c r="AA2769" s="49">
        <v>144.40234570000001</v>
      </c>
      <c r="AB2769" s="49">
        <v>1.7927415840000001</v>
      </c>
      <c r="AC2769" s="51">
        <v>0.6227652678487694</v>
      </c>
      <c r="AD2769" s="53">
        <v>87500</v>
      </c>
      <c r="AE2769" s="51">
        <v>61.143578495999897</v>
      </c>
      <c r="AF2769" s="51">
        <v>162.08363993241187</v>
      </c>
      <c r="AG2769" s="51">
        <v>30.638097958756028</v>
      </c>
      <c r="AH2769" s="51">
        <v>0.1723017680564323</v>
      </c>
      <c r="AI2769" s="51">
        <v>0.18902646788739427</v>
      </c>
      <c r="AJ2769" s="51">
        <v>0.11715383591147577</v>
      </c>
      <c r="AK2769" s="51">
        <v>146.93729192059328</v>
      </c>
      <c r="AL2769" s="51">
        <v>90.047907507736426</v>
      </c>
      <c r="AM2769" s="51">
        <v>203.82667633345017</v>
      </c>
    </row>
    <row r="2770" spans="1:39">
      <c r="A2770" t="s">
        <v>5681</v>
      </c>
      <c r="B2770">
        <v>7</v>
      </c>
      <c r="C2770" t="s">
        <v>5682</v>
      </c>
      <c r="D2770" t="s">
        <v>4149</v>
      </c>
      <c r="E2770" t="s">
        <v>137</v>
      </c>
      <c r="F2770" t="s">
        <v>138</v>
      </c>
      <c r="G2770" t="s">
        <v>139</v>
      </c>
      <c r="H2770" t="s">
        <v>140</v>
      </c>
      <c r="I2770" t="s">
        <v>10</v>
      </c>
      <c r="J2770" t="s">
        <v>4150</v>
      </c>
      <c r="K2770">
        <v>50</v>
      </c>
      <c r="L2770">
        <v>79472120</v>
      </c>
      <c r="M2770" t="s">
        <v>2145</v>
      </c>
      <c r="N2770">
        <v>767</v>
      </c>
      <c r="O2770">
        <v>5357056.6649599904</v>
      </c>
      <c r="P2770" s="49" t="s">
        <v>34</v>
      </c>
      <c r="Q2770" s="49">
        <v>8750000</v>
      </c>
      <c r="R2770" s="49">
        <v>32.510452999999998</v>
      </c>
      <c r="S2770" s="49">
        <v>52.540310169999998</v>
      </c>
      <c r="T2770" s="49">
        <v>91.068026500905589</v>
      </c>
      <c r="U2770" s="49" t="s">
        <v>2146</v>
      </c>
      <c r="V2770" s="49">
        <v>0.38716777524115931</v>
      </c>
      <c r="W2770" s="49">
        <v>1.46361538099982</v>
      </c>
      <c r="X2770" s="49">
        <v>2.8030414572599698</v>
      </c>
      <c r="Y2770" s="49">
        <v>43.290639746693699</v>
      </c>
      <c r="Z2770" s="49">
        <v>0.42787999999999998</v>
      </c>
      <c r="AA2770" s="49">
        <v>144.40234570000001</v>
      </c>
      <c r="AB2770" s="49">
        <v>1.7927415840000001</v>
      </c>
      <c r="AC2770" s="51">
        <v>0.6227652678487694</v>
      </c>
      <c r="AD2770" s="53">
        <v>87500</v>
      </c>
      <c r="AE2770" s="51">
        <v>61.223504742399889</v>
      </c>
      <c r="AF2770" s="51">
        <v>162.29551397153918</v>
      </c>
      <c r="AG2770" s="51">
        <v>30.674536888543656</v>
      </c>
      <c r="AH2770" s="51">
        <v>0.17198392940313695</v>
      </c>
      <c r="AI2770" s="51">
        <v>0.18900421914263676</v>
      </c>
      <c r="AJ2770" s="51">
        <v>0.11715383591147577</v>
      </c>
      <c r="AK2770" s="51">
        <v>146.91999714521162</v>
      </c>
      <c r="AL2770" s="51">
        <v>90.037308712062568</v>
      </c>
      <c r="AM2770" s="51">
        <v>203.80268557836069</v>
      </c>
    </row>
    <row r="2771" spans="1:39">
      <c r="A2771" t="s">
        <v>5683</v>
      </c>
      <c r="B2771">
        <v>7</v>
      </c>
      <c r="C2771" t="s">
        <v>5684</v>
      </c>
      <c r="D2771" t="s">
        <v>4149</v>
      </c>
      <c r="E2771" t="s">
        <v>137</v>
      </c>
      <c r="F2771" t="s">
        <v>138</v>
      </c>
      <c r="G2771" t="s">
        <v>139</v>
      </c>
      <c r="H2771" t="s">
        <v>140</v>
      </c>
      <c r="I2771" t="s">
        <v>10</v>
      </c>
      <c r="J2771" t="s">
        <v>4150</v>
      </c>
      <c r="K2771">
        <v>50</v>
      </c>
      <c r="L2771">
        <v>79472120</v>
      </c>
      <c r="M2771" t="s">
        <v>2145</v>
      </c>
      <c r="N2771">
        <v>768</v>
      </c>
      <c r="O2771">
        <v>5364050.2115199901</v>
      </c>
      <c r="P2771" s="49" t="s">
        <v>34</v>
      </c>
      <c r="Q2771" s="49">
        <v>8750000</v>
      </c>
      <c r="R2771" s="49">
        <v>32.510452999999998</v>
      </c>
      <c r="S2771" s="49">
        <v>52.540310169999998</v>
      </c>
      <c r="T2771" s="49">
        <v>91.068026500905589</v>
      </c>
      <c r="U2771" s="49" t="s">
        <v>2146</v>
      </c>
      <c r="V2771" s="49">
        <v>0.38716777524115931</v>
      </c>
      <c r="W2771" s="49">
        <v>1.46361538099982</v>
      </c>
      <c r="X2771" s="49">
        <v>2.8030414572599698</v>
      </c>
      <c r="Y2771" s="49">
        <v>43.290639746693699</v>
      </c>
      <c r="Z2771" s="49">
        <v>0.42787999999999998</v>
      </c>
      <c r="AA2771" s="49">
        <v>144.40234570000001</v>
      </c>
      <c r="AB2771" s="49">
        <v>1.7927415840000001</v>
      </c>
      <c r="AC2771" s="51">
        <v>0.6227652678487694</v>
      </c>
      <c r="AD2771" s="53">
        <v>87500</v>
      </c>
      <c r="AE2771" s="51">
        <v>61.303430988799889</v>
      </c>
      <c r="AF2771" s="51">
        <v>162.50738801066652</v>
      </c>
      <c r="AG2771" s="51">
        <v>30.710908442957049</v>
      </c>
      <c r="AH2771" s="51">
        <v>0.17166593209436534</v>
      </c>
      <c r="AI2771" s="51">
        <v>0.18898161381402101</v>
      </c>
      <c r="AJ2771" s="51">
        <v>0.11715383591147577</v>
      </c>
      <c r="AK2771" s="51">
        <v>146.90242518395723</v>
      </c>
      <c r="AL2771" s="51">
        <v>90.026540047953659</v>
      </c>
      <c r="AM2771" s="51">
        <v>203.77831031996081</v>
      </c>
    </row>
    <row r="2772" spans="1:39">
      <c r="A2772" t="s">
        <v>5685</v>
      </c>
      <c r="B2772">
        <v>7</v>
      </c>
      <c r="C2772" t="s">
        <v>5686</v>
      </c>
      <c r="D2772" t="s">
        <v>4149</v>
      </c>
      <c r="E2772" t="s">
        <v>137</v>
      </c>
      <c r="F2772" t="s">
        <v>138</v>
      </c>
      <c r="G2772" t="s">
        <v>139</v>
      </c>
      <c r="H2772" t="s">
        <v>140</v>
      </c>
      <c r="I2772" t="s">
        <v>10</v>
      </c>
      <c r="J2772" t="s">
        <v>4150</v>
      </c>
      <c r="K2772">
        <v>50</v>
      </c>
      <c r="L2772">
        <v>79472120</v>
      </c>
      <c r="M2772" t="s">
        <v>2145</v>
      </c>
      <c r="N2772">
        <v>769</v>
      </c>
      <c r="O2772">
        <v>5371043.7580799898</v>
      </c>
      <c r="P2772" s="49" t="s">
        <v>34</v>
      </c>
      <c r="Q2772" s="49">
        <v>8750000</v>
      </c>
      <c r="R2772" s="49">
        <v>32.510452999999998</v>
      </c>
      <c r="S2772" s="49">
        <v>52.540310169999998</v>
      </c>
      <c r="T2772" s="49">
        <v>91.068026500905589</v>
      </c>
      <c r="U2772" s="49" t="s">
        <v>2146</v>
      </c>
      <c r="V2772" s="49">
        <v>0.38716777524115931</v>
      </c>
      <c r="W2772" s="49">
        <v>1.46361538099982</v>
      </c>
      <c r="X2772" s="49">
        <v>2.8030414572599698</v>
      </c>
      <c r="Y2772" s="49">
        <v>43.290639746693699</v>
      </c>
      <c r="Z2772" s="49">
        <v>0.42787999999999998</v>
      </c>
      <c r="AA2772" s="49">
        <v>144.40234570000001</v>
      </c>
      <c r="AB2772" s="49">
        <v>1.7927415840000001</v>
      </c>
      <c r="AC2772" s="51">
        <v>0.6227652678487694</v>
      </c>
      <c r="AD2772" s="53">
        <v>87500</v>
      </c>
      <c r="AE2772" s="51">
        <v>61.383357235199881</v>
      </c>
      <c r="AF2772" s="51">
        <v>162.71926204979383</v>
      </c>
      <c r="AG2772" s="51">
        <v>30.74721258918499</v>
      </c>
      <c r="AH2772" s="51">
        <v>0.17134777992374534</v>
      </c>
      <c r="AI2772" s="51">
        <v>0.18895865309280971</v>
      </c>
      <c r="AJ2772" s="51">
        <v>0.11715383591147577</v>
      </c>
      <c r="AK2772" s="51">
        <v>146.8845769628428</v>
      </c>
      <c r="AL2772" s="51">
        <v>90.015602082900116</v>
      </c>
      <c r="AM2772" s="51">
        <v>203.7535518427855</v>
      </c>
    </row>
    <row r="2773" spans="1:39">
      <c r="A2773" t="s">
        <v>5687</v>
      </c>
      <c r="B2773">
        <v>7</v>
      </c>
      <c r="C2773" t="s">
        <v>5688</v>
      </c>
      <c r="D2773" t="s">
        <v>4149</v>
      </c>
      <c r="E2773" t="s">
        <v>137</v>
      </c>
      <c r="F2773" t="s">
        <v>138</v>
      </c>
      <c r="G2773" t="s">
        <v>139</v>
      </c>
      <c r="H2773" t="s">
        <v>140</v>
      </c>
      <c r="I2773" t="s">
        <v>10</v>
      </c>
      <c r="J2773" t="s">
        <v>4150</v>
      </c>
      <c r="K2773">
        <v>50</v>
      </c>
      <c r="L2773">
        <v>79472120</v>
      </c>
      <c r="M2773" t="s">
        <v>2145</v>
      </c>
      <c r="N2773">
        <v>770</v>
      </c>
      <c r="O2773">
        <v>5378037.3046399895</v>
      </c>
      <c r="P2773" s="49" t="s">
        <v>34</v>
      </c>
      <c r="Q2773" s="49">
        <v>8750000</v>
      </c>
      <c r="R2773" s="49">
        <v>32.510452999999998</v>
      </c>
      <c r="S2773" s="49">
        <v>52.540310169999998</v>
      </c>
      <c r="T2773" s="49">
        <v>91.068026500905589</v>
      </c>
      <c r="U2773" s="49" t="s">
        <v>2146</v>
      </c>
      <c r="V2773" s="49">
        <v>0.38716777524115931</v>
      </c>
      <c r="W2773" s="49">
        <v>1.46361538099982</v>
      </c>
      <c r="X2773" s="49">
        <v>2.8030414572599698</v>
      </c>
      <c r="Y2773" s="49">
        <v>43.290639746693699</v>
      </c>
      <c r="Z2773" s="49">
        <v>0.42787999999999998</v>
      </c>
      <c r="AA2773" s="49">
        <v>144.40234570000001</v>
      </c>
      <c r="AB2773" s="49">
        <v>1.7927415840000001</v>
      </c>
      <c r="AC2773" s="51">
        <v>0.6227652678487694</v>
      </c>
      <c r="AD2773" s="53">
        <v>87500</v>
      </c>
      <c r="AE2773" s="51">
        <v>61.463283481599881</v>
      </c>
      <c r="AF2773" s="51">
        <v>162.93113608892116</v>
      </c>
      <c r="AG2773" s="51">
        <v>30.783449295217583</v>
      </c>
      <c r="AH2773" s="51">
        <v>0.17102947667323457</v>
      </c>
      <c r="AI2773" s="51">
        <v>0.18893533816898714</v>
      </c>
      <c r="AJ2773" s="51">
        <v>0.11715383591147577</v>
      </c>
      <c r="AK2773" s="51">
        <v>146.86645340688733</v>
      </c>
      <c r="AL2773" s="51">
        <v>90.004495383783379</v>
      </c>
      <c r="AM2773" s="51">
        <v>203.72841142999127</v>
      </c>
    </row>
    <row r="2774" spans="1:39">
      <c r="A2774" t="s">
        <v>5689</v>
      </c>
      <c r="B2774">
        <v>7</v>
      </c>
      <c r="C2774" t="s">
        <v>5690</v>
      </c>
      <c r="D2774" t="s">
        <v>4149</v>
      </c>
      <c r="E2774" t="s">
        <v>137</v>
      </c>
      <c r="F2774" t="s">
        <v>138</v>
      </c>
      <c r="G2774" t="s">
        <v>139</v>
      </c>
      <c r="H2774" t="s">
        <v>140</v>
      </c>
      <c r="I2774" t="s">
        <v>10</v>
      </c>
      <c r="J2774" t="s">
        <v>4150</v>
      </c>
      <c r="K2774">
        <v>50</v>
      </c>
      <c r="L2774">
        <v>79472120</v>
      </c>
      <c r="M2774" t="s">
        <v>2145</v>
      </c>
      <c r="N2774">
        <v>771</v>
      </c>
      <c r="O2774">
        <v>5385030.8511999892</v>
      </c>
      <c r="P2774" s="49" t="s">
        <v>34</v>
      </c>
      <c r="Q2774" s="49">
        <v>8750000</v>
      </c>
      <c r="R2774" s="49">
        <v>32.510452999999998</v>
      </c>
      <c r="S2774" s="49">
        <v>52.540310169999998</v>
      </c>
      <c r="T2774" s="49">
        <v>91.068026500905589</v>
      </c>
      <c r="U2774" s="49" t="s">
        <v>2146</v>
      </c>
      <c r="V2774" s="49">
        <v>0.38716777524115931</v>
      </c>
      <c r="W2774" s="49">
        <v>1.46361538099982</v>
      </c>
      <c r="X2774" s="49">
        <v>2.8030414572599698</v>
      </c>
      <c r="Y2774" s="49">
        <v>43.290639746693699</v>
      </c>
      <c r="Z2774" s="49">
        <v>0.42787999999999998</v>
      </c>
      <c r="AA2774" s="49">
        <v>144.40234570000001</v>
      </c>
      <c r="AB2774" s="49">
        <v>1.7927415840000001</v>
      </c>
      <c r="AC2774" s="51">
        <v>0.6227652678487694</v>
      </c>
      <c r="AD2774" s="53">
        <v>87500</v>
      </c>
      <c r="AE2774" s="51">
        <v>61.54320972799988</v>
      </c>
      <c r="AF2774" s="51">
        <v>163.1430101280485</v>
      </c>
      <c r="AG2774" s="51">
        <v>30.819618529843723</v>
      </c>
      <c r="AH2774" s="51">
        <v>0.17071102611302943</v>
      </c>
      <c r="AI2774" s="51">
        <v>0.1889116702312521</v>
      </c>
      <c r="AJ2774" s="51">
        <v>0.11715383591147577</v>
      </c>
      <c r="AK2774" s="51">
        <v>146.84805544011053</v>
      </c>
      <c r="AL2774" s="51">
        <v>89.993220516872512</v>
      </c>
      <c r="AM2774" s="51">
        <v>203.70289036334853</v>
      </c>
    </row>
    <row r="2775" spans="1:39">
      <c r="A2775" t="s">
        <v>5691</v>
      </c>
      <c r="B2775">
        <v>7</v>
      </c>
      <c r="C2775" t="s">
        <v>5692</v>
      </c>
      <c r="D2775" t="s">
        <v>4149</v>
      </c>
      <c r="E2775" t="s">
        <v>137</v>
      </c>
      <c r="F2775" t="s">
        <v>138</v>
      </c>
      <c r="G2775" t="s">
        <v>139</v>
      </c>
      <c r="H2775" t="s">
        <v>140</v>
      </c>
      <c r="I2775" t="s">
        <v>10</v>
      </c>
      <c r="J2775" t="s">
        <v>4150</v>
      </c>
      <c r="K2775">
        <v>50</v>
      </c>
      <c r="L2775">
        <v>79472120</v>
      </c>
      <c r="M2775" t="s">
        <v>2145</v>
      </c>
      <c r="N2775">
        <v>772</v>
      </c>
      <c r="O2775">
        <v>5392024.3977599889</v>
      </c>
      <c r="P2775" s="49" t="s">
        <v>34</v>
      </c>
      <c r="Q2775" s="49">
        <v>8750000</v>
      </c>
      <c r="R2775" s="49">
        <v>32.510452999999998</v>
      </c>
      <c r="S2775" s="49">
        <v>52.540310169999998</v>
      </c>
      <c r="T2775" s="49">
        <v>91.068026500905589</v>
      </c>
      <c r="U2775" s="49" t="s">
        <v>2146</v>
      </c>
      <c r="V2775" s="49">
        <v>0.38716777524115931</v>
      </c>
      <c r="W2775" s="49">
        <v>1.46361538099982</v>
      </c>
      <c r="X2775" s="49">
        <v>2.8030414572599698</v>
      </c>
      <c r="Y2775" s="49">
        <v>43.290639746693699</v>
      </c>
      <c r="Z2775" s="49">
        <v>0.42787999999999998</v>
      </c>
      <c r="AA2775" s="49">
        <v>144.40234570000001</v>
      </c>
      <c r="AB2775" s="49">
        <v>1.7927415840000001</v>
      </c>
      <c r="AC2775" s="51">
        <v>0.6227652678487694</v>
      </c>
      <c r="AD2775" s="53">
        <v>87500</v>
      </c>
      <c r="AE2775" s="51">
        <v>61.623135974399872</v>
      </c>
      <c r="AF2775" s="51">
        <v>163.35488416717581</v>
      </c>
      <c r="AG2775" s="51">
        <v>30.855720262648624</v>
      </c>
      <c r="AH2775" s="51">
        <v>0.1703924320015868</v>
      </c>
      <c r="AI2775" s="51">
        <v>0.18888765046701131</v>
      </c>
      <c r="AJ2775" s="51">
        <v>0.11715383591147577</v>
      </c>
      <c r="AK2775" s="51">
        <v>146.82938398552767</v>
      </c>
      <c r="AL2775" s="51">
        <v>89.981778047821024</v>
      </c>
      <c r="AM2775" s="51">
        <v>203.67698992323432</v>
      </c>
    </row>
    <row r="2776" spans="1:39">
      <c r="A2776" t="s">
        <v>5693</v>
      </c>
      <c r="B2776">
        <v>7</v>
      </c>
      <c r="C2776" t="s">
        <v>5694</v>
      </c>
      <c r="D2776" t="s">
        <v>4149</v>
      </c>
      <c r="E2776" t="s">
        <v>137</v>
      </c>
      <c r="F2776" t="s">
        <v>138</v>
      </c>
      <c r="G2776" t="s">
        <v>139</v>
      </c>
      <c r="H2776" t="s">
        <v>140</v>
      </c>
      <c r="I2776" t="s">
        <v>10</v>
      </c>
      <c r="J2776" t="s">
        <v>4150</v>
      </c>
      <c r="K2776">
        <v>50</v>
      </c>
      <c r="L2776">
        <v>79472120</v>
      </c>
      <c r="M2776" t="s">
        <v>2145</v>
      </c>
      <c r="N2776">
        <v>773</v>
      </c>
      <c r="O2776">
        <v>5399017.9443199886</v>
      </c>
      <c r="P2776" s="49" t="s">
        <v>34</v>
      </c>
      <c r="Q2776" s="49">
        <v>8750000</v>
      </c>
      <c r="R2776" s="49">
        <v>32.510452999999998</v>
      </c>
      <c r="S2776" s="49">
        <v>52.540310169999998</v>
      </c>
      <c r="T2776" s="49">
        <v>91.068026500905589</v>
      </c>
      <c r="U2776" s="49" t="s">
        <v>2146</v>
      </c>
      <c r="V2776" s="49">
        <v>0.38716777524115931</v>
      </c>
      <c r="W2776" s="49">
        <v>1.46361538099982</v>
      </c>
      <c r="X2776" s="49">
        <v>2.8030414572599698</v>
      </c>
      <c r="Y2776" s="49">
        <v>43.290639746693699</v>
      </c>
      <c r="Z2776" s="49">
        <v>0.42787999999999998</v>
      </c>
      <c r="AA2776" s="49">
        <v>144.40234570000001</v>
      </c>
      <c r="AB2776" s="49">
        <v>1.7927415840000001</v>
      </c>
      <c r="AC2776" s="51">
        <v>0.6227652678487694</v>
      </c>
      <c r="AD2776" s="53">
        <v>87500</v>
      </c>
      <c r="AE2776" s="51">
        <v>61.703062220799872</v>
      </c>
      <c r="AF2776" s="51">
        <v>163.56675820630315</v>
      </c>
      <c r="AG2776" s="51">
        <v>30.891754464011321</v>
      </c>
      <c r="AH2776" s="51">
        <v>0.1700736980854903</v>
      </c>
      <c r="AI2776" s="51">
        <v>0.18886328006237205</v>
      </c>
      <c r="AJ2776" s="51">
        <v>0.11715383591147577</v>
      </c>
      <c r="AK2776" s="51">
        <v>146.81043996514407</v>
      </c>
      <c r="AL2776" s="51">
        <v>89.970168541663455</v>
      </c>
      <c r="AM2776" s="51">
        <v>203.65071138862467</v>
      </c>
    </row>
    <row r="2777" spans="1:39">
      <c r="A2777" t="s">
        <v>5695</v>
      </c>
      <c r="B2777">
        <v>7</v>
      </c>
      <c r="C2777" t="s">
        <v>5696</v>
      </c>
      <c r="D2777" t="s">
        <v>4149</v>
      </c>
      <c r="E2777" t="s">
        <v>137</v>
      </c>
      <c r="F2777" t="s">
        <v>138</v>
      </c>
      <c r="G2777" t="s">
        <v>139</v>
      </c>
      <c r="H2777" t="s">
        <v>140</v>
      </c>
      <c r="I2777" t="s">
        <v>10</v>
      </c>
      <c r="J2777" t="s">
        <v>4150</v>
      </c>
      <c r="K2777">
        <v>50</v>
      </c>
      <c r="L2777">
        <v>79472120</v>
      </c>
      <c r="M2777" t="s">
        <v>2145</v>
      </c>
      <c r="N2777">
        <v>774</v>
      </c>
      <c r="O2777">
        <v>5406011.4908799883</v>
      </c>
      <c r="P2777" s="49" t="s">
        <v>34</v>
      </c>
      <c r="Q2777" s="49">
        <v>8750000</v>
      </c>
      <c r="R2777" s="49">
        <v>32.510452999999998</v>
      </c>
      <c r="S2777" s="49">
        <v>52.540310169999998</v>
      </c>
      <c r="T2777" s="49">
        <v>91.068026500905589</v>
      </c>
      <c r="U2777" s="49" t="s">
        <v>2146</v>
      </c>
      <c r="V2777" s="49">
        <v>0.38716777524115931</v>
      </c>
      <c r="W2777" s="49">
        <v>1.46361538099982</v>
      </c>
      <c r="X2777" s="49">
        <v>2.8030414572599698</v>
      </c>
      <c r="Y2777" s="49">
        <v>43.290639746693699</v>
      </c>
      <c r="Z2777" s="49">
        <v>0.42787999999999998</v>
      </c>
      <c r="AA2777" s="49">
        <v>144.40234570000001</v>
      </c>
      <c r="AB2777" s="49">
        <v>1.7927415840000001</v>
      </c>
      <c r="AC2777" s="51">
        <v>0.6227652678487694</v>
      </c>
      <c r="AD2777" s="53">
        <v>87500</v>
      </c>
      <c r="AE2777" s="51">
        <v>61.782988467199864</v>
      </c>
      <c r="AF2777" s="51">
        <v>163.77863224543049</v>
      </c>
      <c r="AG2777" s="51">
        <v>30.927721105102187</v>
      </c>
      <c r="AH2777" s="51">
        <v>0.16975482809977346</v>
      </c>
      <c r="AI2777" s="51">
        <v>0.18883856020213582</v>
      </c>
      <c r="AJ2777" s="51">
        <v>0.11715383591147577</v>
      </c>
      <c r="AK2777" s="51">
        <v>146.79122429994987</v>
      </c>
      <c r="AL2777" s="51">
        <v>89.958392562812278</v>
      </c>
      <c r="AM2777" s="51">
        <v>203.62405603708746</v>
      </c>
    </row>
    <row r="2778" spans="1:39">
      <c r="A2778" t="s">
        <v>5697</v>
      </c>
      <c r="B2778">
        <v>7</v>
      </c>
      <c r="C2778" t="s">
        <v>5698</v>
      </c>
      <c r="D2778" t="s">
        <v>4149</v>
      </c>
      <c r="E2778" t="s">
        <v>137</v>
      </c>
      <c r="F2778" t="s">
        <v>138</v>
      </c>
      <c r="G2778" t="s">
        <v>139</v>
      </c>
      <c r="H2778" t="s">
        <v>140</v>
      </c>
      <c r="I2778" t="s">
        <v>10</v>
      </c>
      <c r="J2778" t="s">
        <v>4150</v>
      </c>
      <c r="K2778">
        <v>50</v>
      </c>
      <c r="L2778">
        <v>79472120</v>
      </c>
      <c r="M2778" t="s">
        <v>2145</v>
      </c>
      <c r="N2778">
        <v>775</v>
      </c>
      <c r="O2778">
        <v>5413005.037439988</v>
      </c>
      <c r="P2778" s="49" t="s">
        <v>34</v>
      </c>
      <c r="Q2778" s="49">
        <v>8750000</v>
      </c>
      <c r="R2778" s="49">
        <v>32.510452999999998</v>
      </c>
      <c r="S2778" s="49">
        <v>52.540310169999998</v>
      </c>
      <c r="T2778" s="49">
        <v>91.068026500905589</v>
      </c>
      <c r="U2778" s="49" t="s">
        <v>2146</v>
      </c>
      <c r="V2778" s="49">
        <v>0.38716777524115931</v>
      </c>
      <c r="W2778" s="49">
        <v>1.46361538099982</v>
      </c>
      <c r="X2778" s="49">
        <v>2.8030414572599698</v>
      </c>
      <c r="Y2778" s="49">
        <v>43.290639746693699</v>
      </c>
      <c r="Z2778" s="49">
        <v>0.42787999999999998</v>
      </c>
      <c r="AA2778" s="49">
        <v>144.40234570000001</v>
      </c>
      <c r="AB2778" s="49">
        <v>1.7927415840000001</v>
      </c>
      <c r="AC2778" s="51">
        <v>0.6227652678487694</v>
      </c>
      <c r="AD2778" s="53">
        <v>87500</v>
      </c>
      <c r="AE2778" s="51">
        <v>61.862914713599864</v>
      </c>
      <c r="AF2778" s="51">
        <v>163.9905062845578</v>
      </c>
      <c r="AG2778" s="51">
        <v>30.96362015788041</v>
      </c>
      <c r="AH2778" s="51">
        <v>0.16943582576746222</v>
      </c>
      <c r="AI2778" s="51">
        <v>0.18881349206979128</v>
      </c>
      <c r="AJ2778" s="51">
        <v>0.11715383591147577</v>
      </c>
      <c r="AK2778" s="51">
        <v>146.77173790991475</v>
      </c>
      <c r="AL2778" s="51">
        <v>89.946450675054535</v>
      </c>
      <c r="AM2778" s="51">
        <v>203.59702514477496</v>
      </c>
    </row>
    <row r="2779" spans="1:39">
      <c r="A2779" t="s">
        <v>5699</v>
      </c>
      <c r="B2779">
        <v>7</v>
      </c>
      <c r="C2779" t="s">
        <v>5700</v>
      </c>
      <c r="D2779" t="s">
        <v>4149</v>
      </c>
      <c r="E2779" t="s">
        <v>137</v>
      </c>
      <c r="F2779" t="s">
        <v>138</v>
      </c>
      <c r="G2779" t="s">
        <v>139</v>
      </c>
      <c r="H2779" t="s">
        <v>140</v>
      </c>
      <c r="I2779" t="s">
        <v>10</v>
      </c>
      <c r="J2779" t="s">
        <v>4150</v>
      </c>
      <c r="K2779">
        <v>50</v>
      </c>
      <c r="L2779">
        <v>79472120</v>
      </c>
      <c r="M2779" t="s">
        <v>2145</v>
      </c>
      <c r="N2779">
        <v>776</v>
      </c>
      <c r="O2779">
        <v>5419998.5839999877</v>
      </c>
      <c r="P2779" s="49" t="s">
        <v>34</v>
      </c>
      <c r="Q2779" s="49">
        <v>8750000</v>
      </c>
      <c r="R2779" s="49">
        <v>32.510452999999998</v>
      </c>
      <c r="S2779" s="49">
        <v>52.540310169999998</v>
      </c>
      <c r="T2779" s="49">
        <v>91.068026500905589</v>
      </c>
      <c r="U2779" s="49" t="s">
        <v>2146</v>
      </c>
      <c r="V2779" s="49">
        <v>0.38716777524115931</v>
      </c>
      <c r="W2779" s="49">
        <v>1.46361538099982</v>
      </c>
      <c r="X2779" s="49">
        <v>2.8030414572599698</v>
      </c>
      <c r="Y2779" s="49">
        <v>43.290639746693699</v>
      </c>
      <c r="Z2779" s="49">
        <v>0.42787999999999998</v>
      </c>
      <c r="AA2779" s="49">
        <v>144.40234570000001</v>
      </c>
      <c r="AB2779" s="49">
        <v>1.7927415840000001</v>
      </c>
      <c r="AC2779" s="51">
        <v>0.6227652678487694</v>
      </c>
      <c r="AD2779" s="53">
        <v>87500</v>
      </c>
      <c r="AE2779" s="51">
        <v>61.942840959999856</v>
      </c>
      <c r="AF2779" s="51">
        <v>164.20238032368513</v>
      </c>
      <c r="AG2779" s="51">
        <v>30.999451595091529</v>
      </c>
      <c r="AH2779" s="51">
        <v>0.16911669479989419</v>
      </c>
      <c r="AI2779" s="51">
        <v>0.18878807684750754</v>
      </c>
      <c r="AJ2779" s="51">
        <v>0.11715383591147577</v>
      </c>
      <c r="AK2779" s="51">
        <v>146.75198171398267</v>
      </c>
      <c r="AL2779" s="51">
        <v>89.934343441548705</v>
      </c>
      <c r="AM2779" s="51">
        <v>203.5696199864166</v>
      </c>
    </row>
    <row r="2780" spans="1:39">
      <c r="A2780" t="s">
        <v>5701</v>
      </c>
      <c r="B2780">
        <v>7</v>
      </c>
      <c r="C2780" t="s">
        <v>5702</v>
      </c>
      <c r="D2780" t="s">
        <v>4149</v>
      </c>
      <c r="E2780" t="s">
        <v>137</v>
      </c>
      <c r="F2780" t="s">
        <v>138</v>
      </c>
      <c r="G2780" t="s">
        <v>139</v>
      </c>
      <c r="H2780" t="s">
        <v>140</v>
      </c>
      <c r="I2780" t="s">
        <v>10</v>
      </c>
      <c r="J2780" t="s">
        <v>4150</v>
      </c>
      <c r="K2780">
        <v>50</v>
      </c>
      <c r="L2780">
        <v>79472120</v>
      </c>
      <c r="M2780" t="s">
        <v>2145</v>
      </c>
      <c r="N2780">
        <v>777</v>
      </c>
      <c r="O2780">
        <v>5426992.1305599874</v>
      </c>
      <c r="P2780" s="49" t="s">
        <v>34</v>
      </c>
      <c r="Q2780" s="49">
        <v>8750000</v>
      </c>
      <c r="R2780" s="49">
        <v>32.510452999999998</v>
      </c>
      <c r="S2780" s="49">
        <v>52.540310169999998</v>
      </c>
      <c r="T2780" s="49">
        <v>91.068026500905589</v>
      </c>
      <c r="U2780" s="49" t="s">
        <v>2146</v>
      </c>
      <c r="V2780" s="49">
        <v>0.38716777524115931</v>
      </c>
      <c r="W2780" s="49">
        <v>1.46361538099982</v>
      </c>
      <c r="X2780" s="49">
        <v>2.8030414572599698</v>
      </c>
      <c r="Y2780" s="49">
        <v>43.290639746693699</v>
      </c>
      <c r="Z2780" s="49">
        <v>0.42787999999999998</v>
      </c>
      <c r="AA2780" s="49">
        <v>144.40234570000001</v>
      </c>
      <c r="AB2780" s="49">
        <v>1.7927415840000001</v>
      </c>
      <c r="AC2780" s="51">
        <v>0.6227652678487694</v>
      </c>
      <c r="AD2780" s="53">
        <v>87500</v>
      </c>
      <c r="AE2780" s="51">
        <v>62.022767206399855</v>
      </c>
      <c r="AF2780" s="51">
        <v>164.41425436281247</v>
      </c>
      <c r="AG2780" s="51">
        <v>31.035215390264877</v>
      </c>
      <c r="AH2780" s="51">
        <v>0.16879743889648713</v>
      </c>
      <c r="AI2780" s="51">
        <v>0.18876231571612737</v>
      </c>
      <c r="AJ2780" s="51">
        <v>0.11715383591147577</v>
      </c>
      <c r="AK2780" s="51">
        <v>146.73195663006655</v>
      </c>
      <c r="AL2780" s="51">
        <v>89.922071424821411</v>
      </c>
      <c r="AM2780" s="51">
        <v>203.54184183531166</v>
      </c>
    </row>
    <row r="2781" spans="1:39">
      <c r="A2781" t="s">
        <v>5703</v>
      </c>
      <c r="B2781">
        <v>7</v>
      </c>
      <c r="C2781" t="s">
        <v>5704</v>
      </c>
      <c r="D2781" t="s">
        <v>4149</v>
      </c>
      <c r="E2781" t="s">
        <v>137</v>
      </c>
      <c r="F2781" t="s">
        <v>138</v>
      </c>
      <c r="G2781" t="s">
        <v>139</v>
      </c>
      <c r="H2781" t="s">
        <v>140</v>
      </c>
      <c r="I2781" t="s">
        <v>10</v>
      </c>
      <c r="J2781" t="s">
        <v>4150</v>
      </c>
      <c r="K2781">
        <v>50</v>
      </c>
      <c r="L2781">
        <v>79472120</v>
      </c>
      <c r="M2781" t="s">
        <v>2145</v>
      </c>
      <c r="N2781">
        <v>778</v>
      </c>
      <c r="O2781">
        <v>5433985.6771199871</v>
      </c>
      <c r="P2781" s="49" t="s">
        <v>34</v>
      </c>
      <c r="Q2781" s="49">
        <v>8750000</v>
      </c>
      <c r="R2781" s="49">
        <v>32.510452999999998</v>
      </c>
      <c r="S2781" s="49">
        <v>52.540310169999998</v>
      </c>
      <c r="T2781" s="49">
        <v>91.068026500905589</v>
      </c>
      <c r="U2781" s="49" t="s">
        <v>2146</v>
      </c>
      <c r="V2781" s="49">
        <v>0.38716777524115931</v>
      </c>
      <c r="W2781" s="49">
        <v>1.46361538099982</v>
      </c>
      <c r="X2781" s="49">
        <v>2.8030414572599698</v>
      </c>
      <c r="Y2781" s="49">
        <v>43.290639746693699</v>
      </c>
      <c r="Z2781" s="49">
        <v>0.42787999999999998</v>
      </c>
      <c r="AA2781" s="49">
        <v>144.40234570000001</v>
      </c>
      <c r="AB2781" s="49">
        <v>1.7927415840000001</v>
      </c>
      <c r="AC2781" s="51">
        <v>0.6227652678487694</v>
      </c>
      <c r="AD2781" s="53">
        <v>87500</v>
      </c>
      <c r="AE2781" s="51">
        <v>62.102693452799855</v>
      </c>
      <c r="AF2781" s="51">
        <v>164.62612840193978</v>
      </c>
      <c r="AG2781" s="51">
        <v>31.070911517711121</v>
      </c>
      <c r="AH2781" s="51">
        <v>0.1684780617449535</v>
      </c>
      <c r="AI2781" s="51">
        <v>0.1887362098551606</v>
      </c>
      <c r="AJ2781" s="51">
        <v>0.11715383591147577</v>
      </c>
      <c r="AK2781" s="51">
        <v>146.71166357504316</v>
      </c>
      <c r="AL2781" s="51">
        <v>89.909635186764277</v>
      </c>
      <c r="AM2781" s="51">
        <v>203.51369196332206</v>
      </c>
    </row>
    <row r="2782" spans="1:39">
      <c r="A2782" t="s">
        <v>5705</v>
      </c>
      <c r="B2782">
        <v>7</v>
      </c>
      <c r="C2782" t="s">
        <v>5706</v>
      </c>
      <c r="D2782" t="s">
        <v>4149</v>
      </c>
      <c r="E2782" t="s">
        <v>137</v>
      </c>
      <c r="F2782" t="s">
        <v>138</v>
      </c>
      <c r="G2782" t="s">
        <v>139</v>
      </c>
      <c r="H2782" t="s">
        <v>140</v>
      </c>
      <c r="I2782" t="s">
        <v>10</v>
      </c>
      <c r="J2782" t="s">
        <v>4150</v>
      </c>
      <c r="K2782">
        <v>50</v>
      </c>
      <c r="L2782">
        <v>79472120</v>
      </c>
      <c r="M2782" t="s">
        <v>2145</v>
      </c>
      <c r="N2782">
        <v>779</v>
      </c>
      <c r="O2782">
        <v>5440979.2236799868</v>
      </c>
      <c r="P2782" s="49" t="s">
        <v>34</v>
      </c>
      <c r="Q2782" s="49">
        <v>8750000</v>
      </c>
      <c r="R2782" s="49">
        <v>32.510452999999998</v>
      </c>
      <c r="S2782" s="49">
        <v>52.540310169999998</v>
      </c>
      <c r="T2782" s="49">
        <v>91.068026500905589</v>
      </c>
      <c r="U2782" s="49" t="s">
        <v>2146</v>
      </c>
      <c r="V2782" s="49">
        <v>0.38716777524115931</v>
      </c>
      <c r="W2782" s="49">
        <v>1.46361538099982</v>
      </c>
      <c r="X2782" s="49">
        <v>2.8030414572599698</v>
      </c>
      <c r="Y2782" s="49">
        <v>43.290639746693699</v>
      </c>
      <c r="Z2782" s="49">
        <v>0.42787999999999998</v>
      </c>
      <c r="AA2782" s="49">
        <v>144.40234570000001</v>
      </c>
      <c r="AB2782" s="49">
        <v>1.7927415840000001</v>
      </c>
      <c r="AC2782" s="51">
        <v>0.6227652678487694</v>
      </c>
      <c r="AD2782" s="53">
        <v>87500</v>
      </c>
      <c r="AE2782" s="51">
        <v>62.182619699199847</v>
      </c>
      <c r="AF2782" s="51">
        <v>164.83800244106712</v>
      </c>
      <c r="AG2782" s="51">
        <v>31.106539952519725</v>
      </c>
      <c r="AH2782" s="51">
        <v>0.16815856702099921</v>
      </c>
      <c r="AI2782" s="51">
        <v>0.18870976044277735</v>
      </c>
      <c r="AJ2782" s="51">
        <v>0.11715383591147577</v>
      </c>
      <c r="AK2782" s="51">
        <v>146.69110346474793</v>
      </c>
      <c r="AL2782" s="51">
        <v>89.897035288630761</v>
      </c>
      <c r="AM2782" s="51">
        <v>203.48517164086508</v>
      </c>
    </row>
    <row r="2783" spans="1:39">
      <c r="A2783" t="s">
        <v>5707</v>
      </c>
      <c r="B2783">
        <v>7</v>
      </c>
      <c r="C2783" t="s">
        <v>5708</v>
      </c>
      <c r="D2783" t="s">
        <v>4149</v>
      </c>
      <c r="E2783" t="s">
        <v>137</v>
      </c>
      <c r="F2783" t="s">
        <v>138</v>
      </c>
      <c r="G2783" t="s">
        <v>139</v>
      </c>
      <c r="H2783" t="s">
        <v>140</v>
      </c>
      <c r="I2783" t="s">
        <v>10</v>
      </c>
      <c r="J2783" t="s">
        <v>4150</v>
      </c>
      <c r="K2783">
        <v>50</v>
      </c>
      <c r="L2783">
        <v>79472120</v>
      </c>
      <c r="M2783" t="s">
        <v>2145</v>
      </c>
      <c r="N2783">
        <v>780</v>
      </c>
      <c r="O2783">
        <v>5447972.7702399865</v>
      </c>
      <c r="P2783" s="49" t="s">
        <v>34</v>
      </c>
      <c r="Q2783" s="49">
        <v>8750000</v>
      </c>
      <c r="R2783" s="49">
        <v>32.510452999999998</v>
      </c>
      <c r="S2783" s="49">
        <v>52.540310169999998</v>
      </c>
      <c r="T2783" s="49">
        <v>91.068026500905589</v>
      </c>
      <c r="U2783" s="49" t="s">
        <v>2146</v>
      </c>
      <c r="V2783" s="49">
        <v>0.38716777524115931</v>
      </c>
      <c r="W2783" s="49">
        <v>1.46361538099982</v>
      </c>
      <c r="X2783" s="49">
        <v>2.8030414572599698</v>
      </c>
      <c r="Y2783" s="49">
        <v>43.290639746693699</v>
      </c>
      <c r="Z2783" s="49">
        <v>0.42787999999999998</v>
      </c>
      <c r="AA2783" s="49">
        <v>144.40234570000001</v>
      </c>
      <c r="AB2783" s="49">
        <v>1.7927415840000001</v>
      </c>
      <c r="AC2783" s="51">
        <v>0.6227652678487694</v>
      </c>
      <c r="AD2783" s="53">
        <v>87500</v>
      </c>
      <c r="AE2783" s="51">
        <v>62.262545945599847</v>
      </c>
      <c r="AF2783" s="51">
        <v>165.04987648019446</v>
      </c>
      <c r="AG2783" s="51">
        <v>31.142100670556459</v>
      </c>
      <c r="AH2783" s="51">
        <v>0.16783895838867782</v>
      </c>
      <c r="AI2783" s="51">
        <v>0.18868296865580161</v>
      </c>
      <c r="AJ2783" s="51">
        <v>0.11715383591147577</v>
      </c>
      <c r="AK2783" s="51">
        <v>146.6702772139698</v>
      </c>
      <c r="AL2783" s="51">
        <v>89.884272291033014</v>
      </c>
      <c r="AM2783" s="51">
        <v>203.45628213690657</v>
      </c>
    </row>
    <row r="2784" spans="1:39">
      <c r="A2784" t="s">
        <v>5709</v>
      </c>
      <c r="B2784">
        <v>7</v>
      </c>
      <c r="C2784" t="s">
        <v>5710</v>
      </c>
      <c r="D2784" t="s">
        <v>4149</v>
      </c>
      <c r="E2784" t="s">
        <v>137</v>
      </c>
      <c r="F2784" t="s">
        <v>138</v>
      </c>
      <c r="G2784" t="s">
        <v>139</v>
      </c>
      <c r="H2784" t="s">
        <v>140</v>
      </c>
      <c r="I2784" t="s">
        <v>10</v>
      </c>
      <c r="J2784" t="s">
        <v>4150</v>
      </c>
      <c r="K2784">
        <v>50</v>
      </c>
      <c r="L2784">
        <v>79472120</v>
      </c>
      <c r="M2784" t="s">
        <v>2145</v>
      </c>
      <c r="N2784">
        <v>781</v>
      </c>
      <c r="O2784">
        <v>5454966.3167999862</v>
      </c>
      <c r="P2784" s="49" t="s">
        <v>34</v>
      </c>
      <c r="Q2784" s="49">
        <v>8750000</v>
      </c>
      <c r="R2784" s="49">
        <v>32.510452999999998</v>
      </c>
      <c r="S2784" s="49">
        <v>52.540310169999998</v>
      </c>
      <c r="T2784" s="49">
        <v>91.068026500905589</v>
      </c>
      <c r="U2784" s="49" t="s">
        <v>2146</v>
      </c>
      <c r="V2784" s="49">
        <v>0.38716777524115931</v>
      </c>
      <c r="W2784" s="49">
        <v>1.46361538099982</v>
      </c>
      <c r="X2784" s="49">
        <v>2.8030414572599698</v>
      </c>
      <c r="Y2784" s="49">
        <v>43.290639746693699</v>
      </c>
      <c r="Z2784" s="49">
        <v>0.42787999999999998</v>
      </c>
      <c r="AA2784" s="49">
        <v>144.40234570000001</v>
      </c>
      <c r="AB2784" s="49">
        <v>1.7927415840000001</v>
      </c>
      <c r="AC2784" s="51">
        <v>0.6227652678487694</v>
      </c>
      <c r="AD2784" s="53">
        <v>87500</v>
      </c>
      <c r="AE2784" s="51">
        <v>62.342472191999839</v>
      </c>
      <c r="AF2784" s="51">
        <v>165.26175051932177</v>
      </c>
      <c r="AG2784" s="51">
        <v>31.177593648460832</v>
      </c>
      <c r="AH2784" s="51">
        <v>0.16751923949986847</v>
      </c>
      <c r="AI2784" s="51">
        <v>0.18865583566970426</v>
      </c>
      <c r="AJ2784" s="51">
        <v>0.11715383591147577</v>
      </c>
      <c r="AK2784" s="51">
        <v>146.6491857364459</v>
      </c>
      <c r="AL2784" s="51">
        <v>89.871346753938596</v>
      </c>
      <c r="AM2784" s="51">
        <v>203.42702471895322</v>
      </c>
    </row>
    <row r="2785" spans="1:39">
      <c r="A2785" t="s">
        <v>5711</v>
      </c>
      <c r="B2785">
        <v>7</v>
      </c>
      <c r="C2785" t="s">
        <v>5712</v>
      </c>
      <c r="D2785" t="s">
        <v>4149</v>
      </c>
      <c r="E2785" t="s">
        <v>137</v>
      </c>
      <c r="F2785" t="s">
        <v>138</v>
      </c>
      <c r="G2785" t="s">
        <v>139</v>
      </c>
      <c r="H2785" t="s">
        <v>140</v>
      </c>
      <c r="I2785" t="s">
        <v>10</v>
      </c>
      <c r="J2785" t="s">
        <v>4150</v>
      </c>
      <c r="K2785">
        <v>50</v>
      </c>
      <c r="L2785">
        <v>79472120</v>
      </c>
      <c r="M2785" t="s">
        <v>2145</v>
      </c>
      <c r="N2785">
        <v>782</v>
      </c>
      <c r="O2785">
        <v>5461959.8633599859</v>
      </c>
      <c r="P2785" s="49" t="s">
        <v>34</v>
      </c>
      <c r="Q2785" s="49">
        <v>8750000</v>
      </c>
      <c r="R2785" s="49">
        <v>32.510452999999998</v>
      </c>
      <c r="S2785" s="49">
        <v>52.540310169999998</v>
      </c>
      <c r="T2785" s="49">
        <v>91.068026500905589</v>
      </c>
      <c r="U2785" s="49" t="s">
        <v>2146</v>
      </c>
      <c r="V2785" s="49">
        <v>0.38716777524115931</v>
      </c>
      <c r="W2785" s="49">
        <v>1.46361538099982</v>
      </c>
      <c r="X2785" s="49">
        <v>2.8030414572599698</v>
      </c>
      <c r="Y2785" s="49">
        <v>43.290639746693699</v>
      </c>
      <c r="Z2785" s="49">
        <v>0.42787999999999998</v>
      </c>
      <c r="AA2785" s="49">
        <v>144.40234570000001</v>
      </c>
      <c r="AB2785" s="49">
        <v>1.7927415840000001</v>
      </c>
      <c r="AC2785" s="51">
        <v>0.6227652678487694</v>
      </c>
      <c r="AD2785" s="53">
        <v>87500</v>
      </c>
      <c r="AE2785" s="51">
        <v>62.422398438399838</v>
      </c>
      <c r="AF2785" s="51">
        <v>165.4736245584491</v>
      </c>
      <c r="AG2785" s="51">
        <v>31.213018863643644</v>
      </c>
      <c r="AH2785" s="51">
        <v>0.16719941399484656</v>
      </c>
      <c r="AI2785" s="51">
        <v>0.18862836265859689</v>
      </c>
      <c r="AJ2785" s="51">
        <v>0.11715383591147577</v>
      </c>
      <c r="AK2785" s="51">
        <v>146.62782994485684</v>
      </c>
      <c r="AL2785" s="51">
        <v>89.858259236667578</v>
      </c>
      <c r="AM2785" s="51">
        <v>203.39740065304611</v>
      </c>
    </row>
    <row r="2786" spans="1:39">
      <c r="A2786" t="s">
        <v>5713</v>
      </c>
      <c r="B2786">
        <v>7</v>
      </c>
      <c r="C2786" t="s">
        <v>5714</v>
      </c>
      <c r="D2786" t="s">
        <v>4149</v>
      </c>
      <c r="E2786" t="s">
        <v>137</v>
      </c>
      <c r="F2786" t="s">
        <v>138</v>
      </c>
      <c r="G2786" t="s">
        <v>139</v>
      </c>
      <c r="H2786" t="s">
        <v>140</v>
      </c>
      <c r="I2786" t="s">
        <v>10</v>
      </c>
      <c r="J2786" t="s">
        <v>4150</v>
      </c>
      <c r="K2786">
        <v>50</v>
      </c>
      <c r="L2786">
        <v>79472120</v>
      </c>
      <c r="M2786" t="s">
        <v>2145</v>
      </c>
      <c r="N2786">
        <v>783</v>
      </c>
      <c r="O2786">
        <v>5468953.4099199856</v>
      </c>
      <c r="P2786" s="49" t="s">
        <v>34</v>
      </c>
      <c r="Q2786" s="49">
        <v>8750000</v>
      </c>
      <c r="R2786" s="49">
        <v>32.510452999999998</v>
      </c>
      <c r="S2786" s="49">
        <v>52.540310169999998</v>
      </c>
      <c r="T2786" s="49">
        <v>91.068026500905589</v>
      </c>
      <c r="U2786" s="49" t="s">
        <v>2146</v>
      </c>
      <c r="V2786" s="49">
        <v>0.38716777524115931</v>
      </c>
      <c r="W2786" s="49">
        <v>1.46361538099982</v>
      </c>
      <c r="X2786" s="49">
        <v>2.8030414572599698</v>
      </c>
      <c r="Y2786" s="49">
        <v>43.290639746693699</v>
      </c>
      <c r="Z2786" s="49">
        <v>0.42787999999999998</v>
      </c>
      <c r="AA2786" s="49">
        <v>144.40234570000001</v>
      </c>
      <c r="AB2786" s="49">
        <v>1.7927415840000001</v>
      </c>
      <c r="AC2786" s="51">
        <v>0.6227652678487694</v>
      </c>
      <c r="AD2786" s="53">
        <v>87500</v>
      </c>
      <c r="AE2786" s="51">
        <v>62.502324684799838</v>
      </c>
      <c r="AF2786" s="51">
        <v>165.68549859757644</v>
      </c>
      <c r="AG2786" s="51">
        <v>31.248376294284416</v>
      </c>
      <c r="AH2786" s="51">
        <v>0.16687948550186549</v>
      </c>
      <c r="AI2786" s="51">
        <v>0.18860055079522511</v>
      </c>
      <c r="AJ2786" s="51">
        <v>0.11715383591147577</v>
      </c>
      <c r="AK2786" s="51">
        <v>146.60621075082128</v>
      </c>
      <c r="AL2786" s="51">
        <v>89.845010297889274</v>
      </c>
      <c r="AM2786" s="51">
        <v>203.36741120375328</v>
      </c>
    </row>
    <row r="2787" spans="1:39">
      <c r="A2787" t="s">
        <v>5715</v>
      </c>
      <c r="B2787">
        <v>7</v>
      </c>
      <c r="C2787" t="s">
        <v>5716</v>
      </c>
      <c r="D2787" t="s">
        <v>4149</v>
      </c>
      <c r="E2787" t="s">
        <v>137</v>
      </c>
      <c r="F2787" t="s">
        <v>138</v>
      </c>
      <c r="G2787" t="s">
        <v>139</v>
      </c>
      <c r="H2787" t="s">
        <v>140</v>
      </c>
      <c r="I2787" t="s">
        <v>10</v>
      </c>
      <c r="J2787" t="s">
        <v>4150</v>
      </c>
      <c r="K2787">
        <v>50</v>
      </c>
      <c r="L2787">
        <v>79472120</v>
      </c>
      <c r="M2787" t="s">
        <v>2145</v>
      </c>
      <c r="N2787">
        <v>784</v>
      </c>
      <c r="O2787">
        <v>5475946.9564799853</v>
      </c>
      <c r="P2787" s="49" t="s">
        <v>34</v>
      </c>
      <c r="Q2787" s="49">
        <v>8750000</v>
      </c>
      <c r="R2787" s="49">
        <v>32.510452999999998</v>
      </c>
      <c r="S2787" s="49">
        <v>52.540310169999998</v>
      </c>
      <c r="T2787" s="49">
        <v>91.068026500905589</v>
      </c>
      <c r="U2787" s="49" t="s">
        <v>2146</v>
      </c>
      <c r="V2787" s="49">
        <v>0.38716777524115931</v>
      </c>
      <c r="W2787" s="49">
        <v>1.46361538099982</v>
      </c>
      <c r="X2787" s="49">
        <v>2.8030414572599698</v>
      </c>
      <c r="Y2787" s="49">
        <v>43.290639746693699</v>
      </c>
      <c r="Z2787" s="49">
        <v>0.42787999999999998</v>
      </c>
      <c r="AA2787" s="49">
        <v>144.40234570000001</v>
      </c>
      <c r="AB2787" s="49">
        <v>1.7927415840000001</v>
      </c>
      <c r="AC2787" s="51">
        <v>0.6227652678487694</v>
      </c>
      <c r="AD2787" s="53">
        <v>87500</v>
      </c>
      <c r="AE2787" s="51">
        <v>62.58225093119983</v>
      </c>
      <c r="AF2787" s="51">
        <v>165.89737263670375</v>
      </c>
      <c r="AG2787" s="51">
        <v>31.283665919328882</v>
      </c>
      <c r="AH2787" s="51">
        <v>0.16655945763728972</v>
      </c>
      <c r="AI2787" s="51">
        <v>0.18857240125096211</v>
      </c>
      <c r="AJ2787" s="51">
        <v>0.11715383591147577</v>
      </c>
      <c r="AK2787" s="51">
        <v>146.58432906489111</v>
      </c>
      <c r="AL2787" s="51">
        <v>89.831600495619213</v>
      </c>
      <c r="AM2787" s="51">
        <v>203.33705763416299</v>
      </c>
    </row>
    <row r="2788" spans="1:39">
      <c r="A2788" t="s">
        <v>5717</v>
      </c>
      <c r="B2788">
        <v>7</v>
      </c>
      <c r="C2788" t="s">
        <v>5718</v>
      </c>
      <c r="D2788" t="s">
        <v>4149</v>
      </c>
      <c r="E2788" t="s">
        <v>137</v>
      </c>
      <c r="F2788" t="s">
        <v>138</v>
      </c>
      <c r="G2788" t="s">
        <v>139</v>
      </c>
      <c r="H2788" t="s">
        <v>140</v>
      </c>
      <c r="I2788" t="s">
        <v>10</v>
      </c>
      <c r="J2788" t="s">
        <v>4150</v>
      </c>
      <c r="K2788">
        <v>50</v>
      </c>
      <c r="L2788">
        <v>79472120</v>
      </c>
      <c r="M2788" t="s">
        <v>2145</v>
      </c>
      <c r="N2788">
        <v>785</v>
      </c>
      <c r="O2788">
        <v>5482940.503039985</v>
      </c>
      <c r="P2788" s="49" t="s">
        <v>34</v>
      </c>
      <c r="Q2788" s="49">
        <v>8750000</v>
      </c>
      <c r="R2788" s="49">
        <v>32.510452999999998</v>
      </c>
      <c r="S2788" s="49">
        <v>52.540310169999998</v>
      </c>
      <c r="T2788" s="49">
        <v>91.068026500905589</v>
      </c>
      <c r="U2788" s="49" t="s">
        <v>2146</v>
      </c>
      <c r="V2788" s="49">
        <v>0.38716777524115931</v>
      </c>
      <c r="W2788" s="49">
        <v>1.46361538099982</v>
      </c>
      <c r="X2788" s="49">
        <v>2.8030414572599698</v>
      </c>
      <c r="Y2788" s="49">
        <v>43.290639746693699</v>
      </c>
      <c r="Z2788" s="49">
        <v>0.42787999999999998</v>
      </c>
      <c r="AA2788" s="49">
        <v>144.40234570000001</v>
      </c>
      <c r="AB2788" s="49">
        <v>1.7927415840000001</v>
      </c>
      <c r="AC2788" s="51">
        <v>0.6227652678487694</v>
      </c>
      <c r="AD2788" s="53">
        <v>87500</v>
      </c>
      <c r="AE2788" s="51">
        <v>62.66217717759983</v>
      </c>
      <c r="AF2788" s="51">
        <v>166.10924667583109</v>
      </c>
      <c r="AG2788" s="51">
        <v>31.318887718486444</v>
      </c>
      <c r="AH2788" s="51">
        <v>0.16623933400539398</v>
      </c>
      <c r="AI2788" s="51">
        <v>0.18854391519580196</v>
      </c>
      <c r="AJ2788" s="51">
        <v>0.11715383591147577</v>
      </c>
      <c r="AK2788" s="51">
        <v>146.56218579654612</v>
      </c>
      <c r="AL2788" s="51">
        <v>89.818030387215927</v>
      </c>
      <c r="AM2788" s="51">
        <v>203.30634120587632</v>
      </c>
    </row>
    <row r="2789" spans="1:39">
      <c r="A2789" t="s">
        <v>5719</v>
      </c>
      <c r="B2789">
        <v>7</v>
      </c>
      <c r="C2789" t="s">
        <v>5720</v>
      </c>
      <c r="D2789" t="s">
        <v>4149</v>
      </c>
      <c r="E2789" t="s">
        <v>137</v>
      </c>
      <c r="F2789" t="s">
        <v>138</v>
      </c>
      <c r="G2789" t="s">
        <v>139</v>
      </c>
      <c r="H2789" t="s">
        <v>140</v>
      </c>
      <c r="I2789" t="s">
        <v>10</v>
      </c>
      <c r="J2789" t="s">
        <v>4150</v>
      </c>
      <c r="K2789">
        <v>50</v>
      </c>
      <c r="L2789">
        <v>79472120</v>
      </c>
      <c r="M2789" t="s">
        <v>2145</v>
      </c>
      <c r="N2789">
        <v>786</v>
      </c>
      <c r="O2789">
        <v>5489934.0495999847</v>
      </c>
      <c r="P2789" s="49" t="s">
        <v>34</v>
      </c>
      <c r="Q2789" s="49">
        <v>8750000</v>
      </c>
      <c r="R2789" s="49">
        <v>32.510452999999998</v>
      </c>
      <c r="S2789" s="49">
        <v>52.540310169999998</v>
      </c>
      <c r="T2789" s="49">
        <v>91.068026500905589</v>
      </c>
      <c r="U2789" s="49" t="s">
        <v>2146</v>
      </c>
      <c r="V2789" s="49">
        <v>0.38716777524115931</v>
      </c>
      <c r="W2789" s="49">
        <v>1.46361538099982</v>
      </c>
      <c r="X2789" s="49">
        <v>2.8030414572599698</v>
      </c>
      <c r="Y2789" s="49">
        <v>43.290639746693699</v>
      </c>
      <c r="Z2789" s="49">
        <v>0.42787999999999998</v>
      </c>
      <c r="AA2789" s="49">
        <v>144.40234570000001</v>
      </c>
      <c r="AB2789" s="49">
        <v>1.7927415840000001</v>
      </c>
      <c r="AC2789" s="51">
        <v>0.6227652678487694</v>
      </c>
      <c r="AD2789" s="53">
        <v>87500</v>
      </c>
      <c r="AE2789" s="51">
        <v>62.742103423999822</v>
      </c>
      <c r="AF2789" s="51">
        <v>166.3211207149584</v>
      </c>
      <c r="AG2789" s="51">
        <v>31.35404167222767</v>
      </c>
      <c r="AH2789" s="51">
        <v>0.16591911819882152</v>
      </c>
      <c r="AI2789" s="51">
        <v>0.18851509379835357</v>
      </c>
      <c r="AJ2789" s="51">
        <v>0.11715383591147577</v>
      </c>
      <c r="AK2789" s="51">
        <v>146.53978185418947</v>
      </c>
      <c r="AL2789" s="51">
        <v>89.804300529378125</v>
      </c>
      <c r="AM2789" s="51">
        <v>203.27526317900077</v>
      </c>
    </row>
    <row r="2790" spans="1:39">
      <c r="A2790" t="s">
        <v>5721</v>
      </c>
      <c r="B2790">
        <v>7</v>
      </c>
      <c r="C2790" t="s">
        <v>5722</v>
      </c>
      <c r="D2790" t="s">
        <v>4149</v>
      </c>
      <c r="E2790" t="s">
        <v>137</v>
      </c>
      <c r="F2790" t="s">
        <v>138</v>
      </c>
      <c r="G2790" t="s">
        <v>139</v>
      </c>
      <c r="H2790" t="s">
        <v>140</v>
      </c>
      <c r="I2790" t="s">
        <v>10</v>
      </c>
      <c r="J2790" t="s">
        <v>4150</v>
      </c>
      <c r="K2790">
        <v>50</v>
      </c>
      <c r="L2790">
        <v>79472120</v>
      </c>
      <c r="M2790" t="s">
        <v>2145</v>
      </c>
      <c r="N2790">
        <v>787</v>
      </c>
      <c r="O2790">
        <v>5496927.5961599844</v>
      </c>
      <c r="P2790" s="49" t="s">
        <v>34</v>
      </c>
      <c r="Q2790" s="49">
        <v>8750000</v>
      </c>
      <c r="R2790" s="49">
        <v>32.510452999999998</v>
      </c>
      <c r="S2790" s="49">
        <v>52.540310169999998</v>
      </c>
      <c r="T2790" s="49">
        <v>91.068026500905589</v>
      </c>
      <c r="U2790" s="49" t="s">
        <v>2146</v>
      </c>
      <c r="V2790" s="49">
        <v>0.38716777524115931</v>
      </c>
      <c r="W2790" s="49">
        <v>1.46361538099982</v>
      </c>
      <c r="X2790" s="49">
        <v>2.8030414572599698</v>
      </c>
      <c r="Y2790" s="49">
        <v>43.290639746693699</v>
      </c>
      <c r="Z2790" s="49">
        <v>0.42787999999999998</v>
      </c>
      <c r="AA2790" s="49">
        <v>144.40234570000001</v>
      </c>
      <c r="AB2790" s="49">
        <v>1.7927415840000001</v>
      </c>
      <c r="AC2790" s="51">
        <v>0.6227652678487694</v>
      </c>
      <c r="AD2790" s="53">
        <v>87500</v>
      </c>
      <c r="AE2790" s="51">
        <v>62.822029670399822</v>
      </c>
      <c r="AF2790" s="51">
        <v>166.53299475408573</v>
      </c>
      <c r="AG2790" s="51">
        <v>31.389127761781761</v>
      </c>
      <c r="AH2790" s="51">
        <v>0.16559881379806468</v>
      </c>
      <c r="AI2790" s="51">
        <v>0.18848593822583412</v>
      </c>
      <c r="AJ2790" s="51">
        <v>0.11715383591147577</v>
      </c>
      <c r="AK2790" s="51">
        <v>146.51711814514235</v>
      </c>
      <c r="AL2790" s="51">
        <v>89.790411478141493</v>
      </c>
      <c r="AM2790" s="51">
        <v>203.2438248121432</v>
      </c>
    </row>
    <row r="2791" spans="1:39">
      <c r="A2791" t="s">
        <v>5723</v>
      </c>
      <c r="B2791">
        <v>7</v>
      </c>
      <c r="C2791" t="s">
        <v>5724</v>
      </c>
      <c r="D2791" t="s">
        <v>4149</v>
      </c>
      <c r="E2791" t="s">
        <v>137</v>
      </c>
      <c r="F2791" t="s">
        <v>138</v>
      </c>
      <c r="G2791" t="s">
        <v>139</v>
      </c>
      <c r="H2791" t="s">
        <v>140</v>
      </c>
      <c r="I2791" t="s">
        <v>10</v>
      </c>
      <c r="J2791" t="s">
        <v>4150</v>
      </c>
      <c r="K2791">
        <v>50</v>
      </c>
      <c r="L2791">
        <v>79472120</v>
      </c>
      <c r="M2791" t="s">
        <v>2145</v>
      </c>
      <c r="N2791">
        <v>788</v>
      </c>
      <c r="O2791">
        <v>5503921.1427199841</v>
      </c>
      <c r="P2791" s="49" t="s">
        <v>34</v>
      </c>
      <c r="Q2791" s="49">
        <v>8750000</v>
      </c>
      <c r="R2791" s="49">
        <v>32.510452999999998</v>
      </c>
      <c r="S2791" s="49">
        <v>52.540310169999998</v>
      </c>
      <c r="T2791" s="49">
        <v>91.068026500905589</v>
      </c>
      <c r="U2791" s="49" t="s">
        <v>2146</v>
      </c>
      <c r="V2791" s="49">
        <v>0.38716777524115931</v>
      </c>
      <c r="W2791" s="49">
        <v>1.46361538099982</v>
      </c>
      <c r="X2791" s="49">
        <v>2.8030414572599698</v>
      </c>
      <c r="Y2791" s="49">
        <v>43.290639746693699</v>
      </c>
      <c r="Z2791" s="49">
        <v>0.42787999999999998</v>
      </c>
      <c r="AA2791" s="49">
        <v>144.40234570000001</v>
      </c>
      <c r="AB2791" s="49">
        <v>1.7927415840000001</v>
      </c>
      <c r="AC2791" s="51">
        <v>0.6227652678487694</v>
      </c>
      <c r="AD2791" s="53">
        <v>87500</v>
      </c>
      <c r="AE2791" s="51">
        <v>62.901955916799821</v>
      </c>
      <c r="AF2791" s="51">
        <v>166.74486879321307</v>
      </c>
      <c r="AG2791" s="51">
        <v>31.424145969133981</v>
      </c>
      <c r="AH2791" s="51">
        <v>0.16527842437163176</v>
      </c>
      <c r="AI2791" s="51">
        <v>0.18845644964406258</v>
      </c>
      <c r="AJ2791" s="51">
        <v>0.11715383591147577</v>
      </c>
      <c r="AK2791" s="51">
        <v>146.49419557563917</v>
      </c>
      <c r="AL2791" s="51">
        <v>89.77636378887567</v>
      </c>
      <c r="AM2791" s="51">
        <v>203.21202736240267</v>
      </c>
    </row>
    <row r="2792" spans="1:39">
      <c r="A2792" t="s">
        <v>5725</v>
      </c>
      <c r="B2792">
        <v>7</v>
      </c>
      <c r="C2792" t="s">
        <v>5726</v>
      </c>
      <c r="D2792" t="s">
        <v>4149</v>
      </c>
      <c r="E2792" t="s">
        <v>137</v>
      </c>
      <c r="F2792" t="s">
        <v>138</v>
      </c>
      <c r="G2792" t="s">
        <v>139</v>
      </c>
      <c r="H2792" t="s">
        <v>140</v>
      </c>
      <c r="I2792" t="s">
        <v>10</v>
      </c>
      <c r="J2792" t="s">
        <v>4150</v>
      </c>
      <c r="K2792">
        <v>50</v>
      </c>
      <c r="L2792">
        <v>79472120</v>
      </c>
      <c r="M2792" t="s">
        <v>2145</v>
      </c>
      <c r="N2792">
        <v>789</v>
      </c>
      <c r="O2792">
        <v>5510914.6892799838</v>
      </c>
      <c r="P2792" s="49" t="s">
        <v>34</v>
      </c>
      <c r="Q2792" s="49">
        <v>8750000</v>
      </c>
      <c r="R2792" s="49">
        <v>32.510452999999998</v>
      </c>
      <c r="S2792" s="49">
        <v>52.540310169999998</v>
      </c>
      <c r="T2792" s="49">
        <v>91.068026500905589</v>
      </c>
      <c r="U2792" s="49" t="s">
        <v>2146</v>
      </c>
      <c r="V2792" s="49">
        <v>0.38716777524115931</v>
      </c>
      <c r="W2792" s="49">
        <v>1.46361538099982</v>
      </c>
      <c r="X2792" s="49">
        <v>2.8030414572599698</v>
      </c>
      <c r="Y2792" s="49">
        <v>43.290639746693699</v>
      </c>
      <c r="Z2792" s="49">
        <v>0.42787999999999998</v>
      </c>
      <c r="AA2792" s="49">
        <v>144.40234570000001</v>
      </c>
      <c r="AB2792" s="49">
        <v>1.7927415840000001</v>
      </c>
      <c r="AC2792" s="51">
        <v>0.6227652678487694</v>
      </c>
      <c r="AD2792" s="53">
        <v>87500</v>
      </c>
      <c r="AE2792" s="51">
        <v>62.981882163199813</v>
      </c>
      <c r="AF2792" s="51">
        <v>166.95674283234038</v>
      </c>
      <c r="AG2792" s="51">
        <v>31.459096277023153</v>
      </c>
      <c r="AH2792" s="51">
        <v>0.16495795347617606</v>
      </c>
      <c r="AI2792" s="51">
        <v>0.1884266292174536</v>
      </c>
      <c r="AJ2792" s="51">
        <v>0.11715383591147577</v>
      </c>
      <c r="AK2792" s="51">
        <v>146.47101505082267</v>
      </c>
      <c r="AL2792" s="51">
        <v>89.76215801628129</v>
      </c>
      <c r="AM2792" s="51">
        <v>203.17987208536402</v>
      </c>
    </row>
    <row r="2793" spans="1:39">
      <c r="A2793" t="s">
        <v>5727</v>
      </c>
      <c r="B2793">
        <v>7</v>
      </c>
      <c r="C2793" t="s">
        <v>5728</v>
      </c>
      <c r="D2793" t="s">
        <v>4149</v>
      </c>
      <c r="E2793" t="s">
        <v>137</v>
      </c>
      <c r="F2793" t="s">
        <v>138</v>
      </c>
      <c r="G2793" t="s">
        <v>139</v>
      </c>
      <c r="H2793" t="s">
        <v>140</v>
      </c>
      <c r="I2793" t="s">
        <v>10</v>
      </c>
      <c r="J2793" t="s">
        <v>4150</v>
      </c>
      <c r="K2793">
        <v>50</v>
      </c>
      <c r="L2793">
        <v>79472120</v>
      </c>
      <c r="M2793" t="s">
        <v>2145</v>
      </c>
      <c r="N2793">
        <v>790</v>
      </c>
      <c r="O2793">
        <v>5517908.2358399834</v>
      </c>
      <c r="P2793" s="49" t="s">
        <v>34</v>
      </c>
      <c r="Q2793" s="49">
        <v>8750000</v>
      </c>
      <c r="R2793" s="49">
        <v>32.510452999999998</v>
      </c>
      <c r="S2793" s="49">
        <v>52.540310169999998</v>
      </c>
      <c r="T2793" s="49">
        <v>91.068026500905589</v>
      </c>
      <c r="U2793" s="49" t="s">
        <v>2146</v>
      </c>
      <c r="V2793" s="49">
        <v>0.38716777524115931</v>
      </c>
      <c r="W2793" s="49">
        <v>1.46361538099982</v>
      </c>
      <c r="X2793" s="49">
        <v>2.8030414572599698</v>
      </c>
      <c r="Y2793" s="49">
        <v>43.290639746693699</v>
      </c>
      <c r="Z2793" s="49">
        <v>0.42787999999999998</v>
      </c>
      <c r="AA2793" s="49">
        <v>144.40234570000001</v>
      </c>
      <c r="AB2793" s="49">
        <v>1.7927415840000001</v>
      </c>
      <c r="AC2793" s="51">
        <v>0.6227652678487694</v>
      </c>
      <c r="AD2793" s="53">
        <v>87500</v>
      </c>
      <c r="AE2793" s="51">
        <v>63.061808409599813</v>
      </c>
      <c r="AF2793" s="51">
        <v>167.16861687146772</v>
      </c>
      <c r="AG2793" s="51">
        <v>31.493978668939114</v>
      </c>
      <c r="AH2793" s="51">
        <v>0.16463740465624532</v>
      </c>
      <c r="AI2793" s="51">
        <v>0.188396478109011</v>
      </c>
      <c r="AJ2793" s="51">
        <v>0.11715383591147577</v>
      </c>
      <c r="AK2793" s="51">
        <v>146.44757747473889</v>
      </c>
      <c r="AL2793" s="51">
        <v>89.747794714386913</v>
      </c>
      <c r="AM2793" s="51">
        <v>203.14736023509084</v>
      </c>
    </row>
    <row r="2794" spans="1:39">
      <c r="A2794" t="s">
        <v>5729</v>
      </c>
      <c r="B2794">
        <v>7</v>
      </c>
      <c r="C2794" t="s">
        <v>5730</v>
      </c>
      <c r="D2794" t="s">
        <v>4149</v>
      </c>
      <c r="E2794" t="s">
        <v>137</v>
      </c>
      <c r="F2794" t="s">
        <v>138</v>
      </c>
      <c r="G2794" t="s">
        <v>139</v>
      </c>
      <c r="H2794" t="s">
        <v>140</v>
      </c>
      <c r="I2794" t="s">
        <v>10</v>
      </c>
      <c r="J2794" t="s">
        <v>4150</v>
      </c>
      <c r="K2794">
        <v>50</v>
      </c>
      <c r="L2794">
        <v>79472120</v>
      </c>
      <c r="M2794" t="s">
        <v>2145</v>
      </c>
      <c r="N2794">
        <v>791</v>
      </c>
      <c r="O2794">
        <v>5524901.7823999831</v>
      </c>
      <c r="P2794" s="49" t="s">
        <v>34</v>
      </c>
      <c r="Q2794" s="49">
        <v>8750000</v>
      </c>
      <c r="R2794" s="49">
        <v>32.510452999999998</v>
      </c>
      <c r="S2794" s="49">
        <v>52.540310169999998</v>
      </c>
      <c r="T2794" s="49">
        <v>91.068026500905589</v>
      </c>
      <c r="U2794" s="49" t="s">
        <v>2146</v>
      </c>
      <c r="V2794" s="49">
        <v>0.38716777524115931</v>
      </c>
      <c r="W2794" s="49">
        <v>1.46361538099982</v>
      </c>
      <c r="X2794" s="49">
        <v>2.8030414572599698</v>
      </c>
      <c r="Y2794" s="49">
        <v>43.290639746693699</v>
      </c>
      <c r="Z2794" s="49">
        <v>0.42787999999999998</v>
      </c>
      <c r="AA2794" s="49">
        <v>144.40234570000001</v>
      </c>
      <c r="AB2794" s="49">
        <v>1.7927415840000001</v>
      </c>
      <c r="AC2794" s="51">
        <v>0.6227652678487694</v>
      </c>
      <c r="AD2794" s="53">
        <v>87500</v>
      </c>
      <c r="AE2794" s="51">
        <v>63.141734655999805</v>
      </c>
      <c r="AF2794" s="51">
        <v>167.38049091059503</v>
      </c>
      <c r="AG2794" s="51">
        <v>31.528793129120171</v>
      </c>
      <c r="AH2794" s="51">
        <v>0.16431678144455283</v>
      </c>
      <c r="AI2794" s="51">
        <v>0.18836599748032182</v>
      </c>
      <c r="AJ2794" s="51">
        <v>0.11715383591147577</v>
      </c>
      <c r="AK2794" s="51">
        <v>146.42388375033255</v>
      </c>
      <c r="AL2794" s="51">
        <v>89.733274436546168</v>
      </c>
      <c r="AM2794" s="51">
        <v>203.11449306411893</v>
      </c>
    </row>
    <row r="2795" spans="1:39">
      <c r="A2795" t="s">
        <v>5731</v>
      </c>
      <c r="B2795">
        <v>7</v>
      </c>
      <c r="C2795" t="s">
        <v>5732</v>
      </c>
      <c r="D2795" t="s">
        <v>4149</v>
      </c>
      <c r="E2795" t="s">
        <v>137</v>
      </c>
      <c r="F2795" t="s">
        <v>138</v>
      </c>
      <c r="G2795" t="s">
        <v>139</v>
      </c>
      <c r="H2795" t="s">
        <v>140</v>
      </c>
      <c r="I2795" t="s">
        <v>10</v>
      </c>
      <c r="J2795" t="s">
        <v>4150</v>
      </c>
      <c r="K2795">
        <v>50</v>
      </c>
      <c r="L2795">
        <v>79472120</v>
      </c>
      <c r="M2795" t="s">
        <v>2145</v>
      </c>
      <c r="N2795">
        <v>792</v>
      </c>
      <c r="O2795">
        <v>5531895.3289599828</v>
      </c>
      <c r="P2795" s="49" t="s">
        <v>34</v>
      </c>
      <c r="Q2795" s="49">
        <v>8750000</v>
      </c>
      <c r="R2795" s="49">
        <v>32.510452999999998</v>
      </c>
      <c r="S2795" s="49">
        <v>52.540310169999998</v>
      </c>
      <c r="T2795" s="49">
        <v>91.068026500905589</v>
      </c>
      <c r="U2795" s="49" t="s">
        <v>2146</v>
      </c>
      <c r="V2795" s="49">
        <v>0.38716777524115931</v>
      </c>
      <c r="W2795" s="49">
        <v>1.46361538099982</v>
      </c>
      <c r="X2795" s="49">
        <v>2.8030414572599698</v>
      </c>
      <c r="Y2795" s="49">
        <v>43.290639746693699</v>
      </c>
      <c r="Z2795" s="49">
        <v>0.42787999999999998</v>
      </c>
      <c r="AA2795" s="49">
        <v>144.40234570000001</v>
      </c>
      <c r="AB2795" s="49">
        <v>1.7927415840000001</v>
      </c>
      <c r="AC2795" s="51">
        <v>0.6227652678487694</v>
      </c>
      <c r="AD2795" s="53">
        <v>87500</v>
      </c>
      <c r="AE2795" s="51">
        <v>63.221660902399805</v>
      </c>
      <c r="AF2795" s="51">
        <v>167.59236494972237</v>
      </c>
      <c r="AG2795" s="51">
        <v>31.563539642550577</v>
      </c>
      <c r="AH2795" s="51">
        <v>0.16399608736171317</v>
      </c>
      <c r="AI2795" s="51">
        <v>0.18833518849154987</v>
      </c>
      <c r="AJ2795" s="51">
        <v>0.11715383591147577</v>
      </c>
      <c r="AK2795" s="51">
        <v>146.39993477944208</v>
      </c>
      <c r="AL2795" s="51">
        <v>89.71859773543467</v>
      </c>
      <c r="AM2795" s="51">
        <v>203.0812718234495</v>
      </c>
    </row>
    <row r="2796" spans="1:39">
      <c r="A2796" t="s">
        <v>5733</v>
      </c>
      <c r="B2796">
        <v>7</v>
      </c>
      <c r="C2796" t="s">
        <v>5734</v>
      </c>
      <c r="D2796" t="s">
        <v>4149</v>
      </c>
      <c r="E2796" t="s">
        <v>137</v>
      </c>
      <c r="F2796" t="s">
        <v>138</v>
      </c>
      <c r="G2796" t="s">
        <v>139</v>
      </c>
      <c r="H2796" t="s">
        <v>140</v>
      </c>
      <c r="I2796" t="s">
        <v>10</v>
      </c>
      <c r="J2796" t="s">
        <v>4150</v>
      </c>
      <c r="K2796">
        <v>50</v>
      </c>
      <c r="L2796">
        <v>79472120</v>
      </c>
      <c r="M2796" t="s">
        <v>2145</v>
      </c>
      <c r="N2796">
        <v>793</v>
      </c>
      <c r="O2796">
        <v>5538888.8755199825</v>
      </c>
      <c r="P2796" s="49" t="s">
        <v>34</v>
      </c>
      <c r="Q2796" s="49">
        <v>8750000</v>
      </c>
      <c r="R2796" s="49">
        <v>32.510452999999998</v>
      </c>
      <c r="S2796" s="49">
        <v>52.540310169999998</v>
      </c>
      <c r="T2796" s="49">
        <v>91.068026500905589</v>
      </c>
      <c r="U2796" s="49" t="s">
        <v>2146</v>
      </c>
      <c r="V2796" s="49">
        <v>0.38716777524115931</v>
      </c>
      <c r="W2796" s="49">
        <v>1.46361538099982</v>
      </c>
      <c r="X2796" s="49">
        <v>2.8030414572599698</v>
      </c>
      <c r="Y2796" s="49">
        <v>43.290639746693699</v>
      </c>
      <c r="Z2796" s="49">
        <v>0.42787999999999998</v>
      </c>
      <c r="AA2796" s="49">
        <v>144.40234570000001</v>
      </c>
      <c r="AB2796" s="49">
        <v>1.7927415840000001</v>
      </c>
      <c r="AC2796" s="51">
        <v>0.6227652678487694</v>
      </c>
      <c r="AD2796" s="53">
        <v>87500</v>
      </c>
      <c r="AE2796" s="51">
        <v>63.301587148799797</v>
      </c>
      <c r="AF2796" s="51">
        <v>167.80423898884968</v>
      </c>
      <c r="AG2796" s="51">
        <v>31.598218194957923</v>
      </c>
      <c r="AH2796" s="51">
        <v>0.16367532591620951</v>
      </c>
      <c r="AI2796" s="51">
        <v>0.18830405230142949</v>
      </c>
      <c r="AJ2796" s="51">
        <v>0.11715383591147577</v>
      </c>
      <c r="AK2796" s="51">
        <v>146.3757314627947</v>
      </c>
      <c r="AL2796" s="51">
        <v>89.703765163047123</v>
      </c>
      <c r="AM2796" s="51">
        <v>203.0476977625423</v>
      </c>
    </row>
    <row r="2797" spans="1:39">
      <c r="A2797" t="s">
        <v>5735</v>
      </c>
      <c r="B2797">
        <v>7</v>
      </c>
      <c r="C2797" t="s">
        <v>5736</v>
      </c>
      <c r="D2797" t="s">
        <v>4149</v>
      </c>
      <c r="E2797" t="s">
        <v>137</v>
      </c>
      <c r="F2797" t="s">
        <v>138</v>
      </c>
      <c r="G2797" t="s">
        <v>139</v>
      </c>
      <c r="H2797" t="s">
        <v>140</v>
      </c>
      <c r="I2797" t="s">
        <v>10</v>
      </c>
      <c r="J2797" t="s">
        <v>4150</v>
      </c>
      <c r="K2797">
        <v>50</v>
      </c>
      <c r="L2797">
        <v>79472120</v>
      </c>
      <c r="M2797" t="s">
        <v>2145</v>
      </c>
      <c r="N2797">
        <v>794</v>
      </c>
      <c r="O2797">
        <v>5545882.4220799822</v>
      </c>
      <c r="P2797" s="49" t="s">
        <v>34</v>
      </c>
      <c r="Q2797" s="49">
        <v>8750000</v>
      </c>
      <c r="R2797" s="49">
        <v>32.510452999999998</v>
      </c>
      <c r="S2797" s="49">
        <v>52.540310169999998</v>
      </c>
      <c r="T2797" s="49">
        <v>91.068026500905589</v>
      </c>
      <c r="U2797" s="49" t="s">
        <v>2146</v>
      </c>
      <c r="V2797" s="49">
        <v>0.38716777524115931</v>
      </c>
      <c r="W2797" s="49">
        <v>1.46361538099982</v>
      </c>
      <c r="X2797" s="49">
        <v>2.8030414572599698</v>
      </c>
      <c r="Y2797" s="49">
        <v>43.290639746693699</v>
      </c>
      <c r="Z2797" s="49">
        <v>0.42787999999999998</v>
      </c>
      <c r="AA2797" s="49">
        <v>144.40234570000001</v>
      </c>
      <c r="AB2797" s="49">
        <v>1.7927415840000001</v>
      </c>
      <c r="AC2797" s="51">
        <v>0.6227652678487694</v>
      </c>
      <c r="AD2797" s="53">
        <v>87500</v>
      </c>
      <c r="AE2797" s="51">
        <v>63.381513395199796</v>
      </c>
      <c r="AF2797" s="51">
        <v>168.01611302797701</v>
      </c>
      <c r="AG2797" s="51">
        <v>31.632828772810683</v>
      </c>
      <c r="AH2797" s="51">
        <v>0.16335450060476228</v>
      </c>
      <c r="AI2797" s="51">
        <v>0.18827259006725966</v>
      </c>
      <c r="AJ2797" s="51">
        <v>0.11715383591147577</v>
      </c>
      <c r="AK2797" s="51">
        <v>146.35127470000191</v>
      </c>
      <c r="AL2797" s="51">
        <v>89.688777270694402</v>
      </c>
      <c r="AM2797" s="51">
        <v>203.01377212930939</v>
      </c>
    </row>
    <row r="2798" spans="1:39">
      <c r="A2798" t="s">
        <v>5737</v>
      </c>
      <c r="B2798">
        <v>7</v>
      </c>
      <c r="C2798" t="s">
        <v>5738</v>
      </c>
      <c r="D2798" t="s">
        <v>4149</v>
      </c>
      <c r="E2798" t="s">
        <v>137</v>
      </c>
      <c r="F2798" t="s">
        <v>138</v>
      </c>
      <c r="G2798" t="s">
        <v>139</v>
      </c>
      <c r="H2798" t="s">
        <v>140</v>
      </c>
      <c r="I2798" t="s">
        <v>10</v>
      </c>
      <c r="J2798" t="s">
        <v>4150</v>
      </c>
      <c r="K2798">
        <v>50</v>
      </c>
      <c r="L2798">
        <v>79472120</v>
      </c>
      <c r="M2798" t="s">
        <v>2145</v>
      </c>
      <c r="N2798">
        <v>795</v>
      </c>
      <c r="O2798">
        <v>5552875.9686399819</v>
      </c>
      <c r="P2798" s="49" t="s">
        <v>34</v>
      </c>
      <c r="Q2798" s="49">
        <v>8750000</v>
      </c>
      <c r="R2798" s="49">
        <v>32.510452999999998</v>
      </c>
      <c r="S2798" s="49">
        <v>52.540310169999998</v>
      </c>
      <c r="T2798" s="49">
        <v>91.068026500905589</v>
      </c>
      <c r="U2798" s="49" t="s">
        <v>2146</v>
      </c>
      <c r="V2798" s="49">
        <v>0.38716777524115931</v>
      </c>
      <c r="W2798" s="49">
        <v>1.46361538099982</v>
      </c>
      <c r="X2798" s="49">
        <v>2.8030414572599698</v>
      </c>
      <c r="Y2798" s="49">
        <v>43.290639746693699</v>
      </c>
      <c r="Z2798" s="49">
        <v>0.42787999999999998</v>
      </c>
      <c r="AA2798" s="49">
        <v>144.40234570000001</v>
      </c>
      <c r="AB2798" s="49">
        <v>1.7927415840000001</v>
      </c>
      <c r="AC2798" s="51">
        <v>0.6227652678487694</v>
      </c>
      <c r="AD2798" s="53">
        <v>87500</v>
      </c>
      <c r="AE2798" s="51">
        <v>63.461439641599796</v>
      </c>
      <c r="AF2798" s="51">
        <v>168.22798706710435</v>
      </c>
      <c r="AG2798" s="51">
        <v>31.667371363315588</v>
      </c>
      <c r="AH2798" s="51">
        <v>0.16303361491185414</v>
      </c>
      <c r="AI2798" s="51">
        <v>0.1882408029448977</v>
      </c>
      <c r="AJ2798" s="51">
        <v>0.11715383591147577</v>
      </c>
      <c r="AK2798" s="51">
        <v>146.32656538955445</v>
      </c>
      <c r="AL2798" s="51">
        <v>89.673634609000629</v>
      </c>
      <c r="AM2798" s="51">
        <v>202.97949617010826</v>
      </c>
    </row>
    <row r="2799" spans="1:39">
      <c r="A2799" t="s">
        <v>5739</v>
      </c>
      <c r="B2799">
        <v>7</v>
      </c>
      <c r="C2799" t="s">
        <v>5740</v>
      </c>
      <c r="D2799" t="s">
        <v>4149</v>
      </c>
      <c r="E2799" t="s">
        <v>137</v>
      </c>
      <c r="F2799" t="s">
        <v>138</v>
      </c>
      <c r="G2799" t="s">
        <v>139</v>
      </c>
      <c r="H2799" t="s">
        <v>140</v>
      </c>
      <c r="I2799" t="s">
        <v>10</v>
      </c>
      <c r="J2799" t="s">
        <v>4150</v>
      </c>
      <c r="K2799">
        <v>50</v>
      </c>
      <c r="L2799">
        <v>79472120</v>
      </c>
      <c r="M2799" t="s">
        <v>2145</v>
      </c>
      <c r="N2799">
        <v>796</v>
      </c>
      <c r="O2799">
        <v>5559869.5151999816</v>
      </c>
      <c r="P2799" s="49" t="s">
        <v>34</v>
      </c>
      <c r="Q2799" s="49">
        <v>8750000</v>
      </c>
      <c r="R2799" s="49">
        <v>32.510452999999998</v>
      </c>
      <c r="S2799" s="49">
        <v>52.540310169999998</v>
      </c>
      <c r="T2799" s="49">
        <v>91.068026500905589</v>
      </c>
      <c r="U2799" s="49" t="s">
        <v>2146</v>
      </c>
      <c r="V2799" s="49">
        <v>0.38716777524115931</v>
      </c>
      <c r="W2799" s="49">
        <v>1.46361538099982</v>
      </c>
      <c r="X2799" s="49">
        <v>2.8030414572599698</v>
      </c>
      <c r="Y2799" s="49">
        <v>43.290639746693699</v>
      </c>
      <c r="Z2799" s="49">
        <v>0.42787999999999998</v>
      </c>
      <c r="AA2799" s="49">
        <v>144.40234570000001</v>
      </c>
      <c r="AB2799" s="49">
        <v>1.7927415840000001</v>
      </c>
      <c r="AC2799" s="51">
        <v>0.6227652678487694</v>
      </c>
      <c r="AD2799" s="53">
        <v>87500</v>
      </c>
      <c r="AE2799" s="51">
        <v>63.541365887999788</v>
      </c>
      <c r="AF2799" s="51">
        <v>168.43986110623166</v>
      </c>
      <c r="AG2799" s="51">
        <v>31.701845954415109</v>
      </c>
      <c r="AH2799" s="51">
        <v>0.16271267231001316</v>
      </c>
      <c r="AI2799" s="51">
        <v>0.18820869208875318</v>
      </c>
      <c r="AJ2799" s="51">
        <v>0.11715383591147577</v>
      </c>
      <c r="AK2799" s="51">
        <v>146.3016044288178</v>
      </c>
      <c r="AL2799" s="51">
        <v>89.65833772790026</v>
      </c>
      <c r="AM2799" s="51">
        <v>202.9448711297353</v>
      </c>
    </row>
    <row r="2800" spans="1:39">
      <c r="A2800" t="s">
        <v>5741</v>
      </c>
      <c r="B2800">
        <v>7</v>
      </c>
      <c r="C2800" t="s">
        <v>5742</v>
      </c>
      <c r="D2800" t="s">
        <v>4149</v>
      </c>
      <c r="E2800" t="s">
        <v>137</v>
      </c>
      <c r="F2800" t="s">
        <v>138</v>
      </c>
      <c r="G2800" t="s">
        <v>139</v>
      </c>
      <c r="H2800" t="s">
        <v>140</v>
      </c>
      <c r="I2800" t="s">
        <v>10</v>
      </c>
      <c r="J2800" t="s">
        <v>4150</v>
      </c>
      <c r="K2800">
        <v>50</v>
      </c>
      <c r="L2800">
        <v>79472120</v>
      </c>
      <c r="M2800" t="s">
        <v>2145</v>
      </c>
      <c r="N2800">
        <v>797</v>
      </c>
      <c r="O2800">
        <v>5566863.0617599813</v>
      </c>
      <c r="P2800" s="49" t="s">
        <v>34</v>
      </c>
      <c r="Q2800" s="49">
        <v>8750000</v>
      </c>
      <c r="R2800" s="49">
        <v>32.510452999999998</v>
      </c>
      <c r="S2800" s="49">
        <v>52.540310169999998</v>
      </c>
      <c r="T2800" s="49">
        <v>91.068026500905589</v>
      </c>
      <c r="U2800" s="49" t="s">
        <v>2146</v>
      </c>
      <c r="V2800" s="49">
        <v>0.38716777524115931</v>
      </c>
      <c r="W2800" s="49">
        <v>1.46361538099982</v>
      </c>
      <c r="X2800" s="49">
        <v>2.8030414572599698</v>
      </c>
      <c r="Y2800" s="49">
        <v>43.290639746693699</v>
      </c>
      <c r="Z2800" s="49">
        <v>0.42787999999999998</v>
      </c>
      <c r="AA2800" s="49">
        <v>144.40234570000001</v>
      </c>
      <c r="AB2800" s="49">
        <v>1.7927415840000001</v>
      </c>
      <c r="AC2800" s="51">
        <v>0.6227652678487694</v>
      </c>
      <c r="AD2800" s="53">
        <v>87500</v>
      </c>
      <c r="AE2800" s="51">
        <v>63.621292134399788</v>
      </c>
      <c r="AF2800" s="51">
        <v>168.651735145359</v>
      </c>
      <c r="AG2800" s="51">
        <v>31.736252534784896</v>
      </c>
      <c r="AH2800" s="51">
        <v>0.16239167625962908</v>
      </c>
      <c r="AI2800" s="51">
        <v>0.18817625865178192</v>
      </c>
      <c r="AJ2800" s="51">
        <v>0.11715383591147577</v>
      </c>
      <c r="AK2800" s="51">
        <v>146.27639271402728</v>
      </c>
      <c r="AL2800" s="51">
        <v>89.642887176635213</v>
      </c>
      <c r="AM2800" s="51">
        <v>202.90989825141932</v>
      </c>
    </row>
    <row r="2801" spans="1:39">
      <c r="A2801" t="s">
        <v>5743</v>
      </c>
      <c r="B2801">
        <v>7</v>
      </c>
      <c r="C2801" t="s">
        <v>5744</v>
      </c>
      <c r="D2801" t="s">
        <v>4149</v>
      </c>
      <c r="E2801" t="s">
        <v>137</v>
      </c>
      <c r="F2801" t="s">
        <v>138</v>
      </c>
      <c r="G2801" t="s">
        <v>139</v>
      </c>
      <c r="H2801" t="s">
        <v>140</v>
      </c>
      <c r="I2801" t="s">
        <v>10</v>
      </c>
      <c r="J2801" t="s">
        <v>4150</v>
      </c>
      <c r="K2801">
        <v>50</v>
      </c>
      <c r="L2801">
        <v>79472120</v>
      </c>
      <c r="M2801" t="s">
        <v>2145</v>
      </c>
      <c r="N2801">
        <v>798</v>
      </c>
      <c r="O2801">
        <v>5573856.608319981</v>
      </c>
      <c r="P2801" s="49" t="s">
        <v>34</v>
      </c>
      <c r="Q2801" s="49">
        <v>8750000</v>
      </c>
      <c r="R2801" s="49">
        <v>32.510452999999998</v>
      </c>
      <c r="S2801" s="49">
        <v>52.540310169999998</v>
      </c>
      <c r="T2801" s="49">
        <v>91.068026500905589</v>
      </c>
      <c r="U2801" s="49" t="s">
        <v>2146</v>
      </c>
      <c r="V2801" s="49">
        <v>0.38716777524115931</v>
      </c>
      <c r="W2801" s="49">
        <v>1.46361538099982</v>
      </c>
      <c r="X2801" s="49">
        <v>2.8030414572599698</v>
      </c>
      <c r="Y2801" s="49">
        <v>43.290639746693699</v>
      </c>
      <c r="Z2801" s="49">
        <v>0.42787999999999998</v>
      </c>
      <c r="AA2801" s="49">
        <v>144.40234570000001</v>
      </c>
      <c r="AB2801" s="49">
        <v>1.7927415840000001</v>
      </c>
      <c r="AC2801" s="51">
        <v>0.6227652678487694</v>
      </c>
      <c r="AD2801" s="53">
        <v>87500</v>
      </c>
      <c r="AE2801" s="51">
        <v>63.70121838079978</v>
      </c>
      <c r="AF2801" s="51">
        <v>168.86360918448631</v>
      </c>
      <c r="AG2801" s="51">
        <v>31.770591093831229</v>
      </c>
      <c r="AH2801" s="51">
        <v>0.16207063020920492</v>
      </c>
      <c r="AI2801" s="51">
        <v>0.18814350378548009</v>
      </c>
      <c r="AJ2801" s="51">
        <v>0.11715383591147577</v>
      </c>
      <c r="AK2801" s="51">
        <v>146.25093114028365</v>
      </c>
      <c r="AL2801" s="51">
        <v>89.627283503752039</v>
      </c>
      <c r="AM2801" s="51">
        <v>202.87457877681524</v>
      </c>
    </row>
    <row r="2802" spans="1:39">
      <c r="A2802" t="s">
        <v>5745</v>
      </c>
      <c r="B2802">
        <v>7</v>
      </c>
      <c r="C2802" t="s">
        <v>5746</v>
      </c>
      <c r="D2802" t="s">
        <v>4149</v>
      </c>
      <c r="E2802" t="s">
        <v>137</v>
      </c>
      <c r="F2802" t="s">
        <v>138</v>
      </c>
      <c r="G2802" t="s">
        <v>139</v>
      </c>
      <c r="H2802" t="s">
        <v>140</v>
      </c>
      <c r="I2802" t="s">
        <v>10</v>
      </c>
      <c r="J2802" t="s">
        <v>4150</v>
      </c>
      <c r="K2802">
        <v>50</v>
      </c>
      <c r="L2802">
        <v>79472120</v>
      </c>
      <c r="M2802" t="s">
        <v>2145</v>
      </c>
      <c r="N2802">
        <v>799</v>
      </c>
      <c r="O2802">
        <v>5580850.1548799807</v>
      </c>
      <c r="P2802" s="49" t="s">
        <v>34</v>
      </c>
      <c r="Q2802" s="49">
        <v>8750000</v>
      </c>
      <c r="R2802" s="49">
        <v>32.510452999999998</v>
      </c>
      <c r="S2802" s="49">
        <v>52.540310169999998</v>
      </c>
      <c r="T2802" s="49">
        <v>91.068026500905589</v>
      </c>
      <c r="U2802" s="49" t="s">
        <v>2146</v>
      </c>
      <c r="V2802" s="49">
        <v>0.38716777524115931</v>
      </c>
      <c r="W2802" s="49">
        <v>1.46361538099982</v>
      </c>
      <c r="X2802" s="49">
        <v>2.8030414572599698</v>
      </c>
      <c r="Y2802" s="49">
        <v>43.290639746693699</v>
      </c>
      <c r="Z2802" s="49">
        <v>0.42787999999999998</v>
      </c>
      <c r="AA2802" s="49">
        <v>144.40234570000001</v>
      </c>
      <c r="AB2802" s="49">
        <v>1.7927415840000001</v>
      </c>
      <c r="AC2802" s="51">
        <v>0.6227652678487694</v>
      </c>
      <c r="AD2802" s="53">
        <v>87500</v>
      </c>
      <c r="AE2802" s="51">
        <v>63.78114462719978</v>
      </c>
      <c r="AF2802" s="51">
        <v>169.07548322361365</v>
      </c>
      <c r="AG2802" s="51">
        <v>31.80486162168846</v>
      </c>
      <c r="AH2802" s="51">
        <v>0.16174953759499644</v>
      </c>
      <c r="AI2802" s="51">
        <v>0.18811042863987798</v>
      </c>
      <c r="AJ2802" s="51">
        <v>0.11715383591147577</v>
      </c>
      <c r="AK2802" s="51">
        <v>146.22522060154816</v>
      </c>
      <c r="AL2802" s="51">
        <v>89.611527257099013</v>
      </c>
      <c r="AM2802" s="51">
        <v>202.83891394599726</v>
      </c>
    </row>
    <row r="2803" spans="1:39">
      <c r="A2803" t="s">
        <v>5747</v>
      </c>
      <c r="B2803">
        <v>7</v>
      </c>
      <c r="C2803" t="s">
        <v>5748</v>
      </c>
      <c r="D2803" t="s">
        <v>4149</v>
      </c>
      <c r="E2803" t="s">
        <v>137</v>
      </c>
      <c r="F2803" t="s">
        <v>138</v>
      </c>
      <c r="G2803" t="s">
        <v>139</v>
      </c>
      <c r="H2803" t="s">
        <v>140</v>
      </c>
      <c r="I2803" t="s">
        <v>10</v>
      </c>
      <c r="J2803" t="s">
        <v>4150</v>
      </c>
      <c r="K2803">
        <v>50</v>
      </c>
      <c r="L2803">
        <v>79472120</v>
      </c>
      <c r="M2803" t="s">
        <v>2145</v>
      </c>
      <c r="N2803">
        <v>800</v>
      </c>
      <c r="O2803">
        <v>5587843.7014399804</v>
      </c>
      <c r="P2803" s="49" t="s">
        <v>34</v>
      </c>
      <c r="Q2803" s="49">
        <v>8750000</v>
      </c>
      <c r="R2803" s="49">
        <v>32.510452999999998</v>
      </c>
      <c r="S2803" s="49">
        <v>52.540310169999998</v>
      </c>
      <c r="T2803" s="49">
        <v>91.068026500905589</v>
      </c>
      <c r="U2803" s="49" t="s">
        <v>2146</v>
      </c>
      <c r="V2803" s="49">
        <v>0.38716777524115931</v>
      </c>
      <c r="W2803" s="49">
        <v>1.46361538099982</v>
      </c>
      <c r="X2803" s="49">
        <v>2.8030414572599698</v>
      </c>
      <c r="Y2803" s="49">
        <v>43.290639746693699</v>
      </c>
      <c r="Z2803" s="49">
        <v>0.42787999999999998</v>
      </c>
      <c r="AA2803" s="49">
        <v>144.40234570000001</v>
      </c>
      <c r="AB2803" s="49">
        <v>1.7927415840000001</v>
      </c>
      <c r="AC2803" s="51">
        <v>0.6227652678487694</v>
      </c>
      <c r="AD2803" s="53">
        <v>87500</v>
      </c>
      <c r="AE2803" s="51">
        <v>63.861070873599779</v>
      </c>
      <c r="AF2803" s="51">
        <v>169.28735726274098</v>
      </c>
      <c r="AG2803" s="51">
        <v>31.839064109216448</v>
      </c>
      <c r="AH2803" s="51">
        <v>0.16142840184130508</v>
      </c>
      <c r="AI2803" s="51">
        <v>0.18807703436353432</v>
      </c>
      <c r="AJ2803" s="51">
        <v>0.11715383591147577</v>
      </c>
      <c r="AK2803" s="51">
        <v>146.19926199063812</v>
      </c>
      <c r="AL2803" s="51">
        <v>89.595618983823371</v>
      </c>
      <c r="AM2803" s="51">
        <v>202.80290499745286</v>
      </c>
    </row>
    <row r="2804" spans="1:39">
      <c r="A2804" t="s">
        <v>5749</v>
      </c>
      <c r="B2804">
        <v>7</v>
      </c>
      <c r="C2804" t="s">
        <v>5750</v>
      </c>
      <c r="D2804" t="s">
        <v>4149</v>
      </c>
      <c r="E2804" t="s">
        <v>137</v>
      </c>
      <c r="F2804" t="s">
        <v>138</v>
      </c>
      <c r="G2804" t="s">
        <v>139</v>
      </c>
      <c r="H2804" t="s">
        <v>140</v>
      </c>
      <c r="I2804" t="s">
        <v>10</v>
      </c>
      <c r="J2804" t="s">
        <v>4150</v>
      </c>
      <c r="K2804">
        <v>50</v>
      </c>
      <c r="L2804">
        <v>79472120</v>
      </c>
      <c r="M2804" t="s">
        <v>2145</v>
      </c>
      <c r="N2804">
        <v>801</v>
      </c>
      <c r="O2804">
        <v>5594837.2479999801</v>
      </c>
      <c r="P2804" s="49" t="s">
        <v>34</v>
      </c>
      <c r="Q2804" s="49">
        <v>8750000</v>
      </c>
      <c r="R2804" s="49">
        <v>32.510452999999998</v>
      </c>
      <c r="S2804" s="49">
        <v>52.540310169999998</v>
      </c>
      <c r="T2804" s="49">
        <v>91.068026500905589</v>
      </c>
      <c r="U2804" s="49" t="s">
        <v>2146</v>
      </c>
      <c r="V2804" s="49">
        <v>0.38716777524115931</v>
      </c>
      <c r="W2804" s="49">
        <v>1.46361538099982</v>
      </c>
      <c r="X2804" s="49">
        <v>2.8030414572599698</v>
      </c>
      <c r="Y2804" s="49">
        <v>43.290639746693699</v>
      </c>
      <c r="Z2804" s="49">
        <v>0.42787999999999998</v>
      </c>
      <c r="AA2804" s="49">
        <v>144.40234570000001</v>
      </c>
      <c r="AB2804" s="49">
        <v>1.7927415840000001</v>
      </c>
      <c r="AC2804" s="51">
        <v>0.6227652678487694</v>
      </c>
      <c r="AD2804" s="53">
        <v>87500</v>
      </c>
      <c r="AE2804" s="51">
        <v>63.940997119999771</v>
      </c>
      <c r="AF2804" s="51">
        <v>169.49923130186829</v>
      </c>
      <c r="AG2804" s="51">
        <v>31.87319854799798</v>
      </c>
      <c r="AH2804" s="51">
        <v>0.16110722636019337</v>
      </c>
      <c r="AI2804" s="51">
        <v>0.18804332210353014</v>
      </c>
      <c r="AJ2804" s="51">
        <v>0.11715383591147577</v>
      </c>
      <c r="AK2804" s="51">
        <v>146.17305619922226</v>
      </c>
      <c r="AL2804" s="51">
        <v>89.579559230368417</v>
      </c>
      <c r="AM2804" s="51">
        <v>202.76655316807606</v>
      </c>
    </row>
    <row r="2805" spans="1:39">
      <c r="A2805" t="s">
        <v>5751</v>
      </c>
      <c r="B2805">
        <v>7</v>
      </c>
      <c r="C2805" t="s">
        <v>5752</v>
      </c>
      <c r="D2805" t="s">
        <v>4149</v>
      </c>
      <c r="E2805" t="s">
        <v>137</v>
      </c>
      <c r="F2805" t="s">
        <v>138</v>
      </c>
      <c r="G2805" t="s">
        <v>139</v>
      </c>
      <c r="H2805" t="s">
        <v>140</v>
      </c>
      <c r="I2805" t="s">
        <v>10</v>
      </c>
      <c r="J2805" t="s">
        <v>4150</v>
      </c>
      <c r="K2805">
        <v>50</v>
      </c>
      <c r="L2805">
        <v>79472120</v>
      </c>
      <c r="M2805" t="s">
        <v>2145</v>
      </c>
      <c r="N2805">
        <v>802</v>
      </c>
      <c r="O2805">
        <v>5601830.7945599798</v>
      </c>
      <c r="P2805" s="49" t="s">
        <v>34</v>
      </c>
      <c r="Q2805" s="49">
        <v>8750000</v>
      </c>
      <c r="R2805" s="49">
        <v>32.510452999999998</v>
      </c>
      <c r="S2805" s="49">
        <v>52.540310169999998</v>
      </c>
      <c r="T2805" s="49">
        <v>91.068026500905589</v>
      </c>
      <c r="U2805" s="49" t="s">
        <v>2146</v>
      </c>
      <c r="V2805" s="49">
        <v>0.38716777524115931</v>
      </c>
      <c r="W2805" s="49">
        <v>1.46361538099982</v>
      </c>
      <c r="X2805" s="49">
        <v>2.8030414572599698</v>
      </c>
      <c r="Y2805" s="49">
        <v>43.290639746693699</v>
      </c>
      <c r="Z2805" s="49">
        <v>0.42787999999999998</v>
      </c>
      <c r="AA2805" s="49">
        <v>144.40234570000001</v>
      </c>
      <c r="AB2805" s="49">
        <v>1.7927415840000001</v>
      </c>
      <c r="AC2805" s="51">
        <v>0.6227652678487694</v>
      </c>
      <c r="AD2805" s="53">
        <v>87500</v>
      </c>
      <c r="AE2805" s="51">
        <v>64.020923366399771</v>
      </c>
      <c r="AF2805" s="51">
        <v>169.71110534099563</v>
      </c>
      <c r="AG2805" s="51">
        <v>31.907264930336272</v>
      </c>
      <c r="AH2805" s="51">
        <v>0.16078601455187119</v>
      </c>
      <c r="AI2805" s="51">
        <v>0.18800929300546315</v>
      </c>
      <c r="AJ2805" s="51">
        <v>0.11715383591147577</v>
      </c>
      <c r="AK2805" s="51">
        <v>146.14660411781614</v>
      </c>
      <c r="AL2805" s="51">
        <v>89.56334854247082</v>
      </c>
      <c r="AM2805" s="51">
        <v>202.72985969316147</v>
      </c>
    </row>
    <row r="2806" spans="1:39">
      <c r="A2806" t="s">
        <v>5753</v>
      </c>
      <c r="B2806">
        <v>7</v>
      </c>
      <c r="C2806" t="s">
        <v>5754</v>
      </c>
      <c r="D2806" t="s">
        <v>4149</v>
      </c>
      <c r="E2806" t="s">
        <v>137</v>
      </c>
      <c r="F2806" t="s">
        <v>138</v>
      </c>
      <c r="G2806" t="s">
        <v>139</v>
      </c>
      <c r="H2806" t="s">
        <v>140</v>
      </c>
      <c r="I2806" t="s">
        <v>10</v>
      </c>
      <c r="J2806" t="s">
        <v>4150</v>
      </c>
      <c r="K2806">
        <v>50</v>
      </c>
      <c r="L2806">
        <v>79472120</v>
      </c>
      <c r="M2806" t="s">
        <v>2145</v>
      </c>
      <c r="N2806">
        <v>803</v>
      </c>
      <c r="O2806">
        <v>5608824.3411199795</v>
      </c>
      <c r="P2806" s="49" t="s">
        <v>34</v>
      </c>
      <c r="Q2806" s="49">
        <v>8750000</v>
      </c>
      <c r="R2806" s="49">
        <v>32.510452999999998</v>
      </c>
      <c r="S2806" s="49">
        <v>52.540310169999998</v>
      </c>
      <c r="T2806" s="49">
        <v>91.068026500905589</v>
      </c>
      <c r="U2806" s="49" t="s">
        <v>2146</v>
      </c>
      <c r="V2806" s="49">
        <v>0.38716777524115931</v>
      </c>
      <c r="W2806" s="49">
        <v>1.46361538099982</v>
      </c>
      <c r="X2806" s="49">
        <v>2.8030414572599698</v>
      </c>
      <c r="Y2806" s="49">
        <v>43.290639746693699</v>
      </c>
      <c r="Z2806" s="49">
        <v>0.42787999999999998</v>
      </c>
      <c r="AA2806" s="49">
        <v>144.40234570000001</v>
      </c>
      <c r="AB2806" s="49">
        <v>1.7927415840000001</v>
      </c>
      <c r="AC2806" s="51">
        <v>0.6227652678487694</v>
      </c>
      <c r="AD2806" s="53">
        <v>87500</v>
      </c>
      <c r="AE2806" s="51">
        <v>64.100849612799763</v>
      </c>
      <c r="AF2806" s="51">
        <v>169.92297938012297</v>
      </c>
      <c r="AG2806" s="51">
        <v>31.94126324925233</v>
      </c>
      <c r="AH2806" s="51">
        <v>0.16046476980421942</v>
      </c>
      <c r="AI2806" s="51">
        <v>0.18797494821344166</v>
      </c>
      <c r="AJ2806" s="51">
        <v>0.11715383591147577</v>
      </c>
      <c r="AK2806" s="51">
        <v>146.11990663577771</v>
      </c>
      <c r="AL2806" s="51">
        <v>89.546987465157741</v>
      </c>
      <c r="AM2806" s="51">
        <v>202.69282580639765</v>
      </c>
    </row>
    <row r="2807" spans="1:39">
      <c r="A2807" t="s">
        <v>5755</v>
      </c>
      <c r="B2807">
        <v>7</v>
      </c>
      <c r="C2807" t="s">
        <v>5756</v>
      </c>
      <c r="D2807" t="s">
        <v>4149</v>
      </c>
      <c r="E2807" t="s">
        <v>137</v>
      </c>
      <c r="F2807" t="s">
        <v>138</v>
      </c>
      <c r="G2807" t="s">
        <v>139</v>
      </c>
      <c r="H2807" t="s">
        <v>140</v>
      </c>
      <c r="I2807" t="s">
        <v>10</v>
      </c>
      <c r="J2807" t="s">
        <v>4150</v>
      </c>
      <c r="K2807">
        <v>50</v>
      </c>
      <c r="L2807">
        <v>79472120</v>
      </c>
      <c r="M2807" t="s">
        <v>2145</v>
      </c>
      <c r="N2807">
        <v>804</v>
      </c>
      <c r="O2807">
        <v>5615817.8876799792</v>
      </c>
      <c r="P2807" s="49" t="s">
        <v>34</v>
      </c>
      <c r="Q2807" s="49">
        <v>8750000</v>
      </c>
      <c r="R2807" s="49">
        <v>32.510452999999998</v>
      </c>
      <c r="S2807" s="49">
        <v>52.540310169999998</v>
      </c>
      <c r="T2807" s="49">
        <v>91.068026500905589</v>
      </c>
      <c r="U2807" s="49" t="s">
        <v>2146</v>
      </c>
      <c r="V2807" s="49">
        <v>0.38716777524115931</v>
      </c>
      <c r="W2807" s="49">
        <v>1.46361538099982</v>
      </c>
      <c r="X2807" s="49">
        <v>2.8030414572599698</v>
      </c>
      <c r="Y2807" s="49">
        <v>43.290639746693699</v>
      </c>
      <c r="Z2807" s="49">
        <v>0.42787999999999998</v>
      </c>
      <c r="AA2807" s="49">
        <v>144.40234570000001</v>
      </c>
      <c r="AB2807" s="49">
        <v>1.7927415840000001</v>
      </c>
      <c r="AC2807" s="51">
        <v>0.6227652678487694</v>
      </c>
      <c r="AD2807" s="53">
        <v>87500</v>
      </c>
      <c r="AE2807" s="51">
        <v>64.180775859199755</v>
      </c>
      <c r="AF2807" s="51">
        <v>170.13485341925028</v>
      </c>
      <c r="AG2807" s="51">
        <v>31.975193498482437</v>
      </c>
      <c r="AH2807" s="51">
        <v>0.16014349549318221</v>
      </c>
      <c r="AI2807" s="51">
        <v>0.18794028887007896</v>
      </c>
      <c r="AJ2807" s="51">
        <v>0.11715383591147577</v>
      </c>
      <c r="AK2807" s="51">
        <v>146.09296464130267</v>
      </c>
      <c r="AL2807" s="51">
        <v>89.530476542744154</v>
      </c>
      <c r="AM2807" s="51">
        <v>202.65545273986115</v>
      </c>
    </row>
    <row r="2808" spans="1:39">
      <c r="A2808" t="s">
        <v>5757</v>
      </c>
      <c r="B2808">
        <v>7</v>
      </c>
      <c r="C2808" t="s">
        <v>5758</v>
      </c>
      <c r="D2808" t="s">
        <v>4149</v>
      </c>
      <c r="E2808" t="s">
        <v>137</v>
      </c>
      <c r="F2808" t="s">
        <v>138</v>
      </c>
      <c r="G2808" t="s">
        <v>139</v>
      </c>
      <c r="H2808" t="s">
        <v>140</v>
      </c>
      <c r="I2808" t="s">
        <v>10</v>
      </c>
      <c r="J2808" t="s">
        <v>4150</v>
      </c>
      <c r="K2808">
        <v>50</v>
      </c>
      <c r="L2808">
        <v>79472120</v>
      </c>
      <c r="M2808" t="s">
        <v>2145</v>
      </c>
      <c r="N2808">
        <v>805</v>
      </c>
      <c r="O2808">
        <v>5622811.4342399789</v>
      </c>
      <c r="P2808" s="49" t="s">
        <v>34</v>
      </c>
      <c r="Q2808" s="49">
        <v>8750000</v>
      </c>
      <c r="R2808" s="49">
        <v>32.510452999999998</v>
      </c>
      <c r="S2808" s="49">
        <v>52.540310169999998</v>
      </c>
      <c r="T2808" s="49">
        <v>91.068026500905589</v>
      </c>
      <c r="U2808" s="49" t="s">
        <v>2146</v>
      </c>
      <c r="V2808" s="49">
        <v>0.38716777524115931</v>
      </c>
      <c r="W2808" s="49">
        <v>1.46361538099982</v>
      </c>
      <c r="X2808" s="49">
        <v>2.8030414572599698</v>
      </c>
      <c r="Y2808" s="49">
        <v>43.290639746693699</v>
      </c>
      <c r="Z2808" s="49">
        <v>0.42787999999999998</v>
      </c>
      <c r="AA2808" s="49">
        <v>144.40234570000001</v>
      </c>
      <c r="AB2808" s="49">
        <v>1.7927415840000001</v>
      </c>
      <c r="AC2808" s="51">
        <v>0.6227652678487694</v>
      </c>
      <c r="AD2808" s="53">
        <v>87500</v>
      </c>
      <c r="AE2808" s="51">
        <v>64.260702105599762</v>
      </c>
      <c r="AF2808" s="51">
        <v>170.34672745837761</v>
      </c>
      <c r="AG2808" s="51">
        <v>32.009055672475554</v>
      </c>
      <c r="AH2808" s="51">
        <v>0.15982219498239875</v>
      </c>
      <c r="AI2808" s="51">
        <v>0.18790531611648731</v>
      </c>
      <c r="AJ2808" s="51">
        <v>0.11715383591147577</v>
      </c>
      <c r="AK2808" s="51">
        <v>146.06577902141993</v>
      </c>
      <c r="AL2808" s="51">
        <v>89.513816318829967</v>
      </c>
      <c r="AM2808" s="51">
        <v>202.61774172400985</v>
      </c>
    </row>
    <row r="2809" spans="1:39">
      <c r="A2809" t="s">
        <v>5759</v>
      </c>
      <c r="B2809">
        <v>7</v>
      </c>
      <c r="C2809" t="s">
        <v>5760</v>
      </c>
      <c r="D2809" t="s">
        <v>4149</v>
      </c>
      <c r="E2809" t="s">
        <v>137</v>
      </c>
      <c r="F2809" t="s">
        <v>138</v>
      </c>
      <c r="G2809" t="s">
        <v>139</v>
      </c>
      <c r="H2809" t="s">
        <v>140</v>
      </c>
      <c r="I2809" t="s">
        <v>10</v>
      </c>
      <c r="J2809" t="s">
        <v>4150</v>
      </c>
      <c r="K2809">
        <v>50</v>
      </c>
      <c r="L2809">
        <v>79472120</v>
      </c>
      <c r="M2809" t="s">
        <v>2145</v>
      </c>
      <c r="N2809">
        <v>806</v>
      </c>
      <c r="O2809">
        <v>5629804.9807999786</v>
      </c>
      <c r="P2809" s="49" t="s">
        <v>34</v>
      </c>
      <c r="Q2809" s="49">
        <v>8750000</v>
      </c>
      <c r="R2809" s="49">
        <v>32.510452999999998</v>
      </c>
      <c r="S2809" s="49">
        <v>52.540310169999998</v>
      </c>
      <c r="T2809" s="49">
        <v>91.068026500905589</v>
      </c>
      <c r="U2809" s="49" t="s">
        <v>2146</v>
      </c>
      <c r="V2809" s="49">
        <v>0.38716777524115931</v>
      </c>
      <c r="W2809" s="49">
        <v>1.46361538099982</v>
      </c>
      <c r="X2809" s="49">
        <v>2.8030414572599698</v>
      </c>
      <c r="Y2809" s="49">
        <v>43.290639746693699</v>
      </c>
      <c r="Z2809" s="49">
        <v>0.42787999999999998</v>
      </c>
      <c r="AA2809" s="49">
        <v>144.40234570000001</v>
      </c>
      <c r="AB2809" s="49">
        <v>1.7927415840000001</v>
      </c>
      <c r="AC2809" s="51">
        <v>0.6227652678487694</v>
      </c>
      <c r="AD2809" s="53">
        <v>87500</v>
      </c>
      <c r="AE2809" s="51">
        <v>64.340628351999754</v>
      </c>
      <c r="AF2809" s="51">
        <v>170.55860149750495</v>
      </c>
      <c r="AG2809" s="51">
        <v>32.042849766390781</v>
      </c>
      <c r="AH2809" s="51">
        <v>0.15950087162361437</v>
      </c>
      <c r="AI2809" s="51">
        <v>0.18787003109227257</v>
      </c>
      <c r="AJ2809" s="51">
        <v>0.11715383591147577</v>
      </c>
      <c r="AK2809" s="51">
        <v>146.03835066198744</v>
      </c>
      <c r="AL2809" s="51">
        <v>89.497007336297486</v>
      </c>
      <c r="AM2809" s="51">
        <v>202.57969398767739</v>
      </c>
    </row>
    <row r="2810" spans="1:39">
      <c r="A2810" t="s">
        <v>5761</v>
      </c>
      <c r="B2810">
        <v>7</v>
      </c>
      <c r="C2810" t="s">
        <v>5762</v>
      </c>
      <c r="D2810" t="s">
        <v>4149</v>
      </c>
      <c r="E2810" t="s">
        <v>137</v>
      </c>
      <c r="F2810" t="s">
        <v>138</v>
      </c>
      <c r="G2810" t="s">
        <v>139</v>
      </c>
      <c r="H2810" t="s">
        <v>140</v>
      </c>
      <c r="I2810" t="s">
        <v>10</v>
      </c>
      <c r="J2810" t="s">
        <v>4150</v>
      </c>
      <c r="K2810">
        <v>50</v>
      </c>
      <c r="L2810">
        <v>79472120</v>
      </c>
      <c r="M2810" t="s">
        <v>2145</v>
      </c>
      <c r="N2810">
        <v>807</v>
      </c>
      <c r="O2810">
        <v>5636798.5273599783</v>
      </c>
      <c r="P2810" s="49" t="s">
        <v>34</v>
      </c>
      <c r="Q2810" s="49">
        <v>8750000</v>
      </c>
      <c r="R2810" s="49">
        <v>32.510452999999998</v>
      </c>
      <c r="S2810" s="49">
        <v>52.540310169999998</v>
      </c>
      <c r="T2810" s="49">
        <v>91.068026500905589</v>
      </c>
      <c r="U2810" s="49" t="s">
        <v>2146</v>
      </c>
      <c r="V2810" s="49">
        <v>0.38716777524115931</v>
      </c>
      <c r="W2810" s="49">
        <v>1.46361538099982</v>
      </c>
      <c r="X2810" s="49">
        <v>2.8030414572599698</v>
      </c>
      <c r="Y2810" s="49">
        <v>43.290639746693699</v>
      </c>
      <c r="Z2810" s="49">
        <v>0.42787999999999998</v>
      </c>
      <c r="AA2810" s="49">
        <v>144.40234570000001</v>
      </c>
      <c r="AB2810" s="49">
        <v>1.7927415840000001</v>
      </c>
      <c r="AC2810" s="51">
        <v>0.6227652678487694</v>
      </c>
      <c r="AD2810" s="53">
        <v>87500</v>
      </c>
      <c r="AE2810" s="51">
        <v>64.420554598399747</v>
      </c>
      <c r="AF2810" s="51">
        <v>170.77047553663226</v>
      </c>
      <c r="AG2810" s="51">
        <v>32.076575776094749</v>
      </c>
      <c r="AH2810" s="51">
        <v>0.15917952875625244</v>
      </c>
      <c r="AI2810" s="51">
        <v>0.18783443493552812</v>
      </c>
      <c r="AJ2810" s="51">
        <v>0.11715383591147577</v>
      </c>
      <c r="AK2810" s="51">
        <v>146.01068044768746</v>
      </c>
      <c r="AL2810" s="51">
        <v>89.480050137308481</v>
      </c>
      <c r="AM2810" s="51">
        <v>202.54131075806646</v>
      </c>
    </row>
    <row r="2811" spans="1:39">
      <c r="A2811" t="s">
        <v>5763</v>
      </c>
      <c r="B2811">
        <v>7</v>
      </c>
      <c r="C2811" t="s">
        <v>5764</v>
      </c>
      <c r="D2811" t="s">
        <v>4149</v>
      </c>
      <c r="E2811" t="s">
        <v>137</v>
      </c>
      <c r="F2811" t="s">
        <v>138</v>
      </c>
      <c r="G2811" t="s">
        <v>139</v>
      </c>
      <c r="H2811" t="s">
        <v>140</v>
      </c>
      <c r="I2811" t="s">
        <v>10</v>
      </c>
      <c r="J2811" t="s">
        <v>4150</v>
      </c>
      <c r="K2811">
        <v>50</v>
      </c>
      <c r="L2811">
        <v>79472120</v>
      </c>
      <c r="M2811" t="s">
        <v>2145</v>
      </c>
      <c r="N2811">
        <v>808</v>
      </c>
      <c r="O2811">
        <v>5643792.073919978</v>
      </c>
      <c r="P2811" s="49" t="s">
        <v>34</v>
      </c>
      <c r="Q2811" s="49">
        <v>8750000</v>
      </c>
      <c r="R2811" s="49">
        <v>32.510452999999998</v>
      </c>
      <c r="S2811" s="49">
        <v>52.540310169999998</v>
      </c>
      <c r="T2811" s="49">
        <v>91.068026500905589</v>
      </c>
      <c r="U2811" s="49" t="s">
        <v>2146</v>
      </c>
      <c r="V2811" s="49">
        <v>0.38716777524115931</v>
      </c>
      <c r="W2811" s="49">
        <v>1.46361538099982</v>
      </c>
      <c r="X2811" s="49">
        <v>2.8030414572599698</v>
      </c>
      <c r="Y2811" s="49">
        <v>43.290639746693699</v>
      </c>
      <c r="Z2811" s="49">
        <v>0.42787999999999998</v>
      </c>
      <c r="AA2811" s="49">
        <v>144.40234570000001</v>
      </c>
      <c r="AB2811" s="49">
        <v>1.7927415840000001</v>
      </c>
      <c r="AC2811" s="51">
        <v>0.6227652678487694</v>
      </c>
      <c r="AD2811" s="53">
        <v>87500</v>
      </c>
      <c r="AE2811" s="51">
        <v>64.500480844799753</v>
      </c>
      <c r="AF2811" s="51">
        <v>170.9823495757596</v>
      </c>
      <c r="AG2811" s="51">
        <v>32.110233698159114</v>
      </c>
      <c r="AH2811" s="51">
        <v>0.15885816970778383</v>
      </c>
      <c r="AI2811" s="51">
        <v>0.18779852878282954</v>
      </c>
      <c r="AJ2811" s="51">
        <v>0.11715383591147577</v>
      </c>
      <c r="AK2811" s="51">
        <v>145.9827692620224</v>
      </c>
      <c r="AL2811" s="51">
        <v>89.462945263301705</v>
      </c>
      <c r="AM2811" s="51">
        <v>202.50259326074311</v>
      </c>
    </row>
    <row r="2812" spans="1:39">
      <c r="A2812" t="s">
        <v>5765</v>
      </c>
      <c r="B2812">
        <v>7</v>
      </c>
      <c r="C2812" t="s">
        <v>5766</v>
      </c>
      <c r="D2812" t="s">
        <v>4149</v>
      </c>
      <c r="E2812" t="s">
        <v>137</v>
      </c>
      <c r="F2812" t="s">
        <v>138</v>
      </c>
      <c r="G2812" t="s">
        <v>139</v>
      </c>
      <c r="H2812" t="s">
        <v>140</v>
      </c>
      <c r="I2812" t="s">
        <v>10</v>
      </c>
      <c r="J2812" t="s">
        <v>4150</v>
      </c>
      <c r="K2812">
        <v>50</v>
      </c>
      <c r="L2812">
        <v>79472120</v>
      </c>
      <c r="M2812" t="s">
        <v>2145</v>
      </c>
      <c r="N2812">
        <v>809</v>
      </c>
      <c r="O2812">
        <v>5650785.6204799777</v>
      </c>
      <c r="P2812" s="49" t="s">
        <v>34</v>
      </c>
      <c r="Q2812" s="49">
        <v>8750000</v>
      </c>
      <c r="R2812" s="49">
        <v>32.510452999999998</v>
      </c>
      <c r="S2812" s="49">
        <v>52.540310169999998</v>
      </c>
      <c r="T2812" s="49">
        <v>91.068026500905589</v>
      </c>
      <c r="U2812" s="49" t="s">
        <v>2146</v>
      </c>
      <c r="V2812" s="49">
        <v>0.38716777524115931</v>
      </c>
      <c r="W2812" s="49">
        <v>1.46361538099982</v>
      </c>
      <c r="X2812" s="49">
        <v>2.8030414572599698</v>
      </c>
      <c r="Y2812" s="49">
        <v>43.290639746693699</v>
      </c>
      <c r="Z2812" s="49">
        <v>0.42787999999999998</v>
      </c>
      <c r="AA2812" s="49">
        <v>144.40234570000001</v>
      </c>
      <c r="AB2812" s="49">
        <v>1.7927415840000001</v>
      </c>
      <c r="AC2812" s="51">
        <v>0.6227652678487694</v>
      </c>
      <c r="AD2812" s="53">
        <v>87500</v>
      </c>
      <c r="AE2812" s="51">
        <v>64.580407091199746</v>
      </c>
      <c r="AF2812" s="51">
        <v>171.19422361488694</v>
      </c>
      <c r="AG2812" s="51">
        <v>32.14382352985789</v>
      </c>
      <c r="AH2812" s="51">
        <v>0.15853679779328175</v>
      </c>
      <c r="AI2812" s="51">
        <v>0.18776231376922864</v>
      </c>
      <c r="AJ2812" s="51">
        <v>0.11715383591147577</v>
      </c>
      <c r="AK2812" s="51">
        <v>145.95461798731017</v>
      </c>
      <c r="AL2812" s="51">
        <v>89.44569325498999</v>
      </c>
      <c r="AM2812" s="51">
        <v>202.46354271963031</v>
      </c>
    </row>
    <row r="2813" spans="1:39">
      <c r="A2813" t="s">
        <v>5767</v>
      </c>
      <c r="B2813">
        <v>7</v>
      </c>
      <c r="C2813" t="s">
        <v>5768</v>
      </c>
      <c r="D2813" t="s">
        <v>4149</v>
      </c>
      <c r="E2813" t="s">
        <v>137</v>
      </c>
      <c r="F2813" t="s">
        <v>138</v>
      </c>
      <c r="G2813" t="s">
        <v>139</v>
      </c>
      <c r="H2813" t="s">
        <v>140</v>
      </c>
      <c r="I2813" t="s">
        <v>10</v>
      </c>
      <c r="J2813" t="s">
        <v>4150</v>
      </c>
      <c r="K2813">
        <v>50</v>
      </c>
      <c r="L2813">
        <v>79472120</v>
      </c>
      <c r="M2813" t="s">
        <v>2145</v>
      </c>
      <c r="N2813">
        <v>810</v>
      </c>
      <c r="O2813">
        <v>5657779.1670399774</v>
      </c>
      <c r="P2813" s="49" t="s">
        <v>34</v>
      </c>
      <c r="Q2813" s="49">
        <v>8750000</v>
      </c>
      <c r="R2813" s="49">
        <v>32.510452999999998</v>
      </c>
      <c r="S2813" s="49">
        <v>52.540310169999998</v>
      </c>
      <c r="T2813" s="49">
        <v>91.068026500905589</v>
      </c>
      <c r="U2813" s="49" t="s">
        <v>2146</v>
      </c>
      <c r="V2813" s="49">
        <v>0.38716777524115931</v>
      </c>
      <c r="W2813" s="49">
        <v>1.46361538099982</v>
      </c>
      <c r="X2813" s="49">
        <v>2.8030414572599698</v>
      </c>
      <c r="Y2813" s="49">
        <v>43.290639746693699</v>
      </c>
      <c r="Z2813" s="49">
        <v>0.42787999999999998</v>
      </c>
      <c r="AA2813" s="49">
        <v>144.40234570000001</v>
      </c>
      <c r="AB2813" s="49">
        <v>1.7927415840000001</v>
      </c>
      <c r="AC2813" s="51">
        <v>0.6227652678487694</v>
      </c>
      <c r="AD2813" s="53">
        <v>87500</v>
      </c>
      <c r="AE2813" s="51">
        <v>64.660333337599738</v>
      </c>
      <c r="AF2813" s="51">
        <v>171.40609765401425</v>
      </c>
      <c r="AG2813" s="51">
        <v>32.177345269164967</v>
      </c>
      <c r="AH2813" s="51">
        <v>0.15821541631598418</v>
      </c>
      <c r="AI2813" s="51">
        <v>0.1877257910282481</v>
      </c>
      <c r="AJ2813" s="51">
        <v>0.11715383591147577</v>
      </c>
      <c r="AK2813" s="51">
        <v>145.92622750468001</v>
      </c>
      <c r="AL2813" s="51">
        <v>89.428294652357778</v>
      </c>
      <c r="AM2813" s="51">
        <v>202.42416035700222</v>
      </c>
    </row>
    <row r="2814" spans="1:39">
      <c r="A2814" t="s">
        <v>5769</v>
      </c>
      <c r="B2814">
        <v>7</v>
      </c>
      <c r="C2814" t="s">
        <v>5770</v>
      </c>
      <c r="D2814" t="s">
        <v>4149</v>
      </c>
      <c r="E2814" t="s">
        <v>137</v>
      </c>
      <c r="F2814" t="s">
        <v>138</v>
      </c>
      <c r="G2814" t="s">
        <v>139</v>
      </c>
      <c r="H2814" t="s">
        <v>140</v>
      </c>
      <c r="I2814" t="s">
        <v>10</v>
      </c>
      <c r="J2814" t="s">
        <v>4150</v>
      </c>
      <c r="K2814">
        <v>50</v>
      </c>
      <c r="L2814">
        <v>79472120</v>
      </c>
      <c r="M2814" t="s">
        <v>2145</v>
      </c>
      <c r="N2814">
        <v>811</v>
      </c>
      <c r="O2814">
        <v>5664772.7135999771</v>
      </c>
      <c r="P2814" s="49" t="s">
        <v>34</v>
      </c>
      <c r="Q2814" s="49">
        <v>8750000</v>
      </c>
      <c r="R2814" s="49">
        <v>32.510452999999998</v>
      </c>
      <c r="S2814" s="49">
        <v>52.540310169999998</v>
      </c>
      <c r="T2814" s="49">
        <v>91.068026500905589</v>
      </c>
      <c r="U2814" s="49" t="s">
        <v>2146</v>
      </c>
      <c r="V2814" s="49">
        <v>0.38716777524115931</v>
      </c>
      <c r="W2814" s="49">
        <v>1.46361538099982</v>
      </c>
      <c r="X2814" s="49">
        <v>2.8030414572599698</v>
      </c>
      <c r="Y2814" s="49">
        <v>43.290639746693699</v>
      </c>
      <c r="Z2814" s="49">
        <v>0.42787999999999998</v>
      </c>
      <c r="AA2814" s="49">
        <v>144.40234570000001</v>
      </c>
      <c r="AB2814" s="49">
        <v>1.7927415840000001</v>
      </c>
      <c r="AC2814" s="51">
        <v>0.6227652678487694</v>
      </c>
      <c r="AD2814" s="53">
        <v>87500</v>
      </c>
      <c r="AE2814" s="51">
        <v>64.740259583999745</v>
      </c>
      <c r="AF2814" s="51">
        <v>171.61797169314158</v>
      </c>
      <c r="AG2814" s="51">
        <v>32.2107989147515</v>
      </c>
      <c r="AH2814" s="51">
        <v>0.15789402856679122</v>
      </c>
      <c r="AI2814" s="51">
        <v>0.18768896169187593</v>
      </c>
      <c r="AJ2814" s="51">
        <v>0.11715383591147577</v>
      </c>
      <c r="AK2814" s="51">
        <v>145.89759869406825</v>
      </c>
      <c r="AL2814" s="51">
        <v>89.410749994658374</v>
      </c>
      <c r="AM2814" s="51">
        <v>202.3844473934781</v>
      </c>
    </row>
    <row r="2815" spans="1:39">
      <c r="A2815" t="s">
        <v>5771</v>
      </c>
      <c r="B2815">
        <v>7</v>
      </c>
      <c r="C2815" t="s">
        <v>5772</v>
      </c>
      <c r="D2815" t="s">
        <v>4149</v>
      </c>
      <c r="E2815" t="s">
        <v>137</v>
      </c>
      <c r="F2815" t="s">
        <v>138</v>
      </c>
      <c r="G2815" t="s">
        <v>139</v>
      </c>
      <c r="H2815" t="s">
        <v>140</v>
      </c>
      <c r="I2815" t="s">
        <v>10</v>
      </c>
      <c r="J2815" t="s">
        <v>4150</v>
      </c>
      <c r="K2815">
        <v>50</v>
      </c>
      <c r="L2815">
        <v>79472120</v>
      </c>
      <c r="M2815" t="s">
        <v>2145</v>
      </c>
      <c r="N2815">
        <v>812</v>
      </c>
      <c r="O2815">
        <v>5671766.2601599768</v>
      </c>
      <c r="P2815" s="49" t="s">
        <v>34</v>
      </c>
      <c r="Q2815" s="49">
        <v>8750000</v>
      </c>
      <c r="R2815" s="49">
        <v>32.510452999999998</v>
      </c>
      <c r="S2815" s="49">
        <v>52.540310169999998</v>
      </c>
      <c r="T2815" s="49">
        <v>91.068026500905589</v>
      </c>
      <c r="U2815" s="49" t="s">
        <v>2146</v>
      </c>
      <c r="V2815" s="49">
        <v>0.38716777524115931</v>
      </c>
      <c r="W2815" s="49">
        <v>1.46361538099982</v>
      </c>
      <c r="X2815" s="49">
        <v>2.8030414572599698</v>
      </c>
      <c r="Y2815" s="49">
        <v>43.290639746693699</v>
      </c>
      <c r="Z2815" s="49">
        <v>0.42787999999999998</v>
      </c>
      <c r="AA2815" s="49">
        <v>144.40234570000001</v>
      </c>
      <c r="AB2815" s="49">
        <v>1.7927415840000001</v>
      </c>
      <c r="AC2815" s="51">
        <v>0.6227652678487694</v>
      </c>
      <c r="AD2815" s="53">
        <v>87500</v>
      </c>
      <c r="AE2815" s="51">
        <v>64.820185830399737</v>
      </c>
      <c r="AF2815" s="51">
        <v>171.82984573226892</v>
      </c>
      <c r="AG2815" s="51">
        <v>32.244184465983295</v>
      </c>
      <c r="AH2815" s="51">
        <v>0.15757263782435554</v>
      </c>
      <c r="AI2815" s="51">
        <v>0.18765182689055965</v>
      </c>
      <c r="AJ2815" s="51">
        <v>0.11715383591147577</v>
      </c>
      <c r="AK2815" s="51">
        <v>145.86873243421368</v>
      </c>
      <c r="AL2815" s="51">
        <v>89.393059820411239</v>
      </c>
      <c r="AM2815" s="51">
        <v>202.34440504801614</v>
      </c>
    </row>
    <row r="2816" spans="1:39">
      <c r="A2816" t="s">
        <v>5773</v>
      </c>
      <c r="B2816">
        <v>7</v>
      </c>
      <c r="C2816" t="s">
        <v>5774</v>
      </c>
      <c r="D2816" t="s">
        <v>4149</v>
      </c>
      <c r="E2816" t="s">
        <v>137</v>
      </c>
      <c r="F2816" t="s">
        <v>138</v>
      </c>
      <c r="G2816" t="s">
        <v>139</v>
      </c>
      <c r="H2816" t="s">
        <v>140</v>
      </c>
      <c r="I2816" t="s">
        <v>10</v>
      </c>
      <c r="J2816" t="s">
        <v>4150</v>
      </c>
      <c r="K2816">
        <v>50</v>
      </c>
      <c r="L2816">
        <v>79472120</v>
      </c>
      <c r="M2816" t="s">
        <v>2145</v>
      </c>
      <c r="N2816">
        <v>813</v>
      </c>
      <c r="O2816">
        <v>5678759.8067199765</v>
      </c>
      <c r="P2816" s="49" t="s">
        <v>34</v>
      </c>
      <c r="Q2816" s="49">
        <v>8750000</v>
      </c>
      <c r="R2816" s="49">
        <v>32.510452999999998</v>
      </c>
      <c r="S2816" s="49">
        <v>52.540310169999998</v>
      </c>
      <c r="T2816" s="49">
        <v>91.068026500905589</v>
      </c>
      <c r="U2816" s="49" t="s">
        <v>2146</v>
      </c>
      <c r="V2816" s="49">
        <v>0.38716777524115931</v>
      </c>
      <c r="W2816" s="49">
        <v>1.46361538099982</v>
      </c>
      <c r="X2816" s="49">
        <v>2.8030414572599698</v>
      </c>
      <c r="Y2816" s="49">
        <v>43.290639746693699</v>
      </c>
      <c r="Z2816" s="49">
        <v>0.42787999999999998</v>
      </c>
      <c r="AA2816" s="49">
        <v>144.40234570000001</v>
      </c>
      <c r="AB2816" s="49">
        <v>1.7927415840000001</v>
      </c>
      <c r="AC2816" s="51">
        <v>0.6227652678487694</v>
      </c>
      <c r="AD2816" s="53">
        <v>87500</v>
      </c>
      <c r="AE2816" s="51">
        <v>64.900112076799729</v>
      </c>
      <c r="AF2816" s="51">
        <v>172.04171977139623</v>
      </c>
      <c r="AG2816" s="51">
        <v>32.277501922918312</v>
      </c>
      <c r="AH2816" s="51">
        <v>0.15725124735549487</v>
      </c>
      <c r="AI2816" s="51">
        <v>0.18761438775320119</v>
      </c>
      <c r="AJ2816" s="51">
        <v>0.11715383591147577</v>
      </c>
      <c r="AK2816" s="51">
        <v>145.83962960265376</v>
      </c>
      <c r="AL2816" s="51">
        <v>89.375224667399593</v>
      </c>
      <c r="AM2816" s="51">
        <v>202.30403453790794</v>
      </c>
    </row>
    <row r="2817" spans="1:39">
      <c r="A2817" t="s">
        <v>5775</v>
      </c>
      <c r="B2817">
        <v>7</v>
      </c>
      <c r="C2817" t="s">
        <v>5776</v>
      </c>
      <c r="D2817" t="s">
        <v>4149</v>
      </c>
      <c r="E2817" t="s">
        <v>137</v>
      </c>
      <c r="F2817" t="s">
        <v>138</v>
      </c>
      <c r="G2817" t="s">
        <v>139</v>
      </c>
      <c r="H2817" t="s">
        <v>140</v>
      </c>
      <c r="I2817" t="s">
        <v>10</v>
      </c>
      <c r="J2817" t="s">
        <v>4150</v>
      </c>
      <c r="K2817">
        <v>50</v>
      </c>
      <c r="L2817">
        <v>79472120</v>
      </c>
      <c r="M2817" t="s">
        <v>2145</v>
      </c>
      <c r="N2817">
        <v>814</v>
      </c>
      <c r="O2817">
        <v>5685753.3532799762</v>
      </c>
      <c r="P2817" s="49" t="s">
        <v>34</v>
      </c>
      <c r="Q2817" s="49">
        <v>8750000</v>
      </c>
      <c r="R2817" s="49">
        <v>32.510452999999998</v>
      </c>
      <c r="S2817" s="49">
        <v>52.540310169999998</v>
      </c>
      <c r="T2817" s="49">
        <v>91.068026500905589</v>
      </c>
      <c r="U2817" s="49" t="s">
        <v>2146</v>
      </c>
      <c r="V2817" s="49">
        <v>0.38716777524115931</v>
      </c>
      <c r="W2817" s="49">
        <v>1.46361538099982</v>
      </c>
      <c r="X2817" s="49">
        <v>2.8030414572599698</v>
      </c>
      <c r="Y2817" s="49">
        <v>43.290639746693699</v>
      </c>
      <c r="Z2817" s="49">
        <v>0.42787999999999998</v>
      </c>
      <c r="AA2817" s="49">
        <v>144.40234570000001</v>
      </c>
      <c r="AB2817" s="49">
        <v>1.7927415840000001</v>
      </c>
      <c r="AC2817" s="51">
        <v>0.6227652678487694</v>
      </c>
      <c r="AD2817" s="53">
        <v>87500</v>
      </c>
      <c r="AE2817" s="51">
        <v>64.980038323199722</v>
      </c>
      <c r="AF2817" s="51">
        <v>172.25359381052354</v>
      </c>
      <c r="AG2817" s="51">
        <v>32.310751286304011</v>
      </c>
      <c r="AH2817" s="51">
        <v>0.15692986041447582</v>
      </c>
      <c r="AI2817" s="51">
        <v>0.1875766454071511</v>
      </c>
      <c r="AJ2817" s="51">
        <v>0.11715383591147577</v>
      </c>
      <c r="AK2817" s="51">
        <v>145.8102910757199</v>
      </c>
      <c r="AL2817" s="51">
        <v>89.357245072667553</v>
      </c>
      <c r="AM2817" s="51">
        <v>202.26333707877222</v>
      </c>
    </row>
    <row r="2818" spans="1:39">
      <c r="A2818" t="s">
        <v>5777</v>
      </c>
      <c r="B2818">
        <v>7</v>
      </c>
      <c r="C2818" t="s">
        <v>5778</v>
      </c>
      <c r="D2818" t="s">
        <v>4149</v>
      </c>
      <c r="E2818" t="s">
        <v>137</v>
      </c>
      <c r="F2818" t="s">
        <v>138</v>
      </c>
      <c r="G2818" t="s">
        <v>139</v>
      </c>
      <c r="H2818" t="s">
        <v>140</v>
      </c>
      <c r="I2818" t="s">
        <v>10</v>
      </c>
      <c r="J2818" t="s">
        <v>4150</v>
      </c>
      <c r="K2818">
        <v>50</v>
      </c>
      <c r="L2818">
        <v>79472120</v>
      </c>
      <c r="M2818" t="s">
        <v>2145</v>
      </c>
      <c r="N2818">
        <v>815</v>
      </c>
      <c r="O2818">
        <v>5692746.8998399759</v>
      </c>
      <c r="P2818" s="49" t="s">
        <v>34</v>
      </c>
      <c r="Q2818" s="49">
        <v>8750000</v>
      </c>
      <c r="R2818" s="49">
        <v>32.510452999999998</v>
      </c>
      <c r="S2818" s="49">
        <v>52.540310169999998</v>
      </c>
      <c r="T2818" s="49">
        <v>91.068026500905589</v>
      </c>
      <c r="U2818" s="49" t="s">
        <v>2146</v>
      </c>
      <c r="V2818" s="49">
        <v>0.38716777524115931</v>
      </c>
      <c r="W2818" s="49">
        <v>1.46361538099982</v>
      </c>
      <c r="X2818" s="49">
        <v>2.8030414572599698</v>
      </c>
      <c r="Y2818" s="49">
        <v>43.290639746693699</v>
      </c>
      <c r="Z2818" s="49">
        <v>0.42787999999999998</v>
      </c>
      <c r="AA2818" s="49">
        <v>144.40234570000001</v>
      </c>
      <c r="AB2818" s="49">
        <v>1.7927415840000001</v>
      </c>
      <c r="AC2818" s="51">
        <v>0.6227652678487694</v>
      </c>
      <c r="AD2818" s="53">
        <v>87500</v>
      </c>
      <c r="AE2818" s="51">
        <v>65.059964569599728</v>
      </c>
      <c r="AF2818" s="51">
        <v>172.46546784965091</v>
      </c>
      <c r="AG2818" s="51">
        <v>32.343932557574853</v>
      </c>
      <c r="AH2818" s="51">
        <v>0.15660848024374818</v>
      </c>
      <c r="AI2818" s="51">
        <v>0.18753860097820343</v>
      </c>
      <c r="AJ2818" s="51">
        <v>0.11715383591147577</v>
      </c>
      <c r="AK2818" s="51">
        <v>145.78071772853357</v>
      </c>
      <c r="AL2818" s="51">
        <v>89.339121572517797</v>
      </c>
      <c r="AM2818" s="51">
        <v>202.22231388454935</v>
      </c>
    </row>
    <row r="2819" spans="1:39">
      <c r="A2819" t="s">
        <v>5779</v>
      </c>
      <c r="B2819">
        <v>7</v>
      </c>
      <c r="C2819" t="s">
        <v>5780</v>
      </c>
      <c r="D2819" t="s">
        <v>4149</v>
      </c>
      <c r="E2819" t="s">
        <v>137</v>
      </c>
      <c r="F2819" t="s">
        <v>138</v>
      </c>
      <c r="G2819" t="s">
        <v>139</v>
      </c>
      <c r="H2819" t="s">
        <v>140</v>
      </c>
      <c r="I2819" t="s">
        <v>10</v>
      </c>
      <c r="J2819" t="s">
        <v>4150</v>
      </c>
      <c r="K2819">
        <v>50</v>
      </c>
      <c r="L2819">
        <v>79472120</v>
      </c>
      <c r="M2819" t="s">
        <v>2145</v>
      </c>
      <c r="N2819">
        <v>816</v>
      </c>
      <c r="O2819">
        <v>5699740.4463999756</v>
      </c>
      <c r="P2819" s="49" t="s">
        <v>34</v>
      </c>
      <c r="Q2819" s="49">
        <v>8750000</v>
      </c>
      <c r="R2819" s="49">
        <v>32.510452999999998</v>
      </c>
      <c r="S2819" s="49">
        <v>52.540310169999998</v>
      </c>
      <c r="T2819" s="49">
        <v>91.068026500905589</v>
      </c>
      <c r="U2819" s="49" t="s">
        <v>2146</v>
      </c>
      <c r="V2819" s="49">
        <v>0.38716777524115931</v>
      </c>
      <c r="W2819" s="49">
        <v>1.46361538099982</v>
      </c>
      <c r="X2819" s="49">
        <v>2.8030414572599698</v>
      </c>
      <c r="Y2819" s="49">
        <v>43.290639746693699</v>
      </c>
      <c r="Z2819" s="49">
        <v>0.42787999999999998</v>
      </c>
      <c r="AA2819" s="49">
        <v>144.40234570000001</v>
      </c>
      <c r="AB2819" s="49">
        <v>1.7927415840000001</v>
      </c>
      <c r="AC2819" s="51">
        <v>0.6227652678487694</v>
      </c>
      <c r="AD2819" s="53">
        <v>87500</v>
      </c>
      <c r="AE2819" s="51">
        <v>65.139890815999721</v>
      </c>
      <c r="AF2819" s="51">
        <v>172.67734188877822</v>
      </c>
      <c r="AG2819" s="51">
        <v>32.377045738849603</v>
      </c>
      <c r="AH2819" s="51">
        <v>0.15628711007323198</v>
      </c>
      <c r="AI2819" s="51">
        <v>0.18750025559058997</v>
      </c>
      <c r="AJ2819" s="51">
        <v>0.11715383591147577</v>
      </c>
      <c r="AK2819" s="51">
        <v>145.75091043500194</v>
      </c>
      <c r="AL2819" s="51">
        <v>89.320854702508768</v>
      </c>
      <c r="AM2819" s="51">
        <v>202.18096616749511</v>
      </c>
    </row>
    <row r="2820" spans="1:39">
      <c r="A2820" t="s">
        <v>5781</v>
      </c>
      <c r="B2820">
        <v>7</v>
      </c>
      <c r="C2820" t="s">
        <v>5782</v>
      </c>
      <c r="D2820" t="s">
        <v>4149</v>
      </c>
      <c r="E2820" t="s">
        <v>137</v>
      </c>
      <c r="F2820" t="s">
        <v>138</v>
      </c>
      <c r="G2820" t="s">
        <v>139</v>
      </c>
      <c r="H2820" t="s">
        <v>140</v>
      </c>
      <c r="I2820" t="s">
        <v>10</v>
      </c>
      <c r="J2820" t="s">
        <v>4150</v>
      </c>
      <c r="K2820">
        <v>50</v>
      </c>
      <c r="L2820">
        <v>79472120</v>
      </c>
      <c r="M2820" t="s">
        <v>2145</v>
      </c>
      <c r="N2820">
        <v>817</v>
      </c>
      <c r="O2820">
        <v>5706733.9929599753</v>
      </c>
      <c r="P2820" s="49" t="s">
        <v>34</v>
      </c>
      <c r="Q2820" s="49">
        <v>8750000</v>
      </c>
      <c r="R2820" s="49">
        <v>32.510452999999998</v>
      </c>
      <c r="S2820" s="49">
        <v>52.540310169999998</v>
      </c>
      <c r="T2820" s="49">
        <v>91.068026500905589</v>
      </c>
      <c r="U2820" s="49" t="s">
        <v>2146</v>
      </c>
      <c r="V2820" s="49">
        <v>0.38716777524115931</v>
      </c>
      <c r="W2820" s="49">
        <v>1.46361538099982</v>
      </c>
      <c r="X2820" s="49">
        <v>2.8030414572599698</v>
      </c>
      <c r="Y2820" s="49">
        <v>43.290639746693699</v>
      </c>
      <c r="Z2820" s="49">
        <v>0.42787999999999998</v>
      </c>
      <c r="AA2820" s="49">
        <v>144.40234570000001</v>
      </c>
      <c r="AB2820" s="49">
        <v>1.7927415840000001</v>
      </c>
      <c r="AC2820" s="51">
        <v>0.6227652678487694</v>
      </c>
      <c r="AD2820" s="53">
        <v>87500</v>
      </c>
      <c r="AE2820" s="51">
        <v>65.219817062399713</v>
      </c>
      <c r="AF2820" s="51">
        <v>172.88921592790552</v>
      </c>
      <c r="AG2820" s="51">
        <v>32.41009083292888</v>
      </c>
      <c r="AH2820" s="51">
        <v>0.15596575312099167</v>
      </c>
      <c r="AI2820" s="51">
        <v>0.18746161036697526</v>
      </c>
      <c r="AJ2820" s="51">
        <v>0.11715383591147577</v>
      </c>
      <c r="AK2820" s="51">
        <v>145.72087006781382</v>
      </c>
      <c r="AL2820" s="51">
        <v>89.302444997452298</v>
      </c>
      <c r="AM2820" s="51">
        <v>202.13929513817533</v>
      </c>
    </row>
    <row r="2821" spans="1:39">
      <c r="A2821" t="s">
        <v>5783</v>
      </c>
      <c r="B2821">
        <v>7</v>
      </c>
      <c r="C2821" t="s">
        <v>5784</v>
      </c>
      <c r="D2821" t="s">
        <v>4149</v>
      </c>
      <c r="E2821" t="s">
        <v>137</v>
      </c>
      <c r="F2821" t="s">
        <v>138</v>
      </c>
      <c r="G2821" t="s">
        <v>139</v>
      </c>
      <c r="H2821" t="s">
        <v>140</v>
      </c>
      <c r="I2821" t="s">
        <v>10</v>
      </c>
      <c r="J2821" t="s">
        <v>4150</v>
      </c>
      <c r="K2821">
        <v>50</v>
      </c>
      <c r="L2821">
        <v>79472120</v>
      </c>
      <c r="M2821" t="s">
        <v>2145</v>
      </c>
      <c r="N2821">
        <v>818</v>
      </c>
      <c r="O2821">
        <v>5713727.539519975</v>
      </c>
      <c r="P2821" s="49" t="s">
        <v>34</v>
      </c>
      <c r="Q2821" s="49">
        <v>8750000</v>
      </c>
      <c r="R2821" s="49">
        <v>32.510452999999998</v>
      </c>
      <c r="S2821" s="49">
        <v>52.540310169999998</v>
      </c>
      <c r="T2821" s="49">
        <v>91.068026500905589</v>
      </c>
      <c r="U2821" s="49" t="s">
        <v>2146</v>
      </c>
      <c r="V2821" s="49">
        <v>0.38716777524115931</v>
      </c>
      <c r="W2821" s="49">
        <v>1.46361538099982</v>
      </c>
      <c r="X2821" s="49">
        <v>2.8030414572599698</v>
      </c>
      <c r="Y2821" s="49">
        <v>43.290639746693699</v>
      </c>
      <c r="Z2821" s="49">
        <v>0.42787999999999998</v>
      </c>
      <c r="AA2821" s="49">
        <v>144.40234570000001</v>
      </c>
      <c r="AB2821" s="49">
        <v>1.7927415840000001</v>
      </c>
      <c r="AC2821" s="51">
        <v>0.6227652678487694</v>
      </c>
      <c r="AD2821" s="53">
        <v>87500</v>
      </c>
      <c r="AE2821" s="51">
        <v>65.299743308799719</v>
      </c>
      <c r="AF2821" s="51">
        <v>173.10108996703289</v>
      </c>
      <c r="AG2821" s="51">
        <v>32.443067843292496</v>
      </c>
      <c r="AH2821" s="51">
        <v>0.15564441259267547</v>
      </c>
      <c r="AI2821" s="51">
        <v>0.18742266642845104</v>
      </c>
      <c r="AJ2821" s="51">
        <v>0.11715383591147577</v>
      </c>
      <c r="AK2821" s="51">
        <v>145.69059749843544</v>
      </c>
      <c r="AL2821" s="51">
        <v>89.28389299141098</v>
      </c>
      <c r="AM2821" s="51">
        <v>202.09730200545988</v>
      </c>
    </row>
    <row r="2822" spans="1:39">
      <c r="A2822" t="s">
        <v>5785</v>
      </c>
      <c r="B2822">
        <v>7</v>
      </c>
      <c r="C2822" t="s">
        <v>5786</v>
      </c>
      <c r="D2822" t="s">
        <v>4149</v>
      </c>
      <c r="E2822" t="s">
        <v>137</v>
      </c>
      <c r="F2822" t="s">
        <v>138</v>
      </c>
      <c r="G2822" t="s">
        <v>139</v>
      </c>
      <c r="H2822" t="s">
        <v>140</v>
      </c>
      <c r="I2822" t="s">
        <v>10</v>
      </c>
      <c r="J2822" t="s">
        <v>4150</v>
      </c>
      <c r="K2822">
        <v>50</v>
      </c>
      <c r="L2822">
        <v>79472120</v>
      </c>
      <c r="M2822" t="s">
        <v>2145</v>
      </c>
      <c r="N2822">
        <v>819</v>
      </c>
      <c r="O2822">
        <v>5720721.0860799747</v>
      </c>
      <c r="P2822" s="49" t="s">
        <v>34</v>
      </c>
      <c r="Q2822" s="49">
        <v>8750000</v>
      </c>
      <c r="R2822" s="49">
        <v>32.510452999999998</v>
      </c>
      <c r="S2822" s="49">
        <v>52.540310169999998</v>
      </c>
      <c r="T2822" s="49">
        <v>91.068026500905589</v>
      </c>
      <c r="U2822" s="49" t="s">
        <v>2146</v>
      </c>
      <c r="V2822" s="49">
        <v>0.38716777524115931</v>
      </c>
      <c r="W2822" s="49">
        <v>1.46361538099982</v>
      </c>
      <c r="X2822" s="49">
        <v>2.8030414572599698</v>
      </c>
      <c r="Y2822" s="49">
        <v>43.290639746693699</v>
      </c>
      <c r="Z2822" s="49">
        <v>0.42787999999999998</v>
      </c>
      <c r="AA2822" s="49">
        <v>144.40234570000001</v>
      </c>
      <c r="AB2822" s="49">
        <v>1.7927415840000001</v>
      </c>
      <c r="AC2822" s="51">
        <v>0.6227652678487694</v>
      </c>
      <c r="AD2822" s="53">
        <v>87500</v>
      </c>
      <c r="AE2822" s="51">
        <v>65.379669555199712</v>
      </c>
      <c r="AF2822" s="51">
        <v>173.3129640061602</v>
      </c>
      <c r="AG2822" s="51">
        <v>32.475976774096885</v>
      </c>
      <c r="AH2822" s="51">
        <v>0.15532309168191666</v>
      </c>
      <c r="AI2822" s="51">
        <v>0.18738342489453105</v>
      </c>
      <c r="AJ2822" s="51">
        <v>0.11715383591147577</v>
      </c>
      <c r="AK2822" s="51">
        <v>145.6600935971064</v>
      </c>
      <c r="AL2822" s="51">
        <v>89.265199217695681</v>
      </c>
      <c r="AM2822" s="51">
        <v>202.05498797651711</v>
      </c>
    </row>
    <row r="2823" spans="1:39">
      <c r="A2823" t="s">
        <v>5787</v>
      </c>
      <c r="B2823">
        <v>7</v>
      </c>
      <c r="C2823" t="s">
        <v>5788</v>
      </c>
      <c r="D2823" t="s">
        <v>4149</v>
      </c>
      <c r="E2823" t="s">
        <v>137</v>
      </c>
      <c r="F2823" t="s">
        <v>138</v>
      </c>
      <c r="G2823" t="s">
        <v>139</v>
      </c>
      <c r="H2823" t="s">
        <v>140</v>
      </c>
      <c r="I2823" t="s">
        <v>10</v>
      </c>
      <c r="J2823" t="s">
        <v>4150</v>
      </c>
      <c r="K2823">
        <v>50</v>
      </c>
      <c r="L2823">
        <v>79472120</v>
      </c>
      <c r="M2823" t="s">
        <v>2145</v>
      </c>
      <c r="N2823">
        <v>820</v>
      </c>
      <c r="O2823">
        <v>5727714.6326399744</v>
      </c>
      <c r="P2823" s="49" t="s">
        <v>34</v>
      </c>
      <c r="Q2823" s="49">
        <v>8750000</v>
      </c>
      <c r="R2823" s="49">
        <v>32.510452999999998</v>
      </c>
      <c r="S2823" s="49">
        <v>52.540310169999998</v>
      </c>
      <c r="T2823" s="49">
        <v>91.068026500905589</v>
      </c>
      <c r="U2823" s="49" t="s">
        <v>2146</v>
      </c>
      <c r="V2823" s="49">
        <v>0.38716777524115931</v>
      </c>
      <c r="W2823" s="49">
        <v>1.46361538099982</v>
      </c>
      <c r="X2823" s="49">
        <v>2.8030414572599698</v>
      </c>
      <c r="Y2823" s="49">
        <v>43.290639746693699</v>
      </c>
      <c r="Z2823" s="49">
        <v>0.42787999999999998</v>
      </c>
      <c r="AA2823" s="49">
        <v>144.40234570000001</v>
      </c>
      <c r="AB2823" s="49">
        <v>1.7927415840000001</v>
      </c>
      <c r="AC2823" s="51">
        <v>0.6227652678487694</v>
      </c>
      <c r="AD2823" s="53">
        <v>87500</v>
      </c>
      <c r="AE2823" s="51">
        <v>65.459595801599704</v>
      </c>
      <c r="AF2823" s="51">
        <v>173.52483804528751</v>
      </c>
      <c r="AG2823" s="51">
        <v>32.508817630172537</v>
      </c>
      <c r="AH2823" s="51">
        <v>0.15500179356999133</v>
      </c>
      <c r="AI2823" s="51">
        <v>0.18734388688314579</v>
      </c>
      <c r="AJ2823" s="51">
        <v>0.11715383591147577</v>
      </c>
      <c r="AK2823" s="51">
        <v>145.62935923283561</v>
      </c>
      <c r="AL2823" s="51">
        <v>89.246364208863056</v>
      </c>
      <c r="AM2823" s="51">
        <v>202.01235425680812</v>
      </c>
    </row>
    <row r="2824" spans="1:39">
      <c r="A2824" t="s">
        <v>5789</v>
      </c>
      <c r="B2824">
        <v>7</v>
      </c>
      <c r="C2824" t="s">
        <v>5790</v>
      </c>
      <c r="D2824" t="s">
        <v>4149</v>
      </c>
      <c r="E2824" t="s">
        <v>137</v>
      </c>
      <c r="F2824" t="s">
        <v>138</v>
      </c>
      <c r="G2824" t="s">
        <v>139</v>
      </c>
      <c r="H2824" t="s">
        <v>140</v>
      </c>
      <c r="I2824" t="s">
        <v>10</v>
      </c>
      <c r="J2824" t="s">
        <v>4150</v>
      </c>
      <c r="K2824">
        <v>50</v>
      </c>
      <c r="L2824">
        <v>79472120</v>
      </c>
      <c r="M2824" t="s">
        <v>2145</v>
      </c>
      <c r="N2824">
        <v>821</v>
      </c>
      <c r="O2824">
        <v>5734708.1791999741</v>
      </c>
      <c r="P2824" s="49" t="s">
        <v>34</v>
      </c>
      <c r="Q2824" s="49">
        <v>8750000</v>
      </c>
      <c r="R2824" s="49">
        <v>32.510452999999998</v>
      </c>
      <c r="S2824" s="49">
        <v>52.540310169999998</v>
      </c>
      <c r="T2824" s="49">
        <v>91.068026500905589</v>
      </c>
      <c r="U2824" s="49" t="s">
        <v>2146</v>
      </c>
      <c r="V2824" s="49">
        <v>0.38716777524115931</v>
      </c>
      <c r="W2824" s="49">
        <v>1.46361538099982</v>
      </c>
      <c r="X2824" s="49">
        <v>2.8030414572599698</v>
      </c>
      <c r="Y2824" s="49">
        <v>43.290639746693699</v>
      </c>
      <c r="Z2824" s="49">
        <v>0.42787999999999998</v>
      </c>
      <c r="AA2824" s="49">
        <v>144.40234570000001</v>
      </c>
      <c r="AB2824" s="49">
        <v>1.7927415840000001</v>
      </c>
      <c r="AC2824" s="51">
        <v>0.6227652678487694</v>
      </c>
      <c r="AD2824" s="53">
        <v>87500</v>
      </c>
      <c r="AE2824" s="51">
        <v>65.539522047999696</v>
      </c>
      <c r="AF2824" s="51">
        <v>173.73671208441482</v>
      </c>
      <c r="AG2824" s="51">
        <v>32.541590417021411</v>
      </c>
      <c r="AH2824" s="51">
        <v>0.1546805214261355</v>
      </c>
      <c r="AI2824" s="51">
        <v>0.18730405351063725</v>
      </c>
      <c r="AJ2824" s="51">
        <v>0.11715383591147577</v>
      </c>
      <c r="AK2824" s="51">
        <v>145.5983952733971</v>
      </c>
      <c r="AL2824" s="51">
        <v>89.227388496713019</v>
      </c>
      <c r="AM2824" s="51">
        <v>201.96940205008116</v>
      </c>
    </row>
    <row r="2825" spans="1:39">
      <c r="A2825" t="s">
        <v>5791</v>
      </c>
      <c r="B2825">
        <v>7</v>
      </c>
      <c r="C2825" t="s">
        <v>5792</v>
      </c>
      <c r="D2825" t="s">
        <v>4149</v>
      </c>
      <c r="E2825" t="s">
        <v>137</v>
      </c>
      <c r="F2825" t="s">
        <v>138</v>
      </c>
      <c r="G2825" t="s">
        <v>139</v>
      </c>
      <c r="H2825" t="s">
        <v>140</v>
      </c>
      <c r="I2825" t="s">
        <v>10</v>
      </c>
      <c r="J2825" t="s">
        <v>4150</v>
      </c>
      <c r="K2825">
        <v>50</v>
      </c>
      <c r="L2825">
        <v>79472120</v>
      </c>
      <c r="M2825" t="s">
        <v>2145</v>
      </c>
      <c r="N2825">
        <v>822</v>
      </c>
      <c r="O2825">
        <v>5741701.7257599737</v>
      </c>
      <c r="P2825" s="49" t="s">
        <v>34</v>
      </c>
      <c r="Q2825" s="49">
        <v>8750000</v>
      </c>
      <c r="R2825" s="49">
        <v>32.510452999999998</v>
      </c>
      <c r="S2825" s="49">
        <v>52.540310169999998</v>
      </c>
      <c r="T2825" s="49">
        <v>91.068026500905589</v>
      </c>
      <c r="U2825" s="49" t="s">
        <v>2146</v>
      </c>
      <c r="V2825" s="49">
        <v>0.38716777524115931</v>
      </c>
      <c r="W2825" s="49">
        <v>1.46361538099982</v>
      </c>
      <c r="X2825" s="49">
        <v>2.8030414572599698</v>
      </c>
      <c r="Y2825" s="49">
        <v>43.290639746693699</v>
      </c>
      <c r="Z2825" s="49">
        <v>0.42787999999999998</v>
      </c>
      <c r="AA2825" s="49">
        <v>144.40234570000001</v>
      </c>
      <c r="AB2825" s="49">
        <v>1.7927415840000001</v>
      </c>
      <c r="AC2825" s="51">
        <v>0.6227652678487694</v>
      </c>
      <c r="AD2825" s="53">
        <v>87500</v>
      </c>
      <c r="AE2825" s="51">
        <v>65.619448294399703</v>
      </c>
      <c r="AF2825" s="51">
        <v>173.94858612354219</v>
      </c>
      <c r="AG2825" s="51">
        <v>32.57429514081435</v>
      </c>
      <c r="AH2825" s="51">
        <v>0.15435927840729491</v>
      </c>
      <c r="AI2825" s="51">
        <v>0.18726392589175375</v>
      </c>
      <c r="AJ2825" s="51">
        <v>0.11715383591147577</v>
      </c>
      <c r="AK2825" s="51">
        <v>145.56720258532616</v>
      </c>
      <c r="AL2825" s="51">
        <v>89.208272612286294</v>
      </c>
      <c r="AM2825" s="51">
        <v>201.92613255836599</v>
      </c>
    </row>
    <row r="2826" spans="1:39">
      <c r="A2826" t="s">
        <v>5793</v>
      </c>
      <c r="B2826">
        <v>7</v>
      </c>
      <c r="C2826" t="s">
        <v>5794</v>
      </c>
      <c r="D2826" t="s">
        <v>4149</v>
      </c>
      <c r="E2826" t="s">
        <v>137</v>
      </c>
      <c r="F2826" t="s">
        <v>138</v>
      </c>
      <c r="G2826" t="s">
        <v>139</v>
      </c>
      <c r="H2826" t="s">
        <v>140</v>
      </c>
      <c r="I2826" t="s">
        <v>10</v>
      </c>
      <c r="J2826" t="s">
        <v>4150</v>
      </c>
      <c r="K2826">
        <v>50</v>
      </c>
      <c r="L2826">
        <v>79472120</v>
      </c>
      <c r="M2826" t="s">
        <v>2145</v>
      </c>
      <c r="N2826">
        <v>823</v>
      </c>
      <c r="O2826">
        <v>5748695.2723199734</v>
      </c>
      <c r="P2826" s="49" t="s">
        <v>34</v>
      </c>
      <c r="Q2826" s="49">
        <v>8750000</v>
      </c>
      <c r="R2826" s="49">
        <v>32.510452999999998</v>
      </c>
      <c r="S2826" s="49">
        <v>52.540310169999998</v>
      </c>
      <c r="T2826" s="49">
        <v>91.068026500905589</v>
      </c>
      <c r="U2826" s="49" t="s">
        <v>2146</v>
      </c>
      <c r="V2826" s="49">
        <v>0.38716777524115931</v>
      </c>
      <c r="W2826" s="49">
        <v>1.46361538099982</v>
      </c>
      <c r="X2826" s="49">
        <v>2.8030414572599698</v>
      </c>
      <c r="Y2826" s="49">
        <v>43.290639746693699</v>
      </c>
      <c r="Z2826" s="49">
        <v>0.42787999999999998</v>
      </c>
      <c r="AA2826" s="49">
        <v>144.40234570000001</v>
      </c>
      <c r="AB2826" s="49">
        <v>1.7927415840000001</v>
      </c>
      <c r="AC2826" s="51">
        <v>0.6227652678487694</v>
      </c>
      <c r="AD2826" s="53">
        <v>87500</v>
      </c>
      <c r="AE2826" s="51">
        <v>65.699374540799695</v>
      </c>
      <c r="AF2826" s="51">
        <v>174.16046016266949</v>
      </c>
      <c r="AG2826" s="51">
        <v>32.606931808388467</v>
      </c>
      <c r="AH2826" s="51">
        <v>0.15403806765823966</v>
      </c>
      <c r="AI2826" s="51">
        <v>0.18722350513964486</v>
      </c>
      <c r="AJ2826" s="51">
        <v>0.11715383591147577</v>
      </c>
      <c r="AK2826" s="51">
        <v>145.53578203391527</v>
      </c>
      <c r="AL2826" s="51">
        <v>89.189017085862005</v>
      </c>
      <c r="AM2826" s="51">
        <v>201.88254698196852</v>
      </c>
    </row>
    <row r="2827" spans="1:39">
      <c r="A2827" t="s">
        <v>5795</v>
      </c>
      <c r="B2827">
        <v>7</v>
      </c>
      <c r="C2827" t="s">
        <v>5796</v>
      </c>
      <c r="D2827" t="s">
        <v>4149</v>
      </c>
      <c r="E2827" t="s">
        <v>137</v>
      </c>
      <c r="F2827" t="s">
        <v>138</v>
      </c>
      <c r="G2827" t="s">
        <v>139</v>
      </c>
      <c r="H2827" t="s">
        <v>140</v>
      </c>
      <c r="I2827" t="s">
        <v>10</v>
      </c>
      <c r="J2827" t="s">
        <v>4150</v>
      </c>
      <c r="K2827">
        <v>50</v>
      </c>
      <c r="L2827">
        <v>79472120</v>
      </c>
      <c r="M2827" t="s">
        <v>2145</v>
      </c>
      <c r="N2827">
        <v>824</v>
      </c>
      <c r="O2827">
        <v>5755688.8188799731</v>
      </c>
      <c r="P2827" s="49" t="s">
        <v>34</v>
      </c>
      <c r="Q2827" s="49">
        <v>8750000</v>
      </c>
      <c r="R2827" s="49">
        <v>32.510452999999998</v>
      </c>
      <c r="S2827" s="49">
        <v>52.540310169999998</v>
      </c>
      <c r="T2827" s="49">
        <v>91.068026500905589</v>
      </c>
      <c r="U2827" s="49" t="s">
        <v>2146</v>
      </c>
      <c r="V2827" s="49">
        <v>0.38716777524115931</v>
      </c>
      <c r="W2827" s="49">
        <v>1.46361538099982</v>
      </c>
      <c r="X2827" s="49">
        <v>2.8030414572599698</v>
      </c>
      <c r="Y2827" s="49">
        <v>43.290639746693699</v>
      </c>
      <c r="Z2827" s="49">
        <v>0.42787999999999998</v>
      </c>
      <c r="AA2827" s="49">
        <v>144.40234570000001</v>
      </c>
      <c r="AB2827" s="49">
        <v>1.7927415840000001</v>
      </c>
      <c r="AC2827" s="51">
        <v>0.6227652678487694</v>
      </c>
      <c r="AD2827" s="53">
        <v>87500</v>
      </c>
      <c r="AE2827" s="51">
        <v>65.779300787199688</v>
      </c>
      <c r="AF2827" s="51">
        <v>174.3723342017968</v>
      </c>
      <c r="AG2827" s="51">
        <v>32.639500427244606</v>
      </c>
      <c r="AH2827" s="51">
        <v>0.15371689231151894</v>
      </c>
      <c r="AI2827" s="51">
        <v>0.18718279236585614</v>
      </c>
      <c r="AJ2827" s="51">
        <v>0.11715383591147577</v>
      </c>
      <c r="AK2827" s="51">
        <v>145.50413448321007</v>
      </c>
      <c r="AL2827" s="51">
        <v>89.169622446955174</v>
      </c>
      <c r="AM2827" s="51">
        <v>201.83864651946496</v>
      </c>
    </row>
    <row r="2828" spans="1:39">
      <c r="A2828" t="s">
        <v>5797</v>
      </c>
      <c r="B2828">
        <v>7</v>
      </c>
      <c r="C2828" t="s">
        <v>5798</v>
      </c>
      <c r="D2828" t="s">
        <v>4149</v>
      </c>
      <c r="E2828" t="s">
        <v>137</v>
      </c>
      <c r="F2828" t="s">
        <v>138</v>
      </c>
      <c r="G2828" t="s">
        <v>139</v>
      </c>
      <c r="H2828" t="s">
        <v>140</v>
      </c>
      <c r="I2828" t="s">
        <v>10</v>
      </c>
      <c r="J2828" t="s">
        <v>4150</v>
      </c>
      <c r="K2828">
        <v>50</v>
      </c>
      <c r="L2828">
        <v>79472120</v>
      </c>
      <c r="M2828" t="s">
        <v>2145</v>
      </c>
      <c r="N2828">
        <v>825</v>
      </c>
      <c r="O2828">
        <v>5762682.3654399728</v>
      </c>
      <c r="P2828" s="49" t="s">
        <v>34</v>
      </c>
      <c r="Q2828" s="49">
        <v>8750000</v>
      </c>
      <c r="R2828" s="49">
        <v>32.510452999999998</v>
      </c>
      <c r="S2828" s="49">
        <v>52.540310169999998</v>
      </c>
      <c r="T2828" s="49">
        <v>91.068026500905589</v>
      </c>
      <c r="U2828" s="49" t="s">
        <v>2146</v>
      </c>
      <c r="V2828" s="49">
        <v>0.38716777524115931</v>
      </c>
      <c r="W2828" s="49">
        <v>1.46361538099982</v>
      </c>
      <c r="X2828" s="49">
        <v>2.8030414572599698</v>
      </c>
      <c r="Y2828" s="49">
        <v>43.290639746693699</v>
      </c>
      <c r="Z2828" s="49">
        <v>0.42787999999999998</v>
      </c>
      <c r="AA2828" s="49">
        <v>144.40234570000001</v>
      </c>
      <c r="AB2828" s="49">
        <v>1.7927415840000001</v>
      </c>
      <c r="AC2828" s="51">
        <v>0.6227652678487694</v>
      </c>
      <c r="AD2828" s="53">
        <v>87500</v>
      </c>
      <c r="AE2828" s="51">
        <v>65.859227033599694</v>
      </c>
      <c r="AF2828" s="51">
        <v>174.58420824092417</v>
      </c>
      <c r="AG2828" s="51">
        <v>32.672001005544743</v>
      </c>
      <c r="AH2828" s="51">
        <v>0.15339575548753229</v>
      </c>
      <c r="AI2828" s="51">
        <v>0.18714178868032419</v>
      </c>
      <c r="AJ2828" s="51">
        <v>0.11715383591147577</v>
      </c>
      <c r="AK2828" s="51">
        <v>145.47226079600549</v>
      </c>
      <c r="AL2828" s="51">
        <v>89.150089224314328</v>
      </c>
      <c r="AM2828" s="51">
        <v>201.79443236769666</v>
      </c>
    </row>
    <row r="2829" spans="1:39">
      <c r="A2829" t="s">
        <v>5799</v>
      </c>
      <c r="B2829">
        <v>7</v>
      </c>
      <c r="C2829" t="s">
        <v>5800</v>
      </c>
      <c r="D2829" t="s">
        <v>4149</v>
      </c>
      <c r="E2829" t="s">
        <v>137</v>
      </c>
      <c r="F2829" t="s">
        <v>138</v>
      </c>
      <c r="G2829" t="s">
        <v>139</v>
      </c>
      <c r="H2829" t="s">
        <v>140</v>
      </c>
      <c r="I2829" t="s">
        <v>10</v>
      </c>
      <c r="J2829" t="s">
        <v>4150</v>
      </c>
      <c r="K2829">
        <v>50</v>
      </c>
      <c r="L2829">
        <v>79472120</v>
      </c>
      <c r="M2829" t="s">
        <v>2145</v>
      </c>
      <c r="N2829">
        <v>826</v>
      </c>
      <c r="O2829">
        <v>5769675.9119999725</v>
      </c>
      <c r="P2829" s="49" t="s">
        <v>34</v>
      </c>
      <c r="Q2829" s="49">
        <v>8750000</v>
      </c>
      <c r="R2829" s="49">
        <v>32.510452999999998</v>
      </c>
      <c r="S2829" s="49">
        <v>52.540310169999998</v>
      </c>
      <c r="T2829" s="49">
        <v>91.068026500905589</v>
      </c>
      <c r="U2829" s="49" t="s">
        <v>2146</v>
      </c>
      <c r="V2829" s="49">
        <v>0.38716777524115931</v>
      </c>
      <c r="W2829" s="49">
        <v>1.46361538099982</v>
      </c>
      <c r="X2829" s="49">
        <v>2.8030414572599698</v>
      </c>
      <c r="Y2829" s="49">
        <v>43.290639746693699</v>
      </c>
      <c r="Z2829" s="49">
        <v>0.42787999999999998</v>
      </c>
      <c r="AA2829" s="49">
        <v>144.40234570000001</v>
      </c>
      <c r="AB2829" s="49">
        <v>1.7927415840000001</v>
      </c>
      <c r="AC2829" s="51">
        <v>0.6227652678487694</v>
      </c>
      <c r="AD2829" s="53">
        <v>87500</v>
      </c>
      <c r="AE2829" s="51">
        <v>65.939153279999687</v>
      </c>
      <c r="AF2829" s="51">
        <v>174.79608228005148</v>
      </c>
      <c r="AG2829" s="51">
        <v>32.704433552109357</v>
      </c>
      <c r="AH2829" s="51">
        <v>0.15307466029439407</v>
      </c>
      <c r="AI2829" s="51">
        <v>0.18710049519137154</v>
      </c>
      <c r="AJ2829" s="51">
        <v>0.11715383591147577</v>
      </c>
      <c r="AK2829" s="51">
        <v>145.44016183384178</v>
      </c>
      <c r="AL2829" s="51">
        <v>89.130417945919092</v>
      </c>
      <c r="AM2829" s="51">
        <v>201.74990572176446</v>
      </c>
    </row>
    <row r="2830" spans="1:39">
      <c r="A2830" t="s">
        <v>5801</v>
      </c>
      <c r="B2830">
        <v>7</v>
      </c>
      <c r="C2830" t="s">
        <v>5802</v>
      </c>
      <c r="D2830" t="s">
        <v>4149</v>
      </c>
      <c r="E2830" t="s">
        <v>137</v>
      </c>
      <c r="F2830" t="s">
        <v>138</v>
      </c>
      <c r="G2830" t="s">
        <v>139</v>
      </c>
      <c r="H2830" t="s">
        <v>140</v>
      </c>
      <c r="I2830" t="s">
        <v>10</v>
      </c>
      <c r="J2830" t="s">
        <v>4150</v>
      </c>
      <c r="K2830">
        <v>50</v>
      </c>
      <c r="L2830">
        <v>79472120</v>
      </c>
      <c r="M2830" t="s">
        <v>2145</v>
      </c>
      <c r="N2830">
        <v>827</v>
      </c>
      <c r="O2830">
        <v>5776669.4585599722</v>
      </c>
      <c r="P2830" s="49" t="s">
        <v>34</v>
      </c>
      <c r="Q2830" s="49">
        <v>8750000</v>
      </c>
      <c r="R2830" s="49">
        <v>32.510452999999998</v>
      </c>
      <c r="S2830" s="49">
        <v>52.540310169999998</v>
      </c>
      <c r="T2830" s="49">
        <v>91.068026500905589</v>
      </c>
      <c r="U2830" s="49" t="s">
        <v>2146</v>
      </c>
      <c r="V2830" s="49">
        <v>0.38716777524115931</v>
      </c>
      <c r="W2830" s="49">
        <v>1.46361538099982</v>
      </c>
      <c r="X2830" s="49">
        <v>2.8030414572599698</v>
      </c>
      <c r="Y2830" s="49">
        <v>43.290639746693699</v>
      </c>
      <c r="Z2830" s="49">
        <v>0.42787999999999998</v>
      </c>
      <c r="AA2830" s="49">
        <v>144.40234570000001</v>
      </c>
      <c r="AB2830" s="49">
        <v>1.7927415840000001</v>
      </c>
      <c r="AC2830" s="51">
        <v>0.6227652678487694</v>
      </c>
      <c r="AD2830" s="53">
        <v>87500</v>
      </c>
      <c r="AE2830" s="51">
        <v>66.019079526399679</v>
      </c>
      <c r="AF2830" s="51">
        <v>175.00795631917879</v>
      </c>
      <c r="AG2830" s="51">
        <v>32.736798076414914</v>
      </c>
      <c r="AH2830" s="51">
        <v>0.15275360982809996</v>
      </c>
      <c r="AI2830" s="51">
        <v>0.18705891300570174</v>
      </c>
      <c r="AJ2830" s="51">
        <v>0.11715383591147577</v>
      </c>
      <c r="AK2830" s="51">
        <v>145.40783845700074</v>
      </c>
      <c r="AL2830" s="51">
        <v>89.110609138977864</v>
      </c>
      <c r="AM2830" s="51">
        <v>201.70506777502356</v>
      </c>
    </row>
    <row r="2831" spans="1:39">
      <c r="A2831" t="s">
        <v>5803</v>
      </c>
      <c r="B2831">
        <v>7</v>
      </c>
      <c r="C2831" t="s">
        <v>5804</v>
      </c>
      <c r="D2831" t="s">
        <v>4149</v>
      </c>
      <c r="E2831" t="s">
        <v>137</v>
      </c>
      <c r="F2831" t="s">
        <v>138</v>
      </c>
      <c r="G2831" t="s">
        <v>139</v>
      </c>
      <c r="H2831" t="s">
        <v>140</v>
      </c>
      <c r="I2831" t="s">
        <v>10</v>
      </c>
      <c r="J2831" t="s">
        <v>4150</v>
      </c>
      <c r="K2831">
        <v>50</v>
      </c>
      <c r="L2831">
        <v>79472120</v>
      </c>
      <c r="M2831" t="s">
        <v>2145</v>
      </c>
      <c r="N2831">
        <v>828</v>
      </c>
      <c r="O2831">
        <v>5783663.0051199719</v>
      </c>
      <c r="P2831" s="49" t="s">
        <v>34</v>
      </c>
      <c r="Q2831" s="49">
        <v>8750000</v>
      </c>
      <c r="R2831" s="49">
        <v>32.510452999999998</v>
      </c>
      <c r="S2831" s="49">
        <v>52.540310169999998</v>
      </c>
      <c r="T2831" s="49">
        <v>91.068026500905589</v>
      </c>
      <c r="U2831" s="49" t="s">
        <v>2146</v>
      </c>
      <c r="V2831" s="49">
        <v>0.38716777524115931</v>
      </c>
      <c r="W2831" s="49">
        <v>1.46361538099982</v>
      </c>
      <c r="X2831" s="49">
        <v>2.8030414572599698</v>
      </c>
      <c r="Y2831" s="49">
        <v>43.290639746693699</v>
      </c>
      <c r="Z2831" s="49">
        <v>0.42787999999999998</v>
      </c>
      <c r="AA2831" s="49">
        <v>144.40234570000001</v>
      </c>
      <c r="AB2831" s="49">
        <v>1.7927415840000001</v>
      </c>
      <c r="AC2831" s="51">
        <v>0.6227652678487694</v>
      </c>
      <c r="AD2831" s="53">
        <v>87500</v>
      </c>
      <c r="AE2831" s="51">
        <v>66.099005772799686</v>
      </c>
      <c r="AF2831" s="51">
        <v>175.21983035830615</v>
      </c>
      <c r="AG2831" s="51">
        <v>32.76909458859123</v>
      </c>
      <c r="AH2831" s="51">
        <v>0.1524326071723274</v>
      </c>
      <c r="AI2831" s="51">
        <v>0.18701704322839413</v>
      </c>
      <c r="AJ2831" s="51">
        <v>0.11715383591147577</v>
      </c>
      <c r="AK2831" s="51">
        <v>145.37529152450151</v>
      </c>
      <c r="AL2831" s="51">
        <v>89.090663329925292</v>
      </c>
      <c r="AM2831" s="51">
        <v>201.65991971907769</v>
      </c>
    </row>
    <row r="2832" spans="1:39">
      <c r="A2832" t="s">
        <v>5805</v>
      </c>
      <c r="B2832">
        <v>7</v>
      </c>
      <c r="C2832" t="s">
        <v>5806</v>
      </c>
      <c r="D2832" t="s">
        <v>4149</v>
      </c>
      <c r="E2832" t="s">
        <v>137</v>
      </c>
      <c r="F2832" t="s">
        <v>138</v>
      </c>
      <c r="G2832" t="s">
        <v>139</v>
      </c>
      <c r="H2832" t="s">
        <v>140</v>
      </c>
      <c r="I2832" t="s">
        <v>10</v>
      </c>
      <c r="J2832" t="s">
        <v>4150</v>
      </c>
      <c r="K2832">
        <v>50</v>
      </c>
      <c r="L2832">
        <v>79472120</v>
      </c>
      <c r="M2832" t="s">
        <v>2145</v>
      </c>
      <c r="N2832">
        <v>829</v>
      </c>
      <c r="O2832">
        <v>5790656.5516799716</v>
      </c>
      <c r="P2832" s="49" t="s">
        <v>34</v>
      </c>
      <c r="Q2832" s="49">
        <v>8750000</v>
      </c>
      <c r="R2832" s="49">
        <v>32.510452999999998</v>
      </c>
      <c r="S2832" s="49">
        <v>52.540310169999998</v>
      </c>
      <c r="T2832" s="49">
        <v>91.068026500905589</v>
      </c>
      <c r="U2832" s="49" t="s">
        <v>2146</v>
      </c>
      <c r="V2832" s="49">
        <v>0.38716777524115931</v>
      </c>
      <c r="W2832" s="49">
        <v>1.46361538099982</v>
      </c>
      <c r="X2832" s="49">
        <v>2.8030414572599698</v>
      </c>
      <c r="Y2832" s="49">
        <v>43.290639746693699</v>
      </c>
      <c r="Z2832" s="49">
        <v>0.42787999999999998</v>
      </c>
      <c r="AA2832" s="49">
        <v>144.40234570000001</v>
      </c>
      <c r="AB2832" s="49">
        <v>1.7927415840000001</v>
      </c>
      <c r="AC2832" s="51">
        <v>0.6227652678487694</v>
      </c>
      <c r="AD2832" s="53">
        <v>87500</v>
      </c>
      <c r="AE2832" s="51">
        <v>66.178932019199678</v>
      </c>
      <c r="AF2832" s="51">
        <v>175.43170439743346</v>
      </c>
      <c r="AG2832" s="51">
        <v>32.801323099418887</v>
      </c>
      <c r="AH2832" s="51">
        <v>0.15211165539866922</v>
      </c>
      <c r="AI2832" s="51">
        <v>0.18697488696289929</v>
      </c>
      <c r="AJ2832" s="51">
        <v>0.11715383591147577</v>
      </c>
      <c r="AK2832" s="51">
        <v>145.34252189409722</v>
      </c>
      <c r="AL2832" s="51">
        <v>89.070581044420109</v>
      </c>
      <c r="AM2832" s="51">
        <v>201.61446274377431</v>
      </c>
    </row>
    <row r="2833" spans="1:39">
      <c r="A2833" t="s">
        <v>5807</v>
      </c>
      <c r="B2833">
        <v>7</v>
      </c>
      <c r="C2833" t="s">
        <v>5808</v>
      </c>
      <c r="D2833" t="s">
        <v>4149</v>
      </c>
      <c r="E2833" t="s">
        <v>137</v>
      </c>
      <c r="F2833" t="s">
        <v>138</v>
      </c>
      <c r="G2833" t="s">
        <v>139</v>
      </c>
      <c r="H2833" t="s">
        <v>140</v>
      </c>
      <c r="I2833" t="s">
        <v>10</v>
      </c>
      <c r="J2833" t="s">
        <v>4150</v>
      </c>
      <c r="K2833">
        <v>50</v>
      </c>
      <c r="L2833">
        <v>79472120</v>
      </c>
      <c r="M2833" t="s">
        <v>2145</v>
      </c>
      <c r="N2833">
        <v>830</v>
      </c>
      <c r="O2833">
        <v>5797650.0982399713</v>
      </c>
      <c r="P2833" s="49" t="s">
        <v>34</v>
      </c>
      <c r="Q2833" s="49">
        <v>8750000</v>
      </c>
      <c r="R2833" s="49">
        <v>32.510452999999998</v>
      </c>
      <c r="S2833" s="49">
        <v>52.540310169999998</v>
      </c>
      <c r="T2833" s="49">
        <v>91.068026500905589</v>
      </c>
      <c r="U2833" s="49" t="s">
        <v>2146</v>
      </c>
      <c r="V2833" s="49">
        <v>0.38716777524115931</v>
      </c>
      <c r="W2833" s="49">
        <v>1.46361538099982</v>
      </c>
      <c r="X2833" s="49">
        <v>2.8030414572599698</v>
      </c>
      <c r="Y2833" s="49">
        <v>43.290639746693699</v>
      </c>
      <c r="Z2833" s="49">
        <v>0.42787999999999998</v>
      </c>
      <c r="AA2833" s="49">
        <v>144.40234570000001</v>
      </c>
      <c r="AB2833" s="49">
        <v>1.7927415840000001</v>
      </c>
      <c r="AC2833" s="51">
        <v>0.6227652678487694</v>
      </c>
      <c r="AD2833" s="53">
        <v>87500</v>
      </c>
      <c r="AE2833" s="51">
        <v>66.25885826559967</v>
      </c>
      <c r="AF2833" s="51">
        <v>175.64357843656077</v>
      </c>
      <c r="AG2833" s="51">
        <v>32.833483620326675</v>
      </c>
      <c r="AH2833" s="51">
        <v>0.15179075756639981</v>
      </c>
      <c r="AI2833" s="51">
        <v>0.18693244531103381</v>
      </c>
      <c r="AJ2833" s="51">
        <v>0.11715383591147577</v>
      </c>
      <c r="AK2833" s="51">
        <v>145.30953042227083</v>
      </c>
      <c r="AL2833" s="51">
        <v>89.05036280734268</v>
      </c>
      <c r="AM2833" s="51">
        <v>201.56869803719897</v>
      </c>
    </row>
    <row r="2834" spans="1:39">
      <c r="A2834" t="s">
        <v>5809</v>
      </c>
      <c r="B2834">
        <v>7</v>
      </c>
      <c r="C2834" t="s">
        <v>5810</v>
      </c>
      <c r="D2834" t="s">
        <v>4149</v>
      </c>
      <c r="E2834" t="s">
        <v>137</v>
      </c>
      <c r="F2834" t="s">
        <v>138</v>
      </c>
      <c r="G2834" t="s">
        <v>139</v>
      </c>
      <c r="H2834" t="s">
        <v>140</v>
      </c>
      <c r="I2834" t="s">
        <v>10</v>
      </c>
      <c r="J2834" t="s">
        <v>4150</v>
      </c>
      <c r="K2834">
        <v>50</v>
      </c>
      <c r="L2834">
        <v>79472120</v>
      </c>
      <c r="M2834" t="s">
        <v>2145</v>
      </c>
      <c r="N2834">
        <v>831</v>
      </c>
      <c r="O2834">
        <v>5804643.644799971</v>
      </c>
      <c r="P2834" s="49" t="s">
        <v>34</v>
      </c>
      <c r="Q2834" s="49">
        <v>8750000</v>
      </c>
      <c r="R2834" s="49">
        <v>32.510452999999998</v>
      </c>
      <c r="S2834" s="49">
        <v>52.540310169999998</v>
      </c>
      <c r="T2834" s="49">
        <v>91.068026500905589</v>
      </c>
      <c r="U2834" s="49" t="s">
        <v>2146</v>
      </c>
      <c r="V2834" s="49">
        <v>0.38716777524115931</v>
      </c>
      <c r="W2834" s="49">
        <v>1.46361538099982</v>
      </c>
      <c r="X2834" s="49">
        <v>2.8030414572599698</v>
      </c>
      <c r="Y2834" s="49">
        <v>43.290639746693699</v>
      </c>
      <c r="Z2834" s="49">
        <v>0.42787999999999998</v>
      </c>
      <c r="AA2834" s="49">
        <v>144.40234570000001</v>
      </c>
      <c r="AB2834" s="49">
        <v>1.7927415840000001</v>
      </c>
      <c r="AC2834" s="51">
        <v>0.6227652678487694</v>
      </c>
      <c r="AD2834" s="53">
        <v>87500</v>
      </c>
      <c r="AE2834" s="51">
        <v>66.338784511999663</v>
      </c>
      <c r="AF2834" s="51">
        <v>175.85545247568811</v>
      </c>
      <c r="AG2834" s="51">
        <v>32.865576163388987</v>
      </c>
      <c r="AH2834" s="51">
        <v>0.15146991672266269</v>
      </c>
      <c r="AI2834" s="51">
        <v>0.18688971937297552</v>
      </c>
      <c r="AJ2834" s="51">
        <v>0.11715383591147577</v>
      </c>
      <c r="AK2834" s="51">
        <v>145.2763179642314</v>
      </c>
      <c r="AL2834" s="51">
        <v>89.030009142792665</v>
      </c>
      <c r="AM2834" s="51">
        <v>201.5226267856701</v>
      </c>
    </row>
    <row r="2835" spans="1:39">
      <c r="A2835" t="s">
        <v>5811</v>
      </c>
      <c r="B2835">
        <v>7</v>
      </c>
      <c r="C2835" t="s">
        <v>5812</v>
      </c>
      <c r="D2835" t="s">
        <v>4149</v>
      </c>
      <c r="E2835" t="s">
        <v>137</v>
      </c>
      <c r="F2835" t="s">
        <v>138</v>
      </c>
      <c r="G2835" t="s">
        <v>139</v>
      </c>
      <c r="H2835" t="s">
        <v>140</v>
      </c>
      <c r="I2835" t="s">
        <v>10</v>
      </c>
      <c r="J2835" t="s">
        <v>4150</v>
      </c>
      <c r="K2835">
        <v>50</v>
      </c>
      <c r="L2835">
        <v>79472120</v>
      </c>
      <c r="M2835" t="s">
        <v>2145</v>
      </c>
      <c r="N2835">
        <v>832</v>
      </c>
      <c r="O2835">
        <v>5811637.1913599707</v>
      </c>
      <c r="P2835" s="49" t="s">
        <v>34</v>
      </c>
      <c r="Q2835" s="49">
        <v>8750000</v>
      </c>
      <c r="R2835" s="49">
        <v>32.510452999999998</v>
      </c>
      <c r="S2835" s="49">
        <v>52.540310169999998</v>
      </c>
      <c r="T2835" s="49">
        <v>91.068026500905589</v>
      </c>
      <c r="U2835" s="49" t="s">
        <v>2146</v>
      </c>
      <c r="V2835" s="49">
        <v>0.38716777524115931</v>
      </c>
      <c r="W2835" s="49">
        <v>1.46361538099982</v>
      </c>
      <c r="X2835" s="49">
        <v>2.8030414572599698</v>
      </c>
      <c r="Y2835" s="49">
        <v>43.290639746693699</v>
      </c>
      <c r="Z2835" s="49">
        <v>0.42787999999999998</v>
      </c>
      <c r="AA2835" s="49">
        <v>144.40234570000001</v>
      </c>
      <c r="AB2835" s="49">
        <v>1.7927415840000001</v>
      </c>
      <c r="AC2835" s="51">
        <v>0.6227652678487694</v>
      </c>
      <c r="AD2835" s="53">
        <v>87500</v>
      </c>
      <c r="AE2835" s="51">
        <v>66.418710758399669</v>
      </c>
      <c r="AF2835" s="51">
        <v>176.06732651481545</v>
      </c>
      <c r="AG2835" s="51">
        <v>32.89760074132321</v>
      </c>
      <c r="AH2835" s="51">
        <v>0.15114913590228007</v>
      </c>
      <c r="AI2835" s="51">
        <v>0.18684671024725868</v>
      </c>
      <c r="AJ2835" s="51">
        <v>0.11715383591147577</v>
      </c>
      <c r="AK2835" s="51">
        <v>145.24288537391038</v>
      </c>
      <c r="AL2835" s="51">
        <v>89.009520574086793</v>
      </c>
      <c r="AM2835" s="51">
        <v>201.47625017373397</v>
      </c>
    </row>
    <row r="2836" spans="1:39">
      <c r="A2836" t="s">
        <v>5813</v>
      </c>
      <c r="B2836">
        <v>7</v>
      </c>
      <c r="C2836" t="s">
        <v>5814</v>
      </c>
      <c r="D2836" t="s">
        <v>4149</v>
      </c>
      <c r="E2836" t="s">
        <v>137</v>
      </c>
      <c r="F2836" t="s">
        <v>138</v>
      </c>
      <c r="G2836" t="s">
        <v>139</v>
      </c>
      <c r="H2836" t="s">
        <v>140</v>
      </c>
      <c r="I2836" t="s">
        <v>10</v>
      </c>
      <c r="J2836" t="s">
        <v>4150</v>
      </c>
      <c r="K2836">
        <v>50</v>
      </c>
      <c r="L2836">
        <v>79472120</v>
      </c>
      <c r="M2836" t="s">
        <v>2145</v>
      </c>
      <c r="N2836">
        <v>833</v>
      </c>
      <c r="O2836">
        <v>5818630.7379199704</v>
      </c>
      <c r="P2836" s="49" t="s">
        <v>34</v>
      </c>
      <c r="Q2836" s="49">
        <v>8750000</v>
      </c>
      <c r="R2836" s="49">
        <v>32.510452999999998</v>
      </c>
      <c r="S2836" s="49">
        <v>52.540310169999998</v>
      </c>
      <c r="T2836" s="49">
        <v>91.068026500905589</v>
      </c>
      <c r="U2836" s="49" t="s">
        <v>2146</v>
      </c>
      <c r="V2836" s="49">
        <v>0.38716777524115931</v>
      </c>
      <c r="W2836" s="49">
        <v>1.46361538099982</v>
      </c>
      <c r="X2836" s="49">
        <v>2.8030414572599698</v>
      </c>
      <c r="Y2836" s="49">
        <v>43.290639746693699</v>
      </c>
      <c r="Z2836" s="49">
        <v>0.42787999999999998</v>
      </c>
      <c r="AA2836" s="49">
        <v>144.40234570000001</v>
      </c>
      <c r="AB2836" s="49">
        <v>1.7927415840000001</v>
      </c>
      <c r="AC2836" s="51">
        <v>0.6227652678487694</v>
      </c>
      <c r="AD2836" s="53">
        <v>87500</v>
      </c>
      <c r="AE2836" s="51">
        <v>66.498637004799662</v>
      </c>
      <c r="AF2836" s="51">
        <v>176.27920055394276</v>
      </c>
      <c r="AG2836" s="51">
        <v>32.929557367487163</v>
      </c>
      <c r="AH2836" s="51">
        <v>0.15082841812796052</v>
      </c>
      <c r="AI2836" s="51">
        <v>0.18680341903076916</v>
      </c>
      <c r="AJ2836" s="51">
        <v>0.11715383591147577</v>
      </c>
      <c r="AK2836" s="51">
        <v>145.20923350395793</v>
      </c>
      <c r="AL2836" s="51">
        <v>88.988897623756529</v>
      </c>
      <c r="AM2836" s="51">
        <v>201.42956938415932</v>
      </c>
    </row>
    <row r="2837" spans="1:39">
      <c r="A2837" t="s">
        <v>5815</v>
      </c>
      <c r="B2837">
        <v>7</v>
      </c>
      <c r="C2837" t="s">
        <v>5816</v>
      </c>
      <c r="D2837" t="s">
        <v>4149</v>
      </c>
      <c r="E2837" t="s">
        <v>137</v>
      </c>
      <c r="F2837" t="s">
        <v>138</v>
      </c>
      <c r="G2837" t="s">
        <v>139</v>
      </c>
      <c r="H2837" t="s">
        <v>140</v>
      </c>
      <c r="I2837" t="s">
        <v>10</v>
      </c>
      <c r="J2837" t="s">
        <v>4150</v>
      </c>
      <c r="K2837">
        <v>50</v>
      </c>
      <c r="L2837">
        <v>79472120</v>
      </c>
      <c r="M2837" t="s">
        <v>2145</v>
      </c>
      <c r="N2837">
        <v>834</v>
      </c>
      <c r="O2837">
        <v>5825624.2844799701</v>
      </c>
      <c r="P2837" s="49" t="s">
        <v>34</v>
      </c>
      <c r="Q2837" s="49">
        <v>8750000</v>
      </c>
      <c r="R2837" s="49">
        <v>32.510452999999998</v>
      </c>
      <c r="S2837" s="49">
        <v>52.540310169999998</v>
      </c>
      <c r="T2837" s="49">
        <v>91.068026500905589</v>
      </c>
      <c r="U2837" s="49" t="s">
        <v>2146</v>
      </c>
      <c r="V2837" s="49">
        <v>0.38716777524115931</v>
      </c>
      <c r="W2837" s="49">
        <v>1.46361538099982</v>
      </c>
      <c r="X2837" s="49">
        <v>2.8030414572599698</v>
      </c>
      <c r="Y2837" s="49">
        <v>43.290639746693699</v>
      </c>
      <c r="Z2837" s="49">
        <v>0.42787999999999998</v>
      </c>
      <c r="AA2837" s="49">
        <v>144.40234570000001</v>
      </c>
      <c r="AB2837" s="49">
        <v>1.7927415840000001</v>
      </c>
      <c r="AC2837" s="51">
        <v>0.6227652678487694</v>
      </c>
      <c r="AD2837" s="53">
        <v>87500</v>
      </c>
      <c r="AE2837" s="51">
        <v>66.578563251199654</v>
      </c>
      <c r="AF2837" s="51">
        <v>176.4910745930701</v>
      </c>
      <c r="AG2837" s="51">
        <v>32.961446055876522</v>
      </c>
      <c r="AH2837" s="51">
        <v>0.1505077664101783</v>
      </c>
      <c r="AI2837" s="51">
        <v>0.18675984681873964</v>
      </c>
      <c r="AJ2837" s="51">
        <v>0.11715383591147577</v>
      </c>
      <c r="AK2837" s="51">
        <v>145.17536320573905</v>
      </c>
      <c r="AL2837" s="51">
        <v>88.968140813545816</v>
      </c>
      <c r="AM2837" s="51">
        <v>201.38258559793229</v>
      </c>
    </row>
    <row r="2838" spans="1:39">
      <c r="A2838" t="s">
        <v>5817</v>
      </c>
      <c r="B2838">
        <v>7</v>
      </c>
      <c r="C2838" t="s">
        <v>5818</v>
      </c>
      <c r="D2838" t="s">
        <v>4149</v>
      </c>
      <c r="E2838" t="s">
        <v>137</v>
      </c>
      <c r="F2838" t="s">
        <v>138</v>
      </c>
      <c r="G2838" t="s">
        <v>139</v>
      </c>
      <c r="H2838" t="s">
        <v>140</v>
      </c>
      <c r="I2838" t="s">
        <v>10</v>
      </c>
      <c r="J2838" t="s">
        <v>4150</v>
      </c>
      <c r="K2838">
        <v>50</v>
      </c>
      <c r="L2838">
        <v>79472120</v>
      </c>
      <c r="M2838" t="s">
        <v>2145</v>
      </c>
      <c r="N2838">
        <v>835</v>
      </c>
      <c r="O2838">
        <v>5832617.8310399698</v>
      </c>
      <c r="P2838" s="49" t="s">
        <v>34</v>
      </c>
      <c r="Q2838" s="49">
        <v>8750000</v>
      </c>
      <c r="R2838" s="49">
        <v>32.510452999999998</v>
      </c>
      <c r="S2838" s="49">
        <v>52.540310169999998</v>
      </c>
      <c r="T2838" s="49">
        <v>91.068026500905589</v>
      </c>
      <c r="U2838" s="49" t="s">
        <v>2146</v>
      </c>
      <c r="V2838" s="49">
        <v>0.38716777524115931</v>
      </c>
      <c r="W2838" s="49">
        <v>1.46361538099982</v>
      </c>
      <c r="X2838" s="49">
        <v>2.8030414572599698</v>
      </c>
      <c r="Y2838" s="49">
        <v>43.290639746693699</v>
      </c>
      <c r="Z2838" s="49">
        <v>0.42787999999999998</v>
      </c>
      <c r="AA2838" s="49">
        <v>144.40234570000001</v>
      </c>
      <c r="AB2838" s="49">
        <v>1.7927415840000001</v>
      </c>
      <c r="AC2838" s="51">
        <v>0.6227652678487694</v>
      </c>
      <c r="AD2838" s="53">
        <v>87500</v>
      </c>
      <c r="AE2838" s="51">
        <v>66.65848949759966</v>
      </c>
      <c r="AF2838" s="51">
        <v>176.70294863219743</v>
      </c>
      <c r="AG2838" s="51">
        <v>32.993266821122184</v>
      </c>
      <c r="AH2838" s="51">
        <v>0.15018718374712081</v>
      </c>
      <c r="AI2838" s="51">
        <v>0.1867159947047449</v>
      </c>
      <c r="AJ2838" s="51">
        <v>0.11715383591147577</v>
      </c>
      <c r="AK2838" s="51">
        <v>145.14127532933003</v>
      </c>
      <c r="AL2838" s="51">
        <v>88.947250664408756</v>
      </c>
      <c r="AM2838" s="51">
        <v>201.33529999425127</v>
      </c>
    </row>
    <row r="2839" spans="1:39">
      <c r="A2839" t="s">
        <v>5819</v>
      </c>
      <c r="B2839">
        <v>7</v>
      </c>
      <c r="C2839" t="s">
        <v>5820</v>
      </c>
      <c r="D2839" t="s">
        <v>4149</v>
      </c>
      <c r="E2839" t="s">
        <v>137</v>
      </c>
      <c r="F2839" t="s">
        <v>138</v>
      </c>
      <c r="G2839" t="s">
        <v>139</v>
      </c>
      <c r="H2839" t="s">
        <v>140</v>
      </c>
      <c r="I2839" t="s">
        <v>10</v>
      </c>
      <c r="J2839" t="s">
        <v>4150</v>
      </c>
      <c r="K2839">
        <v>50</v>
      </c>
      <c r="L2839">
        <v>79472120</v>
      </c>
      <c r="M2839" t="s">
        <v>2145</v>
      </c>
      <c r="N2839">
        <v>836</v>
      </c>
      <c r="O2839">
        <v>5839611.3775999695</v>
      </c>
      <c r="P2839" s="49" t="s">
        <v>34</v>
      </c>
      <c r="Q2839" s="49">
        <v>8750000</v>
      </c>
      <c r="R2839" s="49">
        <v>32.510452999999998</v>
      </c>
      <c r="S2839" s="49">
        <v>52.540310169999998</v>
      </c>
      <c r="T2839" s="49">
        <v>91.068026500905589</v>
      </c>
      <c r="U2839" s="49" t="s">
        <v>2146</v>
      </c>
      <c r="V2839" s="49">
        <v>0.38716777524115931</v>
      </c>
      <c r="W2839" s="49">
        <v>1.46361538099982</v>
      </c>
      <c r="X2839" s="49">
        <v>2.8030414572599698</v>
      </c>
      <c r="Y2839" s="49">
        <v>43.290639746693699</v>
      </c>
      <c r="Z2839" s="49">
        <v>0.42787999999999998</v>
      </c>
      <c r="AA2839" s="49">
        <v>144.40234570000001</v>
      </c>
      <c r="AB2839" s="49">
        <v>1.7927415840000001</v>
      </c>
      <c r="AC2839" s="51">
        <v>0.6227652678487694</v>
      </c>
      <c r="AD2839" s="53">
        <v>87500</v>
      </c>
      <c r="AE2839" s="51">
        <v>66.738415743999653</v>
      </c>
      <c r="AF2839" s="51">
        <v>176.91482267132474</v>
      </c>
      <c r="AG2839" s="51">
        <v>33.025019678487716</v>
      </c>
      <c r="AH2839" s="51">
        <v>0.14986667312484156</v>
      </c>
      <c r="AI2839" s="51">
        <v>0.18667186378069711</v>
      </c>
      <c r="AJ2839" s="51">
        <v>0.11715383591147577</v>
      </c>
      <c r="AK2839" s="51">
        <v>145.10697072351473</v>
      </c>
      <c r="AL2839" s="51">
        <v>88.926227696507496</v>
      </c>
      <c r="AM2839" s="51">
        <v>201.28771375052196</v>
      </c>
    </row>
    <row r="2840" spans="1:39">
      <c r="A2840" t="s">
        <v>5821</v>
      </c>
      <c r="B2840">
        <v>7</v>
      </c>
      <c r="C2840" t="s">
        <v>5822</v>
      </c>
      <c r="D2840" t="s">
        <v>4149</v>
      </c>
      <c r="E2840" t="s">
        <v>137</v>
      </c>
      <c r="F2840" t="s">
        <v>138</v>
      </c>
      <c r="G2840" t="s">
        <v>139</v>
      </c>
      <c r="H2840" t="s">
        <v>140</v>
      </c>
      <c r="I2840" t="s">
        <v>10</v>
      </c>
      <c r="J2840" t="s">
        <v>4150</v>
      </c>
      <c r="K2840">
        <v>50</v>
      </c>
      <c r="L2840">
        <v>79472120</v>
      </c>
      <c r="M2840" t="s">
        <v>2145</v>
      </c>
      <c r="N2840">
        <v>837</v>
      </c>
      <c r="O2840">
        <v>5846604.9241599692</v>
      </c>
      <c r="P2840" s="49" t="s">
        <v>34</v>
      </c>
      <c r="Q2840" s="49">
        <v>8750000</v>
      </c>
      <c r="R2840" s="49">
        <v>32.510452999999998</v>
      </c>
      <c r="S2840" s="49">
        <v>52.540310169999998</v>
      </c>
      <c r="T2840" s="49">
        <v>91.068026500905589</v>
      </c>
      <c r="U2840" s="49" t="s">
        <v>2146</v>
      </c>
      <c r="V2840" s="49">
        <v>0.38716777524115931</v>
      </c>
      <c r="W2840" s="49">
        <v>1.46361538099982</v>
      </c>
      <c r="X2840" s="49">
        <v>2.8030414572599698</v>
      </c>
      <c r="Y2840" s="49">
        <v>43.290639746693699</v>
      </c>
      <c r="Z2840" s="49">
        <v>0.42787999999999998</v>
      </c>
      <c r="AA2840" s="49">
        <v>144.40234570000001</v>
      </c>
      <c r="AB2840" s="49">
        <v>1.7927415840000001</v>
      </c>
      <c r="AC2840" s="51">
        <v>0.6227652678487694</v>
      </c>
      <c r="AD2840" s="53">
        <v>87500</v>
      </c>
      <c r="AE2840" s="51">
        <v>66.818341990399645</v>
      </c>
      <c r="AF2840" s="51">
        <v>177.12669671045208</v>
      </c>
      <c r="AG2840" s="51">
        <v>33.05670464386678</v>
      </c>
      <c r="AH2840" s="51">
        <v>0.14954623751719384</v>
      </c>
      <c r="AI2840" s="51">
        <v>0.18662745513684123</v>
      </c>
      <c r="AJ2840" s="51">
        <v>0.11715383591147577</v>
      </c>
      <c r="AK2840" s="51">
        <v>145.07245023578105</v>
      </c>
      <c r="AL2840" s="51">
        <v>88.905072429209895</v>
      </c>
      <c r="AM2840" s="51">
        <v>201.23982804235217</v>
      </c>
    </row>
    <row r="2841" spans="1:39">
      <c r="A2841" t="s">
        <v>5823</v>
      </c>
      <c r="B2841">
        <v>7</v>
      </c>
      <c r="C2841" t="s">
        <v>5824</v>
      </c>
      <c r="D2841" t="s">
        <v>4149</v>
      </c>
      <c r="E2841" t="s">
        <v>137</v>
      </c>
      <c r="F2841" t="s">
        <v>138</v>
      </c>
      <c r="G2841" t="s">
        <v>139</v>
      </c>
      <c r="H2841" t="s">
        <v>140</v>
      </c>
      <c r="I2841" t="s">
        <v>10</v>
      </c>
      <c r="J2841" t="s">
        <v>4150</v>
      </c>
      <c r="K2841">
        <v>50</v>
      </c>
      <c r="L2841">
        <v>79472120</v>
      </c>
      <c r="M2841" t="s">
        <v>2145</v>
      </c>
      <c r="N2841">
        <v>838</v>
      </c>
      <c r="O2841">
        <v>5853598.4707199689</v>
      </c>
      <c r="P2841" s="49" t="s">
        <v>34</v>
      </c>
      <c r="Q2841" s="49">
        <v>8750000</v>
      </c>
      <c r="R2841" s="49">
        <v>32.510452999999998</v>
      </c>
      <c r="S2841" s="49">
        <v>52.540310169999998</v>
      </c>
      <c r="T2841" s="49">
        <v>91.068026500905589</v>
      </c>
      <c r="U2841" s="49" t="s">
        <v>2146</v>
      </c>
      <c r="V2841" s="49">
        <v>0.38716777524115931</v>
      </c>
      <c r="W2841" s="49">
        <v>1.46361538099982</v>
      </c>
      <c r="X2841" s="49">
        <v>2.8030414572599698</v>
      </c>
      <c r="Y2841" s="49">
        <v>43.290639746693699</v>
      </c>
      <c r="Z2841" s="49">
        <v>0.42787999999999998</v>
      </c>
      <c r="AA2841" s="49">
        <v>144.40234570000001</v>
      </c>
      <c r="AB2841" s="49">
        <v>1.7927415840000001</v>
      </c>
      <c r="AC2841" s="51">
        <v>0.6227652678487694</v>
      </c>
      <c r="AD2841" s="53">
        <v>87500</v>
      </c>
      <c r="AE2841" s="51">
        <v>66.898268236799638</v>
      </c>
      <c r="AF2841" s="51">
        <v>177.33857074957939</v>
      </c>
      <c r="AG2841" s="51">
        <v>33.088321733780496</v>
      </c>
      <c r="AH2841" s="51">
        <v>0.14922587988572972</v>
      </c>
      <c r="AI2841" s="51">
        <v>0.18658276986175032</v>
      </c>
      <c r="AJ2841" s="51">
        <v>0.11715383591147577</v>
      </c>
      <c r="AK2841" s="51">
        <v>145.03771471231721</v>
      </c>
      <c r="AL2841" s="51">
        <v>88.883785381087407</v>
      </c>
      <c r="AM2841" s="51">
        <v>201.19164404354703</v>
      </c>
    </row>
    <row r="2842" spans="1:39">
      <c r="A2842" t="s">
        <v>5825</v>
      </c>
      <c r="B2842">
        <v>7</v>
      </c>
      <c r="C2842" t="s">
        <v>5826</v>
      </c>
      <c r="D2842" t="s">
        <v>4149</v>
      </c>
      <c r="E2842" t="s">
        <v>137</v>
      </c>
      <c r="F2842" t="s">
        <v>138</v>
      </c>
      <c r="G2842" t="s">
        <v>139</v>
      </c>
      <c r="H2842" t="s">
        <v>140</v>
      </c>
      <c r="I2842" t="s">
        <v>10</v>
      </c>
      <c r="J2842" t="s">
        <v>4150</v>
      </c>
      <c r="K2842">
        <v>50</v>
      </c>
      <c r="L2842">
        <v>79472120</v>
      </c>
      <c r="M2842" t="s">
        <v>2145</v>
      </c>
      <c r="N2842">
        <v>839</v>
      </c>
      <c r="O2842">
        <v>5860592.0172799686</v>
      </c>
      <c r="P2842" s="49" t="s">
        <v>34</v>
      </c>
      <c r="Q2842" s="49">
        <v>8750000</v>
      </c>
      <c r="R2842" s="49">
        <v>32.510452999999998</v>
      </c>
      <c r="S2842" s="49">
        <v>52.540310169999998</v>
      </c>
      <c r="T2842" s="49">
        <v>91.068026500905589</v>
      </c>
      <c r="U2842" s="49" t="s">
        <v>2146</v>
      </c>
      <c r="V2842" s="49">
        <v>0.38716777524115931</v>
      </c>
      <c r="W2842" s="49">
        <v>1.46361538099982</v>
      </c>
      <c r="X2842" s="49">
        <v>2.8030414572599698</v>
      </c>
      <c r="Y2842" s="49">
        <v>43.290639746693699</v>
      </c>
      <c r="Z2842" s="49">
        <v>0.42787999999999998</v>
      </c>
      <c r="AA2842" s="49">
        <v>144.40234570000001</v>
      </c>
      <c r="AB2842" s="49">
        <v>1.7927415840000001</v>
      </c>
      <c r="AC2842" s="51">
        <v>0.6227652678487694</v>
      </c>
      <c r="AD2842" s="53">
        <v>87500</v>
      </c>
      <c r="AE2842" s="51">
        <v>66.978194483199644</v>
      </c>
      <c r="AF2842" s="51">
        <v>177.55044478870673</v>
      </c>
      <c r="AG2842" s="51">
        <v>33.119870965374901</v>
      </c>
      <c r="AH2842" s="51">
        <v>0.14890560317983484</v>
      </c>
      <c r="AI2842" s="51">
        <v>0.18653780904232081</v>
      </c>
      <c r="AJ2842" s="51">
        <v>0.11715383591147577</v>
      </c>
      <c r="AK2842" s="51">
        <v>145.00276499800822</v>
      </c>
      <c r="AL2842" s="51">
        <v>88.862367069912736</v>
      </c>
      <c r="AM2842" s="51">
        <v>201.14316292610371</v>
      </c>
    </row>
    <row r="2843" spans="1:39">
      <c r="A2843" t="s">
        <v>5827</v>
      </c>
      <c r="B2843">
        <v>7</v>
      </c>
      <c r="C2843" t="s">
        <v>5828</v>
      </c>
      <c r="D2843" t="s">
        <v>4149</v>
      </c>
      <c r="E2843" t="s">
        <v>137</v>
      </c>
      <c r="F2843" t="s">
        <v>138</v>
      </c>
      <c r="G2843" t="s">
        <v>139</v>
      </c>
      <c r="H2843" t="s">
        <v>140</v>
      </c>
      <c r="I2843" t="s">
        <v>10</v>
      </c>
      <c r="J2843" t="s">
        <v>4150</v>
      </c>
      <c r="K2843">
        <v>50</v>
      </c>
      <c r="L2843">
        <v>79472120</v>
      </c>
      <c r="M2843" t="s">
        <v>2145</v>
      </c>
      <c r="N2843">
        <v>840</v>
      </c>
      <c r="O2843">
        <v>5867585.5638399683</v>
      </c>
      <c r="P2843" s="49" t="s">
        <v>34</v>
      </c>
      <c r="Q2843" s="49">
        <v>8750000</v>
      </c>
      <c r="R2843" s="49">
        <v>32.510452999999998</v>
      </c>
      <c r="S2843" s="49">
        <v>52.540310169999998</v>
      </c>
      <c r="T2843" s="49">
        <v>91.068026500905589</v>
      </c>
      <c r="U2843" s="49" t="s">
        <v>2146</v>
      </c>
      <c r="V2843" s="49">
        <v>0.38716777524115931</v>
      </c>
      <c r="W2843" s="49">
        <v>1.46361538099982</v>
      </c>
      <c r="X2843" s="49">
        <v>2.8030414572599698</v>
      </c>
      <c r="Y2843" s="49">
        <v>43.290639746693699</v>
      </c>
      <c r="Z2843" s="49">
        <v>0.42787999999999998</v>
      </c>
      <c r="AA2843" s="49">
        <v>144.40234570000001</v>
      </c>
      <c r="AB2843" s="49">
        <v>1.7927415840000001</v>
      </c>
      <c r="AC2843" s="51">
        <v>0.6227652678487694</v>
      </c>
      <c r="AD2843" s="53">
        <v>87500</v>
      </c>
      <c r="AE2843" s="51">
        <v>67.058120729599636</v>
      </c>
      <c r="AF2843" s="51">
        <v>177.76231882783406</v>
      </c>
      <c r="AG2843" s="51">
        <v>33.151352356418329</v>
      </c>
      <c r="AH2843" s="51">
        <v>0.14858541033669373</v>
      </c>
      <c r="AI2843" s="51">
        <v>0.18649257376376821</v>
      </c>
      <c r="AJ2843" s="51">
        <v>0.11715383591147577</v>
      </c>
      <c r="AK2843" s="51">
        <v>144.96760193643237</v>
      </c>
      <c r="AL2843" s="51">
        <v>88.840818012657863</v>
      </c>
      <c r="AM2843" s="51">
        <v>201.09438586020684</v>
      </c>
    </row>
    <row r="2844" spans="1:39">
      <c r="A2844" t="s">
        <v>5829</v>
      </c>
      <c r="B2844">
        <v>7</v>
      </c>
      <c r="C2844" t="s">
        <v>5830</v>
      </c>
      <c r="D2844" t="s">
        <v>4149</v>
      </c>
      <c r="E2844" t="s">
        <v>137</v>
      </c>
      <c r="F2844" t="s">
        <v>138</v>
      </c>
      <c r="G2844" t="s">
        <v>139</v>
      </c>
      <c r="H2844" t="s">
        <v>140</v>
      </c>
      <c r="I2844" t="s">
        <v>10</v>
      </c>
      <c r="J2844" t="s">
        <v>4150</v>
      </c>
      <c r="K2844">
        <v>50</v>
      </c>
      <c r="L2844">
        <v>79472120</v>
      </c>
      <c r="M2844" t="s">
        <v>2145</v>
      </c>
      <c r="N2844">
        <v>841</v>
      </c>
      <c r="O2844">
        <v>5874579.110399968</v>
      </c>
      <c r="P2844" s="49" t="s">
        <v>34</v>
      </c>
      <c r="Q2844" s="49">
        <v>8750000</v>
      </c>
      <c r="R2844" s="49">
        <v>32.510452999999998</v>
      </c>
      <c r="S2844" s="49">
        <v>52.540310169999998</v>
      </c>
      <c r="T2844" s="49">
        <v>91.068026500905589</v>
      </c>
      <c r="U2844" s="49" t="s">
        <v>2146</v>
      </c>
      <c r="V2844" s="49">
        <v>0.38716777524115931</v>
      </c>
      <c r="W2844" s="49">
        <v>1.46361538099982</v>
      </c>
      <c r="X2844" s="49">
        <v>2.8030414572599698</v>
      </c>
      <c r="Y2844" s="49">
        <v>43.290639746693699</v>
      </c>
      <c r="Z2844" s="49">
        <v>0.42787999999999998</v>
      </c>
      <c r="AA2844" s="49">
        <v>144.40234570000001</v>
      </c>
      <c r="AB2844" s="49">
        <v>1.7927415840000001</v>
      </c>
      <c r="AC2844" s="51">
        <v>0.6227652678487694</v>
      </c>
      <c r="AD2844" s="53">
        <v>87500</v>
      </c>
      <c r="AE2844" s="51">
        <v>67.138046975999629</v>
      </c>
      <c r="AF2844" s="51">
        <v>177.97419286696137</v>
      </c>
      <c r="AG2844" s="51">
        <v>33.182765925298831</v>
      </c>
      <c r="AH2844" s="51">
        <v>0.14826530428122364</v>
      </c>
      <c r="AI2844" s="51">
        <v>0.18644706510962233</v>
      </c>
      <c r="AJ2844" s="51">
        <v>0.11715383591147577</v>
      </c>
      <c r="AK2844" s="51">
        <v>144.93222636985757</v>
      </c>
      <c r="AL2844" s="51">
        <v>88.81913872549174</v>
      </c>
      <c r="AM2844" s="51">
        <v>201.04531401422341</v>
      </c>
    </row>
    <row r="2845" spans="1:39">
      <c r="A2845" t="s">
        <v>5831</v>
      </c>
      <c r="B2845">
        <v>7</v>
      </c>
      <c r="C2845" t="s">
        <v>5832</v>
      </c>
      <c r="D2845" t="s">
        <v>4149</v>
      </c>
      <c r="E2845" t="s">
        <v>137</v>
      </c>
      <c r="F2845" t="s">
        <v>138</v>
      </c>
      <c r="G2845" t="s">
        <v>139</v>
      </c>
      <c r="H2845" t="s">
        <v>140</v>
      </c>
      <c r="I2845" t="s">
        <v>10</v>
      </c>
      <c r="J2845" t="s">
        <v>4150</v>
      </c>
      <c r="K2845">
        <v>50</v>
      </c>
      <c r="L2845">
        <v>79472120</v>
      </c>
      <c r="M2845" t="s">
        <v>2145</v>
      </c>
      <c r="N2845">
        <v>842</v>
      </c>
      <c r="O2845">
        <v>5881572.6569599677</v>
      </c>
      <c r="P2845" s="49" t="s">
        <v>34</v>
      </c>
      <c r="Q2845" s="49">
        <v>8750000</v>
      </c>
      <c r="R2845" s="49">
        <v>32.510452999999998</v>
      </c>
      <c r="S2845" s="49">
        <v>52.540310169999998</v>
      </c>
      <c r="T2845" s="49">
        <v>91.068026500905589</v>
      </c>
      <c r="U2845" s="49" t="s">
        <v>2146</v>
      </c>
      <c r="V2845" s="49">
        <v>0.38716777524115931</v>
      </c>
      <c r="W2845" s="49">
        <v>1.46361538099982</v>
      </c>
      <c r="X2845" s="49">
        <v>2.8030414572599698</v>
      </c>
      <c r="Y2845" s="49">
        <v>43.290639746693699</v>
      </c>
      <c r="Z2845" s="49">
        <v>0.42787999999999998</v>
      </c>
      <c r="AA2845" s="49">
        <v>144.40234570000001</v>
      </c>
      <c r="AB2845" s="49">
        <v>1.7927415840000001</v>
      </c>
      <c r="AC2845" s="51">
        <v>0.6227652678487694</v>
      </c>
      <c r="AD2845" s="53">
        <v>87500</v>
      </c>
      <c r="AE2845" s="51">
        <v>67.217973222399635</v>
      </c>
      <c r="AF2845" s="51">
        <v>178.18606690608871</v>
      </c>
      <c r="AG2845" s="51">
        <v>33.214111691021635</v>
      </c>
      <c r="AH2845" s="51">
        <v>0.14794528792630993</v>
      </c>
      <c r="AI2845" s="51">
        <v>0.18640128416172302</v>
      </c>
      <c r="AJ2845" s="51">
        <v>0.11715383591147577</v>
      </c>
      <c r="AK2845" s="51">
        <v>144.89663913923818</v>
      </c>
      <c r="AL2845" s="51">
        <v>88.797329723778233</v>
      </c>
      <c r="AM2845" s="51">
        <v>200.99594855469809</v>
      </c>
    </row>
    <row r="2846" spans="1:39">
      <c r="A2846" t="s">
        <v>5833</v>
      </c>
      <c r="B2846">
        <v>7</v>
      </c>
      <c r="C2846" t="s">
        <v>5834</v>
      </c>
      <c r="D2846" t="s">
        <v>4149</v>
      </c>
      <c r="E2846" t="s">
        <v>137</v>
      </c>
      <c r="F2846" t="s">
        <v>138</v>
      </c>
      <c r="G2846" t="s">
        <v>139</v>
      </c>
      <c r="H2846" t="s">
        <v>140</v>
      </c>
      <c r="I2846" t="s">
        <v>10</v>
      </c>
      <c r="J2846" t="s">
        <v>4150</v>
      </c>
      <c r="K2846">
        <v>50</v>
      </c>
      <c r="L2846">
        <v>79472120</v>
      </c>
      <c r="M2846" t="s">
        <v>2145</v>
      </c>
      <c r="N2846">
        <v>843</v>
      </c>
      <c r="O2846">
        <v>5888566.2035199674</v>
      </c>
      <c r="P2846" s="49" t="s">
        <v>34</v>
      </c>
      <c r="Q2846" s="49">
        <v>8750000</v>
      </c>
      <c r="R2846" s="49">
        <v>32.510452999999998</v>
      </c>
      <c r="S2846" s="49">
        <v>52.540310169999998</v>
      </c>
      <c r="T2846" s="49">
        <v>91.068026500905589</v>
      </c>
      <c r="U2846" s="49" t="s">
        <v>2146</v>
      </c>
      <c r="V2846" s="49">
        <v>0.38716777524115931</v>
      </c>
      <c r="W2846" s="49">
        <v>1.46361538099982</v>
      </c>
      <c r="X2846" s="49">
        <v>2.8030414572599698</v>
      </c>
      <c r="Y2846" s="49">
        <v>43.290639746693699</v>
      </c>
      <c r="Z2846" s="49">
        <v>0.42787999999999998</v>
      </c>
      <c r="AA2846" s="49">
        <v>144.40234570000001</v>
      </c>
      <c r="AB2846" s="49">
        <v>1.7927415840000001</v>
      </c>
      <c r="AC2846" s="51">
        <v>0.6227652678487694</v>
      </c>
      <c r="AD2846" s="53">
        <v>87500</v>
      </c>
      <c r="AE2846" s="51">
        <v>67.297899468799628</v>
      </c>
      <c r="AF2846" s="51">
        <v>178.39794094521605</v>
      </c>
      <c r="AG2846" s="51">
        <v>33.245389673206482</v>
      </c>
      <c r="AH2846" s="51">
        <v>0.14762536417238117</v>
      </c>
      <c r="AI2846" s="51">
        <v>0.1863552320002155</v>
      </c>
      <c r="AJ2846" s="51">
        <v>0.11715383591147577</v>
      </c>
      <c r="AK2846" s="51">
        <v>144.8608410842111</v>
      </c>
      <c r="AL2846" s="51">
        <v>88.77539152207396</v>
      </c>
      <c r="AM2846" s="51">
        <v>200.94629064634822</v>
      </c>
    </row>
    <row r="2847" spans="1:39">
      <c r="A2847" t="s">
        <v>5835</v>
      </c>
      <c r="B2847">
        <v>7</v>
      </c>
      <c r="C2847" t="s">
        <v>5836</v>
      </c>
      <c r="D2847" t="s">
        <v>4149</v>
      </c>
      <c r="E2847" t="s">
        <v>137</v>
      </c>
      <c r="F2847" t="s">
        <v>138</v>
      </c>
      <c r="G2847" t="s">
        <v>139</v>
      </c>
      <c r="H2847" t="s">
        <v>140</v>
      </c>
      <c r="I2847" t="s">
        <v>10</v>
      </c>
      <c r="J2847" t="s">
        <v>4150</v>
      </c>
      <c r="K2847">
        <v>50</v>
      </c>
      <c r="L2847">
        <v>79472120</v>
      </c>
      <c r="M2847" t="s">
        <v>2145</v>
      </c>
      <c r="N2847">
        <v>844</v>
      </c>
      <c r="O2847">
        <v>5895559.7500799671</v>
      </c>
      <c r="P2847" s="49" t="s">
        <v>34</v>
      </c>
      <c r="Q2847" s="49">
        <v>8750000</v>
      </c>
      <c r="R2847" s="49">
        <v>32.510452999999998</v>
      </c>
      <c r="S2847" s="49">
        <v>52.540310169999998</v>
      </c>
      <c r="T2847" s="49">
        <v>91.068026500905589</v>
      </c>
      <c r="U2847" s="49" t="s">
        <v>2146</v>
      </c>
      <c r="V2847" s="49">
        <v>0.38716777524115931</v>
      </c>
      <c r="W2847" s="49">
        <v>1.46361538099982</v>
      </c>
      <c r="X2847" s="49">
        <v>2.8030414572599698</v>
      </c>
      <c r="Y2847" s="49">
        <v>43.290639746693699</v>
      </c>
      <c r="Z2847" s="49">
        <v>0.42787999999999998</v>
      </c>
      <c r="AA2847" s="49">
        <v>144.40234570000001</v>
      </c>
      <c r="AB2847" s="49">
        <v>1.7927415840000001</v>
      </c>
      <c r="AC2847" s="51">
        <v>0.6227652678487694</v>
      </c>
      <c r="AD2847" s="53">
        <v>87500</v>
      </c>
      <c r="AE2847" s="51">
        <v>67.37782571519962</v>
      </c>
      <c r="AF2847" s="51">
        <v>178.60981498434336</v>
      </c>
      <c r="AG2847" s="51">
        <v>33.276599892085073</v>
      </c>
      <c r="AH2847" s="51">
        <v>0.14730553590776674</v>
      </c>
      <c r="AI2847" s="51">
        <v>0.18630890970354594</v>
      </c>
      <c r="AJ2847" s="51">
        <v>0.11715383591147577</v>
      </c>
      <c r="AK2847" s="51">
        <v>144.82483304309264</v>
      </c>
      <c r="AL2847" s="51">
        <v>88.75332463412613</v>
      </c>
      <c r="AM2847" s="51">
        <v>200.89634145205912</v>
      </c>
    </row>
    <row r="2848" spans="1:39">
      <c r="A2848" t="s">
        <v>5837</v>
      </c>
      <c r="B2848">
        <v>7</v>
      </c>
      <c r="C2848" t="s">
        <v>5838</v>
      </c>
      <c r="D2848" t="s">
        <v>4149</v>
      </c>
      <c r="E2848" t="s">
        <v>137</v>
      </c>
      <c r="F2848" t="s">
        <v>138</v>
      </c>
      <c r="G2848" t="s">
        <v>139</v>
      </c>
      <c r="H2848" t="s">
        <v>140</v>
      </c>
      <c r="I2848" t="s">
        <v>10</v>
      </c>
      <c r="J2848" t="s">
        <v>4150</v>
      </c>
      <c r="K2848">
        <v>50</v>
      </c>
      <c r="L2848">
        <v>79472120</v>
      </c>
      <c r="M2848" t="s">
        <v>2145</v>
      </c>
      <c r="N2848">
        <v>845</v>
      </c>
      <c r="O2848">
        <v>5902553.2966399668</v>
      </c>
      <c r="P2848" s="49" t="s">
        <v>34</v>
      </c>
      <c r="Q2848" s="49">
        <v>8750000</v>
      </c>
      <c r="R2848" s="49">
        <v>32.510452999999998</v>
      </c>
      <c r="S2848" s="49">
        <v>52.540310169999998</v>
      </c>
      <c r="T2848" s="49">
        <v>91.068026500905589</v>
      </c>
      <c r="U2848" s="49" t="s">
        <v>2146</v>
      </c>
      <c r="V2848" s="49">
        <v>0.38716777524115931</v>
      </c>
      <c r="W2848" s="49">
        <v>1.46361538099982</v>
      </c>
      <c r="X2848" s="49">
        <v>2.8030414572599698</v>
      </c>
      <c r="Y2848" s="49">
        <v>43.290639746693699</v>
      </c>
      <c r="Z2848" s="49">
        <v>0.42787999999999998</v>
      </c>
      <c r="AA2848" s="49">
        <v>144.40234570000001</v>
      </c>
      <c r="AB2848" s="49">
        <v>1.7927415840000001</v>
      </c>
      <c r="AC2848" s="51">
        <v>0.6227652678487694</v>
      </c>
      <c r="AD2848" s="53">
        <v>87500</v>
      </c>
      <c r="AE2848" s="51">
        <v>67.457751961599627</v>
      </c>
      <c r="AF2848" s="51">
        <v>178.8216890234707</v>
      </c>
      <c r="AG2848" s="51">
        <v>33.307742368498523</v>
      </c>
      <c r="AH2848" s="51">
        <v>0.14698580600869743</v>
      </c>
      <c r="AI2848" s="51">
        <v>0.18626231834845725</v>
      </c>
      <c r="AJ2848" s="51">
        <v>0.11715383591147577</v>
      </c>
      <c r="AK2848" s="51">
        <v>144.78861585287501</v>
      </c>
      <c r="AL2848" s="51">
        <v>88.731129572870543</v>
      </c>
      <c r="AM2848" s="51">
        <v>200.84610213287945</v>
      </c>
    </row>
    <row r="2849" spans="1:39">
      <c r="A2849" t="s">
        <v>5839</v>
      </c>
      <c r="B2849">
        <v>7</v>
      </c>
      <c r="C2849" t="s">
        <v>5840</v>
      </c>
      <c r="D2849" t="s">
        <v>4149</v>
      </c>
      <c r="E2849" t="s">
        <v>137</v>
      </c>
      <c r="F2849" t="s">
        <v>138</v>
      </c>
      <c r="G2849" t="s">
        <v>139</v>
      </c>
      <c r="H2849" t="s">
        <v>140</v>
      </c>
      <c r="I2849" t="s">
        <v>10</v>
      </c>
      <c r="J2849" t="s">
        <v>4150</v>
      </c>
      <c r="K2849">
        <v>50</v>
      </c>
      <c r="L2849">
        <v>79472120</v>
      </c>
      <c r="M2849" t="s">
        <v>2145</v>
      </c>
      <c r="N2849">
        <v>846</v>
      </c>
      <c r="O2849">
        <v>5909546.8431999665</v>
      </c>
      <c r="P2849" s="49" t="s">
        <v>34</v>
      </c>
      <c r="Q2849" s="49">
        <v>8750000</v>
      </c>
      <c r="R2849" s="49">
        <v>32.510452999999998</v>
      </c>
      <c r="S2849" s="49">
        <v>52.540310169999998</v>
      </c>
      <c r="T2849" s="49">
        <v>91.068026500905589</v>
      </c>
      <c r="U2849" s="49" t="s">
        <v>2146</v>
      </c>
      <c r="V2849" s="49">
        <v>0.38716777524115931</v>
      </c>
      <c r="W2849" s="49">
        <v>1.46361538099982</v>
      </c>
      <c r="X2849" s="49">
        <v>2.8030414572599698</v>
      </c>
      <c r="Y2849" s="49">
        <v>43.290639746693699</v>
      </c>
      <c r="Z2849" s="49">
        <v>0.42787999999999998</v>
      </c>
      <c r="AA2849" s="49">
        <v>144.40234570000001</v>
      </c>
      <c r="AB2849" s="49">
        <v>1.7927415840000001</v>
      </c>
      <c r="AC2849" s="51">
        <v>0.6227652678487694</v>
      </c>
      <c r="AD2849" s="53">
        <v>87500</v>
      </c>
      <c r="AE2849" s="51">
        <v>67.537678207999619</v>
      </c>
      <c r="AF2849" s="51">
        <v>179.03356306259803</v>
      </c>
      <c r="AG2849" s="51">
        <v>33.3388171238947</v>
      </c>
      <c r="AH2849" s="51">
        <v>0.14666617733898002</v>
      </c>
      <c r="AI2849" s="51">
        <v>0.18621545900998451</v>
      </c>
      <c r="AJ2849" s="51">
        <v>0.11715383591147577</v>
      </c>
      <c r="AK2849" s="51">
        <v>144.75219034922293</v>
      </c>
      <c r="AL2849" s="51">
        <v>88.708806850429468</v>
      </c>
      <c r="AM2849" s="51">
        <v>200.79557384801635</v>
      </c>
    </row>
    <row r="2850" spans="1:39">
      <c r="A2850" t="s">
        <v>5841</v>
      </c>
      <c r="B2850">
        <v>7</v>
      </c>
      <c r="C2850" t="s">
        <v>5842</v>
      </c>
      <c r="D2850" t="s">
        <v>4149</v>
      </c>
      <c r="E2850" t="s">
        <v>137</v>
      </c>
      <c r="F2850" t="s">
        <v>138</v>
      </c>
      <c r="G2850" t="s">
        <v>139</v>
      </c>
      <c r="H2850" t="s">
        <v>140</v>
      </c>
      <c r="I2850" t="s">
        <v>10</v>
      </c>
      <c r="J2850" t="s">
        <v>4150</v>
      </c>
      <c r="K2850">
        <v>50</v>
      </c>
      <c r="L2850">
        <v>79472120</v>
      </c>
      <c r="M2850" t="s">
        <v>2145</v>
      </c>
      <c r="N2850">
        <v>847</v>
      </c>
      <c r="O2850">
        <v>5916540.3897599662</v>
      </c>
      <c r="P2850" s="49" t="s">
        <v>34</v>
      </c>
      <c r="Q2850" s="49">
        <v>8750000</v>
      </c>
      <c r="R2850" s="49">
        <v>32.510452999999998</v>
      </c>
      <c r="S2850" s="49">
        <v>52.540310169999998</v>
      </c>
      <c r="T2850" s="49">
        <v>91.068026500905589</v>
      </c>
      <c r="U2850" s="49" t="s">
        <v>2146</v>
      </c>
      <c r="V2850" s="49">
        <v>0.38716777524115931</v>
      </c>
      <c r="W2850" s="49">
        <v>1.46361538099982</v>
      </c>
      <c r="X2850" s="49">
        <v>2.8030414572599698</v>
      </c>
      <c r="Y2850" s="49">
        <v>43.290639746693699</v>
      </c>
      <c r="Z2850" s="49">
        <v>0.42787999999999998</v>
      </c>
      <c r="AA2850" s="49">
        <v>144.40234570000001</v>
      </c>
      <c r="AB2850" s="49">
        <v>1.7927415840000001</v>
      </c>
      <c r="AC2850" s="51">
        <v>0.6227652678487694</v>
      </c>
      <c r="AD2850" s="53">
        <v>87500</v>
      </c>
      <c r="AE2850" s="51">
        <v>67.617604454399611</v>
      </c>
      <c r="AF2850" s="51">
        <v>179.24543710172534</v>
      </c>
      <c r="AG2850" s="51">
        <v>33.369824180325708</v>
      </c>
      <c r="AH2850" s="51">
        <v>0.14634665275049014</v>
      </c>
      <c r="AI2850" s="51">
        <v>0.18616833276145084</v>
      </c>
      <c r="AJ2850" s="51">
        <v>0.11715383591147577</v>
      </c>
      <c r="AK2850" s="51">
        <v>144.71555736647025</v>
      </c>
      <c r="AL2850" s="51">
        <v>88.686356978109615</v>
      </c>
      <c r="AM2850" s="51">
        <v>200.74475775483091</v>
      </c>
    </row>
    <row r="2851" spans="1:39">
      <c r="A2851" t="s">
        <v>5843</v>
      </c>
      <c r="B2851">
        <v>7</v>
      </c>
      <c r="C2851" t="s">
        <v>5844</v>
      </c>
      <c r="D2851" t="s">
        <v>4149</v>
      </c>
      <c r="E2851" t="s">
        <v>137</v>
      </c>
      <c r="F2851" t="s">
        <v>138</v>
      </c>
      <c r="G2851" t="s">
        <v>139</v>
      </c>
      <c r="H2851" t="s">
        <v>140</v>
      </c>
      <c r="I2851" t="s">
        <v>10</v>
      </c>
      <c r="J2851" t="s">
        <v>4150</v>
      </c>
      <c r="K2851">
        <v>50</v>
      </c>
      <c r="L2851">
        <v>79472120</v>
      </c>
      <c r="M2851" t="s">
        <v>2145</v>
      </c>
      <c r="N2851">
        <v>848</v>
      </c>
      <c r="O2851">
        <v>5923533.9363199659</v>
      </c>
      <c r="P2851" s="49" t="s">
        <v>34</v>
      </c>
      <c r="Q2851" s="49">
        <v>8750000</v>
      </c>
      <c r="R2851" s="49">
        <v>32.510452999999998</v>
      </c>
      <c r="S2851" s="49">
        <v>52.540310169999998</v>
      </c>
      <c r="T2851" s="49">
        <v>91.068026500905589</v>
      </c>
      <c r="U2851" s="49" t="s">
        <v>2146</v>
      </c>
      <c r="V2851" s="49">
        <v>0.38716777524115931</v>
      </c>
      <c r="W2851" s="49">
        <v>1.46361538099982</v>
      </c>
      <c r="X2851" s="49">
        <v>2.8030414572599698</v>
      </c>
      <c r="Y2851" s="49">
        <v>43.290639746693699</v>
      </c>
      <c r="Z2851" s="49">
        <v>0.42787999999999998</v>
      </c>
      <c r="AA2851" s="49">
        <v>144.40234570000001</v>
      </c>
      <c r="AB2851" s="49">
        <v>1.7927415840000001</v>
      </c>
      <c r="AC2851" s="51">
        <v>0.6227652678487694</v>
      </c>
      <c r="AD2851" s="53">
        <v>87500</v>
      </c>
      <c r="AE2851" s="51">
        <v>67.697530700799604</v>
      </c>
      <c r="AF2851" s="51">
        <v>179.45731114085265</v>
      </c>
      <c r="AG2851" s="51">
        <v>33.400763560445263</v>
      </c>
      <c r="AH2851" s="51">
        <v>0.14602723508265594</v>
      </c>
      <c r="AI2851" s="51">
        <v>0.18612094067446289</v>
      </c>
      <c r="AJ2851" s="51">
        <v>0.11715383591147577</v>
      </c>
      <c r="AK2851" s="51">
        <v>144.67871773761669</v>
      </c>
      <c r="AL2851" s="51">
        <v>88.663780466399984</v>
      </c>
      <c r="AM2851" s="51">
        <v>200.69365500883336</v>
      </c>
    </row>
    <row r="2852" spans="1:39">
      <c r="A2852" t="s">
        <v>5845</v>
      </c>
      <c r="B2852">
        <v>7</v>
      </c>
      <c r="C2852" t="s">
        <v>5846</v>
      </c>
      <c r="D2852" t="s">
        <v>4149</v>
      </c>
      <c r="E2852" t="s">
        <v>137</v>
      </c>
      <c r="F2852" t="s">
        <v>138</v>
      </c>
      <c r="G2852" t="s">
        <v>139</v>
      </c>
      <c r="H2852" t="s">
        <v>140</v>
      </c>
      <c r="I2852" t="s">
        <v>10</v>
      </c>
      <c r="J2852" t="s">
        <v>4150</v>
      </c>
      <c r="K2852">
        <v>50</v>
      </c>
      <c r="L2852">
        <v>79472120</v>
      </c>
      <c r="M2852" t="s">
        <v>2145</v>
      </c>
      <c r="N2852">
        <v>849</v>
      </c>
      <c r="O2852">
        <v>5930527.4828799656</v>
      </c>
      <c r="P2852" s="49" t="s">
        <v>34</v>
      </c>
      <c r="Q2852" s="49">
        <v>8750000</v>
      </c>
      <c r="R2852" s="49">
        <v>32.510452999999998</v>
      </c>
      <c r="S2852" s="49">
        <v>52.540310169999998</v>
      </c>
      <c r="T2852" s="49">
        <v>91.068026500905589</v>
      </c>
      <c r="U2852" s="49" t="s">
        <v>2146</v>
      </c>
      <c r="V2852" s="49">
        <v>0.38716777524115931</v>
      </c>
      <c r="W2852" s="49">
        <v>1.46361538099982</v>
      </c>
      <c r="X2852" s="49">
        <v>2.8030414572599698</v>
      </c>
      <c r="Y2852" s="49">
        <v>43.290639746693699</v>
      </c>
      <c r="Z2852" s="49">
        <v>0.42787999999999998</v>
      </c>
      <c r="AA2852" s="49">
        <v>144.40234570000001</v>
      </c>
      <c r="AB2852" s="49">
        <v>1.7927415840000001</v>
      </c>
      <c r="AC2852" s="51">
        <v>0.6227652678487694</v>
      </c>
      <c r="AD2852" s="53">
        <v>87500</v>
      </c>
      <c r="AE2852" s="51">
        <v>67.77745694719961</v>
      </c>
      <c r="AF2852" s="51">
        <v>179.66918517998002</v>
      </c>
      <c r="AG2852" s="51">
        <v>33.431635287506154</v>
      </c>
      <c r="AH2852" s="51">
        <v>0.145707927162953</v>
      </c>
      <c r="AI2852" s="51">
        <v>0.18607328381890684</v>
      </c>
      <c r="AJ2852" s="51">
        <v>0.11715383591147577</v>
      </c>
      <c r="AK2852" s="51">
        <v>144.64167229432442</v>
      </c>
      <c r="AL2852" s="51">
        <v>88.641077824970012</v>
      </c>
      <c r="AM2852" s="51">
        <v>200.64226676367883</v>
      </c>
    </row>
    <row r="2853" spans="1:39">
      <c r="A2853" t="s">
        <v>5847</v>
      </c>
      <c r="B2853">
        <v>7</v>
      </c>
      <c r="C2853" t="s">
        <v>5848</v>
      </c>
      <c r="D2853" t="s">
        <v>4149</v>
      </c>
      <c r="E2853" t="s">
        <v>137</v>
      </c>
      <c r="F2853" t="s">
        <v>138</v>
      </c>
      <c r="G2853" t="s">
        <v>139</v>
      </c>
      <c r="H2853" t="s">
        <v>140</v>
      </c>
      <c r="I2853" t="s">
        <v>10</v>
      </c>
      <c r="J2853" t="s">
        <v>4150</v>
      </c>
      <c r="K2853">
        <v>50</v>
      </c>
      <c r="L2853">
        <v>79472120</v>
      </c>
      <c r="M2853" t="s">
        <v>2145</v>
      </c>
      <c r="N2853">
        <v>850</v>
      </c>
      <c r="O2853">
        <v>5937521.0294399653</v>
      </c>
      <c r="P2853" s="49" t="s">
        <v>34</v>
      </c>
      <c r="Q2853" s="49">
        <v>8750000</v>
      </c>
      <c r="R2853" s="49">
        <v>32.510452999999998</v>
      </c>
      <c r="S2853" s="49">
        <v>52.540310169999998</v>
      </c>
      <c r="T2853" s="49">
        <v>91.068026500905589</v>
      </c>
      <c r="U2853" s="49" t="s">
        <v>2146</v>
      </c>
      <c r="V2853" s="49">
        <v>0.38716777524115931</v>
      </c>
      <c r="W2853" s="49">
        <v>1.46361538099982</v>
      </c>
      <c r="X2853" s="49">
        <v>2.8030414572599698</v>
      </c>
      <c r="Y2853" s="49">
        <v>43.290639746693699</v>
      </c>
      <c r="Z2853" s="49">
        <v>0.42787999999999998</v>
      </c>
      <c r="AA2853" s="49">
        <v>144.40234570000001</v>
      </c>
      <c r="AB2853" s="49">
        <v>1.7927415840000001</v>
      </c>
      <c r="AC2853" s="51">
        <v>0.6227652678487694</v>
      </c>
      <c r="AD2853" s="53">
        <v>87500</v>
      </c>
      <c r="AE2853" s="51">
        <v>67.857383193599603</v>
      </c>
      <c r="AF2853" s="51">
        <v>179.88105921910733</v>
      </c>
      <c r="AG2853" s="51">
        <v>33.462439385357555</v>
      </c>
      <c r="AH2853" s="51">
        <v>0.14538873180631698</v>
      </c>
      <c r="AI2853" s="51">
        <v>0.18602536326294386</v>
      </c>
      <c r="AJ2853" s="51">
        <v>0.11715383591147577</v>
      </c>
      <c r="AK2853" s="51">
        <v>144.60442186691486</v>
      </c>
      <c r="AL2853" s="51">
        <v>88.618249562667373</v>
      </c>
      <c r="AM2853" s="51">
        <v>200.59059417116231</v>
      </c>
    </row>
    <row r="2854" spans="1:39">
      <c r="A2854" t="s">
        <v>5849</v>
      </c>
      <c r="B2854">
        <v>7</v>
      </c>
      <c r="C2854" t="s">
        <v>5850</v>
      </c>
      <c r="D2854" t="s">
        <v>4149</v>
      </c>
      <c r="E2854" t="s">
        <v>137</v>
      </c>
      <c r="F2854" t="s">
        <v>138</v>
      </c>
      <c r="G2854" t="s">
        <v>139</v>
      </c>
      <c r="H2854" t="s">
        <v>140</v>
      </c>
      <c r="I2854" t="s">
        <v>10</v>
      </c>
      <c r="J2854" t="s">
        <v>4150</v>
      </c>
      <c r="K2854">
        <v>50</v>
      </c>
      <c r="L2854">
        <v>79472120</v>
      </c>
      <c r="M2854" t="s">
        <v>2145</v>
      </c>
      <c r="N2854">
        <v>851</v>
      </c>
      <c r="O2854">
        <v>5944514.575999965</v>
      </c>
      <c r="P2854" s="49" t="s">
        <v>34</v>
      </c>
      <c r="Q2854" s="49">
        <v>8750000</v>
      </c>
      <c r="R2854" s="49">
        <v>32.510452999999998</v>
      </c>
      <c r="S2854" s="49">
        <v>52.540310169999998</v>
      </c>
      <c r="T2854" s="49">
        <v>91.068026500905589</v>
      </c>
      <c r="U2854" s="49" t="s">
        <v>2146</v>
      </c>
      <c r="V2854" s="49">
        <v>0.38716777524115931</v>
      </c>
      <c r="W2854" s="49">
        <v>1.46361538099982</v>
      </c>
      <c r="X2854" s="49">
        <v>2.8030414572599698</v>
      </c>
      <c r="Y2854" s="49">
        <v>43.290639746693699</v>
      </c>
      <c r="Z2854" s="49">
        <v>0.42787999999999998</v>
      </c>
      <c r="AA2854" s="49">
        <v>144.40234570000001</v>
      </c>
      <c r="AB2854" s="49">
        <v>1.7927415840000001</v>
      </c>
      <c r="AC2854" s="51">
        <v>0.6227652678487694</v>
      </c>
      <c r="AD2854" s="53">
        <v>87500</v>
      </c>
      <c r="AE2854" s="51">
        <v>67.937309439999595</v>
      </c>
      <c r="AF2854" s="51">
        <v>180.09293325823464</v>
      </c>
      <c r="AG2854" s="51">
        <v>33.493175878442607</v>
      </c>
      <c r="AH2854" s="51">
        <v>0.14506965181601317</v>
      </c>
      <c r="AI2854" s="51">
        <v>0.18597718007300629</v>
      </c>
      <c r="AJ2854" s="51">
        <v>0.11715383591147577</v>
      </c>
      <c r="AK2854" s="51">
        <v>144.56696728436538</v>
      </c>
      <c r="AL2854" s="51">
        <v>88.595296187516183</v>
      </c>
      <c r="AM2854" s="51">
        <v>200.53863838121458</v>
      </c>
    </row>
    <row r="2855" spans="1:39">
      <c r="A2855" t="s">
        <v>5851</v>
      </c>
      <c r="B2855">
        <v>7</v>
      </c>
      <c r="C2855" t="s">
        <v>5852</v>
      </c>
      <c r="D2855" t="s">
        <v>4149</v>
      </c>
      <c r="E2855" t="s">
        <v>137</v>
      </c>
      <c r="F2855" t="s">
        <v>138</v>
      </c>
      <c r="G2855" t="s">
        <v>139</v>
      </c>
      <c r="H2855" t="s">
        <v>140</v>
      </c>
      <c r="I2855" t="s">
        <v>10</v>
      </c>
      <c r="J2855" t="s">
        <v>4150</v>
      </c>
      <c r="K2855">
        <v>50</v>
      </c>
      <c r="L2855">
        <v>79472120</v>
      </c>
      <c r="M2855" t="s">
        <v>2145</v>
      </c>
      <c r="N2855">
        <v>852</v>
      </c>
      <c r="O2855">
        <v>5951508.1225599647</v>
      </c>
      <c r="P2855" s="49" t="s">
        <v>34</v>
      </c>
      <c r="Q2855" s="49">
        <v>8750000</v>
      </c>
      <c r="R2855" s="49">
        <v>32.510452999999998</v>
      </c>
      <c r="S2855" s="49">
        <v>52.540310169999998</v>
      </c>
      <c r="T2855" s="49">
        <v>91.068026500905589</v>
      </c>
      <c r="U2855" s="49" t="s">
        <v>2146</v>
      </c>
      <c r="V2855" s="49">
        <v>0.38716777524115931</v>
      </c>
      <c r="W2855" s="49">
        <v>1.46361538099982</v>
      </c>
      <c r="X2855" s="49">
        <v>2.8030414572599698</v>
      </c>
      <c r="Y2855" s="49">
        <v>43.290639746693699</v>
      </c>
      <c r="Z2855" s="49">
        <v>0.42787999999999998</v>
      </c>
      <c r="AA2855" s="49">
        <v>144.40234570000001</v>
      </c>
      <c r="AB2855" s="49">
        <v>1.7927415840000001</v>
      </c>
      <c r="AC2855" s="51">
        <v>0.6227652678487694</v>
      </c>
      <c r="AD2855" s="53">
        <v>87500</v>
      </c>
      <c r="AE2855" s="51">
        <v>68.017235686399601</v>
      </c>
      <c r="AF2855" s="51">
        <v>180.304807297362</v>
      </c>
      <c r="AG2855" s="51">
        <v>33.523844791795689</v>
      </c>
      <c r="AH2855" s="51">
        <v>0.14475068998258009</v>
      </c>
      <c r="AI2855" s="51">
        <v>0.18592873531379309</v>
      </c>
      <c r="AJ2855" s="51">
        <v>0.11715383591147577</v>
      </c>
      <c r="AK2855" s="51">
        <v>144.52930937430608</v>
      </c>
      <c r="AL2855" s="51">
        <v>88.572218206714766</v>
      </c>
      <c r="AM2855" s="51">
        <v>200.48640054189738</v>
      </c>
    </row>
    <row r="2856" spans="1:39">
      <c r="A2856" t="s">
        <v>5853</v>
      </c>
      <c r="B2856">
        <v>7</v>
      </c>
      <c r="C2856" t="s">
        <v>5854</v>
      </c>
      <c r="D2856" t="s">
        <v>4149</v>
      </c>
      <c r="E2856" t="s">
        <v>137</v>
      </c>
      <c r="F2856" t="s">
        <v>138</v>
      </c>
      <c r="G2856" t="s">
        <v>139</v>
      </c>
      <c r="H2856" t="s">
        <v>140</v>
      </c>
      <c r="I2856" t="s">
        <v>10</v>
      </c>
      <c r="J2856" t="s">
        <v>4150</v>
      </c>
      <c r="K2856">
        <v>50</v>
      </c>
      <c r="L2856">
        <v>79472120</v>
      </c>
      <c r="M2856" t="s">
        <v>2145</v>
      </c>
      <c r="N2856">
        <v>853</v>
      </c>
      <c r="O2856">
        <v>5958501.6691199644</v>
      </c>
      <c r="P2856" s="49" t="s">
        <v>34</v>
      </c>
      <c r="Q2856" s="49">
        <v>8750000</v>
      </c>
      <c r="R2856" s="49">
        <v>32.510452999999998</v>
      </c>
      <c r="S2856" s="49">
        <v>52.540310169999998</v>
      </c>
      <c r="T2856" s="49">
        <v>91.068026500905589</v>
      </c>
      <c r="U2856" s="49" t="s">
        <v>2146</v>
      </c>
      <c r="V2856" s="49">
        <v>0.38716777524115931</v>
      </c>
      <c r="W2856" s="49">
        <v>1.46361538099982</v>
      </c>
      <c r="X2856" s="49">
        <v>2.8030414572599698</v>
      </c>
      <c r="Y2856" s="49">
        <v>43.290639746693699</v>
      </c>
      <c r="Z2856" s="49">
        <v>0.42787999999999998</v>
      </c>
      <c r="AA2856" s="49">
        <v>144.40234570000001</v>
      </c>
      <c r="AB2856" s="49">
        <v>1.7927415840000001</v>
      </c>
      <c r="AC2856" s="51">
        <v>0.6227652678487694</v>
      </c>
      <c r="AD2856" s="53">
        <v>87500</v>
      </c>
      <c r="AE2856" s="51">
        <v>68.097161932799594</v>
      </c>
      <c r="AF2856" s="51">
        <v>180.51668133648931</v>
      </c>
      <c r="AG2856" s="51">
        <v>33.554446151039905</v>
      </c>
      <c r="AH2856" s="51">
        <v>0.14443184908476717</v>
      </c>
      <c r="AI2856" s="51">
        <v>0.18588003004826606</v>
      </c>
      <c r="AJ2856" s="51">
        <v>0.11715383591147577</v>
      </c>
      <c r="AK2856" s="51">
        <v>144.49144896301658</v>
      </c>
      <c r="AL2856" s="51">
        <v>88.549016126633944</v>
      </c>
      <c r="AM2856" s="51">
        <v>200.43388179939922</v>
      </c>
    </row>
    <row r="2857" spans="1:39">
      <c r="A2857" t="s">
        <v>5855</v>
      </c>
      <c r="B2857">
        <v>7</v>
      </c>
      <c r="C2857" t="s">
        <v>5856</v>
      </c>
      <c r="D2857" t="s">
        <v>4149</v>
      </c>
      <c r="E2857" t="s">
        <v>137</v>
      </c>
      <c r="F2857" t="s">
        <v>138</v>
      </c>
      <c r="G2857" t="s">
        <v>139</v>
      </c>
      <c r="H2857" t="s">
        <v>140</v>
      </c>
      <c r="I2857" t="s">
        <v>10</v>
      </c>
      <c r="J2857" t="s">
        <v>4150</v>
      </c>
      <c r="K2857">
        <v>50</v>
      </c>
      <c r="L2857">
        <v>79472120</v>
      </c>
      <c r="M2857" t="s">
        <v>2145</v>
      </c>
      <c r="N2857">
        <v>854</v>
      </c>
      <c r="O2857">
        <v>5965495.2156799641</v>
      </c>
      <c r="P2857" s="49" t="s">
        <v>34</v>
      </c>
      <c r="Q2857" s="49">
        <v>8750000</v>
      </c>
      <c r="R2857" s="49">
        <v>32.510452999999998</v>
      </c>
      <c r="S2857" s="49">
        <v>52.540310169999998</v>
      </c>
      <c r="T2857" s="49">
        <v>91.068026500905589</v>
      </c>
      <c r="U2857" s="49" t="s">
        <v>2146</v>
      </c>
      <c r="V2857" s="49">
        <v>0.38716777524115931</v>
      </c>
      <c r="W2857" s="49">
        <v>1.46361538099982</v>
      </c>
      <c r="X2857" s="49">
        <v>2.8030414572599698</v>
      </c>
      <c r="Y2857" s="49">
        <v>43.290639746693699</v>
      </c>
      <c r="Z2857" s="49">
        <v>0.42787999999999998</v>
      </c>
      <c r="AA2857" s="49">
        <v>144.40234570000001</v>
      </c>
      <c r="AB2857" s="49">
        <v>1.7927415840000001</v>
      </c>
      <c r="AC2857" s="51">
        <v>0.6227652678487694</v>
      </c>
      <c r="AD2857" s="53">
        <v>87500</v>
      </c>
      <c r="AE2857" s="51">
        <v>68.177088179199586</v>
      </c>
      <c r="AF2857" s="51">
        <v>180.72855537561662</v>
      </c>
      <c r="AG2857" s="51">
        <v>33.584979982384496</v>
      </c>
      <c r="AH2857" s="51">
        <v>0.14411313188891722</v>
      </c>
      <c r="AI2857" s="51">
        <v>0.18583106533764551</v>
      </c>
      <c r="AJ2857" s="51">
        <v>0.11715383591147577</v>
      </c>
      <c r="AK2857" s="51">
        <v>144.45338687542289</v>
      </c>
      <c r="AL2857" s="51">
        <v>88.525690452814928</v>
      </c>
      <c r="AM2857" s="51">
        <v>200.38108329803083</v>
      </c>
    </row>
    <row r="2858" spans="1:39">
      <c r="A2858" t="s">
        <v>5857</v>
      </c>
      <c r="B2858">
        <v>7</v>
      </c>
      <c r="C2858" t="s">
        <v>5858</v>
      </c>
      <c r="D2858" t="s">
        <v>4149</v>
      </c>
      <c r="E2858" t="s">
        <v>137</v>
      </c>
      <c r="F2858" t="s">
        <v>138</v>
      </c>
      <c r="G2858" t="s">
        <v>139</v>
      </c>
      <c r="H2858" t="s">
        <v>140</v>
      </c>
      <c r="I2858" t="s">
        <v>10</v>
      </c>
      <c r="J2858" t="s">
        <v>4150</v>
      </c>
      <c r="K2858">
        <v>50</v>
      </c>
      <c r="L2858">
        <v>79472120</v>
      </c>
      <c r="M2858" t="s">
        <v>2145</v>
      </c>
      <c r="N2858">
        <v>855</v>
      </c>
      <c r="O2858">
        <v>5972488.7622399637</v>
      </c>
      <c r="P2858" s="49" t="s">
        <v>34</v>
      </c>
      <c r="Q2858" s="49">
        <v>8750000</v>
      </c>
      <c r="R2858" s="49">
        <v>32.510452999999998</v>
      </c>
      <c r="S2858" s="49">
        <v>52.540310169999998</v>
      </c>
      <c r="T2858" s="49">
        <v>91.068026500905589</v>
      </c>
      <c r="U2858" s="49" t="s">
        <v>2146</v>
      </c>
      <c r="V2858" s="49">
        <v>0.38716777524115931</v>
      </c>
      <c r="W2858" s="49">
        <v>1.46361538099982</v>
      </c>
      <c r="X2858" s="49">
        <v>2.8030414572599698</v>
      </c>
      <c r="Y2858" s="49">
        <v>43.290639746693699</v>
      </c>
      <c r="Z2858" s="49">
        <v>0.42787999999999998</v>
      </c>
      <c r="AA2858" s="49">
        <v>144.40234570000001</v>
      </c>
      <c r="AB2858" s="49">
        <v>1.7927415840000001</v>
      </c>
      <c r="AC2858" s="51">
        <v>0.6227652678487694</v>
      </c>
      <c r="AD2858" s="53">
        <v>87500</v>
      </c>
      <c r="AE2858" s="51">
        <v>68.257014425599593</v>
      </c>
      <c r="AF2858" s="51">
        <v>180.94042941474399</v>
      </c>
      <c r="AG2858" s="51">
        <v>33.615446312622282</v>
      </c>
      <c r="AH2858" s="51">
        <v>0.14379454114938336</v>
      </c>
      <c r="AI2858" s="51">
        <v>0.18578184224140631</v>
      </c>
      <c r="AJ2858" s="51">
        <v>0.11715383591147577</v>
      </c>
      <c r="AK2858" s="51">
        <v>144.4151239350941</v>
      </c>
      <c r="AL2858" s="51">
        <v>88.502241689967434</v>
      </c>
      <c r="AM2858" s="51">
        <v>200.32800618022077</v>
      </c>
    </row>
    <row r="2859" spans="1:39">
      <c r="A2859" t="s">
        <v>5859</v>
      </c>
      <c r="B2859">
        <v>7</v>
      </c>
      <c r="C2859" t="s">
        <v>5860</v>
      </c>
      <c r="D2859" t="s">
        <v>4149</v>
      </c>
      <c r="E2859" t="s">
        <v>137</v>
      </c>
      <c r="F2859" t="s">
        <v>138</v>
      </c>
      <c r="G2859" t="s">
        <v>139</v>
      </c>
      <c r="H2859" t="s">
        <v>140</v>
      </c>
      <c r="I2859" t="s">
        <v>10</v>
      </c>
      <c r="J2859" t="s">
        <v>4150</v>
      </c>
      <c r="K2859">
        <v>50</v>
      </c>
      <c r="L2859">
        <v>79472120</v>
      </c>
      <c r="M2859" t="s">
        <v>2145</v>
      </c>
      <c r="N2859">
        <v>856</v>
      </c>
      <c r="O2859">
        <v>5979482.3087999634</v>
      </c>
      <c r="P2859" s="49" t="s">
        <v>34</v>
      </c>
      <c r="Q2859" s="49">
        <v>8750000</v>
      </c>
      <c r="R2859" s="49">
        <v>32.510452999999998</v>
      </c>
      <c r="S2859" s="49">
        <v>52.540310169999998</v>
      </c>
      <c r="T2859" s="49">
        <v>91.068026500905589</v>
      </c>
      <c r="U2859" s="49" t="s">
        <v>2146</v>
      </c>
      <c r="V2859" s="49">
        <v>0.38716777524115931</v>
      </c>
      <c r="W2859" s="49">
        <v>1.46361538099982</v>
      </c>
      <c r="X2859" s="49">
        <v>2.8030414572599698</v>
      </c>
      <c r="Y2859" s="49">
        <v>43.290639746693699</v>
      </c>
      <c r="Z2859" s="49">
        <v>0.42787999999999998</v>
      </c>
      <c r="AA2859" s="49">
        <v>144.40234570000001</v>
      </c>
      <c r="AB2859" s="49">
        <v>1.7927415840000001</v>
      </c>
      <c r="AC2859" s="51">
        <v>0.6227652678487694</v>
      </c>
      <c r="AD2859" s="53">
        <v>87500</v>
      </c>
      <c r="AE2859" s="51">
        <v>68.336940671999585</v>
      </c>
      <c r="AF2859" s="51">
        <v>181.1523034538713</v>
      </c>
      <c r="AG2859" s="51">
        <v>33.645845169127035</v>
      </c>
      <c r="AH2859" s="51">
        <v>0.14347607960825928</v>
      </c>
      <c r="AI2859" s="51">
        <v>0.18573236181727398</v>
      </c>
      <c r="AJ2859" s="51">
        <v>0.11715383591147577</v>
      </c>
      <c r="AK2859" s="51">
        <v>144.37666096423959</v>
      </c>
      <c r="AL2859" s="51">
        <v>88.478670341967813</v>
      </c>
      <c r="AM2859" s="51">
        <v>200.27465158651134</v>
      </c>
    </row>
    <row r="2860" spans="1:39">
      <c r="A2860" t="s">
        <v>5861</v>
      </c>
      <c r="B2860">
        <v>7</v>
      </c>
      <c r="C2860" t="s">
        <v>5862</v>
      </c>
      <c r="D2860" t="s">
        <v>4149</v>
      </c>
      <c r="E2860" t="s">
        <v>137</v>
      </c>
      <c r="F2860" t="s">
        <v>138</v>
      </c>
      <c r="G2860" t="s">
        <v>139</v>
      </c>
      <c r="H2860" t="s">
        <v>140</v>
      </c>
      <c r="I2860" t="s">
        <v>10</v>
      </c>
      <c r="J2860" t="s">
        <v>4150</v>
      </c>
      <c r="K2860">
        <v>50</v>
      </c>
      <c r="L2860">
        <v>79472120</v>
      </c>
      <c r="M2860" t="s">
        <v>2145</v>
      </c>
      <c r="N2860">
        <v>857</v>
      </c>
      <c r="O2860">
        <v>5986475.8553599631</v>
      </c>
      <c r="P2860" s="49" t="s">
        <v>34</v>
      </c>
      <c r="Q2860" s="49">
        <v>8750000</v>
      </c>
      <c r="R2860" s="49">
        <v>32.510452999999998</v>
      </c>
      <c r="S2860" s="49">
        <v>52.540310169999998</v>
      </c>
      <c r="T2860" s="49">
        <v>91.068026500905589</v>
      </c>
      <c r="U2860" s="49" t="s">
        <v>2146</v>
      </c>
      <c r="V2860" s="49">
        <v>0.38716777524115931</v>
      </c>
      <c r="W2860" s="49">
        <v>1.46361538099982</v>
      </c>
      <c r="X2860" s="49">
        <v>2.8030414572599698</v>
      </c>
      <c r="Y2860" s="49">
        <v>43.290639746693699</v>
      </c>
      <c r="Z2860" s="49">
        <v>0.42787999999999998</v>
      </c>
      <c r="AA2860" s="49">
        <v>144.40234570000001</v>
      </c>
      <c r="AB2860" s="49">
        <v>1.7927415840000001</v>
      </c>
      <c r="AC2860" s="51">
        <v>0.6227652678487694</v>
      </c>
      <c r="AD2860" s="53">
        <v>87500</v>
      </c>
      <c r="AE2860" s="51">
        <v>68.416866918399577</v>
      </c>
      <c r="AF2860" s="51">
        <v>181.36417749299861</v>
      </c>
      <c r="AG2860" s="51">
        <v>33.676176579850924</v>
      </c>
      <c r="AH2860" s="51">
        <v>0.14315774999533423</v>
      </c>
      <c r="AI2860" s="51">
        <v>0.18568262512122033</v>
      </c>
      <c r="AJ2860" s="51">
        <v>0.11715383591147577</v>
      </c>
      <c r="AK2860" s="51">
        <v>144.33799878370539</v>
      </c>
      <c r="AL2860" s="51">
        <v>88.454976911857017</v>
      </c>
      <c r="AM2860" s="51">
        <v>200.22102065555376</v>
      </c>
    </row>
    <row r="2861" spans="1:39">
      <c r="A2861" t="s">
        <v>5863</v>
      </c>
      <c r="B2861">
        <v>7</v>
      </c>
      <c r="C2861" t="s">
        <v>5864</v>
      </c>
      <c r="D2861" t="s">
        <v>4149</v>
      </c>
      <c r="E2861" t="s">
        <v>137</v>
      </c>
      <c r="F2861" t="s">
        <v>138</v>
      </c>
      <c r="G2861" t="s">
        <v>139</v>
      </c>
      <c r="H2861" t="s">
        <v>140</v>
      </c>
      <c r="I2861" t="s">
        <v>10</v>
      </c>
      <c r="J2861" t="s">
        <v>4150</v>
      </c>
      <c r="K2861">
        <v>50</v>
      </c>
      <c r="L2861">
        <v>79472120</v>
      </c>
      <c r="M2861" t="s">
        <v>2145</v>
      </c>
      <c r="N2861">
        <v>858</v>
      </c>
      <c r="O2861">
        <v>5993469.4019199628</v>
      </c>
      <c r="P2861" s="49" t="s">
        <v>34</v>
      </c>
      <c r="Q2861" s="49">
        <v>8750000</v>
      </c>
      <c r="R2861" s="49">
        <v>32.510452999999998</v>
      </c>
      <c r="S2861" s="49">
        <v>52.540310169999998</v>
      </c>
      <c r="T2861" s="49">
        <v>91.068026500905589</v>
      </c>
      <c r="U2861" s="49" t="s">
        <v>2146</v>
      </c>
      <c r="V2861" s="49">
        <v>0.38716777524115931</v>
      </c>
      <c r="W2861" s="49">
        <v>1.46361538099982</v>
      </c>
      <c r="X2861" s="49">
        <v>2.8030414572599698</v>
      </c>
      <c r="Y2861" s="49">
        <v>43.290639746693699</v>
      </c>
      <c r="Z2861" s="49">
        <v>0.42787999999999998</v>
      </c>
      <c r="AA2861" s="49">
        <v>144.40234570000001</v>
      </c>
      <c r="AB2861" s="49">
        <v>1.7927415840000001</v>
      </c>
      <c r="AC2861" s="51">
        <v>0.6227652678487694</v>
      </c>
      <c r="AD2861" s="53">
        <v>87500</v>
      </c>
      <c r="AE2861" s="51">
        <v>68.49679316479957</v>
      </c>
      <c r="AF2861" s="51">
        <v>181.57605153212592</v>
      </c>
      <c r="AG2861" s="51">
        <v>33.706440573321977</v>
      </c>
      <c r="AH2861" s="51">
        <v>0.14283955502857942</v>
      </c>
      <c r="AI2861" s="51">
        <v>0.18563263320745996</v>
      </c>
      <c r="AJ2861" s="51">
        <v>0.11715383591147577</v>
      </c>
      <c r="AK2861" s="51">
        <v>144.29913821297171</v>
      </c>
      <c r="AL2861" s="51">
        <v>88.431161901838905</v>
      </c>
      <c r="AM2861" s="51">
        <v>200.16711452410451</v>
      </c>
    </row>
    <row r="2862" spans="1:39">
      <c r="A2862" t="s">
        <v>5865</v>
      </c>
      <c r="B2862">
        <v>7</v>
      </c>
      <c r="C2862" t="s">
        <v>5866</v>
      </c>
      <c r="D2862" t="s">
        <v>4149</v>
      </c>
      <c r="E2862" t="s">
        <v>137</v>
      </c>
      <c r="F2862" t="s">
        <v>138</v>
      </c>
      <c r="G2862" t="s">
        <v>139</v>
      </c>
      <c r="H2862" t="s">
        <v>140</v>
      </c>
      <c r="I2862" t="s">
        <v>10</v>
      </c>
      <c r="J2862" t="s">
        <v>4150</v>
      </c>
      <c r="K2862">
        <v>50</v>
      </c>
      <c r="L2862">
        <v>79472120</v>
      </c>
      <c r="M2862" t="s">
        <v>2145</v>
      </c>
      <c r="N2862">
        <v>859</v>
      </c>
      <c r="O2862">
        <v>6000462.9484799625</v>
      </c>
      <c r="P2862" s="49" t="s">
        <v>34</v>
      </c>
      <c r="Q2862" s="49">
        <v>8750000</v>
      </c>
      <c r="R2862" s="49">
        <v>32.510452999999998</v>
      </c>
      <c r="S2862" s="49">
        <v>52.540310169999998</v>
      </c>
      <c r="T2862" s="49">
        <v>91.068026500905589</v>
      </c>
      <c r="U2862" s="49" t="s">
        <v>2146</v>
      </c>
      <c r="V2862" s="49">
        <v>0.38716777524115931</v>
      </c>
      <c r="W2862" s="49">
        <v>1.46361538099982</v>
      </c>
      <c r="X2862" s="49">
        <v>2.8030414572599698</v>
      </c>
      <c r="Y2862" s="49">
        <v>43.290639746693699</v>
      </c>
      <c r="Z2862" s="49">
        <v>0.42787999999999998</v>
      </c>
      <c r="AA2862" s="49">
        <v>144.40234570000001</v>
      </c>
      <c r="AB2862" s="49">
        <v>1.7927415840000001</v>
      </c>
      <c r="AC2862" s="51">
        <v>0.6227652678487694</v>
      </c>
      <c r="AD2862" s="53">
        <v>87500</v>
      </c>
      <c r="AE2862" s="51">
        <v>68.576719411199576</v>
      </c>
      <c r="AF2862" s="51">
        <v>181.78792557125328</v>
      </c>
      <c r="AG2862" s="51">
        <v>33.736637178641459</v>
      </c>
      <c r="AH2862" s="51">
        <v>0.14252149741351441</v>
      </c>
      <c r="AI2862" s="51">
        <v>0.18558238712844602</v>
      </c>
      <c r="AJ2862" s="51">
        <v>0.11715383591147577</v>
      </c>
      <c r="AK2862" s="51">
        <v>144.26008007014943</v>
      </c>
      <c r="AL2862" s="51">
        <v>88.407225813278174</v>
      </c>
      <c r="AM2862" s="51">
        <v>200.1129343270207</v>
      </c>
    </row>
    <row r="2863" spans="1:39">
      <c r="A2863" t="s">
        <v>5867</v>
      </c>
      <c r="B2863">
        <v>7</v>
      </c>
      <c r="C2863" t="s">
        <v>5868</v>
      </c>
      <c r="D2863" t="s">
        <v>4149</v>
      </c>
      <c r="E2863" t="s">
        <v>137</v>
      </c>
      <c r="F2863" t="s">
        <v>138</v>
      </c>
      <c r="G2863" t="s">
        <v>139</v>
      </c>
      <c r="H2863" t="s">
        <v>140</v>
      </c>
      <c r="I2863" t="s">
        <v>10</v>
      </c>
      <c r="J2863" t="s">
        <v>4150</v>
      </c>
      <c r="K2863">
        <v>50</v>
      </c>
      <c r="L2863">
        <v>79472120</v>
      </c>
      <c r="M2863" t="s">
        <v>2145</v>
      </c>
      <c r="N2863">
        <v>860</v>
      </c>
      <c r="O2863">
        <v>6007456.4950399622</v>
      </c>
      <c r="P2863" s="49" t="s">
        <v>34</v>
      </c>
      <c r="Q2863" s="49">
        <v>8750000</v>
      </c>
      <c r="R2863" s="49">
        <v>32.510452999999998</v>
      </c>
      <c r="S2863" s="49">
        <v>52.540310169999998</v>
      </c>
      <c r="T2863" s="49">
        <v>91.068026500905589</v>
      </c>
      <c r="U2863" s="49" t="s">
        <v>2146</v>
      </c>
      <c r="V2863" s="49">
        <v>0.38716777524115931</v>
      </c>
      <c r="W2863" s="49">
        <v>1.46361538099982</v>
      </c>
      <c r="X2863" s="49">
        <v>2.8030414572599698</v>
      </c>
      <c r="Y2863" s="49">
        <v>43.290639746693699</v>
      </c>
      <c r="Z2863" s="49">
        <v>0.42787999999999998</v>
      </c>
      <c r="AA2863" s="49">
        <v>144.40234570000001</v>
      </c>
      <c r="AB2863" s="49">
        <v>1.7927415840000001</v>
      </c>
      <c r="AC2863" s="51">
        <v>0.6227652678487694</v>
      </c>
      <c r="AD2863" s="53">
        <v>87500</v>
      </c>
      <c r="AE2863" s="51">
        <v>68.656645657599569</v>
      </c>
      <c r="AF2863" s="51">
        <v>181.99979961038059</v>
      </c>
      <c r="AG2863" s="51">
        <v>33.7667664254813</v>
      </c>
      <c r="AH2863" s="51">
        <v>0.1422035798436716</v>
      </c>
      <c r="AI2863" s="51">
        <v>0.18553188793486655</v>
      </c>
      <c r="AJ2863" s="51">
        <v>0.11715383591147577</v>
      </c>
      <c r="AK2863" s="51">
        <v>144.2208251719774</v>
      </c>
      <c r="AL2863" s="51">
        <v>88.383169146698719</v>
      </c>
      <c r="AM2863" s="51">
        <v>200.05848119725604</v>
      </c>
    </row>
    <row r="2864" spans="1:39">
      <c r="A2864" t="s">
        <v>5869</v>
      </c>
      <c r="B2864">
        <v>7</v>
      </c>
      <c r="C2864" t="s">
        <v>5870</v>
      </c>
      <c r="D2864" t="s">
        <v>4149</v>
      </c>
      <c r="E2864" t="s">
        <v>137</v>
      </c>
      <c r="F2864" t="s">
        <v>138</v>
      </c>
      <c r="G2864" t="s">
        <v>139</v>
      </c>
      <c r="H2864" t="s">
        <v>140</v>
      </c>
      <c r="I2864" t="s">
        <v>10</v>
      </c>
      <c r="J2864" t="s">
        <v>4150</v>
      </c>
      <c r="K2864">
        <v>50</v>
      </c>
      <c r="L2864">
        <v>79472120</v>
      </c>
      <c r="M2864" t="s">
        <v>2145</v>
      </c>
      <c r="N2864">
        <v>861</v>
      </c>
      <c r="O2864">
        <v>6014450.0415999619</v>
      </c>
      <c r="P2864" s="49" t="s">
        <v>34</v>
      </c>
      <c r="Q2864" s="49">
        <v>8750000</v>
      </c>
      <c r="R2864" s="49">
        <v>32.510452999999998</v>
      </c>
      <c r="S2864" s="49">
        <v>52.540310169999998</v>
      </c>
      <c r="T2864" s="49">
        <v>91.068026500905589</v>
      </c>
      <c r="U2864" s="49" t="s">
        <v>2146</v>
      </c>
      <c r="V2864" s="49">
        <v>0.38716777524115931</v>
      </c>
      <c r="W2864" s="49">
        <v>1.46361538099982</v>
      </c>
      <c r="X2864" s="49">
        <v>2.8030414572599698</v>
      </c>
      <c r="Y2864" s="49">
        <v>43.290639746693699</v>
      </c>
      <c r="Z2864" s="49">
        <v>0.42787999999999998</v>
      </c>
      <c r="AA2864" s="49">
        <v>144.40234570000001</v>
      </c>
      <c r="AB2864" s="49">
        <v>1.7927415840000001</v>
      </c>
      <c r="AC2864" s="51">
        <v>0.6227652678487694</v>
      </c>
      <c r="AD2864" s="53">
        <v>87500</v>
      </c>
      <c r="AE2864" s="51">
        <v>68.736571903999561</v>
      </c>
      <c r="AF2864" s="51">
        <v>182.2116736495079</v>
      </c>
      <c r="AG2864" s="51">
        <v>33.796828344081554</v>
      </c>
      <c r="AH2864" s="51">
        <v>0.14188580500034811</v>
      </c>
      <c r="AI2864" s="51">
        <v>0.18548113667564037</v>
      </c>
      <c r="AJ2864" s="51">
        <v>0.11715383591147577</v>
      </c>
      <c r="AK2864" s="51">
        <v>144.18137433381912</v>
      </c>
      <c r="AL2864" s="51">
        <v>88.358992401781578</v>
      </c>
      <c r="AM2864" s="51">
        <v>200.00375626585665</v>
      </c>
    </row>
    <row r="2865" spans="1:39">
      <c r="A2865" t="s">
        <v>5871</v>
      </c>
      <c r="B2865">
        <v>7</v>
      </c>
      <c r="C2865" t="s">
        <v>5872</v>
      </c>
      <c r="D2865" t="s">
        <v>4149</v>
      </c>
      <c r="E2865" t="s">
        <v>137</v>
      </c>
      <c r="F2865" t="s">
        <v>138</v>
      </c>
      <c r="G2865" t="s">
        <v>139</v>
      </c>
      <c r="H2865" t="s">
        <v>140</v>
      </c>
      <c r="I2865" t="s">
        <v>10</v>
      </c>
      <c r="J2865" t="s">
        <v>4150</v>
      </c>
      <c r="K2865">
        <v>50</v>
      </c>
      <c r="L2865">
        <v>79472120</v>
      </c>
      <c r="M2865" t="s">
        <v>2145</v>
      </c>
      <c r="N2865">
        <v>862</v>
      </c>
      <c r="O2865">
        <v>6021443.5881599616</v>
      </c>
      <c r="P2865" s="49" t="s">
        <v>34</v>
      </c>
      <c r="Q2865" s="49">
        <v>8750000</v>
      </c>
      <c r="R2865" s="49">
        <v>32.510452999999998</v>
      </c>
      <c r="S2865" s="49">
        <v>52.540310169999998</v>
      </c>
      <c r="T2865" s="49">
        <v>91.068026500905589</v>
      </c>
      <c r="U2865" s="49" t="s">
        <v>2146</v>
      </c>
      <c r="V2865" s="49">
        <v>0.38716777524115931</v>
      </c>
      <c r="W2865" s="49">
        <v>1.46361538099982</v>
      </c>
      <c r="X2865" s="49">
        <v>2.8030414572599698</v>
      </c>
      <c r="Y2865" s="49">
        <v>43.290639746693699</v>
      </c>
      <c r="Z2865" s="49">
        <v>0.42787999999999998</v>
      </c>
      <c r="AA2865" s="49">
        <v>144.40234570000001</v>
      </c>
      <c r="AB2865" s="49">
        <v>1.7927415840000001</v>
      </c>
      <c r="AC2865" s="51">
        <v>0.6227652678487694</v>
      </c>
      <c r="AD2865" s="53">
        <v>87500</v>
      </c>
      <c r="AE2865" s="51">
        <v>68.816498150399568</v>
      </c>
      <c r="AF2865" s="51">
        <v>182.42354768863527</v>
      </c>
      <c r="AG2865" s="51">
        <v>33.8268229652478</v>
      </c>
      <c r="AH2865" s="51">
        <v>0.14156817555271534</v>
      </c>
      <c r="AI2865" s="51">
        <v>0.18543013439791339</v>
      </c>
      <c r="AJ2865" s="51">
        <v>0.11715383591147577</v>
      </c>
      <c r="AK2865" s="51">
        <v>144.14172836966003</v>
      </c>
      <c r="AL2865" s="51">
        <v>88.334696077363262</v>
      </c>
      <c r="AM2865" s="51">
        <v>199.94876066195678</v>
      </c>
    </row>
    <row r="2866" spans="1:39">
      <c r="A2866" t="s">
        <v>5873</v>
      </c>
      <c r="B2866">
        <v>7</v>
      </c>
      <c r="C2866" t="s">
        <v>5874</v>
      </c>
      <c r="D2866" t="s">
        <v>4149</v>
      </c>
      <c r="E2866" t="s">
        <v>137</v>
      </c>
      <c r="F2866" t="s">
        <v>138</v>
      </c>
      <c r="G2866" t="s">
        <v>139</v>
      </c>
      <c r="H2866" t="s">
        <v>140</v>
      </c>
      <c r="I2866" t="s">
        <v>10</v>
      </c>
      <c r="J2866" t="s">
        <v>4150</v>
      </c>
      <c r="K2866">
        <v>50</v>
      </c>
      <c r="L2866">
        <v>79472120</v>
      </c>
      <c r="M2866" t="s">
        <v>2145</v>
      </c>
      <c r="N2866">
        <v>863</v>
      </c>
      <c r="O2866">
        <v>6028437.1347199613</v>
      </c>
      <c r="P2866" s="49" t="s">
        <v>34</v>
      </c>
      <c r="Q2866" s="49">
        <v>8750000</v>
      </c>
      <c r="R2866" s="49">
        <v>32.510452999999998</v>
      </c>
      <c r="S2866" s="49">
        <v>52.540310169999998</v>
      </c>
      <c r="T2866" s="49">
        <v>91.068026500905589</v>
      </c>
      <c r="U2866" s="49" t="s">
        <v>2146</v>
      </c>
      <c r="V2866" s="49">
        <v>0.38716777524115931</v>
      </c>
      <c r="W2866" s="49">
        <v>1.46361538099982</v>
      </c>
      <c r="X2866" s="49">
        <v>2.8030414572599698</v>
      </c>
      <c r="Y2866" s="49">
        <v>43.290639746693699</v>
      </c>
      <c r="Z2866" s="49">
        <v>0.42787999999999998</v>
      </c>
      <c r="AA2866" s="49">
        <v>144.40234570000001</v>
      </c>
      <c r="AB2866" s="49">
        <v>1.7927415840000001</v>
      </c>
      <c r="AC2866" s="51">
        <v>0.6227652678487694</v>
      </c>
      <c r="AD2866" s="53">
        <v>87500</v>
      </c>
      <c r="AE2866" s="51">
        <v>68.89642439679956</v>
      </c>
      <c r="AF2866" s="51">
        <v>182.63542172776258</v>
      </c>
      <c r="AG2866" s="51">
        <v>33.856750320348581</v>
      </c>
      <c r="AH2866" s="51">
        <v>0.14125069415795183</v>
      </c>
      <c r="AI2866" s="51">
        <v>0.18537888214705497</v>
      </c>
      <c r="AJ2866" s="51">
        <v>0.11715383591147577</v>
      </c>
      <c r="AK2866" s="51">
        <v>144.10188809210453</v>
      </c>
      <c r="AL2866" s="51">
        <v>88.310280671433901</v>
      </c>
      <c r="AM2866" s="51">
        <v>199.8934955127751</v>
      </c>
    </row>
    <row r="2867" spans="1:39">
      <c r="A2867" t="s">
        <v>5875</v>
      </c>
      <c r="B2867">
        <v>7</v>
      </c>
      <c r="C2867" t="s">
        <v>5876</v>
      </c>
      <c r="D2867" t="s">
        <v>4149</v>
      </c>
      <c r="E2867" t="s">
        <v>137</v>
      </c>
      <c r="F2867" t="s">
        <v>138</v>
      </c>
      <c r="G2867" t="s">
        <v>139</v>
      </c>
      <c r="H2867" t="s">
        <v>140</v>
      </c>
      <c r="I2867" t="s">
        <v>10</v>
      </c>
      <c r="J2867" t="s">
        <v>4150</v>
      </c>
      <c r="K2867">
        <v>50</v>
      </c>
      <c r="L2867">
        <v>79472120</v>
      </c>
      <c r="M2867" t="s">
        <v>2145</v>
      </c>
      <c r="N2867">
        <v>864</v>
      </c>
      <c r="O2867">
        <v>6035430.681279961</v>
      </c>
      <c r="P2867" s="49" t="s">
        <v>34</v>
      </c>
      <c r="Q2867" s="49">
        <v>8750000</v>
      </c>
      <c r="R2867" s="49">
        <v>32.510452999999998</v>
      </c>
      <c r="S2867" s="49">
        <v>52.540310169999998</v>
      </c>
      <c r="T2867" s="49">
        <v>91.068026500905589</v>
      </c>
      <c r="U2867" s="49" t="s">
        <v>2146</v>
      </c>
      <c r="V2867" s="49">
        <v>0.38716777524115931</v>
      </c>
      <c r="W2867" s="49">
        <v>1.46361538099982</v>
      </c>
      <c r="X2867" s="49">
        <v>2.8030414572599698</v>
      </c>
      <c r="Y2867" s="49">
        <v>43.290639746693699</v>
      </c>
      <c r="Z2867" s="49">
        <v>0.42787999999999998</v>
      </c>
      <c r="AA2867" s="49">
        <v>144.40234570000001</v>
      </c>
      <c r="AB2867" s="49">
        <v>1.7927415840000001</v>
      </c>
      <c r="AC2867" s="51">
        <v>0.6227652678487694</v>
      </c>
      <c r="AD2867" s="53">
        <v>87500</v>
      </c>
      <c r="AE2867" s="51">
        <v>68.976350643199552</v>
      </c>
      <c r="AF2867" s="51">
        <v>182.84729576688991</v>
      </c>
      <c r="AG2867" s="51">
        <v>33.88661044131284</v>
      </c>
      <c r="AH2867" s="51">
        <v>0.14093336346088278</v>
      </c>
      <c r="AI2867" s="51">
        <v>0.18532738096665385</v>
      </c>
      <c r="AJ2867" s="51">
        <v>0.11715383591147577</v>
      </c>
      <c r="AK2867" s="51">
        <v>144.06185431237287</v>
      </c>
      <c r="AL2867" s="51">
        <v>88.285746681135464</v>
      </c>
      <c r="AM2867" s="51">
        <v>199.83796194361028</v>
      </c>
    </row>
    <row r="2868" spans="1:39">
      <c r="A2868" t="s">
        <v>5877</v>
      </c>
      <c r="B2868">
        <v>7</v>
      </c>
      <c r="C2868" t="s">
        <v>5878</v>
      </c>
      <c r="D2868" t="s">
        <v>4149</v>
      </c>
      <c r="E2868" t="s">
        <v>137</v>
      </c>
      <c r="F2868" t="s">
        <v>138</v>
      </c>
      <c r="G2868" t="s">
        <v>139</v>
      </c>
      <c r="H2868" t="s">
        <v>140</v>
      </c>
      <c r="I2868" t="s">
        <v>10</v>
      </c>
      <c r="J2868" t="s">
        <v>4150</v>
      </c>
      <c r="K2868">
        <v>50</v>
      </c>
      <c r="L2868">
        <v>79472120</v>
      </c>
      <c r="M2868" t="s">
        <v>2145</v>
      </c>
      <c r="N2868">
        <v>865</v>
      </c>
      <c r="O2868">
        <v>6042424.2278399607</v>
      </c>
      <c r="P2868" s="49" t="s">
        <v>34</v>
      </c>
      <c r="Q2868" s="49">
        <v>8750000</v>
      </c>
      <c r="R2868" s="49">
        <v>32.510452999999998</v>
      </c>
      <c r="S2868" s="49">
        <v>52.540310169999998</v>
      </c>
      <c r="T2868" s="49">
        <v>91.068026500905589</v>
      </c>
      <c r="U2868" s="49" t="s">
        <v>2146</v>
      </c>
      <c r="V2868" s="49">
        <v>0.38716777524115931</v>
      </c>
      <c r="W2868" s="49">
        <v>1.46361538099982</v>
      </c>
      <c r="X2868" s="49">
        <v>2.8030414572599698</v>
      </c>
      <c r="Y2868" s="49">
        <v>43.290639746693699</v>
      </c>
      <c r="Z2868" s="49">
        <v>0.42787999999999998</v>
      </c>
      <c r="AA2868" s="49">
        <v>144.40234570000001</v>
      </c>
      <c r="AB2868" s="49">
        <v>1.7927415840000001</v>
      </c>
      <c r="AC2868" s="51">
        <v>0.6227652678487694</v>
      </c>
      <c r="AD2868" s="53">
        <v>87500</v>
      </c>
      <c r="AE2868" s="51">
        <v>69.056276889599545</v>
      </c>
      <c r="AF2868" s="51">
        <v>183.05916980601722</v>
      </c>
      <c r="AG2868" s="51">
        <v>33.916403360627342</v>
      </c>
      <c r="AH2868" s="51">
        <v>0.14061618609442092</v>
      </c>
      <c r="AI2868" s="51">
        <v>0.1852756318985147</v>
      </c>
      <c r="AJ2868" s="51">
        <v>0.11715383591147577</v>
      </c>
      <c r="AK2868" s="51">
        <v>144.02162784029855</v>
      </c>
      <c r="AL2868" s="51">
        <v>88.261094602759954</v>
      </c>
      <c r="AM2868" s="51">
        <v>199.78216107783715</v>
      </c>
    </row>
    <row r="2869" spans="1:39">
      <c r="A2869" t="s">
        <v>5879</v>
      </c>
      <c r="B2869">
        <v>7</v>
      </c>
      <c r="C2869" t="s">
        <v>5880</v>
      </c>
      <c r="D2869" t="s">
        <v>4149</v>
      </c>
      <c r="E2869" t="s">
        <v>137</v>
      </c>
      <c r="F2869" t="s">
        <v>138</v>
      </c>
      <c r="G2869" t="s">
        <v>139</v>
      </c>
      <c r="H2869" t="s">
        <v>140</v>
      </c>
      <c r="I2869" t="s">
        <v>10</v>
      </c>
      <c r="J2869" t="s">
        <v>4150</v>
      </c>
      <c r="K2869">
        <v>50</v>
      </c>
      <c r="L2869">
        <v>79472120</v>
      </c>
      <c r="M2869" t="s">
        <v>2145</v>
      </c>
      <c r="N2869">
        <v>866</v>
      </c>
      <c r="O2869">
        <v>6049417.7743999604</v>
      </c>
      <c r="P2869" s="49" t="s">
        <v>34</v>
      </c>
      <c r="Q2869" s="49">
        <v>8750000</v>
      </c>
      <c r="R2869" s="49">
        <v>32.510452999999998</v>
      </c>
      <c r="S2869" s="49">
        <v>52.540310169999998</v>
      </c>
      <c r="T2869" s="49">
        <v>91.068026500905589</v>
      </c>
      <c r="U2869" s="49" t="s">
        <v>2146</v>
      </c>
      <c r="V2869" s="49">
        <v>0.38716777524115931</v>
      </c>
      <c r="W2869" s="49">
        <v>1.46361538099982</v>
      </c>
      <c r="X2869" s="49">
        <v>2.8030414572599698</v>
      </c>
      <c r="Y2869" s="49">
        <v>43.290639746693699</v>
      </c>
      <c r="Z2869" s="49">
        <v>0.42787999999999998</v>
      </c>
      <c r="AA2869" s="49">
        <v>144.40234570000001</v>
      </c>
      <c r="AB2869" s="49">
        <v>1.7927415840000001</v>
      </c>
      <c r="AC2869" s="51">
        <v>0.6227652678487694</v>
      </c>
      <c r="AD2869" s="53">
        <v>87500</v>
      </c>
      <c r="AE2869" s="51">
        <v>69.136203135999551</v>
      </c>
      <c r="AF2869" s="51">
        <v>183.27104384514456</v>
      </c>
      <c r="AG2869" s="51">
        <v>33.94612911133413</v>
      </c>
      <c r="AH2869" s="51">
        <v>0.14029916467926926</v>
      </c>
      <c r="AI2869" s="51">
        <v>0.18522363598265429</v>
      </c>
      <c r="AJ2869" s="51">
        <v>0.11715383591147577</v>
      </c>
      <c r="AK2869" s="51">
        <v>143.98120948432518</v>
      </c>
      <c r="AL2869" s="51">
        <v>88.236324931747703</v>
      </c>
      <c r="AM2869" s="51">
        <v>199.72609403690265</v>
      </c>
    </row>
    <row r="2870" spans="1:39">
      <c r="A2870" t="s">
        <v>5881</v>
      </c>
      <c r="B2870">
        <v>7</v>
      </c>
      <c r="C2870" t="s">
        <v>5882</v>
      </c>
      <c r="D2870" t="s">
        <v>4149</v>
      </c>
      <c r="E2870" t="s">
        <v>137</v>
      </c>
      <c r="F2870" t="s">
        <v>138</v>
      </c>
      <c r="G2870" t="s">
        <v>139</v>
      </c>
      <c r="H2870" t="s">
        <v>140</v>
      </c>
      <c r="I2870" t="s">
        <v>10</v>
      </c>
      <c r="J2870" t="s">
        <v>4150</v>
      </c>
      <c r="K2870">
        <v>50</v>
      </c>
      <c r="L2870">
        <v>79472120</v>
      </c>
      <c r="M2870" t="s">
        <v>2145</v>
      </c>
      <c r="N2870">
        <v>867</v>
      </c>
      <c r="O2870">
        <v>6056411.3209599601</v>
      </c>
      <c r="P2870" s="49" t="s">
        <v>34</v>
      </c>
      <c r="Q2870" s="49">
        <v>8750000</v>
      </c>
      <c r="R2870" s="49">
        <v>32.510452999999998</v>
      </c>
      <c r="S2870" s="49">
        <v>52.540310169999998</v>
      </c>
      <c r="T2870" s="49">
        <v>91.068026500905589</v>
      </c>
      <c r="U2870" s="49" t="s">
        <v>2146</v>
      </c>
      <c r="V2870" s="49">
        <v>0.38716777524115931</v>
      </c>
      <c r="W2870" s="49">
        <v>1.46361538099982</v>
      </c>
      <c r="X2870" s="49">
        <v>2.8030414572599698</v>
      </c>
      <c r="Y2870" s="49">
        <v>43.290639746693699</v>
      </c>
      <c r="Z2870" s="49">
        <v>0.42787999999999998</v>
      </c>
      <c r="AA2870" s="49">
        <v>144.40234570000001</v>
      </c>
      <c r="AB2870" s="49">
        <v>1.7927415840000001</v>
      </c>
      <c r="AC2870" s="51">
        <v>0.6227652678487694</v>
      </c>
      <c r="AD2870" s="53">
        <v>87500</v>
      </c>
      <c r="AE2870" s="51">
        <v>69.216129382399544</v>
      </c>
      <c r="AF2870" s="51">
        <v>183.4829178842719</v>
      </c>
      <c r="AG2870" s="51">
        <v>33.975787727027942</v>
      </c>
      <c r="AH2870" s="51">
        <v>0.1399823018240893</v>
      </c>
      <c r="AI2870" s="51">
        <v>0.18517139425729798</v>
      </c>
      <c r="AJ2870" s="51">
        <v>0.11715383591147577</v>
      </c>
      <c r="AK2870" s="51">
        <v>143.94060005150391</v>
      </c>
      <c r="AL2870" s="51">
        <v>88.211438162685639</v>
      </c>
      <c r="AM2870" s="51">
        <v>199.66976194032216</v>
      </c>
    </row>
    <row r="2871" spans="1:39">
      <c r="A2871" t="s">
        <v>5883</v>
      </c>
      <c r="B2871">
        <v>7</v>
      </c>
      <c r="C2871" t="s">
        <v>5884</v>
      </c>
      <c r="D2871" t="s">
        <v>4149</v>
      </c>
      <c r="E2871" t="s">
        <v>137</v>
      </c>
      <c r="F2871" t="s">
        <v>138</v>
      </c>
      <c r="G2871" t="s">
        <v>139</v>
      </c>
      <c r="H2871" t="s">
        <v>140</v>
      </c>
      <c r="I2871" t="s">
        <v>10</v>
      </c>
      <c r="J2871" t="s">
        <v>4150</v>
      </c>
      <c r="K2871">
        <v>50</v>
      </c>
      <c r="L2871">
        <v>79472120</v>
      </c>
      <c r="M2871" t="s">
        <v>2145</v>
      </c>
      <c r="N2871">
        <v>868</v>
      </c>
      <c r="O2871">
        <v>6063404.8675199598</v>
      </c>
      <c r="P2871" s="49" t="s">
        <v>34</v>
      </c>
      <c r="Q2871" s="49">
        <v>8750000</v>
      </c>
      <c r="R2871" s="49">
        <v>32.510452999999998</v>
      </c>
      <c r="S2871" s="49">
        <v>52.540310169999998</v>
      </c>
      <c r="T2871" s="49">
        <v>91.068026500905589</v>
      </c>
      <c r="U2871" s="49" t="s">
        <v>2146</v>
      </c>
      <c r="V2871" s="49">
        <v>0.38716777524115931</v>
      </c>
      <c r="W2871" s="49">
        <v>1.46361538099982</v>
      </c>
      <c r="X2871" s="49">
        <v>2.8030414572599698</v>
      </c>
      <c r="Y2871" s="49">
        <v>43.290639746693699</v>
      </c>
      <c r="Z2871" s="49">
        <v>0.42787999999999998</v>
      </c>
      <c r="AA2871" s="49">
        <v>144.40234570000001</v>
      </c>
      <c r="AB2871" s="49">
        <v>1.7927415840000001</v>
      </c>
      <c r="AC2871" s="51">
        <v>0.6227652678487694</v>
      </c>
      <c r="AD2871" s="53">
        <v>87500</v>
      </c>
      <c r="AE2871" s="51">
        <v>69.296055628799536</v>
      </c>
      <c r="AF2871" s="51">
        <v>183.69479192339921</v>
      </c>
      <c r="AG2871" s="51">
        <v>34.005379241853625</v>
      </c>
      <c r="AH2871" s="51">
        <v>0.13966560012527879</v>
      </c>
      <c r="AI2871" s="51">
        <v>0.18511890775887582</v>
      </c>
      <c r="AJ2871" s="51">
        <v>0.11715383591147577</v>
      </c>
      <c r="AK2871" s="51">
        <v>143.8998003474903</v>
      </c>
      <c r="AL2871" s="51">
        <v>88.186434789305466</v>
      </c>
      <c r="AM2871" s="51">
        <v>199.61316590567509</v>
      </c>
    </row>
    <row r="2872" spans="1:39">
      <c r="A2872" t="s">
        <v>5885</v>
      </c>
      <c r="B2872">
        <v>7</v>
      </c>
      <c r="C2872" t="s">
        <v>5886</v>
      </c>
      <c r="D2872" t="s">
        <v>4149</v>
      </c>
      <c r="E2872" t="s">
        <v>137</v>
      </c>
      <c r="F2872" t="s">
        <v>138</v>
      </c>
      <c r="G2872" t="s">
        <v>139</v>
      </c>
      <c r="H2872" t="s">
        <v>140</v>
      </c>
      <c r="I2872" t="s">
        <v>10</v>
      </c>
      <c r="J2872" t="s">
        <v>4150</v>
      </c>
      <c r="K2872">
        <v>50</v>
      </c>
      <c r="L2872">
        <v>79472120</v>
      </c>
      <c r="M2872" t="s">
        <v>2145</v>
      </c>
      <c r="N2872">
        <v>869</v>
      </c>
      <c r="O2872">
        <v>6070398.4140799595</v>
      </c>
      <c r="P2872" s="49" t="s">
        <v>34</v>
      </c>
      <c r="Q2872" s="49">
        <v>8750000</v>
      </c>
      <c r="R2872" s="49">
        <v>32.510452999999998</v>
      </c>
      <c r="S2872" s="49">
        <v>52.540310169999998</v>
      </c>
      <c r="T2872" s="49">
        <v>91.068026500905589</v>
      </c>
      <c r="U2872" s="49" t="s">
        <v>2146</v>
      </c>
      <c r="V2872" s="49">
        <v>0.38716777524115931</v>
      </c>
      <c r="W2872" s="49">
        <v>1.46361538099982</v>
      </c>
      <c r="X2872" s="49">
        <v>2.8030414572599698</v>
      </c>
      <c r="Y2872" s="49">
        <v>43.290639746693699</v>
      </c>
      <c r="Z2872" s="49">
        <v>0.42787999999999998</v>
      </c>
      <c r="AA2872" s="49">
        <v>144.40234570000001</v>
      </c>
      <c r="AB2872" s="49">
        <v>1.7927415840000001</v>
      </c>
      <c r="AC2872" s="51">
        <v>0.6227652678487694</v>
      </c>
      <c r="AD2872" s="53">
        <v>87500</v>
      </c>
      <c r="AE2872" s="51">
        <v>69.375981875199543</v>
      </c>
      <c r="AF2872" s="51">
        <v>183.90666596252655</v>
      </c>
      <c r="AG2872" s="51">
        <v>34.034903690503633</v>
      </c>
      <c r="AH2872" s="51">
        <v>0.13934906216737458</v>
      </c>
      <c r="AI2872" s="51">
        <v>0.18506617752201926</v>
      </c>
      <c r="AJ2872" s="51">
        <v>0.11715383591147577</v>
      </c>
      <c r="AK2872" s="51">
        <v>143.85881117654174</v>
      </c>
      <c r="AL2872" s="51">
        <v>88.161315304482059</v>
      </c>
      <c r="AM2872" s="51">
        <v>199.55630704860144</v>
      </c>
    </row>
    <row r="2873" spans="1:39">
      <c r="A2873" t="s">
        <v>5887</v>
      </c>
      <c r="B2873">
        <v>7</v>
      </c>
      <c r="C2873" t="s">
        <v>5888</v>
      </c>
      <c r="D2873" t="s">
        <v>4149</v>
      </c>
      <c r="E2873" t="s">
        <v>137</v>
      </c>
      <c r="F2873" t="s">
        <v>138</v>
      </c>
      <c r="G2873" t="s">
        <v>139</v>
      </c>
      <c r="H2873" t="s">
        <v>140</v>
      </c>
      <c r="I2873" t="s">
        <v>10</v>
      </c>
      <c r="J2873" t="s">
        <v>4150</v>
      </c>
      <c r="K2873">
        <v>50</v>
      </c>
      <c r="L2873">
        <v>79472120</v>
      </c>
      <c r="M2873" t="s">
        <v>2145</v>
      </c>
      <c r="N2873">
        <v>870</v>
      </c>
      <c r="O2873">
        <v>6077391.9606399592</v>
      </c>
      <c r="P2873" s="49" t="s">
        <v>34</v>
      </c>
      <c r="Q2873" s="49">
        <v>8750000</v>
      </c>
      <c r="R2873" s="49">
        <v>32.510452999999998</v>
      </c>
      <c r="S2873" s="49">
        <v>52.540310169999998</v>
      </c>
      <c r="T2873" s="49">
        <v>91.068026500905589</v>
      </c>
      <c r="U2873" s="49" t="s">
        <v>2146</v>
      </c>
      <c r="V2873" s="49">
        <v>0.38716777524115931</v>
      </c>
      <c r="W2873" s="49">
        <v>1.46361538099982</v>
      </c>
      <c r="X2873" s="49">
        <v>2.8030414572599698</v>
      </c>
      <c r="Y2873" s="49">
        <v>43.290639746693699</v>
      </c>
      <c r="Z2873" s="49">
        <v>0.42787999999999998</v>
      </c>
      <c r="AA2873" s="49">
        <v>144.40234570000001</v>
      </c>
      <c r="AB2873" s="49">
        <v>1.7927415840000001</v>
      </c>
      <c r="AC2873" s="51">
        <v>0.6227652678487694</v>
      </c>
      <c r="AD2873" s="53">
        <v>87500</v>
      </c>
      <c r="AE2873" s="51">
        <v>69.455908121599535</v>
      </c>
      <c r="AF2873" s="51">
        <v>184.11854000165388</v>
      </c>
      <c r="AG2873" s="51">
        <v>34.064361108215401</v>
      </c>
      <c r="AH2873" s="51">
        <v>0.13903269052261766</v>
      </c>
      <c r="AI2873" s="51">
        <v>0.18501320457955733</v>
      </c>
      <c r="AJ2873" s="51">
        <v>0.11715383591147577</v>
      </c>
      <c r="AK2873" s="51">
        <v>143.81763334151466</v>
      </c>
      <c r="AL2873" s="51">
        <v>88.136080200231646</v>
      </c>
      <c r="AM2873" s="51">
        <v>199.49918648279765</v>
      </c>
    </row>
    <row r="2874" spans="1:39">
      <c r="A2874" t="s">
        <v>5889</v>
      </c>
      <c r="B2874">
        <v>7</v>
      </c>
      <c r="C2874" t="s">
        <v>5890</v>
      </c>
      <c r="D2874" t="s">
        <v>4149</v>
      </c>
      <c r="E2874" t="s">
        <v>137</v>
      </c>
      <c r="F2874" t="s">
        <v>138</v>
      </c>
      <c r="G2874" t="s">
        <v>139</v>
      </c>
      <c r="H2874" t="s">
        <v>140</v>
      </c>
      <c r="I2874" t="s">
        <v>10</v>
      </c>
      <c r="J2874" t="s">
        <v>4150</v>
      </c>
      <c r="K2874">
        <v>50</v>
      </c>
      <c r="L2874">
        <v>79472120</v>
      </c>
      <c r="M2874" t="s">
        <v>2145</v>
      </c>
      <c r="N2874">
        <v>871</v>
      </c>
      <c r="O2874">
        <v>6084385.5071999589</v>
      </c>
      <c r="P2874" s="49" t="s">
        <v>34</v>
      </c>
      <c r="Q2874" s="49">
        <v>8750000</v>
      </c>
      <c r="R2874" s="49">
        <v>32.510452999999998</v>
      </c>
      <c r="S2874" s="49">
        <v>52.540310169999998</v>
      </c>
      <c r="T2874" s="49">
        <v>91.068026500905589</v>
      </c>
      <c r="U2874" s="49" t="s">
        <v>2146</v>
      </c>
      <c r="V2874" s="49">
        <v>0.38716777524115931</v>
      </c>
      <c r="W2874" s="49">
        <v>1.46361538099982</v>
      </c>
      <c r="X2874" s="49">
        <v>2.8030414572599698</v>
      </c>
      <c r="Y2874" s="49">
        <v>43.290639746693699</v>
      </c>
      <c r="Z2874" s="49">
        <v>0.42787999999999998</v>
      </c>
      <c r="AA2874" s="49">
        <v>144.40234570000001</v>
      </c>
      <c r="AB2874" s="49">
        <v>1.7927415840000001</v>
      </c>
      <c r="AC2874" s="51">
        <v>0.6227652678487694</v>
      </c>
      <c r="AD2874" s="53">
        <v>87500</v>
      </c>
      <c r="AE2874" s="51">
        <v>69.535834367999527</v>
      </c>
      <c r="AF2874" s="51">
        <v>184.33041404078119</v>
      </c>
      <c r="AG2874" s="51">
        <v>34.093751530768849</v>
      </c>
      <c r="AH2874" s="51">
        <v>0.13871648775142148</v>
      </c>
      <c r="AI2874" s="51">
        <v>0.1849599899625135</v>
      </c>
      <c r="AJ2874" s="51">
        <v>0.11715383591147577</v>
      </c>
      <c r="AK2874" s="51">
        <v>143.77626764386184</v>
      </c>
      <c r="AL2874" s="51">
        <v>88.11072996771037</v>
      </c>
      <c r="AM2874" s="51">
        <v>199.44180532001329</v>
      </c>
    </row>
    <row r="2875" spans="1:39">
      <c r="A2875" t="s">
        <v>5891</v>
      </c>
      <c r="B2875">
        <v>7</v>
      </c>
      <c r="C2875" t="s">
        <v>5892</v>
      </c>
      <c r="D2875" t="s">
        <v>4149</v>
      </c>
      <c r="E2875" t="s">
        <v>137</v>
      </c>
      <c r="F2875" t="s">
        <v>138</v>
      </c>
      <c r="G2875" t="s">
        <v>139</v>
      </c>
      <c r="H2875" t="s">
        <v>140</v>
      </c>
      <c r="I2875" t="s">
        <v>10</v>
      </c>
      <c r="J2875" t="s">
        <v>4150</v>
      </c>
      <c r="K2875">
        <v>50</v>
      </c>
      <c r="L2875">
        <v>79472120</v>
      </c>
      <c r="M2875" t="s">
        <v>2145</v>
      </c>
      <c r="N2875">
        <v>872</v>
      </c>
      <c r="O2875">
        <v>6091379.0537599586</v>
      </c>
      <c r="P2875" s="49" t="s">
        <v>34</v>
      </c>
      <c r="Q2875" s="49">
        <v>8750000</v>
      </c>
      <c r="R2875" s="49">
        <v>32.510452999999998</v>
      </c>
      <c r="S2875" s="49">
        <v>52.540310169999998</v>
      </c>
      <c r="T2875" s="49">
        <v>91.068026500905589</v>
      </c>
      <c r="U2875" s="49" t="s">
        <v>2146</v>
      </c>
      <c r="V2875" s="49">
        <v>0.38716777524115931</v>
      </c>
      <c r="W2875" s="49">
        <v>1.46361538099982</v>
      </c>
      <c r="X2875" s="49">
        <v>2.8030414572599698</v>
      </c>
      <c r="Y2875" s="49">
        <v>43.290639746693699</v>
      </c>
      <c r="Z2875" s="49">
        <v>0.42787999999999998</v>
      </c>
      <c r="AA2875" s="49">
        <v>144.40234570000001</v>
      </c>
      <c r="AB2875" s="49">
        <v>1.7927415840000001</v>
      </c>
      <c r="AC2875" s="51">
        <v>0.6227652678487694</v>
      </c>
      <c r="AD2875" s="53">
        <v>87500</v>
      </c>
      <c r="AE2875" s="51">
        <v>69.615760614399534</v>
      </c>
      <c r="AF2875" s="51">
        <v>184.54228807990853</v>
      </c>
      <c r="AG2875" s="51">
        <v>34.123074994483765</v>
      </c>
      <c r="AH2875" s="51">
        <v>0.13840045640180249</v>
      </c>
      <c r="AI2875" s="51">
        <v>0.18490653470010168</v>
      </c>
      <c r="AJ2875" s="51">
        <v>0.11715383591147577</v>
      </c>
      <c r="AK2875" s="51">
        <v>143.73471488362947</v>
      </c>
      <c r="AL2875" s="51">
        <v>88.085265097212286</v>
      </c>
      <c r="AM2875" s="51">
        <v>199.3841646700466</v>
      </c>
    </row>
    <row r="2876" spans="1:39">
      <c r="A2876" t="s">
        <v>5893</v>
      </c>
      <c r="B2876">
        <v>7</v>
      </c>
      <c r="C2876" t="s">
        <v>5894</v>
      </c>
      <c r="D2876" t="s">
        <v>4149</v>
      </c>
      <c r="E2876" t="s">
        <v>137</v>
      </c>
      <c r="F2876" t="s">
        <v>138</v>
      </c>
      <c r="G2876" t="s">
        <v>139</v>
      </c>
      <c r="H2876" t="s">
        <v>140</v>
      </c>
      <c r="I2876" t="s">
        <v>10</v>
      </c>
      <c r="J2876" t="s">
        <v>4150</v>
      </c>
      <c r="K2876">
        <v>50</v>
      </c>
      <c r="L2876">
        <v>79472120</v>
      </c>
      <c r="M2876" t="s">
        <v>2145</v>
      </c>
      <c r="N2876">
        <v>873</v>
      </c>
      <c r="O2876">
        <v>6098372.6003199583</v>
      </c>
      <c r="P2876" s="49" t="s">
        <v>34</v>
      </c>
      <c r="Q2876" s="49">
        <v>8750000</v>
      </c>
      <c r="R2876" s="49">
        <v>32.510452999999998</v>
      </c>
      <c r="S2876" s="49">
        <v>52.540310169999998</v>
      </c>
      <c r="T2876" s="49">
        <v>91.068026500905589</v>
      </c>
      <c r="U2876" s="49" t="s">
        <v>2146</v>
      </c>
      <c r="V2876" s="49">
        <v>0.38716777524115931</v>
      </c>
      <c r="W2876" s="49">
        <v>1.46361538099982</v>
      </c>
      <c r="X2876" s="49">
        <v>2.8030414572599698</v>
      </c>
      <c r="Y2876" s="49">
        <v>43.290639746693699</v>
      </c>
      <c r="Z2876" s="49">
        <v>0.42787999999999998</v>
      </c>
      <c r="AA2876" s="49">
        <v>144.40234570000001</v>
      </c>
      <c r="AB2876" s="49">
        <v>1.7927415840000001</v>
      </c>
      <c r="AC2876" s="51">
        <v>0.6227652678487694</v>
      </c>
      <c r="AD2876" s="53">
        <v>87500</v>
      </c>
      <c r="AE2876" s="51">
        <v>69.695686860799526</v>
      </c>
      <c r="AF2876" s="51">
        <v>184.75416211903587</v>
      </c>
      <c r="AG2876" s="51">
        <v>34.152331536217311</v>
      </c>
      <c r="AH2876" s="51">
        <v>0.13808459901008413</v>
      </c>
      <c r="AI2876" s="51">
        <v>0.1848528398197232</v>
      </c>
      <c r="AJ2876" s="51">
        <v>0.11715383591147577</v>
      </c>
      <c r="AK2876" s="51">
        <v>143.69297585945472</v>
      </c>
      <c r="AL2876" s="51">
        <v>88.059686078168028</v>
      </c>
      <c r="AM2876" s="51">
        <v>199.32626564074141</v>
      </c>
    </row>
    <row r="2877" spans="1:39">
      <c r="A2877" t="s">
        <v>5895</v>
      </c>
      <c r="B2877">
        <v>7</v>
      </c>
      <c r="C2877" t="s">
        <v>5896</v>
      </c>
      <c r="D2877" t="s">
        <v>4149</v>
      </c>
      <c r="E2877" t="s">
        <v>137</v>
      </c>
      <c r="F2877" t="s">
        <v>138</v>
      </c>
      <c r="G2877" t="s">
        <v>139</v>
      </c>
      <c r="H2877" t="s">
        <v>140</v>
      </c>
      <c r="I2877" t="s">
        <v>10</v>
      </c>
      <c r="J2877" t="s">
        <v>4150</v>
      </c>
      <c r="K2877">
        <v>50</v>
      </c>
      <c r="L2877">
        <v>79472120</v>
      </c>
      <c r="M2877" t="s">
        <v>2145</v>
      </c>
      <c r="N2877">
        <v>874</v>
      </c>
      <c r="O2877">
        <v>6105366.146879958</v>
      </c>
      <c r="P2877" s="49" t="s">
        <v>34</v>
      </c>
      <c r="Q2877" s="49">
        <v>8750000</v>
      </c>
      <c r="R2877" s="49">
        <v>32.510452999999998</v>
      </c>
      <c r="S2877" s="49">
        <v>52.540310169999998</v>
      </c>
      <c r="T2877" s="49">
        <v>91.068026500905589</v>
      </c>
      <c r="U2877" s="49" t="s">
        <v>2146</v>
      </c>
      <c r="V2877" s="49">
        <v>0.38716777524115931</v>
      </c>
      <c r="W2877" s="49">
        <v>1.46361538099982</v>
      </c>
      <c r="X2877" s="49">
        <v>2.8030414572599698</v>
      </c>
      <c r="Y2877" s="49">
        <v>43.290639746693699</v>
      </c>
      <c r="Z2877" s="49">
        <v>0.42787999999999998</v>
      </c>
      <c r="AA2877" s="49">
        <v>144.40234570000001</v>
      </c>
      <c r="AB2877" s="49">
        <v>1.7927415840000001</v>
      </c>
      <c r="AC2877" s="51">
        <v>0.6227652678487694</v>
      </c>
      <c r="AD2877" s="53">
        <v>87500</v>
      </c>
      <c r="AE2877" s="51">
        <v>69.775613107199518</v>
      </c>
      <c r="AF2877" s="51">
        <v>184.96603615816318</v>
      </c>
      <c r="AG2877" s="51">
        <v>34.181521193361384</v>
      </c>
      <c r="AH2877" s="51">
        <v>0.13776891810012554</v>
      </c>
      <c r="AI2877" s="51">
        <v>0.18479890634696308</v>
      </c>
      <c r="AJ2877" s="51">
        <v>0.11715383591147577</v>
      </c>
      <c r="AK2877" s="51">
        <v>143.65105136856297</v>
      </c>
      <c r="AL2877" s="51">
        <v>88.033993399142958</v>
      </c>
      <c r="AM2877" s="51">
        <v>199.26810933798299</v>
      </c>
    </row>
    <row r="2878" spans="1:39">
      <c r="A2878" t="s">
        <v>5897</v>
      </c>
      <c r="B2878">
        <v>7</v>
      </c>
      <c r="C2878" t="s">
        <v>5898</v>
      </c>
      <c r="D2878" t="s">
        <v>4149</v>
      </c>
      <c r="E2878" t="s">
        <v>137</v>
      </c>
      <c r="F2878" t="s">
        <v>138</v>
      </c>
      <c r="G2878" t="s">
        <v>139</v>
      </c>
      <c r="H2878" t="s">
        <v>140</v>
      </c>
      <c r="I2878" t="s">
        <v>10</v>
      </c>
      <c r="J2878" t="s">
        <v>4150</v>
      </c>
      <c r="K2878">
        <v>50</v>
      </c>
      <c r="L2878">
        <v>79472120</v>
      </c>
      <c r="M2878" t="s">
        <v>2145</v>
      </c>
      <c r="N2878">
        <v>875</v>
      </c>
      <c r="O2878">
        <v>6112359.6934399577</v>
      </c>
      <c r="P2878" s="49" t="s">
        <v>34</v>
      </c>
      <c r="Q2878" s="49">
        <v>8750000</v>
      </c>
      <c r="R2878" s="49">
        <v>32.510452999999998</v>
      </c>
      <c r="S2878" s="49">
        <v>52.540310169999998</v>
      </c>
      <c r="T2878" s="49">
        <v>91.068026500905589</v>
      </c>
      <c r="U2878" s="49" t="s">
        <v>2146</v>
      </c>
      <c r="V2878" s="49">
        <v>0.38716777524115931</v>
      </c>
      <c r="W2878" s="49">
        <v>1.46361538099982</v>
      </c>
      <c r="X2878" s="49">
        <v>2.8030414572599698</v>
      </c>
      <c r="Y2878" s="49">
        <v>43.290639746693699</v>
      </c>
      <c r="Z2878" s="49">
        <v>0.42787999999999998</v>
      </c>
      <c r="AA2878" s="49">
        <v>144.40234570000001</v>
      </c>
      <c r="AB2878" s="49">
        <v>1.7927415840000001</v>
      </c>
      <c r="AC2878" s="51">
        <v>0.6227652678487694</v>
      </c>
      <c r="AD2878" s="53">
        <v>87500</v>
      </c>
      <c r="AE2878" s="51">
        <v>69.855539353599511</v>
      </c>
      <c r="AF2878" s="51">
        <v>185.17791019729049</v>
      </c>
      <c r="AG2878" s="51">
        <v>34.21064400384018</v>
      </c>
      <c r="AH2878" s="51">
        <v>0.1374534161842125</v>
      </c>
      <c r="AI2878" s="51">
        <v>0.18474473530558694</v>
      </c>
      <c r="AJ2878" s="51">
        <v>0.11715383591147577</v>
      </c>
      <c r="AK2878" s="51">
        <v>143.60894220676522</v>
      </c>
      <c r="AL2878" s="51">
        <v>88.008187547835718</v>
      </c>
      <c r="AM2878" s="51">
        <v>199.20969686569472</v>
      </c>
    </row>
    <row r="2879" spans="1:39">
      <c r="A2879" t="s">
        <v>5899</v>
      </c>
      <c r="B2879">
        <v>7</v>
      </c>
      <c r="C2879" t="s">
        <v>5900</v>
      </c>
      <c r="D2879" t="s">
        <v>4149</v>
      </c>
      <c r="E2879" t="s">
        <v>137</v>
      </c>
      <c r="F2879" t="s">
        <v>138</v>
      </c>
      <c r="G2879" t="s">
        <v>139</v>
      </c>
      <c r="H2879" t="s">
        <v>140</v>
      </c>
      <c r="I2879" t="s">
        <v>10</v>
      </c>
      <c r="J2879" t="s">
        <v>4150</v>
      </c>
      <c r="K2879">
        <v>50</v>
      </c>
      <c r="L2879">
        <v>79472120</v>
      </c>
      <c r="M2879" t="s">
        <v>2145</v>
      </c>
      <c r="N2879">
        <v>876</v>
      </c>
      <c r="O2879">
        <v>6119353.2399999574</v>
      </c>
      <c r="P2879" s="49" t="s">
        <v>34</v>
      </c>
      <c r="Q2879" s="49">
        <v>8750000</v>
      </c>
      <c r="R2879" s="49">
        <v>32.510452999999998</v>
      </c>
      <c r="S2879" s="49">
        <v>52.540310169999998</v>
      </c>
      <c r="T2879" s="49">
        <v>91.068026500905589</v>
      </c>
      <c r="U2879" s="49" t="s">
        <v>2146</v>
      </c>
      <c r="V2879" s="49">
        <v>0.38716777524115931</v>
      </c>
      <c r="W2879" s="49">
        <v>1.46361538099982</v>
      </c>
      <c r="X2879" s="49">
        <v>2.8030414572599698</v>
      </c>
      <c r="Y2879" s="49">
        <v>43.290639746693699</v>
      </c>
      <c r="Z2879" s="49">
        <v>0.42787999999999998</v>
      </c>
      <c r="AA2879" s="49">
        <v>144.40234570000001</v>
      </c>
      <c r="AB2879" s="49">
        <v>1.7927415840000001</v>
      </c>
      <c r="AC2879" s="51">
        <v>0.6227652678487694</v>
      </c>
      <c r="AD2879" s="53">
        <v>87500</v>
      </c>
      <c r="AE2879" s="51">
        <v>69.935465599999517</v>
      </c>
      <c r="AF2879" s="51">
        <v>185.38978423641785</v>
      </c>
      <c r="AG2879" s="51">
        <v>34.23970000610754</v>
      </c>
      <c r="AH2879" s="51">
        <v>0.13713809576214064</v>
      </c>
      <c r="AI2879" s="51">
        <v>0.18469032771753729</v>
      </c>
      <c r="AJ2879" s="51">
        <v>0.11715383591147577</v>
      </c>
      <c r="AK2879" s="51">
        <v>143.56664916845534</v>
      </c>
      <c r="AL2879" s="51">
        <v>87.98226901107644</v>
      </c>
      <c r="AM2879" s="51">
        <v>199.1510293258342</v>
      </c>
    </row>
    <row r="2880" spans="1:39">
      <c r="A2880" t="s">
        <v>5901</v>
      </c>
      <c r="B2880">
        <v>7</v>
      </c>
      <c r="C2880" t="s">
        <v>5902</v>
      </c>
      <c r="D2880" t="s">
        <v>4149</v>
      </c>
      <c r="E2880" t="s">
        <v>137</v>
      </c>
      <c r="F2880" t="s">
        <v>138</v>
      </c>
      <c r="G2880" t="s">
        <v>139</v>
      </c>
      <c r="H2880" t="s">
        <v>140</v>
      </c>
      <c r="I2880" t="s">
        <v>10</v>
      </c>
      <c r="J2880" t="s">
        <v>4150</v>
      </c>
      <c r="K2880">
        <v>50</v>
      </c>
      <c r="L2880">
        <v>79472120</v>
      </c>
      <c r="M2880" t="s">
        <v>2145</v>
      </c>
      <c r="N2880">
        <v>877</v>
      </c>
      <c r="O2880">
        <v>6126346.7865599571</v>
      </c>
      <c r="P2880" s="49" t="s">
        <v>34</v>
      </c>
      <c r="Q2880" s="49">
        <v>8750000</v>
      </c>
      <c r="R2880" s="49">
        <v>32.510452999999998</v>
      </c>
      <c r="S2880" s="49">
        <v>52.540310169999998</v>
      </c>
      <c r="T2880" s="49">
        <v>91.068026500905589</v>
      </c>
      <c r="U2880" s="49" t="s">
        <v>2146</v>
      </c>
      <c r="V2880" s="49">
        <v>0.38716777524115931</v>
      </c>
      <c r="W2880" s="49">
        <v>1.46361538099982</v>
      </c>
      <c r="X2880" s="49">
        <v>2.8030414572599698</v>
      </c>
      <c r="Y2880" s="49">
        <v>43.290639746693699</v>
      </c>
      <c r="Z2880" s="49">
        <v>0.42787999999999998</v>
      </c>
      <c r="AA2880" s="49">
        <v>144.40234570000001</v>
      </c>
      <c r="AB2880" s="49">
        <v>1.7927415840000001</v>
      </c>
      <c r="AC2880" s="51">
        <v>0.6227652678487694</v>
      </c>
      <c r="AD2880" s="53">
        <v>87500</v>
      </c>
      <c r="AE2880" s="51">
        <v>70.01539184639951</v>
      </c>
      <c r="AF2880" s="51">
        <v>185.60165827554516</v>
      </c>
      <c r="AG2880" s="51">
        <v>34.268689239144443</v>
      </c>
      <c r="AH2880" s="51">
        <v>0.13682295932199595</v>
      </c>
      <c r="AI2880" s="51">
        <v>0.18463568460293051</v>
      </c>
      <c r="AJ2880" s="51">
        <v>0.11715383591147577</v>
      </c>
      <c r="AK2880" s="51">
        <v>143.52417304660761</v>
      </c>
      <c r="AL2880" s="51">
        <v>87.956238274825381</v>
      </c>
      <c r="AM2880" s="51">
        <v>199.09210781838982</v>
      </c>
    </row>
    <row r="2881" spans="1:39">
      <c r="A2881" t="s">
        <v>5903</v>
      </c>
      <c r="B2881">
        <v>7</v>
      </c>
      <c r="C2881" t="s">
        <v>5904</v>
      </c>
      <c r="D2881" t="s">
        <v>4149</v>
      </c>
      <c r="E2881" t="s">
        <v>137</v>
      </c>
      <c r="F2881" t="s">
        <v>138</v>
      </c>
      <c r="G2881" t="s">
        <v>139</v>
      </c>
      <c r="H2881" t="s">
        <v>140</v>
      </c>
      <c r="I2881" t="s">
        <v>10</v>
      </c>
      <c r="J2881" t="s">
        <v>4150</v>
      </c>
      <c r="K2881">
        <v>50</v>
      </c>
      <c r="L2881">
        <v>79472120</v>
      </c>
      <c r="M2881" t="s">
        <v>2145</v>
      </c>
      <c r="N2881">
        <v>878</v>
      </c>
      <c r="O2881">
        <v>6133340.3331199568</v>
      </c>
      <c r="P2881" s="49" t="s">
        <v>34</v>
      </c>
      <c r="Q2881" s="49">
        <v>8750000</v>
      </c>
      <c r="R2881" s="49">
        <v>32.510452999999998</v>
      </c>
      <c r="S2881" s="49">
        <v>52.540310169999998</v>
      </c>
      <c r="T2881" s="49">
        <v>91.068026500905589</v>
      </c>
      <c r="U2881" s="49" t="s">
        <v>2146</v>
      </c>
      <c r="V2881" s="49">
        <v>0.38716777524115931</v>
      </c>
      <c r="W2881" s="49">
        <v>1.46361538099982</v>
      </c>
      <c r="X2881" s="49">
        <v>2.8030414572599698</v>
      </c>
      <c r="Y2881" s="49">
        <v>43.290639746693699</v>
      </c>
      <c r="Z2881" s="49">
        <v>0.42787999999999998</v>
      </c>
      <c r="AA2881" s="49">
        <v>144.40234570000001</v>
      </c>
      <c r="AB2881" s="49">
        <v>1.7927415840000001</v>
      </c>
      <c r="AC2881" s="51">
        <v>0.6227652678487694</v>
      </c>
      <c r="AD2881" s="53">
        <v>87500</v>
      </c>
      <c r="AE2881" s="51">
        <v>70.095318092799502</v>
      </c>
      <c r="AF2881" s="51">
        <v>185.81353231467247</v>
      </c>
      <c r="AG2881" s="51">
        <v>34.297611742456475</v>
      </c>
      <c r="AH2881" s="51">
        <v>0.13650800933970483</v>
      </c>
      <c r="AI2881" s="51">
        <v>0.18458080698005341</v>
      </c>
      <c r="AJ2881" s="51">
        <v>0.11715383591147577</v>
      </c>
      <c r="AK2881" s="51">
        <v>143.48151463277424</v>
      </c>
      <c r="AL2881" s="51">
        <v>87.930095824171204</v>
      </c>
      <c r="AM2881" s="51">
        <v>199.03293344137728</v>
      </c>
    </row>
    <row r="2882" spans="1:39">
      <c r="A2882" t="s">
        <v>5905</v>
      </c>
      <c r="B2882">
        <v>7</v>
      </c>
      <c r="C2882" t="s">
        <v>5906</v>
      </c>
      <c r="D2882" t="s">
        <v>4149</v>
      </c>
      <c r="E2882" t="s">
        <v>137</v>
      </c>
      <c r="F2882" t="s">
        <v>138</v>
      </c>
      <c r="G2882" t="s">
        <v>139</v>
      </c>
      <c r="H2882" t="s">
        <v>140</v>
      </c>
      <c r="I2882" t="s">
        <v>10</v>
      </c>
      <c r="J2882" t="s">
        <v>4150</v>
      </c>
      <c r="K2882">
        <v>50</v>
      </c>
      <c r="L2882">
        <v>79472120</v>
      </c>
      <c r="M2882" t="s">
        <v>2145</v>
      </c>
      <c r="N2882">
        <v>879</v>
      </c>
      <c r="O2882">
        <v>6140333.8796799565</v>
      </c>
      <c r="P2882" s="49" t="s">
        <v>34</v>
      </c>
      <c r="Q2882" s="49">
        <v>8750000</v>
      </c>
      <c r="R2882" s="49">
        <v>32.510452999999998</v>
      </c>
      <c r="S2882" s="49">
        <v>52.540310169999998</v>
      </c>
      <c r="T2882" s="49">
        <v>91.068026500905589</v>
      </c>
      <c r="U2882" s="49" t="s">
        <v>2146</v>
      </c>
      <c r="V2882" s="49">
        <v>0.38716777524115931</v>
      </c>
      <c r="W2882" s="49">
        <v>1.46361538099982</v>
      </c>
      <c r="X2882" s="49">
        <v>2.8030414572599698</v>
      </c>
      <c r="Y2882" s="49">
        <v>43.290639746693699</v>
      </c>
      <c r="Z2882" s="49">
        <v>0.42787999999999998</v>
      </c>
      <c r="AA2882" s="49">
        <v>144.40234570000001</v>
      </c>
      <c r="AB2882" s="49">
        <v>1.7927415840000001</v>
      </c>
      <c r="AC2882" s="51">
        <v>0.6227652678487694</v>
      </c>
      <c r="AD2882" s="53">
        <v>87500</v>
      </c>
      <c r="AE2882" s="51">
        <v>70.175244339199509</v>
      </c>
      <c r="AF2882" s="51">
        <v>186.02540635379984</v>
      </c>
      <c r="AG2882" s="51">
        <v>34.326467556071265</v>
      </c>
      <c r="AH2882" s="51">
        <v>0.13619324827919776</v>
      </c>
      <c r="AI2882" s="51">
        <v>0.18452569586535994</v>
      </c>
      <c r="AJ2882" s="51">
        <v>0.11715383591147577</v>
      </c>
      <c r="AK2882" s="51">
        <v>143.43867471708262</v>
      </c>
      <c r="AL2882" s="51">
        <v>87.903842143329413</v>
      </c>
      <c r="AM2882" s="51">
        <v>198.97350729083581</v>
      </c>
    </row>
    <row r="2883" spans="1:39">
      <c r="A2883" t="s">
        <v>5907</v>
      </c>
      <c r="B2883">
        <v>7</v>
      </c>
      <c r="C2883" t="s">
        <v>5908</v>
      </c>
      <c r="D2883" t="s">
        <v>4149</v>
      </c>
      <c r="E2883" t="s">
        <v>137</v>
      </c>
      <c r="F2883" t="s">
        <v>138</v>
      </c>
      <c r="G2883" t="s">
        <v>139</v>
      </c>
      <c r="H2883" t="s">
        <v>140</v>
      </c>
      <c r="I2883" t="s">
        <v>10</v>
      </c>
      <c r="J2883" t="s">
        <v>4150</v>
      </c>
      <c r="K2883">
        <v>50</v>
      </c>
      <c r="L2883">
        <v>79472120</v>
      </c>
      <c r="M2883" t="s">
        <v>2145</v>
      </c>
      <c r="N2883">
        <v>880</v>
      </c>
      <c r="O2883">
        <v>6147327.4262399562</v>
      </c>
      <c r="P2883" s="49" t="s">
        <v>34</v>
      </c>
      <c r="Q2883" s="49">
        <v>8750000</v>
      </c>
      <c r="R2883" s="49">
        <v>32.510452999999998</v>
      </c>
      <c r="S2883" s="49">
        <v>52.540310169999998</v>
      </c>
      <c r="T2883" s="49">
        <v>91.068026500905589</v>
      </c>
      <c r="U2883" s="49" t="s">
        <v>2146</v>
      </c>
      <c r="V2883" s="49">
        <v>0.38716777524115931</v>
      </c>
      <c r="W2883" s="49">
        <v>1.46361538099982</v>
      </c>
      <c r="X2883" s="49">
        <v>2.8030414572599698</v>
      </c>
      <c r="Y2883" s="49">
        <v>43.290639746693699</v>
      </c>
      <c r="Z2883" s="49">
        <v>0.42787999999999998</v>
      </c>
      <c r="AA2883" s="49">
        <v>144.40234570000001</v>
      </c>
      <c r="AB2883" s="49">
        <v>1.7927415840000001</v>
      </c>
      <c r="AC2883" s="51">
        <v>0.6227652678487694</v>
      </c>
      <c r="AD2883" s="53">
        <v>87500</v>
      </c>
      <c r="AE2883" s="51">
        <v>70.255170585599501</v>
      </c>
      <c r="AF2883" s="51">
        <v>186.23728039292715</v>
      </c>
      <c r="AG2883" s="51">
        <v>34.355256720535927</v>
      </c>
      <c r="AH2883" s="51">
        <v>0.13587867859244165</v>
      </c>
      <c r="AI2883" s="51">
        <v>0.18447035227346811</v>
      </c>
      <c r="AJ2883" s="51">
        <v>0.11715383591147577</v>
      </c>
      <c r="AK2883" s="51">
        <v>143.39565408823296</v>
      </c>
      <c r="AL2883" s="51">
        <v>87.877477715640964</v>
      </c>
      <c r="AM2883" s="51">
        <v>198.91383046082495</v>
      </c>
    </row>
    <row r="2884" spans="1:39">
      <c r="A2884" t="s">
        <v>5909</v>
      </c>
      <c r="B2884">
        <v>7</v>
      </c>
      <c r="C2884" t="s">
        <v>5910</v>
      </c>
      <c r="D2884" t="s">
        <v>4149</v>
      </c>
      <c r="E2884" t="s">
        <v>137</v>
      </c>
      <c r="F2884" t="s">
        <v>138</v>
      </c>
      <c r="G2884" t="s">
        <v>139</v>
      </c>
      <c r="H2884" t="s">
        <v>140</v>
      </c>
      <c r="I2884" t="s">
        <v>10</v>
      </c>
      <c r="J2884" t="s">
        <v>4150</v>
      </c>
      <c r="K2884">
        <v>50</v>
      </c>
      <c r="L2884">
        <v>79472120</v>
      </c>
      <c r="M2884" t="s">
        <v>2145</v>
      </c>
      <c r="N2884">
        <v>881</v>
      </c>
      <c r="O2884">
        <v>6154320.9727999559</v>
      </c>
      <c r="P2884" s="49" t="s">
        <v>34</v>
      </c>
      <c r="Q2884" s="49">
        <v>8750000</v>
      </c>
      <c r="R2884" s="49">
        <v>32.510452999999998</v>
      </c>
      <c r="S2884" s="49">
        <v>52.540310169999998</v>
      </c>
      <c r="T2884" s="49">
        <v>91.068026500905589</v>
      </c>
      <c r="U2884" s="49" t="s">
        <v>2146</v>
      </c>
      <c r="V2884" s="49">
        <v>0.38716777524115931</v>
      </c>
      <c r="W2884" s="49">
        <v>1.46361538099982</v>
      </c>
      <c r="X2884" s="49">
        <v>2.8030414572599698</v>
      </c>
      <c r="Y2884" s="49">
        <v>43.290639746693699</v>
      </c>
      <c r="Z2884" s="49">
        <v>0.42787999999999998</v>
      </c>
      <c r="AA2884" s="49">
        <v>144.40234570000001</v>
      </c>
      <c r="AB2884" s="49">
        <v>1.7927415840000001</v>
      </c>
      <c r="AC2884" s="51">
        <v>0.6227652678487694</v>
      </c>
      <c r="AD2884" s="53">
        <v>87500</v>
      </c>
      <c r="AE2884" s="51">
        <v>70.335096831999493</v>
      </c>
      <c r="AF2884" s="51">
        <v>186.44915443205446</v>
      </c>
      <c r="AG2884" s="51">
        <v>34.383979276914538</v>
      </c>
      <c r="AH2884" s="51">
        <v>0.1355643027192788</v>
      </c>
      <c r="AI2884" s="51">
        <v>0.18441477721715654</v>
      </c>
      <c r="AJ2884" s="51">
        <v>0.11715383591147577</v>
      </c>
      <c r="AK2884" s="51">
        <v>143.35245353349572</v>
      </c>
      <c r="AL2884" s="51">
        <v>87.851003023570513</v>
      </c>
      <c r="AM2884" s="51">
        <v>198.85390404342093</v>
      </c>
    </row>
    <row r="2885" spans="1:39">
      <c r="A2885" t="s">
        <v>5911</v>
      </c>
      <c r="B2885">
        <v>7</v>
      </c>
      <c r="C2885" t="s">
        <v>5912</v>
      </c>
      <c r="D2885" t="s">
        <v>4149</v>
      </c>
      <c r="E2885" t="s">
        <v>137</v>
      </c>
      <c r="F2885" t="s">
        <v>138</v>
      </c>
      <c r="G2885" t="s">
        <v>139</v>
      </c>
      <c r="H2885" t="s">
        <v>140</v>
      </c>
      <c r="I2885" t="s">
        <v>10</v>
      </c>
      <c r="J2885" t="s">
        <v>4150</v>
      </c>
      <c r="K2885">
        <v>50</v>
      </c>
      <c r="L2885">
        <v>79472120</v>
      </c>
      <c r="M2885" t="s">
        <v>2145</v>
      </c>
      <c r="N2885">
        <v>882</v>
      </c>
      <c r="O2885">
        <v>6161314.5193599556</v>
      </c>
      <c r="P2885" s="49" t="s">
        <v>34</v>
      </c>
      <c r="Q2885" s="49">
        <v>8750000</v>
      </c>
      <c r="R2885" s="49">
        <v>32.510452999999998</v>
      </c>
      <c r="S2885" s="49">
        <v>52.540310169999998</v>
      </c>
      <c r="T2885" s="49">
        <v>91.068026500905589</v>
      </c>
      <c r="U2885" s="49" t="s">
        <v>2146</v>
      </c>
      <c r="V2885" s="49">
        <v>0.38716777524115931</v>
      </c>
      <c r="W2885" s="49">
        <v>1.46361538099982</v>
      </c>
      <c r="X2885" s="49">
        <v>2.8030414572599698</v>
      </c>
      <c r="Y2885" s="49">
        <v>43.290639746693699</v>
      </c>
      <c r="Z2885" s="49">
        <v>0.42787999999999998</v>
      </c>
      <c r="AA2885" s="49">
        <v>144.40234570000001</v>
      </c>
      <c r="AB2885" s="49">
        <v>1.7927415840000001</v>
      </c>
      <c r="AC2885" s="51">
        <v>0.6227652678487694</v>
      </c>
      <c r="AD2885" s="53">
        <v>87500</v>
      </c>
      <c r="AE2885" s="51">
        <v>70.415023078399486</v>
      </c>
      <c r="AF2885" s="51">
        <v>186.66102847118177</v>
      </c>
      <c r="AG2885" s="51">
        <v>34.412635266785621</v>
      </c>
      <c r="AH2885" s="51">
        <v>0.13525012308782589</v>
      </c>
      <c r="AI2885" s="51">
        <v>0.18435897170736162</v>
      </c>
      <c r="AJ2885" s="51">
        <v>0.11715383591147577</v>
      </c>
      <c r="AK2885" s="51">
        <v>143.30907383870928</v>
      </c>
      <c r="AL2885" s="51">
        <v>87.824418548705182</v>
      </c>
      <c r="AM2885" s="51">
        <v>198.79372912871338</v>
      </c>
    </row>
    <row r="2886" spans="1:39">
      <c r="A2886" t="s">
        <v>5913</v>
      </c>
      <c r="B2886">
        <v>7</v>
      </c>
      <c r="C2886" t="s">
        <v>5914</v>
      </c>
      <c r="D2886" t="s">
        <v>4149</v>
      </c>
      <c r="E2886" t="s">
        <v>137</v>
      </c>
      <c r="F2886" t="s">
        <v>138</v>
      </c>
      <c r="G2886" t="s">
        <v>139</v>
      </c>
      <c r="H2886" t="s">
        <v>140</v>
      </c>
      <c r="I2886" t="s">
        <v>10</v>
      </c>
      <c r="J2886" t="s">
        <v>4150</v>
      </c>
      <c r="K2886">
        <v>50</v>
      </c>
      <c r="L2886">
        <v>79472120</v>
      </c>
      <c r="M2886" t="s">
        <v>2145</v>
      </c>
      <c r="N2886">
        <v>883</v>
      </c>
      <c r="O2886">
        <v>6168308.0659199553</v>
      </c>
      <c r="P2886" s="49" t="s">
        <v>34</v>
      </c>
      <c r="Q2886" s="49">
        <v>8750000</v>
      </c>
      <c r="R2886" s="49">
        <v>32.510452999999998</v>
      </c>
      <c r="S2886" s="49">
        <v>52.540310169999998</v>
      </c>
      <c r="T2886" s="49">
        <v>91.068026500905589</v>
      </c>
      <c r="U2886" s="49" t="s">
        <v>2146</v>
      </c>
      <c r="V2886" s="49">
        <v>0.38716777524115931</v>
      </c>
      <c r="W2886" s="49">
        <v>1.46361538099982</v>
      </c>
      <c r="X2886" s="49">
        <v>2.8030414572599698</v>
      </c>
      <c r="Y2886" s="49">
        <v>43.290639746693699</v>
      </c>
      <c r="Z2886" s="49">
        <v>0.42787999999999998</v>
      </c>
      <c r="AA2886" s="49">
        <v>144.40234570000001</v>
      </c>
      <c r="AB2886" s="49">
        <v>1.7927415840000001</v>
      </c>
      <c r="AC2886" s="51">
        <v>0.6227652678487694</v>
      </c>
      <c r="AD2886" s="53">
        <v>87500</v>
      </c>
      <c r="AE2886" s="51">
        <v>70.494949324799492</v>
      </c>
      <c r="AF2886" s="51">
        <v>186.87290251030913</v>
      </c>
      <c r="AG2886" s="51">
        <v>34.441224732239576</v>
      </c>
      <c r="AH2886" s="51">
        <v>0.13493614211398686</v>
      </c>
      <c r="AI2886" s="51">
        <v>0.18430293675317411</v>
      </c>
      <c r="AJ2886" s="51">
        <v>0.11715383591147577</v>
      </c>
      <c r="AK2886" s="51">
        <v>143.26551578827736</v>
      </c>
      <c r="AL2886" s="51">
        <v>87.797724771752826</v>
      </c>
      <c r="AM2886" s="51">
        <v>198.73330680480188</v>
      </c>
    </row>
    <row r="2887" spans="1:39">
      <c r="A2887" t="s">
        <v>5915</v>
      </c>
      <c r="B2887">
        <v>7</v>
      </c>
      <c r="C2887" t="s">
        <v>5916</v>
      </c>
      <c r="D2887" t="s">
        <v>4149</v>
      </c>
      <c r="E2887" t="s">
        <v>137</v>
      </c>
      <c r="F2887" t="s">
        <v>138</v>
      </c>
      <c r="G2887" t="s">
        <v>139</v>
      </c>
      <c r="H2887" t="s">
        <v>140</v>
      </c>
      <c r="I2887" t="s">
        <v>10</v>
      </c>
      <c r="J2887" t="s">
        <v>4150</v>
      </c>
      <c r="K2887">
        <v>50</v>
      </c>
      <c r="L2887">
        <v>79472120</v>
      </c>
      <c r="M2887" t="s">
        <v>2145</v>
      </c>
      <c r="N2887">
        <v>884</v>
      </c>
      <c r="O2887">
        <v>6175301.612479955</v>
      </c>
      <c r="P2887" s="49" t="s">
        <v>34</v>
      </c>
      <c r="Q2887" s="49">
        <v>8750000</v>
      </c>
      <c r="R2887" s="49">
        <v>32.510452999999998</v>
      </c>
      <c r="S2887" s="49">
        <v>52.540310169999998</v>
      </c>
      <c r="T2887" s="49">
        <v>91.068026500905589</v>
      </c>
      <c r="U2887" s="49" t="s">
        <v>2146</v>
      </c>
      <c r="V2887" s="49">
        <v>0.38716777524115931</v>
      </c>
      <c r="W2887" s="49">
        <v>1.46361538099982</v>
      </c>
      <c r="X2887" s="49">
        <v>2.8030414572599698</v>
      </c>
      <c r="Y2887" s="49">
        <v>43.290639746693699</v>
      </c>
      <c r="Z2887" s="49">
        <v>0.42787999999999998</v>
      </c>
      <c r="AA2887" s="49">
        <v>144.40234570000001</v>
      </c>
      <c r="AB2887" s="49">
        <v>1.7927415840000001</v>
      </c>
      <c r="AC2887" s="51">
        <v>0.6227652678487694</v>
      </c>
      <c r="AD2887" s="53">
        <v>87500</v>
      </c>
      <c r="AE2887" s="51">
        <v>70.574875571199485</v>
      </c>
      <c r="AF2887" s="51">
        <v>187.08477654943644</v>
      </c>
      <c r="AG2887" s="51">
        <v>34.469747715876125</v>
      </c>
      <c r="AH2887" s="51">
        <v>0.13462236220177093</v>
      </c>
      <c r="AI2887" s="51">
        <v>0.18424667336183617</v>
      </c>
      <c r="AJ2887" s="51">
        <v>0.11715383591147577</v>
      </c>
      <c r="AK2887" s="51">
        <v>143.22178016516668</v>
      </c>
      <c r="AL2887" s="51">
        <v>87.770922172540708</v>
      </c>
      <c r="AM2887" s="51">
        <v>198.67263815779265</v>
      </c>
    </row>
    <row r="2888" spans="1:39">
      <c r="A2888" t="s">
        <v>5917</v>
      </c>
      <c r="B2888">
        <v>7</v>
      </c>
      <c r="C2888" t="s">
        <v>5918</v>
      </c>
      <c r="D2888" t="s">
        <v>4149</v>
      </c>
      <c r="E2888" t="s">
        <v>137</v>
      </c>
      <c r="F2888" t="s">
        <v>138</v>
      </c>
      <c r="G2888" t="s">
        <v>139</v>
      </c>
      <c r="H2888" t="s">
        <v>140</v>
      </c>
      <c r="I2888" t="s">
        <v>10</v>
      </c>
      <c r="J2888" t="s">
        <v>4150</v>
      </c>
      <c r="K2888">
        <v>50</v>
      </c>
      <c r="L2888">
        <v>79472120</v>
      </c>
      <c r="M2888" t="s">
        <v>2145</v>
      </c>
      <c r="N2888">
        <v>885</v>
      </c>
      <c r="O2888">
        <v>6182295.1590399547</v>
      </c>
      <c r="P2888" s="49" t="s">
        <v>34</v>
      </c>
      <c r="Q2888" s="49">
        <v>8750000</v>
      </c>
      <c r="R2888" s="49">
        <v>32.510452999999998</v>
      </c>
      <c r="S2888" s="49">
        <v>52.540310169999998</v>
      </c>
      <c r="T2888" s="49">
        <v>91.068026500905589</v>
      </c>
      <c r="U2888" s="49" t="s">
        <v>2146</v>
      </c>
      <c r="V2888" s="49">
        <v>0.38716777524115931</v>
      </c>
      <c r="W2888" s="49">
        <v>1.46361538099982</v>
      </c>
      <c r="X2888" s="49">
        <v>2.8030414572599698</v>
      </c>
      <c r="Y2888" s="49">
        <v>43.290639746693699</v>
      </c>
      <c r="Z2888" s="49">
        <v>0.42787999999999998</v>
      </c>
      <c r="AA2888" s="49">
        <v>144.40234570000001</v>
      </c>
      <c r="AB2888" s="49">
        <v>1.7927415840000001</v>
      </c>
      <c r="AC2888" s="51">
        <v>0.6227652678487694</v>
      </c>
      <c r="AD2888" s="53">
        <v>87500</v>
      </c>
      <c r="AE2888" s="51">
        <v>70.654801817599477</v>
      </c>
      <c r="AF2888" s="51">
        <v>187.29665058856375</v>
      </c>
      <c r="AG2888" s="51">
        <v>34.498204260801842</v>
      </c>
      <c r="AH2888" s="51">
        <v>0.13430878574329957</v>
      </c>
      <c r="AI2888" s="51">
        <v>0.18419018253873828</v>
      </c>
      <c r="AJ2888" s="51">
        <v>0.11715383591147577</v>
      </c>
      <c r="AK2888" s="51">
        <v>143.1778677509046</v>
      </c>
      <c r="AL2888" s="51">
        <v>87.744011230013939</v>
      </c>
      <c r="AM2888" s="51">
        <v>198.61172427179525</v>
      </c>
    </row>
    <row r="2889" spans="1:39">
      <c r="A2889" t="s">
        <v>5919</v>
      </c>
      <c r="B2889">
        <v>7</v>
      </c>
      <c r="C2889" t="s">
        <v>5920</v>
      </c>
      <c r="D2889" t="s">
        <v>4149</v>
      </c>
      <c r="E2889" t="s">
        <v>137</v>
      </c>
      <c r="F2889" t="s">
        <v>138</v>
      </c>
      <c r="G2889" t="s">
        <v>139</v>
      </c>
      <c r="H2889" t="s">
        <v>140</v>
      </c>
      <c r="I2889" t="s">
        <v>10</v>
      </c>
      <c r="J2889" t="s">
        <v>4150</v>
      </c>
      <c r="K2889">
        <v>50</v>
      </c>
      <c r="L2889">
        <v>79472120</v>
      </c>
      <c r="M2889" t="s">
        <v>2145</v>
      </c>
      <c r="N2889">
        <v>886</v>
      </c>
      <c r="O2889">
        <v>6189288.7055999544</v>
      </c>
      <c r="P2889" s="49" t="s">
        <v>34</v>
      </c>
      <c r="Q2889" s="49">
        <v>8750000</v>
      </c>
      <c r="R2889" s="49">
        <v>32.510452999999998</v>
      </c>
      <c r="S2889" s="49">
        <v>52.540310169999998</v>
      </c>
      <c r="T2889" s="49">
        <v>91.068026500905589</v>
      </c>
      <c r="U2889" s="49" t="s">
        <v>2146</v>
      </c>
      <c r="V2889" s="49">
        <v>0.38716777524115931</v>
      </c>
      <c r="W2889" s="49">
        <v>1.46361538099982</v>
      </c>
      <c r="X2889" s="49">
        <v>2.8030414572599698</v>
      </c>
      <c r="Y2889" s="49">
        <v>43.290639746693699</v>
      </c>
      <c r="Z2889" s="49">
        <v>0.42787999999999998</v>
      </c>
      <c r="AA2889" s="49">
        <v>144.40234570000001</v>
      </c>
      <c r="AB2889" s="49">
        <v>1.7927415840000001</v>
      </c>
      <c r="AC2889" s="51">
        <v>0.6227652678487694</v>
      </c>
      <c r="AD2889" s="53">
        <v>87500</v>
      </c>
      <c r="AE2889" s="51">
        <v>70.734728063999484</v>
      </c>
      <c r="AF2889" s="51">
        <v>187.50852462769112</v>
      </c>
      <c r="AG2889" s="51">
        <v>34.526594410627581</v>
      </c>
      <c r="AH2889" s="51">
        <v>0.13399541511866306</v>
      </c>
      <c r="AI2889" s="51">
        <v>0.18413346528741617</v>
      </c>
      <c r="AJ2889" s="51">
        <v>0.11715383591147577</v>
      </c>
      <c r="AK2889" s="51">
        <v>143.13377932557671</v>
      </c>
      <c r="AL2889" s="51">
        <v>87.716992422234128</v>
      </c>
      <c r="AM2889" s="51">
        <v>198.55056622891925</v>
      </c>
    </row>
    <row r="2890" spans="1:39">
      <c r="A2890" t="s">
        <v>5921</v>
      </c>
      <c r="B2890">
        <v>7</v>
      </c>
      <c r="C2890" t="s">
        <v>5922</v>
      </c>
      <c r="D2890" t="s">
        <v>4149</v>
      </c>
      <c r="E2890" t="s">
        <v>137</v>
      </c>
      <c r="F2890" t="s">
        <v>138</v>
      </c>
      <c r="G2890" t="s">
        <v>139</v>
      </c>
      <c r="H2890" t="s">
        <v>140</v>
      </c>
      <c r="I2890" t="s">
        <v>10</v>
      </c>
      <c r="J2890" t="s">
        <v>4150</v>
      </c>
      <c r="K2890">
        <v>50</v>
      </c>
      <c r="L2890">
        <v>79472120</v>
      </c>
      <c r="M2890" t="s">
        <v>2145</v>
      </c>
      <c r="N2890">
        <v>887</v>
      </c>
      <c r="O2890">
        <v>6196282.252159954</v>
      </c>
      <c r="P2890" s="49" t="s">
        <v>34</v>
      </c>
      <c r="Q2890" s="49">
        <v>8750000</v>
      </c>
      <c r="R2890" s="49">
        <v>32.510452999999998</v>
      </c>
      <c r="S2890" s="49">
        <v>52.540310169999998</v>
      </c>
      <c r="T2890" s="49">
        <v>91.068026500905589</v>
      </c>
      <c r="U2890" s="49" t="s">
        <v>2146</v>
      </c>
      <c r="V2890" s="49">
        <v>0.38716777524115931</v>
      </c>
      <c r="W2890" s="49">
        <v>1.46361538099982</v>
      </c>
      <c r="X2890" s="49">
        <v>2.8030414572599698</v>
      </c>
      <c r="Y2890" s="49">
        <v>43.290639746693699</v>
      </c>
      <c r="Z2890" s="49">
        <v>0.42787999999999998</v>
      </c>
      <c r="AA2890" s="49">
        <v>144.40234570000001</v>
      </c>
      <c r="AB2890" s="49">
        <v>1.7927415840000001</v>
      </c>
      <c r="AC2890" s="51">
        <v>0.6227652678487694</v>
      </c>
      <c r="AD2890" s="53">
        <v>87500</v>
      </c>
      <c r="AE2890" s="51">
        <v>70.814654310399476</v>
      </c>
      <c r="AF2890" s="51">
        <v>187.72039866681843</v>
      </c>
      <c r="AG2890" s="51">
        <v>34.554918209465939</v>
      </c>
      <c r="AH2890" s="51">
        <v>0.13368225269608688</v>
      </c>
      <c r="AI2890" s="51">
        <v>0.18407652260954785</v>
      </c>
      <c r="AJ2890" s="51">
        <v>0.11715383591147577</v>
      </c>
      <c r="AK2890" s="51">
        <v>143.08951566782449</v>
      </c>
      <c r="AL2890" s="51">
        <v>87.689866226377873</v>
      </c>
      <c r="AM2890" s="51">
        <v>198.48916510927108</v>
      </c>
    </row>
    <row r="2891" spans="1:39">
      <c r="A2891" t="s">
        <v>5923</v>
      </c>
      <c r="B2891">
        <v>7</v>
      </c>
      <c r="C2891" t="s">
        <v>5924</v>
      </c>
      <c r="D2891" t="s">
        <v>4149</v>
      </c>
      <c r="E2891" t="s">
        <v>137</v>
      </c>
      <c r="F2891" t="s">
        <v>138</v>
      </c>
      <c r="G2891" t="s">
        <v>139</v>
      </c>
      <c r="H2891" t="s">
        <v>140</v>
      </c>
      <c r="I2891" t="s">
        <v>10</v>
      </c>
      <c r="J2891" t="s">
        <v>4150</v>
      </c>
      <c r="K2891">
        <v>50</v>
      </c>
      <c r="L2891">
        <v>79472120</v>
      </c>
      <c r="M2891" t="s">
        <v>2145</v>
      </c>
      <c r="N2891">
        <v>888</v>
      </c>
      <c r="O2891">
        <v>6203275.7987199537</v>
      </c>
      <c r="P2891" s="49" t="s">
        <v>34</v>
      </c>
      <c r="Q2891" s="49">
        <v>8750000</v>
      </c>
      <c r="R2891" s="49">
        <v>32.510452999999998</v>
      </c>
      <c r="S2891" s="49">
        <v>52.540310169999998</v>
      </c>
      <c r="T2891" s="49">
        <v>91.068026500905589</v>
      </c>
      <c r="U2891" s="49" t="s">
        <v>2146</v>
      </c>
      <c r="V2891" s="49">
        <v>0.38716777524115931</v>
      </c>
      <c r="W2891" s="49">
        <v>1.46361538099982</v>
      </c>
      <c r="X2891" s="49">
        <v>2.8030414572599698</v>
      </c>
      <c r="Y2891" s="49">
        <v>43.290639746693699</v>
      </c>
      <c r="Z2891" s="49">
        <v>0.42787999999999998</v>
      </c>
      <c r="AA2891" s="49">
        <v>144.40234570000001</v>
      </c>
      <c r="AB2891" s="49">
        <v>1.7927415840000001</v>
      </c>
      <c r="AC2891" s="51">
        <v>0.6227652678487694</v>
      </c>
      <c r="AD2891" s="53">
        <v>87500</v>
      </c>
      <c r="AE2891" s="51">
        <v>70.894580556799468</v>
      </c>
      <c r="AF2891" s="51">
        <v>187.93227270594573</v>
      </c>
      <c r="AG2891" s="51">
        <v>34.583175701928752</v>
      </c>
      <c r="AH2891" s="51">
        <v>0.13336930083177612</v>
      </c>
      <c r="AI2891" s="51">
        <v>0.1840193555049506</v>
      </c>
      <c r="AJ2891" s="51">
        <v>0.11715383591147577</v>
      </c>
      <c r="AK2891" s="51">
        <v>143.04507755484306</v>
      </c>
      <c r="AL2891" s="51">
        <v>87.662633118735371</v>
      </c>
      <c r="AM2891" s="51">
        <v>198.42752199095071</v>
      </c>
    </row>
    <row r="2892" spans="1:39">
      <c r="A2892" t="s">
        <v>5925</v>
      </c>
      <c r="B2892">
        <v>7</v>
      </c>
      <c r="C2892" t="s">
        <v>5926</v>
      </c>
      <c r="D2892" t="s">
        <v>4149</v>
      </c>
      <c r="E2892" t="s">
        <v>137</v>
      </c>
      <c r="F2892" t="s">
        <v>138</v>
      </c>
      <c r="G2892" t="s">
        <v>139</v>
      </c>
      <c r="H2892" t="s">
        <v>140</v>
      </c>
      <c r="I2892" t="s">
        <v>10</v>
      </c>
      <c r="J2892" t="s">
        <v>4150</v>
      </c>
      <c r="K2892">
        <v>50</v>
      </c>
      <c r="L2892">
        <v>79472120</v>
      </c>
      <c r="M2892" t="s">
        <v>2145</v>
      </c>
      <c r="N2892">
        <v>889</v>
      </c>
      <c r="O2892">
        <v>6210269.3452799534</v>
      </c>
      <c r="P2892" s="49" t="s">
        <v>34</v>
      </c>
      <c r="Q2892" s="49">
        <v>8750000</v>
      </c>
      <c r="R2892" s="49">
        <v>32.510452999999998</v>
      </c>
      <c r="S2892" s="49">
        <v>52.540310169999998</v>
      </c>
      <c r="T2892" s="49">
        <v>91.068026500905589</v>
      </c>
      <c r="U2892" s="49" t="s">
        <v>2146</v>
      </c>
      <c r="V2892" s="49">
        <v>0.38716777524115931</v>
      </c>
      <c r="W2892" s="49">
        <v>1.46361538099982</v>
      </c>
      <c r="X2892" s="49">
        <v>2.8030414572599698</v>
      </c>
      <c r="Y2892" s="49">
        <v>43.290639746693699</v>
      </c>
      <c r="Z2892" s="49">
        <v>0.42787999999999998</v>
      </c>
      <c r="AA2892" s="49">
        <v>144.40234570000001</v>
      </c>
      <c r="AB2892" s="49">
        <v>1.7927415840000001</v>
      </c>
      <c r="AC2892" s="51">
        <v>0.6227652678487694</v>
      </c>
      <c r="AD2892" s="53">
        <v>87500</v>
      </c>
      <c r="AE2892" s="51">
        <v>70.974506803199475</v>
      </c>
      <c r="AF2892" s="51">
        <v>188.1441467450731</v>
      </c>
      <c r="AG2892" s="51">
        <v>34.6113669331246</v>
      </c>
      <c r="AH2892" s="51">
        <v>0.13305656187023923</v>
      </c>
      <c r="AI2892" s="51">
        <v>0.18396196497157816</v>
      </c>
      <c r="AJ2892" s="51">
        <v>0.11715383591147577</v>
      </c>
      <c r="AK2892" s="51">
        <v>143.00046576237889</v>
      </c>
      <c r="AL2892" s="51">
        <v>87.635293574709081</v>
      </c>
      <c r="AM2892" s="51">
        <v>198.36563795004869</v>
      </c>
    </row>
    <row r="2893" spans="1:39">
      <c r="A2893" t="s">
        <v>5927</v>
      </c>
      <c r="B2893">
        <v>7</v>
      </c>
      <c r="C2893" t="s">
        <v>5928</v>
      </c>
      <c r="D2893" t="s">
        <v>4149</v>
      </c>
      <c r="E2893" t="s">
        <v>137</v>
      </c>
      <c r="F2893" t="s">
        <v>138</v>
      </c>
      <c r="G2893" t="s">
        <v>139</v>
      </c>
      <c r="H2893" t="s">
        <v>140</v>
      </c>
      <c r="I2893" t="s">
        <v>10</v>
      </c>
      <c r="J2893" t="s">
        <v>4150</v>
      </c>
      <c r="K2893">
        <v>50</v>
      </c>
      <c r="L2893">
        <v>79472120</v>
      </c>
      <c r="M2893" t="s">
        <v>2145</v>
      </c>
      <c r="N2893">
        <v>890</v>
      </c>
      <c r="O2893">
        <v>6217262.8918399531</v>
      </c>
      <c r="P2893" s="49" t="s">
        <v>34</v>
      </c>
      <c r="Q2893" s="49">
        <v>8750000</v>
      </c>
      <c r="R2893" s="49">
        <v>32.510452999999998</v>
      </c>
      <c r="S2893" s="49">
        <v>52.540310169999998</v>
      </c>
      <c r="T2893" s="49">
        <v>91.068026500905589</v>
      </c>
      <c r="U2893" s="49" t="s">
        <v>2146</v>
      </c>
      <c r="V2893" s="49">
        <v>0.38716777524115931</v>
      </c>
      <c r="W2893" s="49">
        <v>1.46361538099982</v>
      </c>
      <c r="X2893" s="49">
        <v>2.8030414572599698</v>
      </c>
      <c r="Y2893" s="49">
        <v>43.290639746693699</v>
      </c>
      <c r="Z2893" s="49">
        <v>0.42787999999999998</v>
      </c>
      <c r="AA2893" s="49">
        <v>144.40234570000001</v>
      </c>
      <c r="AB2893" s="49">
        <v>1.7927415840000001</v>
      </c>
      <c r="AC2893" s="51">
        <v>0.6227652678487694</v>
      </c>
      <c r="AD2893" s="53">
        <v>87500</v>
      </c>
      <c r="AE2893" s="51">
        <v>71.054433049599467</v>
      </c>
      <c r="AF2893" s="51">
        <v>188.35602078420041</v>
      </c>
      <c r="AG2893" s="51">
        <v>34.639491948656186</v>
      </c>
      <c r="AH2893" s="51">
        <v>0.13274403814375024</v>
      </c>
      <c r="AI2893" s="51">
        <v>0.18390435200551764</v>
      </c>
      <c r="AJ2893" s="51">
        <v>0.11715383591147577</v>
      </c>
      <c r="AK2893" s="51">
        <v>142.95568106472751</v>
      </c>
      <c r="AL2893" s="51">
        <v>87.607848068812231</v>
      </c>
      <c r="AM2893" s="51">
        <v>198.30351406064278</v>
      </c>
    </row>
    <row r="2894" spans="1:39">
      <c r="A2894" t="s">
        <v>5929</v>
      </c>
      <c r="B2894">
        <v>7</v>
      </c>
      <c r="C2894" t="s">
        <v>5930</v>
      </c>
      <c r="D2894" t="s">
        <v>4149</v>
      </c>
      <c r="E2894" t="s">
        <v>137</v>
      </c>
      <c r="F2894" t="s">
        <v>138</v>
      </c>
      <c r="G2894" t="s">
        <v>139</v>
      </c>
      <c r="H2894" t="s">
        <v>140</v>
      </c>
      <c r="I2894" t="s">
        <v>10</v>
      </c>
      <c r="J2894" t="s">
        <v>4150</v>
      </c>
      <c r="K2894">
        <v>50</v>
      </c>
      <c r="L2894">
        <v>79472120</v>
      </c>
      <c r="M2894" t="s">
        <v>2145</v>
      </c>
      <c r="N2894">
        <v>891</v>
      </c>
      <c r="O2894">
        <v>6224256.4383999528</v>
      </c>
      <c r="P2894" s="49" t="s">
        <v>34</v>
      </c>
      <c r="Q2894" s="49">
        <v>8750000</v>
      </c>
      <c r="R2894" s="49">
        <v>32.510452999999998</v>
      </c>
      <c r="S2894" s="49">
        <v>52.540310169999998</v>
      </c>
      <c r="T2894" s="49">
        <v>91.068026500905589</v>
      </c>
      <c r="U2894" s="49" t="s">
        <v>2146</v>
      </c>
      <c r="V2894" s="49">
        <v>0.38716777524115931</v>
      </c>
      <c r="W2894" s="49">
        <v>1.46361538099982</v>
      </c>
      <c r="X2894" s="49">
        <v>2.8030414572599698</v>
      </c>
      <c r="Y2894" s="49">
        <v>43.290639746693699</v>
      </c>
      <c r="Z2894" s="49">
        <v>0.42787999999999998</v>
      </c>
      <c r="AA2894" s="49">
        <v>144.40234570000001</v>
      </c>
      <c r="AB2894" s="49">
        <v>1.7927415840000001</v>
      </c>
      <c r="AC2894" s="51">
        <v>0.6227652678487694</v>
      </c>
      <c r="AD2894" s="53">
        <v>87500</v>
      </c>
      <c r="AE2894" s="51">
        <v>71.13435929599946</v>
      </c>
      <c r="AF2894" s="51">
        <v>188.56789482332772</v>
      </c>
      <c r="AG2894" s="51">
        <v>34.667550794617924</v>
      </c>
      <c r="AH2894" s="51">
        <v>0.13243173197296673</v>
      </c>
      <c r="AI2894" s="51">
        <v>0.18384651760098666</v>
      </c>
      <c r="AJ2894" s="51">
        <v>0.11715383591147577</v>
      </c>
      <c r="AK2894" s="51">
        <v>142.91072423473116</v>
      </c>
      <c r="AL2894" s="51">
        <v>87.580297074667484</v>
      </c>
      <c r="AM2894" s="51">
        <v>198.24115139479485</v>
      </c>
    </row>
    <row r="2895" spans="1:39">
      <c r="A2895" t="s">
        <v>5931</v>
      </c>
      <c r="B2895">
        <v>7</v>
      </c>
      <c r="C2895" t="s">
        <v>5932</v>
      </c>
      <c r="D2895" t="s">
        <v>4149</v>
      </c>
      <c r="E2895" t="s">
        <v>137</v>
      </c>
      <c r="F2895" t="s">
        <v>138</v>
      </c>
      <c r="G2895" t="s">
        <v>139</v>
      </c>
      <c r="H2895" t="s">
        <v>140</v>
      </c>
      <c r="I2895" t="s">
        <v>10</v>
      </c>
      <c r="J2895" t="s">
        <v>4150</v>
      </c>
      <c r="K2895">
        <v>50</v>
      </c>
      <c r="L2895">
        <v>79472120</v>
      </c>
      <c r="M2895" t="s">
        <v>2145</v>
      </c>
      <c r="N2895">
        <v>892</v>
      </c>
      <c r="O2895">
        <v>6231249.9849599525</v>
      </c>
      <c r="P2895" s="49" t="s">
        <v>34</v>
      </c>
      <c r="Q2895" s="49">
        <v>8750000</v>
      </c>
      <c r="R2895" s="49">
        <v>32.510452999999998</v>
      </c>
      <c r="S2895" s="49">
        <v>52.540310169999998</v>
      </c>
      <c r="T2895" s="49">
        <v>91.068026500905589</v>
      </c>
      <c r="U2895" s="49" t="s">
        <v>2146</v>
      </c>
      <c r="V2895" s="49">
        <v>0.38716777524115931</v>
      </c>
      <c r="W2895" s="49">
        <v>1.46361538099982</v>
      </c>
      <c r="X2895" s="49">
        <v>2.8030414572599698</v>
      </c>
      <c r="Y2895" s="49">
        <v>43.290639746693699</v>
      </c>
      <c r="Z2895" s="49">
        <v>0.42787999999999998</v>
      </c>
      <c r="AA2895" s="49">
        <v>144.40234570000001</v>
      </c>
      <c r="AB2895" s="49">
        <v>1.7927415840000001</v>
      </c>
      <c r="AC2895" s="51">
        <v>0.6227652678487694</v>
      </c>
      <c r="AD2895" s="53">
        <v>87500</v>
      </c>
      <c r="AE2895" s="51">
        <v>71.214285542399452</v>
      </c>
      <c r="AF2895" s="51">
        <v>188.77976886245506</v>
      </c>
      <c r="AG2895" s="51">
        <v>34.695543517593379</v>
      </c>
      <c r="AH2895" s="51">
        <v>0.13211964566659834</v>
      </c>
      <c r="AI2895" s="51">
        <v>0.18378846275033078</v>
      </c>
      <c r="AJ2895" s="51">
        <v>0.11715383591147577</v>
      </c>
      <c r="AK2895" s="51">
        <v>142.86559604377692</v>
      </c>
      <c r="AL2895" s="51">
        <v>87.552641065005645</v>
      </c>
      <c r="AM2895" s="51">
        <v>198.17855102254819</v>
      </c>
    </row>
    <row r="2896" spans="1:39">
      <c r="A2896" t="s">
        <v>5933</v>
      </c>
      <c r="B2896">
        <v>7</v>
      </c>
      <c r="C2896" t="s">
        <v>5934</v>
      </c>
      <c r="D2896" t="s">
        <v>4149</v>
      </c>
      <c r="E2896" t="s">
        <v>137</v>
      </c>
      <c r="F2896" t="s">
        <v>138</v>
      </c>
      <c r="G2896" t="s">
        <v>139</v>
      </c>
      <c r="H2896" t="s">
        <v>140</v>
      </c>
      <c r="I2896" t="s">
        <v>10</v>
      </c>
      <c r="J2896" t="s">
        <v>4150</v>
      </c>
      <c r="K2896">
        <v>50</v>
      </c>
      <c r="L2896">
        <v>79472120</v>
      </c>
      <c r="M2896" t="s">
        <v>2145</v>
      </c>
      <c r="N2896">
        <v>893</v>
      </c>
      <c r="O2896">
        <v>6238243.5315199522</v>
      </c>
      <c r="P2896" s="49" t="s">
        <v>34</v>
      </c>
      <c r="Q2896" s="49">
        <v>8750000</v>
      </c>
      <c r="R2896" s="49">
        <v>32.510452999999998</v>
      </c>
      <c r="S2896" s="49">
        <v>52.540310169999998</v>
      </c>
      <c r="T2896" s="49">
        <v>91.068026500905589</v>
      </c>
      <c r="U2896" s="49" t="s">
        <v>2146</v>
      </c>
      <c r="V2896" s="49">
        <v>0.38716777524115931</v>
      </c>
      <c r="W2896" s="49">
        <v>1.46361538099982</v>
      </c>
      <c r="X2896" s="49">
        <v>2.8030414572599698</v>
      </c>
      <c r="Y2896" s="49">
        <v>43.290639746693699</v>
      </c>
      <c r="Z2896" s="49">
        <v>0.42787999999999998</v>
      </c>
      <c r="AA2896" s="49">
        <v>144.40234570000001</v>
      </c>
      <c r="AB2896" s="49">
        <v>1.7927415840000001</v>
      </c>
      <c r="AC2896" s="51">
        <v>0.6227652678487694</v>
      </c>
      <c r="AD2896" s="53">
        <v>87500</v>
      </c>
      <c r="AE2896" s="51">
        <v>71.294211788799458</v>
      </c>
      <c r="AF2896" s="51">
        <v>188.9916429015824</v>
      </c>
      <c r="AG2896" s="51">
        <v>34.723470164652731</v>
      </c>
      <c r="AH2896" s="51">
        <v>0.13180778152139988</v>
      </c>
      <c r="AI2896" s="51">
        <v>0.18373018844402034</v>
      </c>
      <c r="AJ2896" s="51">
        <v>0.11715383591147577</v>
      </c>
      <c r="AK2896" s="51">
        <v>142.82029726179414</v>
      </c>
      <c r="AL2896" s="51">
        <v>87.524880511664264</v>
      </c>
      <c r="AM2896" s="51">
        <v>198.11571401192398</v>
      </c>
    </row>
    <row r="2897" spans="1:39">
      <c r="A2897" t="s">
        <v>5935</v>
      </c>
      <c r="B2897">
        <v>7</v>
      </c>
      <c r="C2897" t="s">
        <v>5936</v>
      </c>
      <c r="D2897" t="s">
        <v>4149</v>
      </c>
      <c r="E2897" t="s">
        <v>137</v>
      </c>
      <c r="F2897" t="s">
        <v>138</v>
      </c>
      <c r="G2897" t="s">
        <v>139</v>
      </c>
      <c r="H2897" t="s">
        <v>140</v>
      </c>
      <c r="I2897" t="s">
        <v>10</v>
      </c>
      <c r="J2897" t="s">
        <v>4150</v>
      </c>
      <c r="K2897">
        <v>50</v>
      </c>
      <c r="L2897">
        <v>79472120</v>
      </c>
      <c r="M2897" t="s">
        <v>2145</v>
      </c>
      <c r="N2897">
        <v>894</v>
      </c>
      <c r="O2897">
        <v>6245237.0780799519</v>
      </c>
      <c r="P2897" s="49" t="s">
        <v>34</v>
      </c>
      <c r="Q2897" s="49">
        <v>8750000</v>
      </c>
      <c r="R2897" s="49">
        <v>32.510452999999998</v>
      </c>
      <c r="S2897" s="49">
        <v>52.540310169999998</v>
      </c>
      <c r="T2897" s="49">
        <v>91.068026500905589</v>
      </c>
      <c r="U2897" s="49" t="s">
        <v>2146</v>
      </c>
      <c r="V2897" s="49">
        <v>0.38716777524115931</v>
      </c>
      <c r="W2897" s="49">
        <v>1.46361538099982</v>
      </c>
      <c r="X2897" s="49">
        <v>2.8030414572599698</v>
      </c>
      <c r="Y2897" s="49">
        <v>43.290639746693699</v>
      </c>
      <c r="Z2897" s="49">
        <v>0.42787999999999998</v>
      </c>
      <c r="AA2897" s="49">
        <v>144.40234570000001</v>
      </c>
      <c r="AB2897" s="49">
        <v>1.7927415840000001</v>
      </c>
      <c r="AC2897" s="51">
        <v>0.6227652678487694</v>
      </c>
      <c r="AD2897" s="53">
        <v>87500</v>
      </c>
      <c r="AE2897" s="51">
        <v>71.374138035199451</v>
      </c>
      <c r="AF2897" s="51">
        <v>189.2035169407097</v>
      </c>
      <c r="AG2897" s="51">
        <v>34.751330783350284</v>
      </c>
      <c r="AH2897" s="51">
        <v>0.13149614182231933</v>
      </c>
      <c r="AI2897" s="51">
        <v>0.18367169567064778</v>
      </c>
      <c r="AJ2897" s="51">
        <v>0.11715383591147577</v>
      </c>
      <c r="AK2897" s="51">
        <v>142.77482865725241</v>
      </c>
      <c r="AL2897" s="51">
        <v>87.497015885586293</v>
      </c>
      <c r="AM2897" s="51">
        <v>198.05264142891855</v>
      </c>
    </row>
    <row r="2898" spans="1:39">
      <c r="A2898" t="s">
        <v>5937</v>
      </c>
      <c r="B2898">
        <v>7</v>
      </c>
      <c r="C2898" t="s">
        <v>5938</v>
      </c>
      <c r="D2898" t="s">
        <v>4149</v>
      </c>
      <c r="E2898" t="s">
        <v>137</v>
      </c>
      <c r="F2898" t="s">
        <v>138</v>
      </c>
      <c r="G2898" t="s">
        <v>139</v>
      </c>
      <c r="H2898" t="s">
        <v>140</v>
      </c>
      <c r="I2898" t="s">
        <v>10</v>
      </c>
      <c r="J2898" t="s">
        <v>4150</v>
      </c>
      <c r="K2898">
        <v>50</v>
      </c>
      <c r="L2898">
        <v>79472120</v>
      </c>
      <c r="M2898" t="s">
        <v>2145</v>
      </c>
      <c r="N2898">
        <v>895</v>
      </c>
      <c r="O2898">
        <v>6252230.6246399516</v>
      </c>
      <c r="P2898" s="49" t="s">
        <v>34</v>
      </c>
      <c r="Q2898" s="49">
        <v>8750000</v>
      </c>
      <c r="R2898" s="49">
        <v>32.510452999999998</v>
      </c>
      <c r="S2898" s="49">
        <v>52.540310169999998</v>
      </c>
      <c r="T2898" s="49">
        <v>91.068026500905589</v>
      </c>
      <c r="U2898" s="49" t="s">
        <v>2146</v>
      </c>
      <c r="V2898" s="49">
        <v>0.38716777524115931</v>
      </c>
      <c r="W2898" s="49">
        <v>1.46361538099982</v>
      </c>
      <c r="X2898" s="49">
        <v>2.8030414572599698</v>
      </c>
      <c r="Y2898" s="49">
        <v>43.290639746693699</v>
      </c>
      <c r="Z2898" s="49">
        <v>0.42787999999999998</v>
      </c>
      <c r="AA2898" s="49">
        <v>144.40234570000001</v>
      </c>
      <c r="AB2898" s="49">
        <v>1.7927415840000001</v>
      </c>
      <c r="AC2898" s="51">
        <v>0.6227652678487694</v>
      </c>
      <c r="AD2898" s="53">
        <v>87500</v>
      </c>
      <c r="AE2898" s="51">
        <v>71.454064281599443</v>
      </c>
      <c r="AF2898" s="51">
        <v>189.41539097983704</v>
      </c>
      <c r="AG2898" s="51">
        <v>34.779125421721993</v>
      </c>
      <c r="AH2898" s="51">
        <v>0.13118472884261487</v>
      </c>
      <c r="AI2898" s="51">
        <v>0.18361298541692514</v>
      </c>
      <c r="AJ2898" s="51">
        <v>0.11715383591147577</v>
      </c>
      <c r="AK2898" s="51">
        <v>142.72919099715969</v>
      </c>
      <c r="AL2898" s="51">
        <v>87.469047656818873</v>
      </c>
      <c r="AM2898" s="51">
        <v>197.98933433750048</v>
      </c>
    </row>
    <row r="2899" spans="1:39">
      <c r="A2899" t="s">
        <v>5939</v>
      </c>
      <c r="B2899">
        <v>7</v>
      </c>
      <c r="C2899" t="s">
        <v>5940</v>
      </c>
      <c r="D2899" t="s">
        <v>4149</v>
      </c>
      <c r="E2899" t="s">
        <v>137</v>
      </c>
      <c r="F2899" t="s">
        <v>138</v>
      </c>
      <c r="G2899" t="s">
        <v>139</v>
      </c>
      <c r="H2899" t="s">
        <v>140</v>
      </c>
      <c r="I2899" t="s">
        <v>10</v>
      </c>
      <c r="J2899" t="s">
        <v>4150</v>
      </c>
      <c r="K2899">
        <v>50</v>
      </c>
      <c r="L2899">
        <v>79472120</v>
      </c>
      <c r="M2899" t="s">
        <v>2145</v>
      </c>
      <c r="N2899">
        <v>896</v>
      </c>
      <c r="O2899">
        <v>6259224.1711999513</v>
      </c>
      <c r="P2899" s="49" t="s">
        <v>34</v>
      </c>
      <c r="Q2899" s="49">
        <v>8750000</v>
      </c>
      <c r="R2899" s="49">
        <v>32.510452999999998</v>
      </c>
      <c r="S2899" s="49">
        <v>52.540310169999998</v>
      </c>
      <c r="T2899" s="49">
        <v>91.068026500905589</v>
      </c>
      <c r="U2899" s="49" t="s">
        <v>2146</v>
      </c>
      <c r="V2899" s="49">
        <v>0.38716777524115931</v>
      </c>
      <c r="W2899" s="49">
        <v>1.46361538099982</v>
      </c>
      <c r="X2899" s="49">
        <v>2.8030414572599698</v>
      </c>
      <c r="Y2899" s="49">
        <v>43.290639746693699</v>
      </c>
      <c r="Z2899" s="49">
        <v>0.42787999999999998</v>
      </c>
      <c r="AA2899" s="49">
        <v>144.40234570000001</v>
      </c>
      <c r="AB2899" s="49">
        <v>1.7927415840000001</v>
      </c>
      <c r="AC2899" s="51">
        <v>0.6227652678487694</v>
      </c>
      <c r="AD2899" s="53">
        <v>87500</v>
      </c>
      <c r="AE2899" s="51">
        <v>71.53399052799945</v>
      </c>
      <c r="AF2899" s="51">
        <v>189.62726501896438</v>
      </c>
      <c r="AG2899" s="51">
        <v>34.806854128282872</v>
      </c>
      <c r="AH2899" s="51">
        <v>0.13087354484337627</v>
      </c>
      <c r="AI2899" s="51">
        <v>0.18355405866768096</v>
      </c>
      <c r="AJ2899" s="51">
        <v>0.11715383591147577</v>
      </c>
      <c r="AK2899" s="51">
        <v>142.68338504705972</v>
      </c>
      <c r="AL2899" s="51">
        <v>87.440976294511913</v>
      </c>
      <c r="AM2899" s="51">
        <v>197.9257937996075</v>
      </c>
    </row>
    <row r="2900" spans="1:39">
      <c r="A2900" t="s">
        <v>5941</v>
      </c>
      <c r="B2900">
        <v>7</v>
      </c>
      <c r="C2900" t="s">
        <v>5942</v>
      </c>
      <c r="D2900" t="s">
        <v>4149</v>
      </c>
      <c r="E2900" t="s">
        <v>137</v>
      </c>
      <c r="F2900" t="s">
        <v>138</v>
      </c>
      <c r="G2900" t="s">
        <v>139</v>
      </c>
      <c r="H2900" t="s">
        <v>140</v>
      </c>
      <c r="I2900" t="s">
        <v>10</v>
      </c>
      <c r="J2900" t="s">
        <v>4150</v>
      </c>
      <c r="K2900">
        <v>50</v>
      </c>
      <c r="L2900">
        <v>79472120</v>
      </c>
      <c r="M2900" t="s">
        <v>2145</v>
      </c>
      <c r="N2900">
        <v>897</v>
      </c>
      <c r="O2900">
        <v>6266217.717759951</v>
      </c>
      <c r="P2900" s="49" t="s">
        <v>34</v>
      </c>
      <c r="Q2900" s="49">
        <v>8750000</v>
      </c>
      <c r="R2900" s="49">
        <v>32.510452999999998</v>
      </c>
      <c r="S2900" s="49">
        <v>52.540310169999998</v>
      </c>
      <c r="T2900" s="49">
        <v>91.068026500905589</v>
      </c>
      <c r="U2900" s="49" t="s">
        <v>2146</v>
      </c>
      <c r="V2900" s="49">
        <v>0.38716777524115931</v>
      </c>
      <c r="W2900" s="49">
        <v>1.46361538099982</v>
      </c>
      <c r="X2900" s="49">
        <v>2.8030414572599698</v>
      </c>
      <c r="Y2900" s="49">
        <v>43.290639746693699</v>
      </c>
      <c r="Z2900" s="49">
        <v>0.42787999999999998</v>
      </c>
      <c r="AA2900" s="49">
        <v>144.40234570000001</v>
      </c>
      <c r="AB2900" s="49">
        <v>1.7927415840000001</v>
      </c>
      <c r="AC2900" s="51">
        <v>0.6227652678487694</v>
      </c>
      <c r="AD2900" s="53">
        <v>87500</v>
      </c>
      <c r="AE2900" s="51">
        <v>71.613916774399442</v>
      </c>
      <c r="AF2900" s="51">
        <v>189.83913905809169</v>
      </c>
      <c r="AG2900" s="51">
        <v>34.834516952024558</v>
      </c>
      <c r="AH2900" s="51">
        <v>0.13056259207417101</v>
      </c>
      <c r="AI2900" s="51">
        <v>0.18349491640585786</v>
      </c>
      <c r="AJ2900" s="51">
        <v>0.11715383591147577</v>
      </c>
      <c r="AK2900" s="51">
        <v>142.6374115710303</v>
      </c>
      <c r="AL2900" s="51">
        <v>87.412802266916913</v>
      </c>
      <c r="AM2900" s="51">
        <v>197.86202087514368</v>
      </c>
    </row>
    <row r="2901" spans="1:39">
      <c r="A2901" t="s">
        <v>5943</v>
      </c>
      <c r="B2901">
        <v>7</v>
      </c>
      <c r="C2901" t="s">
        <v>5944</v>
      </c>
      <c r="D2901" t="s">
        <v>4149</v>
      </c>
      <c r="E2901" t="s">
        <v>137</v>
      </c>
      <c r="F2901" t="s">
        <v>138</v>
      </c>
      <c r="G2901" t="s">
        <v>139</v>
      </c>
      <c r="H2901" t="s">
        <v>140</v>
      </c>
      <c r="I2901" t="s">
        <v>10</v>
      </c>
      <c r="J2901" t="s">
        <v>4150</v>
      </c>
      <c r="K2901">
        <v>50</v>
      </c>
      <c r="L2901">
        <v>79472120</v>
      </c>
      <c r="M2901" t="s">
        <v>2145</v>
      </c>
      <c r="N2901">
        <v>898</v>
      </c>
      <c r="O2901">
        <v>6273211.2643199507</v>
      </c>
      <c r="P2901" s="49" t="s">
        <v>34</v>
      </c>
      <c r="Q2901" s="49">
        <v>8750000</v>
      </c>
      <c r="R2901" s="49">
        <v>32.510452999999998</v>
      </c>
      <c r="S2901" s="49">
        <v>52.540310169999998</v>
      </c>
      <c r="T2901" s="49">
        <v>91.068026500905589</v>
      </c>
      <c r="U2901" s="49" t="s">
        <v>2146</v>
      </c>
      <c r="V2901" s="49">
        <v>0.38716777524115931</v>
      </c>
      <c r="W2901" s="49">
        <v>1.46361538099982</v>
      </c>
      <c r="X2901" s="49">
        <v>2.8030414572599698</v>
      </c>
      <c r="Y2901" s="49">
        <v>43.290639746693699</v>
      </c>
      <c r="Z2901" s="49">
        <v>0.42787999999999998</v>
      </c>
      <c r="AA2901" s="49">
        <v>144.40234570000001</v>
      </c>
      <c r="AB2901" s="49">
        <v>1.7927415840000001</v>
      </c>
      <c r="AC2901" s="51">
        <v>0.6227652678487694</v>
      </c>
      <c r="AD2901" s="53">
        <v>87500</v>
      </c>
      <c r="AE2901" s="51">
        <v>71.693843020799434</v>
      </c>
      <c r="AF2901" s="51">
        <v>190.05101309721903</v>
      </c>
      <c r="AG2901" s="51">
        <v>34.862113942412797</v>
      </c>
      <c r="AH2901" s="51">
        <v>0.13025187277264225</v>
      </c>
      <c r="AI2901" s="51">
        <v>0.18343555961250979</v>
      </c>
      <c r="AJ2901" s="51">
        <v>0.11715383591147577</v>
      </c>
      <c r="AK2901" s="51">
        <v>142.59127133168113</v>
      </c>
      <c r="AL2901" s="51">
        <v>87.384526041385641</v>
      </c>
      <c r="AM2901" s="51">
        <v>197.79801662197659</v>
      </c>
    </row>
    <row r="2902" spans="1:39">
      <c r="A2902" t="s">
        <v>5945</v>
      </c>
      <c r="B2902">
        <v>7</v>
      </c>
      <c r="C2902" t="s">
        <v>5946</v>
      </c>
      <c r="D2902" t="s">
        <v>4149</v>
      </c>
      <c r="E2902" t="s">
        <v>137</v>
      </c>
      <c r="F2902" t="s">
        <v>138</v>
      </c>
      <c r="G2902" t="s">
        <v>139</v>
      </c>
      <c r="H2902" t="s">
        <v>140</v>
      </c>
      <c r="I2902" t="s">
        <v>10</v>
      </c>
      <c r="J2902" t="s">
        <v>4150</v>
      </c>
      <c r="K2902">
        <v>50</v>
      </c>
      <c r="L2902">
        <v>79472120</v>
      </c>
      <c r="M2902" t="s">
        <v>2145</v>
      </c>
      <c r="N2902">
        <v>899</v>
      </c>
      <c r="O2902">
        <v>6280204.8108799504</v>
      </c>
      <c r="P2902" s="49" t="s">
        <v>34</v>
      </c>
      <c r="Q2902" s="49">
        <v>8750000</v>
      </c>
      <c r="R2902" s="49">
        <v>32.510452999999998</v>
      </c>
      <c r="S2902" s="49">
        <v>52.540310169999998</v>
      </c>
      <c r="T2902" s="49">
        <v>91.068026500905589</v>
      </c>
      <c r="U2902" s="49" t="s">
        <v>2146</v>
      </c>
      <c r="V2902" s="49">
        <v>0.38716777524115931</v>
      </c>
      <c r="W2902" s="49">
        <v>1.46361538099982</v>
      </c>
      <c r="X2902" s="49">
        <v>2.8030414572599698</v>
      </c>
      <c r="Y2902" s="49">
        <v>43.290639746693699</v>
      </c>
      <c r="Z2902" s="49">
        <v>0.42787999999999998</v>
      </c>
      <c r="AA2902" s="49">
        <v>144.40234570000001</v>
      </c>
      <c r="AB2902" s="49">
        <v>1.7927415840000001</v>
      </c>
      <c r="AC2902" s="51">
        <v>0.6227652678487694</v>
      </c>
      <c r="AD2902" s="53">
        <v>87500</v>
      </c>
      <c r="AE2902" s="51">
        <v>71.773769267199427</v>
      </c>
      <c r="AF2902" s="51">
        <v>190.26288713634634</v>
      </c>
      <c r="AG2902" s="51">
        <v>34.889645149384933</v>
      </c>
      <c r="AH2902" s="51">
        <v>0.12994138916468401</v>
      </c>
      <c r="AI2902" s="51">
        <v>0.18337598926679952</v>
      </c>
      <c r="AJ2902" s="51">
        <v>0.11715383591147577</v>
      </c>
      <c r="AK2902" s="51">
        <v>142.54496509015172</v>
      </c>
      <c r="AL2902" s="51">
        <v>87.356148084368968</v>
      </c>
      <c r="AM2902" s="51">
        <v>197.73378209593449</v>
      </c>
    </row>
    <row r="2903" spans="1:39">
      <c r="A2903" t="s">
        <v>5947</v>
      </c>
      <c r="B2903">
        <v>7</v>
      </c>
      <c r="C2903" t="s">
        <v>5948</v>
      </c>
      <c r="D2903" t="s">
        <v>4149</v>
      </c>
      <c r="E2903" t="s">
        <v>137</v>
      </c>
      <c r="F2903" t="s">
        <v>138</v>
      </c>
      <c r="G2903" t="s">
        <v>139</v>
      </c>
      <c r="H2903" t="s">
        <v>140</v>
      </c>
      <c r="I2903" t="s">
        <v>10</v>
      </c>
      <c r="J2903" t="s">
        <v>4150</v>
      </c>
      <c r="K2903">
        <v>50</v>
      </c>
      <c r="L2903">
        <v>79472120</v>
      </c>
      <c r="M2903" t="s">
        <v>2145</v>
      </c>
      <c r="N2903">
        <v>900</v>
      </c>
      <c r="O2903">
        <v>6287198.3574399501</v>
      </c>
      <c r="P2903" s="49" t="s">
        <v>34</v>
      </c>
      <c r="Q2903" s="49">
        <v>8750000</v>
      </c>
      <c r="R2903" s="49">
        <v>32.510452999999998</v>
      </c>
      <c r="S2903" s="49">
        <v>52.540310169999998</v>
      </c>
      <c r="T2903" s="49">
        <v>91.068026500905589</v>
      </c>
      <c r="U2903" s="49" t="s">
        <v>2146</v>
      </c>
      <c r="V2903" s="49">
        <v>0.38716777524115931</v>
      </c>
      <c r="W2903" s="49">
        <v>1.46361538099982</v>
      </c>
      <c r="X2903" s="49">
        <v>2.8030414572599698</v>
      </c>
      <c r="Y2903" s="49">
        <v>43.290639746693699</v>
      </c>
      <c r="Z2903" s="49">
        <v>0.42787999999999998</v>
      </c>
      <c r="AA2903" s="49">
        <v>144.40234570000001</v>
      </c>
      <c r="AB2903" s="49">
        <v>1.7927415840000001</v>
      </c>
      <c r="AC2903" s="51">
        <v>0.6227652678487694</v>
      </c>
      <c r="AD2903" s="53">
        <v>87500</v>
      </c>
      <c r="AE2903" s="51">
        <v>71.853695513599433</v>
      </c>
      <c r="AF2903" s="51">
        <v>190.47476117547367</v>
      </c>
      <c r="AG2903" s="51">
        <v>34.917110623347391</v>
      </c>
      <c r="AH2903" s="51">
        <v>0.12963114346421217</v>
      </c>
      <c r="AI2903" s="51">
        <v>0.18331620634599574</v>
      </c>
      <c r="AJ2903" s="51">
        <v>0.11715383591147577</v>
      </c>
      <c r="AK2903" s="51">
        <v>142.49849360610938</v>
      </c>
      <c r="AL2903" s="51">
        <v>87.327668861415447</v>
      </c>
      <c r="AM2903" s="51">
        <v>197.66931835080331</v>
      </c>
    </row>
    <row r="2904" spans="1:39">
      <c r="A2904" t="s">
        <v>5949</v>
      </c>
      <c r="B2904">
        <v>7</v>
      </c>
      <c r="C2904" t="s">
        <v>5950</v>
      </c>
      <c r="D2904" t="s">
        <v>4149</v>
      </c>
      <c r="E2904" t="s">
        <v>137</v>
      </c>
      <c r="F2904" t="s">
        <v>138</v>
      </c>
      <c r="G2904" t="s">
        <v>139</v>
      </c>
      <c r="H2904" t="s">
        <v>140</v>
      </c>
      <c r="I2904" t="s">
        <v>10</v>
      </c>
      <c r="J2904" t="s">
        <v>4150</v>
      </c>
      <c r="K2904">
        <v>50</v>
      </c>
      <c r="L2904">
        <v>79472120</v>
      </c>
      <c r="M2904" t="s">
        <v>2145</v>
      </c>
      <c r="N2904">
        <v>901</v>
      </c>
      <c r="O2904">
        <v>6294191.9039999498</v>
      </c>
      <c r="P2904" s="49" t="s">
        <v>34</v>
      </c>
      <c r="Q2904" s="49">
        <v>8750000</v>
      </c>
      <c r="R2904" s="49">
        <v>32.510452999999998</v>
      </c>
      <c r="S2904" s="49">
        <v>52.540310169999998</v>
      </c>
      <c r="T2904" s="49">
        <v>91.068026500905589</v>
      </c>
      <c r="U2904" s="49" t="s">
        <v>2146</v>
      </c>
      <c r="V2904" s="49">
        <v>0.38716777524115931</v>
      </c>
      <c r="W2904" s="49">
        <v>1.46361538099982</v>
      </c>
      <c r="X2904" s="49">
        <v>2.8030414572599698</v>
      </c>
      <c r="Y2904" s="49">
        <v>43.290639746693699</v>
      </c>
      <c r="Z2904" s="49">
        <v>0.42787999999999998</v>
      </c>
      <c r="AA2904" s="49">
        <v>144.40234570000001</v>
      </c>
      <c r="AB2904" s="49">
        <v>1.7927415840000001</v>
      </c>
      <c r="AC2904" s="51">
        <v>0.6227652678487694</v>
      </c>
      <c r="AD2904" s="53">
        <v>87500</v>
      </c>
      <c r="AE2904" s="51">
        <v>71.933621759999426</v>
      </c>
      <c r="AF2904" s="51">
        <v>190.68663521460101</v>
      </c>
      <c r="AG2904" s="51">
        <v>34.944510415173241</v>
      </c>
      <c r="AH2904" s="51">
        <v>0.12932113787372843</v>
      </c>
      <c r="AI2904" s="51">
        <v>0.183256211825471</v>
      </c>
      <c r="AJ2904" s="51">
        <v>0.11715383591147577</v>
      </c>
      <c r="AK2904" s="51">
        <v>142.45185763774737</v>
      </c>
      <c r="AL2904" s="51">
        <v>87.299088837170373</v>
      </c>
      <c r="AM2904" s="51">
        <v>197.60462643832435</v>
      </c>
    </row>
    <row r="2905" spans="1:39">
      <c r="A2905" t="s">
        <v>5951</v>
      </c>
      <c r="B2905">
        <v>7</v>
      </c>
      <c r="C2905" t="s">
        <v>5952</v>
      </c>
      <c r="D2905" t="s">
        <v>4149</v>
      </c>
      <c r="E2905" t="s">
        <v>137</v>
      </c>
      <c r="F2905" t="s">
        <v>138</v>
      </c>
      <c r="G2905" t="s">
        <v>139</v>
      </c>
      <c r="H2905" t="s">
        <v>140</v>
      </c>
      <c r="I2905" t="s">
        <v>10</v>
      </c>
      <c r="J2905" t="s">
        <v>4150</v>
      </c>
      <c r="K2905">
        <v>50</v>
      </c>
      <c r="L2905">
        <v>79472120</v>
      </c>
      <c r="M2905" t="s">
        <v>2145</v>
      </c>
      <c r="N2905">
        <v>902</v>
      </c>
      <c r="O2905">
        <v>6301185.4505599495</v>
      </c>
      <c r="P2905" s="49" t="s">
        <v>34</v>
      </c>
      <c r="Q2905" s="49">
        <v>8750000</v>
      </c>
      <c r="R2905" s="49">
        <v>32.510452999999998</v>
      </c>
      <c r="S2905" s="49">
        <v>52.540310169999998</v>
      </c>
      <c r="T2905" s="49">
        <v>91.068026500905589</v>
      </c>
      <c r="U2905" s="49" t="s">
        <v>2146</v>
      </c>
      <c r="V2905" s="49">
        <v>0.38716777524115931</v>
      </c>
      <c r="W2905" s="49">
        <v>1.46361538099982</v>
      </c>
      <c r="X2905" s="49">
        <v>2.8030414572599698</v>
      </c>
      <c r="Y2905" s="49">
        <v>43.290639746693699</v>
      </c>
      <c r="Z2905" s="49">
        <v>0.42787999999999998</v>
      </c>
      <c r="AA2905" s="49">
        <v>144.40234570000001</v>
      </c>
      <c r="AB2905" s="49">
        <v>1.7927415840000001</v>
      </c>
      <c r="AC2905" s="51">
        <v>0.6227652678487694</v>
      </c>
      <c r="AD2905" s="53">
        <v>87500</v>
      </c>
      <c r="AE2905" s="51">
        <v>72.013548006399418</v>
      </c>
      <c r="AF2905" s="51">
        <v>190.89850925372832</v>
      </c>
      <c r="AG2905" s="51">
        <v>34.971844576199643</v>
      </c>
      <c r="AH2905" s="51">
        <v>0.12901137458364251</v>
      </c>
      <c r="AI2905" s="51">
        <v>0.18319600667869873</v>
      </c>
      <c r="AJ2905" s="51">
        <v>0.11715383591147577</v>
      </c>
      <c r="AK2905" s="51">
        <v>142.40505794178273</v>
      </c>
      <c r="AL2905" s="51">
        <v>87.270408475374325</v>
      </c>
      <c r="AM2905" s="51">
        <v>197.53970740819113</v>
      </c>
    </row>
    <row r="2906" spans="1:39">
      <c r="A2906" t="s">
        <v>5953</v>
      </c>
      <c r="B2906">
        <v>7</v>
      </c>
      <c r="C2906" t="s">
        <v>5954</v>
      </c>
      <c r="D2906" t="s">
        <v>4149</v>
      </c>
      <c r="E2906" t="s">
        <v>137</v>
      </c>
      <c r="F2906" t="s">
        <v>138</v>
      </c>
      <c r="G2906" t="s">
        <v>139</v>
      </c>
      <c r="H2906" t="s">
        <v>140</v>
      </c>
      <c r="I2906" t="s">
        <v>10</v>
      </c>
      <c r="J2906" t="s">
        <v>4150</v>
      </c>
      <c r="K2906">
        <v>50</v>
      </c>
      <c r="L2906">
        <v>79472120</v>
      </c>
      <c r="M2906" t="s">
        <v>2145</v>
      </c>
      <c r="N2906">
        <v>903</v>
      </c>
      <c r="O2906">
        <v>6308178.9971199492</v>
      </c>
      <c r="P2906" s="49" t="s">
        <v>34</v>
      </c>
      <c r="Q2906" s="49">
        <v>8750000</v>
      </c>
      <c r="R2906" s="49">
        <v>32.510452999999998</v>
      </c>
      <c r="S2906" s="49">
        <v>52.540310169999998</v>
      </c>
      <c r="T2906" s="49">
        <v>91.068026500905589</v>
      </c>
      <c r="U2906" s="49" t="s">
        <v>2146</v>
      </c>
      <c r="V2906" s="49">
        <v>0.38716777524115931</v>
      </c>
      <c r="W2906" s="49">
        <v>1.46361538099982</v>
      </c>
      <c r="X2906" s="49">
        <v>2.8030414572599698</v>
      </c>
      <c r="Y2906" s="49">
        <v>43.290639746693699</v>
      </c>
      <c r="Z2906" s="49">
        <v>0.42787999999999998</v>
      </c>
      <c r="AA2906" s="49">
        <v>144.40234570000001</v>
      </c>
      <c r="AB2906" s="49">
        <v>1.7927415840000001</v>
      </c>
      <c r="AC2906" s="51">
        <v>0.6227652678487694</v>
      </c>
      <c r="AD2906" s="53">
        <v>87500</v>
      </c>
      <c r="AE2906" s="51">
        <v>72.093474252799425</v>
      </c>
      <c r="AF2906" s="51">
        <v>191.11038329285566</v>
      </c>
      <c r="AG2906" s="51">
        <v>34.999113158225406</v>
      </c>
      <c r="AH2906" s="51">
        <v>0.12870185577277593</v>
      </c>
      <c r="AI2906" s="51">
        <v>0.18313559187725093</v>
      </c>
      <c r="AJ2906" s="51">
        <v>0.11715383591147577</v>
      </c>
      <c r="AK2906" s="51">
        <v>142.35809527345447</v>
      </c>
      <c r="AL2906" s="51">
        <v>87.241628238862106</v>
      </c>
      <c r="AM2906" s="51">
        <v>197.47456230804681</v>
      </c>
    </row>
    <row r="2907" spans="1:39">
      <c r="A2907" t="s">
        <v>5955</v>
      </c>
      <c r="B2907">
        <v>7</v>
      </c>
      <c r="C2907" t="s">
        <v>5956</v>
      </c>
      <c r="D2907" t="s">
        <v>4149</v>
      </c>
      <c r="E2907" t="s">
        <v>137</v>
      </c>
      <c r="F2907" t="s">
        <v>138</v>
      </c>
      <c r="G2907" t="s">
        <v>139</v>
      </c>
      <c r="H2907" t="s">
        <v>140</v>
      </c>
      <c r="I2907" t="s">
        <v>10</v>
      </c>
      <c r="J2907" t="s">
        <v>4150</v>
      </c>
      <c r="K2907">
        <v>50</v>
      </c>
      <c r="L2907">
        <v>79472120</v>
      </c>
      <c r="M2907" t="s">
        <v>2145</v>
      </c>
      <c r="N2907">
        <v>904</v>
      </c>
      <c r="O2907">
        <v>6315172.5436799489</v>
      </c>
      <c r="P2907" s="49" t="s">
        <v>34</v>
      </c>
      <c r="Q2907" s="49">
        <v>8750000</v>
      </c>
      <c r="R2907" s="49">
        <v>32.510452999999998</v>
      </c>
      <c r="S2907" s="49">
        <v>52.540310169999998</v>
      </c>
      <c r="T2907" s="49">
        <v>91.068026500905589</v>
      </c>
      <c r="U2907" s="49" t="s">
        <v>2146</v>
      </c>
      <c r="V2907" s="49">
        <v>0.38716777524115931</v>
      </c>
      <c r="W2907" s="49">
        <v>1.46361538099982</v>
      </c>
      <c r="X2907" s="49">
        <v>2.8030414572599698</v>
      </c>
      <c r="Y2907" s="49">
        <v>43.290639746693699</v>
      </c>
      <c r="Z2907" s="49">
        <v>0.42787999999999998</v>
      </c>
      <c r="AA2907" s="49">
        <v>144.40234570000001</v>
      </c>
      <c r="AB2907" s="49">
        <v>1.7927415840000001</v>
      </c>
      <c r="AC2907" s="51">
        <v>0.6227652678487694</v>
      </c>
      <c r="AD2907" s="53">
        <v>87500</v>
      </c>
      <c r="AE2907" s="51">
        <v>72.173400499199417</v>
      </c>
      <c r="AF2907" s="51">
        <v>191.322257331983</v>
      </c>
      <c r="AG2907" s="51">
        <v>35.026316213508466</v>
      </c>
      <c r="AH2907" s="51">
        <v>0.12839258360818231</v>
      </c>
      <c r="AI2907" s="51">
        <v>0.18307496839079568</v>
      </c>
      <c r="AJ2907" s="51">
        <v>0.11715383591147577</v>
      </c>
      <c r="AK2907" s="51">
        <v>142.31097038652155</v>
      </c>
      <c r="AL2907" s="51">
        <v>87.2127485895615</v>
      </c>
      <c r="AM2907" s="51">
        <v>197.40919218348159</v>
      </c>
    </row>
    <row r="2908" spans="1:39">
      <c r="A2908" t="s">
        <v>5957</v>
      </c>
      <c r="B2908">
        <v>7</v>
      </c>
      <c r="C2908" t="s">
        <v>5958</v>
      </c>
      <c r="D2908" t="s">
        <v>4149</v>
      </c>
      <c r="E2908" t="s">
        <v>137</v>
      </c>
      <c r="F2908" t="s">
        <v>138</v>
      </c>
      <c r="G2908" t="s">
        <v>139</v>
      </c>
      <c r="H2908" t="s">
        <v>140</v>
      </c>
      <c r="I2908" t="s">
        <v>10</v>
      </c>
      <c r="J2908" t="s">
        <v>4150</v>
      </c>
      <c r="K2908">
        <v>50</v>
      </c>
      <c r="L2908">
        <v>79472120</v>
      </c>
      <c r="M2908" t="s">
        <v>2145</v>
      </c>
      <c r="N2908">
        <v>905</v>
      </c>
      <c r="O2908">
        <v>6322166.0902399486</v>
      </c>
      <c r="P2908" s="49" t="s">
        <v>34</v>
      </c>
      <c r="Q2908" s="49">
        <v>8750000</v>
      </c>
      <c r="R2908" s="49">
        <v>32.510452999999998</v>
      </c>
      <c r="S2908" s="49">
        <v>52.540310169999998</v>
      </c>
      <c r="T2908" s="49">
        <v>91.068026500905589</v>
      </c>
      <c r="U2908" s="49" t="s">
        <v>2146</v>
      </c>
      <c r="V2908" s="49">
        <v>0.38716777524115931</v>
      </c>
      <c r="W2908" s="49">
        <v>1.46361538099982</v>
      </c>
      <c r="X2908" s="49">
        <v>2.8030414572599698</v>
      </c>
      <c r="Y2908" s="49">
        <v>43.290639746693699</v>
      </c>
      <c r="Z2908" s="49">
        <v>0.42787999999999998</v>
      </c>
      <c r="AA2908" s="49">
        <v>144.40234570000001</v>
      </c>
      <c r="AB2908" s="49">
        <v>1.7927415840000001</v>
      </c>
      <c r="AC2908" s="51">
        <v>0.6227652678487694</v>
      </c>
      <c r="AD2908" s="53">
        <v>87500</v>
      </c>
      <c r="AE2908" s="51">
        <v>72.253326745599409</v>
      </c>
      <c r="AF2908" s="51">
        <v>191.53413137111031</v>
      </c>
      <c r="AG2908" s="51">
        <v>35.053453794763435</v>
      </c>
      <c r="AH2908" s="51">
        <v>0.12808356024525971</v>
      </c>
      <c r="AI2908" s="51">
        <v>0.18301413718709489</v>
      </c>
      <c r="AJ2908" s="51">
        <v>0.11715383591147577</v>
      </c>
      <c r="AK2908" s="51">
        <v>142.26368403326128</v>
      </c>
      <c r="AL2908" s="51">
        <v>87.183769988492287</v>
      </c>
      <c r="AM2908" s="51">
        <v>197.34359807803028</v>
      </c>
    </row>
    <row r="2909" spans="1:39">
      <c r="A2909" t="s">
        <v>5959</v>
      </c>
      <c r="B2909">
        <v>7</v>
      </c>
      <c r="C2909" t="s">
        <v>5960</v>
      </c>
      <c r="D2909" t="s">
        <v>4149</v>
      </c>
      <c r="E2909" t="s">
        <v>137</v>
      </c>
      <c r="F2909" t="s">
        <v>138</v>
      </c>
      <c r="G2909" t="s">
        <v>139</v>
      </c>
      <c r="H2909" t="s">
        <v>140</v>
      </c>
      <c r="I2909" t="s">
        <v>10</v>
      </c>
      <c r="J2909" t="s">
        <v>4150</v>
      </c>
      <c r="K2909">
        <v>50</v>
      </c>
      <c r="L2909">
        <v>79472120</v>
      </c>
      <c r="M2909" t="s">
        <v>2145</v>
      </c>
      <c r="N2909">
        <v>906</v>
      </c>
      <c r="O2909">
        <v>6329159.6367999483</v>
      </c>
      <c r="P2909" s="49" t="s">
        <v>34</v>
      </c>
      <c r="Q2909" s="49">
        <v>8750000</v>
      </c>
      <c r="R2909" s="49">
        <v>32.510452999999998</v>
      </c>
      <c r="S2909" s="49">
        <v>52.540310169999998</v>
      </c>
      <c r="T2909" s="49">
        <v>91.068026500905589</v>
      </c>
      <c r="U2909" s="49" t="s">
        <v>2146</v>
      </c>
      <c r="V2909" s="49">
        <v>0.38716777524115931</v>
      </c>
      <c r="W2909" s="49">
        <v>1.46361538099982</v>
      </c>
      <c r="X2909" s="49">
        <v>2.8030414572599698</v>
      </c>
      <c r="Y2909" s="49">
        <v>43.290639746693699</v>
      </c>
      <c r="Z2909" s="49">
        <v>0.42787999999999998</v>
      </c>
      <c r="AA2909" s="49">
        <v>144.40234570000001</v>
      </c>
      <c r="AB2909" s="49">
        <v>1.7927415840000001</v>
      </c>
      <c r="AC2909" s="51">
        <v>0.6227652678487694</v>
      </c>
      <c r="AD2909" s="53">
        <v>87500</v>
      </c>
      <c r="AE2909" s="51">
        <v>72.333252991999416</v>
      </c>
      <c r="AF2909" s="51">
        <v>191.74600541023764</v>
      </c>
      <c r="AG2909" s="51">
        <v>35.080525955159082</v>
      </c>
      <c r="AH2909" s="51">
        <v>0.12777478782748303</v>
      </c>
      <c r="AI2909" s="51">
        <v>0.1829530992320014</v>
      </c>
      <c r="AJ2909" s="51">
        <v>0.11715383591147577</v>
      </c>
      <c r="AK2909" s="51">
        <v>142.21623696446693</v>
      </c>
      <c r="AL2909" s="51">
        <v>87.154692895764754</v>
      </c>
      <c r="AM2909" s="51">
        <v>197.27778103316911</v>
      </c>
    </row>
    <row r="2910" spans="1:39">
      <c r="A2910" t="s">
        <v>5961</v>
      </c>
      <c r="B2910">
        <v>7</v>
      </c>
      <c r="C2910" t="s">
        <v>5962</v>
      </c>
      <c r="D2910" t="s">
        <v>4149</v>
      </c>
      <c r="E2910" t="s">
        <v>137</v>
      </c>
      <c r="F2910" t="s">
        <v>138</v>
      </c>
      <c r="G2910" t="s">
        <v>139</v>
      </c>
      <c r="H2910" t="s">
        <v>140</v>
      </c>
      <c r="I2910" t="s">
        <v>10</v>
      </c>
      <c r="J2910" t="s">
        <v>4150</v>
      </c>
      <c r="K2910">
        <v>50</v>
      </c>
      <c r="L2910">
        <v>79472120</v>
      </c>
      <c r="M2910" t="s">
        <v>2145</v>
      </c>
      <c r="N2910">
        <v>907</v>
      </c>
      <c r="O2910">
        <v>6336153.183359948</v>
      </c>
      <c r="P2910" s="49" t="s">
        <v>34</v>
      </c>
      <c r="Q2910" s="49">
        <v>8750000</v>
      </c>
      <c r="R2910" s="49">
        <v>32.510452999999998</v>
      </c>
      <c r="S2910" s="49">
        <v>52.540310169999998</v>
      </c>
      <c r="T2910" s="49">
        <v>91.068026500905589</v>
      </c>
      <c r="U2910" s="49" t="s">
        <v>2146</v>
      </c>
      <c r="V2910" s="49">
        <v>0.38716777524115931</v>
      </c>
      <c r="W2910" s="49">
        <v>1.46361538099982</v>
      </c>
      <c r="X2910" s="49">
        <v>2.8030414572599698</v>
      </c>
      <c r="Y2910" s="49">
        <v>43.290639746693699</v>
      </c>
      <c r="Z2910" s="49">
        <v>0.42787999999999998</v>
      </c>
      <c r="AA2910" s="49">
        <v>144.40234570000001</v>
      </c>
      <c r="AB2910" s="49">
        <v>1.7927415840000001</v>
      </c>
      <c r="AC2910" s="51">
        <v>0.6227652678487694</v>
      </c>
      <c r="AD2910" s="53">
        <v>87500</v>
      </c>
      <c r="AE2910" s="51">
        <v>72.413179238399408</v>
      </c>
      <c r="AF2910" s="51">
        <v>191.95787944936498</v>
      </c>
      <c r="AG2910" s="51">
        <v>35.107532748315926</v>
      </c>
      <c r="AH2910" s="51">
        <v>0.1274662684870615</v>
      </c>
      <c r="AI2910" s="51">
        <v>0.1828918554894573</v>
      </c>
      <c r="AJ2910" s="51">
        <v>0.11715383591147577</v>
      </c>
      <c r="AK2910" s="51">
        <v>142.16862992944647</v>
      </c>
      <c r="AL2910" s="51">
        <v>87.125517770578981</v>
      </c>
      <c r="AM2910" s="51">
        <v>197.21174208831391</v>
      </c>
    </row>
    <row r="2911" spans="1:39">
      <c r="A2911" t="s">
        <v>5963</v>
      </c>
      <c r="B2911">
        <v>7</v>
      </c>
      <c r="C2911" t="s">
        <v>5964</v>
      </c>
      <c r="D2911" t="s">
        <v>4149</v>
      </c>
      <c r="E2911" t="s">
        <v>137</v>
      </c>
      <c r="F2911" t="s">
        <v>138</v>
      </c>
      <c r="G2911" t="s">
        <v>139</v>
      </c>
      <c r="H2911" t="s">
        <v>140</v>
      </c>
      <c r="I2911" t="s">
        <v>10</v>
      </c>
      <c r="J2911" t="s">
        <v>4150</v>
      </c>
      <c r="K2911">
        <v>50</v>
      </c>
      <c r="L2911">
        <v>79472120</v>
      </c>
      <c r="M2911" t="s">
        <v>2145</v>
      </c>
      <c r="N2911">
        <v>908</v>
      </c>
      <c r="O2911">
        <v>6343146.7299199477</v>
      </c>
      <c r="P2911" s="49" t="s">
        <v>34</v>
      </c>
      <c r="Q2911" s="49">
        <v>8750000</v>
      </c>
      <c r="R2911" s="49">
        <v>32.510452999999998</v>
      </c>
      <c r="S2911" s="49">
        <v>52.540310169999998</v>
      </c>
      <c r="T2911" s="49">
        <v>91.068026500905589</v>
      </c>
      <c r="U2911" s="49" t="s">
        <v>2146</v>
      </c>
      <c r="V2911" s="49">
        <v>0.38716777524115931</v>
      </c>
      <c r="W2911" s="49">
        <v>1.46361538099982</v>
      </c>
      <c r="X2911" s="49">
        <v>2.8030414572599698</v>
      </c>
      <c r="Y2911" s="49">
        <v>43.290639746693699</v>
      </c>
      <c r="Z2911" s="49">
        <v>0.42787999999999998</v>
      </c>
      <c r="AA2911" s="49">
        <v>144.40234570000001</v>
      </c>
      <c r="AB2911" s="49">
        <v>1.7927415840000001</v>
      </c>
      <c r="AC2911" s="51">
        <v>0.6227652678487694</v>
      </c>
      <c r="AD2911" s="53">
        <v>87500</v>
      </c>
      <c r="AE2911" s="51">
        <v>72.493105484799401</v>
      </c>
      <c r="AF2911" s="51">
        <v>192.16975348849229</v>
      </c>
      <c r="AG2911" s="51">
        <v>35.13447422830366</v>
      </c>
      <c r="AH2911" s="51">
        <v>0.12715800434401259</v>
      </c>
      <c r="AI2911" s="51">
        <v>0.182830406921491</v>
      </c>
      <c r="AJ2911" s="51">
        <v>0.11715383591147577</v>
      </c>
      <c r="AK2911" s="51">
        <v>142.12086367602026</v>
      </c>
      <c r="AL2911" s="51">
        <v>87.096245071223407</v>
      </c>
      <c r="AM2911" s="51">
        <v>197.14548228081711</v>
      </c>
    </row>
    <row r="2912" spans="1:39">
      <c r="A2912" t="s">
        <v>5965</v>
      </c>
      <c r="B2912">
        <v>7</v>
      </c>
      <c r="C2912" t="s">
        <v>5966</v>
      </c>
      <c r="D2912" t="s">
        <v>4149</v>
      </c>
      <c r="E2912" t="s">
        <v>137</v>
      </c>
      <c r="F2912" t="s">
        <v>138</v>
      </c>
      <c r="G2912" t="s">
        <v>139</v>
      </c>
      <c r="H2912" t="s">
        <v>140</v>
      </c>
      <c r="I2912" t="s">
        <v>10</v>
      </c>
      <c r="J2912" t="s">
        <v>4150</v>
      </c>
      <c r="K2912">
        <v>50</v>
      </c>
      <c r="L2912">
        <v>79472120</v>
      </c>
      <c r="M2912" t="s">
        <v>2145</v>
      </c>
      <c r="N2912">
        <v>909</v>
      </c>
      <c r="O2912">
        <v>6350140.2764799474</v>
      </c>
      <c r="P2912" s="49" t="s">
        <v>34</v>
      </c>
      <c r="Q2912" s="49">
        <v>8750000</v>
      </c>
      <c r="R2912" s="49">
        <v>32.510452999999998</v>
      </c>
      <c r="S2912" s="49">
        <v>52.540310169999998</v>
      </c>
      <c r="T2912" s="49">
        <v>91.068026500905589</v>
      </c>
      <c r="U2912" s="49" t="s">
        <v>2146</v>
      </c>
      <c r="V2912" s="49">
        <v>0.38716777524115931</v>
      </c>
      <c r="W2912" s="49">
        <v>1.46361538099982</v>
      </c>
      <c r="X2912" s="49">
        <v>2.8030414572599698</v>
      </c>
      <c r="Y2912" s="49">
        <v>43.290639746693699</v>
      </c>
      <c r="Z2912" s="49">
        <v>0.42787999999999998</v>
      </c>
      <c r="AA2912" s="49">
        <v>144.40234570000001</v>
      </c>
      <c r="AB2912" s="49">
        <v>1.7927415840000001</v>
      </c>
      <c r="AC2912" s="51">
        <v>0.6227652678487694</v>
      </c>
      <c r="AD2912" s="53">
        <v>87500</v>
      </c>
      <c r="AE2912" s="51">
        <v>72.573031731199393</v>
      </c>
      <c r="AF2912" s="51">
        <v>192.3816275276196</v>
      </c>
      <c r="AG2912" s="51">
        <v>35.161350449638768</v>
      </c>
      <c r="AH2912" s="51">
        <v>0.12684999750705162</v>
      </c>
      <c r="AI2912" s="51">
        <v>0.1827687544882152</v>
      </c>
      <c r="AJ2912" s="51">
        <v>0.11715383591147577</v>
      </c>
      <c r="AK2912" s="51">
        <v>142.07293895051961</v>
      </c>
      <c r="AL2912" s="51">
        <v>87.066875255073882</v>
      </c>
      <c r="AM2912" s="51">
        <v>197.07900264596532</v>
      </c>
    </row>
    <row r="2913" spans="1:39">
      <c r="A2913" t="s">
        <v>5967</v>
      </c>
      <c r="B2913">
        <v>7</v>
      </c>
      <c r="C2913" t="s">
        <v>5968</v>
      </c>
      <c r="D2913" t="s">
        <v>4149</v>
      </c>
      <c r="E2913" t="s">
        <v>137</v>
      </c>
      <c r="F2913" t="s">
        <v>138</v>
      </c>
      <c r="G2913" t="s">
        <v>139</v>
      </c>
      <c r="H2913" t="s">
        <v>140</v>
      </c>
      <c r="I2913" t="s">
        <v>10</v>
      </c>
      <c r="J2913" t="s">
        <v>4150</v>
      </c>
      <c r="K2913">
        <v>50</v>
      </c>
      <c r="L2913">
        <v>79472120</v>
      </c>
      <c r="M2913" t="s">
        <v>2145</v>
      </c>
      <c r="N2913">
        <v>910</v>
      </c>
      <c r="O2913">
        <v>6357133.8230399471</v>
      </c>
      <c r="P2913" s="49" t="s">
        <v>34</v>
      </c>
      <c r="Q2913" s="49">
        <v>8750000</v>
      </c>
      <c r="R2913" s="49">
        <v>32.510452999999998</v>
      </c>
      <c r="S2913" s="49">
        <v>52.540310169999998</v>
      </c>
      <c r="T2913" s="49">
        <v>91.068026500905589</v>
      </c>
      <c r="U2913" s="49" t="s">
        <v>2146</v>
      </c>
      <c r="V2913" s="49">
        <v>0.38716777524115931</v>
      </c>
      <c r="W2913" s="49">
        <v>1.46361538099982</v>
      </c>
      <c r="X2913" s="49">
        <v>2.8030414572599698</v>
      </c>
      <c r="Y2913" s="49">
        <v>43.290639746693699</v>
      </c>
      <c r="Z2913" s="49">
        <v>0.42787999999999998</v>
      </c>
      <c r="AA2913" s="49">
        <v>144.40234570000001</v>
      </c>
      <c r="AB2913" s="49">
        <v>1.7927415840000001</v>
      </c>
      <c r="AC2913" s="51">
        <v>0.6227652678487694</v>
      </c>
      <c r="AD2913" s="53">
        <v>87500</v>
      </c>
      <c r="AE2913" s="51">
        <v>72.652957977599399</v>
      </c>
      <c r="AF2913" s="51">
        <v>192.59350156674697</v>
      </c>
      <c r="AG2913" s="51">
        <v>35.188161467282015</v>
      </c>
      <c r="AH2913" s="51">
        <v>0.12654225007307304</v>
      </c>
      <c r="AI2913" s="51">
        <v>0.18270689914782448</v>
      </c>
      <c r="AJ2913" s="51">
        <v>0.11715383591147577</v>
      </c>
      <c r="AK2913" s="51">
        <v>142.02485649778473</v>
      </c>
      <c r="AL2913" s="51">
        <v>87.037408778592507</v>
      </c>
      <c r="AM2913" s="51">
        <v>197.01230421697693</v>
      </c>
    </row>
    <row r="2914" spans="1:39">
      <c r="A2914" t="s">
        <v>5969</v>
      </c>
      <c r="B2914">
        <v>7</v>
      </c>
      <c r="C2914" t="s">
        <v>5970</v>
      </c>
      <c r="D2914" t="s">
        <v>4149</v>
      </c>
      <c r="E2914" t="s">
        <v>137</v>
      </c>
      <c r="F2914" t="s">
        <v>138</v>
      </c>
      <c r="G2914" t="s">
        <v>139</v>
      </c>
      <c r="H2914" t="s">
        <v>140</v>
      </c>
      <c r="I2914" t="s">
        <v>10</v>
      </c>
      <c r="J2914" t="s">
        <v>4150</v>
      </c>
      <c r="K2914">
        <v>50</v>
      </c>
      <c r="L2914">
        <v>79472120</v>
      </c>
      <c r="M2914" t="s">
        <v>2145</v>
      </c>
      <c r="N2914">
        <v>911</v>
      </c>
      <c r="O2914">
        <v>6364127.3695999468</v>
      </c>
      <c r="P2914" s="49" t="s">
        <v>34</v>
      </c>
      <c r="Q2914" s="49">
        <v>8750000</v>
      </c>
      <c r="R2914" s="49">
        <v>32.510452999999998</v>
      </c>
      <c r="S2914" s="49">
        <v>52.540310169999998</v>
      </c>
      <c r="T2914" s="49">
        <v>91.068026500905589</v>
      </c>
      <c r="U2914" s="49" t="s">
        <v>2146</v>
      </c>
      <c r="V2914" s="49">
        <v>0.38716777524115931</v>
      </c>
      <c r="W2914" s="49">
        <v>1.46361538099982</v>
      </c>
      <c r="X2914" s="49">
        <v>2.8030414572599698</v>
      </c>
      <c r="Y2914" s="49">
        <v>43.290639746693699</v>
      </c>
      <c r="Z2914" s="49">
        <v>0.42787999999999998</v>
      </c>
      <c r="AA2914" s="49">
        <v>144.40234570000001</v>
      </c>
      <c r="AB2914" s="49">
        <v>1.7927415840000001</v>
      </c>
      <c r="AC2914" s="51">
        <v>0.6227652678487694</v>
      </c>
      <c r="AD2914" s="53">
        <v>87500</v>
      </c>
      <c r="AE2914" s="51">
        <v>72.732884223999392</v>
      </c>
      <c r="AF2914" s="51">
        <v>192.80537560587427</v>
      </c>
      <c r="AG2914" s="51">
        <v>35.214907336635981</v>
      </c>
      <c r="AH2914" s="51">
        <v>0.12623476412745288</v>
      </c>
      <c r="AI2914" s="51">
        <v>0.18264484185659333</v>
      </c>
      <c r="AJ2914" s="51">
        <v>0.11715383591147577</v>
      </c>
      <c r="AK2914" s="51">
        <v>141.97661706116327</v>
      </c>
      <c r="AL2914" s="51">
        <v>87.007846097326663</v>
      </c>
      <c r="AM2914" s="51">
        <v>196.94538802499986</v>
      </c>
    </row>
    <row r="2915" spans="1:39">
      <c r="A2915" t="s">
        <v>5971</v>
      </c>
      <c r="B2915">
        <v>7</v>
      </c>
      <c r="C2915" t="s">
        <v>5972</v>
      </c>
      <c r="D2915" t="s">
        <v>4149</v>
      </c>
      <c r="E2915" t="s">
        <v>137</v>
      </c>
      <c r="F2915" t="s">
        <v>138</v>
      </c>
      <c r="G2915" t="s">
        <v>139</v>
      </c>
      <c r="H2915" t="s">
        <v>140</v>
      </c>
      <c r="I2915" t="s">
        <v>10</v>
      </c>
      <c r="J2915" t="s">
        <v>4150</v>
      </c>
      <c r="K2915">
        <v>50</v>
      </c>
      <c r="L2915">
        <v>79472120</v>
      </c>
      <c r="M2915" t="s">
        <v>2145</v>
      </c>
      <c r="N2915">
        <v>912</v>
      </c>
      <c r="O2915">
        <v>6371120.9161599465</v>
      </c>
      <c r="P2915" s="49" t="s">
        <v>34</v>
      </c>
      <c r="Q2915" s="49">
        <v>8750000</v>
      </c>
      <c r="R2915" s="49">
        <v>32.510452999999998</v>
      </c>
      <c r="S2915" s="49">
        <v>52.540310169999998</v>
      </c>
      <c r="T2915" s="49">
        <v>91.068026500905589</v>
      </c>
      <c r="U2915" s="49" t="s">
        <v>2146</v>
      </c>
      <c r="V2915" s="49">
        <v>0.38716777524115931</v>
      </c>
      <c r="W2915" s="49">
        <v>1.46361538099982</v>
      </c>
      <c r="X2915" s="49">
        <v>2.8030414572599698</v>
      </c>
      <c r="Y2915" s="49">
        <v>43.290639746693699</v>
      </c>
      <c r="Z2915" s="49">
        <v>0.42787999999999998</v>
      </c>
      <c r="AA2915" s="49">
        <v>144.40234570000001</v>
      </c>
      <c r="AB2915" s="49">
        <v>1.7927415840000001</v>
      </c>
      <c r="AC2915" s="51">
        <v>0.6227652678487694</v>
      </c>
      <c r="AD2915" s="53">
        <v>87500</v>
      </c>
      <c r="AE2915" s="51">
        <v>72.812810470399384</v>
      </c>
      <c r="AF2915" s="51">
        <v>193.01724964500158</v>
      </c>
      <c r="AG2915" s="51">
        <v>35.241588113542619</v>
      </c>
      <c r="AH2915" s="51">
        <v>0.12592754174382714</v>
      </c>
      <c r="AI2915" s="51">
        <v>0.1825825835688735</v>
      </c>
      <c r="AJ2915" s="51">
        <v>0.11715383591147577</v>
      </c>
      <c r="AK2915" s="51">
        <v>141.92822138250827</v>
      </c>
      <c r="AL2915" s="51">
        <v>86.978187665907811</v>
      </c>
      <c r="AM2915" s="51">
        <v>196.87825509910874</v>
      </c>
    </row>
    <row r="2916" spans="1:39">
      <c r="A2916" t="s">
        <v>5973</v>
      </c>
      <c r="B2916">
        <v>7</v>
      </c>
      <c r="C2916" t="s">
        <v>5974</v>
      </c>
      <c r="D2916" t="s">
        <v>4149</v>
      </c>
      <c r="E2916" t="s">
        <v>137</v>
      </c>
      <c r="F2916" t="s">
        <v>138</v>
      </c>
      <c r="G2916" t="s">
        <v>139</v>
      </c>
      <c r="H2916" t="s">
        <v>140</v>
      </c>
      <c r="I2916" t="s">
        <v>10</v>
      </c>
      <c r="J2916" t="s">
        <v>4150</v>
      </c>
      <c r="K2916">
        <v>50</v>
      </c>
      <c r="L2916">
        <v>79472120</v>
      </c>
      <c r="M2916" t="s">
        <v>2145</v>
      </c>
      <c r="N2916">
        <v>913</v>
      </c>
      <c r="O2916">
        <v>6378114.4627199462</v>
      </c>
      <c r="P2916" s="49" t="s">
        <v>34</v>
      </c>
      <c r="Q2916" s="49">
        <v>8750000</v>
      </c>
      <c r="R2916" s="49">
        <v>32.510452999999998</v>
      </c>
      <c r="S2916" s="49">
        <v>52.540310169999998</v>
      </c>
      <c r="T2916" s="49">
        <v>91.068026500905589</v>
      </c>
      <c r="U2916" s="49" t="s">
        <v>2146</v>
      </c>
      <c r="V2916" s="49">
        <v>0.38716777524115931</v>
      </c>
      <c r="W2916" s="49">
        <v>1.46361538099982</v>
      </c>
      <c r="X2916" s="49">
        <v>2.8030414572599698</v>
      </c>
      <c r="Y2916" s="49">
        <v>43.290639746693699</v>
      </c>
      <c r="Z2916" s="49">
        <v>0.42787999999999998</v>
      </c>
      <c r="AA2916" s="49">
        <v>144.40234570000001</v>
      </c>
      <c r="AB2916" s="49">
        <v>1.7927415840000001</v>
      </c>
      <c r="AC2916" s="51">
        <v>0.6227652678487694</v>
      </c>
      <c r="AD2916" s="53">
        <v>87500</v>
      </c>
      <c r="AE2916" s="51">
        <v>72.892736716799391</v>
      </c>
      <c r="AF2916" s="51">
        <v>193.22912368412895</v>
      </c>
      <c r="AG2916" s="51">
        <v>35.268203854280792</v>
      </c>
      <c r="AH2916" s="51">
        <v>0.12562058498433035</v>
      </c>
      <c r="AI2916" s="51">
        <v>0.18252012523709218</v>
      </c>
      <c r="AJ2916" s="51">
        <v>0.11715383591147577</v>
      </c>
      <c r="AK2916" s="51">
        <v>141.87967020217678</v>
      </c>
      <c r="AL2916" s="51">
        <v>86.948433938050599</v>
      </c>
      <c r="AM2916" s="51">
        <v>196.81090646630298</v>
      </c>
    </row>
    <row r="2917" spans="1:39">
      <c r="A2917" t="s">
        <v>5975</v>
      </c>
      <c r="B2917">
        <v>7</v>
      </c>
      <c r="C2917" t="s">
        <v>5976</v>
      </c>
      <c r="D2917" t="s">
        <v>4149</v>
      </c>
      <c r="E2917" t="s">
        <v>137</v>
      </c>
      <c r="F2917" t="s">
        <v>138</v>
      </c>
      <c r="G2917" t="s">
        <v>139</v>
      </c>
      <c r="H2917" t="s">
        <v>140</v>
      </c>
      <c r="I2917" t="s">
        <v>10</v>
      </c>
      <c r="J2917" t="s">
        <v>4150</v>
      </c>
      <c r="K2917">
        <v>50</v>
      </c>
      <c r="L2917">
        <v>79472120</v>
      </c>
      <c r="M2917" t="s">
        <v>2145</v>
      </c>
      <c r="N2917">
        <v>914</v>
      </c>
      <c r="O2917">
        <v>6385108.0092799459</v>
      </c>
      <c r="P2917" s="49" t="s">
        <v>34</v>
      </c>
      <c r="Q2917" s="49">
        <v>8750000</v>
      </c>
      <c r="R2917" s="49">
        <v>32.510452999999998</v>
      </c>
      <c r="S2917" s="49">
        <v>52.540310169999998</v>
      </c>
      <c r="T2917" s="49">
        <v>91.068026500905589</v>
      </c>
      <c r="U2917" s="49" t="s">
        <v>2146</v>
      </c>
      <c r="V2917" s="49">
        <v>0.38716777524115931</v>
      </c>
      <c r="W2917" s="49">
        <v>1.46361538099982</v>
      </c>
      <c r="X2917" s="49">
        <v>2.8030414572599698</v>
      </c>
      <c r="Y2917" s="49">
        <v>43.290639746693699</v>
      </c>
      <c r="Z2917" s="49">
        <v>0.42787999999999998</v>
      </c>
      <c r="AA2917" s="49">
        <v>144.40234570000001</v>
      </c>
      <c r="AB2917" s="49">
        <v>1.7927415840000001</v>
      </c>
      <c r="AC2917" s="51">
        <v>0.6227652678487694</v>
      </c>
      <c r="AD2917" s="53">
        <v>87500</v>
      </c>
      <c r="AE2917" s="51">
        <v>72.972662963199383</v>
      </c>
      <c r="AF2917" s="51">
        <v>193.44099772325626</v>
      </c>
      <c r="AG2917" s="51">
        <v>35.294754615563768</v>
      </c>
      <c r="AH2917" s="51">
        <v>0.12531389589935973</v>
      </c>
      <c r="AI2917" s="51">
        <v>0.18245746781174965</v>
      </c>
      <c r="AJ2917" s="51">
        <v>0.11715383591147577</v>
      </c>
      <c r="AK2917" s="51">
        <v>141.83096425902795</v>
      </c>
      <c r="AL2917" s="51">
        <v>86.918585366551724</v>
      </c>
      <c r="AM2917" s="51">
        <v>196.74334315150418</v>
      </c>
    </row>
    <row r="2918" spans="1:39">
      <c r="A2918" t="s">
        <v>5977</v>
      </c>
      <c r="B2918">
        <v>7</v>
      </c>
      <c r="C2918" t="s">
        <v>5978</v>
      </c>
      <c r="D2918" t="s">
        <v>4149</v>
      </c>
      <c r="E2918" t="s">
        <v>137</v>
      </c>
      <c r="F2918" t="s">
        <v>138</v>
      </c>
      <c r="G2918" t="s">
        <v>139</v>
      </c>
      <c r="H2918" t="s">
        <v>140</v>
      </c>
      <c r="I2918" t="s">
        <v>10</v>
      </c>
      <c r="J2918" t="s">
        <v>4150</v>
      </c>
      <c r="K2918">
        <v>50</v>
      </c>
      <c r="L2918">
        <v>79472120</v>
      </c>
      <c r="M2918" t="s">
        <v>2145</v>
      </c>
      <c r="N2918">
        <v>915</v>
      </c>
      <c r="O2918">
        <v>6392101.5558399456</v>
      </c>
      <c r="P2918" s="49" t="s">
        <v>34</v>
      </c>
      <c r="Q2918" s="49">
        <v>8750000</v>
      </c>
      <c r="R2918" s="49">
        <v>32.510452999999998</v>
      </c>
      <c r="S2918" s="49">
        <v>52.540310169999998</v>
      </c>
      <c r="T2918" s="49">
        <v>91.068026500905589</v>
      </c>
      <c r="U2918" s="49" t="s">
        <v>2146</v>
      </c>
      <c r="V2918" s="49">
        <v>0.38716777524115931</v>
      </c>
      <c r="W2918" s="49">
        <v>1.46361538099982</v>
      </c>
      <c r="X2918" s="49">
        <v>2.8030414572599698</v>
      </c>
      <c r="Y2918" s="49">
        <v>43.290639746693699</v>
      </c>
      <c r="Z2918" s="49">
        <v>0.42787999999999998</v>
      </c>
      <c r="AA2918" s="49">
        <v>144.40234570000001</v>
      </c>
      <c r="AB2918" s="49">
        <v>1.7927415840000001</v>
      </c>
      <c r="AC2918" s="51">
        <v>0.6227652678487694</v>
      </c>
      <c r="AD2918" s="53">
        <v>87500</v>
      </c>
      <c r="AE2918" s="51">
        <v>73.052589209599375</v>
      </c>
      <c r="AF2918" s="51">
        <v>193.65287176238357</v>
      </c>
      <c r="AG2918" s="51">
        <v>35.321240454536849</v>
      </c>
      <c r="AH2918" s="51">
        <v>0.12500747652790922</v>
      </c>
      <c r="AI2918" s="51">
        <v>0.18239461224141723</v>
      </c>
      <c r="AJ2918" s="51">
        <v>0.11715383591147577</v>
      </c>
      <c r="AK2918" s="51">
        <v>141.7821042904215</v>
      </c>
      <c r="AL2918" s="51">
        <v>86.888642403288969</v>
      </c>
      <c r="AM2918" s="51">
        <v>196.675566177554</v>
      </c>
    </row>
    <row r="2919" spans="1:39">
      <c r="A2919" t="s">
        <v>5979</v>
      </c>
      <c r="B2919">
        <v>7</v>
      </c>
      <c r="C2919" t="s">
        <v>5980</v>
      </c>
      <c r="D2919" t="s">
        <v>4149</v>
      </c>
      <c r="E2919" t="s">
        <v>137</v>
      </c>
      <c r="F2919" t="s">
        <v>138</v>
      </c>
      <c r="G2919" t="s">
        <v>139</v>
      </c>
      <c r="H2919" t="s">
        <v>140</v>
      </c>
      <c r="I2919" t="s">
        <v>10</v>
      </c>
      <c r="J2919" t="s">
        <v>4150</v>
      </c>
      <c r="K2919">
        <v>50</v>
      </c>
      <c r="L2919">
        <v>79472120</v>
      </c>
      <c r="M2919" t="s">
        <v>2145</v>
      </c>
      <c r="N2919">
        <v>916</v>
      </c>
      <c r="O2919">
        <v>6399095.1023999453</v>
      </c>
      <c r="P2919" s="49" t="s">
        <v>34</v>
      </c>
      <c r="Q2919" s="49">
        <v>8750000</v>
      </c>
      <c r="R2919" s="49">
        <v>32.510452999999998</v>
      </c>
      <c r="S2919" s="49">
        <v>52.540310169999998</v>
      </c>
      <c r="T2919" s="49">
        <v>91.068026500905589</v>
      </c>
      <c r="U2919" s="49" t="s">
        <v>2146</v>
      </c>
      <c r="V2919" s="49">
        <v>0.38716777524115931</v>
      </c>
      <c r="W2919" s="49">
        <v>1.46361538099982</v>
      </c>
      <c r="X2919" s="49">
        <v>2.8030414572599698</v>
      </c>
      <c r="Y2919" s="49">
        <v>43.290639746693699</v>
      </c>
      <c r="Z2919" s="49">
        <v>0.42787999999999998</v>
      </c>
      <c r="AA2919" s="49">
        <v>144.40234570000001</v>
      </c>
      <c r="AB2919" s="49">
        <v>1.7927415840000001</v>
      </c>
      <c r="AC2919" s="51">
        <v>0.6227652678487694</v>
      </c>
      <c r="AD2919" s="53">
        <v>87500</v>
      </c>
      <c r="AE2919" s="51">
        <v>73.132515455999368</v>
      </c>
      <c r="AF2919" s="51">
        <v>193.86474580151088</v>
      </c>
      <c r="AG2919" s="51">
        <v>35.347661428774863</v>
      </c>
      <c r="AH2919" s="51">
        <v>0.12470132889730279</v>
      </c>
      <c r="AI2919" s="51">
        <v>0.18233155947273516</v>
      </c>
      <c r="AJ2919" s="51">
        <v>0.11715383591147577</v>
      </c>
      <c r="AK2919" s="51">
        <v>141.73309103221598</v>
      </c>
      <c r="AL2919" s="51">
        <v>86.858605499220218</v>
      </c>
      <c r="AM2919" s="51">
        <v>196.60757656521173</v>
      </c>
    </row>
    <row r="2920" spans="1:39">
      <c r="A2920" t="s">
        <v>5981</v>
      </c>
      <c r="B2920">
        <v>7</v>
      </c>
      <c r="C2920" t="s">
        <v>5982</v>
      </c>
      <c r="D2920" t="s">
        <v>4149</v>
      </c>
      <c r="E2920" t="s">
        <v>137</v>
      </c>
      <c r="F2920" t="s">
        <v>138</v>
      </c>
      <c r="G2920" t="s">
        <v>139</v>
      </c>
      <c r="H2920" t="s">
        <v>140</v>
      </c>
      <c r="I2920" t="s">
        <v>10</v>
      </c>
      <c r="J2920" t="s">
        <v>4150</v>
      </c>
      <c r="K2920">
        <v>50</v>
      </c>
      <c r="L2920">
        <v>79472120</v>
      </c>
      <c r="M2920" t="s">
        <v>2145</v>
      </c>
      <c r="N2920">
        <v>917</v>
      </c>
      <c r="O2920">
        <v>6406088.648959945</v>
      </c>
      <c r="P2920" s="49" t="s">
        <v>34</v>
      </c>
      <c r="Q2920" s="49">
        <v>8750000</v>
      </c>
      <c r="R2920" s="49">
        <v>32.510452999999998</v>
      </c>
      <c r="S2920" s="49">
        <v>52.540310169999998</v>
      </c>
      <c r="T2920" s="49">
        <v>91.068026500905589</v>
      </c>
      <c r="U2920" s="49" t="s">
        <v>2146</v>
      </c>
      <c r="V2920" s="49">
        <v>0.38716777524115931</v>
      </c>
      <c r="W2920" s="49">
        <v>1.46361538099982</v>
      </c>
      <c r="X2920" s="49">
        <v>2.8030414572599698</v>
      </c>
      <c r="Y2920" s="49">
        <v>43.290639746693699</v>
      </c>
      <c r="Z2920" s="49">
        <v>0.42787999999999998</v>
      </c>
      <c r="AA2920" s="49">
        <v>144.40234570000001</v>
      </c>
      <c r="AB2920" s="49">
        <v>1.7927415840000001</v>
      </c>
      <c r="AC2920" s="51">
        <v>0.6227652678487694</v>
      </c>
      <c r="AD2920" s="53">
        <v>87500</v>
      </c>
      <c r="AE2920" s="51">
        <v>73.212441702399374</v>
      </c>
      <c r="AF2920" s="51">
        <v>194.07661984063824</v>
      </c>
      <c r="AG2920" s="51">
        <v>35.374017596279749</v>
      </c>
      <c r="AH2920" s="51">
        <v>0.12439545502336161</v>
      </c>
      <c r="AI2920" s="51">
        <v>0.1822683104504105</v>
      </c>
      <c r="AJ2920" s="51">
        <v>0.11715383591147577</v>
      </c>
      <c r="AK2920" s="51">
        <v>141.68392521876731</v>
      </c>
      <c r="AL2920" s="51">
        <v>86.828475104382392</v>
      </c>
      <c r="AM2920" s="51">
        <v>196.53937533315224</v>
      </c>
    </row>
    <row r="2921" spans="1:39">
      <c r="A2921" t="s">
        <v>5983</v>
      </c>
      <c r="B2921">
        <v>7</v>
      </c>
      <c r="C2921" t="s">
        <v>5984</v>
      </c>
      <c r="D2921" t="s">
        <v>4149</v>
      </c>
      <c r="E2921" t="s">
        <v>137</v>
      </c>
      <c r="F2921" t="s">
        <v>138</v>
      </c>
      <c r="G2921" t="s">
        <v>139</v>
      </c>
      <c r="H2921" t="s">
        <v>140</v>
      </c>
      <c r="I2921" t="s">
        <v>10</v>
      </c>
      <c r="J2921" t="s">
        <v>4150</v>
      </c>
      <c r="K2921">
        <v>50</v>
      </c>
      <c r="L2921">
        <v>79472120</v>
      </c>
      <c r="M2921" t="s">
        <v>2145</v>
      </c>
      <c r="N2921">
        <v>918</v>
      </c>
      <c r="O2921">
        <v>6413082.1955199447</v>
      </c>
      <c r="P2921" s="49" t="s">
        <v>34</v>
      </c>
      <c r="Q2921" s="49">
        <v>8750000</v>
      </c>
      <c r="R2921" s="49">
        <v>32.510452999999998</v>
      </c>
      <c r="S2921" s="49">
        <v>52.540310169999998</v>
      </c>
      <c r="T2921" s="49">
        <v>91.068026500905589</v>
      </c>
      <c r="U2921" s="49" t="s">
        <v>2146</v>
      </c>
      <c r="V2921" s="49">
        <v>0.38716777524115931</v>
      </c>
      <c r="W2921" s="49">
        <v>1.46361538099982</v>
      </c>
      <c r="X2921" s="49">
        <v>2.8030414572599698</v>
      </c>
      <c r="Y2921" s="49">
        <v>43.290639746693699</v>
      </c>
      <c r="Z2921" s="49">
        <v>0.42787999999999998</v>
      </c>
      <c r="AA2921" s="49">
        <v>144.40234570000001</v>
      </c>
      <c r="AB2921" s="49">
        <v>1.7927415840000001</v>
      </c>
      <c r="AC2921" s="51">
        <v>0.6227652678487694</v>
      </c>
      <c r="AD2921" s="53">
        <v>87500</v>
      </c>
      <c r="AE2921" s="51">
        <v>73.292367948799367</v>
      </c>
      <c r="AF2921" s="51">
        <v>194.28849387976555</v>
      </c>
      <c r="AG2921" s="51">
        <v>35.400309015478058</v>
      </c>
      <c r="AH2921" s="51">
        <v>0.12408985691026914</v>
      </c>
      <c r="AI2921" s="51">
        <v>0.18220486611721515</v>
      </c>
      <c r="AJ2921" s="51">
        <v>0.11715383591147577</v>
      </c>
      <c r="AK2921" s="51">
        <v>141.63460758292712</v>
      </c>
      <c r="AL2921" s="51">
        <v>86.798251667890582</v>
      </c>
      <c r="AM2921" s="51">
        <v>196.47096349796362</v>
      </c>
    </row>
    <row r="2922" spans="1:39">
      <c r="A2922" t="s">
        <v>5985</v>
      </c>
      <c r="B2922">
        <v>7</v>
      </c>
      <c r="C2922" t="s">
        <v>5986</v>
      </c>
      <c r="D2922" t="s">
        <v>4149</v>
      </c>
      <c r="E2922" t="s">
        <v>137</v>
      </c>
      <c r="F2922" t="s">
        <v>138</v>
      </c>
      <c r="G2922" t="s">
        <v>139</v>
      </c>
      <c r="H2922" t="s">
        <v>140</v>
      </c>
      <c r="I2922" t="s">
        <v>10</v>
      </c>
      <c r="J2922" t="s">
        <v>4150</v>
      </c>
      <c r="K2922">
        <v>50</v>
      </c>
      <c r="L2922">
        <v>79472120</v>
      </c>
      <c r="M2922" t="s">
        <v>2145</v>
      </c>
      <c r="N2922">
        <v>919</v>
      </c>
      <c r="O2922">
        <v>6420075.7420799443</v>
      </c>
      <c r="P2922" s="49" t="s">
        <v>34</v>
      </c>
      <c r="Q2922" s="49">
        <v>8750000</v>
      </c>
      <c r="R2922" s="49">
        <v>32.510452999999998</v>
      </c>
      <c r="S2922" s="49">
        <v>52.540310169999998</v>
      </c>
      <c r="T2922" s="49">
        <v>91.068026500905589</v>
      </c>
      <c r="U2922" s="49" t="s">
        <v>2146</v>
      </c>
      <c r="V2922" s="49">
        <v>0.38716777524115931</v>
      </c>
      <c r="W2922" s="49">
        <v>1.46361538099982</v>
      </c>
      <c r="X2922" s="49">
        <v>2.8030414572599698</v>
      </c>
      <c r="Y2922" s="49">
        <v>43.290639746693699</v>
      </c>
      <c r="Z2922" s="49">
        <v>0.42787999999999998</v>
      </c>
      <c r="AA2922" s="49">
        <v>144.40234570000001</v>
      </c>
      <c r="AB2922" s="49">
        <v>1.7927415840000001</v>
      </c>
      <c r="AC2922" s="51">
        <v>0.6227652678487694</v>
      </c>
      <c r="AD2922" s="53">
        <v>87500</v>
      </c>
      <c r="AE2922" s="51">
        <v>73.372294195199359</v>
      </c>
      <c r="AF2922" s="51">
        <v>194.50036791889286</v>
      </c>
      <c r="AG2922" s="51">
        <v>35.426535745218594</v>
      </c>
      <c r="AH2922" s="51">
        <v>0.12378453655087464</v>
      </c>
      <c r="AI2922" s="51">
        <v>0.18214122741398386</v>
      </c>
      <c r="AJ2922" s="51">
        <v>0.11715383591147577</v>
      </c>
      <c r="AK2922" s="51">
        <v>141.58513885604114</v>
      </c>
      <c r="AL2922" s="51">
        <v>86.767935637937072</v>
      </c>
      <c r="AM2922" s="51">
        <v>196.40234207414517</v>
      </c>
    </row>
    <row r="2923" spans="1:39">
      <c r="A2923" t="s">
        <v>5987</v>
      </c>
      <c r="B2923">
        <v>7</v>
      </c>
      <c r="C2923" t="s">
        <v>5988</v>
      </c>
      <c r="D2923" t="s">
        <v>4149</v>
      </c>
      <c r="E2923" t="s">
        <v>137</v>
      </c>
      <c r="F2923" t="s">
        <v>138</v>
      </c>
      <c r="G2923" t="s">
        <v>139</v>
      </c>
      <c r="H2923" t="s">
        <v>140</v>
      </c>
      <c r="I2923" t="s">
        <v>10</v>
      </c>
      <c r="J2923" t="s">
        <v>4150</v>
      </c>
      <c r="K2923">
        <v>50</v>
      </c>
      <c r="L2923">
        <v>79472120</v>
      </c>
      <c r="M2923" t="s">
        <v>2145</v>
      </c>
      <c r="N2923">
        <v>920</v>
      </c>
      <c r="O2923">
        <v>6427069.288639944</v>
      </c>
      <c r="P2923" s="49" t="s">
        <v>34</v>
      </c>
      <c r="Q2923" s="49">
        <v>8750000</v>
      </c>
      <c r="R2923" s="49">
        <v>32.510452999999998</v>
      </c>
      <c r="S2923" s="49">
        <v>52.540310169999998</v>
      </c>
      <c r="T2923" s="49">
        <v>91.068026500905589</v>
      </c>
      <c r="U2923" s="49" t="s">
        <v>2146</v>
      </c>
      <c r="V2923" s="49">
        <v>0.38716777524115931</v>
      </c>
      <c r="W2923" s="49">
        <v>1.46361538099982</v>
      </c>
      <c r="X2923" s="49">
        <v>2.8030414572599698</v>
      </c>
      <c r="Y2923" s="49">
        <v>43.290639746693699</v>
      </c>
      <c r="Z2923" s="49">
        <v>0.42787999999999998</v>
      </c>
      <c r="AA2923" s="49">
        <v>144.40234570000001</v>
      </c>
      <c r="AB2923" s="49">
        <v>1.7927415840000001</v>
      </c>
      <c r="AC2923" s="51">
        <v>0.6227652678487694</v>
      </c>
      <c r="AD2923" s="53">
        <v>87500</v>
      </c>
      <c r="AE2923" s="51">
        <v>73.452220441599366</v>
      </c>
      <c r="AF2923" s="51">
        <v>194.71224195802023</v>
      </c>
      <c r="AG2923" s="51">
        <v>35.452697844769936</v>
      </c>
      <c r="AH2923" s="51">
        <v>0.1234794959264236</v>
      </c>
      <c r="AI2923" s="51">
        <v>0.18207739527961217</v>
      </c>
      <c r="AJ2923" s="51">
        <v>0.11715383591147577</v>
      </c>
      <c r="AK2923" s="51">
        <v>141.53551976794773</v>
      </c>
      <c r="AL2923" s="51">
        <v>86.737527461790279</v>
      </c>
      <c r="AM2923" s="51">
        <v>196.33351207410516</v>
      </c>
    </row>
    <row r="2924" spans="1:39">
      <c r="A2924" t="s">
        <v>5989</v>
      </c>
      <c r="B2924">
        <v>7</v>
      </c>
      <c r="C2924" t="s">
        <v>5990</v>
      </c>
      <c r="D2924" t="s">
        <v>4149</v>
      </c>
      <c r="E2924" t="s">
        <v>137</v>
      </c>
      <c r="F2924" t="s">
        <v>138</v>
      </c>
      <c r="G2924" t="s">
        <v>139</v>
      </c>
      <c r="H2924" t="s">
        <v>140</v>
      </c>
      <c r="I2924" t="s">
        <v>10</v>
      </c>
      <c r="J2924" t="s">
        <v>4150</v>
      </c>
      <c r="K2924">
        <v>50</v>
      </c>
      <c r="L2924">
        <v>79472120</v>
      </c>
      <c r="M2924" t="s">
        <v>2145</v>
      </c>
      <c r="N2924">
        <v>921</v>
      </c>
      <c r="O2924">
        <v>6434062.8351999437</v>
      </c>
      <c r="P2924" s="49" t="s">
        <v>34</v>
      </c>
      <c r="Q2924" s="49">
        <v>8750000</v>
      </c>
      <c r="R2924" s="49">
        <v>32.510452999999998</v>
      </c>
      <c r="S2924" s="49">
        <v>52.540310169999998</v>
      </c>
      <c r="T2924" s="49">
        <v>91.068026500905589</v>
      </c>
      <c r="U2924" s="49" t="s">
        <v>2146</v>
      </c>
      <c r="V2924" s="49">
        <v>0.38716777524115931</v>
      </c>
      <c r="W2924" s="49">
        <v>1.46361538099982</v>
      </c>
      <c r="X2924" s="49">
        <v>2.8030414572599698</v>
      </c>
      <c r="Y2924" s="49">
        <v>43.290639746693699</v>
      </c>
      <c r="Z2924" s="49">
        <v>0.42787999999999998</v>
      </c>
      <c r="AA2924" s="49">
        <v>144.40234570000001</v>
      </c>
      <c r="AB2924" s="49">
        <v>1.7927415840000001</v>
      </c>
      <c r="AC2924" s="51">
        <v>0.6227652678487694</v>
      </c>
      <c r="AD2924" s="53">
        <v>87500</v>
      </c>
      <c r="AE2924" s="51">
        <v>73.532146687999358</v>
      </c>
      <c r="AF2924" s="51">
        <v>194.92411599714754</v>
      </c>
      <c r="AG2924" s="51">
        <v>35.47879537381796</v>
      </c>
      <c r="AH2924" s="51">
        <v>0.12317473700655659</v>
      </c>
      <c r="AI2924" s="51">
        <v>0.18201337065105452</v>
      </c>
      <c r="AJ2924" s="51">
        <v>0.11715383591147577</v>
      </c>
      <c r="AK2924" s="51">
        <v>141.48575104697642</v>
      </c>
      <c r="AL2924" s="51">
        <v>86.707027585794023</v>
      </c>
      <c r="AM2924" s="51">
        <v>196.26447450815877</v>
      </c>
    </row>
    <row r="2925" spans="1:39">
      <c r="A2925" t="s">
        <v>5991</v>
      </c>
      <c r="B2925">
        <v>7</v>
      </c>
      <c r="C2925" t="s">
        <v>5992</v>
      </c>
      <c r="D2925" t="s">
        <v>4149</v>
      </c>
      <c r="E2925" t="s">
        <v>137</v>
      </c>
      <c r="F2925" t="s">
        <v>138</v>
      </c>
      <c r="G2925" t="s">
        <v>139</v>
      </c>
      <c r="H2925" t="s">
        <v>140</v>
      </c>
      <c r="I2925" t="s">
        <v>10</v>
      </c>
      <c r="J2925" t="s">
        <v>4150</v>
      </c>
      <c r="K2925">
        <v>50</v>
      </c>
      <c r="L2925">
        <v>79472120</v>
      </c>
      <c r="M2925" t="s">
        <v>2145</v>
      </c>
      <c r="N2925">
        <v>922</v>
      </c>
      <c r="O2925">
        <v>6441056.3817599434</v>
      </c>
      <c r="P2925" s="49" t="s">
        <v>34</v>
      </c>
      <c r="Q2925" s="49">
        <v>8750000</v>
      </c>
      <c r="R2925" s="49">
        <v>32.510452999999998</v>
      </c>
      <c r="S2925" s="49">
        <v>52.540310169999998</v>
      </c>
      <c r="T2925" s="49">
        <v>91.068026500905589</v>
      </c>
      <c r="U2925" s="49" t="s">
        <v>2146</v>
      </c>
      <c r="V2925" s="49">
        <v>0.38716777524115931</v>
      </c>
      <c r="W2925" s="49">
        <v>1.46361538099982</v>
      </c>
      <c r="X2925" s="49">
        <v>2.8030414572599698</v>
      </c>
      <c r="Y2925" s="49">
        <v>43.290639746693699</v>
      </c>
      <c r="Z2925" s="49">
        <v>0.42787999999999998</v>
      </c>
      <c r="AA2925" s="49">
        <v>144.40234570000001</v>
      </c>
      <c r="AB2925" s="49">
        <v>1.7927415840000001</v>
      </c>
      <c r="AC2925" s="51">
        <v>0.6227652678487694</v>
      </c>
      <c r="AD2925" s="53">
        <v>87500</v>
      </c>
      <c r="AE2925" s="51">
        <v>73.61207293439935</v>
      </c>
      <c r="AF2925" s="51">
        <v>195.13599003627485</v>
      </c>
      <c r="AG2925" s="51">
        <v>35.504828392463494</v>
      </c>
      <c r="AH2925" s="51">
        <v>0.12287026174968205</v>
      </c>
      <c r="AI2925" s="51">
        <v>0.1819491544633223</v>
      </c>
      <c r="AJ2925" s="51">
        <v>0.11715383591147577</v>
      </c>
      <c r="AK2925" s="51">
        <v>141.43583341994622</v>
      </c>
      <c r="AL2925" s="51">
        <v>86.676436455366428</v>
      </c>
      <c r="AM2925" s="51">
        <v>196.19523038452598</v>
      </c>
    </row>
    <row r="2926" spans="1:39">
      <c r="A2926" t="s">
        <v>5993</v>
      </c>
      <c r="B2926">
        <v>7</v>
      </c>
      <c r="C2926" t="s">
        <v>5994</v>
      </c>
      <c r="D2926" t="s">
        <v>4149</v>
      </c>
      <c r="E2926" t="s">
        <v>137</v>
      </c>
      <c r="F2926" t="s">
        <v>138</v>
      </c>
      <c r="G2926" t="s">
        <v>139</v>
      </c>
      <c r="H2926" t="s">
        <v>140</v>
      </c>
      <c r="I2926" t="s">
        <v>10</v>
      </c>
      <c r="J2926" t="s">
        <v>4150</v>
      </c>
      <c r="K2926">
        <v>50</v>
      </c>
      <c r="L2926">
        <v>79472120</v>
      </c>
      <c r="M2926" t="s">
        <v>2145</v>
      </c>
      <c r="N2926">
        <v>923</v>
      </c>
      <c r="O2926">
        <v>6448049.9283199431</v>
      </c>
      <c r="P2926" s="49" t="s">
        <v>34</v>
      </c>
      <c r="Q2926" s="49">
        <v>8750000</v>
      </c>
      <c r="R2926" s="49">
        <v>32.510452999999998</v>
      </c>
      <c r="S2926" s="49">
        <v>52.540310169999998</v>
      </c>
      <c r="T2926" s="49">
        <v>91.068026500905589</v>
      </c>
      <c r="U2926" s="49" t="s">
        <v>2146</v>
      </c>
      <c r="V2926" s="49">
        <v>0.38716777524115931</v>
      </c>
      <c r="W2926" s="49">
        <v>1.46361538099982</v>
      </c>
      <c r="X2926" s="49">
        <v>2.8030414572599698</v>
      </c>
      <c r="Y2926" s="49">
        <v>43.290639746693699</v>
      </c>
      <c r="Z2926" s="49">
        <v>0.42787999999999998</v>
      </c>
      <c r="AA2926" s="49">
        <v>144.40234570000001</v>
      </c>
      <c r="AB2926" s="49">
        <v>1.7927415840000001</v>
      </c>
      <c r="AC2926" s="51">
        <v>0.6227652678487694</v>
      </c>
      <c r="AD2926" s="53">
        <v>87500</v>
      </c>
      <c r="AE2926" s="51">
        <v>73.691999180799357</v>
      </c>
      <c r="AF2926" s="51">
        <v>195.34786407540221</v>
      </c>
      <c r="AG2926" s="51">
        <v>35.530796961219849</v>
      </c>
      <c r="AH2926" s="51">
        <v>0.12256607210260387</v>
      </c>
      <c r="AI2926" s="51">
        <v>0.18188474764948204</v>
      </c>
      <c r="AJ2926" s="51">
        <v>0.11715383591147577</v>
      </c>
      <c r="AK2926" s="51">
        <v>141.38576761216441</v>
      </c>
      <c r="AL2926" s="51">
        <v>86.645754514999169</v>
      </c>
      <c r="AM2926" s="51">
        <v>196.12578070932966</v>
      </c>
    </row>
    <row r="2927" spans="1:39">
      <c r="A2927" t="s">
        <v>5995</v>
      </c>
      <c r="B2927">
        <v>7</v>
      </c>
      <c r="C2927" t="s">
        <v>5996</v>
      </c>
      <c r="D2927" t="s">
        <v>4149</v>
      </c>
      <c r="E2927" t="s">
        <v>137</v>
      </c>
      <c r="F2927" t="s">
        <v>138</v>
      </c>
      <c r="G2927" t="s">
        <v>139</v>
      </c>
      <c r="H2927" t="s">
        <v>140</v>
      </c>
      <c r="I2927" t="s">
        <v>10</v>
      </c>
      <c r="J2927" t="s">
        <v>4150</v>
      </c>
      <c r="K2927">
        <v>50</v>
      </c>
      <c r="L2927">
        <v>79472120</v>
      </c>
      <c r="M2927" t="s">
        <v>2145</v>
      </c>
      <c r="N2927">
        <v>924</v>
      </c>
      <c r="O2927">
        <v>6455043.4748799428</v>
      </c>
      <c r="P2927" s="49" t="s">
        <v>34</v>
      </c>
      <c r="Q2927" s="49">
        <v>8750000</v>
      </c>
      <c r="R2927" s="49">
        <v>32.510452999999998</v>
      </c>
      <c r="S2927" s="49">
        <v>52.540310169999998</v>
      </c>
      <c r="T2927" s="49">
        <v>91.068026500905589</v>
      </c>
      <c r="U2927" s="49" t="s">
        <v>2146</v>
      </c>
      <c r="V2927" s="49">
        <v>0.38716777524115931</v>
      </c>
      <c r="W2927" s="49">
        <v>1.46361538099982</v>
      </c>
      <c r="X2927" s="49">
        <v>2.8030414572599698</v>
      </c>
      <c r="Y2927" s="49">
        <v>43.290639746693699</v>
      </c>
      <c r="Z2927" s="49">
        <v>0.42787999999999998</v>
      </c>
      <c r="AA2927" s="49">
        <v>144.40234570000001</v>
      </c>
      <c r="AB2927" s="49">
        <v>1.7927415840000001</v>
      </c>
      <c r="AC2927" s="51">
        <v>0.6227652678487694</v>
      </c>
      <c r="AD2927" s="53">
        <v>87500</v>
      </c>
      <c r="AE2927" s="51">
        <v>73.771925427199349</v>
      </c>
      <c r="AF2927" s="51">
        <v>195.55973811452952</v>
      </c>
      <c r="AG2927" s="51">
        <v>35.556701141010379</v>
      </c>
      <c r="AH2927" s="51">
        <v>0.12226217000075509</v>
      </c>
      <c r="AI2927" s="51">
        <v>0.18182015114065353</v>
      </c>
      <c r="AJ2927" s="51">
        <v>0.11715383591147577</v>
      </c>
      <c r="AK2927" s="51">
        <v>141.33555434742502</v>
      </c>
      <c r="AL2927" s="51">
        <v>86.614982208256507</v>
      </c>
      <c r="AM2927" s="51">
        <v>196.05612648659351</v>
      </c>
    </row>
    <row r="2928" spans="1:39">
      <c r="A2928" t="s">
        <v>5997</v>
      </c>
      <c r="B2928">
        <v>7</v>
      </c>
      <c r="C2928" t="s">
        <v>5998</v>
      </c>
      <c r="D2928" t="s">
        <v>4149</v>
      </c>
      <c r="E2928" t="s">
        <v>137</v>
      </c>
      <c r="F2928" t="s">
        <v>138</v>
      </c>
      <c r="G2928" t="s">
        <v>139</v>
      </c>
      <c r="H2928" t="s">
        <v>140</v>
      </c>
      <c r="I2928" t="s">
        <v>10</v>
      </c>
      <c r="J2928" t="s">
        <v>4150</v>
      </c>
      <c r="K2928">
        <v>50</v>
      </c>
      <c r="L2928">
        <v>79472120</v>
      </c>
      <c r="M2928" t="s">
        <v>2145</v>
      </c>
      <c r="N2928">
        <v>925</v>
      </c>
      <c r="O2928">
        <v>6462037.0214399425</v>
      </c>
      <c r="P2928" s="49" t="s">
        <v>34</v>
      </c>
      <c r="Q2928" s="49">
        <v>8750000</v>
      </c>
      <c r="R2928" s="49">
        <v>32.510452999999998</v>
      </c>
      <c r="S2928" s="49">
        <v>52.540310169999998</v>
      </c>
      <c r="T2928" s="49">
        <v>91.068026500905589</v>
      </c>
      <c r="U2928" s="49" t="s">
        <v>2146</v>
      </c>
      <c r="V2928" s="49">
        <v>0.38716777524115931</v>
      </c>
      <c r="W2928" s="49">
        <v>1.46361538099982</v>
      </c>
      <c r="X2928" s="49">
        <v>2.8030414572599698</v>
      </c>
      <c r="Y2928" s="49">
        <v>43.290639746693699</v>
      </c>
      <c r="Z2928" s="49">
        <v>0.42787999999999998</v>
      </c>
      <c r="AA2928" s="49">
        <v>144.40234570000001</v>
      </c>
      <c r="AB2928" s="49">
        <v>1.7927415840000001</v>
      </c>
      <c r="AC2928" s="51">
        <v>0.6227652678487694</v>
      </c>
      <c r="AD2928" s="53">
        <v>87500</v>
      </c>
      <c r="AE2928" s="51">
        <v>73.851851673599342</v>
      </c>
      <c r="AF2928" s="51">
        <v>195.77161215365683</v>
      </c>
      <c r="AG2928" s="51">
        <v>35.582540993166084</v>
      </c>
      <c r="AH2928" s="51">
        <v>0.12195855736803622</v>
      </c>
      <c r="AI2928" s="51">
        <v>0.18175536586600785</v>
      </c>
      <c r="AJ2928" s="51">
        <v>0.11715383591147577</v>
      </c>
      <c r="AK2928" s="51">
        <v>141.28519434800717</v>
      </c>
      <c r="AL2928" s="51">
        <v>86.584119977774407</v>
      </c>
      <c r="AM2928" s="51">
        <v>195.9862687182399</v>
      </c>
    </row>
    <row r="2929" spans="1:39">
      <c r="A2929" t="s">
        <v>5999</v>
      </c>
      <c r="B2929">
        <v>7</v>
      </c>
      <c r="C2929" t="s">
        <v>6000</v>
      </c>
      <c r="D2929" t="s">
        <v>4149</v>
      </c>
      <c r="E2929" t="s">
        <v>137</v>
      </c>
      <c r="F2929" t="s">
        <v>138</v>
      </c>
      <c r="G2929" t="s">
        <v>139</v>
      </c>
      <c r="H2929" t="s">
        <v>140</v>
      </c>
      <c r="I2929" t="s">
        <v>10</v>
      </c>
      <c r="J2929" t="s">
        <v>4150</v>
      </c>
      <c r="K2929">
        <v>50</v>
      </c>
      <c r="L2929">
        <v>79472120</v>
      </c>
      <c r="M2929" t="s">
        <v>2145</v>
      </c>
      <c r="N2929">
        <v>926</v>
      </c>
      <c r="O2929">
        <v>6469030.5679999422</v>
      </c>
      <c r="P2929" s="49" t="s">
        <v>34</v>
      </c>
      <c r="Q2929" s="49">
        <v>8750000</v>
      </c>
      <c r="R2929" s="49">
        <v>32.510452999999998</v>
      </c>
      <c r="S2929" s="49">
        <v>52.540310169999998</v>
      </c>
      <c r="T2929" s="49">
        <v>91.068026500905589</v>
      </c>
      <c r="U2929" s="49" t="s">
        <v>2146</v>
      </c>
      <c r="V2929" s="49">
        <v>0.38716777524115931</v>
      </c>
      <c r="W2929" s="49">
        <v>1.46361538099982</v>
      </c>
      <c r="X2929" s="49">
        <v>2.8030414572599698</v>
      </c>
      <c r="Y2929" s="49">
        <v>43.290639746693699</v>
      </c>
      <c r="Z2929" s="49">
        <v>0.42787999999999998</v>
      </c>
      <c r="AA2929" s="49">
        <v>144.40234570000001</v>
      </c>
      <c r="AB2929" s="49">
        <v>1.7927415840000001</v>
      </c>
      <c r="AC2929" s="51">
        <v>0.6227652678487694</v>
      </c>
      <c r="AD2929" s="53">
        <v>87500</v>
      </c>
      <c r="AE2929" s="51">
        <v>73.931777919999334</v>
      </c>
      <c r="AF2929" s="51">
        <v>195.98348619278417</v>
      </c>
      <c r="AG2929" s="51">
        <v>35.608316579423203</v>
      </c>
      <c r="AH2929" s="51">
        <v>0.12165523611709424</v>
      </c>
      <c r="AI2929" s="51">
        <v>0.18169039275276577</v>
      </c>
      <c r="AJ2929" s="51">
        <v>0.11715383591147577</v>
      </c>
      <c r="AK2929" s="51">
        <v>141.23468833467399</v>
      </c>
      <c r="AL2929" s="51">
        <v>86.553168265259757</v>
      </c>
      <c r="AM2929" s="51">
        <v>195.91620840408822</v>
      </c>
    </row>
    <row r="2930" spans="1:39">
      <c r="A2930" t="s">
        <v>6001</v>
      </c>
      <c r="B2930">
        <v>7</v>
      </c>
      <c r="C2930" t="s">
        <v>6002</v>
      </c>
      <c r="D2930" t="s">
        <v>4149</v>
      </c>
      <c r="E2930" t="s">
        <v>137</v>
      </c>
      <c r="F2930" t="s">
        <v>138</v>
      </c>
      <c r="G2930" t="s">
        <v>139</v>
      </c>
      <c r="H2930" t="s">
        <v>140</v>
      </c>
      <c r="I2930" t="s">
        <v>10</v>
      </c>
      <c r="J2930" t="s">
        <v>4150</v>
      </c>
      <c r="K2930">
        <v>50</v>
      </c>
      <c r="L2930">
        <v>79472120</v>
      </c>
      <c r="M2930" t="s">
        <v>2145</v>
      </c>
      <c r="N2930">
        <v>927</v>
      </c>
      <c r="O2930">
        <v>6476024.1145599419</v>
      </c>
      <c r="P2930" s="49" t="s">
        <v>34</v>
      </c>
      <c r="Q2930" s="49">
        <v>8750000</v>
      </c>
      <c r="R2930" s="49">
        <v>32.510452999999998</v>
      </c>
      <c r="S2930" s="49">
        <v>52.540310169999998</v>
      </c>
      <c r="T2930" s="49">
        <v>91.068026500905589</v>
      </c>
      <c r="U2930" s="49" t="s">
        <v>2146</v>
      </c>
      <c r="V2930" s="49">
        <v>0.38716777524115931</v>
      </c>
      <c r="W2930" s="49">
        <v>1.46361538099982</v>
      </c>
      <c r="X2930" s="49">
        <v>2.8030414572599698</v>
      </c>
      <c r="Y2930" s="49">
        <v>43.290639746693699</v>
      </c>
      <c r="Z2930" s="49">
        <v>0.42787999999999998</v>
      </c>
      <c r="AA2930" s="49">
        <v>144.40234570000001</v>
      </c>
      <c r="AB2930" s="49">
        <v>1.7927415840000001</v>
      </c>
      <c r="AC2930" s="51">
        <v>0.6227652678487694</v>
      </c>
      <c r="AD2930" s="53">
        <v>87500</v>
      </c>
      <c r="AE2930" s="51">
        <v>74.01170416639934</v>
      </c>
      <c r="AF2930" s="51">
        <v>196.19536023191151</v>
      </c>
      <c r="AG2930" s="51">
        <v>35.634027961920772</v>
      </c>
      <c r="AH2930" s="51">
        <v>0.12135220814908937</v>
      </c>
      <c r="AI2930" s="51">
        <v>0.18162523272619593</v>
      </c>
      <c r="AJ2930" s="51">
        <v>0.11715383591147577</v>
      </c>
      <c r="AK2930" s="51">
        <v>141.18403702667121</v>
      </c>
      <c r="AL2930" s="51">
        <v>86.522127511489444</v>
      </c>
      <c r="AM2930" s="51">
        <v>195.84594654185292</v>
      </c>
    </row>
    <row r="2931" spans="1:39">
      <c r="A2931" t="s">
        <v>6003</v>
      </c>
      <c r="B2931">
        <v>7</v>
      </c>
      <c r="C2931" t="s">
        <v>6004</v>
      </c>
      <c r="D2931" t="s">
        <v>4149</v>
      </c>
      <c r="E2931" t="s">
        <v>137</v>
      </c>
      <c r="F2931" t="s">
        <v>138</v>
      </c>
      <c r="G2931" t="s">
        <v>139</v>
      </c>
      <c r="H2931" t="s">
        <v>140</v>
      </c>
      <c r="I2931" t="s">
        <v>10</v>
      </c>
      <c r="J2931" t="s">
        <v>4150</v>
      </c>
      <c r="K2931">
        <v>50</v>
      </c>
      <c r="L2931">
        <v>79472120</v>
      </c>
      <c r="M2931" t="s">
        <v>2145</v>
      </c>
      <c r="N2931">
        <v>928</v>
      </c>
      <c r="O2931">
        <v>6483017.6611199416</v>
      </c>
      <c r="P2931" s="49" t="s">
        <v>34</v>
      </c>
      <c r="Q2931" s="49">
        <v>8750000</v>
      </c>
      <c r="R2931" s="49">
        <v>32.510452999999998</v>
      </c>
      <c r="S2931" s="49">
        <v>52.540310169999998</v>
      </c>
      <c r="T2931" s="49">
        <v>91.068026500905589</v>
      </c>
      <c r="U2931" s="49" t="s">
        <v>2146</v>
      </c>
      <c r="V2931" s="49">
        <v>0.38716777524115931</v>
      </c>
      <c r="W2931" s="49">
        <v>1.46361538099982</v>
      </c>
      <c r="X2931" s="49">
        <v>2.8030414572599698</v>
      </c>
      <c r="Y2931" s="49">
        <v>43.290639746693699</v>
      </c>
      <c r="Z2931" s="49">
        <v>0.42787999999999998</v>
      </c>
      <c r="AA2931" s="49">
        <v>144.40234570000001</v>
      </c>
      <c r="AB2931" s="49">
        <v>1.7927415840000001</v>
      </c>
      <c r="AC2931" s="51">
        <v>0.6227652678487694</v>
      </c>
      <c r="AD2931" s="53">
        <v>87500</v>
      </c>
      <c r="AE2931" s="51">
        <v>74.091630412799333</v>
      </c>
      <c r="AF2931" s="51">
        <v>196.40723427103882</v>
      </c>
      <c r="AG2931" s="51">
        <v>35.659675203198226</v>
      </c>
      <c r="AH2931" s="51">
        <v>0.12104947535381383</v>
      </c>
      <c r="AI2931" s="51">
        <v>0.18155988670961298</v>
      </c>
      <c r="AJ2931" s="51">
        <v>0.11715383591147577</v>
      </c>
      <c r="AK2931" s="51">
        <v>141.13324114172551</v>
      </c>
      <c r="AL2931" s="51">
        <v>86.490998156309587</v>
      </c>
      <c r="AM2931" s="51">
        <v>195.77548412714143</v>
      </c>
    </row>
    <row r="2932" spans="1:39">
      <c r="A2932" t="s">
        <v>6005</v>
      </c>
      <c r="B2932">
        <v>7</v>
      </c>
      <c r="C2932" t="s">
        <v>6006</v>
      </c>
      <c r="D2932" t="s">
        <v>4149</v>
      </c>
      <c r="E2932" t="s">
        <v>137</v>
      </c>
      <c r="F2932" t="s">
        <v>138</v>
      </c>
      <c r="G2932" t="s">
        <v>139</v>
      </c>
      <c r="H2932" t="s">
        <v>140</v>
      </c>
      <c r="I2932" t="s">
        <v>10</v>
      </c>
      <c r="J2932" t="s">
        <v>4150</v>
      </c>
      <c r="K2932">
        <v>50</v>
      </c>
      <c r="L2932">
        <v>79472120</v>
      </c>
      <c r="M2932" t="s">
        <v>2145</v>
      </c>
      <c r="N2932">
        <v>929</v>
      </c>
      <c r="O2932">
        <v>6490011.2076799413</v>
      </c>
      <c r="P2932" s="49" t="s">
        <v>34</v>
      </c>
      <c r="Q2932" s="49">
        <v>8750000</v>
      </c>
      <c r="R2932" s="49">
        <v>32.510452999999998</v>
      </c>
      <c r="S2932" s="49">
        <v>52.540310169999998</v>
      </c>
      <c r="T2932" s="49">
        <v>91.068026500905589</v>
      </c>
      <c r="U2932" s="49" t="s">
        <v>2146</v>
      </c>
      <c r="V2932" s="49">
        <v>0.38716777524115931</v>
      </c>
      <c r="W2932" s="49">
        <v>1.46361538099982</v>
      </c>
      <c r="X2932" s="49">
        <v>2.8030414572599698</v>
      </c>
      <c r="Y2932" s="49">
        <v>43.290639746693699</v>
      </c>
      <c r="Z2932" s="49">
        <v>0.42787999999999998</v>
      </c>
      <c r="AA2932" s="49">
        <v>144.40234570000001</v>
      </c>
      <c r="AB2932" s="49">
        <v>1.7927415840000001</v>
      </c>
      <c r="AC2932" s="51">
        <v>0.6227652678487694</v>
      </c>
      <c r="AD2932" s="53">
        <v>87500</v>
      </c>
      <c r="AE2932" s="51">
        <v>74.171556659199325</v>
      </c>
      <c r="AF2932" s="51">
        <v>196.61910831016615</v>
      </c>
      <c r="AG2932" s="51">
        <v>35.685258366193018</v>
      </c>
      <c r="AH2932" s="51">
        <v>0.12074703960977667</v>
      </c>
      <c r="AI2932" s="51">
        <v>0.1814943556243761</v>
      </c>
      <c r="AJ2932" s="51">
        <v>0.11715383591147577</v>
      </c>
      <c r="AK2932" s="51">
        <v>141.08230139604365</v>
      </c>
      <c r="AL2932" s="51">
        <v>86.459780638634726</v>
      </c>
      <c r="AM2932" s="51">
        <v>195.70482215345257</v>
      </c>
    </row>
    <row r="2933" spans="1:39">
      <c r="A2933" t="s">
        <v>6007</v>
      </c>
      <c r="B2933">
        <v>7</v>
      </c>
      <c r="C2933" t="s">
        <v>6008</v>
      </c>
      <c r="D2933" t="s">
        <v>4149</v>
      </c>
      <c r="E2933" t="s">
        <v>137</v>
      </c>
      <c r="F2933" t="s">
        <v>138</v>
      </c>
      <c r="G2933" t="s">
        <v>139</v>
      </c>
      <c r="H2933" t="s">
        <v>140</v>
      </c>
      <c r="I2933" t="s">
        <v>10</v>
      </c>
      <c r="J2933" t="s">
        <v>4150</v>
      </c>
      <c r="K2933">
        <v>50</v>
      </c>
      <c r="L2933">
        <v>79472120</v>
      </c>
      <c r="M2933" t="s">
        <v>2145</v>
      </c>
      <c r="N2933">
        <v>930</v>
      </c>
      <c r="O2933">
        <v>6497004.754239941</v>
      </c>
      <c r="P2933" s="49" t="s">
        <v>34</v>
      </c>
      <c r="Q2933" s="49">
        <v>8750000</v>
      </c>
      <c r="R2933" s="49">
        <v>32.510452999999998</v>
      </c>
      <c r="S2933" s="49">
        <v>52.540310169999998</v>
      </c>
      <c r="T2933" s="49">
        <v>91.068026500905589</v>
      </c>
      <c r="U2933" s="49" t="s">
        <v>2146</v>
      </c>
      <c r="V2933" s="49">
        <v>0.38716777524115931</v>
      </c>
      <c r="W2933" s="49">
        <v>1.46361538099982</v>
      </c>
      <c r="X2933" s="49">
        <v>2.8030414572599698</v>
      </c>
      <c r="Y2933" s="49">
        <v>43.290639746693699</v>
      </c>
      <c r="Z2933" s="49">
        <v>0.42787999999999998</v>
      </c>
      <c r="AA2933" s="49">
        <v>144.40234570000001</v>
      </c>
      <c r="AB2933" s="49">
        <v>1.7927415840000001</v>
      </c>
      <c r="AC2933" s="51">
        <v>0.6227652678487694</v>
      </c>
      <c r="AD2933" s="53">
        <v>87500</v>
      </c>
      <c r="AE2933" s="51">
        <v>74.251482905599332</v>
      </c>
      <c r="AF2933" s="51">
        <v>196.83098234929349</v>
      </c>
      <c r="AG2933" s="51">
        <v>35.71077751423816</v>
      </c>
      <c r="AH2933" s="51">
        <v>0.12044490278398087</v>
      </c>
      <c r="AI2933" s="51">
        <v>0.18142864038988699</v>
      </c>
      <c r="AJ2933" s="51">
        <v>0.11715383591147577</v>
      </c>
      <c r="AK2933" s="51">
        <v>141.03121850431069</v>
      </c>
      <c r="AL2933" s="51">
        <v>86.428475396446899</v>
      </c>
      <c r="AM2933" s="51">
        <v>195.63396161217446</v>
      </c>
    </row>
    <row r="2934" spans="1:39">
      <c r="A2934" t="s">
        <v>6009</v>
      </c>
      <c r="B2934">
        <v>7</v>
      </c>
      <c r="C2934" t="s">
        <v>6010</v>
      </c>
      <c r="D2934" t="s">
        <v>4149</v>
      </c>
      <c r="E2934" t="s">
        <v>137</v>
      </c>
      <c r="F2934" t="s">
        <v>138</v>
      </c>
      <c r="G2934" t="s">
        <v>139</v>
      </c>
      <c r="H2934" t="s">
        <v>140</v>
      </c>
      <c r="I2934" t="s">
        <v>10</v>
      </c>
      <c r="J2934" t="s">
        <v>4150</v>
      </c>
      <c r="K2934">
        <v>50</v>
      </c>
      <c r="L2934">
        <v>79472120</v>
      </c>
      <c r="M2934" t="s">
        <v>2145</v>
      </c>
      <c r="N2934">
        <v>931</v>
      </c>
      <c r="O2934">
        <v>6503998.3007999407</v>
      </c>
      <c r="P2934" s="49" t="s">
        <v>34</v>
      </c>
      <c r="Q2934" s="49">
        <v>8750000</v>
      </c>
      <c r="R2934" s="49">
        <v>32.510452999999998</v>
      </c>
      <c r="S2934" s="49">
        <v>52.540310169999998</v>
      </c>
      <c r="T2934" s="49">
        <v>91.068026500905589</v>
      </c>
      <c r="U2934" s="49" t="s">
        <v>2146</v>
      </c>
      <c r="V2934" s="49">
        <v>0.38716777524115931</v>
      </c>
      <c r="W2934" s="49">
        <v>1.46361538099982</v>
      </c>
      <c r="X2934" s="49">
        <v>2.8030414572599698</v>
      </c>
      <c r="Y2934" s="49">
        <v>43.290639746693699</v>
      </c>
      <c r="Z2934" s="49">
        <v>0.42787999999999998</v>
      </c>
      <c r="AA2934" s="49">
        <v>144.40234570000001</v>
      </c>
      <c r="AB2934" s="49">
        <v>1.7927415840000001</v>
      </c>
      <c r="AC2934" s="51">
        <v>0.6227652678487694</v>
      </c>
      <c r="AD2934" s="53">
        <v>87500</v>
      </c>
      <c r="AE2934" s="51">
        <v>74.331409151999324</v>
      </c>
      <c r="AF2934" s="51">
        <v>197.04285638842083</v>
      </c>
      <c r="AG2934" s="51">
        <v>35.736232711059905</v>
      </c>
      <c r="AH2934" s="51">
        <v>0.12014306673243168</v>
      </c>
      <c r="AI2934" s="51">
        <v>0.18136274192358864</v>
      </c>
      <c r="AJ2934" s="51">
        <v>0.11715383591147577</v>
      </c>
      <c r="AK2934" s="51">
        <v>140.97999317968913</v>
      </c>
      <c r="AL2934" s="51">
        <v>86.397082866795074</v>
      </c>
      <c r="AM2934" s="51">
        <v>195.56290349258316</v>
      </c>
    </row>
    <row r="2935" spans="1:39">
      <c r="A2935" t="s">
        <v>6011</v>
      </c>
      <c r="B2935">
        <v>7</v>
      </c>
      <c r="C2935" t="s">
        <v>6012</v>
      </c>
      <c r="D2935" t="s">
        <v>4149</v>
      </c>
      <c r="E2935" t="s">
        <v>137</v>
      </c>
      <c r="F2935" t="s">
        <v>138</v>
      </c>
      <c r="G2935" t="s">
        <v>139</v>
      </c>
      <c r="H2935" t="s">
        <v>140</v>
      </c>
      <c r="I2935" t="s">
        <v>10</v>
      </c>
      <c r="J2935" t="s">
        <v>4150</v>
      </c>
      <c r="K2935">
        <v>50</v>
      </c>
      <c r="L2935">
        <v>79472120</v>
      </c>
      <c r="M2935" t="s">
        <v>2145</v>
      </c>
      <c r="N2935">
        <v>932</v>
      </c>
      <c r="O2935">
        <v>6510991.8473599404</v>
      </c>
      <c r="P2935" s="49" t="s">
        <v>34</v>
      </c>
      <c r="Q2935" s="49">
        <v>8750000</v>
      </c>
      <c r="R2935" s="49">
        <v>32.510452999999998</v>
      </c>
      <c r="S2935" s="49">
        <v>52.540310169999998</v>
      </c>
      <c r="T2935" s="49">
        <v>91.068026500905589</v>
      </c>
      <c r="U2935" s="49" t="s">
        <v>2146</v>
      </c>
      <c r="V2935" s="49">
        <v>0.38716777524115931</v>
      </c>
      <c r="W2935" s="49">
        <v>1.46361538099982</v>
      </c>
      <c r="X2935" s="49">
        <v>2.8030414572599698</v>
      </c>
      <c r="Y2935" s="49">
        <v>43.290639746693699</v>
      </c>
      <c r="Z2935" s="49">
        <v>0.42787999999999998</v>
      </c>
      <c r="AA2935" s="49">
        <v>144.40234570000001</v>
      </c>
      <c r="AB2935" s="49">
        <v>1.7927415840000001</v>
      </c>
      <c r="AC2935" s="51">
        <v>0.6227652678487694</v>
      </c>
      <c r="AD2935" s="53">
        <v>87500</v>
      </c>
      <c r="AE2935" s="51">
        <v>74.411335398399316</v>
      </c>
      <c r="AF2935" s="51">
        <v>197.25473042754814</v>
      </c>
      <c r="AG2935" s="51">
        <v>35.761624020775265</v>
      </c>
      <c r="AH2935" s="51">
        <v>0.11984153329942904</v>
      </c>
      <c r="AI2935" s="51">
        <v>0.18129666114096335</v>
      </c>
      <c r="AJ2935" s="51">
        <v>0.11715383591147577</v>
      </c>
      <c r="AK2935" s="51">
        <v>140.92862613381732</v>
      </c>
      <c r="AL2935" s="51">
        <v>86.365603485794168</v>
      </c>
      <c r="AM2935" s="51">
        <v>195.49164878184047</v>
      </c>
    </row>
    <row r="2936" spans="1:39">
      <c r="A2936" t="s">
        <v>6013</v>
      </c>
      <c r="B2936">
        <v>7</v>
      </c>
      <c r="C2936" t="s">
        <v>6014</v>
      </c>
      <c r="D2936" t="s">
        <v>4149</v>
      </c>
      <c r="E2936" t="s">
        <v>137</v>
      </c>
      <c r="F2936" t="s">
        <v>138</v>
      </c>
      <c r="G2936" t="s">
        <v>139</v>
      </c>
      <c r="H2936" t="s">
        <v>140</v>
      </c>
      <c r="I2936" t="s">
        <v>10</v>
      </c>
      <c r="J2936" t="s">
        <v>4150</v>
      </c>
      <c r="K2936">
        <v>50</v>
      </c>
      <c r="L2936">
        <v>79472120</v>
      </c>
      <c r="M2936" t="s">
        <v>2145</v>
      </c>
      <c r="N2936">
        <v>933</v>
      </c>
      <c r="O2936">
        <v>6517985.3939199401</v>
      </c>
      <c r="P2936" s="49" t="s">
        <v>34</v>
      </c>
      <c r="Q2936" s="49">
        <v>8750000</v>
      </c>
      <c r="R2936" s="49">
        <v>32.510452999999998</v>
      </c>
      <c r="S2936" s="49">
        <v>52.540310169999998</v>
      </c>
      <c r="T2936" s="49">
        <v>91.068026500905589</v>
      </c>
      <c r="U2936" s="49" t="s">
        <v>2146</v>
      </c>
      <c r="V2936" s="49">
        <v>0.38716777524115931</v>
      </c>
      <c r="W2936" s="49">
        <v>1.46361538099982</v>
      </c>
      <c r="X2936" s="49">
        <v>2.8030414572599698</v>
      </c>
      <c r="Y2936" s="49">
        <v>43.290639746693699</v>
      </c>
      <c r="Z2936" s="49">
        <v>0.42787999999999998</v>
      </c>
      <c r="AA2936" s="49">
        <v>144.40234570000001</v>
      </c>
      <c r="AB2936" s="49">
        <v>1.7927415840000001</v>
      </c>
      <c r="AC2936" s="51">
        <v>0.6227652678487694</v>
      </c>
      <c r="AD2936" s="53">
        <v>87500</v>
      </c>
      <c r="AE2936" s="51">
        <v>74.491261644799309</v>
      </c>
      <c r="AF2936" s="51">
        <v>197.46660446667545</v>
      </c>
      <c r="AG2936" s="51">
        <v>35.786951507889675</v>
      </c>
      <c r="AH2936" s="51">
        <v>0.11954030431822479</v>
      </c>
      <c r="AI2936" s="51">
        <v>0.18123039895553122</v>
      </c>
      <c r="AJ2936" s="51">
        <v>0.11715383591147577</v>
      </c>
      <c r="AK2936" s="51">
        <v>140.87711807680842</v>
      </c>
      <c r="AL2936" s="51">
        <v>86.334037688624392</v>
      </c>
      <c r="AM2936" s="51">
        <v>195.42019846499244</v>
      </c>
    </row>
    <row r="2937" spans="1:39">
      <c r="A2937" t="s">
        <v>6015</v>
      </c>
      <c r="B2937">
        <v>7</v>
      </c>
      <c r="C2937" t="s">
        <v>6016</v>
      </c>
      <c r="D2937" t="s">
        <v>4149</v>
      </c>
      <c r="E2937" t="s">
        <v>137</v>
      </c>
      <c r="F2937" t="s">
        <v>138</v>
      </c>
      <c r="G2937" t="s">
        <v>139</v>
      </c>
      <c r="H2937" t="s">
        <v>140</v>
      </c>
      <c r="I2937" t="s">
        <v>10</v>
      </c>
      <c r="J2937" t="s">
        <v>4150</v>
      </c>
      <c r="K2937">
        <v>50</v>
      </c>
      <c r="L2937">
        <v>79472120</v>
      </c>
      <c r="M2937" t="s">
        <v>2145</v>
      </c>
      <c r="N2937">
        <v>934</v>
      </c>
      <c r="O2937">
        <v>6524978.9404799398</v>
      </c>
      <c r="P2937" s="49" t="s">
        <v>34</v>
      </c>
      <c r="Q2937" s="49">
        <v>8750000</v>
      </c>
      <c r="R2937" s="49">
        <v>32.510452999999998</v>
      </c>
      <c r="S2937" s="49">
        <v>52.540310169999998</v>
      </c>
      <c r="T2937" s="49">
        <v>91.068026500905589</v>
      </c>
      <c r="U2937" s="49" t="s">
        <v>2146</v>
      </c>
      <c r="V2937" s="49">
        <v>0.38716777524115931</v>
      </c>
      <c r="W2937" s="49">
        <v>1.46361538099982</v>
      </c>
      <c r="X2937" s="49">
        <v>2.8030414572599698</v>
      </c>
      <c r="Y2937" s="49">
        <v>43.290639746693699</v>
      </c>
      <c r="Z2937" s="49">
        <v>0.42787999999999998</v>
      </c>
      <c r="AA2937" s="49">
        <v>144.40234570000001</v>
      </c>
      <c r="AB2937" s="49">
        <v>1.7927415840000001</v>
      </c>
      <c r="AC2937" s="51">
        <v>0.6227652678487694</v>
      </c>
      <c r="AD2937" s="53">
        <v>87500</v>
      </c>
      <c r="AE2937" s="51">
        <v>74.571187891199315</v>
      </c>
      <c r="AF2937" s="51">
        <v>197.67847850580281</v>
      </c>
      <c r="AG2937" s="51">
        <v>35.812215237294616</v>
      </c>
      <c r="AH2937" s="51">
        <v>0.1192393816108525</v>
      </c>
      <c r="AI2937" s="51">
        <v>0.18116395627884882</v>
      </c>
      <c r="AJ2937" s="51">
        <v>0.11715383591147577</v>
      </c>
      <c r="AK2937" s="51">
        <v>140.82546971724915</v>
      </c>
      <c r="AL2937" s="51">
        <v>86.302385909530543</v>
      </c>
      <c r="AM2937" s="51">
        <v>195.34855352496774</v>
      </c>
    </row>
    <row r="2938" spans="1:39">
      <c r="A2938" t="s">
        <v>6017</v>
      </c>
      <c r="B2938">
        <v>7</v>
      </c>
      <c r="C2938" t="s">
        <v>6018</v>
      </c>
      <c r="D2938" t="s">
        <v>4149</v>
      </c>
      <c r="E2938" t="s">
        <v>137</v>
      </c>
      <c r="F2938" t="s">
        <v>138</v>
      </c>
      <c r="G2938" t="s">
        <v>139</v>
      </c>
      <c r="H2938" t="s">
        <v>140</v>
      </c>
      <c r="I2938" t="s">
        <v>10</v>
      </c>
      <c r="J2938" t="s">
        <v>4150</v>
      </c>
      <c r="K2938">
        <v>50</v>
      </c>
      <c r="L2938">
        <v>79472120</v>
      </c>
      <c r="M2938" t="s">
        <v>2145</v>
      </c>
      <c r="N2938">
        <v>935</v>
      </c>
      <c r="O2938">
        <v>6531972.4870399395</v>
      </c>
      <c r="P2938" s="49" t="s">
        <v>34</v>
      </c>
      <c r="Q2938" s="49">
        <v>8750000</v>
      </c>
      <c r="R2938" s="49">
        <v>32.510452999999998</v>
      </c>
      <c r="S2938" s="49">
        <v>52.540310169999998</v>
      </c>
      <c r="T2938" s="49">
        <v>91.068026500905589</v>
      </c>
      <c r="U2938" s="49" t="s">
        <v>2146</v>
      </c>
      <c r="V2938" s="49">
        <v>0.38716777524115931</v>
      </c>
      <c r="W2938" s="49">
        <v>1.46361538099982</v>
      </c>
      <c r="X2938" s="49">
        <v>2.8030414572599698</v>
      </c>
      <c r="Y2938" s="49">
        <v>43.290639746693699</v>
      </c>
      <c r="Z2938" s="49">
        <v>0.42787999999999998</v>
      </c>
      <c r="AA2938" s="49">
        <v>144.40234570000001</v>
      </c>
      <c r="AB2938" s="49">
        <v>1.7927415840000001</v>
      </c>
      <c r="AC2938" s="51">
        <v>0.6227652678487694</v>
      </c>
      <c r="AD2938" s="53">
        <v>87500</v>
      </c>
      <c r="AE2938" s="51">
        <v>74.651114137599308</v>
      </c>
      <c r="AF2938" s="51">
        <v>197.89035254493012</v>
      </c>
      <c r="AG2938" s="51">
        <v>35.837415274265162</v>
      </c>
      <c r="AH2938" s="51">
        <v>0.11893876698788762</v>
      </c>
      <c r="AI2938" s="51">
        <v>0.18109733402050732</v>
      </c>
      <c r="AJ2938" s="51">
        <v>0.11715383591147577</v>
      </c>
      <c r="AK2938" s="51">
        <v>140.77368176219849</v>
      </c>
      <c r="AL2938" s="51">
        <v>86.270648581821149</v>
      </c>
      <c r="AM2938" s="51">
        <v>195.27671494257584</v>
      </c>
    </row>
    <row r="2939" spans="1:39">
      <c r="A2939" t="s">
        <v>6019</v>
      </c>
      <c r="B2939">
        <v>7</v>
      </c>
      <c r="C2939" t="s">
        <v>6020</v>
      </c>
      <c r="D2939" t="s">
        <v>4149</v>
      </c>
      <c r="E2939" t="s">
        <v>137</v>
      </c>
      <c r="F2939" t="s">
        <v>138</v>
      </c>
      <c r="G2939" t="s">
        <v>139</v>
      </c>
      <c r="H2939" t="s">
        <v>140</v>
      </c>
      <c r="I2939" t="s">
        <v>10</v>
      </c>
      <c r="J2939" t="s">
        <v>4150</v>
      </c>
      <c r="K2939">
        <v>50</v>
      </c>
      <c r="L2939">
        <v>79472120</v>
      </c>
      <c r="M2939" t="s">
        <v>2145</v>
      </c>
      <c r="N2939">
        <v>936</v>
      </c>
      <c r="O2939">
        <v>6538966.0335999392</v>
      </c>
      <c r="P2939" s="49" t="s">
        <v>34</v>
      </c>
      <c r="Q2939" s="49">
        <v>8750000</v>
      </c>
      <c r="R2939" s="49">
        <v>32.510452999999998</v>
      </c>
      <c r="S2939" s="49">
        <v>52.540310169999998</v>
      </c>
      <c r="T2939" s="49">
        <v>91.068026500905589</v>
      </c>
      <c r="U2939" s="49" t="s">
        <v>2146</v>
      </c>
      <c r="V2939" s="49">
        <v>0.38716777524115931</v>
      </c>
      <c r="W2939" s="49">
        <v>1.46361538099982</v>
      </c>
      <c r="X2939" s="49">
        <v>2.8030414572599698</v>
      </c>
      <c r="Y2939" s="49">
        <v>43.290639746693699</v>
      </c>
      <c r="Z2939" s="49">
        <v>0.42787999999999998</v>
      </c>
      <c r="AA2939" s="49">
        <v>144.40234570000001</v>
      </c>
      <c r="AB2939" s="49">
        <v>1.7927415840000001</v>
      </c>
      <c r="AC2939" s="51">
        <v>0.6227652678487694</v>
      </c>
      <c r="AD2939" s="53">
        <v>87500</v>
      </c>
      <c r="AE2939" s="51">
        <v>74.7310403839993</v>
      </c>
      <c r="AF2939" s="51">
        <v>198.10222658405743</v>
      </c>
      <c r="AG2939" s="51">
        <v>35.862551684457685</v>
      </c>
      <c r="AH2939" s="51">
        <v>0.11863846224888151</v>
      </c>
      <c r="AI2939" s="51">
        <v>0.18103053308813125</v>
      </c>
      <c r="AJ2939" s="51">
        <v>0.11715383591147577</v>
      </c>
      <c r="AK2939" s="51">
        <v>140.72175491718673</v>
      </c>
      <c r="AL2939" s="51">
        <v>86.238826137867875</v>
      </c>
      <c r="AM2939" s="51">
        <v>195.20468369650558</v>
      </c>
    </row>
    <row r="2940" spans="1:39">
      <c r="A2940" t="s">
        <v>6021</v>
      </c>
      <c r="B2940">
        <v>7</v>
      </c>
      <c r="C2940" t="s">
        <v>6022</v>
      </c>
      <c r="D2940" t="s">
        <v>4149</v>
      </c>
      <c r="E2940" t="s">
        <v>137</v>
      </c>
      <c r="F2940" t="s">
        <v>138</v>
      </c>
      <c r="G2940" t="s">
        <v>139</v>
      </c>
      <c r="H2940" t="s">
        <v>140</v>
      </c>
      <c r="I2940" t="s">
        <v>10</v>
      </c>
      <c r="J2940" t="s">
        <v>4150</v>
      </c>
      <c r="K2940">
        <v>50</v>
      </c>
      <c r="L2940">
        <v>79472120</v>
      </c>
      <c r="M2940" t="s">
        <v>2145</v>
      </c>
      <c r="N2940">
        <v>937</v>
      </c>
      <c r="O2940">
        <v>6545959.5801599389</v>
      </c>
      <c r="P2940" s="49" t="s">
        <v>34</v>
      </c>
      <c r="Q2940" s="49">
        <v>8750000</v>
      </c>
      <c r="R2940" s="49">
        <v>32.510452999999998</v>
      </c>
      <c r="S2940" s="49">
        <v>52.540310169999998</v>
      </c>
      <c r="T2940" s="49">
        <v>91.068026500905589</v>
      </c>
      <c r="U2940" s="49" t="s">
        <v>2146</v>
      </c>
      <c r="V2940" s="49">
        <v>0.38716777524115931</v>
      </c>
      <c r="W2940" s="49">
        <v>1.46361538099982</v>
      </c>
      <c r="X2940" s="49">
        <v>2.8030414572599698</v>
      </c>
      <c r="Y2940" s="49">
        <v>43.290639746693699</v>
      </c>
      <c r="Z2940" s="49">
        <v>0.42787999999999998</v>
      </c>
      <c r="AA2940" s="49">
        <v>144.40234570000001</v>
      </c>
      <c r="AB2940" s="49">
        <v>1.7927415840000001</v>
      </c>
      <c r="AC2940" s="51">
        <v>0.6227652678487694</v>
      </c>
      <c r="AD2940" s="53">
        <v>87500</v>
      </c>
      <c r="AE2940" s="51">
        <v>74.810966630399307</v>
      </c>
      <c r="AF2940" s="51">
        <v>198.3141006231848</v>
      </c>
      <c r="AG2940" s="51">
        <v>35.88762453390742</v>
      </c>
      <c r="AH2940" s="51">
        <v>0.11833846918197886</v>
      </c>
      <c r="AI2940" s="51">
        <v>0.18096355438737682</v>
      </c>
      <c r="AJ2940" s="51">
        <v>0.11715383591147577</v>
      </c>
      <c r="AK2940" s="51">
        <v>140.66968988621406</v>
      </c>
      <c r="AL2940" s="51">
        <v>86.206919009104752</v>
      </c>
      <c r="AM2940" s="51">
        <v>195.13246076332334</v>
      </c>
    </row>
    <row r="2941" spans="1:39">
      <c r="A2941" t="s">
        <v>6023</v>
      </c>
      <c r="B2941">
        <v>7</v>
      </c>
      <c r="C2941" t="s">
        <v>6024</v>
      </c>
      <c r="D2941" t="s">
        <v>4149</v>
      </c>
      <c r="E2941" t="s">
        <v>137</v>
      </c>
      <c r="F2941" t="s">
        <v>138</v>
      </c>
      <c r="G2941" t="s">
        <v>139</v>
      </c>
      <c r="H2941" t="s">
        <v>140</v>
      </c>
      <c r="I2941" t="s">
        <v>10</v>
      </c>
      <c r="J2941" t="s">
        <v>4150</v>
      </c>
      <c r="K2941">
        <v>50</v>
      </c>
      <c r="L2941">
        <v>79472120</v>
      </c>
      <c r="M2941" t="s">
        <v>2145</v>
      </c>
      <c r="N2941">
        <v>938</v>
      </c>
      <c r="O2941">
        <v>6552953.1267199386</v>
      </c>
      <c r="P2941" s="49" t="s">
        <v>34</v>
      </c>
      <c r="Q2941" s="49">
        <v>8750000</v>
      </c>
      <c r="R2941" s="49">
        <v>32.510452999999998</v>
      </c>
      <c r="S2941" s="49">
        <v>52.540310169999998</v>
      </c>
      <c r="T2941" s="49">
        <v>91.068026500905589</v>
      </c>
      <c r="U2941" s="49" t="s">
        <v>2146</v>
      </c>
      <c r="V2941" s="49">
        <v>0.38716777524115931</v>
      </c>
      <c r="W2941" s="49">
        <v>1.46361538099982</v>
      </c>
      <c r="X2941" s="49">
        <v>2.8030414572599698</v>
      </c>
      <c r="Y2941" s="49">
        <v>43.290639746693699</v>
      </c>
      <c r="Z2941" s="49">
        <v>0.42787999999999998</v>
      </c>
      <c r="AA2941" s="49">
        <v>144.40234570000001</v>
      </c>
      <c r="AB2941" s="49">
        <v>1.7927415840000001</v>
      </c>
      <c r="AC2941" s="51">
        <v>0.6227652678487694</v>
      </c>
      <c r="AD2941" s="53">
        <v>87500</v>
      </c>
      <c r="AE2941" s="51">
        <v>74.890892876799299</v>
      </c>
      <c r="AF2941" s="51">
        <v>198.52597466231211</v>
      </c>
      <c r="AG2941" s="51">
        <v>35.912633889026104</v>
      </c>
      <c r="AH2941" s="51">
        <v>0.11803878956428539</v>
      </c>
      <c r="AI2941" s="51">
        <v>0.18089639882193062</v>
      </c>
      <c r="AJ2941" s="51">
        <v>0.11715383591147577</v>
      </c>
      <c r="AK2941" s="51">
        <v>140.61748737174958</v>
      </c>
      <c r="AL2941" s="51">
        <v>86.174927626027468</v>
      </c>
      <c r="AM2941" s="51">
        <v>195.06004711747164</v>
      </c>
    </row>
    <row r="2942" spans="1:39">
      <c r="A2942" t="s">
        <v>6025</v>
      </c>
      <c r="B2942">
        <v>7</v>
      </c>
      <c r="C2942" t="s">
        <v>6026</v>
      </c>
      <c r="D2942" t="s">
        <v>4149</v>
      </c>
      <c r="E2942" t="s">
        <v>137</v>
      </c>
      <c r="F2942" t="s">
        <v>138</v>
      </c>
      <c r="G2942" t="s">
        <v>139</v>
      </c>
      <c r="H2942" t="s">
        <v>140</v>
      </c>
      <c r="I2942" t="s">
        <v>10</v>
      </c>
      <c r="J2942" t="s">
        <v>4150</v>
      </c>
      <c r="K2942">
        <v>50</v>
      </c>
      <c r="L2942">
        <v>79472120</v>
      </c>
      <c r="M2942" t="s">
        <v>2145</v>
      </c>
      <c r="N2942">
        <v>939</v>
      </c>
      <c r="O2942">
        <v>6559946.6732799383</v>
      </c>
      <c r="P2942" s="49" t="s">
        <v>34</v>
      </c>
      <c r="Q2942" s="49">
        <v>8750000</v>
      </c>
      <c r="R2942" s="49">
        <v>32.510452999999998</v>
      </c>
      <c r="S2942" s="49">
        <v>52.540310169999998</v>
      </c>
      <c r="T2942" s="49">
        <v>91.068026500905589</v>
      </c>
      <c r="U2942" s="49" t="s">
        <v>2146</v>
      </c>
      <c r="V2942" s="49">
        <v>0.38716777524115931</v>
      </c>
      <c r="W2942" s="49">
        <v>1.46361538099982</v>
      </c>
      <c r="X2942" s="49">
        <v>2.8030414572599698</v>
      </c>
      <c r="Y2942" s="49">
        <v>43.290639746693699</v>
      </c>
      <c r="Z2942" s="49">
        <v>0.42787999999999998</v>
      </c>
      <c r="AA2942" s="49">
        <v>144.40234570000001</v>
      </c>
      <c r="AB2942" s="49">
        <v>1.7927415840000001</v>
      </c>
      <c r="AC2942" s="51">
        <v>0.6227652678487694</v>
      </c>
      <c r="AD2942" s="53">
        <v>87500</v>
      </c>
      <c r="AE2942" s="51">
        <v>74.970819123199291</v>
      </c>
      <c r="AF2942" s="51">
        <v>198.73784870143942</v>
      </c>
      <c r="AG2942" s="51">
        <v>35.937579816599644</v>
      </c>
      <c r="AH2942" s="51">
        <v>0.11773942516171645</v>
      </c>
      <c r="AI2942" s="51">
        <v>0.18082906729350823</v>
      </c>
      <c r="AJ2942" s="51">
        <v>0.11715383591147577</v>
      </c>
      <c r="AK2942" s="51">
        <v>140.5651480747303</v>
      </c>
      <c r="AL2942" s="51">
        <v>86.142852418192845</v>
      </c>
      <c r="AM2942" s="51">
        <v>194.98744373126775</v>
      </c>
    </row>
    <row r="2943" spans="1:39">
      <c r="A2943" t="s">
        <v>6027</v>
      </c>
      <c r="B2943">
        <v>7</v>
      </c>
      <c r="C2943" t="s">
        <v>6028</v>
      </c>
      <c r="D2943" t="s">
        <v>4149</v>
      </c>
      <c r="E2943" t="s">
        <v>137</v>
      </c>
      <c r="F2943" t="s">
        <v>138</v>
      </c>
      <c r="G2943" t="s">
        <v>139</v>
      </c>
      <c r="H2943" t="s">
        <v>140</v>
      </c>
      <c r="I2943" t="s">
        <v>10</v>
      </c>
      <c r="J2943" t="s">
        <v>4150</v>
      </c>
      <c r="K2943">
        <v>50</v>
      </c>
      <c r="L2943">
        <v>79472120</v>
      </c>
      <c r="M2943" t="s">
        <v>2145</v>
      </c>
      <c r="N2943">
        <v>940</v>
      </c>
      <c r="O2943">
        <v>6566940.219839938</v>
      </c>
      <c r="P2943" s="49" t="s">
        <v>34</v>
      </c>
      <c r="Q2943" s="49">
        <v>8750000</v>
      </c>
      <c r="R2943" s="49">
        <v>32.510452999999998</v>
      </c>
      <c r="S2943" s="49">
        <v>52.540310169999998</v>
      </c>
      <c r="T2943" s="49">
        <v>91.068026500905589</v>
      </c>
      <c r="U2943" s="49" t="s">
        <v>2146</v>
      </c>
      <c r="V2943" s="49">
        <v>0.38716777524115931</v>
      </c>
      <c r="W2943" s="49">
        <v>1.46361538099982</v>
      </c>
      <c r="X2943" s="49">
        <v>2.8030414572599698</v>
      </c>
      <c r="Y2943" s="49">
        <v>43.290639746693699</v>
      </c>
      <c r="Z2943" s="49">
        <v>0.42787999999999998</v>
      </c>
      <c r="AA2943" s="49">
        <v>144.40234570000001</v>
      </c>
      <c r="AB2943" s="49">
        <v>1.7927415840000001</v>
      </c>
      <c r="AC2943" s="51">
        <v>0.6227652678487694</v>
      </c>
      <c r="AD2943" s="53">
        <v>87500</v>
      </c>
      <c r="AE2943" s="51">
        <v>75.050745369599298</v>
      </c>
      <c r="AF2943" s="51">
        <v>198.94972274056678</v>
      </c>
      <c r="AG2943" s="51">
        <v>35.962462383785692</v>
      </c>
      <c r="AH2943" s="51">
        <v>0.11744037772881361</v>
      </c>
      <c r="AI2943" s="51">
        <v>0.18076156070185251</v>
      </c>
      <c r="AJ2943" s="51">
        <v>0.11715383591147577</v>
      </c>
      <c r="AK2943" s="51">
        <v>140.5126726945598</v>
      </c>
      <c r="AL2943" s="51">
        <v>86.110693814217882</v>
      </c>
      <c r="AM2943" s="51">
        <v>194.91465157490168</v>
      </c>
    </row>
    <row r="2944" spans="1:39">
      <c r="A2944" t="s">
        <v>6029</v>
      </c>
      <c r="B2944">
        <v>7</v>
      </c>
      <c r="C2944" t="s">
        <v>6030</v>
      </c>
      <c r="D2944" t="s">
        <v>4149</v>
      </c>
      <c r="E2944" t="s">
        <v>137</v>
      </c>
      <c r="F2944" t="s">
        <v>138</v>
      </c>
      <c r="G2944" t="s">
        <v>139</v>
      </c>
      <c r="H2944" t="s">
        <v>140</v>
      </c>
      <c r="I2944" t="s">
        <v>10</v>
      </c>
      <c r="J2944" t="s">
        <v>4150</v>
      </c>
      <c r="K2944">
        <v>50</v>
      </c>
      <c r="L2944">
        <v>79472120</v>
      </c>
      <c r="M2944" t="s">
        <v>2145</v>
      </c>
      <c r="N2944">
        <v>941</v>
      </c>
      <c r="O2944">
        <v>6573933.7663999377</v>
      </c>
      <c r="P2944" s="49" t="s">
        <v>34</v>
      </c>
      <c r="Q2944" s="49">
        <v>8750000</v>
      </c>
      <c r="R2944" s="49">
        <v>32.510452999999998</v>
      </c>
      <c r="S2944" s="49">
        <v>52.540310169999998</v>
      </c>
      <c r="T2944" s="49">
        <v>91.068026500905589</v>
      </c>
      <c r="U2944" s="49" t="s">
        <v>2146</v>
      </c>
      <c r="V2944" s="49">
        <v>0.38716777524115931</v>
      </c>
      <c r="W2944" s="49">
        <v>1.46361538099982</v>
      </c>
      <c r="X2944" s="49">
        <v>2.8030414572599698</v>
      </c>
      <c r="Y2944" s="49">
        <v>43.290639746693699</v>
      </c>
      <c r="Z2944" s="49">
        <v>0.42787999999999998</v>
      </c>
      <c r="AA2944" s="49">
        <v>144.40234570000001</v>
      </c>
      <c r="AB2944" s="49">
        <v>1.7927415840000001</v>
      </c>
      <c r="AC2944" s="51">
        <v>0.6227652678487694</v>
      </c>
      <c r="AD2944" s="53">
        <v>87500</v>
      </c>
      <c r="AE2944" s="51">
        <v>75.13067161599929</v>
      </c>
      <c r="AF2944" s="51">
        <v>199.16159677969409</v>
      </c>
      <c r="AG2944" s="51">
        <v>35.987281658111321</v>
      </c>
      <c r="AH2944" s="51">
        <v>0.11714164900927986</v>
      </c>
      <c r="AI2944" s="51">
        <v>0.18069387994473277</v>
      </c>
      <c r="AJ2944" s="51">
        <v>0.11715383591147577</v>
      </c>
      <c r="AK2944" s="51">
        <v>140.46006192910744</v>
      </c>
      <c r="AL2944" s="51">
        <v>86.078452241779445</v>
      </c>
      <c r="AM2944" s="51">
        <v>194.84167161643541</v>
      </c>
    </row>
    <row r="2945" spans="1:39">
      <c r="A2945" t="s">
        <v>6031</v>
      </c>
      <c r="B2945">
        <v>7</v>
      </c>
      <c r="C2945" t="s">
        <v>6032</v>
      </c>
      <c r="D2945" t="s">
        <v>4149</v>
      </c>
      <c r="E2945" t="s">
        <v>137</v>
      </c>
      <c r="F2945" t="s">
        <v>138</v>
      </c>
      <c r="G2945" t="s">
        <v>139</v>
      </c>
      <c r="H2945" t="s">
        <v>140</v>
      </c>
      <c r="I2945" t="s">
        <v>10</v>
      </c>
      <c r="J2945" t="s">
        <v>4150</v>
      </c>
      <c r="K2945">
        <v>50</v>
      </c>
      <c r="L2945">
        <v>79472120</v>
      </c>
      <c r="M2945" t="s">
        <v>2145</v>
      </c>
      <c r="N2945">
        <v>942</v>
      </c>
      <c r="O2945">
        <v>6580927.3129599374</v>
      </c>
      <c r="P2945" s="49" t="s">
        <v>34</v>
      </c>
      <c r="Q2945" s="49">
        <v>8750000</v>
      </c>
      <c r="R2945" s="49">
        <v>32.510452999999998</v>
      </c>
      <c r="S2945" s="49">
        <v>52.540310169999998</v>
      </c>
      <c r="T2945" s="49">
        <v>91.068026500905589</v>
      </c>
      <c r="U2945" s="49" t="s">
        <v>2146</v>
      </c>
      <c r="V2945" s="49">
        <v>0.38716777524115931</v>
      </c>
      <c r="W2945" s="49">
        <v>1.46361538099982</v>
      </c>
      <c r="X2945" s="49">
        <v>2.8030414572599698</v>
      </c>
      <c r="Y2945" s="49">
        <v>43.290639746693699</v>
      </c>
      <c r="Z2945" s="49">
        <v>0.42787999999999998</v>
      </c>
      <c r="AA2945" s="49">
        <v>144.40234570000001</v>
      </c>
      <c r="AB2945" s="49">
        <v>1.7927415840000001</v>
      </c>
      <c r="AC2945" s="51">
        <v>0.6227652678487694</v>
      </c>
      <c r="AD2945" s="53">
        <v>87500</v>
      </c>
      <c r="AE2945" s="51">
        <v>75.210597862399283</v>
      </c>
      <c r="AF2945" s="51">
        <v>199.3734708188214</v>
      </c>
      <c r="AG2945" s="51">
        <v>36.012037707470668</v>
      </c>
      <c r="AH2945" s="51">
        <v>0.11684324073546171</v>
      </c>
      <c r="AI2945" s="51">
        <v>0.18062602591794291</v>
      </c>
      <c r="AJ2945" s="51">
        <v>0.11715383591147577</v>
      </c>
      <c r="AK2945" s="51">
        <v>140.4073164747071</v>
      </c>
      <c r="AL2945" s="51">
        <v>86.046128127613386</v>
      </c>
      <c r="AM2945" s="51">
        <v>194.76850482180083</v>
      </c>
    </row>
    <row r="2946" spans="1:39">
      <c r="A2946" t="s">
        <v>6033</v>
      </c>
      <c r="B2946">
        <v>7</v>
      </c>
      <c r="C2946" t="s">
        <v>6034</v>
      </c>
      <c r="D2946" t="s">
        <v>4149</v>
      </c>
      <c r="E2946" t="s">
        <v>137</v>
      </c>
      <c r="F2946" t="s">
        <v>138</v>
      </c>
      <c r="G2946" t="s">
        <v>139</v>
      </c>
      <c r="H2946" t="s">
        <v>140</v>
      </c>
      <c r="I2946" t="s">
        <v>10</v>
      </c>
      <c r="J2946" t="s">
        <v>4150</v>
      </c>
      <c r="K2946">
        <v>50</v>
      </c>
      <c r="L2946">
        <v>79472120</v>
      </c>
      <c r="M2946" t="s">
        <v>2145</v>
      </c>
      <c r="N2946">
        <v>943</v>
      </c>
      <c r="O2946">
        <v>6587920.8595199371</v>
      </c>
      <c r="P2946" s="49" t="s">
        <v>34</v>
      </c>
      <c r="Q2946" s="49">
        <v>8750000</v>
      </c>
      <c r="R2946" s="49">
        <v>32.510452999999998</v>
      </c>
      <c r="S2946" s="49">
        <v>52.540310169999998</v>
      </c>
      <c r="T2946" s="49">
        <v>91.068026500905589</v>
      </c>
      <c r="U2946" s="49" t="s">
        <v>2146</v>
      </c>
      <c r="V2946" s="49">
        <v>0.38716777524115931</v>
      </c>
      <c r="W2946" s="49">
        <v>1.46361538099982</v>
      </c>
      <c r="X2946" s="49">
        <v>2.8030414572599698</v>
      </c>
      <c r="Y2946" s="49">
        <v>43.290639746693699</v>
      </c>
      <c r="Z2946" s="49">
        <v>0.42787999999999998</v>
      </c>
      <c r="AA2946" s="49">
        <v>144.40234570000001</v>
      </c>
      <c r="AB2946" s="49">
        <v>1.7927415840000001</v>
      </c>
      <c r="AC2946" s="51">
        <v>0.6227652678487694</v>
      </c>
      <c r="AD2946" s="53">
        <v>87500</v>
      </c>
      <c r="AE2946" s="51">
        <v>75.290524108799275</v>
      </c>
      <c r="AF2946" s="51">
        <v>199.58534485794871</v>
      </c>
      <c r="AG2946" s="51">
        <v>36.036730600122588</v>
      </c>
      <c r="AH2946" s="51">
        <v>0.11654515462879828</v>
      </c>
      <c r="AI2946" s="51">
        <v>0.18055799951530052</v>
      </c>
      <c r="AJ2946" s="51">
        <v>0.11715383591147577</v>
      </c>
      <c r="AK2946" s="51">
        <v>140.3544370261564</v>
      </c>
      <c r="AL2946" s="51">
        <v>86.013721897514031</v>
      </c>
      <c r="AM2946" s="51">
        <v>194.69515215479876</v>
      </c>
    </row>
    <row r="2947" spans="1:39">
      <c r="A2947" t="s">
        <v>6035</v>
      </c>
      <c r="B2947">
        <v>7</v>
      </c>
      <c r="C2947" t="s">
        <v>6036</v>
      </c>
      <c r="D2947" t="s">
        <v>4149</v>
      </c>
      <c r="E2947" t="s">
        <v>137</v>
      </c>
      <c r="F2947" t="s">
        <v>138</v>
      </c>
      <c r="G2947" t="s">
        <v>139</v>
      </c>
      <c r="H2947" t="s">
        <v>140</v>
      </c>
      <c r="I2947" t="s">
        <v>10</v>
      </c>
      <c r="J2947" t="s">
        <v>4150</v>
      </c>
      <c r="K2947">
        <v>50</v>
      </c>
      <c r="L2947">
        <v>79472120</v>
      </c>
      <c r="M2947" t="s">
        <v>2145</v>
      </c>
      <c r="N2947">
        <v>944</v>
      </c>
      <c r="O2947">
        <v>6594914.4060799368</v>
      </c>
      <c r="P2947" s="49" t="s">
        <v>34</v>
      </c>
      <c r="Q2947" s="49">
        <v>8750000</v>
      </c>
      <c r="R2947" s="49">
        <v>32.510452999999998</v>
      </c>
      <c r="S2947" s="49">
        <v>52.540310169999998</v>
      </c>
      <c r="T2947" s="49">
        <v>91.068026500905589</v>
      </c>
      <c r="U2947" s="49" t="s">
        <v>2146</v>
      </c>
      <c r="V2947" s="49">
        <v>0.38716777524115931</v>
      </c>
      <c r="W2947" s="49">
        <v>1.46361538099982</v>
      </c>
      <c r="X2947" s="49">
        <v>2.8030414572599698</v>
      </c>
      <c r="Y2947" s="49">
        <v>43.290639746693699</v>
      </c>
      <c r="Z2947" s="49">
        <v>0.42787999999999998</v>
      </c>
      <c r="AA2947" s="49">
        <v>144.40234570000001</v>
      </c>
      <c r="AB2947" s="49">
        <v>1.7927415840000001</v>
      </c>
      <c r="AC2947" s="51">
        <v>0.6227652678487694</v>
      </c>
      <c r="AD2947" s="53">
        <v>87500</v>
      </c>
      <c r="AE2947" s="51">
        <v>75.370450355199281</v>
      </c>
      <c r="AF2947" s="51">
        <v>199.79721889707608</v>
      </c>
      <c r="AG2947" s="51">
        <v>36.061360404688287</v>
      </c>
      <c r="AH2947" s="51">
        <v>0.11624739239946495</v>
      </c>
      <c r="AI2947" s="51">
        <v>0.18048980162864531</v>
      </c>
      <c r="AJ2947" s="51">
        <v>0.11715383591147577</v>
      </c>
      <c r="AK2947" s="51">
        <v>140.30142427671544</v>
      </c>
      <c r="AL2947" s="51">
        <v>85.981233976333542</v>
      </c>
      <c r="AM2947" s="51">
        <v>194.62161457709732</v>
      </c>
    </row>
    <row r="2948" spans="1:39">
      <c r="A2948" t="s">
        <v>6037</v>
      </c>
      <c r="B2948">
        <v>7</v>
      </c>
      <c r="C2948" t="s">
        <v>6038</v>
      </c>
      <c r="D2948" t="s">
        <v>4149</v>
      </c>
      <c r="E2948" t="s">
        <v>137</v>
      </c>
      <c r="F2948" t="s">
        <v>138</v>
      </c>
      <c r="G2948" t="s">
        <v>139</v>
      </c>
      <c r="H2948" t="s">
        <v>140</v>
      </c>
      <c r="I2948" t="s">
        <v>10</v>
      </c>
      <c r="J2948" t="s">
        <v>4150</v>
      </c>
      <c r="K2948">
        <v>50</v>
      </c>
      <c r="L2948">
        <v>79472120</v>
      </c>
      <c r="M2948" t="s">
        <v>2145</v>
      </c>
      <c r="N2948">
        <v>945</v>
      </c>
      <c r="O2948">
        <v>6601907.9526399365</v>
      </c>
      <c r="P2948" s="49" t="s">
        <v>34</v>
      </c>
      <c r="Q2948" s="49">
        <v>8750000</v>
      </c>
      <c r="R2948" s="49">
        <v>32.510452999999998</v>
      </c>
      <c r="S2948" s="49">
        <v>52.540310169999998</v>
      </c>
      <c r="T2948" s="49">
        <v>91.068026500905589</v>
      </c>
      <c r="U2948" s="49" t="s">
        <v>2146</v>
      </c>
      <c r="V2948" s="49">
        <v>0.38716777524115931</v>
      </c>
      <c r="W2948" s="49">
        <v>1.46361538099982</v>
      </c>
      <c r="X2948" s="49">
        <v>2.8030414572599698</v>
      </c>
      <c r="Y2948" s="49">
        <v>43.290639746693699</v>
      </c>
      <c r="Z2948" s="49">
        <v>0.42787999999999998</v>
      </c>
      <c r="AA2948" s="49">
        <v>144.40234570000001</v>
      </c>
      <c r="AB2948" s="49">
        <v>1.7927415840000001</v>
      </c>
      <c r="AC2948" s="51">
        <v>0.6227652678487694</v>
      </c>
      <c r="AD2948" s="53">
        <v>87500</v>
      </c>
      <c r="AE2948" s="51">
        <v>75.450376601599274</v>
      </c>
      <c r="AF2948" s="51">
        <v>200.00909293620339</v>
      </c>
      <c r="AG2948" s="51">
        <v>36.085927190148951</v>
      </c>
      <c r="AH2948" s="51">
        <v>0.11594995574659434</v>
      </c>
      <c r="AI2948" s="51">
        <v>0.18042143314783807</v>
      </c>
      <c r="AJ2948" s="51">
        <v>0.11715383591147577</v>
      </c>
      <c r="AK2948" s="51">
        <v>140.24827891810605</v>
      </c>
      <c r="AL2948" s="51">
        <v>85.948664787981357</v>
      </c>
      <c r="AM2948" s="51">
        <v>194.54789304823075</v>
      </c>
    </row>
    <row r="2949" spans="1:39">
      <c r="A2949" t="s">
        <v>6039</v>
      </c>
      <c r="B2949">
        <v>7</v>
      </c>
      <c r="C2949" t="s">
        <v>6040</v>
      </c>
      <c r="D2949" t="s">
        <v>4149</v>
      </c>
      <c r="E2949" t="s">
        <v>137</v>
      </c>
      <c r="F2949" t="s">
        <v>138</v>
      </c>
      <c r="G2949" t="s">
        <v>139</v>
      </c>
      <c r="H2949" t="s">
        <v>140</v>
      </c>
      <c r="I2949" t="s">
        <v>10</v>
      </c>
      <c r="J2949" t="s">
        <v>4150</v>
      </c>
      <c r="K2949">
        <v>50</v>
      </c>
      <c r="L2949">
        <v>79472120</v>
      </c>
      <c r="M2949" t="s">
        <v>2145</v>
      </c>
      <c r="N2949">
        <v>946</v>
      </c>
      <c r="O2949">
        <v>6608901.4991999362</v>
      </c>
      <c r="P2949" s="49" t="s">
        <v>34</v>
      </c>
      <c r="Q2949" s="49">
        <v>8750000</v>
      </c>
      <c r="R2949" s="49">
        <v>32.510452999999998</v>
      </c>
      <c r="S2949" s="49">
        <v>52.540310169999998</v>
      </c>
      <c r="T2949" s="49">
        <v>91.068026500905589</v>
      </c>
      <c r="U2949" s="49" t="s">
        <v>2146</v>
      </c>
      <c r="V2949" s="49">
        <v>0.38716777524115931</v>
      </c>
      <c r="W2949" s="49">
        <v>1.46361538099982</v>
      </c>
      <c r="X2949" s="49">
        <v>2.8030414572599698</v>
      </c>
      <c r="Y2949" s="49">
        <v>43.290639746693699</v>
      </c>
      <c r="Z2949" s="49">
        <v>0.42787999999999998</v>
      </c>
      <c r="AA2949" s="49">
        <v>144.40234570000001</v>
      </c>
      <c r="AB2949" s="49">
        <v>1.7927415840000001</v>
      </c>
      <c r="AC2949" s="51">
        <v>0.6227652678487694</v>
      </c>
      <c r="AD2949" s="53">
        <v>87500</v>
      </c>
      <c r="AE2949" s="51">
        <v>75.530302847999266</v>
      </c>
      <c r="AF2949" s="51">
        <v>200.2209669753307</v>
      </c>
      <c r="AG2949" s="51">
        <v>36.110431025843475</v>
      </c>
      <c r="AH2949" s="51">
        <v>0.11565284635840038</v>
      </c>
      <c r="AI2949" s="51">
        <v>0.18035289496075932</v>
      </c>
      <c r="AJ2949" s="51">
        <v>0.11715383591147577</v>
      </c>
      <c r="AK2949" s="51">
        <v>140.19500164051075</v>
      </c>
      <c r="AL2949" s="51">
        <v>85.916014755423518</v>
      </c>
      <c r="AM2949" s="51">
        <v>194.47398852559795</v>
      </c>
    </row>
    <row r="2950" spans="1:39">
      <c r="A2950" t="s">
        <v>6041</v>
      </c>
      <c r="B2950">
        <v>7</v>
      </c>
      <c r="C2950" t="s">
        <v>6042</v>
      </c>
      <c r="D2950" t="s">
        <v>4149</v>
      </c>
      <c r="E2950" t="s">
        <v>137</v>
      </c>
      <c r="F2950" t="s">
        <v>138</v>
      </c>
      <c r="G2950" t="s">
        <v>139</v>
      </c>
      <c r="H2950" t="s">
        <v>140</v>
      </c>
      <c r="I2950" t="s">
        <v>10</v>
      </c>
      <c r="J2950" t="s">
        <v>4150</v>
      </c>
      <c r="K2950">
        <v>50</v>
      </c>
      <c r="L2950">
        <v>79472120</v>
      </c>
      <c r="M2950" t="s">
        <v>2145</v>
      </c>
      <c r="N2950">
        <v>947</v>
      </c>
      <c r="O2950">
        <v>6615895.0457599359</v>
      </c>
      <c r="P2950" s="49" t="s">
        <v>34</v>
      </c>
      <c r="Q2950" s="49">
        <v>8750000</v>
      </c>
      <c r="R2950" s="49">
        <v>32.510452999999998</v>
      </c>
      <c r="S2950" s="49">
        <v>52.540310169999998</v>
      </c>
      <c r="T2950" s="49">
        <v>91.068026500905589</v>
      </c>
      <c r="U2950" s="49" t="s">
        <v>2146</v>
      </c>
      <c r="V2950" s="49">
        <v>0.38716777524115931</v>
      </c>
      <c r="W2950" s="49">
        <v>1.46361538099982</v>
      </c>
      <c r="X2950" s="49">
        <v>2.8030414572599698</v>
      </c>
      <c r="Y2950" s="49">
        <v>43.290639746693699</v>
      </c>
      <c r="Z2950" s="49">
        <v>0.42787999999999998</v>
      </c>
      <c r="AA2950" s="49">
        <v>144.40234570000001</v>
      </c>
      <c r="AB2950" s="49">
        <v>1.7927415840000001</v>
      </c>
      <c r="AC2950" s="51">
        <v>0.6227652678487694</v>
      </c>
      <c r="AD2950" s="53">
        <v>87500</v>
      </c>
      <c r="AE2950" s="51">
        <v>75.610229094399273</v>
      </c>
      <c r="AF2950" s="51">
        <v>200.43284101445806</v>
      </c>
      <c r="AG2950" s="51">
        <v>36.134871981466084</v>
      </c>
      <c r="AH2950" s="51">
        <v>0.11535606591195623</v>
      </c>
      <c r="AI2950" s="51">
        <v>0.18028418795330814</v>
      </c>
      <c r="AJ2950" s="51">
        <v>0.11715383591147577</v>
      </c>
      <c r="AK2950" s="51">
        <v>140.14159313257176</v>
      </c>
      <c r="AL2950" s="51">
        <v>85.88328430068222</v>
      </c>
      <c r="AM2950" s="51">
        <v>194.39990196446126</v>
      </c>
    </row>
    <row r="2951" spans="1:39">
      <c r="A2951" t="s">
        <v>6043</v>
      </c>
      <c r="B2951">
        <v>7</v>
      </c>
      <c r="C2951" t="s">
        <v>6044</v>
      </c>
      <c r="D2951" t="s">
        <v>4149</v>
      </c>
      <c r="E2951" t="s">
        <v>137</v>
      </c>
      <c r="F2951" t="s">
        <v>138</v>
      </c>
      <c r="G2951" t="s">
        <v>139</v>
      </c>
      <c r="H2951" t="s">
        <v>140</v>
      </c>
      <c r="I2951" t="s">
        <v>10</v>
      </c>
      <c r="J2951" t="s">
        <v>4150</v>
      </c>
      <c r="K2951">
        <v>50</v>
      </c>
      <c r="L2951">
        <v>79472120</v>
      </c>
      <c r="M2951" t="s">
        <v>2145</v>
      </c>
      <c r="N2951">
        <v>948</v>
      </c>
      <c r="O2951">
        <v>6622888.5923199356</v>
      </c>
      <c r="P2951" s="49" t="s">
        <v>34</v>
      </c>
      <c r="Q2951" s="49">
        <v>8750000</v>
      </c>
      <c r="R2951" s="49">
        <v>32.510452999999998</v>
      </c>
      <c r="S2951" s="49">
        <v>52.540310169999998</v>
      </c>
      <c r="T2951" s="49">
        <v>91.068026500905589</v>
      </c>
      <c r="U2951" s="49" t="s">
        <v>2146</v>
      </c>
      <c r="V2951" s="49">
        <v>0.38716777524115931</v>
      </c>
      <c r="W2951" s="49">
        <v>1.46361538099982</v>
      </c>
      <c r="X2951" s="49">
        <v>2.8030414572599698</v>
      </c>
      <c r="Y2951" s="49">
        <v>43.290639746693699</v>
      </c>
      <c r="Z2951" s="49">
        <v>0.42787999999999998</v>
      </c>
      <c r="AA2951" s="49">
        <v>144.40234570000001</v>
      </c>
      <c r="AB2951" s="49">
        <v>1.7927415840000001</v>
      </c>
      <c r="AC2951" s="51">
        <v>0.6227652678487694</v>
      </c>
      <c r="AD2951" s="53">
        <v>87500</v>
      </c>
      <c r="AE2951" s="51">
        <v>75.690155340799265</v>
      </c>
      <c r="AF2951" s="51">
        <v>200.64471505358537</v>
      </c>
      <c r="AG2951" s="51">
        <v>36.159250127063977</v>
      </c>
      <c r="AH2951" s="51">
        <v>0.11505961607332718</v>
      </c>
      <c r="AI2951" s="51">
        <v>0.18021531300940108</v>
      </c>
      <c r="AJ2951" s="51">
        <v>0.11715383591147577</v>
      </c>
      <c r="AK2951" s="51">
        <v>140.08805408139023</v>
      </c>
      <c r="AL2951" s="51">
        <v>85.850473844835165</v>
      </c>
      <c r="AM2951" s="51">
        <v>194.32563431794526</v>
      </c>
    </row>
    <row r="2952" spans="1:39">
      <c r="A2952" t="s">
        <v>6045</v>
      </c>
      <c r="B2952">
        <v>7</v>
      </c>
      <c r="C2952" t="s">
        <v>6046</v>
      </c>
      <c r="D2952" t="s">
        <v>4149</v>
      </c>
      <c r="E2952" t="s">
        <v>137</v>
      </c>
      <c r="F2952" t="s">
        <v>138</v>
      </c>
      <c r="G2952" t="s">
        <v>139</v>
      </c>
      <c r="H2952" t="s">
        <v>140</v>
      </c>
      <c r="I2952" t="s">
        <v>10</v>
      </c>
      <c r="J2952" t="s">
        <v>4150</v>
      </c>
      <c r="K2952">
        <v>50</v>
      </c>
      <c r="L2952">
        <v>79472120</v>
      </c>
      <c r="M2952" t="s">
        <v>2145</v>
      </c>
      <c r="N2952">
        <v>949</v>
      </c>
      <c r="O2952">
        <v>6629882.1388799353</v>
      </c>
      <c r="P2952" s="49" t="s">
        <v>34</v>
      </c>
      <c r="Q2952" s="49">
        <v>8750000</v>
      </c>
      <c r="R2952" s="49">
        <v>32.510452999999998</v>
      </c>
      <c r="S2952" s="49">
        <v>52.540310169999998</v>
      </c>
      <c r="T2952" s="49">
        <v>91.068026500905589</v>
      </c>
      <c r="U2952" s="49" t="s">
        <v>2146</v>
      </c>
      <c r="V2952" s="49">
        <v>0.38716777524115931</v>
      </c>
      <c r="W2952" s="49">
        <v>1.46361538099982</v>
      </c>
      <c r="X2952" s="49">
        <v>2.8030414572599698</v>
      </c>
      <c r="Y2952" s="49">
        <v>43.290639746693699</v>
      </c>
      <c r="Z2952" s="49">
        <v>0.42787999999999998</v>
      </c>
      <c r="AA2952" s="49">
        <v>144.40234570000001</v>
      </c>
      <c r="AB2952" s="49">
        <v>1.7927415840000001</v>
      </c>
      <c r="AC2952" s="51">
        <v>0.6227652678487694</v>
      </c>
      <c r="AD2952" s="53">
        <v>87500</v>
      </c>
      <c r="AE2952" s="51">
        <v>75.770081587199257</v>
      </c>
      <c r="AF2952" s="51">
        <v>200.85658909271268</v>
      </c>
      <c r="AG2952" s="51">
        <v>36.183565533035051</v>
      </c>
      <c r="AH2952" s="51">
        <v>0.11476349849762778</v>
      </c>
      <c r="AI2952" s="51">
        <v>0.18014627101097094</v>
      </c>
      <c r="AJ2952" s="51">
        <v>0.11715383591147577</v>
      </c>
      <c r="AK2952" s="51">
        <v>140.03438517252528</v>
      </c>
      <c r="AL2952" s="51">
        <v>85.817583808015087</v>
      </c>
      <c r="AM2952" s="51">
        <v>194.25118653703547</v>
      </c>
    </row>
    <row r="2953" spans="1:39">
      <c r="A2953" t="s">
        <v>6047</v>
      </c>
      <c r="B2953">
        <v>7</v>
      </c>
      <c r="C2953" t="s">
        <v>6048</v>
      </c>
      <c r="D2953" t="s">
        <v>4149</v>
      </c>
      <c r="E2953" t="s">
        <v>137</v>
      </c>
      <c r="F2953" t="s">
        <v>138</v>
      </c>
      <c r="G2953" t="s">
        <v>139</v>
      </c>
      <c r="H2953" t="s">
        <v>140</v>
      </c>
      <c r="I2953" t="s">
        <v>10</v>
      </c>
      <c r="J2953" t="s">
        <v>4150</v>
      </c>
      <c r="K2953">
        <v>50</v>
      </c>
      <c r="L2953">
        <v>79472120</v>
      </c>
      <c r="M2953" t="s">
        <v>2145</v>
      </c>
      <c r="N2953">
        <v>950</v>
      </c>
      <c r="O2953">
        <v>6636875.685439935</v>
      </c>
      <c r="P2953" s="49" t="s">
        <v>34</v>
      </c>
      <c r="Q2953" s="49">
        <v>8750000</v>
      </c>
      <c r="R2953" s="49">
        <v>32.510452999999998</v>
      </c>
      <c r="S2953" s="49">
        <v>52.540310169999998</v>
      </c>
      <c r="T2953" s="49">
        <v>91.068026500905589</v>
      </c>
      <c r="U2953" s="49" t="s">
        <v>2146</v>
      </c>
      <c r="V2953" s="49">
        <v>0.38716777524115931</v>
      </c>
      <c r="W2953" s="49">
        <v>1.46361538099982</v>
      </c>
      <c r="X2953" s="49">
        <v>2.8030414572599698</v>
      </c>
      <c r="Y2953" s="49">
        <v>43.290639746693699</v>
      </c>
      <c r="Z2953" s="49">
        <v>0.42787999999999998</v>
      </c>
      <c r="AA2953" s="49">
        <v>144.40234570000001</v>
      </c>
      <c r="AB2953" s="49">
        <v>1.7927415840000001</v>
      </c>
      <c r="AC2953" s="51">
        <v>0.6227652678487694</v>
      </c>
      <c r="AD2953" s="53">
        <v>87500</v>
      </c>
      <c r="AE2953" s="51">
        <v>75.85000783359925</v>
      </c>
      <c r="AF2953" s="51">
        <v>201.06846313184002</v>
      </c>
      <c r="AG2953" s="51">
        <v>36.20781827012555</v>
      </c>
      <c r="AH2953" s="51">
        <v>0.11446771482901409</v>
      </c>
      <c r="AI2953" s="51">
        <v>0.18007706283796573</v>
      </c>
      <c r="AJ2953" s="51">
        <v>0.11715383591147577</v>
      </c>
      <c r="AK2953" s="51">
        <v>139.98058708999318</v>
      </c>
      <c r="AL2953" s="51">
        <v>85.784614609409175</v>
      </c>
      <c r="AM2953" s="51">
        <v>194.17655957057718</v>
      </c>
    </row>
    <row r="2954" spans="1:39">
      <c r="A2954" t="s">
        <v>6049</v>
      </c>
      <c r="B2954">
        <v>7</v>
      </c>
      <c r="C2954" t="s">
        <v>6050</v>
      </c>
      <c r="D2954" t="s">
        <v>4149</v>
      </c>
      <c r="E2954" t="s">
        <v>137</v>
      </c>
      <c r="F2954" t="s">
        <v>138</v>
      </c>
      <c r="G2954" t="s">
        <v>139</v>
      </c>
      <c r="H2954" t="s">
        <v>140</v>
      </c>
      <c r="I2954" t="s">
        <v>10</v>
      </c>
      <c r="J2954" t="s">
        <v>4150</v>
      </c>
      <c r="K2954">
        <v>50</v>
      </c>
      <c r="L2954">
        <v>79472120</v>
      </c>
      <c r="M2954" t="s">
        <v>2145</v>
      </c>
      <c r="N2954">
        <v>951</v>
      </c>
      <c r="O2954">
        <v>6643869.2319999347</v>
      </c>
      <c r="P2954" s="49" t="s">
        <v>34</v>
      </c>
      <c r="Q2954" s="49">
        <v>8750000</v>
      </c>
      <c r="R2954" s="49">
        <v>32.510452999999998</v>
      </c>
      <c r="S2954" s="49">
        <v>52.540310169999998</v>
      </c>
      <c r="T2954" s="49">
        <v>91.068026500905589</v>
      </c>
      <c r="U2954" s="49" t="s">
        <v>2146</v>
      </c>
      <c r="V2954" s="49">
        <v>0.38716777524115931</v>
      </c>
      <c r="W2954" s="49">
        <v>1.46361538099982</v>
      </c>
      <c r="X2954" s="49">
        <v>2.8030414572599698</v>
      </c>
      <c r="Y2954" s="49">
        <v>43.290639746693699</v>
      </c>
      <c r="Z2954" s="49">
        <v>0.42787999999999998</v>
      </c>
      <c r="AA2954" s="49">
        <v>144.40234570000001</v>
      </c>
      <c r="AB2954" s="49">
        <v>1.7927415840000001</v>
      </c>
      <c r="AC2954" s="51">
        <v>0.6227652678487694</v>
      </c>
      <c r="AD2954" s="53">
        <v>87500</v>
      </c>
      <c r="AE2954" s="51">
        <v>75.929934079999256</v>
      </c>
      <c r="AF2954" s="51">
        <v>201.28033717096736</v>
      </c>
      <c r="AG2954" s="51">
        <v>36.232008409427728</v>
      </c>
      <c r="AH2954" s="51">
        <v>0.1141722667005904</v>
      </c>
      <c r="AI2954" s="51">
        <v>0.18000768936834743</v>
      </c>
      <c r="AJ2954" s="51">
        <v>0.11715383591147577</v>
      </c>
      <c r="AK2954" s="51">
        <v>139.92666051626637</v>
      </c>
      <c r="AL2954" s="51">
        <v>85.751566667258558</v>
      </c>
      <c r="AM2954" s="51">
        <v>194.10175436527419</v>
      </c>
    </row>
    <row r="2955" spans="1:39">
      <c r="A2955" t="s">
        <v>6051</v>
      </c>
      <c r="B2955">
        <v>7</v>
      </c>
      <c r="C2955" t="s">
        <v>6052</v>
      </c>
      <c r="D2955" t="s">
        <v>4149</v>
      </c>
      <c r="E2955" t="s">
        <v>137</v>
      </c>
      <c r="F2955" t="s">
        <v>138</v>
      </c>
      <c r="G2955" t="s">
        <v>139</v>
      </c>
      <c r="H2955" t="s">
        <v>140</v>
      </c>
      <c r="I2955" t="s">
        <v>10</v>
      </c>
      <c r="J2955" t="s">
        <v>4150</v>
      </c>
      <c r="K2955">
        <v>50</v>
      </c>
      <c r="L2955">
        <v>79472120</v>
      </c>
      <c r="M2955" t="s">
        <v>2145</v>
      </c>
      <c r="N2955">
        <v>952</v>
      </c>
      <c r="O2955">
        <v>6650862.7785599343</v>
      </c>
      <c r="P2955" s="49" t="s">
        <v>34</v>
      </c>
      <c r="Q2955" s="49">
        <v>8750000</v>
      </c>
      <c r="R2955" s="49">
        <v>32.510452999999998</v>
      </c>
      <c r="S2955" s="49">
        <v>52.540310169999998</v>
      </c>
      <c r="T2955" s="49">
        <v>91.068026500905589</v>
      </c>
      <c r="U2955" s="49" t="s">
        <v>2146</v>
      </c>
      <c r="V2955" s="49">
        <v>0.38716777524115931</v>
      </c>
      <c r="W2955" s="49">
        <v>1.46361538099982</v>
      </c>
      <c r="X2955" s="49">
        <v>2.8030414572599698</v>
      </c>
      <c r="Y2955" s="49">
        <v>43.290639746693699</v>
      </c>
      <c r="Z2955" s="49">
        <v>0.42787999999999998</v>
      </c>
      <c r="AA2955" s="49">
        <v>144.40234570000001</v>
      </c>
      <c r="AB2955" s="49">
        <v>1.7927415840000001</v>
      </c>
      <c r="AC2955" s="51">
        <v>0.6227652678487694</v>
      </c>
      <c r="AD2955" s="53">
        <v>87500</v>
      </c>
      <c r="AE2955" s="51">
        <v>76.009860326399249</v>
      </c>
      <c r="AF2955" s="51">
        <v>201.49221121009467</v>
      </c>
      <c r="AG2955" s="51">
        <v>36.256136022377561</v>
      </c>
      <c r="AH2955" s="51">
        <v>0.11387715573466507</v>
      </c>
      <c r="AI2955" s="51">
        <v>0.1799381514780912</v>
      </c>
      <c r="AJ2955" s="51">
        <v>0.11715383591147577</v>
      </c>
      <c r="AK2955" s="51">
        <v>139.87260613227286</v>
      </c>
      <c r="AL2955" s="51">
        <v>85.718440398857837</v>
      </c>
      <c r="AM2955" s="51">
        <v>194.02677186568786</v>
      </c>
    </row>
    <row r="2956" spans="1:39">
      <c r="A2956" t="s">
        <v>6053</v>
      </c>
      <c r="B2956">
        <v>7</v>
      </c>
      <c r="C2956" t="s">
        <v>6054</v>
      </c>
      <c r="D2956" t="s">
        <v>4149</v>
      </c>
      <c r="E2956" t="s">
        <v>137</v>
      </c>
      <c r="F2956" t="s">
        <v>138</v>
      </c>
      <c r="G2956" t="s">
        <v>139</v>
      </c>
      <c r="H2956" t="s">
        <v>140</v>
      </c>
      <c r="I2956" t="s">
        <v>10</v>
      </c>
      <c r="J2956" t="s">
        <v>4150</v>
      </c>
      <c r="K2956">
        <v>50</v>
      </c>
      <c r="L2956">
        <v>79472120</v>
      </c>
      <c r="M2956" t="s">
        <v>2145</v>
      </c>
      <c r="N2956">
        <v>953</v>
      </c>
      <c r="O2956">
        <v>6657856.325119934</v>
      </c>
      <c r="P2956" s="49" t="s">
        <v>34</v>
      </c>
      <c r="Q2956" s="49">
        <v>8750000</v>
      </c>
      <c r="R2956" s="49">
        <v>32.510452999999998</v>
      </c>
      <c r="S2956" s="49">
        <v>52.540310169999998</v>
      </c>
      <c r="T2956" s="49">
        <v>91.068026500905589</v>
      </c>
      <c r="U2956" s="49" t="s">
        <v>2146</v>
      </c>
      <c r="V2956" s="49">
        <v>0.38716777524115931</v>
      </c>
      <c r="W2956" s="49">
        <v>1.46361538099982</v>
      </c>
      <c r="X2956" s="49">
        <v>2.8030414572599698</v>
      </c>
      <c r="Y2956" s="49">
        <v>43.290639746693699</v>
      </c>
      <c r="Z2956" s="49">
        <v>0.42787999999999998</v>
      </c>
      <c r="AA2956" s="49">
        <v>144.40234570000001</v>
      </c>
      <c r="AB2956" s="49">
        <v>1.7927415840000001</v>
      </c>
      <c r="AC2956" s="51">
        <v>0.6227652678487694</v>
      </c>
      <c r="AD2956" s="53">
        <v>87500</v>
      </c>
      <c r="AE2956" s="51">
        <v>76.089786572799241</v>
      </c>
      <c r="AF2956" s="51">
        <v>201.704085249222</v>
      </c>
      <c r="AG2956" s="51">
        <v>36.280201180752442</v>
      </c>
      <c r="AH2956" s="51">
        <v>0.11358238354260153</v>
      </c>
      <c r="AI2956" s="51">
        <v>0.17986845004118418</v>
      </c>
      <c r="AJ2956" s="51">
        <v>0.11715383591147577</v>
      </c>
      <c r="AK2956" s="51">
        <v>139.81842461739529</v>
      </c>
      <c r="AL2956" s="51">
        <v>85.685236220554629</v>
      </c>
      <c r="AM2956" s="51">
        <v>193.95161301423599</v>
      </c>
    </row>
    <row r="2957" spans="1:39">
      <c r="A2957" t="s">
        <v>6055</v>
      </c>
      <c r="B2957">
        <v>7</v>
      </c>
      <c r="C2957" t="s">
        <v>6056</v>
      </c>
      <c r="D2957" t="s">
        <v>4149</v>
      </c>
      <c r="E2957" t="s">
        <v>137</v>
      </c>
      <c r="F2957" t="s">
        <v>138</v>
      </c>
      <c r="G2957" t="s">
        <v>139</v>
      </c>
      <c r="H2957" t="s">
        <v>140</v>
      </c>
      <c r="I2957" t="s">
        <v>10</v>
      </c>
      <c r="J2957" t="s">
        <v>4150</v>
      </c>
      <c r="K2957">
        <v>50</v>
      </c>
      <c r="L2957">
        <v>79472120</v>
      </c>
      <c r="M2957" t="s">
        <v>2145</v>
      </c>
      <c r="N2957">
        <v>954</v>
      </c>
      <c r="O2957">
        <v>6664849.8716799337</v>
      </c>
      <c r="P2957" s="49" t="s">
        <v>34</v>
      </c>
      <c r="Q2957" s="49">
        <v>8750000</v>
      </c>
      <c r="R2957" s="49">
        <v>32.510452999999998</v>
      </c>
      <c r="S2957" s="49">
        <v>52.540310169999998</v>
      </c>
      <c r="T2957" s="49">
        <v>91.068026500905589</v>
      </c>
      <c r="U2957" s="49" t="s">
        <v>2146</v>
      </c>
      <c r="V2957" s="49">
        <v>0.38716777524115931</v>
      </c>
      <c r="W2957" s="49">
        <v>1.46361538099982</v>
      </c>
      <c r="X2957" s="49">
        <v>2.8030414572599698</v>
      </c>
      <c r="Y2957" s="49">
        <v>43.290639746693699</v>
      </c>
      <c r="Z2957" s="49">
        <v>0.42787999999999998</v>
      </c>
      <c r="AA2957" s="49">
        <v>144.40234570000001</v>
      </c>
      <c r="AB2957" s="49">
        <v>1.7927415840000001</v>
      </c>
      <c r="AC2957" s="51">
        <v>0.6227652678487694</v>
      </c>
      <c r="AD2957" s="53">
        <v>87500</v>
      </c>
      <c r="AE2957" s="51">
        <v>76.169712819199248</v>
      </c>
      <c r="AF2957" s="51">
        <v>201.91595928834934</v>
      </c>
      <c r="AG2957" s="51">
        <v>36.304203956668829</v>
      </c>
      <c r="AH2957" s="51">
        <v>0.11328795172475438</v>
      </c>
      <c r="AI2957" s="51">
        <v>0.17979858592962444</v>
      </c>
      <c r="AJ2957" s="51">
        <v>0.11715383591147577</v>
      </c>
      <c r="AK2957" s="51">
        <v>139.7641166494702</v>
      </c>
      <c r="AL2957" s="51">
        <v>85.651954547748943</v>
      </c>
      <c r="AM2957" s="51">
        <v>193.87627875119142</v>
      </c>
    </row>
    <row r="2958" spans="1:39">
      <c r="A2958" t="s">
        <v>6057</v>
      </c>
      <c r="B2958">
        <v>7</v>
      </c>
      <c r="C2958" t="s">
        <v>6058</v>
      </c>
      <c r="D2958" t="s">
        <v>4149</v>
      </c>
      <c r="E2958" t="s">
        <v>137</v>
      </c>
      <c r="F2958" t="s">
        <v>138</v>
      </c>
      <c r="G2958" t="s">
        <v>139</v>
      </c>
      <c r="H2958" t="s">
        <v>140</v>
      </c>
      <c r="I2958" t="s">
        <v>10</v>
      </c>
      <c r="J2958" t="s">
        <v>4150</v>
      </c>
      <c r="K2958">
        <v>50</v>
      </c>
      <c r="L2958">
        <v>79472120</v>
      </c>
      <c r="M2958" t="s">
        <v>2145</v>
      </c>
      <c r="N2958">
        <v>955</v>
      </c>
      <c r="O2958">
        <v>6671843.4182399334</v>
      </c>
      <c r="P2958" s="49" t="s">
        <v>34</v>
      </c>
      <c r="Q2958" s="49">
        <v>8750000</v>
      </c>
      <c r="R2958" s="49">
        <v>32.510452999999998</v>
      </c>
      <c r="S2958" s="49">
        <v>52.540310169999998</v>
      </c>
      <c r="T2958" s="49">
        <v>91.068026500905589</v>
      </c>
      <c r="U2958" s="49" t="s">
        <v>2146</v>
      </c>
      <c r="V2958" s="49">
        <v>0.38716777524115931</v>
      </c>
      <c r="W2958" s="49">
        <v>1.46361538099982</v>
      </c>
      <c r="X2958" s="49">
        <v>2.8030414572599698</v>
      </c>
      <c r="Y2958" s="49">
        <v>43.290639746693699</v>
      </c>
      <c r="Z2958" s="49">
        <v>0.42787999999999998</v>
      </c>
      <c r="AA2958" s="49">
        <v>144.40234570000001</v>
      </c>
      <c r="AB2958" s="49">
        <v>1.7927415840000001</v>
      </c>
      <c r="AC2958" s="51">
        <v>0.6227652678487694</v>
      </c>
      <c r="AD2958" s="53">
        <v>87500</v>
      </c>
      <c r="AE2958" s="51">
        <v>76.24963906559924</v>
      </c>
      <c r="AF2958" s="51">
        <v>202.12783332747665</v>
      </c>
      <c r="AG2958" s="51">
        <v>36.328144422579982</v>
      </c>
      <c r="AH2958" s="51">
        <v>0.11299386187076782</v>
      </c>
      <c r="AI2958" s="51">
        <v>0.17972856001342019</v>
      </c>
      <c r="AJ2958" s="51">
        <v>0.11715383591147577</v>
      </c>
      <c r="AK2958" s="51">
        <v>139.7096829047872</v>
      </c>
      <c r="AL2958" s="51">
        <v>85.618595794892911</v>
      </c>
      <c r="AM2958" s="51">
        <v>193.80077001468146</v>
      </c>
    </row>
    <row r="2959" spans="1:39">
      <c r="A2959" t="s">
        <v>6059</v>
      </c>
      <c r="B2959">
        <v>7</v>
      </c>
      <c r="C2959" t="s">
        <v>6060</v>
      </c>
      <c r="D2959" t="s">
        <v>4149</v>
      </c>
      <c r="E2959" t="s">
        <v>137</v>
      </c>
      <c r="F2959" t="s">
        <v>138</v>
      </c>
      <c r="G2959" t="s">
        <v>139</v>
      </c>
      <c r="H2959" t="s">
        <v>140</v>
      </c>
      <c r="I2959" t="s">
        <v>10</v>
      </c>
      <c r="J2959" t="s">
        <v>4150</v>
      </c>
      <c r="K2959">
        <v>50</v>
      </c>
      <c r="L2959">
        <v>79472120</v>
      </c>
      <c r="M2959" t="s">
        <v>2145</v>
      </c>
      <c r="N2959">
        <v>956</v>
      </c>
      <c r="O2959">
        <v>6678836.9647999331</v>
      </c>
      <c r="P2959" s="49" t="s">
        <v>34</v>
      </c>
      <c r="Q2959" s="49">
        <v>8750000</v>
      </c>
      <c r="R2959" s="49">
        <v>32.510452999999998</v>
      </c>
      <c r="S2959" s="49">
        <v>52.540310169999998</v>
      </c>
      <c r="T2959" s="49">
        <v>91.068026500905589</v>
      </c>
      <c r="U2959" s="49" t="s">
        <v>2146</v>
      </c>
      <c r="V2959" s="49">
        <v>0.38716777524115931</v>
      </c>
      <c r="W2959" s="49">
        <v>1.46361538099982</v>
      </c>
      <c r="X2959" s="49">
        <v>2.8030414572599698</v>
      </c>
      <c r="Y2959" s="49">
        <v>43.290639746693699</v>
      </c>
      <c r="Z2959" s="49">
        <v>0.42787999999999998</v>
      </c>
      <c r="AA2959" s="49">
        <v>144.40234570000001</v>
      </c>
      <c r="AB2959" s="49">
        <v>1.7927415840000001</v>
      </c>
      <c r="AC2959" s="51">
        <v>0.6227652678487694</v>
      </c>
      <c r="AD2959" s="53">
        <v>87500</v>
      </c>
      <c r="AE2959" s="51">
        <v>76.329565311999232</v>
      </c>
      <c r="AF2959" s="51">
        <v>202.33970736660399</v>
      </c>
      <c r="AG2959" s="51">
        <v>36.35202265127365</v>
      </c>
      <c r="AH2959" s="51">
        <v>0.11270011555930794</v>
      </c>
      <c r="AI2959" s="51">
        <v>0.17965837316058866</v>
      </c>
      <c r="AJ2959" s="51">
        <v>0.11715383591147577</v>
      </c>
      <c r="AK2959" s="51">
        <v>139.65512405808835</v>
      </c>
      <c r="AL2959" s="51">
        <v>85.585160375490176</v>
      </c>
      <c r="AM2959" s="51">
        <v>193.72508774068649</v>
      </c>
    </row>
    <row r="2960" spans="1:39">
      <c r="A2960" t="s">
        <v>6061</v>
      </c>
      <c r="B2960">
        <v>7</v>
      </c>
      <c r="C2960" t="s">
        <v>6062</v>
      </c>
      <c r="D2960" t="s">
        <v>4149</v>
      </c>
      <c r="E2960" t="s">
        <v>137</v>
      </c>
      <c r="F2960" t="s">
        <v>138</v>
      </c>
      <c r="G2960" t="s">
        <v>139</v>
      </c>
      <c r="H2960" t="s">
        <v>140</v>
      </c>
      <c r="I2960" t="s">
        <v>10</v>
      </c>
      <c r="J2960" t="s">
        <v>4150</v>
      </c>
      <c r="K2960">
        <v>50</v>
      </c>
      <c r="L2960">
        <v>79472120</v>
      </c>
      <c r="M2960" t="s">
        <v>2145</v>
      </c>
      <c r="N2960">
        <v>957</v>
      </c>
      <c r="O2960">
        <v>6685830.5113599328</v>
      </c>
      <c r="P2960" s="49" t="s">
        <v>34</v>
      </c>
      <c r="Q2960" s="49">
        <v>8750000</v>
      </c>
      <c r="R2960" s="49">
        <v>32.510452999999998</v>
      </c>
      <c r="S2960" s="49">
        <v>52.540310169999998</v>
      </c>
      <c r="T2960" s="49">
        <v>91.068026500905589</v>
      </c>
      <c r="U2960" s="49" t="s">
        <v>2146</v>
      </c>
      <c r="V2960" s="49">
        <v>0.38716777524115931</v>
      </c>
      <c r="W2960" s="49">
        <v>1.46361538099982</v>
      </c>
      <c r="X2960" s="49">
        <v>2.8030414572599698</v>
      </c>
      <c r="Y2960" s="49">
        <v>43.290639746693699</v>
      </c>
      <c r="Z2960" s="49">
        <v>0.42787999999999998</v>
      </c>
      <c r="AA2960" s="49">
        <v>144.40234570000001</v>
      </c>
      <c r="AB2960" s="49">
        <v>1.7927415840000001</v>
      </c>
      <c r="AC2960" s="51">
        <v>0.6227652678487694</v>
      </c>
      <c r="AD2960" s="53">
        <v>87500</v>
      </c>
      <c r="AE2960" s="51">
        <v>76.409491558399239</v>
      </c>
      <c r="AF2960" s="51">
        <v>202.55158140573133</v>
      </c>
      <c r="AG2960" s="51">
        <v>36.375838715869776</v>
      </c>
      <c r="AH2960" s="51">
        <v>0.11240671435829959</v>
      </c>
      <c r="AI2960" s="51">
        <v>0.17958802623715531</v>
      </c>
      <c r="AJ2960" s="51">
        <v>0.11715383591147577</v>
      </c>
      <c r="AK2960" s="51">
        <v>139.60044078256738</v>
      </c>
      <c r="AL2960" s="51">
        <v>85.551648702095562</v>
      </c>
      <c r="AM2960" s="51">
        <v>193.64923286303917</v>
      </c>
    </row>
    <row r="2961" spans="1:39">
      <c r="A2961" t="s">
        <v>6063</v>
      </c>
      <c r="B2961">
        <v>7</v>
      </c>
      <c r="C2961" t="s">
        <v>6064</v>
      </c>
      <c r="D2961" t="s">
        <v>4149</v>
      </c>
      <c r="E2961" t="s">
        <v>137</v>
      </c>
      <c r="F2961" t="s">
        <v>138</v>
      </c>
      <c r="G2961" t="s">
        <v>139</v>
      </c>
      <c r="H2961" t="s">
        <v>140</v>
      </c>
      <c r="I2961" t="s">
        <v>10</v>
      </c>
      <c r="J2961" t="s">
        <v>4150</v>
      </c>
      <c r="K2961">
        <v>50</v>
      </c>
      <c r="L2961">
        <v>79472120</v>
      </c>
      <c r="M2961" t="s">
        <v>2145</v>
      </c>
      <c r="N2961">
        <v>958</v>
      </c>
      <c r="O2961">
        <v>6692824.0579199325</v>
      </c>
      <c r="P2961" s="49" t="s">
        <v>34</v>
      </c>
      <c r="Q2961" s="49">
        <v>8750000</v>
      </c>
      <c r="R2961" s="49">
        <v>32.510452999999998</v>
      </c>
      <c r="S2961" s="49">
        <v>52.540310169999998</v>
      </c>
      <c r="T2961" s="49">
        <v>91.068026500905589</v>
      </c>
      <c r="U2961" s="49" t="s">
        <v>2146</v>
      </c>
      <c r="V2961" s="49">
        <v>0.38716777524115931</v>
      </c>
      <c r="W2961" s="49">
        <v>1.46361538099982</v>
      </c>
      <c r="X2961" s="49">
        <v>2.8030414572599698</v>
      </c>
      <c r="Y2961" s="49">
        <v>43.290639746693699</v>
      </c>
      <c r="Z2961" s="49">
        <v>0.42787999999999998</v>
      </c>
      <c r="AA2961" s="49">
        <v>144.40234570000001</v>
      </c>
      <c r="AB2961" s="49">
        <v>1.7927415840000001</v>
      </c>
      <c r="AC2961" s="51">
        <v>0.6227652678487694</v>
      </c>
      <c r="AD2961" s="53">
        <v>87500</v>
      </c>
      <c r="AE2961" s="51">
        <v>76.489417804799231</v>
      </c>
      <c r="AF2961" s="51">
        <v>202.76345544485864</v>
      </c>
      <c r="AG2961" s="51">
        <v>36.399592689818199</v>
      </c>
      <c r="AH2961" s="51">
        <v>0.11211365982478991</v>
      </c>
      <c r="AI2961" s="51">
        <v>0.17951752010715283</v>
      </c>
      <c r="AJ2961" s="51">
        <v>0.11715383591147577</v>
      </c>
      <c r="AK2961" s="51">
        <v>139.54563374986898</v>
      </c>
      <c r="AL2961" s="51">
        <v>85.518061186314569</v>
      </c>
      <c r="AM2961" s="51">
        <v>193.57320631342338</v>
      </c>
    </row>
    <row r="2962" spans="1:39">
      <c r="A2962" t="s">
        <v>6065</v>
      </c>
      <c r="B2962">
        <v>7</v>
      </c>
      <c r="C2962" t="s">
        <v>6066</v>
      </c>
      <c r="D2962" t="s">
        <v>4149</v>
      </c>
      <c r="E2962" t="s">
        <v>137</v>
      </c>
      <c r="F2962" t="s">
        <v>138</v>
      </c>
      <c r="G2962" t="s">
        <v>139</v>
      </c>
      <c r="H2962" t="s">
        <v>140</v>
      </c>
      <c r="I2962" t="s">
        <v>10</v>
      </c>
      <c r="J2962" t="s">
        <v>4150</v>
      </c>
      <c r="K2962">
        <v>50</v>
      </c>
      <c r="L2962">
        <v>79472120</v>
      </c>
      <c r="M2962" t="s">
        <v>2145</v>
      </c>
      <c r="N2962">
        <v>959</v>
      </c>
      <c r="O2962">
        <v>6699817.6044799322</v>
      </c>
      <c r="P2962" s="49" t="s">
        <v>34</v>
      </c>
      <c r="Q2962" s="49">
        <v>8750000</v>
      </c>
      <c r="R2962" s="49">
        <v>32.510452999999998</v>
      </c>
      <c r="S2962" s="49">
        <v>52.540310169999998</v>
      </c>
      <c r="T2962" s="49">
        <v>91.068026500905589</v>
      </c>
      <c r="U2962" s="49" t="s">
        <v>2146</v>
      </c>
      <c r="V2962" s="49">
        <v>0.38716777524115931</v>
      </c>
      <c r="W2962" s="49">
        <v>1.46361538099982</v>
      </c>
      <c r="X2962" s="49">
        <v>2.8030414572599698</v>
      </c>
      <c r="Y2962" s="49">
        <v>43.290639746693699</v>
      </c>
      <c r="Z2962" s="49">
        <v>0.42787999999999998</v>
      </c>
      <c r="AA2962" s="49">
        <v>144.40234570000001</v>
      </c>
      <c r="AB2962" s="49">
        <v>1.7927415840000001</v>
      </c>
      <c r="AC2962" s="51">
        <v>0.6227652678487694</v>
      </c>
      <c r="AD2962" s="53">
        <v>87500</v>
      </c>
      <c r="AE2962" s="51">
        <v>76.569344051199224</v>
      </c>
      <c r="AF2962" s="51">
        <v>202.97532948398597</v>
      </c>
      <c r="AG2962" s="51">
        <v>36.423284646896406</v>
      </c>
      <c r="AH2962" s="51">
        <v>0.11182095350515005</v>
      </c>
      <c r="AI2962" s="51">
        <v>0.17944685563262047</v>
      </c>
      <c r="AJ2962" s="51">
        <v>0.11715383591147577</v>
      </c>
      <c r="AK2962" s="51">
        <v>139.49070363008829</v>
      </c>
      <c r="AL2962" s="51">
        <v>85.484398238803109</v>
      </c>
      <c r="AM2962" s="51">
        <v>193.49700902137346</v>
      </c>
    </row>
    <row r="2963" spans="1:39">
      <c r="A2963" t="s">
        <v>6067</v>
      </c>
      <c r="B2963">
        <v>7</v>
      </c>
      <c r="C2963" t="s">
        <v>6068</v>
      </c>
      <c r="D2963" t="s">
        <v>4149</v>
      </c>
      <c r="E2963" t="s">
        <v>137</v>
      </c>
      <c r="F2963" t="s">
        <v>138</v>
      </c>
      <c r="G2963" t="s">
        <v>139</v>
      </c>
      <c r="H2963" t="s">
        <v>140</v>
      </c>
      <c r="I2963" t="s">
        <v>10</v>
      </c>
      <c r="J2963" t="s">
        <v>4150</v>
      </c>
      <c r="K2963">
        <v>50</v>
      </c>
      <c r="L2963">
        <v>79472120</v>
      </c>
      <c r="M2963" t="s">
        <v>2145</v>
      </c>
      <c r="N2963">
        <v>960</v>
      </c>
      <c r="O2963">
        <v>6706811.1510399319</v>
      </c>
      <c r="P2963" s="49" t="s">
        <v>34</v>
      </c>
      <c r="Q2963" s="49">
        <v>8750000</v>
      </c>
      <c r="R2963" s="49">
        <v>32.510452999999998</v>
      </c>
      <c r="S2963" s="49">
        <v>52.540310169999998</v>
      </c>
      <c r="T2963" s="49">
        <v>91.068026500905589</v>
      </c>
      <c r="U2963" s="49" t="s">
        <v>2146</v>
      </c>
      <c r="V2963" s="49">
        <v>0.38716777524115931</v>
      </c>
      <c r="W2963" s="49">
        <v>1.46361538099982</v>
      </c>
      <c r="X2963" s="49">
        <v>2.8030414572599698</v>
      </c>
      <c r="Y2963" s="49">
        <v>43.290639746693699</v>
      </c>
      <c r="Z2963" s="49">
        <v>0.42787999999999998</v>
      </c>
      <c r="AA2963" s="49">
        <v>144.40234570000001</v>
      </c>
      <c r="AB2963" s="49">
        <v>1.7927415840000001</v>
      </c>
      <c r="AC2963" s="51">
        <v>0.6227652678487694</v>
      </c>
      <c r="AD2963" s="53">
        <v>87500</v>
      </c>
      <c r="AE2963" s="51">
        <v>76.649270297599216</v>
      </c>
      <c r="AF2963" s="51">
        <v>203.18720352311328</v>
      </c>
      <c r="AG2963" s="51">
        <v>36.446914661207167</v>
      </c>
      <c r="AH2963" s="51">
        <v>0.1115285969347224</v>
      </c>
      <c r="AI2963" s="51">
        <v>0.17937603367360286</v>
      </c>
      <c r="AJ2963" s="51">
        <v>0.11715383591147577</v>
      </c>
      <c r="AK2963" s="51">
        <v>139.4356510917699</v>
      </c>
      <c r="AL2963" s="51">
        <v>85.450660269266834</v>
      </c>
      <c r="AM2963" s="51">
        <v>193.42064191427298</v>
      </c>
    </row>
    <row r="2964" spans="1:39">
      <c r="A2964" t="s">
        <v>6069</v>
      </c>
      <c r="B2964">
        <v>7</v>
      </c>
      <c r="C2964" t="s">
        <v>6070</v>
      </c>
      <c r="D2964" t="s">
        <v>4149</v>
      </c>
      <c r="E2964" t="s">
        <v>137</v>
      </c>
      <c r="F2964" t="s">
        <v>138</v>
      </c>
      <c r="G2964" t="s">
        <v>139</v>
      </c>
      <c r="H2964" t="s">
        <v>140</v>
      </c>
      <c r="I2964" t="s">
        <v>10</v>
      </c>
      <c r="J2964" t="s">
        <v>4150</v>
      </c>
      <c r="K2964">
        <v>50</v>
      </c>
      <c r="L2964">
        <v>79472120</v>
      </c>
      <c r="M2964" t="s">
        <v>2145</v>
      </c>
      <c r="N2964">
        <v>961</v>
      </c>
      <c r="O2964">
        <v>6713804.6975999316</v>
      </c>
      <c r="P2964" s="49" t="s">
        <v>34</v>
      </c>
      <c r="Q2964" s="49">
        <v>8750000</v>
      </c>
      <c r="R2964" s="49">
        <v>32.510452999999998</v>
      </c>
      <c r="S2964" s="49">
        <v>52.540310169999998</v>
      </c>
      <c r="T2964" s="49">
        <v>91.068026500905589</v>
      </c>
      <c r="U2964" s="49" t="s">
        <v>2146</v>
      </c>
      <c r="V2964" s="49">
        <v>0.38716777524115931</v>
      </c>
      <c r="W2964" s="49">
        <v>1.46361538099982</v>
      </c>
      <c r="X2964" s="49">
        <v>2.8030414572599698</v>
      </c>
      <c r="Y2964" s="49">
        <v>43.290639746693699</v>
      </c>
      <c r="Z2964" s="49">
        <v>0.42787999999999998</v>
      </c>
      <c r="AA2964" s="49">
        <v>144.40234570000001</v>
      </c>
      <c r="AB2964" s="49">
        <v>1.7927415840000001</v>
      </c>
      <c r="AC2964" s="51">
        <v>0.6227652678487694</v>
      </c>
      <c r="AD2964" s="53">
        <v>87500</v>
      </c>
      <c r="AE2964" s="51">
        <v>76.729196543999223</v>
      </c>
      <c r="AF2964" s="51">
        <v>203.39907756224062</v>
      </c>
      <c r="AG2964" s="51">
        <v>36.470482807176374</v>
      </c>
      <c r="AH2964" s="51">
        <v>0.11123659163850087</v>
      </c>
      <c r="AI2964" s="51">
        <v>0.17930505508814965</v>
      </c>
      <c r="AJ2964" s="51">
        <v>0.11715383591147577</v>
      </c>
      <c r="AK2964" s="51">
        <v>139.38047680190769</v>
      </c>
      <c r="AL2964" s="51">
        <v>85.416847686461082</v>
      </c>
      <c r="AM2964" s="51">
        <v>193.34410591735428</v>
      </c>
    </row>
    <row r="2965" spans="1:39">
      <c r="A2965" t="s">
        <v>6071</v>
      </c>
      <c r="B2965">
        <v>7</v>
      </c>
      <c r="C2965" t="s">
        <v>6072</v>
      </c>
      <c r="D2965" t="s">
        <v>4149</v>
      </c>
      <c r="E2965" t="s">
        <v>137</v>
      </c>
      <c r="F2965" t="s">
        <v>138</v>
      </c>
      <c r="G2965" t="s">
        <v>139</v>
      </c>
      <c r="H2965" t="s">
        <v>140</v>
      </c>
      <c r="I2965" t="s">
        <v>10</v>
      </c>
      <c r="J2965" t="s">
        <v>4150</v>
      </c>
      <c r="K2965">
        <v>50</v>
      </c>
      <c r="L2965">
        <v>79472120</v>
      </c>
      <c r="M2965" t="s">
        <v>2145</v>
      </c>
      <c r="N2965">
        <v>962</v>
      </c>
      <c r="O2965">
        <v>6720798.2441599313</v>
      </c>
      <c r="P2965" s="49" t="s">
        <v>34</v>
      </c>
      <c r="Q2965" s="49">
        <v>8750000</v>
      </c>
      <c r="R2965" s="49">
        <v>32.510452999999998</v>
      </c>
      <c r="S2965" s="49">
        <v>52.540310169999998</v>
      </c>
      <c r="T2965" s="49">
        <v>91.068026500905589</v>
      </c>
      <c r="U2965" s="49" t="s">
        <v>2146</v>
      </c>
      <c r="V2965" s="49">
        <v>0.38716777524115931</v>
      </c>
      <c r="W2965" s="49">
        <v>1.46361538099982</v>
      </c>
      <c r="X2965" s="49">
        <v>2.8030414572599698</v>
      </c>
      <c r="Y2965" s="49">
        <v>43.290639746693699</v>
      </c>
      <c r="Z2965" s="49">
        <v>0.42787999999999998</v>
      </c>
      <c r="AA2965" s="49">
        <v>144.40234570000001</v>
      </c>
      <c r="AB2965" s="49">
        <v>1.7927415840000001</v>
      </c>
      <c r="AC2965" s="51">
        <v>0.6227652678487694</v>
      </c>
      <c r="AD2965" s="53">
        <v>87500</v>
      </c>
      <c r="AE2965" s="51">
        <v>76.809122790399215</v>
      </c>
      <c r="AF2965" s="51">
        <v>203.61095160136796</v>
      </c>
      <c r="AG2965" s="51">
        <v>36.493989159550658</v>
      </c>
      <c r="AH2965" s="51">
        <v>0.11094493913034954</v>
      </c>
      <c r="AI2965" s="51">
        <v>0.17923392073231426</v>
      </c>
      <c r="AJ2965" s="51">
        <v>0.11715383591147577</v>
      </c>
      <c r="AK2965" s="51">
        <v>139.32518142594375</v>
      </c>
      <c r="AL2965" s="51">
        <v>85.38296089819022</v>
      </c>
      <c r="AM2965" s="51">
        <v>193.26740195369729</v>
      </c>
    </row>
    <row r="2966" spans="1:39">
      <c r="A2966" t="s">
        <v>6073</v>
      </c>
      <c r="B2966">
        <v>7</v>
      </c>
      <c r="C2966" t="s">
        <v>6074</v>
      </c>
      <c r="D2966" t="s">
        <v>4149</v>
      </c>
      <c r="E2966" t="s">
        <v>137</v>
      </c>
      <c r="F2966" t="s">
        <v>138</v>
      </c>
      <c r="G2966" t="s">
        <v>139</v>
      </c>
      <c r="H2966" t="s">
        <v>140</v>
      </c>
      <c r="I2966" t="s">
        <v>10</v>
      </c>
      <c r="J2966" t="s">
        <v>4150</v>
      </c>
      <c r="K2966">
        <v>50</v>
      </c>
      <c r="L2966">
        <v>79472120</v>
      </c>
      <c r="M2966" t="s">
        <v>2145</v>
      </c>
      <c r="N2966">
        <v>963</v>
      </c>
      <c r="O2966">
        <v>6727791.790719931</v>
      </c>
      <c r="P2966" s="49" t="s">
        <v>34</v>
      </c>
      <c r="Q2966" s="49">
        <v>8750000</v>
      </c>
      <c r="R2966" s="49">
        <v>32.510452999999998</v>
      </c>
      <c r="S2966" s="49">
        <v>52.540310169999998</v>
      </c>
      <c r="T2966" s="49">
        <v>91.068026500905589</v>
      </c>
      <c r="U2966" s="49" t="s">
        <v>2146</v>
      </c>
      <c r="V2966" s="49">
        <v>0.38716777524115931</v>
      </c>
      <c r="W2966" s="49">
        <v>1.46361538099982</v>
      </c>
      <c r="X2966" s="49">
        <v>2.8030414572599698</v>
      </c>
      <c r="Y2966" s="49">
        <v>43.290639746693699</v>
      </c>
      <c r="Z2966" s="49">
        <v>0.42787999999999998</v>
      </c>
      <c r="AA2966" s="49">
        <v>144.40234570000001</v>
      </c>
      <c r="AB2966" s="49">
        <v>1.7927415840000001</v>
      </c>
      <c r="AC2966" s="51">
        <v>0.6227652678487694</v>
      </c>
      <c r="AD2966" s="53">
        <v>87500</v>
      </c>
      <c r="AE2966" s="51">
        <v>76.889049036799207</v>
      </c>
      <c r="AF2966" s="51">
        <v>203.82282564049527</v>
      </c>
      <c r="AG2966" s="51">
        <v>36.517433793395185</v>
      </c>
      <c r="AH2966" s="51">
        <v>0.1106536409136913</v>
      </c>
      <c r="AI2966" s="51">
        <v>0.17916263146015352</v>
      </c>
      <c r="AJ2966" s="51">
        <v>0.11715383591147577</v>
      </c>
      <c r="AK2966" s="51">
        <v>139.26976562776818</v>
      </c>
      <c r="AL2966" s="51">
        <v>85.349000311307506</v>
      </c>
      <c r="AM2966" s="51">
        <v>193.19053094422887</v>
      </c>
    </row>
    <row r="2967" spans="1:39">
      <c r="A2967" t="s">
        <v>6075</v>
      </c>
      <c r="B2967">
        <v>7</v>
      </c>
      <c r="C2967" t="s">
        <v>6076</v>
      </c>
      <c r="D2967" t="s">
        <v>4149</v>
      </c>
      <c r="E2967" t="s">
        <v>137</v>
      </c>
      <c r="F2967" t="s">
        <v>138</v>
      </c>
      <c r="G2967" t="s">
        <v>139</v>
      </c>
      <c r="H2967" t="s">
        <v>140</v>
      </c>
      <c r="I2967" t="s">
        <v>10</v>
      </c>
      <c r="J2967" t="s">
        <v>4150</v>
      </c>
      <c r="K2967">
        <v>50</v>
      </c>
      <c r="L2967">
        <v>79472120</v>
      </c>
      <c r="M2967" t="s">
        <v>2145</v>
      </c>
      <c r="N2967">
        <v>964</v>
      </c>
      <c r="O2967">
        <v>6734785.3372799307</v>
      </c>
      <c r="P2967" s="49" t="s">
        <v>34</v>
      </c>
      <c r="Q2967" s="49">
        <v>8750000</v>
      </c>
      <c r="R2967" s="49">
        <v>32.510452999999998</v>
      </c>
      <c r="S2967" s="49">
        <v>52.540310169999998</v>
      </c>
      <c r="T2967" s="49">
        <v>91.068026500905589</v>
      </c>
      <c r="U2967" s="49" t="s">
        <v>2146</v>
      </c>
      <c r="V2967" s="49">
        <v>0.38716777524115931</v>
      </c>
      <c r="W2967" s="49">
        <v>1.46361538099982</v>
      </c>
      <c r="X2967" s="49">
        <v>2.8030414572599698</v>
      </c>
      <c r="Y2967" s="49">
        <v>43.290639746693699</v>
      </c>
      <c r="Z2967" s="49">
        <v>0.42787999999999998</v>
      </c>
      <c r="AA2967" s="49">
        <v>144.40234570000001</v>
      </c>
      <c r="AB2967" s="49">
        <v>1.7927415840000001</v>
      </c>
      <c r="AC2967" s="51">
        <v>0.6227652678487694</v>
      </c>
      <c r="AD2967" s="53">
        <v>87500</v>
      </c>
      <c r="AE2967" s="51">
        <v>76.968975283199214</v>
      </c>
      <c r="AF2967" s="51">
        <v>204.03469967962261</v>
      </c>
      <c r="AG2967" s="51">
        <v>36.540816784091383</v>
      </c>
      <c r="AH2967" s="51">
        <v>0.11036269848117311</v>
      </c>
      <c r="AI2967" s="51">
        <v>0.17909118812372676</v>
      </c>
      <c r="AJ2967" s="51">
        <v>0.11715383591147577</v>
      </c>
      <c r="AK2967" s="51">
        <v>139.21423006971833</v>
      </c>
      <c r="AL2967" s="51">
        <v>85.314966331714587</v>
      </c>
      <c r="AM2967" s="51">
        <v>193.11349380772208</v>
      </c>
    </row>
    <row r="2968" spans="1:39">
      <c r="A2968" t="s">
        <v>6077</v>
      </c>
      <c r="B2968">
        <v>7</v>
      </c>
      <c r="C2968" t="s">
        <v>6078</v>
      </c>
      <c r="D2968" t="s">
        <v>4149</v>
      </c>
      <c r="E2968" t="s">
        <v>137</v>
      </c>
      <c r="F2968" t="s">
        <v>138</v>
      </c>
      <c r="G2968" t="s">
        <v>139</v>
      </c>
      <c r="H2968" t="s">
        <v>140</v>
      </c>
      <c r="I2968" t="s">
        <v>10</v>
      </c>
      <c r="J2968" t="s">
        <v>4150</v>
      </c>
      <c r="K2968">
        <v>50</v>
      </c>
      <c r="L2968">
        <v>79472120</v>
      </c>
      <c r="M2968" t="s">
        <v>2145</v>
      </c>
      <c r="N2968">
        <v>965</v>
      </c>
      <c r="O2968">
        <v>6741778.8838399304</v>
      </c>
      <c r="P2968" s="49" t="s">
        <v>34</v>
      </c>
      <c r="Q2968" s="49">
        <v>8750000</v>
      </c>
      <c r="R2968" s="49">
        <v>32.510452999999998</v>
      </c>
      <c r="S2968" s="49">
        <v>52.540310169999998</v>
      </c>
      <c r="T2968" s="49">
        <v>91.068026500905589</v>
      </c>
      <c r="U2968" s="49" t="s">
        <v>2146</v>
      </c>
      <c r="V2968" s="49">
        <v>0.38716777524115931</v>
      </c>
      <c r="W2968" s="49">
        <v>1.46361538099982</v>
      </c>
      <c r="X2968" s="49">
        <v>2.8030414572599698</v>
      </c>
      <c r="Y2968" s="49">
        <v>43.290639746693699</v>
      </c>
      <c r="Z2968" s="49">
        <v>0.42787999999999998</v>
      </c>
      <c r="AA2968" s="49">
        <v>144.40234570000001</v>
      </c>
      <c r="AB2968" s="49">
        <v>1.7927415840000001</v>
      </c>
      <c r="AC2968" s="51">
        <v>0.6227652678487694</v>
      </c>
      <c r="AD2968" s="53">
        <v>87500</v>
      </c>
      <c r="AE2968" s="51">
        <v>77.048901529599206</v>
      </c>
      <c r="AF2968" s="51">
        <v>204.24657371874994</v>
      </c>
      <c r="AG2968" s="51">
        <v>36.564138207334658</v>
      </c>
      <c r="AH2968" s="51">
        <v>0.11007211331473235</v>
      </c>
      <c r="AI2968" s="51">
        <v>0.17901959157309502</v>
      </c>
      <c r="AJ2968" s="51">
        <v>0.11715383591147577</v>
      </c>
      <c r="AK2968" s="51">
        <v>139.15857541257819</v>
      </c>
      <c r="AL2968" s="51">
        <v>85.280859364361206</v>
      </c>
      <c r="AM2968" s="51">
        <v>193.03629146079518</v>
      </c>
    </row>
    <row r="2969" spans="1:39">
      <c r="A2969" t="s">
        <v>6079</v>
      </c>
      <c r="B2969">
        <v>7</v>
      </c>
      <c r="C2969" t="s">
        <v>6080</v>
      </c>
      <c r="D2969" t="s">
        <v>4149</v>
      </c>
      <c r="E2969" t="s">
        <v>137</v>
      </c>
      <c r="F2969" t="s">
        <v>138</v>
      </c>
      <c r="G2969" t="s">
        <v>139</v>
      </c>
      <c r="H2969" t="s">
        <v>140</v>
      </c>
      <c r="I2969" t="s">
        <v>10</v>
      </c>
      <c r="J2969" t="s">
        <v>4150</v>
      </c>
      <c r="K2969">
        <v>50</v>
      </c>
      <c r="L2969">
        <v>79472120</v>
      </c>
      <c r="M2969" t="s">
        <v>2145</v>
      </c>
      <c r="N2969">
        <v>966</v>
      </c>
      <c r="O2969">
        <v>6748772.4303999301</v>
      </c>
      <c r="P2969" s="49" t="s">
        <v>34</v>
      </c>
      <c r="Q2969" s="49">
        <v>8750000</v>
      </c>
      <c r="R2969" s="49">
        <v>32.510452999999998</v>
      </c>
      <c r="S2969" s="49">
        <v>52.540310169999998</v>
      </c>
      <c r="T2969" s="49">
        <v>91.068026500905589</v>
      </c>
      <c r="U2969" s="49" t="s">
        <v>2146</v>
      </c>
      <c r="V2969" s="49">
        <v>0.38716777524115931</v>
      </c>
      <c r="W2969" s="49">
        <v>1.46361538099982</v>
      </c>
      <c r="X2969" s="49">
        <v>2.8030414572599698</v>
      </c>
      <c r="Y2969" s="49">
        <v>43.290639746693699</v>
      </c>
      <c r="Z2969" s="49">
        <v>0.42787999999999998</v>
      </c>
      <c r="AA2969" s="49">
        <v>144.40234570000001</v>
      </c>
      <c r="AB2969" s="49">
        <v>1.7927415840000001</v>
      </c>
      <c r="AC2969" s="51">
        <v>0.6227652678487694</v>
      </c>
      <c r="AD2969" s="53">
        <v>87500</v>
      </c>
      <c r="AE2969" s="51">
        <v>77.128827775999198</v>
      </c>
      <c r="AF2969" s="51">
        <v>204.45844775787725</v>
      </c>
      <c r="AG2969" s="51">
        <v>36.587398139132169</v>
      </c>
      <c r="AH2969" s="51">
        <v>0.1097818868857985</v>
      </c>
      <c r="AI2969" s="51">
        <v>0.17894784265632063</v>
      </c>
      <c r="AJ2969" s="51">
        <v>0.11715383591147577</v>
      </c>
      <c r="AK2969" s="51">
        <v>139.10280231557812</v>
      </c>
      <c r="AL2969" s="51">
        <v>85.246679813244967</v>
      </c>
      <c r="AM2969" s="51">
        <v>192.95892481791128</v>
      </c>
    </row>
    <row r="2970" spans="1:39">
      <c r="A2970" t="s">
        <v>6081</v>
      </c>
      <c r="B2970">
        <v>7</v>
      </c>
      <c r="C2970" t="s">
        <v>6082</v>
      </c>
      <c r="D2970" t="s">
        <v>4149</v>
      </c>
      <c r="E2970" t="s">
        <v>137</v>
      </c>
      <c r="F2970" t="s">
        <v>138</v>
      </c>
      <c r="G2970" t="s">
        <v>139</v>
      </c>
      <c r="H2970" t="s">
        <v>140</v>
      </c>
      <c r="I2970" t="s">
        <v>10</v>
      </c>
      <c r="J2970" t="s">
        <v>4150</v>
      </c>
      <c r="K2970">
        <v>50</v>
      </c>
      <c r="L2970">
        <v>79472120</v>
      </c>
      <c r="M2970" t="s">
        <v>2145</v>
      </c>
      <c r="N2970">
        <v>967</v>
      </c>
      <c r="O2970">
        <v>6755765.9769599298</v>
      </c>
      <c r="P2970" s="49" t="s">
        <v>34</v>
      </c>
      <c r="Q2970" s="49">
        <v>8750000</v>
      </c>
      <c r="R2970" s="49">
        <v>32.510452999999998</v>
      </c>
      <c r="S2970" s="49">
        <v>52.540310169999998</v>
      </c>
      <c r="T2970" s="49">
        <v>91.068026500905589</v>
      </c>
      <c r="U2970" s="49" t="s">
        <v>2146</v>
      </c>
      <c r="V2970" s="49">
        <v>0.38716777524115931</v>
      </c>
      <c r="W2970" s="49">
        <v>1.46361538099982</v>
      </c>
      <c r="X2970" s="49">
        <v>2.8030414572599698</v>
      </c>
      <c r="Y2970" s="49">
        <v>43.290639746693699</v>
      </c>
      <c r="Z2970" s="49">
        <v>0.42787999999999998</v>
      </c>
      <c r="AA2970" s="49">
        <v>144.40234570000001</v>
      </c>
      <c r="AB2970" s="49">
        <v>1.7927415840000001</v>
      </c>
      <c r="AC2970" s="51">
        <v>0.6227652678487694</v>
      </c>
      <c r="AD2970" s="53">
        <v>87500</v>
      </c>
      <c r="AE2970" s="51">
        <v>77.208754022399191</v>
      </c>
      <c r="AF2970" s="51">
        <v>204.67032179700456</v>
      </c>
      <c r="AG2970" s="51">
        <v>36.610596655800542</v>
      </c>
      <c r="AH2970" s="51">
        <v>0.10949202065493947</v>
      </c>
      <c r="AI2970" s="51">
        <v>0.17887594221946621</v>
      </c>
      <c r="AJ2970" s="51">
        <v>0.11715383591147577</v>
      </c>
      <c r="AK2970" s="51">
        <v>139.046911436394</v>
      </c>
      <c r="AL2970" s="51">
        <v>85.21242808141082</v>
      </c>
      <c r="AM2970" s="51">
        <v>192.88139479137715</v>
      </c>
    </row>
    <row r="2971" spans="1:39">
      <c r="A2971" t="s">
        <v>6083</v>
      </c>
      <c r="B2971">
        <v>7</v>
      </c>
      <c r="C2971" t="s">
        <v>6084</v>
      </c>
      <c r="D2971" t="s">
        <v>4149</v>
      </c>
      <c r="E2971" t="s">
        <v>137</v>
      </c>
      <c r="F2971" t="s">
        <v>138</v>
      </c>
      <c r="G2971" t="s">
        <v>139</v>
      </c>
      <c r="H2971" t="s">
        <v>140</v>
      </c>
      <c r="I2971" t="s">
        <v>10</v>
      </c>
      <c r="J2971" t="s">
        <v>4150</v>
      </c>
      <c r="K2971">
        <v>50</v>
      </c>
      <c r="L2971">
        <v>79472120</v>
      </c>
      <c r="M2971" t="s">
        <v>2145</v>
      </c>
      <c r="N2971">
        <v>968</v>
      </c>
      <c r="O2971">
        <v>6762759.5235199295</v>
      </c>
      <c r="P2971" s="49" t="s">
        <v>34</v>
      </c>
      <c r="Q2971" s="49">
        <v>8750000</v>
      </c>
      <c r="R2971" s="49">
        <v>32.510452999999998</v>
      </c>
      <c r="S2971" s="49">
        <v>52.540310169999998</v>
      </c>
      <c r="T2971" s="49">
        <v>91.068026500905589</v>
      </c>
      <c r="U2971" s="49" t="s">
        <v>2146</v>
      </c>
      <c r="V2971" s="49">
        <v>0.38716777524115931</v>
      </c>
      <c r="W2971" s="49">
        <v>1.46361538099982</v>
      </c>
      <c r="X2971" s="49">
        <v>2.8030414572599698</v>
      </c>
      <c r="Y2971" s="49">
        <v>43.290639746693699</v>
      </c>
      <c r="Z2971" s="49">
        <v>0.42787999999999998</v>
      </c>
      <c r="AA2971" s="49">
        <v>144.40234570000001</v>
      </c>
      <c r="AB2971" s="49">
        <v>1.7927415840000001</v>
      </c>
      <c r="AC2971" s="51">
        <v>0.6227652678487694</v>
      </c>
      <c r="AD2971" s="53">
        <v>87500</v>
      </c>
      <c r="AE2971" s="51">
        <v>77.288680268799197</v>
      </c>
      <c r="AF2971" s="51">
        <v>204.88219583613193</v>
      </c>
      <c r="AG2971" s="51">
        <v>36.633733833963689</v>
      </c>
      <c r="AH2971" s="51">
        <v>0.10920251607247616</v>
      </c>
      <c r="AI2971" s="51">
        <v>0.17880389110659442</v>
      </c>
      <c r="AJ2971" s="51">
        <v>0.11715383591147577</v>
      </c>
      <c r="AK2971" s="51">
        <v>138.99090343114707</v>
      </c>
      <c r="AL2971" s="51">
        <v>85.178104570951049</v>
      </c>
      <c r="AM2971" s="51">
        <v>192.80370229134309</v>
      </c>
    </row>
    <row r="2972" spans="1:39">
      <c r="A2972" t="s">
        <v>6085</v>
      </c>
      <c r="B2972">
        <v>7</v>
      </c>
      <c r="C2972" t="s">
        <v>6086</v>
      </c>
      <c r="D2972" t="s">
        <v>4149</v>
      </c>
      <c r="E2972" t="s">
        <v>137</v>
      </c>
      <c r="F2972" t="s">
        <v>138</v>
      </c>
      <c r="G2972" t="s">
        <v>139</v>
      </c>
      <c r="H2972" t="s">
        <v>140</v>
      </c>
      <c r="I2972" t="s">
        <v>10</v>
      </c>
      <c r="J2972" t="s">
        <v>4150</v>
      </c>
      <c r="K2972">
        <v>50</v>
      </c>
      <c r="L2972">
        <v>79472120</v>
      </c>
      <c r="M2972" t="s">
        <v>2145</v>
      </c>
      <c r="N2972">
        <v>969</v>
      </c>
      <c r="O2972">
        <v>6769753.0700799292</v>
      </c>
      <c r="P2972" s="49" t="s">
        <v>34</v>
      </c>
      <c r="Q2972" s="49">
        <v>8750000</v>
      </c>
      <c r="R2972" s="49">
        <v>32.510452999999998</v>
      </c>
      <c r="S2972" s="49">
        <v>52.540310169999998</v>
      </c>
      <c r="T2972" s="49">
        <v>91.068026500905589</v>
      </c>
      <c r="U2972" s="49" t="s">
        <v>2146</v>
      </c>
      <c r="V2972" s="49">
        <v>0.38716777524115931</v>
      </c>
      <c r="W2972" s="49">
        <v>1.46361538099982</v>
      </c>
      <c r="X2972" s="49">
        <v>2.8030414572599698</v>
      </c>
      <c r="Y2972" s="49">
        <v>43.290639746693699</v>
      </c>
      <c r="Z2972" s="49">
        <v>0.42787999999999998</v>
      </c>
      <c r="AA2972" s="49">
        <v>144.40234570000001</v>
      </c>
      <c r="AB2972" s="49">
        <v>1.7927415840000001</v>
      </c>
      <c r="AC2972" s="51">
        <v>0.6227652678487694</v>
      </c>
      <c r="AD2972" s="53">
        <v>87500</v>
      </c>
      <c r="AE2972" s="51">
        <v>77.36860651519919</v>
      </c>
      <c r="AF2972" s="51">
        <v>205.09406987525924</v>
      </c>
      <c r="AG2972" s="51">
        <v>36.656809750550472</v>
      </c>
      <c r="AH2972" s="51">
        <v>0.10891337457779846</v>
      </c>
      <c r="AI2972" s="51">
        <v>0.17873169015976717</v>
      </c>
      <c r="AJ2972" s="51">
        <v>0.11715383591147577</v>
      </c>
      <c r="AK2972" s="51">
        <v>138.93477895440333</v>
      </c>
      <c r="AL2972" s="51">
        <v>85.143709683004744</v>
      </c>
      <c r="AM2972" s="51">
        <v>192.72584822580188</v>
      </c>
    </row>
    <row r="2973" spans="1:39">
      <c r="A2973" t="s">
        <v>6087</v>
      </c>
      <c r="B2973">
        <v>7</v>
      </c>
      <c r="C2973" t="s">
        <v>6088</v>
      </c>
      <c r="D2973" t="s">
        <v>4149</v>
      </c>
      <c r="E2973" t="s">
        <v>137</v>
      </c>
      <c r="F2973" t="s">
        <v>138</v>
      </c>
      <c r="G2973" t="s">
        <v>139</v>
      </c>
      <c r="H2973" t="s">
        <v>140</v>
      </c>
      <c r="I2973" t="s">
        <v>10</v>
      </c>
      <c r="J2973" t="s">
        <v>4150</v>
      </c>
      <c r="K2973">
        <v>50</v>
      </c>
      <c r="L2973">
        <v>79472120</v>
      </c>
      <c r="M2973" t="s">
        <v>2145</v>
      </c>
      <c r="N2973">
        <v>970</v>
      </c>
      <c r="O2973">
        <v>6776746.6166399289</v>
      </c>
      <c r="P2973" s="49" t="s">
        <v>34</v>
      </c>
      <c r="Q2973" s="49">
        <v>8750000</v>
      </c>
      <c r="R2973" s="49">
        <v>32.510452999999998</v>
      </c>
      <c r="S2973" s="49">
        <v>52.540310169999998</v>
      </c>
      <c r="T2973" s="49">
        <v>91.068026500905589</v>
      </c>
      <c r="U2973" s="49" t="s">
        <v>2146</v>
      </c>
      <c r="V2973" s="49">
        <v>0.38716777524115931</v>
      </c>
      <c r="W2973" s="49">
        <v>1.46361538099982</v>
      </c>
      <c r="X2973" s="49">
        <v>2.8030414572599698</v>
      </c>
      <c r="Y2973" s="49">
        <v>43.290639746693699</v>
      </c>
      <c r="Z2973" s="49">
        <v>0.42787999999999998</v>
      </c>
      <c r="AA2973" s="49">
        <v>144.40234570000001</v>
      </c>
      <c r="AB2973" s="49">
        <v>1.7927415840000001</v>
      </c>
      <c r="AC2973" s="51">
        <v>0.6227652678487694</v>
      </c>
      <c r="AD2973" s="53">
        <v>87500</v>
      </c>
      <c r="AE2973" s="51">
        <v>77.448532761599182</v>
      </c>
      <c r="AF2973" s="51">
        <v>205.30594391438655</v>
      </c>
      <c r="AG2973" s="51">
        <v>36.679824482792561</v>
      </c>
      <c r="AH2973" s="51">
        <v>0.10862459759999257</v>
      </c>
      <c r="AI2973" s="51">
        <v>0.17865934021904503</v>
      </c>
      <c r="AJ2973" s="51">
        <v>0.11715383591147577</v>
      </c>
      <c r="AK2973" s="51">
        <v>138.87853865917302</v>
      </c>
      <c r="AL2973" s="51">
        <v>85.109243817757672</v>
      </c>
      <c r="AM2973" s="51">
        <v>192.64783350058838</v>
      </c>
    </row>
    <row r="2974" spans="1:39">
      <c r="A2974" t="s">
        <v>6089</v>
      </c>
      <c r="B2974">
        <v>7</v>
      </c>
      <c r="C2974" t="s">
        <v>6090</v>
      </c>
      <c r="D2974" t="s">
        <v>4149</v>
      </c>
      <c r="E2974" t="s">
        <v>137</v>
      </c>
      <c r="F2974" t="s">
        <v>138</v>
      </c>
      <c r="G2974" t="s">
        <v>139</v>
      </c>
      <c r="H2974" t="s">
        <v>140</v>
      </c>
      <c r="I2974" t="s">
        <v>10</v>
      </c>
      <c r="J2974" t="s">
        <v>4150</v>
      </c>
      <c r="K2974">
        <v>50</v>
      </c>
      <c r="L2974">
        <v>79472120</v>
      </c>
      <c r="M2974" t="s">
        <v>2145</v>
      </c>
      <c r="N2974">
        <v>971</v>
      </c>
      <c r="O2974">
        <v>6783740.1631999286</v>
      </c>
      <c r="P2974" s="49" t="s">
        <v>34</v>
      </c>
      <c r="Q2974" s="49">
        <v>8750000</v>
      </c>
      <c r="R2974" s="49">
        <v>32.510452999999998</v>
      </c>
      <c r="S2974" s="49">
        <v>52.540310169999998</v>
      </c>
      <c r="T2974" s="49">
        <v>91.068026500905589</v>
      </c>
      <c r="U2974" s="49" t="s">
        <v>2146</v>
      </c>
      <c r="V2974" s="49">
        <v>0.38716777524115931</v>
      </c>
      <c r="W2974" s="49">
        <v>1.46361538099982</v>
      </c>
      <c r="X2974" s="49">
        <v>2.8030414572599698</v>
      </c>
      <c r="Y2974" s="49">
        <v>43.290639746693699</v>
      </c>
      <c r="Z2974" s="49">
        <v>0.42787999999999998</v>
      </c>
      <c r="AA2974" s="49">
        <v>144.40234570000001</v>
      </c>
      <c r="AB2974" s="49">
        <v>1.7927415840000001</v>
      </c>
      <c r="AC2974" s="51">
        <v>0.6227652678487694</v>
      </c>
      <c r="AD2974" s="53">
        <v>87500</v>
      </c>
      <c r="AE2974" s="51">
        <v>77.528459007999189</v>
      </c>
      <c r="AF2974" s="51">
        <v>205.51781795351391</v>
      </c>
      <c r="AG2974" s="51">
        <v>36.702778108222134</v>
      </c>
      <c r="AH2974" s="51">
        <v>0.10833618655740071</v>
      </c>
      <c r="AI2974" s="51">
        <v>0.1785868421224866</v>
      </c>
      <c r="AJ2974" s="51">
        <v>0.11715383591147577</v>
      </c>
      <c r="AK2974" s="51">
        <v>138.82218319691026</v>
      </c>
      <c r="AL2974" s="51">
        <v>85.074707374441857</v>
      </c>
      <c r="AM2974" s="51">
        <v>192.56965901937863</v>
      </c>
    </row>
    <row r="2975" spans="1:39">
      <c r="A2975" t="s">
        <v>6091</v>
      </c>
      <c r="B2975">
        <v>7</v>
      </c>
      <c r="C2975" t="s">
        <v>6092</v>
      </c>
      <c r="D2975" t="s">
        <v>4149</v>
      </c>
      <c r="E2975" t="s">
        <v>137</v>
      </c>
      <c r="F2975" t="s">
        <v>138</v>
      </c>
      <c r="G2975" t="s">
        <v>139</v>
      </c>
      <c r="H2975" t="s">
        <v>140</v>
      </c>
      <c r="I2975" t="s">
        <v>10</v>
      </c>
      <c r="J2975" t="s">
        <v>4150</v>
      </c>
      <c r="K2975">
        <v>50</v>
      </c>
      <c r="L2975">
        <v>79472120</v>
      </c>
      <c r="M2975" t="s">
        <v>2145</v>
      </c>
      <c r="N2975">
        <v>972</v>
      </c>
      <c r="O2975">
        <v>6790733.7097599283</v>
      </c>
      <c r="P2975" s="49" t="s">
        <v>34</v>
      </c>
      <c r="Q2975" s="49">
        <v>8750000</v>
      </c>
      <c r="R2975" s="49">
        <v>32.510452999999998</v>
      </c>
      <c r="S2975" s="49">
        <v>52.540310169999998</v>
      </c>
      <c r="T2975" s="49">
        <v>91.068026500905589</v>
      </c>
      <c r="U2975" s="49" t="s">
        <v>2146</v>
      </c>
      <c r="V2975" s="49">
        <v>0.38716777524115931</v>
      </c>
      <c r="W2975" s="49">
        <v>1.46361538099982</v>
      </c>
      <c r="X2975" s="49">
        <v>2.8030414572599698</v>
      </c>
      <c r="Y2975" s="49">
        <v>43.290639746693699</v>
      </c>
      <c r="Z2975" s="49">
        <v>0.42787999999999998</v>
      </c>
      <c r="AA2975" s="49">
        <v>144.40234570000001</v>
      </c>
      <c r="AB2975" s="49">
        <v>1.7927415840000001</v>
      </c>
      <c r="AC2975" s="51">
        <v>0.6227652678487694</v>
      </c>
      <c r="AD2975" s="53">
        <v>87500</v>
      </c>
      <c r="AE2975" s="51">
        <v>77.608385254399181</v>
      </c>
      <c r="AF2975" s="51">
        <v>205.72969199264122</v>
      </c>
      <c r="AG2975" s="51">
        <v>36.725670704669682</v>
      </c>
      <c r="AH2975" s="51">
        <v>0.10804814285808936</v>
      </c>
      <c r="AI2975" s="51">
        <v>0.1785141967061484</v>
      </c>
      <c r="AJ2975" s="51">
        <v>0.11715383591147577</v>
      </c>
      <c r="AK2975" s="51">
        <v>138.76571321751277</v>
      </c>
      <c r="AL2975" s="51">
        <v>85.040100751335629</v>
      </c>
      <c r="AM2975" s="51">
        <v>192.49132568368992</v>
      </c>
    </row>
    <row r="2976" spans="1:39">
      <c r="A2976" t="s">
        <v>6093</v>
      </c>
      <c r="B2976">
        <v>7</v>
      </c>
      <c r="C2976" t="s">
        <v>6094</v>
      </c>
      <c r="D2976" t="s">
        <v>4149</v>
      </c>
      <c r="E2976" t="s">
        <v>137</v>
      </c>
      <c r="F2976" t="s">
        <v>138</v>
      </c>
      <c r="G2976" t="s">
        <v>139</v>
      </c>
      <c r="H2976" t="s">
        <v>140</v>
      </c>
      <c r="I2976" t="s">
        <v>10</v>
      </c>
      <c r="J2976" t="s">
        <v>4150</v>
      </c>
      <c r="K2976">
        <v>50</v>
      </c>
      <c r="L2976">
        <v>79472120</v>
      </c>
      <c r="M2976" t="s">
        <v>2145</v>
      </c>
      <c r="N2976">
        <v>973</v>
      </c>
      <c r="O2976">
        <v>6797727.256319928</v>
      </c>
      <c r="P2976" s="49" t="s">
        <v>34</v>
      </c>
      <c r="Q2976" s="49">
        <v>8750000</v>
      </c>
      <c r="R2976" s="49">
        <v>32.510452999999998</v>
      </c>
      <c r="S2976" s="49">
        <v>52.540310169999998</v>
      </c>
      <c r="T2976" s="49">
        <v>91.068026500905589</v>
      </c>
      <c r="U2976" s="49" t="s">
        <v>2146</v>
      </c>
      <c r="V2976" s="49">
        <v>0.38716777524115931</v>
      </c>
      <c r="W2976" s="49">
        <v>1.46361538099982</v>
      </c>
      <c r="X2976" s="49">
        <v>2.8030414572599698</v>
      </c>
      <c r="Y2976" s="49">
        <v>43.290639746693699</v>
      </c>
      <c r="Z2976" s="49">
        <v>0.42787999999999998</v>
      </c>
      <c r="AA2976" s="49">
        <v>144.40234570000001</v>
      </c>
      <c r="AB2976" s="49">
        <v>1.7927415840000001</v>
      </c>
      <c r="AC2976" s="51">
        <v>0.6227652678487694</v>
      </c>
      <c r="AD2976" s="53">
        <v>87500</v>
      </c>
      <c r="AE2976" s="51">
        <v>77.688311500799173</v>
      </c>
      <c r="AF2976" s="51">
        <v>205.94156603176853</v>
      </c>
      <c r="AG2976" s="51">
        <v>36.748502350261774</v>
      </c>
      <c r="AH2976" s="51">
        <v>0.10776046789938679</v>
      </c>
      <c r="AI2976" s="51">
        <v>0.17844140480408385</v>
      </c>
      <c r="AJ2976" s="51">
        <v>0.11715383591147577</v>
      </c>
      <c r="AK2976" s="51">
        <v>138.70912936932129</v>
      </c>
      <c r="AL2976" s="51">
        <v>85.005424345763018</v>
      </c>
      <c r="AM2976" s="51">
        <v>192.41283439287955</v>
      </c>
    </row>
    <row r="2977" spans="1:39">
      <c r="A2977" t="s">
        <v>6095</v>
      </c>
      <c r="B2977">
        <v>7</v>
      </c>
      <c r="C2977" t="s">
        <v>6096</v>
      </c>
      <c r="D2977" t="s">
        <v>4149</v>
      </c>
      <c r="E2977" t="s">
        <v>137</v>
      </c>
      <c r="F2977" t="s">
        <v>138</v>
      </c>
      <c r="G2977" t="s">
        <v>139</v>
      </c>
      <c r="H2977" t="s">
        <v>140</v>
      </c>
      <c r="I2977" t="s">
        <v>10</v>
      </c>
      <c r="J2977" t="s">
        <v>4150</v>
      </c>
      <c r="K2977">
        <v>50</v>
      </c>
      <c r="L2977">
        <v>79472120</v>
      </c>
      <c r="M2977" t="s">
        <v>2145</v>
      </c>
      <c r="N2977">
        <v>974</v>
      </c>
      <c r="O2977">
        <v>6804720.8028799277</v>
      </c>
      <c r="P2977" s="49" t="s">
        <v>34</v>
      </c>
      <c r="Q2977" s="49">
        <v>8750000</v>
      </c>
      <c r="R2977" s="49">
        <v>32.510452999999998</v>
      </c>
      <c r="S2977" s="49">
        <v>52.540310169999998</v>
      </c>
      <c r="T2977" s="49">
        <v>91.068026500905589</v>
      </c>
      <c r="U2977" s="49" t="s">
        <v>2146</v>
      </c>
      <c r="V2977" s="49">
        <v>0.38716777524115931</v>
      </c>
      <c r="W2977" s="49">
        <v>1.46361538099982</v>
      </c>
      <c r="X2977" s="49">
        <v>2.8030414572599698</v>
      </c>
      <c r="Y2977" s="49">
        <v>43.290639746693699</v>
      </c>
      <c r="Z2977" s="49">
        <v>0.42787999999999998</v>
      </c>
      <c r="AA2977" s="49">
        <v>144.40234570000001</v>
      </c>
      <c r="AB2977" s="49">
        <v>1.7927415840000001</v>
      </c>
      <c r="AC2977" s="51">
        <v>0.6227652678487694</v>
      </c>
      <c r="AD2977" s="53">
        <v>87500</v>
      </c>
      <c r="AE2977" s="51">
        <v>77.76823774719918</v>
      </c>
      <c r="AF2977" s="51">
        <v>206.1534400708959</v>
      </c>
      <c r="AG2977" s="51">
        <v>36.771273123418865</v>
      </c>
      <c r="AH2977" s="51">
        <v>0.10747316306837951</v>
      </c>
      <c r="AI2977" s="51">
        <v>0.17836846724834315</v>
      </c>
      <c r="AJ2977" s="51">
        <v>0.11715383591147577</v>
      </c>
      <c r="AK2977" s="51">
        <v>138.65243229911931</v>
      </c>
      <c r="AL2977" s="51">
        <v>84.970678554093823</v>
      </c>
      <c r="AM2977" s="51">
        <v>192.33418604414476</v>
      </c>
    </row>
    <row r="2978" spans="1:39">
      <c r="A2978" t="s">
        <v>6097</v>
      </c>
      <c r="B2978">
        <v>7</v>
      </c>
      <c r="C2978" t="s">
        <v>6098</v>
      </c>
      <c r="D2978" t="s">
        <v>4149</v>
      </c>
      <c r="E2978" t="s">
        <v>137</v>
      </c>
      <c r="F2978" t="s">
        <v>138</v>
      </c>
      <c r="G2978" t="s">
        <v>139</v>
      </c>
      <c r="H2978" t="s">
        <v>140</v>
      </c>
      <c r="I2978" t="s">
        <v>10</v>
      </c>
      <c r="J2978" t="s">
        <v>4150</v>
      </c>
      <c r="K2978">
        <v>50</v>
      </c>
      <c r="L2978">
        <v>79472120</v>
      </c>
      <c r="M2978" t="s">
        <v>2145</v>
      </c>
      <c r="N2978">
        <v>975</v>
      </c>
      <c r="O2978">
        <v>6811714.3494399274</v>
      </c>
      <c r="P2978" s="49" t="s">
        <v>34</v>
      </c>
      <c r="Q2978" s="49">
        <v>8750000</v>
      </c>
      <c r="R2978" s="49">
        <v>32.510452999999998</v>
      </c>
      <c r="S2978" s="49">
        <v>52.540310169999998</v>
      </c>
      <c r="T2978" s="49">
        <v>91.068026500905589</v>
      </c>
      <c r="U2978" s="49" t="s">
        <v>2146</v>
      </c>
      <c r="V2978" s="49">
        <v>0.38716777524115931</v>
      </c>
      <c r="W2978" s="49">
        <v>1.46361538099982</v>
      </c>
      <c r="X2978" s="49">
        <v>2.8030414572599698</v>
      </c>
      <c r="Y2978" s="49">
        <v>43.290639746693699</v>
      </c>
      <c r="Z2978" s="49">
        <v>0.42787999999999998</v>
      </c>
      <c r="AA2978" s="49">
        <v>144.40234570000001</v>
      </c>
      <c r="AB2978" s="49">
        <v>1.7927415840000001</v>
      </c>
      <c r="AC2978" s="51">
        <v>0.6227652678487694</v>
      </c>
      <c r="AD2978" s="53">
        <v>87500</v>
      </c>
      <c r="AE2978" s="51">
        <v>77.848163993599172</v>
      </c>
      <c r="AF2978" s="51">
        <v>206.36531411002321</v>
      </c>
      <c r="AG2978" s="51">
        <v>36.793983102853026</v>
      </c>
      <c r="AH2978" s="51">
        <v>0.10718622974150881</v>
      </c>
      <c r="AI2978" s="51">
        <v>0.17829538486897267</v>
      </c>
      <c r="AJ2978" s="51">
        <v>0.11715383591147577</v>
      </c>
      <c r="AK2978" s="51">
        <v>138.59562265213268</v>
      </c>
      <c r="AL2978" s="51">
        <v>84.935863771743243</v>
      </c>
      <c r="AM2978" s="51">
        <v>192.25538153252208</v>
      </c>
    </row>
    <row r="2979" spans="1:39">
      <c r="A2979" t="s">
        <v>6099</v>
      </c>
      <c r="B2979">
        <v>7</v>
      </c>
      <c r="C2979" t="s">
        <v>6100</v>
      </c>
      <c r="D2979" t="s">
        <v>4149</v>
      </c>
      <c r="E2979" t="s">
        <v>137</v>
      </c>
      <c r="F2979" t="s">
        <v>138</v>
      </c>
      <c r="G2979" t="s">
        <v>139</v>
      </c>
      <c r="H2979" t="s">
        <v>140</v>
      </c>
      <c r="I2979" t="s">
        <v>10</v>
      </c>
      <c r="J2979" t="s">
        <v>4150</v>
      </c>
      <c r="K2979">
        <v>50</v>
      </c>
      <c r="L2979">
        <v>79472120</v>
      </c>
      <c r="M2979" t="s">
        <v>2145</v>
      </c>
      <c r="N2979">
        <v>976</v>
      </c>
      <c r="O2979">
        <v>6818707.8959999271</v>
      </c>
      <c r="P2979" s="49" t="s">
        <v>34</v>
      </c>
      <c r="Q2979" s="49">
        <v>8750000</v>
      </c>
      <c r="R2979" s="49">
        <v>32.510452999999998</v>
      </c>
      <c r="S2979" s="49">
        <v>52.540310169999998</v>
      </c>
      <c r="T2979" s="49">
        <v>91.068026500905589</v>
      </c>
      <c r="U2979" s="49" t="s">
        <v>2146</v>
      </c>
      <c r="V2979" s="49">
        <v>0.38716777524115931</v>
      </c>
      <c r="W2979" s="49">
        <v>1.46361538099982</v>
      </c>
      <c r="X2979" s="49">
        <v>2.8030414572599698</v>
      </c>
      <c r="Y2979" s="49">
        <v>43.290639746693699</v>
      </c>
      <c r="Z2979" s="49">
        <v>0.42787999999999998</v>
      </c>
      <c r="AA2979" s="49">
        <v>144.40234570000001</v>
      </c>
      <c r="AB2979" s="49">
        <v>1.7927415840000001</v>
      </c>
      <c r="AC2979" s="51">
        <v>0.6227652678487694</v>
      </c>
      <c r="AD2979" s="53">
        <v>87500</v>
      </c>
      <c r="AE2979" s="51">
        <v>77.928090239999165</v>
      </c>
      <c r="AF2979" s="51">
        <v>206.57718814915052</v>
      </c>
      <c r="AG2979" s="51">
        <v>36.816632367565795</v>
      </c>
      <c r="AH2979" s="51">
        <v>0.10689966928491504</v>
      </c>
      <c r="AI2979" s="51">
        <v>0.17822215849401468</v>
      </c>
      <c r="AJ2979" s="51">
        <v>0.11715383591147577</v>
      </c>
      <c r="AK2979" s="51">
        <v>138.5387010720294</v>
      </c>
      <c r="AL2979" s="51">
        <v>84.900980393171778</v>
      </c>
      <c r="AM2979" s="51">
        <v>192.17642175088704</v>
      </c>
    </row>
    <row r="2980" spans="1:39">
      <c r="A2980" t="s">
        <v>6101</v>
      </c>
      <c r="B2980">
        <v>7</v>
      </c>
      <c r="C2980" t="s">
        <v>6102</v>
      </c>
      <c r="D2980" t="s">
        <v>4149</v>
      </c>
      <c r="E2980" t="s">
        <v>137</v>
      </c>
      <c r="F2980" t="s">
        <v>138</v>
      </c>
      <c r="G2980" t="s">
        <v>139</v>
      </c>
      <c r="H2980" t="s">
        <v>140</v>
      </c>
      <c r="I2980" t="s">
        <v>10</v>
      </c>
      <c r="J2980" t="s">
        <v>4150</v>
      </c>
      <c r="K2980">
        <v>50</v>
      </c>
      <c r="L2980">
        <v>79472120</v>
      </c>
      <c r="M2980" t="s">
        <v>2145</v>
      </c>
      <c r="N2980">
        <v>977</v>
      </c>
      <c r="O2980">
        <v>6825701.4425599268</v>
      </c>
      <c r="P2980" s="49" t="s">
        <v>34</v>
      </c>
      <c r="Q2980" s="49">
        <v>8750000</v>
      </c>
      <c r="R2980" s="49">
        <v>32.510452999999998</v>
      </c>
      <c r="S2980" s="49">
        <v>52.540310169999998</v>
      </c>
      <c r="T2980" s="49">
        <v>91.068026500905589</v>
      </c>
      <c r="U2980" s="49" t="s">
        <v>2146</v>
      </c>
      <c r="V2980" s="49">
        <v>0.38716777524115931</v>
      </c>
      <c r="W2980" s="49">
        <v>1.46361538099982</v>
      </c>
      <c r="X2980" s="49">
        <v>2.8030414572599698</v>
      </c>
      <c r="Y2980" s="49">
        <v>43.290639746693699</v>
      </c>
      <c r="Z2980" s="49">
        <v>0.42787999999999998</v>
      </c>
      <c r="AA2980" s="49">
        <v>144.40234570000001</v>
      </c>
      <c r="AB2980" s="49">
        <v>1.7927415840000001</v>
      </c>
      <c r="AC2980" s="51">
        <v>0.6227652678487694</v>
      </c>
      <c r="AD2980" s="53">
        <v>87500</v>
      </c>
      <c r="AE2980" s="51">
        <v>78.008016486399157</v>
      </c>
      <c r="AF2980" s="51">
        <v>206.78906218827782</v>
      </c>
      <c r="AG2980" s="51">
        <v>36.839220996845953</v>
      </c>
      <c r="AH2980" s="51">
        <v>0.10661348305435714</v>
      </c>
      <c r="AI2980" s="51">
        <v>0.17814878894950684</v>
      </c>
      <c r="AJ2980" s="51">
        <v>0.11715383591147577</v>
      </c>
      <c r="AK2980" s="51">
        <v>138.48166820091924</v>
      </c>
      <c r="AL2980" s="51">
        <v>84.866028811884945</v>
      </c>
      <c r="AM2980" s="51">
        <v>192.09730758995354</v>
      </c>
    </row>
    <row r="2981" spans="1:39">
      <c r="A2981" t="s">
        <v>6103</v>
      </c>
      <c r="B2981">
        <v>7</v>
      </c>
      <c r="C2981" t="s">
        <v>6104</v>
      </c>
      <c r="D2981" t="s">
        <v>4149</v>
      </c>
      <c r="E2981" t="s">
        <v>137</v>
      </c>
      <c r="F2981" t="s">
        <v>138</v>
      </c>
      <c r="G2981" t="s">
        <v>139</v>
      </c>
      <c r="H2981" t="s">
        <v>140</v>
      </c>
      <c r="I2981" t="s">
        <v>10</v>
      </c>
      <c r="J2981" t="s">
        <v>4150</v>
      </c>
      <c r="K2981">
        <v>50</v>
      </c>
      <c r="L2981">
        <v>79472120</v>
      </c>
      <c r="M2981" t="s">
        <v>2145</v>
      </c>
      <c r="N2981">
        <v>978</v>
      </c>
      <c r="O2981">
        <v>6832694.9891199265</v>
      </c>
      <c r="P2981" s="49" t="s">
        <v>34</v>
      </c>
      <c r="Q2981" s="49">
        <v>8750000</v>
      </c>
      <c r="R2981" s="49">
        <v>32.510452999999998</v>
      </c>
      <c r="S2981" s="49">
        <v>52.540310169999998</v>
      </c>
      <c r="T2981" s="49">
        <v>91.068026500905589</v>
      </c>
      <c r="U2981" s="49" t="s">
        <v>2146</v>
      </c>
      <c r="V2981" s="49">
        <v>0.38716777524115931</v>
      </c>
      <c r="W2981" s="49">
        <v>1.46361538099982</v>
      </c>
      <c r="X2981" s="49">
        <v>2.8030414572599698</v>
      </c>
      <c r="Y2981" s="49">
        <v>43.290639746693699</v>
      </c>
      <c r="Z2981" s="49">
        <v>0.42787999999999998</v>
      </c>
      <c r="AA2981" s="49">
        <v>144.40234570000001</v>
      </c>
      <c r="AB2981" s="49">
        <v>1.7927415840000001</v>
      </c>
      <c r="AC2981" s="51">
        <v>0.6227652678487694</v>
      </c>
      <c r="AD2981" s="53">
        <v>87500</v>
      </c>
      <c r="AE2981" s="51">
        <v>78.087942732799164</v>
      </c>
      <c r="AF2981" s="51">
        <v>207.00093622740519</v>
      </c>
      <c r="AG2981" s="51">
        <v>36.861749070267308</v>
      </c>
      <c r="AH2981" s="51">
        <v>0.10632767239507337</v>
      </c>
      <c r="AI2981" s="51">
        <v>0.17807527705948181</v>
      </c>
      <c r="AJ2981" s="51">
        <v>0.11715383591147577</v>
      </c>
      <c r="AK2981" s="51">
        <v>138.4245246793534</v>
      </c>
      <c r="AL2981" s="51">
        <v>84.83100942043319</v>
      </c>
      <c r="AM2981" s="51">
        <v>192.01803993827357</v>
      </c>
    </row>
    <row r="2982" spans="1:39">
      <c r="A2982" t="s">
        <v>6105</v>
      </c>
      <c r="B2982">
        <v>7</v>
      </c>
      <c r="C2982" t="s">
        <v>6106</v>
      </c>
      <c r="D2982" t="s">
        <v>4149</v>
      </c>
      <c r="E2982" t="s">
        <v>137</v>
      </c>
      <c r="F2982" t="s">
        <v>138</v>
      </c>
      <c r="G2982" t="s">
        <v>139</v>
      </c>
      <c r="H2982" t="s">
        <v>140</v>
      </c>
      <c r="I2982" t="s">
        <v>10</v>
      </c>
      <c r="J2982" t="s">
        <v>4150</v>
      </c>
      <c r="K2982">
        <v>50</v>
      </c>
      <c r="L2982">
        <v>79472120</v>
      </c>
      <c r="M2982" t="s">
        <v>2145</v>
      </c>
      <c r="N2982">
        <v>979</v>
      </c>
      <c r="O2982">
        <v>6839688.5356799262</v>
      </c>
      <c r="P2982" s="49" t="s">
        <v>34</v>
      </c>
      <c r="Q2982" s="49">
        <v>8750000</v>
      </c>
      <c r="R2982" s="49">
        <v>32.510452999999998</v>
      </c>
      <c r="S2982" s="49">
        <v>52.540310169999998</v>
      </c>
      <c r="T2982" s="49">
        <v>91.068026500905589</v>
      </c>
      <c r="U2982" s="49" t="s">
        <v>2146</v>
      </c>
      <c r="V2982" s="49">
        <v>0.38716777524115931</v>
      </c>
      <c r="W2982" s="49">
        <v>1.46361538099982</v>
      </c>
      <c r="X2982" s="49">
        <v>2.8030414572599698</v>
      </c>
      <c r="Y2982" s="49">
        <v>43.290639746693699</v>
      </c>
      <c r="Z2982" s="49">
        <v>0.42787999999999998</v>
      </c>
      <c r="AA2982" s="49">
        <v>144.40234570000001</v>
      </c>
      <c r="AB2982" s="49">
        <v>1.7927415840000001</v>
      </c>
      <c r="AC2982" s="51">
        <v>0.6227652678487694</v>
      </c>
      <c r="AD2982" s="53">
        <v>87500</v>
      </c>
      <c r="AE2982" s="51">
        <v>78.167868979199156</v>
      </c>
      <c r="AF2982" s="51">
        <v>207.2128102665325</v>
      </c>
      <c r="AG2982" s="51">
        <v>36.884216667686502</v>
      </c>
      <c r="AH2982" s="51">
        <v>0.10604223864205348</v>
      </c>
      <c r="AI2982" s="51">
        <v>0.17800162364596708</v>
      </c>
      <c r="AJ2982" s="51">
        <v>0.11715383591147577</v>
      </c>
      <c r="AK2982" s="51">
        <v>138.3672711463243</v>
      </c>
      <c r="AL2982" s="51">
        <v>84.795922610411665</v>
      </c>
      <c r="AM2982" s="51">
        <v>191.93861968223692</v>
      </c>
    </row>
    <row r="2983" spans="1:39">
      <c r="A2983" t="s">
        <v>6107</v>
      </c>
      <c r="B2983">
        <v>7</v>
      </c>
      <c r="C2983" t="s">
        <v>6108</v>
      </c>
      <c r="D2983" t="s">
        <v>4149</v>
      </c>
      <c r="E2983" t="s">
        <v>137</v>
      </c>
      <c r="F2983" t="s">
        <v>138</v>
      </c>
      <c r="G2983" t="s">
        <v>139</v>
      </c>
      <c r="H2983" t="s">
        <v>140</v>
      </c>
      <c r="I2983" t="s">
        <v>10</v>
      </c>
      <c r="J2983" t="s">
        <v>4150</v>
      </c>
      <c r="K2983">
        <v>50</v>
      </c>
      <c r="L2983">
        <v>79472120</v>
      </c>
      <c r="M2983" t="s">
        <v>2145</v>
      </c>
      <c r="N2983">
        <v>980</v>
      </c>
      <c r="O2983">
        <v>6846682.0822399259</v>
      </c>
      <c r="P2983" s="49" t="s">
        <v>34</v>
      </c>
      <c r="Q2983" s="49">
        <v>8750000</v>
      </c>
      <c r="R2983" s="49">
        <v>32.510452999999998</v>
      </c>
      <c r="S2983" s="49">
        <v>52.540310169999998</v>
      </c>
      <c r="T2983" s="49">
        <v>91.068026500905589</v>
      </c>
      <c r="U2983" s="49" t="s">
        <v>2146</v>
      </c>
      <c r="V2983" s="49">
        <v>0.38716777524115931</v>
      </c>
      <c r="W2983" s="49">
        <v>1.46361538099982</v>
      </c>
      <c r="X2983" s="49">
        <v>2.8030414572599698</v>
      </c>
      <c r="Y2983" s="49">
        <v>43.290639746693699</v>
      </c>
      <c r="Z2983" s="49">
        <v>0.42787999999999998</v>
      </c>
      <c r="AA2983" s="49">
        <v>144.40234570000001</v>
      </c>
      <c r="AB2983" s="49">
        <v>1.7927415840000001</v>
      </c>
      <c r="AC2983" s="51">
        <v>0.6227652678487694</v>
      </c>
      <c r="AD2983" s="53">
        <v>87500</v>
      </c>
      <c r="AE2983" s="51">
        <v>78.247795225599148</v>
      </c>
      <c r="AF2983" s="51">
        <v>207.42468430565981</v>
      </c>
      <c r="AG2983" s="51">
        <v>36.906623869240867</v>
      </c>
      <c r="AH2983" s="51">
        <v>0.10575718312002168</v>
      </c>
      <c r="AI2983" s="51">
        <v>0.1779278295289845</v>
      </c>
      <c r="AJ2983" s="51">
        <v>0.11715383591147577</v>
      </c>
      <c r="AK2983" s="51">
        <v>138.30990823926544</v>
      </c>
      <c r="AL2983" s="51">
        <v>84.760768772460153</v>
      </c>
      <c r="AM2983" s="51">
        <v>191.8590477060707</v>
      </c>
    </row>
    <row r="2984" spans="1:39">
      <c r="A2984" t="s">
        <v>6109</v>
      </c>
      <c r="B2984">
        <v>7</v>
      </c>
      <c r="C2984" t="s">
        <v>6110</v>
      </c>
      <c r="D2984" t="s">
        <v>4149</v>
      </c>
      <c r="E2984" t="s">
        <v>137</v>
      </c>
      <c r="F2984" t="s">
        <v>138</v>
      </c>
      <c r="G2984" t="s">
        <v>139</v>
      </c>
      <c r="H2984" t="s">
        <v>140</v>
      </c>
      <c r="I2984" t="s">
        <v>10</v>
      </c>
      <c r="J2984" t="s">
        <v>4150</v>
      </c>
      <c r="K2984">
        <v>50</v>
      </c>
      <c r="L2984">
        <v>79472120</v>
      </c>
      <c r="M2984" t="s">
        <v>2145</v>
      </c>
      <c r="N2984">
        <v>981</v>
      </c>
      <c r="O2984">
        <v>6853675.6287999256</v>
      </c>
      <c r="P2984" s="49" t="s">
        <v>34</v>
      </c>
      <c r="Q2984" s="49">
        <v>8750000</v>
      </c>
      <c r="R2984" s="49">
        <v>32.510452999999998</v>
      </c>
      <c r="S2984" s="49">
        <v>52.540310169999998</v>
      </c>
      <c r="T2984" s="49">
        <v>91.068026500905589</v>
      </c>
      <c r="U2984" s="49" t="s">
        <v>2146</v>
      </c>
      <c r="V2984" s="49">
        <v>0.38716777524115931</v>
      </c>
      <c r="W2984" s="49">
        <v>1.46361538099982</v>
      </c>
      <c r="X2984" s="49">
        <v>2.8030414572599698</v>
      </c>
      <c r="Y2984" s="49">
        <v>43.290639746693699</v>
      </c>
      <c r="Z2984" s="49">
        <v>0.42787999999999998</v>
      </c>
      <c r="AA2984" s="49">
        <v>144.40234570000001</v>
      </c>
      <c r="AB2984" s="49">
        <v>1.7927415840000001</v>
      </c>
      <c r="AC2984" s="51">
        <v>0.6227652678487694</v>
      </c>
      <c r="AD2984" s="53">
        <v>87500</v>
      </c>
      <c r="AE2984" s="51">
        <v>78.327721471999155</v>
      </c>
      <c r="AF2984" s="51">
        <v>207.63655834478718</v>
      </c>
      <c r="AG2984" s="51">
        <v>36.928970755346185</v>
      </c>
      <c r="AH2984" s="51">
        <v>0.10547250714319058</v>
      </c>
      <c r="AI2984" s="51">
        <v>0.17785389552655001</v>
      </c>
      <c r="AJ2984" s="51">
        <v>0.11715383591147577</v>
      </c>
      <c r="AK2984" s="51">
        <v>138.25243659405092</v>
      </c>
      <c r="AL2984" s="51">
        <v>84.725548296262787</v>
      </c>
      <c r="AM2984" s="51">
        <v>191.77932489183905</v>
      </c>
    </row>
    <row r="2985" spans="1:39">
      <c r="A2985" t="s">
        <v>6111</v>
      </c>
      <c r="B2985">
        <v>7</v>
      </c>
      <c r="C2985" t="s">
        <v>6112</v>
      </c>
      <c r="D2985" t="s">
        <v>4149</v>
      </c>
      <c r="E2985" t="s">
        <v>137</v>
      </c>
      <c r="F2985" t="s">
        <v>138</v>
      </c>
      <c r="G2985" t="s">
        <v>139</v>
      </c>
      <c r="H2985" t="s">
        <v>140</v>
      </c>
      <c r="I2985" t="s">
        <v>10</v>
      </c>
      <c r="J2985" t="s">
        <v>4150</v>
      </c>
      <c r="K2985">
        <v>50</v>
      </c>
      <c r="L2985">
        <v>79472120</v>
      </c>
      <c r="M2985" t="s">
        <v>2145</v>
      </c>
      <c r="N2985">
        <v>982</v>
      </c>
      <c r="O2985">
        <v>6860669.1753599253</v>
      </c>
      <c r="P2985" s="49" t="s">
        <v>34</v>
      </c>
      <c r="Q2985" s="49">
        <v>8750000</v>
      </c>
      <c r="R2985" s="49">
        <v>32.510452999999998</v>
      </c>
      <c r="S2985" s="49">
        <v>52.540310169999998</v>
      </c>
      <c r="T2985" s="49">
        <v>91.068026500905589</v>
      </c>
      <c r="U2985" s="49" t="s">
        <v>2146</v>
      </c>
      <c r="V2985" s="49">
        <v>0.38716777524115931</v>
      </c>
      <c r="W2985" s="49">
        <v>1.46361538099982</v>
      </c>
      <c r="X2985" s="49">
        <v>2.8030414572599698</v>
      </c>
      <c r="Y2985" s="49">
        <v>43.290639746693699</v>
      </c>
      <c r="Z2985" s="49">
        <v>0.42787999999999998</v>
      </c>
      <c r="AA2985" s="49">
        <v>144.40234570000001</v>
      </c>
      <c r="AB2985" s="49">
        <v>1.7927415840000001</v>
      </c>
      <c r="AC2985" s="51">
        <v>0.6227652678487694</v>
      </c>
      <c r="AD2985" s="53">
        <v>87500</v>
      </c>
      <c r="AE2985" s="51">
        <v>78.407647718399147</v>
      </c>
      <c r="AF2985" s="51">
        <v>207.84843238391448</v>
      </c>
      <c r="AG2985" s="51">
        <v>36.951257406694523</v>
      </c>
      <c r="AH2985" s="51">
        <v>0.1051882120156625</v>
      </c>
      <c r="AI2985" s="51">
        <v>0.17777982245467347</v>
      </c>
      <c r="AJ2985" s="51">
        <v>0.11715383591147577</v>
      </c>
      <c r="AK2985" s="51">
        <v>138.19485684499557</v>
      </c>
      <c r="AL2985" s="51">
        <v>84.690261570548131</v>
      </c>
      <c r="AM2985" s="51">
        <v>191.69945211944298</v>
      </c>
    </row>
    <row r="2986" spans="1:39">
      <c r="A2986" t="s">
        <v>6113</v>
      </c>
      <c r="B2986">
        <v>7</v>
      </c>
      <c r="C2986" t="s">
        <v>6114</v>
      </c>
      <c r="D2986" t="s">
        <v>4149</v>
      </c>
      <c r="E2986" t="s">
        <v>137</v>
      </c>
      <c r="F2986" t="s">
        <v>138</v>
      </c>
      <c r="G2986" t="s">
        <v>139</v>
      </c>
      <c r="H2986" t="s">
        <v>140</v>
      </c>
      <c r="I2986" t="s">
        <v>10</v>
      </c>
      <c r="J2986" t="s">
        <v>4150</v>
      </c>
      <c r="K2986">
        <v>50</v>
      </c>
      <c r="L2986">
        <v>79472120</v>
      </c>
      <c r="M2986" t="s">
        <v>2145</v>
      </c>
      <c r="N2986">
        <v>983</v>
      </c>
      <c r="O2986">
        <v>6867662.721919925</v>
      </c>
      <c r="P2986" s="49" t="s">
        <v>34</v>
      </c>
      <c r="Q2986" s="49">
        <v>8750000</v>
      </c>
      <c r="R2986" s="49">
        <v>32.510452999999998</v>
      </c>
      <c r="S2986" s="49">
        <v>52.540310169999998</v>
      </c>
      <c r="T2986" s="49">
        <v>91.068026500905589</v>
      </c>
      <c r="U2986" s="49" t="s">
        <v>2146</v>
      </c>
      <c r="V2986" s="49">
        <v>0.38716777524115931</v>
      </c>
      <c r="W2986" s="49">
        <v>1.46361538099982</v>
      </c>
      <c r="X2986" s="49">
        <v>2.8030414572599698</v>
      </c>
      <c r="Y2986" s="49">
        <v>43.290639746693699</v>
      </c>
      <c r="Z2986" s="49">
        <v>0.42787999999999998</v>
      </c>
      <c r="AA2986" s="49">
        <v>144.40234570000001</v>
      </c>
      <c r="AB2986" s="49">
        <v>1.7927415840000001</v>
      </c>
      <c r="AC2986" s="51">
        <v>0.6227652678487694</v>
      </c>
      <c r="AD2986" s="53">
        <v>87500</v>
      </c>
      <c r="AE2986" s="51">
        <v>78.48757396479914</v>
      </c>
      <c r="AF2986" s="51">
        <v>208.06030642304179</v>
      </c>
      <c r="AG2986" s="51">
        <v>36.97348390425207</v>
      </c>
      <c r="AH2986" s="51">
        <v>0.10490429903114146</v>
      </c>
      <c r="AI2986" s="51">
        <v>0.17770561112735828</v>
      </c>
      <c r="AJ2986" s="51">
        <v>0.11715383591147577</v>
      </c>
      <c r="AK2986" s="51">
        <v>138.13716962485441</v>
      </c>
      <c r="AL2986" s="51">
        <v>84.654908983088873</v>
      </c>
      <c r="AM2986" s="51">
        <v>191.6194302666199</v>
      </c>
    </row>
    <row r="2987" spans="1:39">
      <c r="A2987" t="s">
        <v>6115</v>
      </c>
      <c r="B2987">
        <v>7</v>
      </c>
      <c r="C2987" t="s">
        <v>6116</v>
      </c>
      <c r="D2987" t="s">
        <v>4149</v>
      </c>
      <c r="E2987" t="s">
        <v>137</v>
      </c>
      <c r="F2987" t="s">
        <v>138</v>
      </c>
      <c r="G2987" t="s">
        <v>139</v>
      </c>
      <c r="H2987" t="s">
        <v>140</v>
      </c>
      <c r="I2987" t="s">
        <v>10</v>
      </c>
      <c r="J2987" t="s">
        <v>4150</v>
      </c>
      <c r="K2987">
        <v>50</v>
      </c>
      <c r="L2987">
        <v>79472120</v>
      </c>
      <c r="M2987" t="s">
        <v>2145</v>
      </c>
      <c r="N2987">
        <v>984</v>
      </c>
      <c r="O2987">
        <v>6874656.2684799246</v>
      </c>
      <c r="P2987" s="49" t="s">
        <v>34</v>
      </c>
      <c r="Q2987" s="49">
        <v>8750000</v>
      </c>
      <c r="R2987" s="49">
        <v>32.510452999999998</v>
      </c>
      <c r="S2987" s="49">
        <v>52.540310169999998</v>
      </c>
      <c r="T2987" s="49">
        <v>91.068026500905589</v>
      </c>
      <c r="U2987" s="49" t="s">
        <v>2146</v>
      </c>
      <c r="V2987" s="49">
        <v>0.38716777524115931</v>
      </c>
      <c r="W2987" s="49">
        <v>1.46361538099982</v>
      </c>
      <c r="X2987" s="49">
        <v>2.8030414572599698</v>
      </c>
      <c r="Y2987" s="49">
        <v>43.290639746693699</v>
      </c>
      <c r="Z2987" s="49">
        <v>0.42787999999999998</v>
      </c>
      <c r="AA2987" s="49">
        <v>144.40234570000001</v>
      </c>
      <c r="AB2987" s="49">
        <v>1.7927415840000001</v>
      </c>
      <c r="AC2987" s="51">
        <v>0.6227652678487694</v>
      </c>
      <c r="AD2987" s="53">
        <v>87500</v>
      </c>
      <c r="AE2987" s="51">
        <v>78.567500211199132</v>
      </c>
      <c r="AF2987" s="51">
        <v>208.27218046216913</v>
      </c>
      <c r="AG2987" s="51">
        <v>36.995650329256975</v>
      </c>
      <c r="AH2987" s="51">
        <v>0.10462076947323566</v>
      </c>
      <c r="AI2987" s="51">
        <v>0.17763126235660129</v>
      </c>
      <c r="AJ2987" s="51">
        <v>0.11715383591147577</v>
      </c>
      <c r="AK2987" s="51">
        <v>138.07937556482273</v>
      </c>
      <c r="AL2987" s="51">
        <v>84.619490920701821</v>
      </c>
      <c r="AM2987" s="51">
        <v>191.53926020894363</v>
      </c>
    </row>
    <row r="2988" spans="1:39">
      <c r="A2988" t="s">
        <v>6117</v>
      </c>
      <c r="B2988">
        <v>7</v>
      </c>
      <c r="C2988" t="s">
        <v>6118</v>
      </c>
      <c r="D2988" t="s">
        <v>4149</v>
      </c>
      <c r="E2988" t="s">
        <v>137</v>
      </c>
      <c r="F2988" t="s">
        <v>138</v>
      </c>
      <c r="G2988" t="s">
        <v>139</v>
      </c>
      <c r="H2988" t="s">
        <v>140</v>
      </c>
      <c r="I2988" t="s">
        <v>10</v>
      </c>
      <c r="J2988" t="s">
        <v>4150</v>
      </c>
      <c r="K2988">
        <v>50</v>
      </c>
      <c r="L2988">
        <v>79472120</v>
      </c>
      <c r="M2988" t="s">
        <v>2145</v>
      </c>
      <c r="N2988">
        <v>985</v>
      </c>
      <c r="O2988">
        <v>6881649.8150399243</v>
      </c>
      <c r="P2988" s="49" t="s">
        <v>34</v>
      </c>
      <c r="Q2988" s="49">
        <v>8750000</v>
      </c>
      <c r="R2988" s="49">
        <v>32.510452999999998</v>
      </c>
      <c r="S2988" s="49">
        <v>52.540310169999998</v>
      </c>
      <c r="T2988" s="49">
        <v>91.068026500905589</v>
      </c>
      <c r="U2988" s="49" t="s">
        <v>2146</v>
      </c>
      <c r="V2988" s="49">
        <v>0.38716777524115931</v>
      </c>
      <c r="W2988" s="49">
        <v>1.46361538099982</v>
      </c>
      <c r="X2988" s="49">
        <v>2.8030414572599698</v>
      </c>
      <c r="Y2988" s="49">
        <v>43.290639746693699</v>
      </c>
      <c r="Z2988" s="49">
        <v>0.42787999999999998</v>
      </c>
      <c r="AA2988" s="49">
        <v>144.40234570000001</v>
      </c>
      <c r="AB2988" s="49">
        <v>1.7927415840000001</v>
      </c>
      <c r="AC2988" s="51">
        <v>0.6227652678487694</v>
      </c>
      <c r="AD2988" s="53">
        <v>87500</v>
      </c>
      <c r="AE2988" s="51">
        <v>78.647426457599138</v>
      </c>
      <c r="AF2988" s="51">
        <v>208.48405450129647</v>
      </c>
      <c r="AG2988" s="51">
        <v>37.01775676321715</v>
      </c>
      <c r="AH2988" s="51">
        <v>0.10433762461520449</v>
      </c>
      <c r="AI2988" s="51">
        <v>0.17755677695239255</v>
      </c>
      <c r="AJ2988" s="51">
        <v>0.11715383591147577</v>
      </c>
      <c r="AK2988" s="51">
        <v>138.02147529453592</v>
      </c>
      <c r="AL2988" s="51">
        <v>84.584007769247819</v>
      </c>
      <c r="AM2988" s="51">
        <v>191.45894281982402</v>
      </c>
    </row>
    <row r="2989" spans="1:39">
      <c r="A2989" t="s">
        <v>6119</v>
      </c>
      <c r="B2989">
        <v>7</v>
      </c>
      <c r="C2989" t="s">
        <v>6120</v>
      </c>
      <c r="D2989" t="s">
        <v>4149</v>
      </c>
      <c r="E2989" t="s">
        <v>137</v>
      </c>
      <c r="F2989" t="s">
        <v>138</v>
      </c>
      <c r="G2989" t="s">
        <v>139</v>
      </c>
      <c r="H2989" t="s">
        <v>140</v>
      </c>
      <c r="I2989" t="s">
        <v>10</v>
      </c>
      <c r="J2989" t="s">
        <v>4150</v>
      </c>
      <c r="K2989">
        <v>50</v>
      </c>
      <c r="L2989">
        <v>79472120</v>
      </c>
      <c r="M2989" t="s">
        <v>2145</v>
      </c>
      <c r="N2989">
        <v>986</v>
      </c>
      <c r="O2989">
        <v>6888643.361599924</v>
      </c>
      <c r="P2989" s="49" t="s">
        <v>34</v>
      </c>
      <c r="Q2989" s="49">
        <v>8750000</v>
      </c>
      <c r="R2989" s="49">
        <v>32.510452999999998</v>
      </c>
      <c r="S2989" s="49">
        <v>52.540310169999998</v>
      </c>
      <c r="T2989" s="49">
        <v>91.068026500905589</v>
      </c>
      <c r="U2989" s="49" t="s">
        <v>2146</v>
      </c>
      <c r="V2989" s="49">
        <v>0.38716777524115931</v>
      </c>
      <c r="W2989" s="49">
        <v>1.46361538099982</v>
      </c>
      <c r="X2989" s="49">
        <v>2.8030414572599698</v>
      </c>
      <c r="Y2989" s="49">
        <v>43.290639746693699</v>
      </c>
      <c r="Z2989" s="49">
        <v>0.42787999999999998</v>
      </c>
      <c r="AA2989" s="49">
        <v>144.40234570000001</v>
      </c>
      <c r="AB2989" s="49">
        <v>1.7927415840000001</v>
      </c>
      <c r="AC2989" s="51">
        <v>0.6227652678487694</v>
      </c>
      <c r="AD2989" s="53">
        <v>87500</v>
      </c>
      <c r="AE2989" s="51">
        <v>78.727352703999131</v>
      </c>
      <c r="AF2989" s="51">
        <v>208.69592854042378</v>
      </c>
      <c r="AG2989" s="51">
        <v>37.039803287908143</v>
      </c>
      <c r="AH2989" s="51">
        <v>0.10405486572021828</v>
      </c>
      <c r="AI2989" s="51">
        <v>0.17748215572271522</v>
      </c>
      <c r="AJ2989" s="51">
        <v>0.11715383591147577</v>
      </c>
      <c r="AK2989" s="51">
        <v>137.96346944206925</v>
      </c>
      <c r="AL2989" s="51">
        <v>84.548459913631632</v>
      </c>
      <c r="AM2989" s="51">
        <v>191.37847897050685</v>
      </c>
    </row>
    <row r="2990" spans="1:39">
      <c r="A2990" t="s">
        <v>6121</v>
      </c>
      <c r="B2990">
        <v>7</v>
      </c>
      <c r="C2990" t="s">
        <v>6122</v>
      </c>
      <c r="D2990" t="s">
        <v>4149</v>
      </c>
      <c r="E2990" t="s">
        <v>137</v>
      </c>
      <c r="F2990" t="s">
        <v>138</v>
      </c>
      <c r="G2990" t="s">
        <v>139</v>
      </c>
      <c r="H2990" t="s">
        <v>140</v>
      </c>
      <c r="I2990" t="s">
        <v>10</v>
      </c>
      <c r="J2990" t="s">
        <v>4150</v>
      </c>
      <c r="K2990">
        <v>50</v>
      </c>
      <c r="L2990">
        <v>79472120</v>
      </c>
      <c r="M2990" t="s">
        <v>2145</v>
      </c>
      <c r="N2990">
        <v>987</v>
      </c>
      <c r="O2990">
        <v>6895636.9081599237</v>
      </c>
      <c r="P2990" s="49" t="s">
        <v>34</v>
      </c>
      <c r="Q2990" s="49">
        <v>8750000</v>
      </c>
      <c r="R2990" s="49">
        <v>32.510452999999998</v>
      </c>
      <c r="S2990" s="49">
        <v>52.540310169999998</v>
      </c>
      <c r="T2990" s="49">
        <v>91.068026500905589</v>
      </c>
      <c r="U2990" s="49" t="s">
        <v>2146</v>
      </c>
      <c r="V2990" s="49">
        <v>0.38716777524115931</v>
      </c>
      <c r="W2990" s="49">
        <v>1.46361538099982</v>
      </c>
      <c r="X2990" s="49">
        <v>2.8030414572599698</v>
      </c>
      <c r="Y2990" s="49">
        <v>43.290639746693699</v>
      </c>
      <c r="Z2990" s="49">
        <v>0.42787999999999998</v>
      </c>
      <c r="AA2990" s="49">
        <v>144.40234570000001</v>
      </c>
      <c r="AB2990" s="49">
        <v>1.7927415840000001</v>
      </c>
      <c r="AC2990" s="51">
        <v>0.6227652678487694</v>
      </c>
      <c r="AD2990" s="53">
        <v>87500</v>
      </c>
      <c r="AE2990" s="51">
        <v>78.807278950399123</v>
      </c>
      <c r="AF2990" s="51">
        <v>208.90780257955112</v>
      </c>
      <c r="AG2990" s="51">
        <v>37.06178998537095</v>
      </c>
      <c r="AH2990" s="51">
        <v>0.10377249404111005</v>
      </c>
      <c r="AI2990" s="51">
        <v>0.17740739947354525</v>
      </c>
      <c r="AJ2990" s="51">
        <v>0.11715383591147577</v>
      </c>
      <c r="AK2990" s="51">
        <v>137.90535863393777</v>
      </c>
      <c r="AL2990" s="51">
        <v>84.512847737801877</v>
      </c>
      <c r="AM2990" s="51">
        <v>191.29786953007365</v>
      </c>
    </row>
    <row r="2991" spans="1:39">
      <c r="A2991" t="s">
        <v>6123</v>
      </c>
      <c r="B2991">
        <v>7</v>
      </c>
      <c r="C2991" t="s">
        <v>6124</v>
      </c>
      <c r="D2991" t="s">
        <v>4149</v>
      </c>
      <c r="E2991" t="s">
        <v>137</v>
      </c>
      <c r="F2991" t="s">
        <v>138</v>
      </c>
      <c r="G2991" t="s">
        <v>139</v>
      </c>
      <c r="H2991" t="s">
        <v>140</v>
      </c>
      <c r="I2991" t="s">
        <v>10</v>
      </c>
      <c r="J2991" t="s">
        <v>4150</v>
      </c>
      <c r="K2991">
        <v>50</v>
      </c>
      <c r="L2991">
        <v>79472120</v>
      </c>
      <c r="M2991" t="s">
        <v>2145</v>
      </c>
      <c r="N2991">
        <v>988</v>
      </c>
      <c r="O2991">
        <v>6902630.4547199234</v>
      </c>
      <c r="P2991" s="49" t="s">
        <v>34</v>
      </c>
      <c r="Q2991" s="49">
        <v>8750000</v>
      </c>
      <c r="R2991" s="49">
        <v>32.510452999999998</v>
      </c>
      <c r="S2991" s="49">
        <v>52.540310169999998</v>
      </c>
      <c r="T2991" s="49">
        <v>91.068026500905589</v>
      </c>
      <c r="U2991" s="49" t="s">
        <v>2146</v>
      </c>
      <c r="V2991" s="49">
        <v>0.38716777524115931</v>
      </c>
      <c r="W2991" s="49">
        <v>1.46361538099982</v>
      </c>
      <c r="X2991" s="49">
        <v>2.8030414572599698</v>
      </c>
      <c r="Y2991" s="49">
        <v>43.290639746693699</v>
      </c>
      <c r="Z2991" s="49">
        <v>0.42787999999999998</v>
      </c>
      <c r="AA2991" s="49">
        <v>144.40234570000001</v>
      </c>
      <c r="AB2991" s="49">
        <v>1.7927415840000001</v>
      </c>
      <c r="AC2991" s="51">
        <v>0.6227652678487694</v>
      </c>
      <c r="AD2991" s="53">
        <v>87500</v>
      </c>
      <c r="AE2991" s="51">
        <v>78.88720519679913</v>
      </c>
      <c r="AF2991" s="51">
        <v>209.11967661867845</v>
      </c>
      <c r="AG2991" s="51">
        <v>37.083716937909884</v>
      </c>
      <c r="AH2991" s="51">
        <v>0.10349051082070218</v>
      </c>
      <c r="AI2991" s="51">
        <v>0.17733250900885139</v>
      </c>
      <c r="AJ2991" s="51">
        <v>0.11715383591147577</v>
      </c>
      <c r="AK2991" s="51">
        <v>137.84714349509622</v>
      </c>
      <c r="AL2991" s="51">
        <v>84.47717162475098</v>
      </c>
      <c r="AM2991" s="51">
        <v>191.21711536544146</v>
      </c>
    </row>
    <row r="2992" spans="1:39">
      <c r="A2992" t="s">
        <v>6125</v>
      </c>
      <c r="B2992">
        <v>7</v>
      </c>
      <c r="C2992" t="s">
        <v>6126</v>
      </c>
      <c r="D2992" t="s">
        <v>4149</v>
      </c>
      <c r="E2992" t="s">
        <v>137</v>
      </c>
      <c r="F2992" t="s">
        <v>138</v>
      </c>
      <c r="G2992" t="s">
        <v>139</v>
      </c>
      <c r="H2992" t="s">
        <v>140</v>
      </c>
      <c r="I2992" t="s">
        <v>10</v>
      </c>
      <c r="J2992" t="s">
        <v>4150</v>
      </c>
      <c r="K2992">
        <v>50</v>
      </c>
      <c r="L2992">
        <v>79472120</v>
      </c>
      <c r="M2992" t="s">
        <v>2145</v>
      </c>
      <c r="N2992">
        <v>989</v>
      </c>
      <c r="O2992">
        <v>6909624.0012799231</v>
      </c>
      <c r="P2992" s="49" t="s">
        <v>34</v>
      </c>
      <c r="Q2992" s="49">
        <v>8750000</v>
      </c>
      <c r="R2992" s="49">
        <v>32.510452999999998</v>
      </c>
      <c r="S2992" s="49">
        <v>52.540310169999998</v>
      </c>
      <c r="T2992" s="49">
        <v>91.068026500905589</v>
      </c>
      <c r="U2992" s="49" t="s">
        <v>2146</v>
      </c>
      <c r="V2992" s="49">
        <v>0.38716777524115931</v>
      </c>
      <c r="W2992" s="49">
        <v>1.46361538099982</v>
      </c>
      <c r="X2992" s="49">
        <v>2.8030414572599698</v>
      </c>
      <c r="Y2992" s="49">
        <v>43.290639746693699</v>
      </c>
      <c r="Z2992" s="49">
        <v>0.42787999999999998</v>
      </c>
      <c r="AA2992" s="49">
        <v>144.40234570000001</v>
      </c>
      <c r="AB2992" s="49">
        <v>1.7927415840000001</v>
      </c>
      <c r="AC2992" s="51">
        <v>0.6227652678487694</v>
      </c>
      <c r="AD2992" s="53">
        <v>87500</v>
      </c>
      <c r="AE2992" s="51">
        <v>78.967131443199122</v>
      </c>
      <c r="AF2992" s="51">
        <v>209.33155065780576</v>
      </c>
      <c r="AG2992" s="51">
        <v>37.10558422809045</v>
      </c>
      <c r="AH2992" s="51">
        <v>0.1032089172917813</v>
      </c>
      <c r="AI2992" s="51">
        <v>0.17725748513059525</v>
      </c>
      <c r="AJ2992" s="51">
        <v>0.11715383591147577</v>
      </c>
      <c r="AK2992" s="51">
        <v>137.78882464893917</v>
      </c>
      <c r="AL2992" s="51">
        <v>84.441431956515174</v>
      </c>
      <c r="AM2992" s="51">
        <v>191.13621734136314</v>
      </c>
    </row>
    <row r="2993" spans="1:39">
      <c r="A2993" t="s">
        <v>6127</v>
      </c>
      <c r="B2993">
        <v>7</v>
      </c>
      <c r="C2993" t="s">
        <v>6128</v>
      </c>
      <c r="D2993" t="s">
        <v>4149</v>
      </c>
      <c r="E2993" t="s">
        <v>137</v>
      </c>
      <c r="F2993" t="s">
        <v>138</v>
      </c>
      <c r="G2993" t="s">
        <v>139</v>
      </c>
      <c r="H2993" t="s">
        <v>140</v>
      </c>
      <c r="I2993" t="s">
        <v>10</v>
      </c>
      <c r="J2993" t="s">
        <v>4150</v>
      </c>
      <c r="K2993">
        <v>50</v>
      </c>
      <c r="L2993">
        <v>79472120</v>
      </c>
      <c r="M2993" t="s">
        <v>2145</v>
      </c>
      <c r="N2993">
        <v>990</v>
      </c>
      <c r="O2993">
        <v>6916617.5478399228</v>
      </c>
      <c r="P2993" s="49" t="s">
        <v>34</v>
      </c>
      <c r="Q2993" s="49">
        <v>8750000</v>
      </c>
      <c r="R2993" s="49">
        <v>32.510452999999998</v>
      </c>
      <c r="S2993" s="49">
        <v>52.540310169999998</v>
      </c>
      <c r="T2993" s="49">
        <v>91.068026500905589</v>
      </c>
      <c r="U2993" s="49" t="s">
        <v>2146</v>
      </c>
      <c r="V2993" s="49">
        <v>0.38716777524115931</v>
      </c>
      <c r="W2993" s="49">
        <v>1.46361538099982</v>
      </c>
      <c r="X2993" s="49">
        <v>2.8030414572599698</v>
      </c>
      <c r="Y2993" s="49">
        <v>43.290639746693699</v>
      </c>
      <c r="Z2993" s="49">
        <v>0.42787999999999998</v>
      </c>
      <c r="AA2993" s="49">
        <v>144.40234570000001</v>
      </c>
      <c r="AB2993" s="49">
        <v>1.7927415840000001</v>
      </c>
      <c r="AC2993" s="51">
        <v>0.6227652678487694</v>
      </c>
      <c r="AD2993" s="53">
        <v>87500</v>
      </c>
      <c r="AE2993" s="51">
        <v>79.047057689599114</v>
      </c>
      <c r="AF2993" s="51">
        <v>209.5434246969331</v>
      </c>
      <c r="AG2993" s="51">
        <v>37.127391938737169</v>
      </c>
      <c r="AH2993" s="51">
        <v>0.10292771467679709</v>
      </c>
      <c r="AI2993" s="51">
        <v>0.17718232863873093</v>
      </c>
      <c r="AJ2993" s="51">
        <v>0.11715383591147577</v>
      </c>
      <c r="AK2993" s="51">
        <v>137.73040271730062</v>
      </c>
      <c r="AL2993" s="51">
        <v>84.405629114174417</v>
      </c>
      <c r="AM2993" s="51">
        <v>191.0551763204268</v>
      </c>
    </row>
    <row r="2994" spans="1:39">
      <c r="A2994" t="s">
        <v>6129</v>
      </c>
      <c r="B2994">
        <v>7</v>
      </c>
      <c r="C2994" t="s">
        <v>6130</v>
      </c>
      <c r="D2994" t="s">
        <v>4149</v>
      </c>
      <c r="E2994" t="s">
        <v>137</v>
      </c>
      <c r="F2994" t="s">
        <v>138</v>
      </c>
      <c r="G2994" t="s">
        <v>139</v>
      </c>
      <c r="H2994" t="s">
        <v>140</v>
      </c>
      <c r="I2994" t="s">
        <v>10</v>
      </c>
      <c r="J2994" t="s">
        <v>4150</v>
      </c>
      <c r="K2994">
        <v>50</v>
      </c>
      <c r="L2994">
        <v>79472120</v>
      </c>
      <c r="M2994" t="s">
        <v>2145</v>
      </c>
      <c r="N2994">
        <v>991</v>
      </c>
      <c r="O2994">
        <v>6923611.0943999225</v>
      </c>
      <c r="P2994" s="49" t="s">
        <v>34</v>
      </c>
      <c r="Q2994" s="49">
        <v>8750000</v>
      </c>
      <c r="R2994" s="49">
        <v>32.510452999999998</v>
      </c>
      <c r="S2994" s="49">
        <v>52.540310169999998</v>
      </c>
      <c r="T2994" s="49">
        <v>91.068026500905589</v>
      </c>
      <c r="U2994" s="49" t="s">
        <v>2146</v>
      </c>
      <c r="V2994" s="49">
        <v>0.38716777524115931</v>
      </c>
      <c r="W2994" s="49">
        <v>1.46361538099982</v>
      </c>
      <c r="X2994" s="49">
        <v>2.8030414572599698</v>
      </c>
      <c r="Y2994" s="49">
        <v>43.290639746693699</v>
      </c>
      <c r="Z2994" s="49">
        <v>0.42787999999999998</v>
      </c>
      <c r="AA2994" s="49">
        <v>144.40234570000001</v>
      </c>
      <c r="AB2994" s="49">
        <v>1.7927415840000001</v>
      </c>
      <c r="AC2994" s="51">
        <v>0.6227652678487694</v>
      </c>
      <c r="AD2994" s="53">
        <v>87500</v>
      </c>
      <c r="AE2994" s="51">
        <v>79.126983935999121</v>
      </c>
      <c r="AF2994" s="51">
        <v>209.75529873606044</v>
      </c>
      <c r="AG2994" s="51">
        <v>37.149140152931437</v>
      </c>
      <c r="AH2994" s="51">
        <v>0.10264690418818787</v>
      </c>
      <c r="AI2994" s="51">
        <v>0.17710704033120514</v>
      </c>
      <c r="AJ2994" s="51">
        <v>0.11715383591147577</v>
      </c>
      <c r="AK2994" s="51">
        <v>137.67187832045417</v>
      </c>
      <c r="AL2994" s="51">
        <v>84.369763477852331</v>
      </c>
      <c r="AM2994" s="51">
        <v>190.97399316305598</v>
      </c>
    </row>
    <row r="2995" spans="1:39">
      <c r="A2995" t="s">
        <v>6131</v>
      </c>
      <c r="B2995">
        <v>7</v>
      </c>
      <c r="C2995" t="s">
        <v>6132</v>
      </c>
      <c r="D2995" t="s">
        <v>4149</v>
      </c>
      <c r="E2995" t="s">
        <v>137</v>
      </c>
      <c r="F2995" t="s">
        <v>138</v>
      </c>
      <c r="G2995" t="s">
        <v>139</v>
      </c>
      <c r="H2995" t="s">
        <v>140</v>
      </c>
      <c r="I2995" t="s">
        <v>10</v>
      </c>
      <c r="J2995" t="s">
        <v>4150</v>
      </c>
      <c r="K2995">
        <v>50</v>
      </c>
      <c r="L2995">
        <v>79472120</v>
      </c>
      <c r="M2995" t="s">
        <v>2145</v>
      </c>
      <c r="N2995">
        <v>992</v>
      </c>
      <c r="O2995">
        <v>6930604.6409599222</v>
      </c>
      <c r="P2995" s="49" t="s">
        <v>34</v>
      </c>
      <c r="Q2995" s="49">
        <v>8750000</v>
      </c>
      <c r="R2995" s="49">
        <v>32.510452999999998</v>
      </c>
      <c r="S2995" s="49">
        <v>52.540310169999998</v>
      </c>
      <c r="T2995" s="49">
        <v>91.068026500905589</v>
      </c>
      <c r="U2995" s="49" t="s">
        <v>2146</v>
      </c>
      <c r="V2995" s="49">
        <v>0.38716777524115931</v>
      </c>
      <c r="W2995" s="49">
        <v>1.46361538099982</v>
      </c>
      <c r="X2995" s="49">
        <v>2.8030414572599698</v>
      </c>
      <c r="Y2995" s="49">
        <v>43.290639746693699</v>
      </c>
      <c r="Z2995" s="49">
        <v>0.42787999999999998</v>
      </c>
      <c r="AA2995" s="49">
        <v>144.40234570000001</v>
      </c>
      <c r="AB2995" s="49">
        <v>1.7927415840000001</v>
      </c>
      <c r="AC2995" s="51">
        <v>0.6227652678487694</v>
      </c>
      <c r="AD2995" s="53">
        <v>87500</v>
      </c>
      <c r="AE2995" s="51">
        <v>79.206910182399113</v>
      </c>
      <c r="AF2995" s="51">
        <v>209.96717277518775</v>
      </c>
      <c r="AG2995" s="51">
        <v>37.17082895400943</v>
      </c>
      <c r="AH2995" s="51">
        <v>0.10236648702845719</v>
      </c>
      <c r="AI2995" s="51">
        <v>0.17703162100395717</v>
      </c>
      <c r="AJ2995" s="51">
        <v>0.11715383591147577</v>
      </c>
      <c r="AK2995" s="51">
        <v>137.61325207711297</v>
      </c>
      <c r="AL2995" s="51">
        <v>84.333835426716306</v>
      </c>
      <c r="AM2995" s="51">
        <v>190.89266872750966</v>
      </c>
    </row>
    <row r="2996" spans="1:39">
      <c r="A2996" t="s">
        <v>6133</v>
      </c>
      <c r="B2996">
        <v>7</v>
      </c>
      <c r="C2996" t="s">
        <v>6134</v>
      </c>
      <c r="D2996" t="s">
        <v>4149</v>
      </c>
      <c r="E2996" t="s">
        <v>137</v>
      </c>
      <c r="F2996" t="s">
        <v>138</v>
      </c>
      <c r="G2996" t="s">
        <v>139</v>
      </c>
      <c r="H2996" t="s">
        <v>140</v>
      </c>
      <c r="I2996" t="s">
        <v>10</v>
      </c>
      <c r="J2996" t="s">
        <v>4150</v>
      </c>
      <c r="K2996">
        <v>50</v>
      </c>
      <c r="L2996">
        <v>79472120</v>
      </c>
      <c r="M2996" t="s">
        <v>2145</v>
      </c>
      <c r="N2996">
        <v>993</v>
      </c>
      <c r="O2996">
        <v>6937598.1875199219</v>
      </c>
      <c r="P2996" s="49" t="s">
        <v>34</v>
      </c>
      <c r="Q2996" s="49">
        <v>8750000</v>
      </c>
      <c r="R2996" s="49">
        <v>32.510452999999998</v>
      </c>
      <c r="S2996" s="49">
        <v>52.540310169999998</v>
      </c>
      <c r="T2996" s="49">
        <v>91.068026500905589</v>
      </c>
      <c r="U2996" s="49" t="s">
        <v>2146</v>
      </c>
      <c r="V2996" s="49">
        <v>0.38716777524115931</v>
      </c>
      <c r="W2996" s="49">
        <v>1.46361538099982</v>
      </c>
      <c r="X2996" s="49">
        <v>2.8030414572599698</v>
      </c>
      <c r="Y2996" s="49">
        <v>43.290639746693699</v>
      </c>
      <c r="Z2996" s="49">
        <v>0.42787999999999998</v>
      </c>
      <c r="AA2996" s="49">
        <v>144.40234570000001</v>
      </c>
      <c r="AB2996" s="49">
        <v>1.7927415840000001</v>
      </c>
      <c r="AC2996" s="51">
        <v>0.6227652678487694</v>
      </c>
      <c r="AD2996" s="53">
        <v>87500</v>
      </c>
      <c r="AE2996" s="51">
        <v>79.286836428799106</v>
      </c>
      <c r="AF2996" s="51">
        <v>210.17904681431509</v>
      </c>
      <c r="AG2996" s="51">
        <v>37.192458425559977</v>
      </c>
      <c r="AH2996" s="51">
        <v>0.10208646439004024</v>
      </c>
      <c r="AI2996" s="51">
        <v>0.17695607145091893</v>
      </c>
      <c r="AJ2996" s="51">
        <v>0.11715383591147577</v>
      </c>
      <c r="AK2996" s="51">
        <v>137.55452460442984</v>
      </c>
      <c r="AL2996" s="51">
        <v>84.297845338977424</v>
      </c>
      <c r="AM2996" s="51">
        <v>190.81120386988223</v>
      </c>
    </row>
    <row r="2997" spans="1:39">
      <c r="A2997" t="s">
        <v>6135</v>
      </c>
      <c r="B2997">
        <v>7</v>
      </c>
      <c r="C2997" t="s">
        <v>6136</v>
      </c>
      <c r="D2997" t="s">
        <v>4149</v>
      </c>
      <c r="E2997" t="s">
        <v>137</v>
      </c>
      <c r="F2997" t="s">
        <v>138</v>
      </c>
      <c r="G2997" t="s">
        <v>139</v>
      </c>
      <c r="H2997" t="s">
        <v>140</v>
      </c>
      <c r="I2997" t="s">
        <v>10</v>
      </c>
      <c r="J2997" t="s">
        <v>4150</v>
      </c>
      <c r="K2997">
        <v>50</v>
      </c>
      <c r="L2997">
        <v>79472120</v>
      </c>
      <c r="M2997" t="s">
        <v>2145</v>
      </c>
      <c r="N2997">
        <v>994</v>
      </c>
      <c r="O2997">
        <v>6944591.7340799216</v>
      </c>
      <c r="P2997" s="49" t="s">
        <v>34</v>
      </c>
      <c r="Q2997" s="49">
        <v>8750000</v>
      </c>
      <c r="R2997" s="49">
        <v>32.510452999999998</v>
      </c>
      <c r="S2997" s="49">
        <v>52.540310169999998</v>
      </c>
      <c r="T2997" s="49">
        <v>91.068026500905589</v>
      </c>
      <c r="U2997" s="49" t="s">
        <v>2146</v>
      </c>
      <c r="V2997" s="49">
        <v>0.38716777524115931</v>
      </c>
      <c r="W2997" s="49">
        <v>1.46361538099982</v>
      </c>
      <c r="X2997" s="49">
        <v>2.8030414572599698</v>
      </c>
      <c r="Y2997" s="49">
        <v>43.290639746693699</v>
      </c>
      <c r="Z2997" s="49">
        <v>0.42787999999999998</v>
      </c>
      <c r="AA2997" s="49">
        <v>144.40234570000001</v>
      </c>
      <c r="AB2997" s="49">
        <v>1.7927415840000001</v>
      </c>
      <c r="AC2997" s="51">
        <v>0.6227652678487694</v>
      </c>
      <c r="AD2997" s="53">
        <v>87500</v>
      </c>
      <c r="AE2997" s="51">
        <v>79.366762675199098</v>
      </c>
      <c r="AF2997" s="51">
        <v>210.3909208534424</v>
      </c>
      <c r="AG2997" s="51">
        <v>37.214028651422396</v>
      </c>
      <c r="AH2997" s="51">
        <v>0.10180683745523973</v>
      </c>
      <c r="AI2997" s="51">
        <v>0.17688039246401493</v>
      </c>
      <c r="AJ2997" s="51">
        <v>0.11715383591147577</v>
      </c>
      <c r="AK2997" s="51">
        <v>137.49569651799703</v>
      </c>
      <c r="AL2997" s="51">
        <v>84.261793591890509</v>
      </c>
      <c r="AM2997" s="51">
        <v>190.72959944410354</v>
      </c>
    </row>
    <row r="2998" spans="1:39">
      <c r="A2998" t="s">
        <v>6137</v>
      </c>
      <c r="B2998">
        <v>7</v>
      </c>
      <c r="C2998" t="s">
        <v>6138</v>
      </c>
      <c r="D2998" t="s">
        <v>4149</v>
      </c>
      <c r="E2998" t="s">
        <v>137</v>
      </c>
      <c r="F2998" t="s">
        <v>138</v>
      </c>
      <c r="G2998" t="s">
        <v>139</v>
      </c>
      <c r="H2998" t="s">
        <v>140</v>
      </c>
      <c r="I2998" t="s">
        <v>10</v>
      </c>
      <c r="J2998" t="s">
        <v>4150</v>
      </c>
      <c r="K2998">
        <v>50</v>
      </c>
      <c r="L2998">
        <v>79472120</v>
      </c>
      <c r="M2998" t="s">
        <v>2145</v>
      </c>
      <c r="N2998">
        <v>995</v>
      </c>
      <c r="O2998">
        <v>6951585.2806399213</v>
      </c>
      <c r="P2998" s="49" t="s">
        <v>34</v>
      </c>
      <c r="Q2998" s="49">
        <v>8750000</v>
      </c>
      <c r="R2998" s="49">
        <v>32.510452999999998</v>
      </c>
      <c r="S2998" s="49">
        <v>52.540310169999998</v>
      </c>
      <c r="T2998" s="49">
        <v>91.068026500905589</v>
      </c>
      <c r="U2998" s="49" t="s">
        <v>2146</v>
      </c>
      <c r="V2998" s="49">
        <v>0.38716777524115931</v>
      </c>
      <c r="W2998" s="49">
        <v>1.46361538099982</v>
      </c>
      <c r="X2998" s="49">
        <v>2.8030414572599698</v>
      </c>
      <c r="Y2998" s="49">
        <v>43.290639746693699</v>
      </c>
      <c r="Z2998" s="49">
        <v>0.42787999999999998</v>
      </c>
      <c r="AA2998" s="49">
        <v>144.40234570000001</v>
      </c>
      <c r="AB2998" s="49">
        <v>1.7927415840000001</v>
      </c>
      <c r="AC2998" s="51">
        <v>0.6227652678487694</v>
      </c>
      <c r="AD2998" s="53">
        <v>87500</v>
      </c>
      <c r="AE2998" s="51">
        <v>79.446688921599105</v>
      </c>
      <c r="AF2998" s="51">
        <v>210.60279489256973</v>
      </c>
      <c r="AG2998" s="51">
        <v>37.235539715684432</v>
      </c>
      <c r="AH2998" s="51">
        <v>0.10152760739652336</v>
      </c>
      <c r="AI2998" s="51">
        <v>0.17680458483316233</v>
      </c>
      <c r="AJ2998" s="51">
        <v>0.11715383591147577</v>
      </c>
      <c r="AK2998" s="51">
        <v>137.4367684318465</v>
      </c>
      <c r="AL2998" s="51">
        <v>84.225680561754103</v>
      </c>
      <c r="AM2998" s="51">
        <v>190.6478563019389</v>
      </c>
    </row>
    <row r="2999" spans="1:39">
      <c r="A2999" t="s">
        <v>6139</v>
      </c>
      <c r="B2999">
        <v>7</v>
      </c>
      <c r="C2999" t="s">
        <v>6140</v>
      </c>
      <c r="D2999" t="s">
        <v>4149</v>
      </c>
      <c r="E2999" t="s">
        <v>137</v>
      </c>
      <c r="F2999" t="s">
        <v>138</v>
      </c>
      <c r="G2999" t="s">
        <v>139</v>
      </c>
      <c r="H2999" t="s">
        <v>140</v>
      </c>
      <c r="I2999" t="s">
        <v>10</v>
      </c>
      <c r="J2999" t="s">
        <v>4150</v>
      </c>
      <c r="K2999">
        <v>50</v>
      </c>
      <c r="L2999">
        <v>79472120</v>
      </c>
      <c r="M2999" t="s">
        <v>2145</v>
      </c>
      <c r="N2999">
        <v>996</v>
      </c>
      <c r="O2999">
        <v>6958578.827199921</v>
      </c>
      <c r="P2999" s="49" t="s">
        <v>34</v>
      </c>
      <c r="Q2999" s="49">
        <v>8750000</v>
      </c>
      <c r="R2999" s="49">
        <v>32.510452999999998</v>
      </c>
      <c r="S2999" s="49">
        <v>52.540310169999998</v>
      </c>
      <c r="T2999" s="49">
        <v>91.068026500905589</v>
      </c>
      <c r="U2999" s="49" t="s">
        <v>2146</v>
      </c>
      <c r="V2999" s="49">
        <v>0.38716777524115931</v>
      </c>
      <c r="W2999" s="49">
        <v>1.46361538099982</v>
      </c>
      <c r="X2999" s="49">
        <v>2.8030414572599698</v>
      </c>
      <c r="Y2999" s="49">
        <v>43.290639746693699</v>
      </c>
      <c r="Z2999" s="49">
        <v>0.42787999999999998</v>
      </c>
      <c r="AA2999" s="49">
        <v>144.40234570000001</v>
      </c>
      <c r="AB2999" s="49">
        <v>1.7927415840000001</v>
      </c>
      <c r="AC2999" s="51">
        <v>0.6227652678487694</v>
      </c>
      <c r="AD2999" s="53">
        <v>87500</v>
      </c>
      <c r="AE2999" s="51">
        <v>79.526615167999097</v>
      </c>
      <c r="AF2999" s="51">
        <v>210.81466893169707</v>
      </c>
      <c r="AG2999" s="51">
        <v>37.256991702680104</v>
      </c>
      <c r="AH2999" s="51">
        <v>0.10124877537629308</v>
      </c>
      <c r="AI2999" s="51">
        <v>0.176728649346271</v>
      </c>
      <c r="AJ2999" s="51">
        <v>0.11715383591147577</v>
      </c>
      <c r="AK2999" s="51">
        <v>137.37774095844986</v>
      </c>
      <c r="AL2999" s="51">
        <v>84.189506623910546</v>
      </c>
      <c r="AM2999" s="51">
        <v>190.56597529298918</v>
      </c>
    </row>
    <row r="3000" spans="1:39">
      <c r="A3000" t="s">
        <v>6141</v>
      </c>
      <c r="B3000">
        <v>7</v>
      </c>
      <c r="C3000" t="s">
        <v>6142</v>
      </c>
      <c r="D3000" t="s">
        <v>4149</v>
      </c>
      <c r="E3000" t="s">
        <v>137</v>
      </c>
      <c r="F3000" t="s">
        <v>138</v>
      </c>
      <c r="G3000" t="s">
        <v>139</v>
      </c>
      <c r="H3000" t="s">
        <v>140</v>
      </c>
      <c r="I3000" t="s">
        <v>10</v>
      </c>
      <c r="J3000" t="s">
        <v>4150</v>
      </c>
      <c r="K3000">
        <v>50</v>
      </c>
      <c r="L3000">
        <v>79472120</v>
      </c>
      <c r="M3000" t="s">
        <v>2145</v>
      </c>
      <c r="N3000">
        <v>997</v>
      </c>
      <c r="O3000">
        <v>6965572.3737599207</v>
      </c>
      <c r="P3000" s="49" t="s">
        <v>34</v>
      </c>
      <c r="Q3000" s="49">
        <v>8750000</v>
      </c>
      <c r="R3000" s="49">
        <v>32.510452999999998</v>
      </c>
      <c r="S3000" s="49">
        <v>52.540310169999998</v>
      </c>
      <c r="T3000" s="49">
        <v>91.068026500905589</v>
      </c>
      <c r="U3000" s="49" t="s">
        <v>2146</v>
      </c>
      <c r="V3000" s="49">
        <v>0.38716777524115931</v>
      </c>
      <c r="W3000" s="49">
        <v>1.46361538099982</v>
      </c>
      <c r="X3000" s="49">
        <v>2.8030414572599698</v>
      </c>
      <c r="Y3000" s="49">
        <v>43.290639746693699</v>
      </c>
      <c r="Z3000" s="49">
        <v>0.42787999999999998</v>
      </c>
      <c r="AA3000" s="49">
        <v>144.40234570000001</v>
      </c>
      <c r="AB3000" s="49">
        <v>1.7927415840000001</v>
      </c>
      <c r="AC3000" s="51">
        <v>0.6227652678487694</v>
      </c>
      <c r="AD3000" s="53">
        <v>87500</v>
      </c>
      <c r="AE3000" s="51">
        <v>79.606541414399089</v>
      </c>
      <c r="AF3000" s="51">
        <v>211.02654297082438</v>
      </c>
      <c r="AG3000" s="51">
        <v>37.278384696987615</v>
      </c>
      <c r="AH3000" s="51">
        <v>0.1009703425470501</v>
      </c>
      <c r="AI3000" s="51">
        <v>0.17665258678924367</v>
      </c>
      <c r="AJ3000" s="51">
        <v>0.11715383591147577</v>
      </c>
      <c r="AK3000" s="51">
        <v>137.31861470871848</v>
      </c>
      <c r="AL3000" s="51">
        <v>84.153272152746013</v>
      </c>
      <c r="AM3000" s="51">
        <v>190.48395726469093</v>
      </c>
    </row>
    <row r="3001" spans="1:39">
      <c r="A3001" t="s">
        <v>6143</v>
      </c>
      <c r="B3001">
        <v>7</v>
      </c>
      <c r="C3001" t="s">
        <v>6144</v>
      </c>
      <c r="D3001" t="s">
        <v>4149</v>
      </c>
      <c r="E3001" t="s">
        <v>137</v>
      </c>
      <c r="F3001" t="s">
        <v>138</v>
      </c>
      <c r="G3001" t="s">
        <v>139</v>
      </c>
      <c r="H3001" t="s">
        <v>140</v>
      </c>
      <c r="I3001" t="s">
        <v>10</v>
      </c>
      <c r="J3001" t="s">
        <v>4150</v>
      </c>
      <c r="K3001">
        <v>50</v>
      </c>
      <c r="L3001">
        <v>79472120</v>
      </c>
      <c r="M3001" t="s">
        <v>2145</v>
      </c>
      <c r="N3001">
        <v>998</v>
      </c>
      <c r="O3001">
        <v>6972565.9203199204</v>
      </c>
      <c r="P3001" s="49" t="s">
        <v>34</v>
      </c>
      <c r="Q3001" s="49">
        <v>8750000</v>
      </c>
      <c r="R3001" s="49">
        <v>32.510452999999998</v>
      </c>
      <c r="S3001" s="49">
        <v>52.540310169999998</v>
      </c>
      <c r="T3001" s="49">
        <v>91.068026500905589</v>
      </c>
      <c r="U3001" s="49" t="s">
        <v>2146</v>
      </c>
      <c r="V3001" s="49">
        <v>0.38716777524115931</v>
      </c>
      <c r="W3001" s="49">
        <v>1.46361538099982</v>
      </c>
      <c r="X3001" s="49">
        <v>2.8030414572599698</v>
      </c>
      <c r="Y3001" s="49">
        <v>43.290639746693699</v>
      </c>
      <c r="Z3001" s="49">
        <v>0.42787999999999998</v>
      </c>
      <c r="AA3001" s="49">
        <v>144.40234570000001</v>
      </c>
      <c r="AB3001" s="49">
        <v>1.7927415840000001</v>
      </c>
      <c r="AC3001" s="51">
        <v>0.6227652678487694</v>
      </c>
      <c r="AD3001" s="53">
        <v>87500</v>
      </c>
      <c r="AE3001" s="51">
        <v>79.686467660799096</v>
      </c>
      <c r="AF3001" s="51">
        <v>211.23841700995175</v>
      </c>
      <c r="AG3001" s="51">
        <v>37.299718783427288</v>
      </c>
      <c r="AH3001" s="51">
        <v>0.10069231005148264</v>
      </c>
      <c r="AI3001" s="51">
        <v>0.1765763979459761</v>
      </c>
      <c r="AJ3001" s="51">
        <v>0.11715383591147577</v>
      </c>
      <c r="AK3001" s="51">
        <v>137.25939029200362</v>
      </c>
      <c r="AL3001" s="51">
        <v>84.1169775216906</v>
      </c>
      <c r="AM3001" s="51">
        <v>190.40180306231665</v>
      </c>
    </row>
    <row r="3002" spans="1:39">
      <c r="A3002" t="s">
        <v>6145</v>
      </c>
      <c r="B3002">
        <v>7</v>
      </c>
      <c r="C3002" t="s">
        <v>6146</v>
      </c>
      <c r="D3002" t="s">
        <v>4149</v>
      </c>
      <c r="E3002" t="s">
        <v>137</v>
      </c>
      <c r="F3002" t="s">
        <v>138</v>
      </c>
      <c r="G3002" t="s">
        <v>139</v>
      </c>
      <c r="H3002" t="s">
        <v>140</v>
      </c>
      <c r="I3002" t="s">
        <v>10</v>
      </c>
      <c r="J3002" t="s">
        <v>4150</v>
      </c>
      <c r="K3002">
        <v>50</v>
      </c>
      <c r="L3002">
        <v>79472120</v>
      </c>
      <c r="M3002" t="s">
        <v>2145</v>
      </c>
      <c r="N3002">
        <v>999</v>
      </c>
      <c r="O3002">
        <v>6979559.4668799201</v>
      </c>
      <c r="P3002" s="49" t="s">
        <v>34</v>
      </c>
      <c r="Q3002" s="49">
        <v>8750000</v>
      </c>
      <c r="R3002" s="49">
        <v>32.510452999999998</v>
      </c>
      <c r="S3002" s="49">
        <v>52.540310169999998</v>
      </c>
      <c r="T3002" s="49">
        <v>91.068026500905589</v>
      </c>
      <c r="U3002" s="49" t="s">
        <v>2146</v>
      </c>
      <c r="V3002" s="49">
        <v>0.38716777524115931</v>
      </c>
      <c r="W3002" s="49">
        <v>1.46361538099982</v>
      </c>
      <c r="X3002" s="49">
        <v>2.8030414572599698</v>
      </c>
      <c r="Y3002" s="49">
        <v>43.290639746693699</v>
      </c>
      <c r="Z3002" s="49">
        <v>0.42787999999999998</v>
      </c>
      <c r="AA3002" s="49">
        <v>144.40234570000001</v>
      </c>
      <c r="AB3002" s="49">
        <v>1.7927415840000001</v>
      </c>
      <c r="AC3002" s="51">
        <v>0.6227652678487694</v>
      </c>
      <c r="AD3002" s="53">
        <v>87500</v>
      </c>
      <c r="AE3002" s="51">
        <v>79.766393907199088</v>
      </c>
      <c r="AF3002" s="51">
        <v>211.45029104907906</v>
      </c>
      <c r="AG3002" s="51">
        <v>37.320994047059408</v>
      </c>
      <c r="AH3002" s="51">
        <v>0.10041467902226626</v>
      </c>
      <c r="AI3002" s="51">
        <v>0.17650008359835717</v>
      </c>
      <c r="AJ3002" s="51">
        <v>0.11715383591147577</v>
      </c>
      <c r="AK3002" s="51">
        <v>137.20006831609658</v>
      </c>
      <c r="AL3002" s="51">
        <v>84.080623103218386</v>
      </c>
      <c r="AM3002" s="51">
        <v>190.31951352897474</v>
      </c>
    </row>
    <row r="3003" spans="1:39">
      <c r="A3003" t="s">
        <v>6147</v>
      </c>
      <c r="B3003">
        <v>7</v>
      </c>
      <c r="C3003" t="s">
        <v>6148</v>
      </c>
      <c r="D3003" t="s">
        <v>4149</v>
      </c>
      <c r="E3003" t="s">
        <v>137</v>
      </c>
      <c r="F3003" t="s">
        <v>138</v>
      </c>
      <c r="G3003" t="s">
        <v>139</v>
      </c>
      <c r="H3003" t="s">
        <v>140</v>
      </c>
      <c r="I3003" t="s">
        <v>10</v>
      </c>
      <c r="J3003" t="s">
        <v>4150</v>
      </c>
      <c r="K3003">
        <v>50</v>
      </c>
      <c r="L3003">
        <v>79472120</v>
      </c>
      <c r="M3003" t="s">
        <v>2145</v>
      </c>
      <c r="N3003">
        <v>1000</v>
      </c>
      <c r="O3003">
        <v>6986553.0134399198</v>
      </c>
      <c r="P3003" s="49" t="s">
        <v>34</v>
      </c>
      <c r="Q3003" s="49">
        <v>8750000</v>
      </c>
      <c r="R3003" s="49">
        <v>32.510452999999998</v>
      </c>
      <c r="S3003" s="49">
        <v>52.540310169999998</v>
      </c>
      <c r="T3003" s="49">
        <v>91.068026500905589</v>
      </c>
      <c r="U3003" s="49" t="s">
        <v>2146</v>
      </c>
      <c r="V3003" s="49">
        <v>0.38716777524115931</v>
      </c>
      <c r="W3003" s="49">
        <v>1.46361538099982</v>
      </c>
      <c r="X3003" s="49">
        <v>2.8030414572599698</v>
      </c>
      <c r="Y3003" s="49">
        <v>43.290639746693699</v>
      </c>
      <c r="Z3003" s="49">
        <v>0.42787999999999998</v>
      </c>
      <c r="AA3003" s="49">
        <v>144.40234570000001</v>
      </c>
      <c r="AB3003" s="49">
        <v>1.7927415840000001</v>
      </c>
      <c r="AC3003" s="51">
        <v>0.6227652678487694</v>
      </c>
      <c r="AD3003" s="53">
        <v>87500</v>
      </c>
      <c r="AE3003" s="51">
        <v>79.846320153599081</v>
      </c>
      <c r="AF3003" s="51">
        <v>211.66216508820636</v>
      </c>
      <c r="AG3003" s="51">
        <v>37.342210573182157</v>
      </c>
      <c r="AH3003" s="51">
        <v>0.10013745058214181</v>
      </c>
      <c r="AI3003" s="51">
        <v>0.17642364452626888</v>
      </c>
      <c r="AJ3003" s="51">
        <v>0.11715383591147577</v>
      </c>
      <c r="AK3003" s="51">
        <v>137.14064938722854</v>
      </c>
      <c r="AL3003" s="51">
        <v>84.04420926884741</v>
      </c>
      <c r="AM3003" s="51">
        <v>190.23708950560965</v>
      </c>
    </row>
    <row r="3004" spans="1:39">
      <c r="A3004" t="s">
        <v>6149</v>
      </c>
      <c r="B3004">
        <v>7</v>
      </c>
      <c r="C3004" t="s">
        <v>6150</v>
      </c>
      <c r="D3004" t="s">
        <v>4149</v>
      </c>
      <c r="E3004" t="s">
        <v>137</v>
      </c>
      <c r="F3004" t="s">
        <v>138</v>
      </c>
      <c r="G3004" t="s">
        <v>139</v>
      </c>
      <c r="H3004" t="s">
        <v>140</v>
      </c>
      <c r="I3004" t="s">
        <v>10</v>
      </c>
      <c r="J3004" t="s">
        <v>4150</v>
      </c>
      <c r="K3004">
        <v>50</v>
      </c>
      <c r="L3004">
        <v>79472120</v>
      </c>
      <c r="M3004" t="s">
        <v>2145</v>
      </c>
      <c r="N3004">
        <v>1001</v>
      </c>
      <c r="O3004">
        <v>6993546.5599999195</v>
      </c>
      <c r="P3004" s="49" t="s">
        <v>34</v>
      </c>
      <c r="Q3004" s="49">
        <v>8750000</v>
      </c>
      <c r="R3004" s="49">
        <v>32.510452999999998</v>
      </c>
      <c r="S3004" s="49">
        <v>52.540310169999998</v>
      </c>
      <c r="T3004" s="49">
        <v>91.068026500905589</v>
      </c>
      <c r="U3004" s="49" t="s">
        <v>2146</v>
      </c>
      <c r="V3004" s="49">
        <v>0.38716777524115931</v>
      </c>
      <c r="W3004" s="49">
        <v>1.46361538099982</v>
      </c>
      <c r="X3004" s="49">
        <v>2.8030414572599698</v>
      </c>
      <c r="Y3004" s="49">
        <v>43.290639746693699</v>
      </c>
      <c r="Z3004" s="49">
        <v>0.42787999999999998</v>
      </c>
      <c r="AA3004" s="49">
        <v>144.40234570000001</v>
      </c>
      <c r="AB3004" s="49">
        <v>1.7927415840000001</v>
      </c>
      <c r="AC3004" s="51">
        <v>0.6227652678487694</v>
      </c>
      <c r="AD3004" s="53">
        <v>87500</v>
      </c>
      <c r="AE3004" s="51">
        <v>79.926246399999073</v>
      </c>
      <c r="AF3004" s="51">
        <v>211.87403912733367</v>
      </c>
      <c r="AG3004" s="51">
        <v>37.363368447329563</v>
      </c>
      <c r="AH3004" s="51">
        <v>9.9860625844266263E-2</v>
      </c>
      <c r="AI3004" s="51">
        <v>0.17634708150758688</v>
      </c>
      <c r="AJ3004" s="51">
        <v>0.11715383591147577</v>
      </c>
      <c r="AK3004" s="51">
        <v>137.08113411007116</v>
      </c>
      <c r="AL3004" s="51">
        <v>84.007736389139907</v>
      </c>
      <c r="AM3004" s="51">
        <v>190.1545318310024</v>
      </c>
    </row>
    <row r="3005" spans="1:39">
      <c r="A3005" t="s">
        <v>6151</v>
      </c>
      <c r="B3005">
        <v>8</v>
      </c>
      <c r="C3005" t="s">
        <v>6152</v>
      </c>
      <c r="D3005" t="s">
        <v>6153</v>
      </c>
      <c r="E3005" t="s">
        <v>137</v>
      </c>
      <c r="F3005" t="s">
        <v>138</v>
      </c>
      <c r="G3005" t="s">
        <v>139</v>
      </c>
      <c r="H3005" t="s">
        <v>140</v>
      </c>
      <c r="I3005" t="s">
        <v>10</v>
      </c>
      <c r="J3005" t="s">
        <v>6154</v>
      </c>
      <c r="K3005">
        <v>48</v>
      </c>
      <c r="L3005">
        <v>16204631</v>
      </c>
      <c r="M3005" t="s">
        <v>2145</v>
      </c>
      <c r="N3005">
        <v>1</v>
      </c>
      <c r="O3005">
        <v>0</v>
      </c>
      <c r="P3005" s="49" t="s">
        <v>33</v>
      </c>
      <c r="Q3005" s="49">
        <v>7360445</v>
      </c>
      <c r="R3005" s="49">
        <v>32.510452999999998</v>
      </c>
      <c r="S3005" s="49">
        <v>52.540310169999998</v>
      </c>
      <c r="T3005" s="49">
        <v>26.195472578768484</v>
      </c>
      <c r="U3005" s="49" t="s">
        <v>2146</v>
      </c>
      <c r="V3005" s="49">
        <v>0.40628822170719731</v>
      </c>
      <c r="W3005" s="49">
        <v>1.4636172159581</v>
      </c>
      <c r="X3005" s="49">
        <v>2.8030328200558698</v>
      </c>
      <c r="Y3005" s="49">
        <v>43.290577316265697</v>
      </c>
      <c r="Z3005" s="49">
        <v>0.42787999999999998</v>
      </c>
      <c r="AA3005" s="49">
        <v>144.40234570000001</v>
      </c>
      <c r="AB3005" s="49">
        <v>1.7927415840000001</v>
      </c>
      <c r="AC3005" s="51">
        <v>0.62276563761027282</v>
      </c>
      <c r="AD3005" s="53">
        <v>73604.45</v>
      </c>
      <c r="AE3005" s="51">
        <v>0</v>
      </c>
      <c r="AF3005" s="51">
        <v>0</v>
      </c>
      <c r="AG3005" s="51">
        <v>0</v>
      </c>
      <c r="AH3005" s="51">
        <v>0</v>
      </c>
      <c r="AI3005" s="51">
        <v>0</v>
      </c>
      <c r="AJ3005" s="51">
        <v>4.1908088602794429E-2</v>
      </c>
      <c r="AK3005" s="51">
        <v>0</v>
      </c>
      <c r="AL3005" s="51">
        <v>0</v>
      </c>
      <c r="AM3005" s="51">
        <v>0</v>
      </c>
    </row>
    <row r="3006" spans="1:39">
      <c r="A3006" t="s">
        <v>6155</v>
      </c>
      <c r="B3006">
        <v>8</v>
      </c>
      <c r="C3006" t="s">
        <v>6156</v>
      </c>
      <c r="D3006" t="s">
        <v>6153</v>
      </c>
      <c r="E3006" t="s">
        <v>137</v>
      </c>
      <c r="F3006" t="s">
        <v>138</v>
      </c>
      <c r="G3006" t="s">
        <v>139</v>
      </c>
      <c r="H3006" t="s">
        <v>140</v>
      </c>
      <c r="I3006" t="s">
        <v>10</v>
      </c>
      <c r="J3006" t="s">
        <v>6154</v>
      </c>
      <c r="K3006">
        <v>48</v>
      </c>
      <c r="L3006">
        <v>16204631</v>
      </c>
      <c r="M3006" t="s">
        <v>2145</v>
      </c>
      <c r="N3006">
        <v>2</v>
      </c>
      <c r="O3006">
        <v>5941.6980333333358</v>
      </c>
      <c r="P3006" s="49" t="s">
        <v>33</v>
      </c>
      <c r="Q3006" s="49">
        <v>7360445</v>
      </c>
      <c r="R3006" s="49">
        <v>32.510452999999998</v>
      </c>
      <c r="S3006" s="49">
        <v>52.540310169999998</v>
      </c>
      <c r="T3006" s="49">
        <v>26.195472578768484</v>
      </c>
      <c r="U3006" s="49" t="s">
        <v>2146</v>
      </c>
      <c r="V3006" s="49">
        <v>0.40628822170719731</v>
      </c>
      <c r="W3006" s="49">
        <v>1.4636172159581</v>
      </c>
      <c r="X3006" s="49">
        <v>2.8030328200558698</v>
      </c>
      <c r="Y3006" s="49">
        <v>43.290577316265697</v>
      </c>
      <c r="Z3006" s="49">
        <v>0.42787999999999998</v>
      </c>
      <c r="AA3006" s="49">
        <v>144.40234570000001</v>
      </c>
      <c r="AB3006" s="49">
        <v>1.7927415840000001</v>
      </c>
      <c r="AC3006" s="51">
        <v>0.62276563761027282</v>
      </c>
      <c r="AD3006" s="53">
        <v>73604.45</v>
      </c>
      <c r="AE3006" s="51">
        <v>8.0724712070171525E-2</v>
      </c>
      <c r="AF3006" s="51">
        <v>0.21399087707384795</v>
      </c>
      <c r="AG3006" s="51">
        <v>3.6677921364438898E-4</v>
      </c>
      <c r="AH3006" s="51">
        <v>1.713994627527107E-3</v>
      </c>
      <c r="AI3006" s="51">
        <v>1.713994627527107E-3</v>
      </c>
      <c r="AJ3006" s="51">
        <v>4.1908088602794429E-2</v>
      </c>
      <c r="AK3006" s="51">
        <v>1.0713659525514361</v>
      </c>
      <c r="AL3006" s="51">
        <v>0.63608258489167557</v>
      </c>
      <c r="AM3006" s="51">
        <v>1.5066493202111968</v>
      </c>
    </row>
    <row r="3007" spans="1:39">
      <c r="A3007" t="s">
        <v>6157</v>
      </c>
      <c r="B3007">
        <v>8</v>
      </c>
      <c r="C3007" t="s">
        <v>6158</v>
      </c>
      <c r="D3007" t="s">
        <v>6153</v>
      </c>
      <c r="E3007" t="s">
        <v>137</v>
      </c>
      <c r="F3007" t="s">
        <v>138</v>
      </c>
      <c r="G3007" t="s">
        <v>139</v>
      </c>
      <c r="H3007" t="s">
        <v>140</v>
      </c>
      <c r="I3007" t="s">
        <v>10</v>
      </c>
      <c r="J3007" t="s">
        <v>6154</v>
      </c>
      <c r="K3007">
        <v>48</v>
      </c>
      <c r="L3007">
        <v>16204631</v>
      </c>
      <c r="M3007" t="s">
        <v>2145</v>
      </c>
      <c r="N3007">
        <v>3</v>
      </c>
      <c r="O3007">
        <v>11883.396066666672</v>
      </c>
      <c r="P3007" s="49" t="s">
        <v>33</v>
      </c>
      <c r="Q3007" s="49">
        <v>7360445</v>
      </c>
      <c r="R3007" s="49">
        <v>32.510452999999998</v>
      </c>
      <c r="S3007" s="49">
        <v>52.540310169999998</v>
      </c>
      <c r="T3007" s="49">
        <v>26.195472578768484</v>
      </c>
      <c r="U3007" s="49" t="s">
        <v>2146</v>
      </c>
      <c r="V3007" s="49">
        <v>0.40628822170719731</v>
      </c>
      <c r="W3007" s="49">
        <v>1.4636172159581</v>
      </c>
      <c r="X3007" s="49">
        <v>2.8030328200558698</v>
      </c>
      <c r="Y3007" s="49">
        <v>43.290577316265697</v>
      </c>
      <c r="Z3007" s="49">
        <v>0.42787999999999998</v>
      </c>
      <c r="AA3007" s="49">
        <v>144.40234570000001</v>
      </c>
      <c r="AB3007" s="49">
        <v>1.7927415840000001</v>
      </c>
      <c r="AC3007" s="51">
        <v>0.62276563761027282</v>
      </c>
      <c r="AD3007" s="53">
        <v>73604.45</v>
      </c>
      <c r="AE3007" s="51">
        <v>0.16144942414034305</v>
      </c>
      <c r="AF3007" s="51">
        <v>0.4279817541476959</v>
      </c>
      <c r="AG3007" s="51">
        <v>1.2707764906008932E-3</v>
      </c>
      <c r="AH3007" s="51">
        <v>4.2244664320177355E-3</v>
      </c>
      <c r="AI3007" s="51">
        <v>2.969230529772421E-3</v>
      </c>
      <c r="AJ3007" s="51">
        <v>4.1908088602794429E-2</v>
      </c>
      <c r="AK3007" s="51">
        <v>1.8559757678261013</v>
      </c>
      <c r="AL3007" s="51">
        <v>1.1019146735843846</v>
      </c>
      <c r="AM3007" s="51">
        <v>2.6100368620678185</v>
      </c>
    </row>
    <row r="3008" spans="1:39">
      <c r="A3008" t="s">
        <v>6159</v>
      </c>
      <c r="B3008">
        <v>8</v>
      </c>
      <c r="C3008" t="s">
        <v>6160</v>
      </c>
      <c r="D3008" t="s">
        <v>6153</v>
      </c>
      <c r="E3008" t="s">
        <v>137</v>
      </c>
      <c r="F3008" t="s">
        <v>138</v>
      </c>
      <c r="G3008" t="s">
        <v>139</v>
      </c>
      <c r="H3008" t="s">
        <v>140</v>
      </c>
      <c r="I3008" t="s">
        <v>10</v>
      </c>
      <c r="J3008" t="s">
        <v>6154</v>
      </c>
      <c r="K3008">
        <v>48</v>
      </c>
      <c r="L3008">
        <v>16204631</v>
      </c>
      <c r="M3008" t="s">
        <v>2145</v>
      </c>
      <c r="N3008">
        <v>4</v>
      </c>
      <c r="O3008">
        <v>17825.094100000009</v>
      </c>
      <c r="P3008" s="49" t="s">
        <v>33</v>
      </c>
      <c r="Q3008" s="49">
        <v>7360445</v>
      </c>
      <c r="R3008" s="49">
        <v>32.510452999999998</v>
      </c>
      <c r="S3008" s="49">
        <v>52.540310169999998</v>
      </c>
      <c r="T3008" s="49">
        <v>26.195472578768484</v>
      </c>
      <c r="U3008" s="49" t="s">
        <v>2146</v>
      </c>
      <c r="V3008" s="49">
        <v>0.40628822170719731</v>
      </c>
      <c r="W3008" s="49">
        <v>1.4636172159581</v>
      </c>
      <c r="X3008" s="49">
        <v>2.8030328200558698</v>
      </c>
      <c r="Y3008" s="49">
        <v>43.290577316265697</v>
      </c>
      <c r="Z3008" s="49">
        <v>0.42787999999999998</v>
      </c>
      <c r="AA3008" s="49">
        <v>144.40234570000001</v>
      </c>
      <c r="AB3008" s="49">
        <v>1.7927415840000001</v>
      </c>
      <c r="AC3008" s="51">
        <v>0.62276563761027282</v>
      </c>
      <c r="AD3008" s="53">
        <v>73604.45</v>
      </c>
      <c r="AE3008" s="51">
        <v>0.24217413621051459</v>
      </c>
      <c r="AF3008" s="51">
        <v>0.64197263122154391</v>
      </c>
      <c r="AG3008" s="51">
        <v>2.6287451388033855E-3</v>
      </c>
      <c r="AH3008" s="51">
        <v>6.3459184184466843E-3</v>
      </c>
      <c r="AI3008" s="51">
        <v>4.0947931593305091E-3</v>
      </c>
      <c r="AJ3008" s="51">
        <v>4.1908088602794429E-2</v>
      </c>
      <c r="AK3008" s="51">
        <v>2.5595307611767026</v>
      </c>
      <c r="AL3008" s="51">
        <v>1.519623559813351</v>
      </c>
      <c r="AM3008" s="51">
        <v>3.5994379625400548</v>
      </c>
    </row>
    <row r="3009" spans="1:39">
      <c r="A3009" t="s">
        <v>6161</v>
      </c>
      <c r="B3009">
        <v>8</v>
      </c>
      <c r="C3009" t="s">
        <v>6162</v>
      </c>
      <c r="D3009" t="s">
        <v>6153</v>
      </c>
      <c r="E3009" t="s">
        <v>137</v>
      </c>
      <c r="F3009" t="s">
        <v>138</v>
      </c>
      <c r="G3009" t="s">
        <v>139</v>
      </c>
      <c r="H3009" t="s">
        <v>140</v>
      </c>
      <c r="I3009" t="s">
        <v>10</v>
      </c>
      <c r="J3009" t="s">
        <v>6154</v>
      </c>
      <c r="K3009">
        <v>48</v>
      </c>
      <c r="L3009">
        <v>16204631</v>
      </c>
      <c r="M3009" t="s">
        <v>2145</v>
      </c>
      <c r="N3009">
        <v>5</v>
      </c>
      <c r="O3009">
        <v>23766.792133333343</v>
      </c>
      <c r="P3009" s="49" t="s">
        <v>33</v>
      </c>
      <c r="Q3009" s="49">
        <v>7360445</v>
      </c>
      <c r="R3009" s="49">
        <v>32.510452999999998</v>
      </c>
      <c r="S3009" s="49">
        <v>52.540310169999998</v>
      </c>
      <c r="T3009" s="49">
        <v>26.195472578768484</v>
      </c>
      <c r="U3009" s="49" t="s">
        <v>2146</v>
      </c>
      <c r="V3009" s="49">
        <v>0.40628822170719731</v>
      </c>
      <c r="W3009" s="49">
        <v>1.4636172159581</v>
      </c>
      <c r="X3009" s="49">
        <v>2.8030328200558698</v>
      </c>
      <c r="Y3009" s="49">
        <v>43.290577316265697</v>
      </c>
      <c r="Z3009" s="49">
        <v>0.42787999999999998</v>
      </c>
      <c r="AA3009" s="49">
        <v>144.40234570000001</v>
      </c>
      <c r="AB3009" s="49">
        <v>1.7927415840000001</v>
      </c>
      <c r="AC3009" s="51">
        <v>0.62276563761027282</v>
      </c>
      <c r="AD3009" s="53">
        <v>73604.45</v>
      </c>
      <c r="AE3009" s="51">
        <v>0.3228988482806861</v>
      </c>
      <c r="AF3009" s="51">
        <v>0.85596350829539181</v>
      </c>
      <c r="AG3009" s="51">
        <v>4.4027340473102626E-3</v>
      </c>
      <c r="AH3009" s="51">
        <v>8.2900212044772197E-3</v>
      </c>
      <c r="AI3009" s="51">
        <v>5.1436001706171861E-3</v>
      </c>
      <c r="AJ3009" s="51">
        <v>4.1908088602794429E-2</v>
      </c>
      <c r="AK3009" s="51">
        <v>3.2151081501857615</v>
      </c>
      <c r="AL3009" s="51">
        <v>1.9088475772504718</v>
      </c>
      <c r="AM3009" s="51">
        <v>4.5213687231210518</v>
      </c>
    </row>
    <row r="3010" spans="1:39">
      <c r="A3010" t="s">
        <v>6163</v>
      </c>
      <c r="B3010">
        <v>8</v>
      </c>
      <c r="C3010" t="s">
        <v>6164</v>
      </c>
      <c r="D3010" t="s">
        <v>6153</v>
      </c>
      <c r="E3010" t="s">
        <v>137</v>
      </c>
      <c r="F3010" t="s">
        <v>138</v>
      </c>
      <c r="G3010" t="s">
        <v>139</v>
      </c>
      <c r="H3010" t="s">
        <v>140</v>
      </c>
      <c r="I3010" t="s">
        <v>10</v>
      </c>
      <c r="J3010" t="s">
        <v>6154</v>
      </c>
      <c r="K3010">
        <v>48</v>
      </c>
      <c r="L3010">
        <v>16204631</v>
      </c>
      <c r="M3010" t="s">
        <v>2145</v>
      </c>
      <c r="N3010">
        <v>6</v>
      </c>
      <c r="O3010">
        <v>29708.490166666677</v>
      </c>
      <c r="P3010" s="49" t="s">
        <v>33</v>
      </c>
      <c r="Q3010" s="49">
        <v>7360445</v>
      </c>
      <c r="R3010" s="49">
        <v>32.510452999999998</v>
      </c>
      <c r="S3010" s="49">
        <v>52.540310169999998</v>
      </c>
      <c r="T3010" s="49">
        <v>26.195472578768484</v>
      </c>
      <c r="U3010" s="49" t="s">
        <v>2146</v>
      </c>
      <c r="V3010" s="49">
        <v>0.40628822170719731</v>
      </c>
      <c r="W3010" s="49">
        <v>1.4636172159581</v>
      </c>
      <c r="X3010" s="49">
        <v>2.8030328200558698</v>
      </c>
      <c r="Y3010" s="49">
        <v>43.290577316265697</v>
      </c>
      <c r="Z3010" s="49">
        <v>0.42787999999999998</v>
      </c>
      <c r="AA3010" s="49">
        <v>144.40234570000001</v>
      </c>
      <c r="AB3010" s="49">
        <v>1.7927415840000001</v>
      </c>
      <c r="AC3010" s="51">
        <v>0.62276563761027282</v>
      </c>
      <c r="AD3010" s="53">
        <v>73604.45</v>
      </c>
      <c r="AE3010" s="51">
        <v>0.40362356035085756</v>
      </c>
      <c r="AF3010" s="51">
        <v>1.0699543853692397</v>
      </c>
      <c r="AG3010" s="51">
        <v>6.5681974396565547E-3</v>
      </c>
      <c r="AH3010" s="51">
        <v>1.011941921056286E-2</v>
      </c>
      <c r="AI3010" s="51">
        <v>6.1387639786063212E-3</v>
      </c>
      <c r="AJ3010" s="51">
        <v>4.1908088602794429E-2</v>
      </c>
      <c r="AK3010" s="51">
        <v>3.8371548030561087</v>
      </c>
      <c r="AL3010" s="51">
        <v>2.2781640017072116</v>
      </c>
      <c r="AM3010" s="51">
        <v>5.3961456044050067</v>
      </c>
    </row>
    <row r="3011" spans="1:39">
      <c r="A3011" t="s">
        <v>6165</v>
      </c>
      <c r="B3011">
        <v>8</v>
      </c>
      <c r="C3011" t="s">
        <v>6166</v>
      </c>
      <c r="D3011" t="s">
        <v>6153</v>
      </c>
      <c r="E3011" t="s">
        <v>137</v>
      </c>
      <c r="F3011" t="s">
        <v>138</v>
      </c>
      <c r="G3011" t="s">
        <v>139</v>
      </c>
      <c r="H3011" t="s">
        <v>140</v>
      </c>
      <c r="I3011" t="s">
        <v>10</v>
      </c>
      <c r="J3011" t="s">
        <v>6154</v>
      </c>
      <c r="K3011">
        <v>48</v>
      </c>
      <c r="L3011">
        <v>16204631</v>
      </c>
      <c r="M3011" t="s">
        <v>2145</v>
      </c>
      <c r="N3011">
        <v>7</v>
      </c>
      <c r="O3011">
        <v>35650.188200000011</v>
      </c>
      <c r="P3011" s="49" t="s">
        <v>33</v>
      </c>
      <c r="Q3011" s="49">
        <v>7360445</v>
      </c>
      <c r="R3011" s="49">
        <v>32.510452999999998</v>
      </c>
      <c r="S3011" s="49">
        <v>52.540310169999998</v>
      </c>
      <c r="T3011" s="49">
        <v>26.195472578768484</v>
      </c>
      <c r="U3011" s="49" t="s">
        <v>2146</v>
      </c>
      <c r="V3011" s="49">
        <v>0.40628822170719731</v>
      </c>
      <c r="W3011" s="49">
        <v>1.4636172159581</v>
      </c>
      <c r="X3011" s="49">
        <v>2.8030328200558698</v>
      </c>
      <c r="Y3011" s="49">
        <v>43.290577316265697</v>
      </c>
      <c r="Z3011" s="49">
        <v>0.42787999999999998</v>
      </c>
      <c r="AA3011" s="49">
        <v>144.40234570000001</v>
      </c>
      <c r="AB3011" s="49">
        <v>1.7927415840000001</v>
      </c>
      <c r="AC3011" s="51">
        <v>0.62276563761027282</v>
      </c>
      <c r="AD3011" s="53">
        <v>73604.45</v>
      </c>
      <c r="AE3011" s="51">
        <v>0.48434827242102907</v>
      </c>
      <c r="AF3011" s="51">
        <v>1.2839452624430876</v>
      </c>
      <c r="AG3011" s="51">
        <v>9.1072020949418912E-3</v>
      </c>
      <c r="AH3011" s="51">
        <v>1.1865013546391186E-2</v>
      </c>
      <c r="AI3011" s="51">
        <v>7.0931389065704651E-3</v>
      </c>
      <c r="AJ3011" s="51">
        <v>4.1908088602794429E-2</v>
      </c>
      <c r="AK3011" s="51">
        <v>4.4337055666163883</v>
      </c>
      <c r="AL3011" s="51">
        <v>2.6323432163825147</v>
      </c>
      <c r="AM3011" s="51">
        <v>6.2350679168502632</v>
      </c>
    </row>
    <row r="3012" spans="1:39">
      <c r="A3012" t="s">
        <v>6167</v>
      </c>
      <c r="B3012">
        <v>8</v>
      </c>
      <c r="C3012" t="s">
        <v>6168</v>
      </c>
      <c r="D3012" t="s">
        <v>6153</v>
      </c>
      <c r="E3012" t="s">
        <v>137</v>
      </c>
      <c r="F3012" t="s">
        <v>138</v>
      </c>
      <c r="G3012" t="s">
        <v>139</v>
      </c>
      <c r="H3012" t="s">
        <v>140</v>
      </c>
      <c r="I3012" t="s">
        <v>10</v>
      </c>
      <c r="J3012" t="s">
        <v>6154</v>
      </c>
      <c r="K3012">
        <v>48</v>
      </c>
      <c r="L3012">
        <v>16204631</v>
      </c>
      <c r="M3012" t="s">
        <v>2145</v>
      </c>
      <c r="N3012">
        <v>8</v>
      </c>
      <c r="O3012">
        <v>41591.886233333345</v>
      </c>
      <c r="P3012" s="49" t="s">
        <v>33</v>
      </c>
      <c r="Q3012" s="49">
        <v>7360445</v>
      </c>
      <c r="R3012" s="49">
        <v>32.510452999999998</v>
      </c>
      <c r="S3012" s="49">
        <v>52.540310169999998</v>
      </c>
      <c r="T3012" s="49">
        <v>26.195472578768484</v>
      </c>
      <c r="U3012" s="49" t="s">
        <v>2146</v>
      </c>
      <c r="V3012" s="49">
        <v>0.40628822170719731</v>
      </c>
      <c r="W3012" s="49">
        <v>1.4636172159581</v>
      </c>
      <c r="X3012" s="49">
        <v>2.8030328200558698</v>
      </c>
      <c r="Y3012" s="49">
        <v>43.290577316265697</v>
      </c>
      <c r="Z3012" s="49">
        <v>0.42787999999999998</v>
      </c>
      <c r="AA3012" s="49">
        <v>144.40234570000001</v>
      </c>
      <c r="AB3012" s="49">
        <v>1.7927415840000001</v>
      </c>
      <c r="AC3012" s="51">
        <v>0.62276563761027282</v>
      </c>
      <c r="AD3012" s="53">
        <v>73604.45</v>
      </c>
      <c r="AE3012" s="51">
        <v>0.56507298449120058</v>
      </c>
      <c r="AF3012" s="51">
        <v>1.4979361395169355</v>
      </c>
      <c r="AG3012" s="51">
        <v>1.2005734240110351E-2</v>
      </c>
      <c r="AH3012" s="51">
        <v>1.3545120169623778E-2</v>
      </c>
      <c r="AI3012" s="51">
        <v>8.0148505155780807E-3</v>
      </c>
      <c r="AJ3012" s="51">
        <v>4.1908088602794429E-2</v>
      </c>
      <c r="AK3012" s="51">
        <v>5.0098394821508139</v>
      </c>
      <c r="AL3012" s="51">
        <v>2.9744007079092536</v>
      </c>
      <c r="AM3012" s="51">
        <v>7.0452782563923746</v>
      </c>
    </row>
    <row r="3013" spans="1:39">
      <c r="A3013" t="s">
        <v>6169</v>
      </c>
      <c r="B3013">
        <v>8</v>
      </c>
      <c r="C3013" t="s">
        <v>6170</v>
      </c>
      <c r="D3013" t="s">
        <v>6153</v>
      </c>
      <c r="E3013" t="s">
        <v>137</v>
      </c>
      <c r="F3013" t="s">
        <v>138</v>
      </c>
      <c r="G3013" t="s">
        <v>139</v>
      </c>
      <c r="H3013" t="s">
        <v>140</v>
      </c>
      <c r="I3013" t="s">
        <v>10</v>
      </c>
      <c r="J3013" t="s">
        <v>6154</v>
      </c>
      <c r="K3013">
        <v>48</v>
      </c>
      <c r="L3013">
        <v>16204631</v>
      </c>
      <c r="M3013" t="s">
        <v>2145</v>
      </c>
      <c r="N3013">
        <v>9</v>
      </c>
      <c r="O3013">
        <v>47533.584266666679</v>
      </c>
      <c r="P3013" s="49" t="s">
        <v>33</v>
      </c>
      <c r="Q3013" s="49">
        <v>7360445</v>
      </c>
      <c r="R3013" s="49">
        <v>32.510452999999998</v>
      </c>
      <c r="S3013" s="49">
        <v>52.540310169999998</v>
      </c>
      <c r="T3013" s="49">
        <v>26.195472578768484</v>
      </c>
      <c r="U3013" s="49" t="s">
        <v>2146</v>
      </c>
      <c r="V3013" s="49">
        <v>0.40628822170719731</v>
      </c>
      <c r="W3013" s="49">
        <v>1.4636172159581</v>
      </c>
      <c r="X3013" s="49">
        <v>2.8030328200558698</v>
      </c>
      <c r="Y3013" s="49">
        <v>43.290577316265697</v>
      </c>
      <c r="Z3013" s="49">
        <v>0.42787999999999998</v>
      </c>
      <c r="AA3013" s="49">
        <v>144.40234570000001</v>
      </c>
      <c r="AB3013" s="49">
        <v>1.7927415840000001</v>
      </c>
      <c r="AC3013" s="51">
        <v>0.62276563761027282</v>
      </c>
      <c r="AD3013" s="53">
        <v>73604.45</v>
      </c>
      <c r="AE3013" s="51">
        <v>0.64579769656137209</v>
      </c>
      <c r="AF3013" s="51">
        <v>1.7119270165907834</v>
      </c>
      <c r="AG3013" s="51">
        <v>1.5252358722662545E-2</v>
      </c>
      <c r="AH3013" s="51">
        <v>1.5171789222733031E-2</v>
      </c>
      <c r="AI3013" s="51">
        <v>8.9094678539724491E-3</v>
      </c>
      <c r="AJ3013" s="51">
        <v>4.1908088602794429E-2</v>
      </c>
      <c r="AK3013" s="51">
        <v>5.5690375925327293</v>
      </c>
      <c r="AL3013" s="51">
        <v>3.3064032124420755</v>
      </c>
      <c r="AM3013" s="51">
        <v>7.8316719726233837</v>
      </c>
    </row>
    <row r="3014" spans="1:39">
      <c r="A3014" t="s">
        <v>6171</v>
      </c>
      <c r="B3014">
        <v>8</v>
      </c>
      <c r="C3014" t="s">
        <v>6172</v>
      </c>
      <c r="D3014" t="s">
        <v>6153</v>
      </c>
      <c r="E3014" t="s">
        <v>137</v>
      </c>
      <c r="F3014" t="s">
        <v>138</v>
      </c>
      <c r="G3014" t="s">
        <v>139</v>
      </c>
      <c r="H3014" t="s">
        <v>140</v>
      </c>
      <c r="I3014" t="s">
        <v>10</v>
      </c>
      <c r="J3014" t="s">
        <v>6154</v>
      </c>
      <c r="K3014">
        <v>48</v>
      </c>
      <c r="L3014">
        <v>16204631</v>
      </c>
      <c r="M3014" t="s">
        <v>2145</v>
      </c>
      <c r="N3014">
        <v>10</v>
      </c>
      <c r="O3014">
        <v>53475.282300000013</v>
      </c>
      <c r="P3014" s="49" t="s">
        <v>33</v>
      </c>
      <c r="Q3014" s="49">
        <v>7360445</v>
      </c>
      <c r="R3014" s="49">
        <v>32.510452999999998</v>
      </c>
      <c r="S3014" s="49">
        <v>52.540310169999998</v>
      </c>
      <c r="T3014" s="49">
        <v>26.195472578768484</v>
      </c>
      <c r="U3014" s="49" t="s">
        <v>2146</v>
      </c>
      <c r="V3014" s="49">
        <v>0.40628822170719731</v>
      </c>
      <c r="W3014" s="49">
        <v>1.4636172159581</v>
      </c>
      <c r="X3014" s="49">
        <v>2.8030328200558698</v>
      </c>
      <c r="Y3014" s="49">
        <v>43.290577316265697</v>
      </c>
      <c r="Z3014" s="49">
        <v>0.42787999999999998</v>
      </c>
      <c r="AA3014" s="49">
        <v>144.40234570000001</v>
      </c>
      <c r="AB3014" s="49">
        <v>1.7927415840000001</v>
      </c>
      <c r="AC3014" s="51">
        <v>0.62276563761027282</v>
      </c>
      <c r="AD3014" s="53">
        <v>73604.45</v>
      </c>
      <c r="AE3014" s="51">
        <v>0.7265224086315436</v>
      </c>
      <c r="AF3014" s="51">
        <v>1.9259178936646313</v>
      </c>
      <c r="AG3014" s="51">
        <v>1.8837457096201108E-2</v>
      </c>
      <c r="AH3014" s="51">
        <v>1.67535103484872E-2</v>
      </c>
      <c r="AI3014" s="51">
        <v>9.7810281311407551E-3</v>
      </c>
      <c r="AJ3014" s="51">
        <v>4.1908088602794429E-2</v>
      </c>
      <c r="AK3014" s="51">
        <v>6.1138234346573412</v>
      </c>
      <c r="AL3014" s="51">
        <v>3.6298489835586207</v>
      </c>
      <c r="AM3014" s="51">
        <v>8.5977978857560622</v>
      </c>
    </row>
    <row r="3015" spans="1:39">
      <c r="A3015" t="s">
        <v>6173</v>
      </c>
      <c r="B3015">
        <v>8</v>
      </c>
      <c r="C3015" t="s">
        <v>6174</v>
      </c>
      <c r="D3015" t="s">
        <v>6153</v>
      </c>
      <c r="E3015" t="s">
        <v>137</v>
      </c>
      <c r="F3015" t="s">
        <v>138</v>
      </c>
      <c r="G3015" t="s">
        <v>139</v>
      </c>
      <c r="H3015" t="s">
        <v>140</v>
      </c>
      <c r="I3015" t="s">
        <v>10</v>
      </c>
      <c r="J3015" t="s">
        <v>6154</v>
      </c>
      <c r="K3015">
        <v>48</v>
      </c>
      <c r="L3015">
        <v>16204631</v>
      </c>
      <c r="M3015" t="s">
        <v>2145</v>
      </c>
      <c r="N3015">
        <v>11</v>
      </c>
      <c r="O3015">
        <v>59416.980333333348</v>
      </c>
      <c r="P3015" s="49" t="s">
        <v>33</v>
      </c>
      <c r="Q3015" s="49">
        <v>7360445</v>
      </c>
      <c r="R3015" s="49">
        <v>32.510452999999998</v>
      </c>
      <c r="S3015" s="49">
        <v>52.540310169999998</v>
      </c>
      <c r="T3015" s="49">
        <v>26.195472578768484</v>
      </c>
      <c r="U3015" s="49" t="s">
        <v>2146</v>
      </c>
      <c r="V3015" s="49">
        <v>0.40628822170719731</v>
      </c>
      <c r="W3015" s="49">
        <v>1.4636172159581</v>
      </c>
      <c r="X3015" s="49">
        <v>2.8030328200558698</v>
      </c>
      <c r="Y3015" s="49">
        <v>43.290577316265697</v>
      </c>
      <c r="Z3015" s="49">
        <v>0.42787999999999998</v>
      </c>
      <c r="AA3015" s="49">
        <v>144.40234570000001</v>
      </c>
      <c r="AB3015" s="49">
        <v>1.7927415840000001</v>
      </c>
      <c r="AC3015" s="51">
        <v>0.62276563761027282</v>
      </c>
      <c r="AD3015" s="53">
        <v>73604.45</v>
      </c>
      <c r="AE3015" s="51">
        <v>0.807247120701715</v>
      </c>
      <c r="AF3015" s="51">
        <v>2.139908770738479</v>
      </c>
      <c r="AG3015" s="51">
        <v>2.2752754724731344E-2</v>
      </c>
      <c r="AH3015" s="51">
        <v>1.8296563302458345E-2</v>
      </c>
      <c r="AI3015" s="51">
        <v>1.0632581648272514E-2</v>
      </c>
      <c r="AJ3015" s="51">
        <v>4.1908088602794429E-2</v>
      </c>
      <c r="AK3015" s="51">
        <v>6.6461036590981051</v>
      </c>
      <c r="AL3015" s="51">
        <v>3.9458700221614391</v>
      </c>
      <c r="AM3015" s="51">
        <v>9.3463372960347719</v>
      </c>
    </row>
    <row r="3016" spans="1:39">
      <c r="A3016" t="s">
        <v>6175</v>
      </c>
      <c r="B3016">
        <v>8</v>
      </c>
      <c r="C3016" t="s">
        <v>6176</v>
      </c>
      <c r="D3016" t="s">
        <v>6153</v>
      </c>
      <c r="E3016" t="s">
        <v>137</v>
      </c>
      <c r="F3016" t="s">
        <v>138</v>
      </c>
      <c r="G3016" t="s">
        <v>139</v>
      </c>
      <c r="H3016" t="s">
        <v>140</v>
      </c>
      <c r="I3016" t="s">
        <v>10</v>
      </c>
      <c r="J3016" t="s">
        <v>6154</v>
      </c>
      <c r="K3016">
        <v>48</v>
      </c>
      <c r="L3016">
        <v>16204631</v>
      </c>
      <c r="M3016" t="s">
        <v>2145</v>
      </c>
      <c r="N3016">
        <v>12</v>
      </c>
      <c r="O3016">
        <v>65358.678366666682</v>
      </c>
      <c r="P3016" s="49" t="s">
        <v>33</v>
      </c>
      <c r="Q3016" s="49">
        <v>7360445</v>
      </c>
      <c r="R3016" s="49">
        <v>32.510452999999998</v>
      </c>
      <c r="S3016" s="49">
        <v>52.540310169999998</v>
      </c>
      <c r="T3016" s="49">
        <v>26.195472578768484</v>
      </c>
      <c r="U3016" s="49" t="s">
        <v>2146</v>
      </c>
      <c r="V3016" s="49">
        <v>0.40628822170719731</v>
      </c>
      <c r="W3016" s="49">
        <v>1.4636172159581</v>
      </c>
      <c r="X3016" s="49">
        <v>2.8030328200558698</v>
      </c>
      <c r="Y3016" s="49">
        <v>43.290577316265697</v>
      </c>
      <c r="Z3016" s="49">
        <v>0.42787999999999998</v>
      </c>
      <c r="AA3016" s="49">
        <v>144.40234570000001</v>
      </c>
      <c r="AB3016" s="49">
        <v>1.7927415840000001</v>
      </c>
      <c r="AC3016" s="51">
        <v>0.62276563761027282</v>
      </c>
      <c r="AD3016" s="53">
        <v>73604.45</v>
      </c>
      <c r="AE3016" s="51">
        <v>0.88797183277188652</v>
      </c>
      <c r="AF3016" s="51">
        <v>2.3538996478123271</v>
      </c>
      <c r="AG3016" s="51">
        <v>2.6991007984163901E-2</v>
      </c>
      <c r="AH3016" s="51">
        <v>1.9805766102682674E-2</v>
      </c>
      <c r="AI3016" s="51">
        <v>1.1466507507764347E-2</v>
      </c>
      <c r="AJ3016" s="51">
        <v>4.1908088602794429E-2</v>
      </c>
      <c r="AK3016" s="51">
        <v>7.1673653704610905</v>
      </c>
      <c r="AL3016" s="51">
        <v>4.2553492397707071</v>
      </c>
      <c r="AM3016" s="51">
        <v>10.079381501151476</v>
      </c>
    </row>
    <row r="3017" spans="1:39">
      <c r="A3017" t="s">
        <v>6177</v>
      </c>
      <c r="B3017">
        <v>8</v>
      </c>
      <c r="C3017" t="s">
        <v>6178</v>
      </c>
      <c r="D3017" t="s">
        <v>6153</v>
      </c>
      <c r="E3017" t="s">
        <v>137</v>
      </c>
      <c r="F3017" t="s">
        <v>138</v>
      </c>
      <c r="G3017" t="s">
        <v>139</v>
      </c>
      <c r="H3017" t="s">
        <v>140</v>
      </c>
      <c r="I3017" t="s">
        <v>10</v>
      </c>
      <c r="J3017" t="s">
        <v>6154</v>
      </c>
      <c r="K3017">
        <v>48</v>
      </c>
      <c r="L3017">
        <v>16204631</v>
      </c>
      <c r="M3017" t="s">
        <v>2145</v>
      </c>
      <c r="N3017">
        <v>13</v>
      </c>
      <c r="O3017">
        <v>71300.376400000023</v>
      </c>
      <c r="P3017" s="49" t="s">
        <v>33</v>
      </c>
      <c r="Q3017" s="49">
        <v>7360445</v>
      </c>
      <c r="R3017" s="49">
        <v>32.510452999999998</v>
      </c>
      <c r="S3017" s="49">
        <v>52.540310169999998</v>
      </c>
      <c r="T3017" s="49">
        <v>26.195472578768484</v>
      </c>
      <c r="U3017" s="49" t="s">
        <v>2146</v>
      </c>
      <c r="V3017" s="49">
        <v>0.40628822170719731</v>
      </c>
      <c r="W3017" s="49">
        <v>1.4636172159581</v>
      </c>
      <c r="X3017" s="49">
        <v>2.8030328200558698</v>
      </c>
      <c r="Y3017" s="49">
        <v>43.290577316265697</v>
      </c>
      <c r="Z3017" s="49">
        <v>0.42787999999999998</v>
      </c>
      <c r="AA3017" s="49">
        <v>144.40234570000001</v>
      </c>
      <c r="AB3017" s="49">
        <v>1.7927415840000001</v>
      </c>
      <c r="AC3017" s="51">
        <v>0.62276563761027282</v>
      </c>
      <c r="AD3017" s="53">
        <v>73604.45</v>
      </c>
      <c r="AE3017" s="51">
        <v>0.96869654484205814</v>
      </c>
      <c r="AF3017" s="51">
        <v>2.5678905248861752</v>
      </c>
      <c r="AG3017" s="51">
        <v>3.1545787126701211E-2</v>
      </c>
      <c r="AH3017" s="51">
        <v>2.12849220715398E-2</v>
      </c>
      <c r="AI3017" s="51">
        <v>1.2284708721412302E-2</v>
      </c>
      <c r="AJ3017" s="51">
        <v>4.1908088602794429E-2</v>
      </c>
      <c r="AK3017" s="51">
        <v>7.6787980835865692</v>
      </c>
      <c r="AL3017" s="51">
        <v>4.5589928653575473</v>
      </c>
      <c r="AM3017" s="51">
        <v>10.798603301815591</v>
      </c>
    </row>
    <row r="3018" spans="1:39">
      <c r="A3018" t="s">
        <v>6179</v>
      </c>
      <c r="B3018">
        <v>8</v>
      </c>
      <c r="C3018" t="s">
        <v>6180</v>
      </c>
      <c r="D3018" t="s">
        <v>6153</v>
      </c>
      <c r="E3018" t="s">
        <v>137</v>
      </c>
      <c r="F3018" t="s">
        <v>138</v>
      </c>
      <c r="G3018" t="s">
        <v>139</v>
      </c>
      <c r="H3018" t="s">
        <v>140</v>
      </c>
      <c r="I3018" t="s">
        <v>10</v>
      </c>
      <c r="J3018" t="s">
        <v>6154</v>
      </c>
      <c r="K3018">
        <v>48</v>
      </c>
      <c r="L3018">
        <v>16204631</v>
      </c>
      <c r="M3018" t="s">
        <v>2145</v>
      </c>
      <c r="N3018">
        <v>14</v>
      </c>
      <c r="O3018">
        <v>77242.074433333357</v>
      </c>
      <c r="P3018" s="49" t="s">
        <v>33</v>
      </c>
      <c r="Q3018" s="49">
        <v>7360445</v>
      </c>
      <c r="R3018" s="49">
        <v>32.510452999999998</v>
      </c>
      <c r="S3018" s="49">
        <v>52.540310169999998</v>
      </c>
      <c r="T3018" s="49">
        <v>26.195472578768484</v>
      </c>
      <c r="U3018" s="49" t="s">
        <v>2146</v>
      </c>
      <c r="V3018" s="49">
        <v>0.40628822170719731</v>
      </c>
      <c r="W3018" s="49">
        <v>1.4636172159581</v>
      </c>
      <c r="X3018" s="49">
        <v>2.8030328200558698</v>
      </c>
      <c r="Y3018" s="49">
        <v>43.290577316265697</v>
      </c>
      <c r="Z3018" s="49">
        <v>0.42787999999999998</v>
      </c>
      <c r="AA3018" s="49">
        <v>144.40234570000001</v>
      </c>
      <c r="AB3018" s="49">
        <v>1.7927415840000001</v>
      </c>
      <c r="AC3018" s="51">
        <v>0.62276563761027282</v>
      </c>
      <c r="AD3018" s="53">
        <v>73604.45</v>
      </c>
      <c r="AE3018" s="51">
        <v>1.0494212569122296</v>
      </c>
      <c r="AF3018" s="51">
        <v>2.7818814019600229</v>
      </c>
      <c r="AG3018" s="51">
        <v>3.6411319718138935E-2</v>
      </c>
      <c r="AH3018" s="51">
        <v>2.2737102898824243E-2</v>
      </c>
      <c r="AI3018" s="51">
        <v>1.3088739042751681E-2</v>
      </c>
      <c r="AJ3018" s="51">
        <v>4.1908088602794429E-2</v>
      </c>
      <c r="AK3018" s="51">
        <v>8.1813730025901457</v>
      </c>
      <c r="AL3018" s="51">
        <v>4.8573775142445221</v>
      </c>
      <c r="AM3018" s="51">
        <v>11.505368490935771</v>
      </c>
    </row>
    <row r="3019" spans="1:39">
      <c r="A3019" t="s">
        <v>6181</v>
      </c>
      <c r="B3019">
        <v>8</v>
      </c>
      <c r="C3019" t="s">
        <v>6182</v>
      </c>
      <c r="D3019" t="s">
        <v>6153</v>
      </c>
      <c r="E3019" t="s">
        <v>137</v>
      </c>
      <c r="F3019" t="s">
        <v>138</v>
      </c>
      <c r="G3019" t="s">
        <v>139</v>
      </c>
      <c r="H3019" t="s">
        <v>140</v>
      </c>
      <c r="I3019" t="s">
        <v>10</v>
      </c>
      <c r="J3019" t="s">
        <v>6154</v>
      </c>
      <c r="K3019">
        <v>48</v>
      </c>
      <c r="L3019">
        <v>16204631</v>
      </c>
      <c r="M3019" t="s">
        <v>2145</v>
      </c>
      <c r="N3019">
        <v>15</v>
      </c>
      <c r="O3019">
        <v>83183.772466666691</v>
      </c>
      <c r="P3019" s="49" t="s">
        <v>33</v>
      </c>
      <c r="Q3019" s="49">
        <v>7360445</v>
      </c>
      <c r="R3019" s="49">
        <v>32.510452999999998</v>
      </c>
      <c r="S3019" s="49">
        <v>52.540310169999998</v>
      </c>
      <c r="T3019" s="49">
        <v>26.195472578768484</v>
      </c>
      <c r="U3019" s="49" t="s">
        <v>2146</v>
      </c>
      <c r="V3019" s="49">
        <v>0.40628822170719731</v>
      </c>
      <c r="W3019" s="49">
        <v>1.4636172159581</v>
      </c>
      <c r="X3019" s="49">
        <v>2.8030328200558698</v>
      </c>
      <c r="Y3019" s="49">
        <v>43.290577316265697</v>
      </c>
      <c r="Z3019" s="49">
        <v>0.42787999999999998</v>
      </c>
      <c r="AA3019" s="49">
        <v>144.40234570000001</v>
      </c>
      <c r="AB3019" s="49">
        <v>1.7927415840000001</v>
      </c>
      <c r="AC3019" s="51">
        <v>0.62276563761027282</v>
      </c>
      <c r="AD3019" s="53">
        <v>73604.45</v>
      </c>
      <c r="AE3019" s="51">
        <v>1.1301459689824012</v>
      </c>
      <c r="AF3019" s="51">
        <v>2.995872279033871</v>
      </c>
      <c r="AG3019" s="51">
        <v>4.1582374232059467E-2</v>
      </c>
      <c r="AH3019" s="51">
        <v>2.4164836298773636E-2</v>
      </c>
      <c r="AI3019" s="51">
        <v>1.3879888846753251E-2</v>
      </c>
      <c r="AJ3019" s="51">
        <v>4.1908088602794429E-2</v>
      </c>
      <c r="AK3019" s="51">
        <v>8.6758967016509345</v>
      </c>
      <c r="AL3019" s="51">
        <v>5.150982059021838</v>
      </c>
      <c r="AM3019" s="51">
        <v>12.200811344280032</v>
      </c>
    </row>
    <row r="3020" spans="1:39">
      <c r="A3020" t="s">
        <v>6183</v>
      </c>
      <c r="B3020">
        <v>8</v>
      </c>
      <c r="C3020" t="s">
        <v>6184</v>
      </c>
      <c r="D3020" t="s">
        <v>6153</v>
      </c>
      <c r="E3020" t="s">
        <v>137</v>
      </c>
      <c r="F3020" t="s">
        <v>138</v>
      </c>
      <c r="G3020" t="s">
        <v>139</v>
      </c>
      <c r="H3020" t="s">
        <v>140</v>
      </c>
      <c r="I3020" t="s">
        <v>10</v>
      </c>
      <c r="J3020" t="s">
        <v>6154</v>
      </c>
      <c r="K3020">
        <v>48</v>
      </c>
      <c r="L3020">
        <v>16204631</v>
      </c>
      <c r="M3020" t="s">
        <v>2145</v>
      </c>
      <c r="N3020">
        <v>16</v>
      </c>
      <c r="O3020">
        <v>89125.470500000025</v>
      </c>
      <c r="P3020" s="49" t="s">
        <v>33</v>
      </c>
      <c r="Q3020" s="49">
        <v>7360445</v>
      </c>
      <c r="R3020" s="49">
        <v>32.510452999999998</v>
      </c>
      <c r="S3020" s="49">
        <v>52.540310169999998</v>
      </c>
      <c r="T3020" s="49">
        <v>26.195472578768484</v>
      </c>
      <c r="U3020" s="49" t="s">
        <v>2146</v>
      </c>
      <c r="V3020" s="49">
        <v>0.40628822170719731</v>
      </c>
      <c r="W3020" s="49">
        <v>1.4636172159581</v>
      </c>
      <c r="X3020" s="49">
        <v>2.8030328200558698</v>
      </c>
      <c r="Y3020" s="49">
        <v>43.290577316265697</v>
      </c>
      <c r="Z3020" s="49">
        <v>0.42787999999999998</v>
      </c>
      <c r="AA3020" s="49">
        <v>144.40234570000001</v>
      </c>
      <c r="AB3020" s="49">
        <v>1.7927415840000001</v>
      </c>
      <c r="AC3020" s="51">
        <v>0.62276563761027282</v>
      </c>
      <c r="AD3020" s="53">
        <v>73604.45</v>
      </c>
      <c r="AE3020" s="51">
        <v>1.2108706810525727</v>
      </c>
      <c r="AF3020" s="51">
        <v>3.2098631561077191</v>
      </c>
      <c r="AG3020" s="51">
        <v>4.7054171279326595E-2</v>
      </c>
      <c r="AH3020" s="51">
        <v>2.5570235152495843E-2</v>
      </c>
      <c r="AI3020" s="51">
        <v>1.4659245267136091E-2</v>
      </c>
      <c r="AJ3020" s="51">
        <v>4.1908088602794429E-2</v>
      </c>
      <c r="AK3020" s="51">
        <v>9.1630487150182187</v>
      </c>
      <c r="AL3020" s="51">
        <v>5.4402099471770473</v>
      </c>
      <c r="AM3020" s="51">
        <v>12.885887482859392</v>
      </c>
    </row>
    <row r="3021" spans="1:39">
      <c r="A3021" t="s">
        <v>6185</v>
      </c>
      <c r="B3021">
        <v>8</v>
      </c>
      <c r="C3021" t="s">
        <v>6186</v>
      </c>
      <c r="D3021" t="s">
        <v>6153</v>
      </c>
      <c r="E3021" t="s">
        <v>137</v>
      </c>
      <c r="F3021" t="s">
        <v>138</v>
      </c>
      <c r="G3021" t="s">
        <v>139</v>
      </c>
      <c r="H3021" t="s">
        <v>140</v>
      </c>
      <c r="I3021" t="s">
        <v>10</v>
      </c>
      <c r="J3021" t="s">
        <v>6154</v>
      </c>
      <c r="K3021">
        <v>48</v>
      </c>
      <c r="L3021">
        <v>16204631</v>
      </c>
      <c r="M3021" t="s">
        <v>2145</v>
      </c>
      <c r="N3021">
        <v>17</v>
      </c>
      <c r="O3021">
        <v>95067.168533333359</v>
      </c>
      <c r="P3021" s="49" t="s">
        <v>33</v>
      </c>
      <c r="Q3021" s="49">
        <v>7360445</v>
      </c>
      <c r="R3021" s="49">
        <v>32.510452999999998</v>
      </c>
      <c r="S3021" s="49">
        <v>52.540310169999998</v>
      </c>
      <c r="T3021" s="49">
        <v>26.195472578768484</v>
      </c>
      <c r="U3021" s="49" t="s">
        <v>2146</v>
      </c>
      <c r="V3021" s="49">
        <v>0.40628822170719731</v>
      </c>
      <c r="W3021" s="49">
        <v>1.4636172159581</v>
      </c>
      <c r="X3021" s="49">
        <v>2.8030328200558698</v>
      </c>
      <c r="Y3021" s="49">
        <v>43.290577316265697</v>
      </c>
      <c r="Z3021" s="49">
        <v>0.42787999999999998</v>
      </c>
      <c r="AA3021" s="49">
        <v>144.40234570000001</v>
      </c>
      <c r="AB3021" s="49">
        <v>1.7927415840000001</v>
      </c>
      <c r="AC3021" s="51">
        <v>0.62276563761027282</v>
      </c>
      <c r="AD3021" s="53">
        <v>73604.45</v>
      </c>
      <c r="AE3021" s="51">
        <v>1.2915953931227442</v>
      </c>
      <c r="AF3021" s="51">
        <v>3.4238540331815668</v>
      </c>
      <c r="AG3021" s="51">
        <v>5.2822314454775691E-2</v>
      </c>
      <c r="AH3021" s="51">
        <v>2.6955089181014597E-2</v>
      </c>
      <c r="AI3021" s="51">
        <v>1.5427735511753497E-2</v>
      </c>
      <c r="AJ3021" s="51">
        <v>4.1908088602794429E-2</v>
      </c>
      <c r="AK3021" s="51">
        <v>9.6434086121428049</v>
      </c>
      <c r="AL3021" s="51">
        <v>5.7254052759194325</v>
      </c>
      <c r="AM3021" s="51">
        <v>13.561411948366178</v>
      </c>
    </row>
    <row r="3022" spans="1:39">
      <c r="A3022" t="s">
        <v>6187</v>
      </c>
      <c r="B3022">
        <v>8</v>
      </c>
      <c r="C3022" t="s">
        <v>6188</v>
      </c>
      <c r="D3022" t="s">
        <v>6153</v>
      </c>
      <c r="E3022" t="s">
        <v>137</v>
      </c>
      <c r="F3022" t="s">
        <v>138</v>
      </c>
      <c r="G3022" t="s">
        <v>139</v>
      </c>
      <c r="H3022" t="s">
        <v>140</v>
      </c>
      <c r="I3022" t="s">
        <v>10</v>
      </c>
      <c r="J3022" t="s">
        <v>6154</v>
      </c>
      <c r="K3022">
        <v>48</v>
      </c>
      <c r="L3022">
        <v>16204631</v>
      </c>
      <c r="M3022" t="s">
        <v>2145</v>
      </c>
      <c r="N3022">
        <v>18</v>
      </c>
      <c r="O3022">
        <v>101008.86656666669</v>
      </c>
      <c r="P3022" s="49" t="s">
        <v>33</v>
      </c>
      <c r="Q3022" s="49">
        <v>7360445</v>
      </c>
      <c r="R3022" s="49">
        <v>32.510452999999998</v>
      </c>
      <c r="S3022" s="49">
        <v>52.540310169999998</v>
      </c>
      <c r="T3022" s="49">
        <v>26.195472578768484</v>
      </c>
      <c r="U3022" s="49" t="s">
        <v>2146</v>
      </c>
      <c r="V3022" s="49">
        <v>0.40628822170719731</v>
      </c>
      <c r="W3022" s="49">
        <v>1.4636172159581</v>
      </c>
      <c r="X3022" s="49">
        <v>2.8030328200558698</v>
      </c>
      <c r="Y3022" s="49">
        <v>43.290577316265697</v>
      </c>
      <c r="Z3022" s="49">
        <v>0.42787999999999998</v>
      </c>
      <c r="AA3022" s="49">
        <v>144.40234570000001</v>
      </c>
      <c r="AB3022" s="49">
        <v>1.7927415840000001</v>
      </c>
      <c r="AC3022" s="51">
        <v>0.62276563761027282</v>
      </c>
      <c r="AD3022" s="53">
        <v>73604.45</v>
      </c>
      <c r="AE3022" s="51">
        <v>1.3723201051929157</v>
      </c>
      <c r="AF3022" s="51">
        <v>3.6378449102554149</v>
      </c>
      <c r="AG3022" s="51">
        <v>5.8882735478908231E-2</v>
      </c>
      <c r="AH3022" s="51">
        <v>2.8320931747202904E-2</v>
      </c>
      <c r="AI3022" s="51">
        <v>1.618615881972111E-2</v>
      </c>
      <c r="AJ3022" s="51">
        <v>4.1908088602794429E-2</v>
      </c>
      <c r="AK3022" s="51">
        <v>10.117475973106618</v>
      </c>
      <c r="AL3022" s="51">
        <v>6.0068646518278355</v>
      </c>
      <c r="AM3022" s="51">
        <v>14.228087294385405</v>
      </c>
    </row>
    <row r="3023" spans="1:39">
      <c r="A3023" t="s">
        <v>6189</v>
      </c>
      <c r="B3023">
        <v>8</v>
      </c>
      <c r="C3023" t="s">
        <v>6190</v>
      </c>
      <c r="D3023" t="s">
        <v>6153</v>
      </c>
      <c r="E3023" t="s">
        <v>137</v>
      </c>
      <c r="F3023" t="s">
        <v>138</v>
      </c>
      <c r="G3023" t="s">
        <v>139</v>
      </c>
      <c r="H3023" t="s">
        <v>140</v>
      </c>
      <c r="I3023" t="s">
        <v>10</v>
      </c>
      <c r="J3023" t="s">
        <v>6154</v>
      </c>
      <c r="K3023">
        <v>48</v>
      </c>
      <c r="L3023">
        <v>16204631</v>
      </c>
      <c r="M3023" t="s">
        <v>2145</v>
      </c>
      <c r="N3023">
        <v>19</v>
      </c>
      <c r="O3023">
        <v>106950.56460000003</v>
      </c>
      <c r="P3023" s="49" t="s">
        <v>33</v>
      </c>
      <c r="Q3023" s="49">
        <v>7360445</v>
      </c>
      <c r="R3023" s="49">
        <v>32.510452999999998</v>
      </c>
      <c r="S3023" s="49">
        <v>52.540310169999998</v>
      </c>
      <c r="T3023" s="49">
        <v>26.195472578768484</v>
      </c>
      <c r="U3023" s="49" t="s">
        <v>2146</v>
      </c>
      <c r="V3023" s="49">
        <v>0.40628822170719731</v>
      </c>
      <c r="W3023" s="49">
        <v>1.4636172159581</v>
      </c>
      <c r="X3023" s="49">
        <v>2.8030328200558698</v>
      </c>
      <c r="Y3023" s="49">
        <v>43.290577316265697</v>
      </c>
      <c r="Z3023" s="49">
        <v>0.42787999999999998</v>
      </c>
      <c r="AA3023" s="49">
        <v>144.40234570000001</v>
      </c>
      <c r="AB3023" s="49">
        <v>1.7927415840000001</v>
      </c>
      <c r="AC3023" s="51">
        <v>0.62276563761027282</v>
      </c>
      <c r="AD3023" s="53">
        <v>73604.45</v>
      </c>
      <c r="AE3023" s="51">
        <v>1.4530448172630872</v>
      </c>
      <c r="AF3023" s="51">
        <v>3.8518357873292626</v>
      </c>
      <c r="AG3023" s="51">
        <v>6.5231649992317217E-2</v>
      </c>
      <c r="AH3023" s="51">
        <v>2.9669089637022202E-2</v>
      </c>
      <c r="AI3023" s="51">
        <v>1.693521053179339E-2</v>
      </c>
      <c r="AJ3023" s="51">
        <v>4.1908088602794429E-2</v>
      </c>
      <c r="AK3023" s="51">
        <v>10.585685434283539</v>
      </c>
      <c r="AL3023" s="51">
        <v>6.2848461236366999</v>
      </c>
      <c r="AM3023" s="51">
        <v>14.88652474493038</v>
      </c>
    </row>
    <row r="3024" spans="1:39">
      <c r="A3024" t="s">
        <v>6191</v>
      </c>
      <c r="B3024">
        <v>8</v>
      </c>
      <c r="C3024" t="s">
        <v>6192</v>
      </c>
      <c r="D3024" t="s">
        <v>6153</v>
      </c>
      <c r="E3024" t="s">
        <v>137</v>
      </c>
      <c r="F3024" t="s">
        <v>138</v>
      </c>
      <c r="G3024" t="s">
        <v>139</v>
      </c>
      <c r="H3024" t="s">
        <v>140</v>
      </c>
      <c r="I3024" t="s">
        <v>10</v>
      </c>
      <c r="J3024" t="s">
        <v>6154</v>
      </c>
      <c r="K3024">
        <v>48</v>
      </c>
      <c r="L3024">
        <v>16204631</v>
      </c>
      <c r="M3024" t="s">
        <v>2145</v>
      </c>
      <c r="N3024">
        <v>20</v>
      </c>
      <c r="O3024">
        <v>112892.26263333336</v>
      </c>
      <c r="P3024" s="49" t="s">
        <v>33</v>
      </c>
      <c r="Q3024" s="49">
        <v>7360445</v>
      </c>
      <c r="R3024" s="49">
        <v>32.510452999999998</v>
      </c>
      <c r="S3024" s="49">
        <v>52.540310169999998</v>
      </c>
      <c r="T3024" s="49">
        <v>26.195472578768484</v>
      </c>
      <c r="U3024" s="49" t="s">
        <v>2146</v>
      </c>
      <c r="V3024" s="49">
        <v>0.40628822170719731</v>
      </c>
      <c r="W3024" s="49">
        <v>1.4636172159581</v>
      </c>
      <c r="X3024" s="49">
        <v>2.8030328200558698</v>
      </c>
      <c r="Y3024" s="49">
        <v>43.290577316265697</v>
      </c>
      <c r="Z3024" s="49">
        <v>0.42787999999999998</v>
      </c>
      <c r="AA3024" s="49">
        <v>144.40234570000001</v>
      </c>
      <c r="AB3024" s="49">
        <v>1.7927415840000001</v>
      </c>
      <c r="AC3024" s="51">
        <v>0.62276563761027282</v>
      </c>
      <c r="AD3024" s="53">
        <v>73604.45</v>
      </c>
      <c r="AE3024" s="51">
        <v>1.5337695293332585</v>
      </c>
      <c r="AF3024" s="51">
        <v>4.0658266644031098</v>
      </c>
      <c r="AG3024" s="51">
        <v>7.1865521444339081E-2</v>
      </c>
      <c r="AH3024" s="51">
        <v>3.1000720884622322E-2</v>
      </c>
      <c r="AI3024" s="51">
        <v>1.7675500550363332E-2</v>
      </c>
      <c r="AJ3024" s="51">
        <v>4.1908088602794429E-2</v>
      </c>
      <c r="AK3024" s="51">
        <v>11.0484182271242</v>
      </c>
      <c r="AL3024" s="51">
        <v>6.5595760329485229</v>
      </c>
      <c r="AM3024" s="51">
        <v>15.537260421299878</v>
      </c>
    </row>
    <row r="3025" spans="1:39">
      <c r="A3025" t="s">
        <v>6193</v>
      </c>
      <c r="B3025">
        <v>8</v>
      </c>
      <c r="C3025" t="s">
        <v>6194</v>
      </c>
      <c r="D3025" t="s">
        <v>6153</v>
      </c>
      <c r="E3025" t="s">
        <v>137</v>
      </c>
      <c r="F3025" t="s">
        <v>138</v>
      </c>
      <c r="G3025" t="s">
        <v>139</v>
      </c>
      <c r="H3025" t="s">
        <v>140</v>
      </c>
      <c r="I3025" t="s">
        <v>10</v>
      </c>
      <c r="J3025" t="s">
        <v>6154</v>
      </c>
      <c r="K3025">
        <v>48</v>
      </c>
      <c r="L3025">
        <v>16204631</v>
      </c>
      <c r="M3025" t="s">
        <v>2145</v>
      </c>
      <c r="N3025">
        <v>21</v>
      </c>
      <c r="O3025">
        <v>118833.9606666667</v>
      </c>
      <c r="P3025" s="49" t="s">
        <v>33</v>
      </c>
      <c r="Q3025" s="49">
        <v>7360445</v>
      </c>
      <c r="R3025" s="49">
        <v>32.510452999999998</v>
      </c>
      <c r="S3025" s="49">
        <v>52.540310169999998</v>
      </c>
      <c r="T3025" s="49">
        <v>26.195472578768484</v>
      </c>
      <c r="U3025" s="49" t="s">
        <v>2146</v>
      </c>
      <c r="V3025" s="49">
        <v>0.40628822170719731</v>
      </c>
      <c r="W3025" s="49">
        <v>1.4636172159581</v>
      </c>
      <c r="X3025" s="49">
        <v>2.8030328200558698</v>
      </c>
      <c r="Y3025" s="49">
        <v>43.290577316265697</v>
      </c>
      <c r="Z3025" s="49">
        <v>0.42787999999999998</v>
      </c>
      <c r="AA3025" s="49">
        <v>144.40234570000001</v>
      </c>
      <c r="AB3025" s="49">
        <v>1.7927415840000001</v>
      </c>
      <c r="AC3025" s="51">
        <v>0.62276563761027282</v>
      </c>
      <c r="AD3025" s="53">
        <v>73604.45</v>
      </c>
      <c r="AE3025" s="51">
        <v>1.61449424140343</v>
      </c>
      <c r="AF3025" s="51">
        <v>4.2798175414769579</v>
      </c>
      <c r="AG3025" s="51">
        <v>7.8781031237202231E-2</v>
      </c>
      <c r="AH3025" s="51">
        <v>3.2316844004880697E-2</v>
      </c>
      <c r="AI3025" s="51">
        <v>1.8407567723089203E-2</v>
      </c>
      <c r="AJ3025" s="51">
        <v>4.1908088602794429E-2</v>
      </c>
      <c r="AK3025" s="51">
        <v>11.506011168923946</v>
      </c>
      <c r="AL3025" s="51">
        <v>6.8312543521586857</v>
      </c>
      <c r="AM3025" s="51">
        <v>16.180767985689208</v>
      </c>
    </row>
    <row r="3026" spans="1:39">
      <c r="A3026" t="s">
        <v>6195</v>
      </c>
      <c r="B3026">
        <v>8</v>
      </c>
      <c r="C3026" t="s">
        <v>6196</v>
      </c>
      <c r="D3026" t="s">
        <v>6153</v>
      </c>
      <c r="E3026" t="s">
        <v>137</v>
      </c>
      <c r="F3026" t="s">
        <v>138</v>
      </c>
      <c r="G3026" t="s">
        <v>139</v>
      </c>
      <c r="H3026" t="s">
        <v>140</v>
      </c>
      <c r="I3026" t="s">
        <v>10</v>
      </c>
      <c r="J3026" t="s">
        <v>6154</v>
      </c>
      <c r="K3026">
        <v>48</v>
      </c>
      <c r="L3026">
        <v>16204631</v>
      </c>
      <c r="M3026" t="s">
        <v>2145</v>
      </c>
      <c r="N3026">
        <v>22</v>
      </c>
      <c r="O3026">
        <v>124775.65870000003</v>
      </c>
      <c r="P3026" s="49" t="s">
        <v>33</v>
      </c>
      <c r="Q3026" s="49">
        <v>7360445</v>
      </c>
      <c r="R3026" s="49">
        <v>32.510452999999998</v>
      </c>
      <c r="S3026" s="49">
        <v>52.540310169999998</v>
      </c>
      <c r="T3026" s="49">
        <v>26.195472578768484</v>
      </c>
      <c r="U3026" s="49" t="s">
        <v>2146</v>
      </c>
      <c r="V3026" s="49">
        <v>0.40628822170719731</v>
      </c>
      <c r="W3026" s="49">
        <v>1.4636172159581</v>
      </c>
      <c r="X3026" s="49">
        <v>2.8030328200558698</v>
      </c>
      <c r="Y3026" s="49">
        <v>43.290577316265697</v>
      </c>
      <c r="Z3026" s="49">
        <v>0.42787999999999998</v>
      </c>
      <c r="AA3026" s="49">
        <v>144.40234570000001</v>
      </c>
      <c r="AB3026" s="49">
        <v>1.7927415840000001</v>
      </c>
      <c r="AC3026" s="51">
        <v>0.62276563761027282</v>
      </c>
      <c r="AD3026" s="53">
        <v>73604.45</v>
      </c>
      <c r="AE3026" s="51">
        <v>1.6952189534736015</v>
      </c>
      <c r="AF3026" s="51">
        <v>4.493808418550806</v>
      </c>
      <c r="AG3026" s="51">
        <v>8.597505377758051E-2</v>
      </c>
      <c r="AH3026" s="51">
        <v>3.361836092617923E-2</v>
      </c>
      <c r="AI3026" s="51">
        <v>1.9131891208950633E-2</v>
      </c>
      <c r="AJ3026" s="51">
        <v>4.1908088602794429E-2</v>
      </c>
      <c r="AK3026" s="51">
        <v>11.958763767399075</v>
      </c>
      <c r="AL3026" s="51">
        <v>7.1000589025260412</v>
      </c>
      <c r="AM3026" s="51">
        <v>16.81746863227211</v>
      </c>
    </row>
    <row r="3027" spans="1:39">
      <c r="A3027" t="s">
        <v>6197</v>
      </c>
      <c r="B3027">
        <v>8</v>
      </c>
      <c r="C3027" t="s">
        <v>6198</v>
      </c>
      <c r="D3027" t="s">
        <v>6153</v>
      </c>
      <c r="E3027" t="s">
        <v>137</v>
      </c>
      <c r="F3027" t="s">
        <v>138</v>
      </c>
      <c r="G3027" t="s">
        <v>139</v>
      </c>
      <c r="H3027" t="s">
        <v>140</v>
      </c>
      <c r="I3027" t="s">
        <v>10</v>
      </c>
      <c r="J3027" t="s">
        <v>6154</v>
      </c>
      <c r="K3027">
        <v>48</v>
      </c>
      <c r="L3027">
        <v>16204631</v>
      </c>
      <c r="M3027" t="s">
        <v>2145</v>
      </c>
      <c r="N3027">
        <v>23</v>
      </c>
      <c r="O3027">
        <v>130717.35673333336</v>
      </c>
      <c r="P3027" s="49" t="s">
        <v>33</v>
      </c>
      <c r="Q3027" s="49">
        <v>7360445</v>
      </c>
      <c r="R3027" s="49">
        <v>32.510452999999998</v>
      </c>
      <c r="S3027" s="49">
        <v>52.540310169999998</v>
      </c>
      <c r="T3027" s="49">
        <v>26.195472578768484</v>
      </c>
      <c r="U3027" s="49" t="s">
        <v>2146</v>
      </c>
      <c r="V3027" s="49">
        <v>0.40628822170719731</v>
      </c>
      <c r="W3027" s="49">
        <v>1.4636172159581</v>
      </c>
      <c r="X3027" s="49">
        <v>2.8030328200558698</v>
      </c>
      <c r="Y3027" s="49">
        <v>43.290577316265697</v>
      </c>
      <c r="Z3027" s="49">
        <v>0.42787999999999998</v>
      </c>
      <c r="AA3027" s="49">
        <v>144.40234570000001</v>
      </c>
      <c r="AB3027" s="49">
        <v>1.7927415840000001</v>
      </c>
      <c r="AC3027" s="51">
        <v>0.62276563761027282</v>
      </c>
      <c r="AD3027" s="53">
        <v>73604.45</v>
      </c>
      <c r="AE3027" s="51">
        <v>1.775943665543773</v>
      </c>
      <c r="AF3027" s="51">
        <v>4.7077992956246542</v>
      </c>
      <c r="AG3027" s="51">
        <v>9.3444635429662637E-2</v>
      </c>
      <c r="AH3027" s="51">
        <v>3.4906075222563712E-2</v>
      </c>
      <c r="AI3027" s="51">
        <v>1.9848899573205774E-2</v>
      </c>
      <c r="AJ3027" s="51">
        <v>4.1908088602794429E-2</v>
      </c>
      <c r="AK3027" s="51">
        <v>12.406943905668154</v>
      </c>
      <c r="AL3027" s="51">
        <v>7.3661487294132906</v>
      </c>
      <c r="AM3027" s="51">
        <v>17.447739081923018</v>
      </c>
    </row>
    <row r="3028" spans="1:39">
      <c r="A3028" t="s">
        <v>6199</v>
      </c>
      <c r="B3028">
        <v>8</v>
      </c>
      <c r="C3028" t="s">
        <v>6200</v>
      </c>
      <c r="D3028" t="s">
        <v>6153</v>
      </c>
      <c r="E3028" t="s">
        <v>137</v>
      </c>
      <c r="F3028" t="s">
        <v>138</v>
      </c>
      <c r="G3028" t="s">
        <v>139</v>
      </c>
      <c r="H3028" t="s">
        <v>140</v>
      </c>
      <c r="I3028" t="s">
        <v>10</v>
      </c>
      <c r="J3028" t="s">
        <v>6154</v>
      </c>
      <c r="K3028">
        <v>48</v>
      </c>
      <c r="L3028">
        <v>16204631</v>
      </c>
      <c r="M3028" t="s">
        <v>2145</v>
      </c>
      <c r="N3028">
        <v>24</v>
      </c>
      <c r="O3028">
        <v>136659.0547666667</v>
      </c>
      <c r="P3028" s="49" t="s">
        <v>33</v>
      </c>
      <c r="Q3028" s="49">
        <v>7360445</v>
      </c>
      <c r="R3028" s="49">
        <v>32.510452999999998</v>
      </c>
      <c r="S3028" s="49">
        <v>52.540310169999998</v>
      </c>
      <c r="T3028" s="49">
        <v>26.195472578768484</v>
      </c>
      <c r="U3028" s="49" t="s">
        <v>2146</v>
      </c>
      <c r="V3028" s="49">
        <v>0.40628822170719731</v>
      </c>
      <c r="W3028" s="49">
        <v>1.4636172159581</v>
      </c>
      <c r="X3028" s="49">
        <v>2.8030328200558698</v>
      </c>
      <c r="Y3028" s="49">
        <v>43.290577316265697</v>
      </c>
      <c r="Z3028" s="49">
        <v>0.42787999999999998</v>
      </c>
      <c r="AA3028" s="49">
        <v>144.40234570000001</v>
      </c>
      <c r="AB3028" s="49">
        <v>1.7927415840000001</v>
      </c>
      <c r="AC3028" s="51">
        <v>0.62276563761027282</v>
      </c>
      <c r="AD3028" s="53">
        <v>73604.45</v>
      </c>
      <c r="AE3028" s="51">
        <v>1.8566683776139445</v>
      </c>
      <c r="AF3028" s="51">
        <v>4.9217901726985014</v>
      </c>
      <c r="AG3028" s="51">
        <v>0.10118697660727424</v>
      </c>
      <c r="AH3028" s="51">
        <v>3.6180706782839911E-2</v>
      </c>
      <c r="AI3028" s="51">
        <v>2.0558978147537689E-2</v>
      </c>
      <c r="AJ3028" s="51">
        <v>4.1908088602794429E-2</v>
      </c>
      <c r="AK3028" s="51">
        <v>12.85079244285585</v>
      </c>
      <c r="AL3028" s="51">
        <v>7.6296668337196571</v>
      </c>
      <c r="AM3028" s="51">
        <v>18.071918051992046</v>
      </c>
    </row>
    <row r="3029" spans="1:39">
      <c r="A3029" t="s">
        <v>6201</v>
      </c>
      <c r="B3029">
        <v>8</v>
      </c>
      <c r="C3029" t="s">
        <v>6202</v>
      </c>
      <c r="D3029" t="s">
        <v>6153</v>
      </c>
      <c r="E3029" t="s">
        <v>137</v>
      </c>
      <c r="F3029" t="s">
        <v>138</v>
      </c>
      <c r="G3029" t="s">
        <v>139</v>
      </c>
      <c r="H3029" t="s">
        <v>140</v>
      </c>
      <c r="I3029" t="s">
        <v>10</v>
      </c>
      <c r="J3029" t="s">
        <v>6154</v>
      </c>
      <c r="K3029">
        <v>48</v>
      </c>
      <c r="L3029">
        <v>16204631</v>
      </c>
      <c r="M3029" t="s">
        <v>2145</v>
      </c>
      <c r="N3029">
        <v>25</v>
      </c>
      <c r="O3029">
        <v>142600.75280000005</v>
      </c>
      <c r="P3029" s="49" t="s">
        <v>33</v>
      </c>
      <c r="Q3029" s="49">
        <v>7360445</v>
      </c>
      <c r="R3029" s="49">
        <v>32.510452999999998</v>
      </c>
      <c r="S3029" s="49">
        <v>52.540310169999998</v>
      </c>
      <c r="T3029" s="49">
        <v>26.195472578768484</v>
      </c>
      <c r="U3029" s="49" t="s">
        <v>2146</v>
      </c>
      <c r="V3029" s="49">
        <v>0.40628822170719731</v>
      </c>
      <c r="W3029" s="49">
        <v>1.4636172159581</v>
      </c>
      <c r="X3029" s="49">
        <v>2.8030328200558698</v>
      </c>
      <c r="Y3029" s="49">
        <v>43.290577316265697</v>
      </c>
      <c r="Z3029" s="49">
        <v>0.42787999999999998</v>
      </c>
      <c r="AA3029" s="49">
        <v>144.40234570000001</v>
      </c>
      <c r="AB3029" s="49">
        <v>1.7927415840000001</v>
      </c>
      <c r="AC3029" s="51">
        <v>0.62276563761027282</v>
      </c>
      <c r="AD3029" s="53">
        <v>73604.45</v>
      </c>
      <c r="AE3029" s="51">
        <v>1.9373930896841163</v>
      </c>
      <c r="AF3029" s="51">
        <v>5.1357810497723504</v>
      </c>
      <c r="AG3029" s="51">
        <v>0.10919941641872724</v>
      </c>
      <c r="AH3029" s="51">
        <v>3.7442903739713526E-2</v>
      </c>
      <c r="AI3029" s="51">
        <v>2.1262475047211685E-2</v>
      </c>
      <c r="AJ3029" s="51">
        <v>4.1908088602794429E-2</v>
      </c>
      <c r="AK3029" s="51">
        <v>13.290526975235119</v>
      </c>
      <c r="AL3029" s="51">
        <v>7.890742404915307</v>
      </c>
      <c r="AM3029" s="51">
        <v>18.690311545554934</v>
      </c>
    </row>
    <row r="3030" spans="1:39">
      <c r="A3030" t="s">
        <v>6203</v>
      </c>
      <c r="B3030">
        <v>8</v>
      </c>
      <c r="C3030" t="s">
        <v>6204</v>
      </c>
      <c r="D3030" t="s">
        <v>6153</v>
      </c>
      <c r="E3030" t="s">
        <v>137</v>
      </c>
      <c r="F3030" t="s">
        <v>138</v>
      </c>
      <c r="G3030" t="s">
        <v>139</v>
      </c>
      <c r="H3030" t="s">
        <v>140</v>
      </c>
      <c r="I3030" t="s">
        <v>10</v>
      </c>
      <c r="J3030" t="s">
        <v>6154</v>
      </c>
      <c r="K3030">
        <v>48</v>
      </c>
      <c r="L3030">
        <v>16204631</v>
      </c>
      <c r="M3030" t="s">
        <v>2145</v>
      </c>
      <c r="N3030">
        <v>26</v>
      </c>
      <c r="O3030">
        <v>148542.45083333339</v>
      </c>
      <c r="P3030" s="49" t="s">
        <v>33</v>
      </c>
      <c r="Q3030" s="49">
        <v>7360445</v>
      </c>
      <c r="R3030" s="49">
        <v>32.510452999999998</v>
      </c>
      <c r="S3030" s="49">
        <v>52.540310169999998</v>
      </c>
      <c r="T3030" s="49">
        <v>26.195472578768484</v>
      </c>
      <c r="U3030" s="49" t="s">
        <v>2146</v>
      </c>
      <c r="V3030" s="49">
        <v>0.40628822170719731</v>
      </c>
      <c r="W3030" s="49">
        <v>1.4636172159581</v>
      </c>
      <c r="X3030" s="49">
        <v>2.8030328200558698</v>
      </c>
      <c r="Y3030" s="49">
        <v>43.290577316265697</v>
      </c>
      <c r="Z3030" s="49">
        <v>0.42787999999999998</v>
      </c>
      <c r="AA3030" s="49">
        <v>144.40234570000001</v>
      </c>
      <c r="AB3030" s="49">
        <v>1.7927415840000001</v>
      </c>
      <c r="AC3030" s="51">
        <v>0.62276563761027282</v>
      </c>
      <c r="AD3030" s="53">
        <v>73604.45</v>
      </c>
      <c r="AE3030" s="51">
        <v>2.018117801754288</v>
      </c>
      <c r="AF3030" s="51">
        <v>5.3497719268461985</v>
      </c>
      <c r="AG3030" s="51">
        <v>0.11747941940799329</v>
      </c>
      <c r="AH3030" s="51">
        <v>3.869325226611707E-2</v>
      </c>
      <c r="AI3030" s="51">
        <v>2.1959706135967903E-2</v>
      </c>
      <c r="AJ3030" s="51">
        <v>4.1908088602794429E-2</v>
      </c>
      <c r="AK3030" s="51">
        <v>13.726344939630673</v>
      </c>
      <c r="AL3030" s="51">
        <v>8.149492663568541</v>
      </c>
      <c r="AM3030" s="51">
        <v>19.303197215692808</v>
      </c>
    </row>
    <row r="3031" spans="1:39">
      <c r="A3031" t="s">
        <v>6205</v>
      </c>
      <c r="B3031">
        <v>8</v>
      </c>
      <c r="C3031" t="s">
        <v>6206</v>
      </c>
      <c r="D3031" t="s">
        <v>6153</v>
      </c>
      <c r="E3031" t="s">
        <v>137</v>
      </c>
      <c r="F3031" t="s">
        <v>138</v>
      </c>
      <c r="G3031" t="s">
        <v>139</v>
      </c>
      <c r="H3031" t="s">
        <v>140</v>
      </c>
      <c r="I3031" t="s">
        <v>10</v>
      </c>
      <c r="J3031" t="s">
        <v>6154</v>
      </c>
      <c r="K3031">
        <v>48</v>
      </c>
      <c r="L3031">
        <v>16204631</v>
      </c>
      <c r="M3031" t="s">
        <v>2145</v>
      </c>
      <c r="N3031">
        <v>27</v>
      </c>
      <c r="O3031">
        <v>154484.14886666674</v>
      </c>
      <c r="P3031" s="49" t="s">
        <v>33</v>
      </c>
      <c r="Q3031" s="49">
        <v>7360445</v>
      </c>
      <c r="R3031" s="49">
        <v>32.510452999999998</v>
      </c>
      <c r="S3031" s="49">
        <v>52.540310169999998</v>
      </c>
      <c r="T3031" s="49">
        <v>26.195472578768484</v>
      </c>
      <c r="U3031" s="49" t="s">
        <v>2146</v>
      </c>
      <c r="V3031" s="49">
        <v>0.40628822170719731</v>
      </c>
      <c r="W3031" s="49">
        <v>1.4636172159581</v>
      </c>
      <c r="X3031" s="49">
        <v>2.8030328200558698</v>
      </c>
      <c r="Y3031" s="49">
        <v>43.290577316265697</v>
      </c>
      <c r="Z3031" s="49">
        <v>0.42787999999999998</v>
      </c>
      <c r="AA3031" s="49">
        <v>144.40234570000001</v>
      </c>
      <c r="AB3031" s="49">
        <v>1.7927415840000001</v>
      </c>
      <c r="AC3031" s="51">
        <v>0.62276563761027282</v>
      </c>
      <c r="AD3031" s="53">
        <v>73604.45</v>
      </c>
      <c r="AE3031" s="51">
        <v>2.0988425138244597</v>
      </c>
      <c r="AF3031" s="51">
        <v>5.5637628039200475</v>
      </c>
      <c r="AG3031" s="51">
        <v>0.12602456403263823</v>
      </c>
      <c r="AH3031" s="51">
        <v>3.9932284691258021E-2</v>
      </c>
      <c r="AI3031" s="51">
        <v>2.2650959157325217E-2</v>
      </c>
      <c r="AJ3031" s="51">
        <v>4.1908088602794429E-2</v>
      </c>
      <c r="AK3031" s="51">
        <v>14.158426195771499</v>
      </c>
      <c r="AL3031" s="51">
        <v>8.4060243945188979</v>
      </c>
      <c r="AM3031" s="51">
        <v>19.9108279970241</v>
      </c>
    </row>
    <row r="3032" spans="1:39">
      <c r="A3032" t="s">
        <v>6207</v>
      </c>
      <c r="B3032">
        <v>8</v>
      </c>
      <c r="C3032" t="s">
        <v>6208</v>
      </c>
      <c r="D3032" t="s">
        <v>6153</v>
      </c>
      <c r="E3032" t="s">
        <v>137</v>
      </c>
      <c r="F3032" t="s">
        <v>138</v>
      </c>
      <c r="G3032" t="s">
        <v>139</v>
      </c>
      <c r="H3032" t="s">
        <v>140</v>
      </c>
      <c r="I3032" t="s">
        <v>10</v>
      </c>
      <c r="J3032" t="s">
        <v>6154</v>
      </c>
      <c r="K3032">
        <v>48</v>
      </c>
      <c r="L3032">
        <v>16204631</v>
      </c>
      <c r="M3032" t="s">
        <v>2145</v>
      </c>
      <c r="N3032">
        <v>28</v>
      </c>
      <c r="O3032">
        <v>160425.84690000009</v>
      </c>
      <c r="P3032" s="49" t="s">
        <v>33</v>
      </c>
      <c r="Q3032" s="49">
        <v>7360445</v>
      </c>
      <c r="R3032" s="49">
        <v>32.510452999999998</v>
      </c>
      <c r="S3032" s="49">
        <v>52.540310169999998</v>
      </c>
      <c r="T3032" s="49">
        <v>26.195472578768484</v>
      </c>
      <c r="U3032" s="49" t="s">
        <v>2146</v>
      </c>
      <c r="V3032" s="49">
        <v>0.40628822170719731</v>
      </c>
      <c r="W3032" s="49">
        <v>1.4636172159581</v>
      </c>
      <c r="X3032" s="49">
        <v>2.8030328200558698</v>
      </c>
      <c r="Y3032" s="49">
        <v>43.290577316265697</v>
      </c>
      <c r="Z3032" s="49">
        <v>0.42787999999999998</v>
      </c>
      <c r="AA3032" s="49">
        <v>144.40234570000001</v>
      </c>
      <c r="AB3032" s="49">
        <v>1.7927415840000001</v>
      </c>
      <c r="AC3032" s="51">
        <v>0.62276563761027282</v>
      </c>
      <c r="AD3032" s="53">
        <v>73604.45</v>
      </c>
      <c r="AE3032" s="51">
        <v>2.1795672258946315</v>
      </c>
      <c r="AF3032" s="51">
        <v>5.7777536809938956</v>
      </c>
      <c r="AG3032" s="51">
        <v>0.13483253259220151</v>
      </c>
      <c r="AH3032" s="51">
        <v>4.1160486278691497E-2</v>
      </c>
      <c r="AI3032" s="51">
        <v>2.3336497198857303E-2</v>
      </c>
      <c r="AJ3032" s="51">
        <v>4.1908088602794429E-2</v>
      </c>
      <c r="AK3032" s="51">
        <v>14.586935191704541</v>
      </c>
      <c r="AL3032" s="51">
        <v>8.6604352325087675</v>
      </c>
      <c r="AM3032" s="51">
        <v>20.513435150900317</v>
      </c>
    </row>
    <row r="3033" spans="1:39">
      <c r="A3033" t="s">
        <v>6209</v>
      </c>
      <c r="B3033">
        <v>8</v>
      </c>
      <c r="C3033" t="s">
        <v>6210</v>
      </c>
      <c r="D3033" t="s">
        <v>6153</v>
      </c>
      <c r="E3033" t="s">
        <v>137</v>
      </c>
      <c r="F3033" t="s">
        <v>138</v>
      </c>
      <c r="G3033" t="s">
        <v>139</v>
      </c>
      <c r="H3033" t="s">
        <v>140</v>
      </c>
      <c r="I3033" t="s">
        <v>10</v>
      </c>
      <c r="J3033" t="s">
        <v>6154</v>
      </c>
      <c r="K3033">
        <v>48</v>
      </c>
      <c r="L3033">
        <v>16204631</v>
      </c>
      <c r="M3033" t="s">
        <v>2145</v>
      </c>
      <c r="N3033">
        <v>29</v>
      </c>
      <c r="O3033">
        <v>166367.54493333344</v>
      </c>
      <c r="P3033" s="49" t="s">
        <v>33</v>
      </c>
      <c r="Q3033" s="49">
        <v>7360445</v>
      </c>
      <c r="R3033" s="49">
        <v>32.510452999999998</v>
      </c>
      <c r="S3033" s="49">
        <v>52.540310169999998</v>
      </c>
      <c r="T3033" s="49">
        <v>26.195472578768484</v>
      </c>
      <c r="U3033" s="49" t="s">
        <v>2146</v>
      </c>
      <c r="V3033" s="49">
        <v>0.40628822170719731</v>
      </c>
      <c r="W3033" s="49">
        <v>1.4636172159581</v>
      </c>
      <c r="X3033" s="49">
        <v>2.8030328200558698</v>
      </c>
      <c r="Y3033" s="49">
        <v>43.290577316265697</v>
      </c>
      <c r="Z3033" s="49">
        <v>0.42787999999999998</v>
      </c>
      <c r="AA3033" s="49">
        <v>144.40234570000001</v>
      </c>
      <c r="AB3033" s="49">
        <v>1.7927415840000001</v>
      </c>
      <c r="AC3033" s="51">
        <v>0.62276563761027282</v>
      </c>
      <c r="AD3033" s="53">
        <v>73604.45</v>
      </c>
      <c r="AE3033" s="51">
        <v>2.2602919379648032</v>
      </c>
      <c r="AF3033" s="51">
        <v>5.9917445580677446</v>
      </c>
      <c r="AG3033" s="51">
        <v>0.14390110237712478</v>
      </c>
      <c r="AH3033" s="51">
        <v>4.2378300930060994E-2</v>
      </c>
      <c r="AI3033" s="51">
        <v>2.4016561617828867E-2</v>
      </c>
      <c r="AJ3033" s="51">
        <v>4.1908088602794429E-2</v>
      </c>
      <c r="AK3033" s="51">
        <v>15.012022792521005</v>
      </c>
      <c r="AL3033" s="51">
        <v>8.9128147479197324</v>
      </c>
      <c r="AM3033" s="51">
        <v>21.111230837122282</v>
      </c>
    </row>
    <row r="3034" spans="1:39">
      <c r="A3034" t="s">
        <v>6211</v>
      </c>
      <c r="B3034">
        <v>8</v>
      </c>
      <c r="C3034" t="s">
        <v>6212</v>
      </c>
      <c r="D3034" t="s">
        <v>6153</v>
      </c>
      <c r="E3034" t="s">
        <v>137</v>
      </c>
      <c r="F3034" t="s">
        <v>138</v>
      </c>
      <c r="G3034" t="s">
        <v>139</v>
      </c>
      <c r="H3034" t="s">
        <v>140</v>
      </c>
      <c r="I3034" t="s">
        <v>10</v>
      </c>
      <c r="J3034" t="s">
        <v>6154</v>
      </c>
      <c r="K3034">
        <v>48</v>
      </c>
      <c r="L3034">
        <v>16204631</v>
      </c>
      <c r="M3034" t="s">
        <v>2145</v>
      </c>
      <c r="N3034">
        <v>30</v>
      </c>
      <c r="O3034">
        <v>172309.24296666679</v>
      </c>
      <c r="P3034" s="49" t="s">
        <v>33</v>
      </c>
      <c r="Q3034" s="49">
        <v>7360445</v>
      </c>
      <c r="R3034" s="49">
        <v>32.510452999999998</v>
      </c>
      <c r="S3034" s="49">
        <v>52.540310169999998</v>
      </c>
      <c r="T3034" s="49">
        <v>26.195472578768484</v>
      </c>
      <c r="U3034" s="49" t="s">
        <v>2146</v>
      </c>
      <c r="V3034" s="49">
        <v>0.40628822170719731</v>
      </c>
      <c r="W3034" s="49">
        <v>1.4636172159581</v>
      </c>
      <c r="X3034" s="49">
        <v>2.8030328200558698</v>
      </c>
      <c r="Y3034" s="49">
        <v>43.290577316265697</v>
      </c>
      <c r="Z3034" s="49">
        <v>0.42787999999999998</v>
      </c>
      <c r="AA3034" s="49">
        <v>144.40234570000001</v>
      </c>
      <c r="AB3034" s="49">
        <v>1.7927415840000001</v>
      </c>
      <c r="AC3034" s="51">
        <v>0.62276563761027282</v>
      </c>
      <c r="AD3034" s="53">
        <v>73604.45</v>
      </c>
      <c r="AE3034" s="51">
        <v>2.3410166500349749</v>
      </c>
      <c r="AF3034" s="51">
        <v>6.2057354351415928</v>
      </c>
      <c r="AG3034" s="51">
        <v>0.15322813785151257</v>
      </c>
      <c r="AH3034" s="51">
        <v>4.3586136016298661E-2</v>
      </c>
      <c r="AI3034" s="51">
        <v>2.4691374528120928E-2</v>
      </c>
      <c r="AJ3034" s="51">
        <v>4.1908088602794429E-2</v>
      </c>
      <c r="AK3034" s="51">
        <v>15.433827834857771</v>
      </c>
      <c r="AL3034" s="51">
        <v>9.1632453696983642</v>
      </c>
      <c r="AM3034" s="51">
        <v>21.70441030001718</v>
      </c>
    </row>
    <row r="3035" spans="1:39">
      <c r="A3035" t="s">
        <v>6213</v>
      </c>
      <c r="B3035">
        <v>8</v>
      </c>
      <c r="C3035" t="s">
        <v>6214</v>
      </c>
      <c r="D3035" t="s">
        <v>6153</v>
      </c>
      <c r="E3035" t="s">
        <v>137</v>
      </c>
      <c r="F3035" t="s">
        <v>138</v>
      </c>
      <c r="G3035" t="s">
        <v>139</v>
      </c>
      <c r="H3035" t="s">
        <v>140</v>
      </c>
      <c r="I3035" t="s">
        <v>10</v>
      </c>
      <c r="J3035" t="s">
        <v>6154</v>
      </c>
      <c r="K3035">
        <v>48</v>
      </c>
      <c r="L3035">
        <v>16204631</v>
      </c>
      <c r="M3035" t="s">
        <v>2145</v>
      </c>
      <c r="N3035">
        <v>31</v>
      </c>
      <c r="O3035">
        <v>178250.94100000014</v>
      </c>
      <c r="P3035" s="49" t="s">
        <v>33</v>
      </c>
      <c r="Q3035" s="49">
        <v>7360445</v>
      </c>
      <c r="R3035" s="49">
        <v>32.510452999999998</v>
      </c>
      <c r="S3035" s="49">
        <v>52.540310169999998</v>
      </c>
      <c r="T3035" s="49">
        <v>26.195472578768484</v>
      </c>
      <c r="U3035" s="49" t="s">
        <v>2146</v>
      </c>
      <c r="V3035" s="49">
        <v>0.40628822170719731</v>
      </c>
      <c r="W3035" s="49">
        <v>1.4636172159581</v>
      </c>
      <c r="X3035" s="49">
        <v>2.8030328200558698</v>
      </c>
      <c r="Y3035" s="49">
        <v>43.290577316265697</v>
      </c>
      <c r="Z3035" s="49">
        <v>0.42787999999999998</v>
      </c>
      <c r="AA3035" s="49">
        <v>144.40234570000001</v>
      </c>
      <c r="AB3035" s="49">
        <v>1.7927415840000001</v>
      </c>
      <c r="AC3035" s="51">
        <v>0.62276563761027282</v>
      </c>
      <c r="AD3035" s="53">
        <v>73604.45</v>
      </c>
      <c r="AE3035" s="51">
        <v>2.4217413621051462</v>
      </c>
      <c r="AF3035" s="51">
        <v>6.41972631221544</v>
      </c>
      <c r="AG3035" s="51">
        <v>0.16281158371738269</v>
      </c>
      <c r="AH3035" s="51">
        <v>4.4784366496908742E-2</v>
      </c>
      <c r="AI3035" s="51">
        <v>2.5361140927080521E-2</v>
      </c>
      <c r="AJ3035" s="51">
        <v>4.1908088602794429E-2</v>
      </c>
      <c r="AK3035" s="51">
        <v>15.852478456326502</v>
      </c>
      <c r="AL3035" s="51">
        <v>9.4118031746539508</v>
      </c>
      <c r="AM3035" s="51">
        <v>22.293153737999056</v>
      </c>
    </row>
    <row r="3036" spans="1:39">
      <c r="A3036" t="s">
        <v>6215</v>
      </c>
      <c r="B3036">
        <v>8</v>
      </c>
      <c r="C3036" t="s">
        <v>6216</v>
      </c>
      <c r="D3036" t="s">
        <v>6153</v>
      </c>
      <c r="E3036" t="s">
        <v>137</v>
      </c>
      <c r="F3036" t="s">
        <v>138</v>
      </c>
      <c r="G3036" t="s">
        <v>139</v>
      </c>
      <c r="H3036" t="s">
        <v>140</v>
      </c>
      <c r="I3036" t="s">
        <v>10</v>
      </c>
      <c r="J3036" t="s">
        <v>6154</v>
      </c>
      <c r="K3036">
        <v>48</v>
      </c>
      <c r="L3036">
        <v>16204631</v>
      </c>
      <c r="M3036" t="s">
        <v>2145</v>
      </c>
      <c r="N3036">
        <v>32</v>
      </c>
      <c r="O3036">
        <v>184192.63903333349</v>
      </c>
      <c r="P3036" s="49" t="s">
        <v>33</v>
      </c>
      <c r="Q3036" s="49">
        <v>7360445</v>
      </c>
      <c r="R3036" s="49">
        <v>32.510452999999998</v>
      </c>
      <c r="S3036" s="49">
        <v>52.540310169999998</v>
      </c>
      <c r="T3036" s="49">
        <v>26.195472578768484</v>
      </c>
      <c r="U3036" s="49" t="s">
        <v>2146</v>
      </c>
      <c r="V3036" s="49">
        <v>0.40628822170719731</v>
      </c>
      <c r="W3036" s="49">
        <v>1.4636172159581</v>
      </c>
      <c r="X3036" s="49">
        <v>2.8030328200558698</v>
      </c>
      <c r="Y3036" s="49">
        <v>43.290577316265697</v>
      </c>
      <c r="Z3036" s="49">
        <v>0.42787999999999998</v>
      </c>
      <c r="AA3036" s="49">
        <v>144.40234570000001</v>
      </c>
      <c r="AB3036" s="49">
        <v>1.7927415840000001</v>
      </c>
      <c r="AC3036" s="51">
        <v>0.62276563761027282</v>
      </c>
      <c r="AD3036" s="53">
        <v>73604.45</v>
      </c>
      <c r="AE3036" s="51">
        <v>2.502466074175318</v>
      </c>
      <c r="AF3036" s="51">
        <v>6.633717189289289</v>
      </c>
      <c r="AG3036" s="51">
        <v>0.1726494587346992</v>
      </c>
      <c r="AH3036" s="51">
        <v>4.5973338451813624E-2</v>
      </c>
      <c r="AI3036" s="51">
        <v>2.6026050524652559E-2</v>
      </c>
      <c r="AJ3036" s="51">
        <v>4.1908088602794429E-2</v>
      </c>
      <c r="AK3036" s="51">
        <v>16.268093238848387</v>
      </c>
      <c r="AL3036" s="51">
        <v>9.6585585662697966</v>
      </c>
      <c r="AM3036" s="51">
        <v>22.87762791142698</v>
      </c>
    </row>
    <row r="3037" spans="1:39">
      <c r="A3037" t="s">
        <v>6217</v>
      </c>
      <c r="B3037">
        <v>8</v>
      </c>
      <c r="C3037" t="s">
        <v>6218</v>
      </c>
      <c r="D3037" t="s">
        <v>6153</v>
      </c>
      <c r="E3037" t="s">
        <v>137</v>
      </c>
      <c r="F3037" t="s">
        <v>138</v>
      </c>
      <c r="G3037" t="s">
        <v>139</v>
      </c>
      <c r="H3037" t="s">
        <v>140</v>
      </c>
      <c r="I3037" t="s">
        <v>10</v>
      </c>
      <c r="J3037" t="s">
        <v>6154</v>
      </c>
      <c r="K3037">
        <v>48</v>
      </c>
      <c r="L3037">
        <v>16204631</v>
      </c>
      <c r="M3037" t="s">
        <v>2145</v>
      </c>
      <c r="N3037">
        <v>33</v>
      </c>
      <c r="O3037">
        <v>190134.33706666683</v>
      </c>
      <c r="P3037" s="49" t="s">
        <v>33</v>
      </c>
      <c r="Q3037" s="49">
        <v>7360445</v>
      </c>
      <c r="R3037" s="49">
        <v>32.510452999999998</v>
      </c>
      <c r="S3037" s="49">
        <v>52.540310169999998</v>
      </c>
      <c r="T3037" s="49">
        <v>26.195472578768484</v>
      </c>
      <c r="U3037" s="49" t="s">
        <v>2146</v>
      </c>
      <c r="V3037" s="49">
        <v>0.40628822170719731</v>
      </c>
      <c r="W3037" s="49">
        <v>1.4636172159581</v>
      </c>
      <c r="X3037" s="49">
        <v>2.8030328200558698</v>
      </c>
      <c r="Y3037" s="49">
        <v>43.290577316265697</v>
      </c>
      <c r="Z3037" s="49">
        <v>0.42787999999999998</v>
      </c>
      <c r="AA3037" s="49">
        <v>144.40234570000001</v>
      </c>
      <c r="AB3037" s="49">
        <v>1.7927415840000001</v>
      </c>
      <c r="AC3037" s="51">
        <v>0.62276563761027282</v>
      </c>
      <c r="AD3037" s="53">
        <v>73604.45</v>
      </c>
      <c r="AE3037" s="51">
        <v>2.5831907862454897</v>
      </c>
      <c r="AF3037" s="51">
        <v>6.8477080663631371</v>
      </c>
      <c r="AG3037" s="51">
        <v>0.18273985019304251</v>
      </c>
      <c r="AH3037" s="51">
        <v>4.715337212651885E-2</v>
      </c>
      <c r="AI3037" s="51">
        <v>2.668627932471088E-2</v>
      </c>
      <c r="AJ3037" s="51">
        <v>4.1908088602794429E-2</v>
      </c>
      <c r="AK3037" s="51">
        <v>16.680782197096121</v>
      </c>
      <c r="AL3037" s="51">
        <v>9.9035768615528639</v>
      </c>
      <c r="AM3037" s="51">
        <v>23.457987532639383</v>
      </c>
    </row>
    <row r="3038" spans="1:39">
      <c r="A3038" t="s">
        <v>6219</v>
      </c>
      <c r="B3038">
        <v>8</v>
      </c>
      <c r="C3038" t="s">
        <v>6220</v>
      </c>
      <c r="D3038" t="s">
        <v>6153</v>
      </c>
      <c r="E3038" t="s">
        <v>137</v>
      </c>
      <c r="F3038" t="s">
        <v>138</v>
      </c>
      <c r="G3038" t="s">
        <v>139</v>
      </c>
      <c r="H3038" t="s">
        <v>140</v>
      </c>
      <c r="I3038" t="s">
        <v>10</v>
      </c>
      <c r="J3038" t="s">
        <v>6154</v>
      </c>
      <c r="K3038">
        <v>48</v>
      </c>
      <c r="L3038">
        <v>16204631</v>
      </c>
      <c r="M3038" t="s">
        <v>2145</v>
      </c>
      <c r="N3038">
        <v>34</v>
      </c>
      <c r="O3038">
        <v>196076.03510000018</v>
      </c>
      <c r="P3038" s="49" t="s">
        <v>33</v>
      </c>
      <c r="Q3038" s="49">
        <v>7360445</v>
      </c>
      <c r="R3038" s="49">
        <v>32.510452999999998</v>
      </c>
      <c r="S3038" s="49">
        <v>52.540310169999998</v>
      </c>
      <c r="T3038" s="49">
        <v>26.195472578768484</v>
      </c>
      <c r="U3038" s="49" t="s">
        <v>2146</v>
      </c>
      <c r="V3038" s="49">
        <v>0.40628822170719731</v>
      </c>
      <c r="W3038" s="49">
        <v>1.4636172159581</v>
      </c>
      <c r="X3038" s="49">
        <v>2.8030328200558698</v>
      </c>
      <c r="Y3038" s="49">
        <v>43.290577316265697</v>
      </c>
      <c r="Z3038" s="49">
        <v>0.42787999999999998</v>
      </c>
      <c r="AA3038" s="49">
        <v>144.40234570000001</v>
      </c>
      <c r="AB3038" s="49">
        <v>1.7927415840000001</v>
      </c>
      <c r="AC3038" s="51">
        <v>0.62276563761027282</v>
      </c>
      <c r="AD3038" s="53">
        <v>73604.45</v>
      </c>
      <c r="AE3038" s="51">
        <v>2.6639154983156614</v>
      </c>
      <c r="AF3038" s="51">
        <v>7.0616989434369861</v>
      </c>
      <c r="AG3038" s="51">
        <v>0.19308090894791871</v>
      </c>
      <c r="AH3038" s="51">
        <v>4.8324764570722649E-2</v>
      </c>
      <c r="AI3038" s="51">
        <v>2.7341990998832451E-2</v>
      </c>
      <c r="AJ3038" s="51">
        <v>4.1908088602794429E-2</v>
      </c>
      <c r="AK3038" s="51">
        <v>17.090647637198408</v>
      </c>
      <c r="AL3038" s="51">
        <v>10.146918800856755</v>
      </c>
      <c r="AM3038" s="51">
        <v>24.034376473540068</v>
      </c>
    </row>
    <row r="3039" spans="1:39">
      <c r="A3039" t="s">
        <v>6221</v>
      </c>
      <c r="B3039">
        <v>8</v>
      </c>
      <c r="C3039" t="s">
        <v>6222</v>
      </c>
      <c r="D3039" t="s">
        <v>6153</v>
      </c>
      <c r="E3039" t="s">
        <v>137</v>
      </c>
      <c r="F3039" t="s">
        <v>138</v>
      </c>
      <c r="G3039" t="s">
        <v>139</v>
      </c>
      <c r="H3039" t="s">
        <v>140</v>
      </c>
      <c r="I3039" t="s">
        <v>10</v>
      </c>
      <c r="J3039" t="s">
        <v>6154</v>
      </c>
      <c r="K3039">
        <v>48</v>
      </c>
      <c r="L3039">
        <v>16204631</v>
      </c>
      <c r="M3039" t="s">
        <v>2145</v>
      </c>
      <c r="N3039">
        <v>35</v>
      </c>
      <c r="O3039">
        <v>202017.73313333353</v>
      </c>
      <c r="P3039" s="49" t="s">
        <v>33</v>
      </c>
      <c r="Q3039" s="49">
        <v>7360445</v>
      </c>
      <c r="R3039" s="49">
        <v>32.510452999999998</v>
      </c>
      <c r="S3039" s="49">
        <v>52.540310169999998</v>
      </c>
      <c r="T3039" s="49">
        <v>26.195472578768484</v>
      </c>
      <c r="U3039" s="49" t="s">
        <v>2146</v>
      </c>
      <c r="V3039" s="49">
        <v>0.40628822170719731</v>
      </c>
      <c r="W3039" s="49">
        <v>1.4636172159581</v>
      </c>
      <c r="X3039" s="49">
        <v>2.8030328200558698</v>
      </c>
      <c r="Y3039" s="49">
        <v>43.290577316265697</v>
      </c>
      <c r="Z3039" s="49">
        <v>0.42787999999999998</v>
      </c>
      <c r="AA3039" s="49">
        <v>144.40234570000001</v>
      </c>
      <c r="AB3039" s="49">
        <v>1.7927415840000001</v>
      </c>
      <c r="AC3039" s="51">
        <v>0.62276563761027282</v>
      </c>
      <c r="AD3039" s="53">
        <v>73604.45</v>
      </c>
      <c r="AE3039" s="51">
        <v>2.7446402103858332</v>
      </c>
      <c r="AF3039" s="51">
        <v>7.2756898205108342</v>
      </c>
      <c r="AG3039" s="51">
        <v>0.20367084494866375</v>
      </c>
      <c r="AH3039" s="51">
        <v>4.9487791935590116E-2</v>
      </c>
      <c r="AI3039" s="51">
        <v>2.7993338085207677E-2</v>
      </c>
      <c r="AJ3039" s="51">
        <v>4.1908088602794429E-2</v>
      </c>
      <c r="AK3039" s="51">
        <v>17.497784906142364</v>
      </c>
      <c r="AL3039" s="51">
        <v>10.388640992810744</v>
      </c>
      <c r="AM3039" s="51">
        <v>24.606928819473985</v>
      </c>
    </row>
    <row r="3040" spans="1:39">
      <c r="A3040" t="s">
        <v>6223</v>
      </c>
      <c r="B3040">
        <v>8</v>
      </c>
      <c r="C3040" t="s">
        <v>6224</v>
      </c>
      <c r="D3040" t="s">
        <v>6153</v>
      </c>
      <c r="E3040" t="s">
        <v>137</v>
      </c>
      <c r="F3040" t="s">
        <v>138</v>
      </c>
      <c r="G3040" t="s">
        <v>139</v>
      </c>
      <c r="H3040" t="s">
        <v>140</v>
      </c>
      <c r="I3040" t="s">
        <v>10</v>
      </c>
      <c r="J3040" t="s">
        <v>6154</v>
      </c>
      <c r="K3040">
        <v>48</v>
      </c>
      <c r="L3040">
        <v>16204631</v>
      </c>
      <c r="M3040" t="s">
        <v>2145</v>
      </c>
      <c r="N3040">
        <v>36</v>
      </c>
      <c r="O3040">
        <v>207959.43116666688</v>
      </c>
      <c r="P3040" s="49" t="s">
        <v>33</v>
      </c>
      <c r="Q3040" s="49">
        <v>7360445</v>
      </c>
      <c r="R3040" s="49">
        <v>32.510452999999998</v>
      </c>
      <c r="S3040" s="49">
        <v>52.540310169999998</v>
      </c>
      <c r="T3040" s="49">
        <v>26.195472578768484</v>
      </c>
      <c r="U3040" s="49" t="s">
        <v>2146</v>
      </c>
      <c r="V3040" s="49">
        <v>0.40628822170719731</v>
      </c>
      <c r="W3040" s="49">
        <v>1.4636172159581</v>
      </c>
      <c r="X3040" s="49">
        <v>2.8030328200558698</v>
      </c>
      <c r="Y3040" s="49">
        <v>43.290577316265697</v>
      </c>
      <c r="Z3040" s="49">
        <v>0.42787999999999998</v>
      </c>
      <c r="AA3040" s="49">
        <v>144.40234570000001</v>
      </c>
      <c r="AB3040" s="49">
        <v>1.7927415840000001</v>
      </c>
      <c r="AC3040" s="51">
        <v>0.62276563761027282</v>
      </c>
      <c r="AD3040" s="53">
        <v>73604.45</v>
      </c>
      <c r="AE3040" s="51">
        <v>2.8253649224560049</v>
      </c>
      <c r="AF3040" s="51">
        <v>7.4896806975846824</v>
      </c>
      <c r="AG3040" s="51">
        <v>0.21450792319621551</v>
      </c>
      <c r="AH3040" s="51">
        <v>5.0642711482564225E-2</v>
      </c>
      <c r="AI3040" s="51">
        <v>2.8640463039417866E-2</v>
      </c>
      <c r="AJ3040" s="51">
        <v>4.1908088602794429E-2</v>
      </c>
      <c r="AK3040" s="51">
        <v>17.902283048582568</v>
      </c>
      <c r="AL3040" s="51">
        <v>10.628796304275053</v>
      </c>
      <c r="AM3040" s="51">
        <v>25.175769792890083</v>
      </c>
    </row>
    <row r="3041" spans="1:39">
      <c r="A3041" t="s">
        <v>6225</v>
      </c>
      <c r="B3041">
        <v>8</v>
      </c>
      <c r="C3041" t="s">
        <v>6226</v>
      </c>
      <c r="D3041" t="s">
        <v>6153</v>
      </c>
      <c r="E3041" t="s">
        <v>137</v>
      </c>
      <c r="F3041" t="s">
        <v>138</v>
      </c>
      <c r="G3041" t="s">
        <v>139</v>
      </c>
      <c r="H3041" t="s">
        <v>140</v>
      </c>
      <c r="I3041" t="s">
        <v>10</v>
      </c>
      <c r="J3041" t="s">
        <v>6154</v>
      </c>
      <c r="K3041">
        <v>48</v>
      </c>
      <c r="L3041">
        <v>16204631</v>
      </c>
      <c r="M3041" t="s">
        <v>2145</v>
      </c>
      <c r="N3041">
        <v>37</v>
      </c>
      <c r="O3041">
        <v>213901.12920000023</v>
      </c>
      <c r="P3041" s="49" t="s">
        <v>33</v>
      </c>
      <c r="Q3041" s="49">
        <v>7360445</v>
      </c>
      <c r="R3041" s="49">
        <v>32.510452999999998</v>
      </c>
      <c r="S3041" s="49">
        <v>52.540310169999998</v>
      </c>
      <c r="T3041" s="49">
        <v>26.195472578768484</v>
      </c>
      <c r="U3041" s="49" t="s">
        <v>2146</v>
      </c>
      <c r="V3041" s="49">
        <v>0.40628822170719731</v>
      </c>
      <c r="W3041" s="49">
        <v>1.4636172159581</v>
      </c>
      <c r="X3041" s="49">
        <v>2.8030328200558698</v>
      </c>
      <c r="Y3041" s="49">
        <v>43.290577316265697</v>
      </c>
      <c r="Z3041" s="49">
        <v>0.42787999999999998</v>
      </c>
      <c r="AA3041" s="49">
        <v>144.40234570000001</v>
      </c>
      <c r="AB3041" s="49">
        <v>1.7927415840000001</v>
      </c>
      <c r="AC3041" s="51">
        <v>0.62276563761027282</v>
      </c>
      <c r="AD3041" s="53">
        <v>73604.45</v>
      </c>
      <c r="AE3041" s="51">
        <v>2.9060896345261766</v>
      </c>
      <c r="AF3041" s="51">
        <v>7.7036715746585314</v>
      </c>
      <c r="AG3041" s="51">
        <v>0.22559046007833791</v>
      </c>
      <c r="AH3041" s="51">
        <v>5.1789763347237387E-2</v>
      </c>
      <c r="AI3041" s="51">
        <v>2.9283499159079521E-2</v>
      </c>
      <c r="AJ3041" s="51">
        <v>4.1908088602794429E-2</v>
      </c>
      <c r="AK3041" s="51">
        <v>18.304225384808117</v>
      </c>
      <c r="AL3041" s="51">
        <v>10.867434203486688</v>
      </c>
      <c r="AM3041" s="51">
        <v>25.741016566129552</v>
      </c>
    </row>
    <row r="3042" spans="1:39">
      <c r="A3042" t="s">
        <v>6227</v>
      </c>
      <c r="B3042">
        <v>8</v>
      </c>
      <c r="C3042" t="s">
        <v>6228</v>
      </c>
      <c r="D3042" t="s">
        <v>6153</v>
      </c>
      <c r="E3042" t="s">
        <v>137</v>
      </c>
      <c r="F3042" t="s">
        <v>138</v>
      </c>
      <c r="G3042" t="s">
        <v>139</v>
      </c>
      <c r="H3042" t="s">
        <v>140</v>
      </c>
      <c r="I3042" t="s">
        <v>10</v>
      </c>
      <c r="J3042" t="s">
        <v>6154</v>
      </c>
      <c r="K3042">
        <v>48</v>
      </c>
      <c r="L3042">
        <v>16204631</v>
      </c>
      <c r="M3042" t="s">
        <v>2145</v>
      </c>
      <c r="N3042">
        <v>38</v>
      </c>
      <c r="O3042">
        <v>219842.82723333358</v>
      </c>
      <c r="P3042" s="49" t="s">
        <v>33</v>
      </c>
      <c r="Q3042" s="49">
        <v>7360445</v>
      </c>
      <c r="R3042" s="49">
        <v>32.510452999999998</v>
      </c>
      <c r="S3042" s="49">
        <v>52.540310169999998</v>
      </c>
      <c r="T3042" s="49">
        <v>26.195472578768484</v>
      </c>
      <c r="U3042" s="49" t="s">
        <v>2146</v>
      </c>
      <c r="V3042" s="49">
        <v>0.40628822170719731</v>
      </c>
      <c r="W3042" s="49">
        <v>1.4636172159581</v>
      </c>
      <c r="X3042" s="49">
        <v>2.8030328200558698</v>
      </c>
      <c r="Y3042" s="49">
        <v>43.290577316265697</v>
      </c>
      <c r="Z3042" s="49">
        <v>0.42787999999999998</v>
      </c>
      <c r="AA3042" s="49">
        <v>144.40234570000001</v>
      </c>
      <c r="AB3042" s="49">
        <v>1.7927415840000001</v>
      </c>
      <c r="AC3042" s="51">
        <v>0.62276563761027282</v>
      </c>
      <c r="AD3042" s="53">
        <v>73604.45</v>
      </c>
      <c r="AE3042" s="51">
        <v>2.9868143465963484</v>
      </c>
      <c r="AF3042" s="51">
        <v>7.9176624517323795</v>
      </c>
      <c r="AG3042" s="51">
        <v>0.23691682003759376</v>
      </c>
      <c r="AH3042" s="51">
        <v>5.2929172094318439E-2</v>
      </c>
      <c r="AI3042" s="51">
        <v>2.9922571400572466E-2</v>
      </c>
      <c r="AJ3042" s="51">
        <v>4.1908088602794429E-2</v>
      </c>
      <c r="AK3042" s="51">
        <v>18.703690021254559</v>
      </c>
      <c r="AL3042" s="51">
        <v>11.104601063156393</v>
      </c>
      <c r="AM3042" s="51">
        <v>26.30277897935273</v>
      </c>
    </row>
    <row r="3043" spans="1:39">
      <c r="A3043" t="s">
        <v>6229</v>
      </c>
      <c r="B3043">
        <v>8</v>
      </c>
      <c r="C3043" t="s">
        <v>6230</v>
      </c>
      <c r="D3043" t="s">
        <v>6153</v>
      </c>
      <c r="E3043" t="s">
        <v>137</v>
      </c>
      <c r="F3043" t="s">
        <v>138</v>
      </c>
      <c r="G3043" t="s">
        <v>139</v>
      </c>
      <c r="H3043" t="s">
        <v>140</v>
      </c>
      <c r="I3043" t="s">
        <v>10</v>
      </c>
      <c r="J3043" t="s">
        <v>6154</v>
      </c>
      <c r="K3043">
        <v>48</v>
      </c>
      <c r="L3043">
        <v>16204631</v>
      </c>
      <c r="M3043" t="s">
        <v>2145</v>
      </c>
      <c r="N3043">
        <v>39</v>
      </c>
      <c r="O3043">
        <v>225784.52526666693</v>
      </c>
      <c r="P3043" s="49" t="s">
        <v>33</v>
      </c>
      <c r="Q3043" s="49">
        <v>7360445</v>
      </c>
      <c r="R3043" s="49">
        <v>32.510452999999998</v>
      </c>
      <c r="S3043" s="49">
        <v>52.540310169999998</v>
      </c>
      <c r="T3043" s="49">
        <v>26.195472578768484</v>
      </c>
      <c r="U3043" s="49" t="s">
        <v>2146</v>
      </c>
      <c r="V3043" s="49">
        <v>0.40628822170719731</v>
      </c>
      <c r="W3043" s="49">
        <v>1.4636172159581</v>
      </c>
      <c r="X3043" s="49">
        <v>2.8030328200558698</v>
      </c>
      <c r="Y3043" s="49">
        <v>43.290577316265697</v>
      </c>
      <c r="Z3043" s="49">
        <v>0.42787999999999998</v>
      </c>
      <c r="AA3043" s="49">
        <v>144.40234570000001</v>
      </c>
      <c r="AB3043" s="49">
        <v>1.7927415840000001</v>
      </c>
      <c r="AC3043" s="51">
        <v>0.62276563761027282</v>
      </c>
      <c r="AD3043" s="53">
        <v>73604.45</v>
      </c>
      <c r="AE3043" s="51">
        <v>3.0675390586665201</v>
      </c>
      <c r="AF3043" s="51">
        <v>8.1316533288062285</v>
      </c>
      <c r="AG3043" s="51">
        <v>0.24848541253368431</v>
      </c>
      <c r="AH3043" s="51">
        <v>5.4061148093234764E-2</v>
      </c>
      <c r="AI3043" s="51">
        <v>3.0557797103010948E-2</v>
      </c>
      <c r="AJ3043" s="51">
        <v>4.1908088602794429E-2</v>
      </c>
      <c r="AK3043" s="51">
        <v>19.100750303036218</v>
      </c>
      <c r="AL3043" s="51">
        <v>11.340340429142422</v>
      </c>
      <c r="AM3043" s="51">
        <v>26.861160176930014</v>
      </c>
    </row>
    <row r="3044" spans="1:39">
      <c r="A3044" t="s">
        <v>6231</v>
      </c>
      <c r="B3044">
        <v>8</v>
      </c>
      <c r="C3044" t="s">
        <v>6232</v>
      </c>
      <c r="D3044" t="s">
        <v>6153</v>
      </c>
      <c r="E3044" t="s">
        <v>137</v>
      </c>
      <c r="F3044" t="s">
        <v>138</v>
      </c>
      <c r="G3044" t="s">
        <v>139</v>
      </c>
      <c r="H3044" t="s">
        <v>140</v>
      </c>
      <c r="I3044" t="s">
        <v>10</v>
      </c>
      <c r="J3044" t="s">
        <v>6154</v>
      </c>
      <c r="K3044">
        <v>48</v>
      </c>
      <c r="L3044">
        <v>16204631</v>
      </c>
      <c r="M3044" t="s">
        <v>2145</v>
      </c>
      <c r="N3044">
        <v>40</v>
      </c>
      <c r="O3044">
        <v>231726.22330000027</v>
      </c>
      <c r="P3044" s="49" t="s">
        <v>33</v>
      </c>
      <c r="Q3044" s="49">
        <v>7360445</v>
      </c>
      <c r="R3044" s="49">
        <v>32.510452999999998</v>
      </c>
      <c r="S3044" s="49">
        <v>52.540310169999998</v>
      </c>
      <c r="T3044" s="49">
        <v>26.195472578768484</v>
      </c>
      <c r="U3044" s="49" t="s">
        <v>2146</v>
      </c>
      <c r="V3044" s="49">
        <v>0.40628822170719731</v>
      </c>
      <c r="W3044" s="49">
        <v>1.4636172159581</v>
      </c>
      <c r="X3044" s="49">
        <v>2.8030328200558698</v>
      </c>
      <c r="Y3044" s="49">
        <v>43.290577316265697</v>
      </c>
      <c r="Z3044" s="49">
        <v>0.42787999999999998</v>
      </c>
      <c r="AA3044" s="49">
        <v>144.40234570000001</v>
      </c>
      <c r="AB3044" s="49">
        <v>1.7927415840000001</v>
      </c>
      <c r="AC3044" s="51">
        <v>0.62276563761027282</v>
      </c>
      <c r="AD3044" s="53">
        <v>73604.45</v>
      </c>
      <c r="AE3044" s="51">
        <v>3.1482637707366918</v>
      </c>
      <c r="AF3044" s="51">
        <v>8.3456442058800775</v>
      </c>
      <c r="AG3044" s="51">
        <v>0.26029468926714594</v>
      </c>
      <c r="AH3044" s="51">
        <v>5.5185888739482145E-2</v>
      </c>
      <c r="AI3044" s="51">
        <v>3.1189286632151238E-2</v>
      </c>
      <c r="AJ3044" s="51">
        <v>4.1908088602794429E-2</v>
      </c>
      <c r="AK3044" s="51">
        <v>19.495475216433267</v>
      </c>
      <c r="AL3044" s="51">
        <v>11.574693259411857</v>
      </c>
      <c r="AM3044" s="51">
        <v>27.416257173454678</v>
      </c>
    </row>
    <row r="3045" spans="1:39">
      <c r="A3045" t="s">
        <v>6233</v>
      </c>
      <c r="B3045">
        <v>8</v>
      </c>
      <c r="C3045" t="s">
        <v>6234</v>
      </c>
      <c r="D3045" t="s">
        <v>6153</v>
      </c>
      <c r="E3045" t="s">
        <v>137</v>
      </c>
      <c r="F3045" t="s">
        <v>138</v>
      </c>
      <c r="G3045" t="s">
        <v>139</v>
      </c>
      <c r="H3045" t="s">
        <v>140</v>
      </c>
      <c r="I3045" t="s">
        <v>10</v>
      </c>
      <c r="J3045" t="s">
        <v>6154</v>
      </c>
      <c r="K3045">
        <v>48</v>
      </c>
      <c r="L3045">
        <v>16204631</v>
      </c>
      <c r="M3045" t="s">
        <v>2145</v>
      </c>
      <c r="N3045">
        <v>41</v>
      </c>
      <c r="O3045">
        <v>237667.92133333362</v>
      </c>
      <c r="P3045" s="49" t="s">
        <v>33</v>
      </c>
      <c r="Q3045" s="49">
        <v>7360445</v>
      </c>
      <c r="R3045" s="49">
        <v>32.510452999999998</v>
      </c>
      <c r="S3045" s="49">
        <v>52.540310169999998</v>
      </c>
      <c r="T3045" s="49">
        <v>26.195472578768484</v>
      </c>
      <c r="U3045" s="49" t="s">
        <v>2146</v>
      </c>
      <c r="V3045" s="49">
        <v>0.40628822170719731</v>
      </c>
      <c r="W3045" s="49">
        <v>1.4636172159581</v>
      </c>
      <c r="X3045" s="49">
        <v>2.8030328200558698</v>
      </c>
      <c r="Y3045" s="49">
        <v>43.290577316265697</v>
      </c>
      <c r="Z3045" s="49">
        <v>0.42787999999999998</v>
      </c>
      <c r="AA3045" s="49">
        <v>144.40234570000001</v>
      </c>
      <c r="AB3045" s="49">
        <v>1.7927415840000001</v>
      </c>
      <c r="AC3045" s="51">
        <v>0.62276563761027282</v>
      </c>
      <c r="AD3045" s="53">
        <v>73604.45</v>
      </c>
      <c r="AE3045" s="51">
        <v>3.2289884828068631</v>
      </c>
      <c r="AF3045" s="51">
        <v>8.5596350829539247</v>
      </c>
      <c r="AG3045" s="51">
        <v>0.27234314163584622</v>
      </c>
      <c r="AH3045" s="51">
        <v>5.6303579542516739E-2</v>
      </c>
      <c r="AI3045" s="51">
        <v>3.1817143954910372E-2</v>
      </c>
      <c r="AJ3045" s="51">
        <v>4.1908088602794429E-2</v>
      </c>
      <c r="AK3045" s="51">
        <v>19.887929748005941</v>
      </c>
      <c r="AL3045" s="51">
        <v>11.80769813725094</v>
      </c>
      <c r="AM3045" s="51">
        <v>27.968161358760948</v>
      </c>
    </row>
    <row r="3046" spans="1:39">
      <c r="A3046" t="s">
        <v>6235</v>
      </c>
      <c r="B3046">
        <v>8</v>
      </c>
      <c r="C3046" t="s">
        <v>6236</v>
      </c>
      <c r="D3046" t="s">
        <v>6153</v>
      </c>
      <c r="E3046" t="s">
        <v>137</v>
      </c>
      <c r="F3046" t="s">
        <v>138</v>
      </c>
      <c r="G3046" t="s">
        <v>139</v>
      </c>
      <c r="H3046" t="s">
        <v>140</v>
      </c>
      <c r="I3046" t="s">
        <v>10</v>
      </c>
      <c r="J3046" t="s">
        <v>6154</v>
      </c>
      <c r="K3046">
        <v>48</v>
      </c>
      <c r="L3046">
        <v>16204631</v>
      </c>
      <c r="M3046" t="s">
        <v>2145</v>
      </c>
      <c r="N3046">
        <v>42</v>
      </c>
      <c r="O3046">
        <v>243609.61936666697</v>
      </c>
      <c r="P3046" s="49" t="s">
        <v>33</v>
      </c>
      <c r="Q3046" s="49">
        <v>7360445</v>
      </c>
      <c r="R3046" s="49">
        <v>32.510452999999998</v>
      </c>
      <c r="S3046" s="49">
        <v>52.540310169999998</v>
      </c>
      <c r="T3046" s="49">
        <v>26.195472578768484</v>
      </c>
      <c r="U3046" s="49" t="s">
        <v>2146</v>
      </c>
      <c r="V3046" s="49">
        <v>0.40628822170719731</v>
      </c>
      <c r="W3046" s="49">
        <v>1.4636172159581</v>
      </c>
      <c r="X3046" s="49">
        <v>2.8030328200558698</v>
      </c>
      <c r="Y3046" s="49">
        <v>43.290577316265697</v>
      </c>
      <c r="Z3046" s="49">
        <v>0.42787999999999998</v>
      </c>
      <c r="AA3046" s="49">
        <v>144.40234570000001</v>
      </c>
      <c r="AB3046" s="49">
        <v>1.7927415840000001</v>
      </c>
      <c r="AC3046" s="51">
        <v>0.62276563761027282</v>
      </c>
      <c r="AD3046" s="53">
        <v>73604.45</v>
      </c>
      <c r="AE3046" s="51">
        <v>3.3097131948770349</v>
      </c>
      <c r="AF3046" s="51">
        <v>8.773625960027772</v>
      </c>
      <c r="AG3046" s="51">
        <v>0.28462929839943951</v>
      </c>
      <c r="AH3046" s="51">
        <v>5.7414395097569501E-2</v>
      </c>
      <c r="AI3046" s="51">
        <v>3.2441467153511816E-2</v>
      </c>
      <c r="AJ3046" s="51">
        <v>4.1908088602794429E-2</v>
      </c>
      <c r="AK3046" s="51">
        <v>20.278175205971369</v>
      </c>
      <c r="AL3046" s="51">
        <v>12.039391462070281</v>
      </c>
      <c r="AM3046" s="51">
        <v>28.516958949872457</v>
      </c>
    </row>
    <row r="3047" spans="1:39">
      <c r="A3047" t="s">
        <v>6237</v>
      </c>
      <c r="B3047">
        <v>8</v>
      </c>
      <c r="C3047" t="s">
        <v>6238</v>
      </c>
      <c r="D3047" t="s">
        <v>6153</v>
      </c>
      <c r="E3047" t="s">
        <v>137</v>
      </c>
      <c r="F3047" t="s">
        <v>138</v>
      </c>
      <c r="G3047" t="s">
        <v>139</v>
      </c>
      <c r="H3047" t="s">
        <v>140</v>
      </c>
      <c r="I3047" t="s">
        <v>10</v>
      </c>
      <c r="J3047" t="s">
        <v>6154</v>
      </c>
      <c r="K3047">
        <v>48</v>
      </c>
      <c r="L3047">
        <v>16204631</v>
      </c>
      <c r="M3047" t="s">
        <v>2145</v>
      </c>
      <c r="N3047">
        <v>43</v>
      </c>
      <c r="O3047">
        <v>249551.31740000032</v>
      </c>
      <c r="P3047" s="49" t="s">
        <v>33</v>
      </c>
      <c r="Q3047" s="49">
        <v>7360445</v>
      </c>
      <c r="R3047" s="49">
        <v>32.510452999999998</v>
      </c>
      <c r="S3047" s="49">
        <v>52.540310169999998</v>
      </c>
      <c r="T3047" s="49">
        <v>26.195472578768484</v>
      </c>
      <c r="U3047" s="49" t="s">
        <v>2146</v>
      </c>
      <c r="V3047" s="49">
        <v>0.40628822170719731</v>
      </c>
      <c r="W3047" s="49">
        <v>1.4636172159581</v>
      </c>
      <c r="X3047" s="49">
        <v>2.8030328200558698</v>
      </c>
      <c r="Y3047" s="49">
        <v>43.290577316265697</v>
      </c>
      <c r="Z3047" s="49">
        <v>0.42787999999999998</v>
      </c>
      <c r="AA3047" s="49">
        <v>144.40234570000001</v>
      </c>
      <c r="AB3047" s="49">
        <v>1.7927415840000001</v>
      </c>
      <c r="AC3047" s="51">
        <v>0.62276563761027282</v>
      </c>
      <c r="AD3047" s="53">
        <v>73604.45</v>
      </c>
      <c r="AE3047" s="51">
        <v>3.3904379069472066</v>
      </c>
      <c r="AF3047" s="51">
        <v>8.987616837101621</v>
      </c>
      <c r="AG3047" s="51">
        <v>0.29715172353018465</v>
      </c>
      <c r="AH3047" s="51">
        <v>5.8518499956536033E-2</v>
      </c>
      <c r="AI3047" s="51">
        <v>3.3062348886917156E-2</v>
      </c>
      <c r="AJ3047" s="51">
        <v>4.1908088602794429E-2</v>
      </c>
      <c r="AK3047" s="51">
        <v>20.666269508630482</v>
      </c>
      <c r="AL3047" s="51">
        <v>12.269807620647329</v>
      </c>
      <c r="AM3047" s="51">
        <v>29.062731396613636</v>
      </c>
    </row>
    <row r="3048" spans="1:39">
      <c r="A3048" t="s">
        <v>6239</v>
      </c>
      <c r="B3048">
        <v>8</v>
      </c>
      <c r="C3048" t="s">
        <v>6240</v>
      </c>
      <c r="D3048" t="s">
        <v>6153</v>
      </c>
      <c r="E3048" t="s">
        <v>137</v>
      </c>
      <c r="F3048" t="s">
        <v>138</v>
      </c>
      <c r="G3048" t="s">
        <v>139</v>
      </c>
      <c r="H3048" t="s">
        <v>140</v>
      </c>
      <c r="I3048" t="s">
        <v>10</v>
      </c>
      <c r="J3048" t="s">
        <v>6154</v>
      </c>
      <c r="K3048">
        <v>48</v>
      </c>
      <c r="L3048">
        <v>16204631</v>
      </c>
      <c r="M3048" t="s">
        <v>2145</v>
      </c>
      <c r="N3048">
        <v>44</v>
      </c>
      <c r="O3048">
        <v>255493.01543333367</v>
      </c>
      <c r="P3048" s="49" t="s">
        <v>33</v>
      </c>
      <c r="Q3048" s="49">
        <v>7360445</v>
      </c>
      <c r="R3048" s="49">
        <v>32.510452999999998</v>
      </c>
      <c r="S3048" s="49">
        <v>52.540310169999998</v>
      </c>
      <c r="T3048" s="49">
        <v>26.195472578768484</v>
      </c>
      <c r="U3048" s="49" t="s">
        <v>2146</v>
      </c>
      <c r="V3048" s="49">
        <v>0.40628822170719731</v>
      </c>
      <c r="W3048" s="49">
        <v>1.4636172159581</v>
      </c>
      <c r="X3048" s="49">
        <v>2.8030328200558698</v>
      </c>
      <c r="Y3048" s="49">
        <v>43.290577316265697</v>
      </c>
      <c r="Z3048" s="49">
        <v>0.42787999999999998</v>
      </c>
      <c r="AA3048" s="49">
        <v>144.40234570000001</v>
      </c>
      <c r="AB3048" s="49">
        <v>1.7927415840000001</v>
      </c>
      <c r="AC3048" s="51">
        <v>0.62276563761027282</v>
      </c>
      <c r="AD3048" s="53">
        <v>73604.45</v>
      </c>
      <c r="AE3048" s="51">
        <v>3.4711626190173783</v>
      </c>
      <c r="AF3048" s="51">
        <v>9.20160771417547</v>
      </c>
      <c r="AG3048" s="51">
        <v>0.30990901423127304</v>
      </c>
      <c r="AH3048" s="51">
        <v>5.9616049410769041E-2</v>
      </c>
      <c r="AI3048" s="51">
        <v>3.3679876806076502E-2</v>
      </c>
      <c r="AJ3048" s="51">
        <v>4.1908088602794429E-2</v>
      </c>
      <c r="AK3048" s="51">
        <v>21.052267443928439</v>
      </c>
      <c r="AL3048" s="51">
        <v>12.49897914123043</v>
      </c>
      <c r="AM3048" s="51">
        <v>29.605555746626454</v>
      </c>
    </row>
    <row r="3049" spans="1:39">
      <c r="A3049" t="s">
        <v>6241</v>
      </c>
      <c r="B3049">
        <v>8</v>
      </c>
      <c r="C3049" t="s">
        <v>6242</v>
      </c>
      <c r="D3049" t="s">
        <v>6153</v>
      </c>
      <c r="E3049" t="s">
        <v>137</v>
      </c>
      <c r="F3049" t="s">
        <v>138</v>
      </c>
      <c r="G3049" t="s">
        <v>139</v>
      </c>
      <c r="H3049" t="s">
        <v>140</v>
      </c>
      <c r="I3049" t="s">
        <v>10</v>
      </c>
      <c r="J3049" t="s">
        <v>6154</v>
      </c>
      <c r="K3049">
        <v>48</v>
      </c>
      <c r="L3049">
        <v>16204631</v>
      </c>
      <c r="M3049" t="s">
        <v>2145</v>
      </c>
      <c r="N3049">
        <v>45</v>
      </c>
      <c r="O3049">
        <v>261434.71346666702</v>
      </c>
      <c r="P3049" s="49" t="s">
        <v>33</v>
      </c>
      <c r="Q3049" s="49">
        <v>7360445</v>
      </c>
      <c r="R3049" s="49">
        <v>32.510452999999998</v>
      </c>
      <c r="S3049" s="49">
        <v>52.540310169999998</v>
      </c>
      <c r="T3049" s="49">
        <v>26.195472578768484</v>
      </c>
      <c r="U3049" s="49" t="s">
        <v>2146</v>
      </c>
      <c r="V3049" s="49">
        <v>0.40628822170719731</v>
      </c>
      <c r="W3049" s="49">
        <v>1.4636172159581</v>
      </c>
      <c r="X3049" s="49">
        <v>2.8030328200558698</v>
      </c>
      <c r="Y3049" s="49">
        <v>43.290577316265697</v>
      </c>
      <c r="Z3049" s="49">
        <v>0.42787999999999998</v>
      </c>
      <c r="AA3049" s="49">
        <v>144.40234570000001</v>
      </c>
      <c r="AB3049" s="49">
        <v>1.7927415840000001</v>
      </c>
      <c r="AC3049" s="51">
        <v>0.62276563761027282</v>
      </c>
      <c r="AD3049" s="53">
        <v>73604.45</v>
      </c>
      <c r="AE3049" s="51">
        <v>3.5518873310875501</v>
      </c>
      <c r="AF3049" s="51">
        <v>9.415598591249319</v>
      </c>
      <c r="AG3049" s="51">
        <v>0.32289979910595701</v>
      </c>
      <c r="AH3049" s="51">
        <v>6.0707190195780185E-2</v>
      </c>
      <c r="AI3049" s="51">
        <v>3.4294133928569774E-2</v>
      </c>
      <c r="AJ3049" s="51">
        <v>4.1908088602794429E-2</v>
      </c>
      <c r="AK3049" s="51">
        <v>21.436220903631511</v>
      </c>
      <c r="AL3049" s="51">
        <v>12.726936832572415</v>
      </c>
      <c r="AM3049" s="51">
        <v>30.14550497469061</v>
      </c>
    </row>
    <row r="3050" spans="1:39">
      <c r="A3050" t="s">
        <v>6243</v>
      </c>
      <c r="B3050">
        <v>8</v>
      </c>
      <c r="C3050" t="s">
        <v>6244</v>
      </c>
      <c r="D3050" t="s">
        <v>6153</v>
      </c>
      <c r="E3050" t="s">
        <v>137</v>
      </c>
      <c r="F3050" t="s">
        <v>138</v>
      </c>
      <c r="G3050" t="s">
        <v>139</v>
      </c>
      <c r="H3050" t="s">
        <v>140</v>
      </c>
      <c r="I3050" t="s">
        <v>10</v>
      </c>
      <c r="J3050" t="s">
        <v>6154</v>
      </c>
      <c r="K3050">
        <v>48</v>
      </c>
      <c r="L3050">
        <v>16204631</v>
      </c>
      <c r="M3050" t="s">
        <v>2145</v>
      </c>
      <c r="N3050">
        <v>46</v>
      </c>
      <c r="O3050">
        <v>267376.41150000034</v>
      </c>
      <c r="P3050" s="49" t="s">
        <v>33</v>
      </c>
      <c r="Q3050" s="49">
        <v>7360445</v>
      </c>
      <c r="R3050" s="49">
        <v>32.510452999999998</v>
      </c>
      <c r="S3050" s="49">
        <v>52.540310169999998</v>
      </c>
      <c r="T3050" s="49">
        <v>26.195472578768484</v>
      </c>
      <c r="U3050" s="49" t="s">
        <v>2146</v>
      </c>
      <c r="V3050" s="49">
        <v>0.40628822170719731</v>
      </c>
      <c r="W3050" s="49">
        <v>1.4636172159581</v>
      </c>
      <c r="X3050" s="49">
        <v>2.8030328200558698</v>
      </c>
      <c r="Y3050" s="49">
        <v>43.290577316265697</v>
      </c>
      <c r="Z3050" s="49">
        <v>0.42787999999999998</v>
      </c>
      <c r="AA3050" s="49">
        <v>144.40234570000001</v>
      </c>
      <c r="AB3050" s="49">
        <v>1.7927415840000001</v>
      </c>
      <c r="AC3050" s="51">
        <v>0.62276563761027282</v>
      </c>
      <c r="AD3050" s="53">
        <v>73604.45</v>
      </c>
      <c r="AE3050" s="51">
        <v>3.6326120431577213</v>
      </c>
      <c r="AF3050" s="51">
        <v>9.6295894683231662</v>
      </c>
      <c r="AG3050" s="51">
        <v>0.33612273646301621</v>
      </c>
      <c r="AH3050" s="51">
        <v>6.1792061128363121E-2</v>
      </c>
      <c r="AI3050" s="51">
        <v>3.4905198977454067E-2</v>
      </c>
      <c r="AJ3050" s="51">
        <v>4.1908088602794429E-2</v>
      </c>
      <c r="AK3050" s="51">
        <v>21.818179095130251</v>
      </c>
      <c r="AL3050" s="51">
        <v>12.953709909680635</v>
      </c>
      <c r="AM3050" s="51">
        <v>30.682648280579873</v>
      </c>
    </row>
    <row r="3051" spans="1:39">
      <c r="A3051" t="s">
        <v>6245</v>
      </c>
      <c r="B3051">
        <v>8</v>
      </c>
      <c r="C3051" t="s">
        <v>6246</v>
      </c>
      <c r="D3051" t="s">
        <v>6153</v>
      </c>
      <c r="E3051" t="s">
        <v>137</v>
      </c>
      <c r="F3051" t="s">
        <v>138</v>
      </c>
      <c r="G3051" t="s">
        <v>139</v>
      </c>
      <c r="H3051" t="s">
        <v>140</v>
      </c>
      <c r="I3051" t="s">
        <v>10</v>
      </c>
      <c r="J3051" t="s">
        <v>6154</v>
      </c>
      <c r="K3051">
        <v>48</v>
      </c>
      <c r="L3051">
        <v>16204631</v>
      </c>
      <c r="M3051" t="s">
        <v>2145</v>
      </c>
      <c r="N3051">
        <v>47</v>
      </c>
      <c r="O3051">
        <v>273318.10953333369</v>
      </c>
      <c r="P3051" s="49" t="s">
        <v>33</v>
      </c>
      <c r="Q3051" s="49">
        <v>7360445</v>
      </c>
      <c r="R3051" s="49">
        <v>32.510452999999998</v>
      </c>
      <c r="S3051" s="49">
        <v>52.540310169999998</v>
      </c>
      <c r="T3051" s="49">
        <v>26.195472578768484</v>
      </c>
      <c r="U3051" s="49" t="s">
        <v>2146</v>
      </c>
      <c r="V3051" s="49">
        <v>0.40628822170719731</v>
      </c>
      <c r="W3051" s="49">
        <v>1.4636172159581</v>
      </c>
      <c r="X3051" s="49">
        <v>2.8030328200558698</v>
      </c>
      <c r="Y3051" s="49">
        <v>43.290577316265697</v>
      </c>
      <c r="Z3051" s="49">
        <v>0.42787999999999998</v>
      </c>
      <c r="AA3051" s="49">
        <v>144.40234570000001</v>
      </c>
      <c r="AB3051" s="49">
        <v>1.7927415840000001</v>
      </c>
      <c r="AC3051" s="51">
        <v>0.62276563761027282</v>
      </c>
      <c r="AD3051" s="53">
        <v>73604.45</v>
      </c>
      <c r="AE3051" s="51">
        <v>3.7133367552278931</v>
      </c>
      <c r="AF3051" s="51">
        <v>9.8435803453970134</v>
      </c>
      <c r="AG3051" s="51">
        <v>0.34957651274553736</v>
      </c>
      <c r="AH3051" s="51">
        <v>6.2870793682846177E-2</v>
      </c>
      <c r="AI3051" s="51">
        <v>3.5513146688440848E-2</v>
      </c>
      <c r="AJ3051" s="51">
        <v>4.1908088602794429E-2</v>
      </c>
      <c r="AK3051" s="51">
        <v>22.198188733446646</v>
      </c>
      <c r="AL3051" s="51">
        <v>13.179326107813866</v>
      </c>
      <c r="AM3051" s="51">
        <v>31.217051359079427</v>
      </c>
    </row>
    <row r="3052" spans="1:39">
      <c r="A3052" t="s">
        <v>6247</v>
      </c>
      <c r="B3052">
        <v>8</v>
      </c>
      <c r="C3052" t="s">
        <v>6248</v>
      </c>
      <c r="D3052" t="s">
        <v>6153</v>
      </c>
      <c r="E3052" t="s">
        <v>137</v>
      </c>
      <c r="F3052" t="s">
        <v>138</v>
      </c>
      <c r="G3052" t="s">
        <v>139</v>
      </c>
      <c r="H3052" t="s">
        <v>140</v>
      </c>
      <c r="I3052" t="s">
        <v>10</v>
      </c>
      <c r="J3052" t="s">
        <v>6154</v>
      </c>
      <c r="K3052">
        <v>48</v>
      </c>
      <c r="L3052">
        <v>16204631</v>
      </c>
      <c r="M3052" t="s">
        <v>2145</v>
      </c>
      <c r="N3052">
        <v>48</v>
      </c>
      <c r="O3052">
        <v>279259.80756666703</v>
      </c>
      <c r="P3052" s="49" t="s">
        <v>33</v>
      </c>
      <c r="Q3052" s="49">
        <v>7360445</v>
      </c>
      <c r="R3052" s="49">
        <v>32.510452999999998</v>
      </c>
      <c r="S3052" s="49">
        <v>52.540310169999998</v>
      </c>
      <c r="T3052" s="49">
        <v>26.195472578768484</v>
      </c>
      <c r="U3052" s="49" t="s">
        <v>2146</v>
      </c>
      <c r="V3052" s="49">
        <v>0.40628822170719731</v>
      </c>
      <c r="W3052" s="49">
        <v>1.4636172159581</v>
      </c>
      <c r="X3052" s="49">
        <v>2.8030328200558698</v>
      </c>
      <c r="Y3052" s="49">
        <v>43.290577316265697</v>
      </c>
      <c r="Z3052" s="49">
        <v>0.42787999999999998</v>
      </c>
      <c r="AA3052" s="49">
        <v>144.40234570000001</v>
      </c>
      <c r="AB3052" s="49">
        <v>1.7927415840000001</v>
      </c>
      <c r="AC3052" s="51">
        <v>0.62276563761027282</v>
      </c>
      <c r="AD3052" s="53">
        <v>73604.45</v>
      </c>
      <c r="AE3052" s="51">
        <v>3.7940614672980648</v>
      </c>
      <c r="AF3052" s="51">
        <v>10.057571222470862</v>
      </c>
      <c r="AG3052" s="51">
        <v>0.36325984107169268</v>
      </c>
      <c r="AH3052" s="51">
        <v>6.3943512514475817E-2</v>
      </c>
      <c r="AI3052" s="51">
        <v>3.6118048088994784E-2</v>
      </c>
      <c r="AJ3052" s="51">
        <v>4.1908088602794429E-2</v>
      </c>
      <c r="AK3052" s="51">
        <v>22.576294215690297</v>
      </c>
      <c r="AL3052" s="51">
        <v>13.403811786059002</v>
      </c>
      <c r="AM3052" s="51">
        <v>31.748776645321595</v>
      </c>
    </row>
    <row r="3053" spans="1:39">
      <c r="A3053" t="s">
        <v>6249</v>
      </c>
      <c r="B3053">
        <v>8</v>
      </c>
      <c r="C3053" t="s">
        <v>6250</v>
      </c>
      <c r="D3053" t="s">
        <v>6153</v>
      </c>
      <c r="E3053" t="s">
        <v>137</v>
      </c>
      <c r="F3053" t="s">
        <v>138</v>
      </c>
      <c r="G3053" t="s">
        <v>139</v>
      </c>
      <c r="H3053" t="s">
        <v>140</v>
      </c>
      <c r="I3053" t="s">
        <v>10</v>
      </c>
      <c r="J3053" t="s">
        <v>6154</v>
      </c>
      <c r="K3053">
        <v>48</v>
      </c>
      <c r="L3053">
        <v>16204631</v>
      </c>
      <c r="M3053" t="s">
        <v>2145</v>
      </c>
      <c r="N3053">
        <v>49</v>
      </c>
      <c r="O3053">
        <v>285201.50560000038</v>
      </c>
      <c r="P3053" s="49" t="s">
        <v>33</v>
      </c>
      <c r="Q3053" s="49">
        <v>7360445</v>
      </c>
      <c r="R3053" s="49">
        <v>32.510452999999998</v>
      </c>
      <c r="S3053" s="49">
        <v>52.540310169999998</v>
      </c>
      <c r="T3053" s="49">
        <v>26.195472578768484</v>
      </c>
      <c r="U3053" s="49" t="s">
        <v>2146</v>
      </c>
      <c r="V3053" s="49">
        <v>0.40628822170719731</v>
      </c>
      <c r="W3053" s="49">
        <v>1.4636172159581</v>
      </c>
      <c r="X3053" s="49">
        <v>2.8030328200558698</v>
      </c>
      <c r="Y3053" s="49">
        <v>43.290577316265697</v>
      </c>
      <c r="Z3053" s="49">
        <v>0.42787999999999998</v>
      </c>
      <c r="AA3053" s="49">
        <v>144.40234570000001</v>
      </c>
      <c r="AB3053" s="49">
        <v>1.7927415840000001</v>
      </c>
      <c r="AC3053" s="51">
        <v>0.62276563761027282</v>
      </c>
      <c r="AD3053" s="53">
        <v>73604.45</v>
      </c>
      <c r="AE3053" s="51">
        <v>3.8747861793682365</v>
      </c>
      <c r="AF3053" s="51">
        <v>10.271562099544711</v>
      </c>
      <c r="AG3053" s="51">
        <v>0.37717145987728595</v>
      </c>
      <c r="AH3053" s="51">
        <v>6.5010335934986258E-2</v>
      </c>
      <c r="AI3053" s="51">
        <v>3.6719970752452945E-2</v>
      </c>
      <c r="AJ3053" s="51">
        <v>4.1908088602794429E-2</v>
      </c>
      <c r="AK3053" s="51">
        <v>22.952537779900624</v>
      </c>
      <c r="AL3053" s="51">
        <v>13.627192021637537</v>
      </c>
      <c r="AM3053" s="51">
        <v>32.277883538163714</v>
      </c>
    </row>
    <row r="3054" spans="1:39">
      <c r="A3054" t="s">
        <v>6251</v>
      </c>
      <c r="B3054">
        <v>8</v>
      </c>
      <c r="C3054" t="s">
        <v>6252</v>
      </c>
      <c r="D3054" t="s">
        <v>6153</v>
      </c>
      <c r="E3054" t="s">
        <v>137</v>
      </c>
      <c r="F3054" t="s">
        <v>138</v>
      </c>
      <c r="G3054" t="s">
        <v>139</v>
      </c>
      <c r="H3054" t="s">
        <v>140</v>
      </c>
      <c r="I3054" t="s">
        <v>10</v>
      </c>
      <c r="J3054" t="s">
        <v>6154</v>
      </c>
      <c r="K3054">
        <v>48</v>
      </c>
      <c r="L3054">
        <v>16204631</v>
      </c>
      <c r="M3054" t="s">
        <v>2145</v>
      </c>
      <c r="N3054">
        <v>50</v>
      </c>
      <c r="O3054">
        <v>291143.20363333373</v>
      </c>
      <c r="P3054" s="49" t="s">
        <v>33</v>
      </c>
      <c r="Q3054" s="49">
        <v>7360445</v>
      </c>
      <c r="R3054" s="49">
        <v>32.510452999999998</v>
      </c>
      <c r="S3054" s="49">
        <v>52.540310169999998</v>
      </c>
      <c r="T3054" s="49">
        <v>26.195472578768484</v>
      </c>
      <c r="U3054" s="49" t="s">
        <v>2146</v>
      </c>
      <c r="V3054" s="49">
        <v>0.40628822170719731</v>
      </c>
      <c r="W3054" s="49">
        <v>1.4636172159581</v>
      </c>
      <c r="X3054" s="49">
        <v>2.8030328200558698</v>
      </c>
      <c r="Y3054" s="49">
        <v>43.290577316265697</v>
      </c>
      <c r="Z3054" s="49">
        <v>0.42787999999999998</v>
      </c>
      <c r="AA3054" s="49">
        <v>144.40234570000001</v>
      </c>
      <c r="AB3054" s="49">
        <v>1.7927415840000001</v>
      </c>
      <c r="AC3054" s="51">
        <v>0.62276563761027282</v>
      </c>
      <c r="AD3054" s="53">
        <v>73604.45</v>
      </c>
      <c r="AE3054" s="51">
        <v>3.9555108914384083</v>
      </c>
      <c r="AF3054" s="51">
        <v>10.48555297661856</v>
      </c>
      <c r="AG3054" s="51">
        <v>0.39131013165113526</v>
      </c>
      <c r="AH3054" s="51">
        <v>6.6071376346431829E-2</v>
      </c>
      <c r="AI3054" s="51">
        <v>3.7318979029881086E-2</v>
      </c>
      <c r="AJ3054" s="51">
        <v>4.1908088602794429E-2</v>
      </c>
      <c r="AK3054" s="51">
        <v>23.326959649973169</v>
      </c>
      <c r="AL3054" s="51">
        <v>13.849490695950024</v>
      </c>
      <c r="AM3054" s="51">
        <v>32.804428603996314</v>
      </c>
    </row>
    <row r="3055" spans="1:39">
      <c r="A3055" t="s">
        <v>6253</v>
      </c>
      <c r="B3055">
        <v>8</v>
      </c>
      <c r="C3055" t="s">
        <v>6254</v>
      </c>
      <c r="D3055" t="s">
        <v>6153</v>
      </c>
      <c r="E3055" t="s">
        <v>137</v>
      </c>
      <c r="F3055" t="s">
        <v>138</v>
      </c>
      <c r="G3055" t="s">
        <v>139</v>
      </c>
      <c r="H3055" t="s">
        <v>140</v>
      </c>
      <c r="I3055" t="s">
        <v>10</v>
      </c>
      <c r="J3055" t="s">
        <v>6154</v>
      </c>
      <c r="K3055">
        <v>48</v>
      </c>
      <c r="L3055">
        <v>16204631</v>
      </c>
      <c r="M3055" t="s">
        <v>2145</v>
      </c>
      <c r="N3055">
        <v>51</v>
      </c>
      <c r="O3055">
        <v>297084.90166666708</v>
      </c>
      <c r="P3055" s="49" t="s">
        <v>33</v>
      </c>
      <c r="Q3055" s="49">
        <v>7360445</v>
      </c>
      <c r="R3055" s="49">
        <v>32.510452999999998</v>
      </c>
      <c r="S3055" s="49">
        <v>52.540310169999998</v>
      </c>
      <c r="T3055" s="49">
        <v>26.195472578768484</v>
      </c>
      <c r="U3055" s="49" t="s">
        <v>2146</v>
      </c>
      <c r="V3055" s="49">
        <v>0.40628822170719731</v>
      </c>
      <c r="W3055" s="49">
        <v>1.4636172159581</v>
      </c>
      <c r="X3055" s="49">
        <v>2.8030328200558698</v>
      </c>
      <c r="Y3055" s="49">
        <v>43.290577316265697</v>
      </c>
      <c r="Z3055" s="49">
        <v>0.42787999999999998</v>
      </c>
      <c r="AA3055" s="49">
        <v>144.40234570000001</v>
      </c>
      <c r="AB3055" s="49">
        <v>1.7927415840000001</v>
      </c>
      <c r="AC3055" s="51">
        <v>0.62276563761027282</v>
      </c>
      <c r="AD3055" s="53">
        <v>73604.45</v>
      </c>
      <c r="AE3055" s="51">
        <v>4.0362356035085796</v>
      </c>
      <c r="AF3055" s="51">
        <v>10.699543853692408</v>
      </c>
      <c r="AG3055" s="51">
        <v>0.40567464175508822</v>
      </c>
      <c r="AH3055" s="51">
        <v>6.712674063668532E-2</v>
      </c>
      <c r="AI3055" s="51">
        <v>3.7915134262017168E-2</v>
      </c>
      <c r="AJ3055" s="51">
        <v>4.1908088602794429E-2</v>
      </c>
      <c r="AK3055" s="51">
        <v>23.699598168139058</v>
      </c>
      <c r="AL3055" s="51">
        <v>14.070730573230689</v>
      </c>
      <c r="AM3055" s="51">
        <v>33.328465763047433</v>
      </c>
    </row>
    <row r="3056" spans="1:39">
      <c r="A3056" t="s">
        <v>6255</v>
      </c>
      <c r="B3056">
        <v>8</v>
      </c>
      <c r="C3056" t="s">
        <v>6256</v>
      </c>
      <c r="D3056" t="s">
        <v>6153</v>
      </c>
      <c r="E3056" t="s">
        <v>137</v>
      </c>
      <c r="F3056" t="s">
        <v>138</v>
      </c>
      <c r="G3056" t="s">
        <v>139</v>
      </c>
      <c r="H3056" t="s">
        <v>140</v>
      </c>
      <c r="I3056" t="s">
        <v>10</v>
      </c>
      <c r="J3056" t="s">
        <v>6154</v>
      </c>
      <c r="K3056">
        <v>48</v>
      </c>
      <c r="L3056">
        <v>16204631</v>
      </c>
      <c r="M3056" t="s">
        <v>2145</v>
      </c>
      <c r="N3056">
        <v>52</v>
      </c>
      <c r="O3056">
        <v>303026.59970000043</v>
      </c>
      <c r="P3056" s="49" t="s">
        <v>33</v>
      </c>
      <c r="Q3056" s="49">
        <v>7360445</v>
      </c>
      <c r="R3056" s="49">
        <v>32.510452999999998</v>
      </c>
      <c r="S3056" s="49">
        <v>52.540310169999998</v>
      </c>
      <c r="T3056" s="49">
        <v>26.195472578768484</v>
      </c>
      <c r="U3056" s="49" t="s">
        <v>2146</v>
      </c>
      <c r="V3056" s="49">
        <v>0.40628822170719731</v>
      </c>
      <c r="W3056" s="49">
        <v>1.4636172159581</v>
      </c>
      <c r="X3056" s="49">
        <v>2.8030328200558698</v>
      </c>
      <c r="Y3056" s="49">
        <v>43.290577316265697</v>
      </c>
      <c r="Z3056" s="49">
        <v>0.42787999999999998</v>
      </c>
      <c r="AA3056" s="49">
        <v>144.40234570000001</v>
      </c>
      <c r="AB3056" s="49">
        <v>1.7927415840000001</v>
      </c>
      <c r="AC3056" s="51">
        <v>0.62276563761027282</v>
      </c>
      <c r="AD3056" s="53">
        <v>73604.45</v>
      </c>
      <c r="AE3056" s="51">
        <v>4.1169603155787513</v>
      </c>
      <c r="AF3056" s="51">
        <v>10.913534730766255</v>
      </c>
      <c r="AG3056" s="51">
        <v>0.42026379732165314</v>
      </c>
      <c r="AH3056" s="51">
        <v>6.8176530542142122E-2</v>
      </c>
      <c r="AI3056" s="51">
        <v>3.8508494973392163E-2</v>
      </c>
      <c r="AJ3056" s="51">
        <v>4.1908088602794429E-2</v>
      </c>
      <c r="AK3056" s="51">
        <v>24.070489916304012</v>
      </c>
      <c r="AL3056" s="51">
        <v>14.290933372587832</v>
      </c>
      <c r="AM3056" s="51">
        <v>33.850046460020195</v>
      </c>
    </row>
    <row r="3057" spans="1:39">
      <c r="A3057" t="s">
        <v>6257</v>
      </c>
      <c r="B3057">
        <v>8</v>
      </c>
      <c r="C3057" t="s">
        <v>6258</v>
      </c>
      <c r="D3057" t="s">
        <v>6153</v>
      </c>
      <c r="E3057" t="s">
        <v>137</v>
      </c>
      <c r="F3057" t="s">
        <v>138</v>
      </c>
      <c r="G3057" t="s">
        <v>139</v>
      </c>
      <c r="H3057" t="s">
        <v>140</v>
      </c>
      <c r="I3057" t="s">
        <v>10</v>
      </c>
      <c r="J3057" t="s">
        <v>6154</v>
      </c>
      <c r="K3057">
        <v>48</v>
      </c>
      <c r="L3057">
        <v>16204631</v>
      </c>
      <c r="M3057" t="s">
        <v>2145</v>
      </c>
      <c r="N3057">
        <v>53</v>
      </c>
      <c r="O3057">
        <v>308968.29773333378</v>
      </c>
      <c r="P3057" s="49" t="s">
        <v>33</v>
      </c>
      <c r="Q3057" s="49">
        <v>7360445</v>
      </c>
      <c r="R3057" s="49">
        <v>32.510452999999998</v>
      </c>
      <c r="S3057" s="49">
        <v>52.540310169999998</v>
      </c>
      <c r="T3057" s="49">
        <v>26.195472578768484</v>
      </c>
      <c r="U3057" s="49" t="s">
        <v>2146</v>
      </c>
      <c r="V3057" s="49">
        <v>0.40628822170719731</v>
      </c>
      <c r="W3057" s="49">
        <v>1.4636172159581</v>
      </c>
      <c r="X3057" s="49">
        <v>2.8030328200558698</v>
      </c>
      <c r="Y3057" s="49">
        <v>43.290577316265697</v>
      </c>
      <c r="Z3057" s="49">
        <v>0.42787999999999998</v>
      </c>
      <c r="AA3057" s="49">
        <v>144.40234570000001</v>
      </c>
      <c r="AB3057" s="49">
        <v>1.7927415840000001</v>
      </c>
      <c r="AC3057" s="51">
        <v>0.62276563761027282</v>
      </c>
      <c r="AD3057" s="53">
        <v>73604.45</v>
      </c>
      <c r="AE3057" s="51">
        <v>4.197685027648923</v>
      </c>
      <c r="AF3057" s="51">
        <v>11.127525607840104</v>
      </c>
      <c r="AG3057" s="51">
        <v>0.43507642622256509</v>
      </c>
      <c r="AH3057" s="51">
        <v>6.9220842979208219E-2</v>
      </c>
      <c r="AI3057" s="51">
        <v>3.9099117050427089E-2</v>
      </c>
      <c r="AJ3057" s="51">
        <v>4.1908088602794429E-2</v>
      </c>
      <c r="AK3057" s="51">
        <v>24.439669827371397</v>
      </c>
      <c r="AL3057" s="51">
        <v>14.510119834097626</v>
      </c>
      <c r="AM3057" s="51">
        <v>34.369219820645171</v>
      </c>
    </row>
    <row r="3058" spans="1:39">
      <c r="A3058" t="s">
        <v>6259</v>
      </c>
      <c r="B3058">
        <v>8</v>
      </c>
      <c r="C3058" t="s">
        <v>6260</v>
      </c>
      <c r="D3058" t="s">
        <v>6153</v>
      </c>
      <c r="E3058" t="s">
        <v>137</v>
      </c>
      <c r="F3058" t="s">
        <v>138</v>
      </c>
      <c r="G3058" t="s">
        <v>139</v>
      </c>
      <c r="H3058" t="s">
        <v>140</v>
      </c>
      <c r="I3058" t="s">
        <v>10</v>
      </c>
      <c r="J3058" t="s">
        <v>6154</v>
      </c>
      <c r="K3058">
        <v>48</v>
      </c>
      <c r="L3058">
        <v>16204631</v>
      </c>
      <c r="M3058" t="s">
        <v>2145</v>
      </c>
      <c r="N3058">
        <v>54</v>
      </c>
      <c r="O3058">
        <v>314909.99576666713</v>
      </c>
      <c r="P3058" s="49" t="s">
        <v>33</v>
      </c>
      <c r="Q3058" s="49">
        <v>7360445</v>
      </c>
      <c r="R3058" s="49">
        <v>32.510452999999998</v>
      </c>
      <c r="S3058" s="49">
        <v>52.540310169999998</v>
      </c>
      <c r="T3058" s="49">
        <v>26.195472578768484</v>
      </c>
      <c r="U3058" s="49" t="s">
        <v>2146</v>
      </c>
      <c r="V3058" s="49">
        <v>0.40628822170719731</v>
      </c>
      <c r="W3058" s="49">
        <v>1.4636172159581</v>
      </c>
      <c r="X3058" s="49">
        <v>2.8030328200558698</v>
      </c>
      <c r="Y3058" s="49">
        <v>43.290577316265697</v>
      </c>
      <c r="Z3058" s="49">
        <v>0.42787999999999998</v>
      </c>
      <c r="AA3058" s="49">
        <v>144.40234570000001</v>
      </c>
      <c r="AB3058" s="49">
        <v>1.7927415840000001</v>
      </c>
      <c r="AC3058" s="51">
        <v>0.62276563761027282</v>
      </c>
      <c r="AD3058" s="53">
        <v>73604.45</v>
      </c>
      <c r="AE3058" s="51">
        <v>4.2784097397190948</v>
      </c>
      <c r="AF3058" s="51">
        <v>11.341516484913953</v>
      </c>
      <c r="AG3058" s="51">
        <v>0.45011137610264451</v>
      </c>
      <c r="AH3058" s="51">
        <v>7.0259770349419159E-2</v>
      </c>
      <c r="AI3058" s="51">
        <v>3.9687053905125058E-2</v>
      </c>
      <c r="AJ3058" s="51">
        <v>4.1908088602794429E-2</v>
      </c>
      <c r="AK3058" s="51">
        <v>24.80717128756114</v>
      </c>
      <c r="AL3058" s="51">
        <v>14.728309779552079</v>
      </c>
      <c r="AM3058" s="51">
        <v>34.886032795570202</v>
      </c>
    </row>
    <row r="3059" spans="1:39">
      <c r="A3059" t="s">
        <v>6261</v>
      </c>
      <c r="B3059">
        <v>8</v>
      </c>
      <c r="C3059" t="s">
        <v>6262</v>
      </c>
      <c r="D3059" t="s">
        <v>6153</v>
      </c>
      <c r="E3059" t="s">
        <v>137</v>
      </c>
      <c r="F3059" t="s">
        <v>138</v>
      </c>
      <c r="G3059" t="s">
        <v>139</v>
      </c>
      <c r="H3059" t="s">
        <v>140</v>
      </c>
      <c r="I3059" t="s">
        <v>10</v>
      </c>
      <c r="J3059" t="s">
        <v>6154</v>
      </c>
      <c r="K3059">
        <v>48</v>
      </c>
      <c r="L3059">
        <v>16204631</v>
      </c>
      <c r="M3059" t="s">
        <v>2145</v>
      </c>
      <c r="N3059">
        <v>55</v>
      </c>
      <c r="O3059">
        <v>320851.69380000047</v>
      </c>
      <c r="P3059" s="49" t="s">
        <v>33</v>
      </c>
      <c r="Q3059" s="49">
        <v>7360445</v>
      </c>
      <c r="R3059" s="49">
        <v>32.510452999999998</v>
      </c>
      <c r="S3059" s="49">
        <v>52.540310169999998</v>
      </c>
      <c r="T3059" s="49">
        <v>26.195472578768484</v>
      </c>
      <c r="U3059" s="49" t="s">
        <v>2146</v>
      </c>
      <c r="V3059" s="49">
        <v>0.40628822170719731</v>
      </c>
      <c r="W3059" s="49">
        <v>1.4636172159581</v>
      </c>
      <c r="X3059" s="49">
        <v>2.8030328200558698</v>
      </c>
      <c r="Y3059" s="49">
        <v>43.290577316265697</v>
      </c>
      <c r="Z3059" s="49">
        <v>0.42787999999999998</v>
      </c>
      <c r="AA3059" s="49">
        <v>144.40234570000001</v>
      </c>
      <c r="AB3059" s="49">
        <v>1.7927415840000001</v>
      </c>
      <c r="AC3059" s="51">
        <v>0.62276563761027282</v>
      </c>
      <c r="AD3059" s="53">
        <v>73604.45</v>
      </c>
      <c r="AE3059" s="51">
        <v>4.3591344517892665</v>
      </c>
      <c r="AF3059" s="51">
        <v>11.5555073619878</v>
      </c>
      <c r="AG3059" s="51">
        <v>0.4653675134736131</v>
      </c>
      <c r="AH3059" s="51">
        <v>7.1293400819623598E-2</v>
      </c>
      <c r="AI3059" s="51">
        <v>4.0272356625763915E-2</v>
      </c>
      <c r="AJ3059" s="51">
        <v>4.1908088602794429E-2</v>
      </c>
      <c r="AK3059" s="51">
        <v>25.173026230603121</v>
      </c>
      <c r="AL3059" s="51">
        <v>14.945522168382748</v>
      </c>
      <c r="AM3059" s="51">
        <v>35.400530292823504</v>
      </c>
    </row>
    <row r="3060" spans="1:39">
      <c r="A3060" t="s">
        <v>6263</v>
      </c>
      <c r="B3060">
        <v>8</v>
      </c>
      <c r="C3060" t="s">
        <v>6264</v>
      </c>
      <c r="D3060" t="s">
        <v>6153</v>
      </c>
      <c r="E3060" t="s">
        <v>137</v>
      </c>
      <c r="F3060" t="s">
        <v>138</v>
      </c>
      <c r="G3060" t="s">
        <v>139</v>
      </c>
      <c r="H3060" t="s">
        <v>140</v>
      </c>
      <c r="I3060" t="s">
        <v>10</v>
      </c>
      <c r="J3060" t="s">
        <v>6154</v>
      </c>
      <c r="K3060">
        <v>48</v>
      </c>
      <c r="L3060">
        <v>16204631</v>
      </c>
      <c r="M3060" t="s">
        <v>2145</v>
      </c>
      <c r="N3060">
        <v>56</v>
      </c>
      <c r="O3060">
        <v>326793.39183333382</v>
      </c>
      <c r="P3060" s="49" t="s">
        <v>33</v>
      </c>
      <c r="Q3060" s="49">
        <v>7360445</v>
      </c>
      <c r="R3060" s="49">
        <v>32.510452999999998</v>
      </c>
      <c r="S3060" s="49">
        <v>52.540310169999998</v>
      </c>
      <c r="T3060" s="49">
        <v>26.195472578768484</v>
      </c>
      <c r="U3060" s="49" t="s">
        <v>2146</v>
      </c>
      <c r="V3060" s="49">
        <v>0.40628822170719731</v>
      </c>
      <c r="W3060" s="49">
        <v>1.4636172159581</v>
      </c>
      <c r="X3060" s="49">
        <v>2.8030328200558698</v>
      </c>
      <c r="Y3060" s="49">
        <v>43.290577316265697</v>
      </c>
      <c r="Z3060" s="49">
        <v>0.42787999999999998</v>
      </c>
      <c r="AA3060" s="49">
        <v>144.40234570000001</v>
      </c>
      <c r="AB3060" s="49">
        <v>1.7927415840000001</v>
      </c>
      <c r="AC3060" s="51">
        <v>0.62276563761027282</v>
      </c>
      <c r="AD3060" s="53">
        <v>73604.45</v>
      </c>
      <c r="AE3060" s="51">
        <v>4.4398591638594382</v>
      </c>
      <c r="AF3060" s="51">
        <v>11.769498239061649</v>
      </c>
      <c r="AG3060" s="51">
        <v>0.48084372286317695</v>
      </c>
      <c r="AH3060" s="51">
        <v>7.2321818580251676E-2</v>
      </c>
      <c r="AI3060" s="51">
        <v>4.0855074115845512E-2</v>
      </c>
      <c r="AJ3060" s="51">
        <v>4.1908088602794429E-2</v>
      </c>
      <c r="AK3060" s="51">
        <v>25.537265224590154</v>
      </c>
      <c r="AL3060" s="51">
        <v>15.16177514922637</v>
      </c>
      <c r="AM3060" s="51">
        <v>35.912755299953943</v>
      </c>
    </row>
    <row r="3061" spans="1:39">
      <c r="A3061" t="s">
        <v>6265</v>
      </c>
      <c r="B3061">
        <v>8</v>
      </c>
      <c r="C3061" t="s">
        <v>6266</v>
      </c>
      <c r="D3061" t="s">
        <v>6153</v>
      </c>
      <c r="E3061" t="s">
        <v>137</v>
      </c>
      <c r="F3061" t="s">
        <v>138</v>
      </c>
      <c r="G3061" t="s">
        <v>139</v>
      </c>
      <c r="H3061" t="s">
        <v>140</v>
      </c>
      <c r="I3061" t="s">
        <v>10</v>
      </c>
      <c r="J3061" t="s">
        <v>6154</v>
      </c>
      <c r="K3061">
        <v>48</v>
      </c>
      <c r="L3061">
        <v>16204631</v>
      </c>
      <c r="M3061" t="s">
        <v>2145</v>
      </c>
      <c r="N3061">
        <v>57</v>
      </c>
      <c r="O3061">
        <v>332735.08986666717</v>
      </c>
      <c r="P3061" s="49" t="s">
        <v>33</v>
      </c>
      <c r="Q3061" s="49">
        <v>7360445</v>
      </c>
      <c r="R3061" s="49">
        <v>32.510452999999998</v>
      </c>
      <c r="S3061" s="49">
        <v>52.540310169999998</v>
      </c>
      <c r="T3061" s="49">
        <v>26.195472578768484</v>
      </c>
      <c r="U3061" s="49" t="s">
        <v>2146</v>
      </c>
      <c r="V3061" s="49">
        <v>0.40628822170719731</v>
      </c>
      <c r="W3061" s="49">
        <v>1.4636172159581</v>
      </c>
      <c r="X3061" s="49">
        <v>2.8030328200558698</v>
      </c>
      <c r="Y3061" s="49">
        <v>43.290577316265697</v>
      </c>
      <c r="Z3061" s="49">
        <v>0.42787999999999998</v>
      </c>
      <c r="AA3061" s="49">
        <v>144.40234570000001</v>
      </c>
      <c r="AB3061" s="49">
        <v>1.7927415840000001</v>
      </c>
      <c r="AC3061" s="51">
        <v>0.62276563761027282</v>
      </c>
      <c r="AD3061" s="53">
        <v>73604.45</v>
      </c>
      <c r="AE3061" s="51">
        <v>4.52058387592961</v>
      </c>
      <c r="AF3061" s="51">
        <v>11.983489116135498</v>
      </c>
      <c r="AG3061" s="51">
        <v>0.4965389060150841</v>
      </c>
      <c r="AH3061" s="51">
        <v>7.3345104083529192E-2</v>
      </c>
      <c r="AI3061" s="51">
        <v>4.1435253222411296E-2</v>
      </c>
      <c r="AJ3061" s="51">
        <v>4.1908088602794429E-2</v>
      </c>
      <c r="AK3061" s="51">
        <v>25.899917552184142</v>
      </c>
      <c r="AL3061" s="51">
        <v>15.377086107544219</v>
      </c>
      <c r="AM3061" s="51">
        <v>36.422748996824069</v>
      </c>
    </row>
    <row r="3062" spans="1:39">
      <c r="A3062" t="s">
        <v>6267</v>
      </c>
      <c r="B3062">
        <v>8</v>
      </c>
      <c r="C3062" t="s">
        <v>6268</v>
      </c>
      <c r="D3062" t="s">
        <v>6153</v>
      </c>
      <c r="E3062" t="s">
        <v>137</v>
      </c>
      <c r="F3062" t="s">
        <v>138</v>
      </c>
      <c r="G3062" t="s">
        <v>139</v>
      </c>
      <c r="H3062" t="s">
        <v>140</v>
      </c>
      <c r="I3062" t="s">
        <v>10</v>
      </c>
      <c r="J3062" t="s">
        <v>6154</v>
      </c>
      <c r="K3062">
        <v>48</v>
      </c>
      <c r="L3062">
        <v>16204631</v>
      </c>
      <c r="M3062" t="s">
        <v>2145</v>
      </c>
      <c r="N3062">
        <v>58</v>
      </c>
      <c r="O3062">
        <v>338676.78790000052</v>
      </c>
      <c r="P3062" s="49" t="s">
        <v>33</v>
      </c>
      <c r="Q3062" s="49">
        <v>7360445</v>
      </c>
      <c r="R3062" s="49">
        <v>32.510452999999998</v>
      </c>
      <c r="S3062" s="49">
        <v>52.540310169999998</v>
      </c>
      <c r="T3062" s="49">
        <v>26.195472578768484</v>
      </c>
      <c r="U3062" s="49" t="s">
        <v>2146</v>
      </c>
      <c r="V3062" s="49">
        <v>0.40628822170719731</v>
      </c>
      <c r="W3062" s="49">
        <v>1.4636172159581</v>
      </c>
      <c r="X3062" s="49">
        <v>2.8030328200558698</v>
      </c>
      <c r="Y3062" s="49">
        <v>43.290577316265697</v>
      </c>
      <c r="Z3062" s="49">
        <v>0.42787999999999998</v>
      </c>
      <c r="AA3062" s="49">
        <v>144.40234570000001</v>
      </c>
      <c r="AB3062" s="49">
        <v>1.7927415840000001</v>
      </c>
      <c r="AC3062" s="51">
        <v>0.62276563761027282</v>
      </c>
      <c r="AD3062" s="53">
        <v>73604.45</v>
      </c>
      <c r="AE3062" s="51">
        <v>4.6013085879997817</v>
      </c>
      <c r="AF3062" s="51">
        <v>12.197479993209347</v>
      </c>
      <c r="AG3062" s="51">
        <v>0.51245198113629742</v>
      </c>
      <c r="AH3062" s="51">
        <v>7.4363334263645539E-2</v>
      </c>
      <c r="AI3062" s="51">
        <v>4.2012938854713654E-2</v>
      </c>
      <c r="AJ3062" s="51">
        <v>4.1908088602794429E-2</v>
      </c>
      <c r="AK3062" s="51">
        <v>26.261011284793934</v>
      </c>
      <c r="AL3062" s="51">
        <v>15.591471709662367</v>
      </c>
      <c r="AM3062" s="51">
        <v>36.930550859925503</v>
      </c>
    </row>
    <row r="3063" spans="1:39">
      <c r="A3063" t="s">
        <v>6269</v>
      </c>
      <c r="B3063">
        <v>8</v>
      </c>
      <c r="C3063" t="s">
        <v>6270</v>
      </c>
      <c r="D3063" t="s">
        <v>6153</v>
      </c>
      <c r="E3063" t="s">
        <v>137</v>
      </c>
      <c r="F3063" t="s">
        <v>138</v>
      </c>
      <c r="G3063" t="s">
        <v>139</v>
      </c>
      <c r="H3063" t="s">
        <v>140</v>
      </c>
      <c r="I3063" t="s">
        <v>10</v>
      </c>
      <c r="J3063" t="s">
        <v>6154</v>
      </c>
      <c r="K3063">
        <v>48</v>
      </c>
      <c r="L3063">
        <v>16204631</v>
      </c>
      <c r="M3063" t="s">
        <v>2145</v>
      </c>
      <c r="N3063">
        <v>59</v>
      </c>
      <c r="O3063">
        <v>344618.48593333387</v>
      </c>
      <c r="P3063" s="49" t="s">
        <v>33</v>
      </c>
      <c r="Q3063" s="49">
        <v>7360445</v>
      </c>
      <c r="R3063" s="49">
        <v>32.510452999999998</v>
      </c>
      <c r="S3063" s="49">
        <v>52.540310169999998</v>
      </c>
      <c r="T3063" s="49">
        <v>26.195472578768484</v>
      </c>
      <c r="U3063" s="49" t="s">
        <v>2146</v>
      </c>
      <c r="V3063" s="49">
        <v>0.40628822170719731</v>
      </c>
      <c r="W3063" s="49">
        <v>1.4636172159581</v>
      </c>
      <c r="X3063" s="49">
        <v>2.8030328200558698</v>
      </c>
      <c r="Y3063" s="49">
        <v>43.290577316265697</v>
      </c>
      <c r="Z3063" s="49">
        <v>0.42787999999999998</v>
      </c>
      <c r="AA3063" s="49">
        <v>144.40234570000001</v>
      </c>
      <c r="AB3063" s="49">
        <v>1.7927415840000001</v>
      </c>
      <c r="AC3063" s="51">
        <v>0.62276563761027282</v>
      </c>
      <c r="AD3063" s="53">
        <v>73604.45</v>
      </c>
      <c r="AE3063" s="51">
        <v>4.6820333000699534</v>
      </c>
      <c r="AF3063" s="51">
        <v>12.411470870283194</v>
      </c>
      <c r="AG3063" s="51">
        <v>0.52858188218775037</v>
      </c>
      <c r="AH3063" s="51">
        <v>7.5376582740424969E-2</v>
      </c>
      <c r="AI3063" s="51">
        <v>4.2588174094122466E-2</v>
      </c>
      <c r="AJ3063" s="51">
        <v>4.1908088602794429E-2</v>
      </c>
      <c r="AK3063" s="51">
        <v>26.620573351274583</v>
      </c>
      <c r="AL3063" s="51">
        <v>15.804947943559226</v>
      </c>
      <c r="AM3063" s="51">
        <v>37.436198758989939</v>
      </c>
    </row>
    <row r="3064" spans="1:39">
      <c r="A3064" t="s">
        <v>6271</v>
      </c>
      <c r="B3064">
        <v>8</v>
      </c>
      <c r="C3064" t="s">
        <v>6272</v>
      </c>
      <c r="D3064" t="s">
        <v>6153</v>
      </c>
      <c r="E3064" t="s">
        <v>137</v>
      </c>
      <c r="F3064" t="s">
        <v>138</v>
      </c>
      <c r="G3064" t="s">
        <v>139</v>
      </c>
      <c r="H3064" t="s">
        <v>140</v>
      </c>
      <c r="I3064" t="s">
        <v>10</v>
      </c>
      <c r="J3064" t="s">
        <v>6154</v>
      </c>
      <c r="K3064">
        <v>48</v>
      </c>
      <c r="L3064">
        <v>16204631</v>
      </c>
      <c r="M3064" t="s">
        <v>2145</v>
      </c>
      <c r="N3064">
        <v>60</v>
      </c>
      <c r="O3064">
        <v>350560.18396666722</v>
      </c>
      <c r="P3064" s="49" t="s">
        <v>33</v>
      </c>
      <c r="Q3064" s="49">
        <v>7360445</v>
      </c>
      <c r="R3064" s="49">
        <v>32.510452999999998</v>
      </c>
      <c r="S3064" s="49">
        <v>52.540310169999998</v>
      </c>
      <c r="T3064" s="49">
        <v>26.195472578768484</v>
      </c>
      <c r="U3064" s="49" t="s">
        <v>2146</v>
      </c>
      <c r="V3064" s="49">
        <v>0.40628822170719731</v>
      </c>
      <c r="W3064" s="49">
        <v>1.4636172159581</v>
      </c>
      <c r="X3064" s="49">
        <v>2.8030328200558698</v>
      </c>
      <c r="Y3064" s="49">
        <v>43.290577316265697</v>
      </c>
      <c r="Z3064" s="49">
        <v>0.42787999999999998</v>
      </c>
      <c r="AA3064" s="49">
        <v>144.40234570000001</v>
      </c>
      <c r="AB3064" s="49">
        <v>1.7927415840000001</v>
      </c>
      <c r="AC3064" s="51">
        <v>0.62276563761027282</v>
      </c>
      <c r="AD3064" s="53">
        <v>73604.45</v>
      </c>
      <c r="AE3064" s="51">
        <v>4.7627580121401252</v>
      </c>
      <c r="AF3064" s="51">
        <v>12.625461747357043</v>
      </c>
      <c r="AG3064" s="51">
        <v>0.54492755821550909</v>
      </c>
      <c r="AH3064" s="51">
        <v>7.6384920008144855E-2</v>
      </c>
      <c r="AI3064" s="51">
        <v>4.3161000296055053E-2</v>
      </c>
      <c r="AJ3064" s="51">
        <v>4.1908088602794429E-2</v>
      </c>
      <c r="AK3064" s="51">
        <v>26.978629601640641</v>
      </c>
      <c r="AL3064" s="51">
        <v>16.017530156692914</v>
      </c>
      <c r="AM3064" s="51">
        <v>37.939729046588376</v>
      </c>
    </row>
    <row r="3065" spans="1:39">
      <c r="A3065" t="s">
        <v>6273</v>
      </c>
      <c r="B3065">
        <v>8</v>
      </c>
      <c r="C3065" t="s">
        <v>6274</v>
      </c>
      <c r="D3065" t="s">
        <v>6153</v>
      </c>
      <c r="E3065" t="s">
        <v>137</v>
      </c>
      <c r="F3065" t="s">
        <v>138</v>
      </c>
      <c r="G3065" t="s">
        <v>139</v>
      </c>
      <c r="H3065" t="s">
        <v>140</v>
      </c>
      <c r="I3065" t="s">
        <v>10</v>
      </c>
      <c r="J3065" t="s">
        <v>6154</v>
      </c>
      <c r="K3065">
        <v>48</v>
      </c>
      <c r="L3065">
        <v>16204631</v>
      </c>
      <c r="M3065" t="s">
        <v>2145</v>
      </c>
      <c r="N3065">
        <v>61</v>
      </c>
      <c r="O3065">
        <v>356501.88200000057</v>
      </c>
      <c r="P3065" s="49" t="s">
        <v>33</v>
      </c>
      <c r="Q3065" s="49">
        <v>7360445</v>
      </c>
      <c r="R3065" s="49">
        <v>32.510452999999998</v>
      </c>
      <c r="S3065" s="49">
        <v>52.540310169999998</v>
      </c>
      <c r="T3065" s="49">
        <v>26.195472578768484</v>
      </c>
      <c r="U3065" s="49" t="s">
        <v>2146</v>
      </c>
      <c r="V3065" s="49">
        <v>0.40628822170719731</v>
      </c>
      <c r="W3065" s="49">
        <v>1.4636172159581</v>
      </c>
      <c r="X3065" s="49">
        <v>2.8030328200558698</v>
      </c>
      <c r="Y3065" s="49">
        <v>43.290577316265697</v>
      </c>
      <c r="Z3065" s="49">
        <v>0.42787999999999998</v>
      </c>
      <c r="AA3065" s="49">
        <v>144.40234570000001</v>
      </c>
      <c r="AB3065" s="49">
        <v>1.7927415840000001</v>
      </c>
      <c r="AC3065" s="51">
        <v>0.62276563761027282</v>
      </c>
      <c r="AD3065" s="53">
        <v>73604.45</v>
      </c>
      <c r="AE3065" s="51">
        <v>4.8434827242102969</v>
      </c>
      <c r="AF3065" s="51">
        <v>12.839452624430892</v>
      </c>
      <c r="AG3065" s="51">
        <v>0.56148797271939777</v>
      </c>
      <c r="AH3065" s="51">
        <v>7.7388413610612092E-2</v>
      </c>
      <c r="AI3065" s="51">
        <v>4.3731457184631006E-2</v>
      </c>
      <c r="AJ3065" s="51">
        <v>4.1908088602794429E-2</v>
      </c>
      <c r="AK3065" s="51">
        <v>27.335204866232033</v>
      </c>
      <c r="AL3065" s="51">
        <v>16.229233091128695</v>
      </c>
      <c r="AM3065" s="51">
        <v>38.441176641335382</v>
      </c>
    </row>
    <row r="3066" spans="1:39">
      <c r="A3066" t="s">
        <v>6275</v>
      </c>
      <c r="B3066">
        <v>8</v>
      </c>
      <c r="C3066" t="s">
        <v>6276</v>
      </c>
      <c r="D3066" t="s">
        <v>6153</v>
      </c>
      <c r="E3066" t="s">
        <v>137</v>
      </c>
      <c r="F3066" t="s">
        <v>138</v>
      </c>
      <c r="G3066" t="s">
        <v>139</v>
      </c>
      <c r="H3066" t="s">
        <v>140</v>
      </c>
      <c r="I3066" t="s">
        <v>10</v>
      </c>
      <c r="J3066" t="s">
        <v>6154</v>
      </c>
      <c r="K3066">
        <v>48</v>
      </c>
      <c r="L3066">
        <v>16204631</v>
      </c>
      <c r="M3066" t="s">
        <v>2145</v>
      </c>
      <c r="N3066">
        <v>62</v>
      </c>
      <c r="O3066">
        <v>362443.58003333391</v>
      </c>
      <c r="P3066" s="49" t="s">
        <v>33</v>
      </c>
      <c r="Q3066" s="49">
        <v>7360445</v>
      </c>
      <c r="R3066" s="49">
        <v>32.510452999999998</v>
      </c>
      <c r="S3066" s="49">
        <v>52.540310169999998</v>
      </c>
      <c r="T3066" s="49">
        <v>26.195472578768484</v>
      </c>
      <c r="U3066" s="49" t="s">
        <v>2146</v>
      </c>
      <c r="V3066" s="49">
        <v>0.40628822170719731</v>
      </c>
      <c r="W3066" s="49">
        <v>1.4636172159581</v>
      </c>
      <c r="X3066" s="49">
        <v>2.8030328200558698</v>
      </c>
      <c r="Y3066" s="49">
        <v>43.290577316265697</v>
      </c>
      <c r="Z3066" s="49">
        <v>0.42787999999999998</v>
      </c>
      <c r="AA3066" s="49">
        <v>144.40234570000001</v>
      </c>
      <c r="AB3066" s="49">
        <v>1.7927415840000001</v>
      </c>
      <c r="AC3066" s="51">
        <v>0.62276563761027282</v>
      </c>
      <c r="AD3066" s="53">
        <v>73604.45</v>
      </c>
      <c r="AE3066" s="51">
        <v>4.9242074362804686</v>
      </c>
      <c r="AF3066" s="51">
        <v>13.053443501504741</v>
      </c>
      <c r="AG3066" s="51">
        <v>0.57826210305645165</v>
      </c>
      <c r="AH3066" s="51">
        <v>7.8387128303909287E-2</v>
      </c>
      <c r="AI3066" s="51">
        <v>4.4299582940684749E-2</v>
      </c>
      <c r="AJ3066" s="51">
        <v>4.1908088602794429E-2</v>
      </c>
      <c r="AK3066" s="51">
        <v>27.690323010728026</v>
      </c>
      <c r="AL3066" s="51">
        <v>16.440070916201449</v>
      </c>
      <c r="AM3066" s="51">
        <v>38.940575105254602</v>
      </c>
    </row>
    <row r="3067" spans="1:39">
      <c r="A3067" t="s">
        <v>6277</v>
      </c>
      <c r="B3067">
        <v>8</v>
      </c>
      <c r="C3067" t="s">
        <v>6278</v>
      </c>
      <c r="D3067" t="s">
        <v>6153</v>
      </c>
      <c r="E3067" t="s">
        <v>137</v>
      </c>
      <c r="F3067" t="s">
        <v>138</v>
      </c>
      <c r="G3067" t="s">
        <v>139</v>
      </c>
      <c r="H3067" t="s">
        <v>140</v>
      </c>
      <c r="I3067" t="s">
        <v>10</v>
      </c>
      <c r="J3067" t="s">
        <v>6154</v>
      </c>
      <c r="K3067">
        <v>48</v>
      </c>
      <c r="L3067">
        <v>16204631</v>
      </c>
      <c r="M3067" t="s">
        <v>2145</v>
      </c>
      <c r="N3067">
        <v>63</v>
      </c>
      <c r="O3067">
        <v>368385.27806666726</v>
      </c>
      <c r="P3067" s="49" t="s">
        <v>33</v>
      </c>
      <c r="Q3067" s="49">
        <v>7360445</v>
      </c>
      <c r="R3067" s="49">
        <v>32.510452999999998</v>
      </c>
      <c r="S3067" s="49">
        <v>52.540310169999998</v>
      </c>
      <c r="T3067" s="49">
        <v>26.195472578768484</v>
      </c>
      <c r="U3067" s="49" t="s">
        <v>2146</v>
      </c>
      <c r="V3067" s="49">
        <v>0.40628822170719731</v>
      </c>
      <c r="W3067" s="49">
        <v>1.4636172159581</v>
      </c>
      <c r="X3067" s="49">
        <v>2.8030328200558698</v>
      </c>
      <c r="Y3067" s="49">
        <v>43.290577316265697</v>
      </c>
      <c r="Z3067" s="49">
        <v>0.42787999999999998</v>
      </c>
      <c r="AA3067" s="49">
        <v>144.40234570000001</v>
      </c>
      <c r="AB3067" s="49">
        <v>1.7927415840000001</v>
      </c>
      <c r="AC3067" s="51">
        <v>0.62276563761027282</v>
      </c>
      <c r="AD3067" s="53">
        <v>73604.45</v>
      </c>
      <c r="AE3067" s="51">
        <v>5.0049321483506404</v>
      </c>
      <c r="AF3067" s="51">
        <v>13.267434378578589</v>
      </c>
      <c r="AG3067" s="51">
        <v>0.59524893987677185</v>
      </c>
      <c r="AH3067" s="51">
        <v>7.9381126207815525E-2</v>
      </c>
      <c r="AI3067" s="51">
        <v>4.4865414283702984E-2</v>
      </c>
      <c r="AJ3067" s="51">
        <v>4.1908088602794429E-2</v>
      </c>
      <c r="AK3067" s="51">
        <v>28.044006987363829</v>
      </c>
      <c r="AL3067" s="51">
        <v>16.650057258923564</v>
      </c>
      <c r="AM3067" s="51">
        <v>39.437956715804098</v>
      </c>
    </row>
    <row r="3068" spans="1:39">
      <c r="A3068" t="s">
        <v>6279</v>
      </c>
      <c r="B3068">
        <v>8</v>
      </c>
      <c r="C3068" t="s">
        <v>6280</v>
      </c>
      <c r="D3068" t="s">
        <v>6153</v>
      </c>
      <c r="E3068" t="s">
        <v>137</v>
      </c>
      <c r="F3068" t="s">
        <v>138</v>
      </c>
      <c r="G3068" t="s">
        <v>139</v>
      </c>
      <c r="H3068" t="s">
        <v>140</v>
      </c>
      <c r="I3068" t="s">
        <v>10</v>
      </c>
      <c r="J3068" t="s">
        <v>6154</v>
      </c>
      <c r="K3068">
        <v>48</v>
      </c>
      <c r="L3068">
        <v>16204631</v>
      </c>
      <c r="M3068" t="s">
        <v>2145</v>
      </c>
      <c r="N3068">
        <v>64</v>
      </c>
      <c r="O3068">
        <v>374326.97610000061</v>
      </c>
      <c r="P3068" s="49" t="s">
        <v>33</v>
      </c>
      <c r="Q3068" s="49">
        <v>7360445</v>
      </c>
      <c r="R3068" s="49">
        <v>32.510452999999998</v>
      </c>
      <c r="S3068" s="49">
        <v>52.540310169999998</v>
      </c>
      <c r="T3068" s="49">
        <v>26.195472578768484</v>
      </c>
      <c r="U3068" s="49" t="s">
        <v>2146</v>
      </c>
      <c r="V3068" s="49">
        <v>0.40628822170719731</v>
      </c>
      <c r="W3068" s="49">
        <v>1.4636172159581</v>
      </c>
      <c r="X3068" s="49">
        <v>2.8030328200558698</v>
      </c>
      <c r="Y3068" s="49">
        <v>43.290577316265697</v>
      </c>
      <c r="Z3068" s="49">
        <v>0.42787999999999998</v>
      </c>
      <c r="AA3068" s="49">
        <v>144.40234570000001</v>
      </c>
      <c r="AB3068" s="49">
        <v>1.7927415840000001</v>
      </c>
      <c r="AC3068" s="51">
        <v>0.62276563761027282</v>
      </c>
      <c r="AD3068" s="53">
        <v>73604.45</v>
      </c>
      <c r="AE3068" s="51">
        <v>5.0856568604208121</v>
      </c>
      <c r="AF3068" s="51">
        <v>13.481425255652438</v>
      </c>
      <c r="AG3068" s="51">
        <v>0.61244748658952086</v>
      </c>
      <c r="AH3068" s="51">
        <v>8.037046694665273E-2</v>
      </c>
      <c r="AI3068" s="51">
        <v>4.5428986548194251E-2</v>
      </c>
      <c r="AJ3068" s="51">
        <v>4.1908088602794429E-2</v>
      </c>
      <c r="AK3068" s="51">
        <v>28.396278882666902</v>
      </c>
      <c r="AL3068" s="51">
        <v>16.859205232326527</v>
      </c>
      <c r="AM3068" s="51">
        <v>39.93335253300728</v>
      </c>
    </row>
    <row r="3069" spans="1:39">
      <c r="A3069" t="s">
        <v>6281</v>
      </c>
      <c r="B3069">
        <v>8</v>
      </c>
      <c r="C3069" t="s">
        <v>6282</v>
      </c>
      <c r="D3069" t="s">
        <v>6153</v>
      </c>
      <c r="E3069" t="s">
        <v>137</v>
      </c>
      <c r="F3069" t="s">
        <v>138</v>
      </c>
      <c r="G3069" t="s">
        <v>139</v>
      </c>
      <c r="H3069" t="s">
        <v>140</v>
      </c>
      <c r="I3069" t="s">
        <v>10</v>
      </c>
      <c r="J3069" t="s">
        <v>6154</v>
      </c>
      <c r="K3069">
        <v>48</v>
      </c>
      <c r="L3069">
        <v>16204631</v>
      </c>
      <c r="M3069" t="s">
        <v>2145</v>
      </c>
      <c r="N3069">
        <v>65</v>
      </c>
      <c r="O3069">
        <v>380268.67413333396</v>
      </c>
      <c r="P3069" s="49" t="s">
        <v>33</v>
      </c>
      <c r="Q3069" s="49">
        <v>7360445</v>
      </c>
      <c r="R3069" s="49">
        <v>32.510452999999998</v>
      </c>
      <c r="S3069" s="49">
        <v>52.540310169999998</v>
      </c>
      <c r="T3069" s="49">
        <v>26.195472578768484</v>
      </c>
      <c r="U3069" s="49" t="s">
        <v>2146</v>
      </c>
      <c r="V3069" s="49">
        <v>0.40628822170719731</v>
      </c>
      <c r="W3069" s="49">
        <v>1.4636172159581</v>
      </c>
      <c r="X3069" s="49">
        <v>2.8030328200558698</v>
      </c>
      <c r="Y3069" s="49">
        <v>43.290577316265697</v>
      </c>
      <c r="Z3069" s="49">
        <v>0.42787999999999998</v>
      </c>
      <c r="AA3069" s="49">
        <v>144.40234570000001</v>
      </c>
      <c r="AB3069" s="49">
        <v>1.7927415840000001</v>
      </c>
      <c r="AC3069" s="51">
        <v>0.62276563761027282</v>
      </c>
      <c r="AD3069" s="53">
        <v>73604.45</v>
      </c>
      <c r="AE3069" s="51">
        <v>5.1663815724909838</v>
      </c>
      <c r="AF3069" s="51">
        <v>13.695416132726287</v>
      </c>
      <c r="AG3069" s="51">
        <v>0.62985675885707781</v>
      </c>
      <c r="AH3069" s="51">
        <v>8.1355207780885688E-2</v>
      </c>
      <c r="AI3069" s="51">
        <v>4.5990333754955058E-2</v>
      </c>
      <c r="AJ3069" s="51">
        <v>4.1908088602794429E-2</v>
      </c>
      <c r="AK3069" s="51">
        <v>28.747159962003227</v>
      </c>
      <c r="AL3069" s="51">
        <v>17.067527461908597</v>
      </c>
      <c r="AM3069" s="51">
        <v>40.426792462097865</v>
      </c>
    </row>
    <row r="3070" spans="1:39">
      <c r="A3070" t="s">
        <v>6283</v>
      </c>
      <c r="B3070">
        <v>8</v>
      </c>
      <c r="C3070" t="s">
        <v>6284</v>
      </c>
      <c r="D3070" t="s">
        <v>6153</v>
      </c>
      <c r="E3070" t="s">
        <v>137</v>
      </c>
      <c r="F3070" t="s">
        <v>138</v>
      </c>
      <c r="G3070" t="s">
        <v>139</v>
      </c>
      <c r="H3070" t="s">
        <v>140</v>
      </c>
      <c r="I3070" t="s">
        <v>10</v>
      </c>
      <c r="J3070" t="s">
        <v>6154</v>
      </c>
      <c r="K3070">
        <v>48</v>
      </c>
      <c r="L3070">
        <v>16204631</v>
      </c>
      <c r="M3070" t="s">
        <v>2145</v>
      </c>
      <c r="N3070">
        <v>66</v>
      </c>
      <c r="O3070">
        <v>386210.37216666731</v>
      </c>
      <c r="P3070" s="49" t="s">
        <v>33</v>
      </c>
      <c r="Q3070" s="49">
        <v>7360445</v>
      </c>
      <c r="R3070" s="49">
        <v>32.510452999999998</v>
      </c>
      <c r="S3070" s="49">
        <v>52.540310169999998</v>
      </c>
      <c r="T3070" s="49">
        <v>26.195472578768484</v>
      </c>
      <c r="U3070" s="49" t="s">
        <v>2146</v>
      </c>
      <c r="V3070" s="49">
        <v>0.40628822170719731</v>
      </c>
      <c r="W3070" s="49">
        <v>1.4636172159581</v>
      </c>
      <c r="X3070" s="49">
        <v>2.8030328200558698</v>
      </c>
      <c r="Y3070" s="49">
        <v>43.290577316265697</v>
      </c>
      <c r="Z3070" s="49">
        <v>0.42787999999999998</v>
      </c>
      <c r="AA3070" s="49">
        <v>144.40234570000001</v>
      </c>
      <c r="AB3070" s="49">
        <v>1.7927415840000001</v>
      </c>
      <c r="AC3070" s="51">
        <v>0.62276563761027282</v>
      </c>
      <c r="AD3070" s="53">
        <v>73604.45</v>
      </c>
      <c r="AE3070" s="51">
        <v>5.2471062845611556</v>
      </c>
      <c r="AF3070" s="51">
        <v>13.909407009800134</v>
      </c>
      <c r="AG3070" s="51">
        <v>0.64747578411544005</v>
      </c>
      <c r="AH3070" s="51">
        <v>8.2335403729767359E-2</v>
      </c>
      <c r="AI3070" s="51">
        <v>4.6549488677644475E-2</v>
      </c>
      <c r="AJ3070" s="51">
        <v>4.1908088602794429E-2</v>
      </c>
      <c r="AK3070" s="51">
        <v>29.096670711191091</v>
      </c>
      <c r="AL3070" s="51">
        <v>17.275036110341372</v>
      </c>
      <c r="AM3070" s="51">
        <v>40.918305312040815</v>
      </c>
    </row>
    <row r="3071" spans="1:39">
      <c r="A3071" t="s">
        <v>6285</v>
      </c>
      <c r="B3071">
        <v>8</v>
      </c>
      <c r="C3071" t="s">
        <v>6286</v>
      </c>
      <c r="D3071" t="s">
        <v>6153</v>
      </c>
      <c r="E3071" t="s">
        <v>137</v>
      </c>
      <c r="F3071" t="s">
        <v>138</v>
      </c>
      <c r="G3071" t="s">
        <v>139</v>
      </c>
      <c r="H3071" t="s">
        <v>140</v>
      </c>
      <c r="I3071" t="s">
        <v>10</v>
      </c>
      <c r="J3071" t="s">
        <v>6154</v>
      </c>
      <c r="K3071">
        <v>48</v>
      </c>
      <c r="L3071">
        <v>16204631</v>
      </c>
      <c r="M3071" t="s">
        <v>2145</v>
      </c>
      <c r="N3071">
        <v>67</v>
      </c>
      <c r="O3071">
        <v>392152.07020000066</v>
      </c>
      <c r="P3071" s="49" t="s">
        <v>33</v>
      </c>
      <c r="Q3071" s="49">
        <v>7360445</v>
      </c>
      <c r="R3071" s="49">
        <v>32.510452999999998</v>
      </c>
      <c r="S3071" s="49">
        <v>52.540310169999998</v>
      </c>
      <c r="T3071" s="49">
        <v>26.195472578768484</v>
      </c>
      <c r="U3071" s="49" t="s">
        <v>2146</v>
      </c>
      <c r="V3071" s="49">
        <v>0.40628822170719731</v>
      </c>
      <c r="W3071" s="49">
        <v>1.4636172159581</v>
      </c>
      <c r="X3071" s="49">
        <v>2.8030328200558698</v>
      </c>
      <c r="Y3071" s="49">
        <v>43.290577316265697</v>
      </c>
      <c r="Z3071" s="49">
        <v>0.42787999999999998</v>
      </c>
      <c r="AA3071" s="49">
        <v>144.40234570000001</v>
      </c>
      <c r="AB3071" s="49">
        <v>1.7927415840000001</v>
      </c>
      <c r="AC3071" s="51">
        <v>0.62276563761027282</v>
      </c>
      <c r="AD3071" s="53">
        <v>73604.45</v>
      </c>
      <c r="AE3071" s="51">
        <v>5.3278309966313273</v>
      </c>
      <c r="AF3071" s="51">
        <v>14.123397886873983</v>
      </c>
      <c r="AG3071" s="51">
        <v>0.6653036011191511</v>
      </c>
      <c r="AH3071" s="51">
        <v>8.3311107685953414E-2</v>
      </c>
      <c r="AI3071" s="51">
        <v>4.7106482905043101E-2</v>
      </c>
      <c r="AJ3071" s="51">
        <v>4.1908088602794429E-2</v>
      </c>
      <c r="AK3071" s="51">
        <v>29.444830875417242</v>
      </c>
      <c r="AL3071" s="51">
        <v>17.481742900574794</v>
      </c>
      <c r="AM3071" s="51">
        <v>41.407918850259698</v>
      </c>
    </row>
    <row r="3072" spans="1:39">
      <c r="A3072" t="s">
        <v>6287</v>
      </c>
      <c r="B3072">
        <v>8</v>
      </c>
      <c r="C3072" t="s">
        <v>6288</v>
      </c>
      <c r="D3072" t="s">
        <v>6153</v>
      </c>
      <c r="E3072" t="s">
        <v>137</v>
      </c>
      <c r="F3072" t="s">
        <v>138</v>
      </c>
      <c r="G3072" t="s">
        <v>139</v>
      </c>
      <c r="H3072" t="s">
        <v>140</v>
      </c>
      <c r="I3072" t="s">
        <v>10</v>
      </c>
      <c r="J3072" t="s">
        <v>6154</v>
      </c>
      <c r="K3072">
        <v>48</v>
      </c>
      <c r="L3072">
        <v>16204631</v>
      </c>
      <c r="M3072" t="s">
        <v>2145</v>
      </c>
      <c r="N3072">
        <v>68</v>
      </c>
      <c r="O3072">
        <v>398093.76823333401</v>
      </c>
      <c r="P3072" s="49" t="s">
        <v>33</v>
      </c>
      <c r="Q3072" s="49">
        <v>7360445</v>
      </c>
      <c r="R3072" s="49">
        <v>32.510452999999998</v>
      </c>
      <c r="S3072" s="49">
        <v>52.540310169999998</v>
      </c>
      <c r="T3072" s="49">
        <v>26.195472578768484</v>
      </c>
      <c r="U3072" s="49" t="s">
        <v>2146</v>
      </c>
      <c r="V3072" s="49">
        <v>0.40628822170719731</v>
      </c>
      <c r="W3072" s="49">
        <v>1.4636172159581</v>
      </c>
      <c r="X3072" s="49">
        <v>2.8030328200558698</v>
      </c>
      <c r="Y3072" s="49">
        <v>43.290577316265697</v>
      </c>
      <c r="Z3072" s="49">
        <v>0.42787999999999998</v>
      </c>
      <c r="AA3072" s="49">
        <v>144.40234570000001</v>
      </c>
      <c r="AB3072" s="49">
        <v>1.7927415840000001</v>
      </c>
      <c r="AC3072" s="51">
        <v>0.62276563761027282</v>
      </c>
      <c r="AD3072" s="53">
        <v>73604.45</v>
      </c>
      <c r="AE3072" s="51">
        <v>5.408555708701499</v>
      </c>
      <c r="AF3072" s="51">
        <v>14.337388763947832</v>
      </c>
      <c r="AG3072" s="51">
        <v>0.68333925950922136</v>
      </c>
      <c r="AH3072" s="51">
        <v>8.4282370522955022E-2</v>
      </c>
      <c r="AI3072" s="51">
        <v>4.7661346899340297E-2</v>
      </c>
      <c r="AJ3072" s="51">
        <v>4.1908088602794429E-2</v>
      </c>
      <c r="AK3072" s="51">
        <v>29.791659495670494</v>
      </c>
      <c r="AL3072" s="51">
        <v>17.687659137468192</v>
      </c>
      <c r="AM3072" s="51">
        <v>41.8956598538728</v>
      </c>
    </row>
    <row r="3073" spans="1:39">
      <c r="A3073" t="s">
        <v>6289</v>
      </c>
      <c r="B3073">
        <v>8</v>
      </c>
      <c r="C3073" t="s">
        <v>6290</v>
      </c>
      <c r="D3073" t="s">
        <v>6153</v>
      </c>
      <c r="E3073" t="s">
        <v>137</v>
      </c>
      <c r="F3073" t="s">
        <v>138</v>
      </c>
      <c r="G3073" t="s">
        <v>139</v>
      </c>
      <c r="H3073" t="s">
        <v>140</v>
      </c>
      <c r="I3073" t="s">
        <v>10</v>
      </c>
      <c r="J3073" t="s">
        <v>6154</v>
      </c>
      <c r="K3073">
        <v>48</v>
      </c>
      <c r="L3073">
        <v>16204631</v>
      </c>
      <c r="M3073" t="s">
        <v>2145</v>
      </c>
      <c r="N3073">
        <v>69</v>
      </c>
      <c r="O3073">
        <v>404035.46626666735</v>
      </c>
      <c r="P3073" s="49" t="s">
        <v>33</v>
      </c>
      <c r="Q3073" s="49">
        <v>7360445</v>
      </c>
      <c r="R3073" s="49">
        <v>32.510452999999998</v>
      </c>
      <c r="S3073" s="49">
        <v>52.540310169999998</v>
      </c>
      <c r="T3073" s="49">
        <v>26.195472578768484</v>
      </c>
      <c r="U3073" s="49" t="s">
        <v>2146</v>
      </c>
      <c r="V3073" s="49">
        <v>0.40628822170719731</v>
      </c>
      <c r="W3073" s="49">
        <v>1.4636172159581</v>
      </c>
      <c r="X3073" s="49">
        <v>2.8030328200558698</v>
      </c>
      <c r="Y3073" s="49">
        <v>43.290577316265697</v>
      </c>
      <c r="Z3073" s="49">
        <v>0.42787999999999998</v>
      </c>
      <c r="AA3073" s="49">
        <v>144.40234570000001</v>
      </c>
      <c r="AB3073" s="49">
        <v>1.7927415840000001</v>
      </c>
      <c r="AC3073" s="51">
        <v>0.62276563761027282</v>
      </c>
      <c r="AD3073" s="53">
        <v>73604.45</v>
      </c>
      <c r="AE3073" s="51">
        <v>5.4892804207716699</v>
      </c>
      <c r="AF3073" s="51">
        <v>14.551379641021677</v>
      </c>
      <c r="AG3073" s="51">
        <v>0.70158181940249942</v>
      </c>
      <c r="AH3073" s="51">
        <v>8.5249241195374817E-2</v>
      </c>
      <c r="AI3073" s="51">
        <v>4.8214110050752559E-2</v>
      </c>
      <c r="AJ3073" s="51">
        <v>4.1908088602794429E-2</v>
      </c>
      <c r="AK3073" s="51">
        <v>30.137174942881991</v>
      </c>
      <c r="AL3073" s="51">
        <v>17.892795728059763</v>
      </c>
      <c r="AM3073" s="51">
        <v>42.38155415770423</v>
      </c>
    </row>
    <row r="3074" spans="1:39">
      <c r="A3074" t="s">
        <v>6291</v>
      </c>
      <c r="B3074">
        <v>8</v>
      </c>
      <c r="C3074" t="s">
        <v>6292</v>
      </c>
      <c r="D3074" t="s">
        <v>6153</v>
      </c>
      <c r="E3074" t="s">
        <v>137</v>
      </c>
      <c r="F3074" t="s">
        <v>138</v>
      </c>
      <c r="G3074" t="s">
        <v>139</v>
      </c>
      <c r="H3074" t="s">
        <v>140</v>
      </c>
      <c r="I3074" t="s">
        <v>10</v>
      </c>
      <c r="J3074" t="s">
        <v>6154</v>
      </c>
      <c r="K3074">
        <v>48</v>
      </c>
      <c r="L3074">
        <v>16204631</v>
      </c>
      <c r="M3074" t="s">
        <v>2145</v>
      </c>
      <c r="N3074">
        <v>70</v>
      </c>
      <c r="O3074">
        <v>409977.1643000007</v>
      </c>
      <c r="P3074" s="49" t="s">
        <v>33</v>
      </c>
      <c r="Q3074" s="49">
        <v>7360445</v>
      </c>
      <c r="R3074" s="49">
        <v>32.510452999999998</v>
      </c>
      <c r="S3074" s="49">
        <v>52.540310169999998</v>
      </c>
      <c r="T3074" s="49">
        <v>26.195472578768484</v>
      </c>
      <c r="U3074" s="49" t="s">
        <v>2146</v>
      </c>
      <c r="V3074" s="49">
        <v>0.40628822170719731</v>
      </c>
      <c r="W3074" s="49">
        <v>1.4636172159581</v>
      </c>
      <c r="X3074" s="49">
        <v>2.8030328200558698</v>
      </c>
      <c r="Y3074" s="49">
        <v>43.290577316265697</v>
      </c>
      <c r="Z3074" s="49">
        <v>0.42787999999999998</v>
      </c>
      <c r="AA3074" s="49">
        <v>144.40234570000001</v>
      </c>
      <c r="AB3074" s="49">
        <v>1.7927415840000001</v>
      </c>
      <c r="AC3074" s="51">
        <v>0.62276563761027282</v>
      </c>
      <c r="AD3074" s="53">
        <v>73604.45</v>
      </c>
      <c r="AE3074" s="51">
        <v>5.5700051328418416</v>
      </c>
      <c r="AF3074" s="51">
        <v>14.765370518095526</v>
      </c>
      <c r="AG3074" s="51">
        <v>0.72003035100124824</v>
      </c>
      <c r="AH3074" s="51">
        <v>8.6211766833322365E-2</v>
      </c>
      <c r="AI3074" s="51">
        <v>4.876480072876082E-2</v>
      </c>
      <c r="AJ3074" s="51">
        <v>4.1908088602794429E-2</v>
      </c>
      <c r="AK3074" s="51">
        <v>30.481394949952104</v>
      </c>
      <c r="AL3074" s="51">
        <v>18.097163200581321</v>
      </c>
      <c r="AM3074" s="51">
        <v>42.865626699322895</v>
      </c>
    </row>
    <row r="3075" spans="1:39">
      <c r="A3075" t="s">
        <v>6293</v>
      </c>
      <c r="B3075">
        <v>8</v>
      </c>
      <c r="C3075" t="s">
        <v>6294</v>
      </c>
      <c r="D3075" t="s">
        <v>6153</v>
      </c>
      <c r="E3075" t="s">
        <v>137</v>
      </c>
      <c r="F3075" t="s">
        <v>138</v>
      </c>
      <c r="G3075" t="s">
        <v>139</v>
      </c>
      <c r="H3075" t="s">
        <v>140</v>
      </c>
      <c r="I3075" t="s">
        <v>10</v>
      </c>
      <c r="J3075" t="s">
        <v>6154</v>
      </c>
      <c r="K3075">
        <v>48</v>
      </c>
      <c r="L3075">
        <v>16204631</v>
      </c>
      <c r="M3075" t="s">
        <v>2145</v>
      </c>
      <c r="N3075">
        <v>71</v>
      </c>
      <c r="O3075">
        <v>415918.86233333405</v>
      </c>
      <c r="P3075" s="49" t="s">
        <v>33</v>
      </c>
      <c r="Q3075" s="49">
        <v>7360445</v>
      </c>
      <c r="R3075" s="49">
        <v>32.510452999999998</v>
      </c>
      <c r="S3075" s="49">
        <v>52.540310169999998</v>
      </c>
      <c r="T3075" s="49">
        <v>26.195472578768484</v>
      </c>
      <c r="U3075" s="49" t="s">
        <v>2146</v>
      </c>
      <c r="V3075" s="49">
        <v>0.40628822170719731</v>
      </c>
      <c r="W3075" s="49">
        <v>1.4636172159581</v>
      </c>
      <c r="X3075" s="49">
        <v>2.8030328200558698</v>
      </c>
      <c r="Y3075" s="49">
        <v>43.290577316265697</v>
      </c>
      <c r="Z3075" s="49">
        <v>0.42787999999999998</v>
      </c>
      <c r="AA3075" s="49">
        <v>144.40234570000001</v>
      </c>
      <c r="AB3075" s="49">
        <v>1.7927415840000001</v>
      </c>
      <c r="AC3075" s="51">
        <v>0.62276563761027282</v>
      </c>
      <c r="AD3075" s="53">
        <v>73604.45</v>
      </c>
      <c r="AE3075" s="51">
        <v>5.6507298449120134</v>
      </c>
      <c r="AF3075" s="51">
        <v>14.979361395169375</v>
      </c>
      <c r="AG3075" s="51">
        <v>0.73868393422159073</v>
      </c>
      <c r="AH3075" s="51">
        <v>8.7169992830605947E-2</v>
      </c>
      <c r="AI3075" s="51">
        <v>4.9313446330215754E-2</v>
      </c>
      <c r="AJ3075" s="51">
        <v>4.1908088602794429E-2</v>
      </c>
      <c r="AK3075" s="51">
        <v>30.824336641819588</v>
      </c>
      <c r="AL3075" s="51">
        <v>18.300771722310706</v>
      </c>
      <c r="AM3075" s="51">
        <v>43.34790156132847</v>
      </c>
    </row>
    <row r="3076" spans="1:39">
      <c r="A3076" t="s">
        <v>6295</v>
      </c>
      <c r="B3076">
        <v>8</v>
      </c>
      <c r="C3076" t="s">
        <v>6296</v>
      </c>
      <c r="D3076" t="s">
        <v>6153</v>
      </c>
      <c r="E3076" t="s">
        <v>137</v>
      </c>
      <c r="F3076" t="s">
        <v>138</v>
      </c>
      <c r="G3076" t="s">
        <v>139</v>
      </c>
      <c r="H3076" t="s">
        <v>140</v>
      </c>
      <c r="I3076" t="s">
        <v>10</v>
      </c>
      <c r="J3076" t="s">
        <v>6154</v>
      </c>
      <c r="K3076">
        <v>48</v>
      </c>
      <c r="L3076">
        <v>16204631</v>
      </c>
      <c r="M3076" t="s">
        <v>2145</v>
      </c>
      <c r="N3076">
        <v>72</v>
      </c>
      <c r="O3076">
        <v>421860.5603666674</v>
      </c>
      <c r="P3076" s="49" t="s">
        <v>33</v>
      </c>
      <c r="Q3076" s="49">
        <v>7360445</v>
      </c>
      <c r="R3076" s="49">
        <v>32.510452999999998</v>
      </c>
      <c r="S3076" s="49">
        <v>52.540310169999998</v>
      </c>
      <c r="T3076" s="49">
        <v>26.195472578768484</v>
      </c>
      <c r="U3076" s="49" t="s">
        <v>2146</v>
      </c>
      <c r="V3076" s="49">
        <v>0.40628822170719731</v>
      </c>
      <c r="W3076" s="49">
        <v>1.4636172159581</v>
      </c>
      <c r="X3076" s="49">
        <v>2.8030328200558698</v>
      </c>
      <c r="Y3076" s="49">
        <v>43.290577316265697</v>
      </c>
      <c r="Z3076" s="49">
        <v>0.42787999999999998</v>
      </c>
      <c r="AA3076" s="49">
        <v>144.40234570000001</v>
      </c>
      <c r="AB3076" s="49">
        <v>1.7927415840000001</v>
      </c>
      <c r="AC3076" s="51">
        <v>0.62276563761027282</v>
      </c>
      <c r="AD3076" s="53">
        <v>73604.45</v>
      </c>
      <c r="AE3076" s="51">
        <v>5.7314545569821851</v>
      </c>
      <c r="AF3076" s="51">
        <v>15.193352272243223</v>
      </c>
      <c r="AG3076" s="51">
        <v>0.75754165833972398</v>
      </c>
      <c r="AH3076" s="51">
        <v>8.812396292775386E-2</v>
      </c>
      <c r="AI3076" s="51">
        <v>4.9860073324547269E-2</v>
      </c>
      <c r="AJ3076" s="51">
        <v>4.1908088602794429E-2</v>
      </c>
      <c r="AK3076" s="51">
        <v>31.166016563720653</v>
      </c>
      <c r="AL3076" s="51">
        <v>18.503631116349535</v>
      </c>
      <c r="AM3076" s="51">
        <v>43.828402011091782</v>
      </c>
    </row>
    <row r="3077" spans="1:39">
      <c r="A3077" t="s">
        <v>6297</v>
      </c>
      <c r="B3077">
        <v>8</v>
      </c>
      <c r="C3077" t="s">
        <v>6298</v>
      </c>
      <c r="D3077" t="s">
        <v>6153</v>
      </c>
      <c r="E3077" t="s">
        <v>137</v>
      </c>
      <c r="F3077" t="s">
        <v>138</v>
      </c>
      <c r="G3077" t="s">
        <v>139</v>
      </c>
      <c r="H3077" t="s">
        <v>140</v>
      </c>
      <c r="I3077" t="s">
        <v>10</v>
      </c>
      <c r="J3077" t="s">
        <v>6154</v>
      </c>
      <c r="K3077">
        <v>48</v>
      </c>
      <c r="L3077">
        <v>16204631</v>
      </c>
      <c r="M3077" t="s">
        <v>2145</v>
      </c>
      <c r="N3077">
        <v>73</v>
      </c>
      <c r="O3077">
        <v>427802.25840000075</v>
      </c>
      <c r="P3077" s="49" t="s">
        <v>33</v>
      </c>
      <c r="Q3077" s="49">
        <v>7360445</v>
      </c>
      <c r="R3077" s="49">
        <v>32.510452999999998</v>
      </c>
      <c r="S3077" s="49">
        <v>52.540310169999998</v>
      </c>
      <c r="T3077" s="49">
        <v>26.195472578768484</v>
      </c>
      <c r="U3077" s="49" t="s">
        <v>2146</v>
      </c>
      <c r="V3077" s="49">
        <v>0.40628822170719731</v>
      </c>
      <c r="W3077" s="49">
        <v>1.4636172159581</v>
      </c>
      <c r="X3077" s="49">
        <v>2.8030328200558698</v>
      </c>
      <c r="Y3077" s="49">
        <v>43.290577316265697</v>
      </c>
      <c r="Z3077" s="49">
        <v>0.42787999999999998</v>
      </c>
      <c r="AA3077" s="49">
        <v>144.40234570000001</v>
      </c>
      <c r="AB3077" s="49">
        <v>1.7927415840000001</v>
      </c>
      <c r="AC3077" s="51">
        <v>0.62276563761027282</v>
      </c>
      <c r="AD3077" s="53">
        <v>73604.45</v>
      </c>
      <c r="AE3077" s="51">
        <v>5.8121792690523568</v>
      </c>
      <c r="AF3077" s="51">
        <v>15.407343149317072</v>
      </c>
      <c r="AG3077" s="51">
        <v>0.77660262165485416</v>
      </c>
      <c r="AH3077" s="51">
        <v>8.9073719290155437E-2</v>
      </c>
      <c r="AI3077" s="51">
        <v>5.0404707296291831E-2</v>
      </c>
      <c r="AJ3077" s="51">
        <v>4.1908088602794429E-2</v>
      </c>
      <c r="AK3077" s="51">
        <v>31.506450707771528</v>
      </c>
      <c r="AL3077" s="51">
        <v>18.705750877405567</v>
      </c>
      <c r="AM3077" s="51">
        <v>44.307150538137492</v>
      </c>
    </row>
    <row r="3078" spans="1:39">
      <c r="A3078" t="s">
        <v>6299</v>
      </c>
      <c r="B3078">
        <v>8</v>
      </c>
      <c r="C3078" t="s">
        <v>6300</v>
      </c>
      <c r="D3078" t="s">
        <v>6153</v>
      </c>
      <c r="E3078" t="s">
        <v>137</v>
      </c>
      <c r="F3078" t="s">
        <v>138</v>
      </c>
      <c r="G3078" t="s">
        <v>139</v>
      </c>
      <c r="H3078" t="s">
        <v>140</v>
      </c>
      <c r="I3078" t="s">
        <v>10</v>
      </c>
      <c r="J3078" t="s">
        <v>6154</v>
      </c>
      <c r="K3078">
        <v>48</v>
      </c>
      <c r="L3078">
        <v>16204631</v>
      </c>
      <c r="M3078" t="s">
        <v>2145</v>
      </c>
      <c r="N3078">
        <v>74</v>
      </c>
      <c r="O3078">
        <v>433743.9564333341</v>
      </c>
      <c r="P3078" s="49" t="s">
        <v>33</v>
      </c>
      <c r="Q3078" s="49">
        <v>7360445</v>
      </c>
      <c r="R3078" s="49">
        <v>32.510452999999998</v>
      </c>
      <c r="S3078" s="49">
        <v>52.540310169999998</v>
      </c>
      <c r="T3078" s="49">
        <v>26.195472578768484</v>
      </c>
      <c r="U3078" s="49" t="s">
        <v>2146</v>
      </c>
      <c r="V3078" s="49">
        <v>0.40628822170719731</v>
      </c>
      <c r="W3078" s="49">
        <v>1.4636172159581</v>
      </c>
      <c r="X3078" s="49">
        <v>2.8030328200558698</v>
      </c>
      <c r="Y3078" s="49">
        <v>43.290577316265697</v>
      </c>
      <c r="Z3078" s="49">
        <v>0.42787999999999998</v>
      </c>
      <c r="AA3078" s="49">
        <v>144.40234570000001</v>
      </c>
      <c r="AB3078" s="49">
        <v>1.7927415840000001</v>
      </c>
      <c r="AC3078" s="51">
        <v>0.62276563761027282</v>
      </c>
      <c r="AD3078" s="53">
        <v>73604.45</v>
      </c>
      <c r="AE3078" s="51">
        <v>5.8929039811225286</v>
      </c>
      <c r="AF3078" s="51">
        <v>15.621334026390921</v>
      </c>
      <c r="AG3078" s="51">
        <v>0.79586593116779525</v>
      </c>
      <c r="AH3078" s="51">
        <v>9.0019302581264948E-2</v>
      </c>
      <c r="AI3078" s="51">
        <v>5.0947372985127082E-2</v>
      </c>
      <c r="AJ3078" s="51">
        <v>4.1908088602794429E-2</v>
      </c>
      <c r="AK3078" s="51">
        <v>31.845654537992846</v>
      </c>
      <c r="AL3078" s="51">
        <v>18.907140186649997</v>
      </c>
      <c r="AM3078" s="51">
        <v>44.784168889335703</v>
      </c>
    </row>
    <row r="3079" spans="1:39">
      <c r="A3079" t="s">
        <v>6301</v>
      </c>
      <c r="B3079">
        <v>8</v>
      </c>
      <c r="C3079" t="s">
        <v>6302</v>
      </c>
      <c r="D3079" t="s">
        <v>6153</v>
      </c>
      <c r="E3079" t="s">
        <v>137</v>
      </c>
      <c r="F3079" t="s">
        <v>138</v>
      </c>
      <c r="G3079" t="s">
        <v>139</v>
      </c>
      <c r="H3079" t="s">
        <v>140</v>
      </c>
      <c r="I3079" t="s">
        <v>10</v>
      </c>
      <c r="J3079" t="s">
        <v>6154</v>
      </c>
      <c r="K3079">
        <v>48</v>
      </c>
      <c r="L3079">
        <v>16204631</v>
      </c>
      <c r="M3079" t="s">
        <v>2145</v>
      </c>
      <c r="N3079">
        <v>75</v>
      </c>
      <c r="O3079">
        <v>439685.65446666745</v>
      </c>
      <c r="P3079" s="49" t="s">
        <v>33</v>
      </c>
      <c r="Q3079" s="49">
        <v>7360445</v>
      </c>
      <c r="R3079" s="49">
        <v>32.510452999999998</v>
      </c>
      <c r="S3079" s="49">
        <v>52.540310169999998</v>
      </c>
      <c r="T3079" s="49">
        <v>26.195472578768484</v>
      </c>
      <c r="U3079" s="49" t="s">
        <v>2146</v>
      </c>
      <c r="V3079" s="49">
        <v>0.40628822170719731</v>
      </c>
      <c r="W3079" s="49">
        <v>1.4636172159581</v>
      </c>
      <c r="X3079" s="49">
        <v>2.8030328200558698</v>
      </c>
      <c r="Y3079" s="49">
        <v>43.290577316265697</v>
      </c>
      <c r="Z3079" s="49">
        <v>0.42787999999999998</v>
      </c>
      <c r="AA3079" s="49">
        <v>144.40234570000001</v>
      </c>
      <c r="AB3079" s="49">
        <v>1.7927415840000001</v>
      </c>
      <c r="AC3079" s="51">
        <v>0.62276563761027282</v>
      </c>
      <c r="AD3079" s="53">
        <v>73604.45</v>
      </c>
      <c r="AE3079" s="51">
        <v>5.9736286931927003</v>
      </c>
      <c r="AF3079" s="51">
        <v>15.83532490346477</v>
      </c>
      <c r="AG3079" s="51">
        <v>0.81533070227439453</v>
      </c>
      <c r="AH3079" s="51">
        <v>9.0960752031881781E-2</v>
      </c>
      <c r="AI3079" s="51">
        <v>5.1488094323596745E-2</v>
      </c>
      <c r="AJ3079" s="51">
        <v>4.1908088602794429E-2</v>
      </c>
      <c r="AK3079" s="51">
        <v>32.183643013890375</v>
      </c>
      <c r="AL3079" s="51">
        <v>19.107807925717591</v>
      </c>
      <c r="AM3079" s="51">
        <v>45.259478102063163</v>
      </c>
    </row>
    <row r="3080" spans="1:39">
      <c r="A3080" t="s">
        <v>6303</v>
      </c>
      <c r="B3080">
        <v>8</v>
      </c>
      <c r="C3080" t="s">
        <v>6304</v>
      </c>
      <c r="D3080" t="s">
        <v>6153</v>
      </c>
      <c r="E3080" t="s">
        <v>137</v>
      </c>
      <c r="F3080" t="s">
        <v>138</v>
      </c>
      <c r="G3080" t="s">
        <v>139</v>
      </c>
      <c r="H3080" t="s">
        <v>140</v>
      </c>
      <c r="I3080" t="s">
        <v>10</v>
      </c>
      <c r="J3080" t="s">
        <v>6154</v>
      </c>
      <c r="K3080">
        <v>48</v>
      </c>
      <c r="L3080">
        <v>16204631</v>
      </c>
      <c r="M3080" t="s">
        <v>2145</v>
      </c>
      <c r="N3080">
        <v>76</v>
      </c>
      <c r="O3080">
        <v>445627.35250000079</v>
      </c>
      <c r="P3080" s="49" t="s">
        <v>33</v>
      </c>
      <c r="Q3080" s="49">
        <v>7360445</v>
      </c>
      <c r="R3080" s="49">
        <v>32.510452999999998</v>
      </c>
      <c r="S3080" s="49">
        <v>52.540310169999998</v>
      </c>
      <c r="T3080" s="49">
        <v>26.195472578768484</v>
      </c>
      <c r="U3080" s="49" t="s">
        <v>2146</v>
      </c>
      <c r="V3080" s="49">
        <v>0.40628822170719731</v>
      </c>
      <c r="W3080" s="49">
        <v>1.4636172159581</v>
      </c>
      <c r="X3080" s="49">
        <v>2.8030328200558698</v>
      </c>
      <c r="Y3080" s="49">
        <v>43.290577316265697</v>
      </c>
      <c r="Z3080" s="49">
        <v>0.42787999999999998</v>
      </c>
      <c r="AA3080" s="49">
        <v>144.40234570000001</v>
      </c>
      <c r="AB3080" s="49">
        <v>1.7927415840000001</v>
      </c>
      <c r="AC3080" s="51">
        <v>0.62276563761027282</v>
      </c>
      <c r="AD3080" s="53">
        <v>73604.45</v>
      </c>
      <c r="AE3080" s="51">
        <v>6.054353405262872</v>
      </c>
      <c r="AF3080" s="51">
        <v>16.049315780538617</v>
      </c>
      <c r="AG3080" s="51">
        <v>0.83499605847288172</v>
      </c>
      <c r="AH3080" s="51">
        <v>9.1898105505221012E-2</v>
      </c>
      <c r="AI3080" s="51">
        <v>5.2026894472685062E-2</v>
      </c>
      <c r="AJ3080" s="51">
        <v>4.1908088602794429E-2</v>
      </c>
      <c r="AK3080" s="51">
        <v>32.520430612691484</v>
      </c>
      <c r="AL3080" s="51">
        <v>19.307762689908763</v>
      </c>
      <c r="AM3080" s="51">
        <v>45.73309853547422</v>
      </c>
    </row>
    <row r="3081" spans="1:39">
      <c r="A3081" t="s">
        <v>6305</v>
      </c>
      <c r="B3081">
        <v>8</v>
      </c>
      <c r="C3081" t="s">
        <v>6306</v>
      </c>
      <c r="D3081" t="s">
        <v>6153</v>
      </c>
      <c r="E3081" t="s">
        <v>137</v>
      </c>
      <c r="F3081" t="s">
        <v>138</v>
      </c>
      <c r="G3081" t="s">
        <v>139</v>
      </c>
      <c r="H3081" t="s">
        <v>140</v>
      </c>
      <c r="I3081" t="s">
        <v>10</v>
      </c>
      <c r="J3081" t="s">
        <v>6154</v>
      </c>
      <c r="K3081">
        <v>48</v>
      </c>
      <c r="L3081">
        <v>16204631</v>
      </c>
      <c r="M3081" t="s">
        <v>2145</v>
      </c>
      <c r="N3081">
        <v>77</v>
      </c>
      <c r="O3081">
        <v>451569.05053333414</v>
      </c>
      <c r="P3081" s="49" t="s">
        <v>33</v>
      </c>
      <c r="Q3081" s="49">
        <v>7360445</v>
      </c>
      <c r="R3081" s="49">
        <v>32.510452999999998</v>
      </c>
      <c r="S3081" s="49">
        <v>52.540310169999998</v>
      </c>
      <c r="T3081" s="49">
        <v>26.195472578768484</v>
      </c>
      <c r="U3081" s="49" t="s">
        <v>2146</v>
      </c>
      <c r="V3081" s="49">
        <v>0.40628822170719731</v>
      </c>
      <c r="W3081" s="49">
        <v>1.4636172159581</v>
      </c>
      <c r="X3081" s="49">
        <v>2.8030328200558698</v>
      </c>
      <c r="Y3081" s="49">
        <v>43.290577316265697</v>
      </c>
      <c r="Z3081" s="49">
        <v>0.42787999999999998</v>
      </c>
      <c r="AA3081" s="49">
        <v>144.40234570000001</v>
      </c>
      <c r="AB3081" s="49">
        <v>1.7927415840000001</v>
      </c>
      <c r="AC3081" s="51">
        <v>0.62276563761027282</v>
      </c>
      <c r="AD3081" s="53">
        <v>73604.45</v>
      </c>
      <c r="AE3081" s="51">
        <v>6.1350781173330438</v>
      </c>
      <c r="AF3081" s="51">
        <v>16.263306657612468</v>
      </c>
      <c r="AG3081" s="51">
        <v>0.85486113108437822</v>
      </c>
      <c r="AH3081" s="51">
        <v>9.2831399558406552E-2</v>
      </c>
      <c r="AI3081" s="51">
        <v>5.2563795855391934E-2</v>
      </c>
      <c r="AJ3081" s="51">
        <v>4.1908088602794429E-2</v>
      </c>
      <c r="AK3081" s="51">
        <v>32.856031350331975</v>
      </c>
      <c r="AL3081" s="51">
        <v>19.507012800649672</v>
      </c>
      <c r="AM3081" s="51">
        <v>46.205049900014281</v>
      </c>
    </row>
    <row r="3082" spans="1:39">
      <c r="A3082" t="s">
        <v>6307</v>
      </c>
      <c r="B3082">
        <v>8</v>
      </c>
      <c r="C3082" t="s">
        <v>6308</v>
      </c>
      <c r="D3082" t="s">
        <v>6153</v>
      </c>
      <c r="E3082" t="s">
        <v>137</v>
      </c>
      <c r="F3082" t="s">
        <v>138</v>
      </c>
      <c r="G3082" t="s">
        <v>139</v>
      </c>
      <c r="H3082" t="s">
        <v>140</v>
      </c>
      <c r="I3082" t="s">
        <v>10</v>
      </c>
      <c r="J3082" t="s">
        <v>6154</v>
      </c>
      <c r="K3082">
        <v>48</v>
      </c>
      <c r="L3082">
        <v>16204631</v>
      </c>
      <c r="M3082" t="s">
        <v>2145</v>
      </c>
      <c r="N3082">
        <v>78</v>
      </c>
      <c r="O3082">
        <v>457510.74856666749</v>
      </c>
      <c r="P3082" s="49" t="s">
        <v>33</v>
      </c>
      <c r="Q3082" s="49">
        <v>7360445</v>
      </c>
      <c r="R3082" s="49">
        <v>32.510452999999998</v>
      </c>
      <c r="S3082" s="49">
        <v>52.540310169999998</v>
      </c>
      <c r="T3082" s="49">
        <v>26.195472578768484</v>
      </c>
      <c r="U3082" s="49" t="s">
        <v>2146</v>
      </c>
      <c r="V3082" s="49">
        <v>0.40628822170719731</v>
      </c>
      <c r="W3082" s="49">
        <v>1.4636172159581</v>
      </c>
      <c r="X3082" s="49">
        <v>2.8030328200558698</v>
      </c>
      <c r="Y3082" s="49">
        <v>43.290577316265697</v>
      </c>
      <c r="Z3082" s="49">
        <v>0.42787999999999998</v>
      </c>
      <c r="AA3082" s="49">
        <v>144.40234570000001</v>
      </c>
      <c r="AB3082" s="49">
        <v>1.7927415840000001</v>
      </c>
      <c r="AC3082" s="51">
        <v>0.62276563761027282</v>
      </c>
      <c r="AD3082" s="53">
        <v>73604.45</v>
      </c>
      <c r="AE3082" s="51">
        <v>6.2158028294032155</v>
      </c>
      <c r="AF3082" s="51">
        <v>16.477297534686315</v>
      </c>
      <c r="AG3082" s="51">
        <v>0.87492505898579076</v>
      </c>
      <c r="AH3082" s="51">
        <v>9.3760669500357122E-2</v>
      </c>
      <c r="AI3082" s="51">
        <v>5.3098820188443425E-2</v>
      </c>
      <c r="AJ3082" s="51">
        <v>4.1908088602794429E-2</v>
      </c>
      <c r="AK3082" s="51">
        <v>33.190458801277323</v>
      </c>
      <c r="AL3082" s="51">
        <v>19.705566317260363</v>
      </c>
      <c r="AM3082" s="51">
        <v>46.675351285294283</v>
      </c>
    </row>
    <row r="3083" spans="1:39">
      <c r="A3083" t="s">
        <v>6309</v>
      </c>
      <c r="B3083">
        <v>8</v>
      </c>
      <c r="C3083" t="s">
        <v>6310</v>
      </c>
      <c r="D3083" t="s">
        <v>6153</v>
      </c>
      <c r="E3083" t="s">
        <v>137</v>
      </c>
      <c r="F3083" t="s">
        <v>138</v>
      </c>
      <c r="G3083" t="s">
        <v>139</v>
      </c>
      <c r="H3083" t="s">
        <v>140</v>
      </c>
      <c r="I3083" t="s">
        <v>10</v>
      </c>
      <c r="J3083" t="s">
        <v>6154</v>
      </c>
      <c r="K3083">
        <v>48</v>
      </c>
      <c r="L3083">
        <v>16204631</v>
      </c>
      <c r="M3083" t="s">
        <v>2145</v>
      </c>
      <c r="N3083">
        <v>79</v>
      </c>
      <c r="O3083">
        <v>463452.44660000084</v>
      </c>
      <c r="P3083" s="49" t="s">
        <v>33</v>
      </c>
      <c r="Q3083" s="49">
        <v>7360445</v>
      </c>
      <c r="R3083" s="49">
        <v>32.510452999999998</v>
      </c>
      <c r="S3083" s="49">
        <v>52.540310169999998</v>
      </c>
      <c r="T3083" s="49">
        <v>26.195472578768484</v>
      </c>
      <c r="U3083" s="49" t="s">
        <v>2146</v>
      </c>
      <c r="V3083" s="49">
        <v>0.40628822170719731</v>
      </c>
      <c r="W3083" s="49">
        <v>1.4636172159581</v>
      </c>
      <c r="X3083" s="49">
        <v>2.8030328200558698</v>
      </c>
      <c r="Y3083" s="49">
        <v>43.290577316265697</v>
      </c>
      <c r="Z3083" s="49">
        <v>0.42787999999999998</v>
      </c>
      <c r="AA3083" s="49">
        <v>144.40234570000001</v>
      </c>
      <c r="AB3083" s="49">
        <v>1.7927415840000001</v>
      </c>
      <c r="AC3083" s="51">
        <v>0.62276563761027282</v>
      </c>
      <c r="AD3083" s="53">
        <v>73604.45</v>
      </c>
      <c r="AE3083" s="51">
        <v>6.2965275414733872</v>
      </c>
      <c r="AF3083" s="51">
        <v>16.691288411760162</v>
      </c>
      <c r="AG3083" s="51">
        <v>0.89518698835446242</v>
      </c>
      <c r="AH3083" s="51">
        <v>9.4685949446711062E-2</v>
      </c>
      <c r="AI3083" s="51">
        <v>5.3631988512267366E-2</v>
      </c>
      <c r="AJ3083" s="51">
        <v>4.1908088602794429E-2</v>
      </c>
      <c r="AK3083" s="51">
        <v>33.523726117259535</v>
      </c>
      <c r="AL3083" s="51">
        <v>19.903431048079032</v>
      </c>
      <c r="AM3083" s="51">
        <v>47.144021186440042</v>
      </c>
    </row>
    <row r="3084" spans="1:39">
      <c r="A3084" t="s">
        <v>6311</v>
      </c>
      <c r="B3084">
        <v>8</v>
      </c>
      <c r="C3084" t="s">
        <v>6312</v>
      </c>
      <c r="D3084" t="s">
        <v>6153</v>
      </c>
      <c r="E3084" t="s">
        <v>137</v>
      </c>
      <c r="F3084" t="s">
        <v>138</v>
      </c>
      <c r="G3084" t="s">
        <v>139</v>
      </c>
      <c r="H3084" t="s">
        <v>140</v>
      </c>
      <c r="I3084" t="s">
        <v>10</v>
      </c>
      <c r="J3084" t="s">
        <v>6154</v>
      </c>
      <c r="K3084">
        <v>48</v>
      </c>
      <c r="L3084">
        <v>16204631</v>
      </c>
      <c r="M3084" t="s">
        <v>2145</v>
      </c>
      <c r="N3084">
        <v>80</v>
      </c>
      <c r="O3084">
        <v>469394.14463333419</v>
      </c>
      <c r="P3084" s="49" t="s">
        <v>33</v>
      </c>
      <c r="Q3084" s="49">
        <v>7360445</v>
      </c>
      <c r="R3084" s="49">
        <v>32.510452999999998</v>
      </c>
      <c r="S3084" s="49">
        <v>52.540310169999998</v>
      </c>
      <c r="T3084" s="49">
        <v>26.195472578768484</v>
      </c>
      <c r="U3084" s="49" t="s">
        <v>2146</v>
      </c>
      <c r="V3084" s="49">
        <v>0.40628822170719731</v>
      </c>
      <c r="W3084" s="49">
        <v>1.4636172159581</v>
      </c>
      <c r="X3084" s="49">
        <v>2.8030328200558698</v>
      </c>
      <c r="Y3084" s="49">
        <v>43.290577316265697</v>
      </c>
      <c r="Z3084" s="49">
        <v>0.42787999999999998</v>
      </c>
      <c r="AA3084" s="49">
        <v>144.40234570000001</v>
      </c>
      <c r="AB3084" s="49">
        <v>1.7927415840000001</v>
      </c>
      <c r="AC3084" s="51">
        <v>0.62276563761027282</v>
      </c>
      <c r="AD3084" s="53">
        <v>73604.45</v>
      </c>
      <c r="AE3084" s="51">
        <v>6.377252253543559</v>
      </c>
      <c r="AF3084" s="51">
        <v>16.905279288834013</v>
      </c>
      <c r="AG3084" s="51">
        <v>0.91564607242390084</v>
      </c>
      <c r="AH3084" s="51">
        <v>9.5607272371605559E-2</v>
      </c>
      <c r="AI3084" s="51">
        <v>5.4163321219347603E-2</v>
      </c>
      <c r="AJ3084" s="51">
        <v>4.1908088602794429E-2</v>
      </c>
      <c r="AK3084" s="51">
        <v>33.855846045000526</v>
      </c>
      <c r="AL3084" s="51">
        <v>20.100614560984614</v>
      </c>
      <c r="AM3084" s="51">
        <v>47.611077529016441</v>
      </c>
    </row>
    <row r="3085" spans="1:39">
      <c r="A3085" t="s">
        <v>6313</v>
      </c>
      <c r="B3085">
        <v>8</v>
      </c>
      <c r="C3085" t="s">
        <v>6314</v>
      </c>
      <c r="D3085" t="s">
        <v>6153</v>
      </c>
      <c r="E3085" t="s">
        <v>137</v>
      </c>
      <c r="F3085" t="s">
        <v>138</v>
      </c>
      <c r="G3085" t="s">
        <v>139</v>
      </c>
      <c r="H3085" t="s">
        <v>140</v>
      </c>
      <c r="I3085" t="s">
        <v>10</v>
      </c>
      <c r="J3085" t="s">
        <v>6154</v>
      </c>
      <c r="K3085">
        <v>48</v>
      </c>
      <c r="L3085">
        <v>16204631</v>
      </c>
      <c r="M3085" t="s">
        <v>2145</v>
      </c>
      <c r="N3085">
        <v>81</v>
      </c>
      <c r="O3085">
        <v>475335.84266666754</v>
      </c>
      <c r="P3085" s="49" t="s">
        <v>33</v>
      </c>
      <c r="Q3085" s="49">
        <v>7360445</v>
      </c>
      <c r="R3085" s="49">
        <v>32.510452999999998</v>
      </c>
      <c r="S3085" s="49">
        <v>52.540310169999998</v>
      </c>
      <c r="T3085" s="49">
        <v>26.195472578768484</v>
      </c>
      <c r="U3085" s="49" t="s">
        <v>2146</v>
      </c>
      <c r="V3085" s="49">
        <v>0.40628822170719731</v>
      </c>
      <c r="W3085" s="49">
        <v>1.4636172159581</v>
      </c>
      <c r="X3085" s="49">
        <v>2.8030328200558698</v>
      </c>
      <c r="Y3085" s="49">
        <v>43.290577316265697</v>
      </c>
      <c r="Z3085" s="49">
        <v>0.42787999999999998</v>
      </c>
      <c r="AA3085" s="49">
        <v>144.40234570000001</v>
      </c>
      <c r="AB3085" s="49">
        <v>1.7927415840000001</v>
      </c>
      <c r="AC3085" s="51">
        <v>0.62276563761027282</v>
      </c>
      <c r="AD3085" s="53">
        <v>73604.45</v>
      </c>
      <c r="AE3085" s="51">
        <v>6.4579769656137307</v>
      </c>
      <c r="AF3085" s="51">
        <v>17.11927016590786</v>
      </c>
      <c r="AG3085" s="51">
        <v>0.93630147124996066</v>
      </c>
      <c r="AH3085" s="51">
        <v>9.6524670156530754E-2</v>
      </c>
      <c r="AI3085" s="51">
        <v>5.4692838081062387E-2</v>
      </c>
      <c r="AJ3085" s="51">
        <v>4.1908088602794429E-2</v>
      </c>
      <c r="AK3085" s="51">
        <v>34.186830942987982</v>
      </c>
      <c r="AL3085" s="51">
        <v>20.297124193356808</v>
      </c>
      <c r="AM3085" s="51">
        <v>48.076537692619155</v>
      </c>
    </row>
    <row r="3086" spans="1:39">
      <c r="A3086" t="s">
        <v>6315</v>
      </c>
      <c r="B3086">
        <v>8</v>
      </c>
      <c r="C3086" t="s">
        <v>6316</v>
      </c>
      <c r="D3086" t="s">
        <v>6153</v>
      </c>
      <c r="E3086" t="s">
        <v>137</v>
      </c>
      <c r="F3086" t="s">
        <v>138</v>
      </c>
      <c r="G3086" t="s">
        <v>139</v>
      </c>
      <c r="H3086" t="s">
        <v>140</v>
      </c>
      <c r="I3086" t="s">
        <v>10</v>
      </c>
      <c r="J3086" t="s">
        <v>6154</v>
      </c>
      <c r="K3086">
        <v>48</v>
      </c>
      <c r="L3086">
        <v>16204631</v>
      </c>
      <c r="M3086" t="s">
        <v>2145</v>
      </c>
      <c r="N3086">
        <v>82</v>
      </c>
      <c r="O3086">
        <v>481277.54070000089</v>
      </c>
      <c r="P3086" s="49" t="s">
        <v>33</v>
      </c>
      <c r="Q3086" s="49">
        <v>7360445</v>
      </c>
      <c r="R3086" s="49">
        <v>32.510452999999998</v>
      </c>
      <c r="S3086" s="49">
        <v>52.540310169999998</v>
      </c>
      <c r="T3086" s="49">
        <v>26.195472578768484</v>
      </c>
      <c r="U3086" s="49" t="s">
        <v>2146</v>
      </c>
      <c r="V3086" s="49">
        <v>0.40628822170719731</v>
      </c>
      <c r="W3086" s="49">
        <v>1.4636172159581</v>
      </c>
      <c r="X3086" s="49">
        <v>2.8030328200558698</v>
      </c>
      <c r="Y3086" s="49">
        <v>43.290577316265697</v>
      </c>
      <c r="Z3086" s="49">
        <v>0.42787999999999998</v>
      </c>
      <c r="AA3086" s="49">
        <v>144.40234570000001</v>
      </c>
      <c r="AB3086" s="49">
        <v>1.7927415840000001</v>
      </c>
      <c r="AC3086" s="51">
        <v>0.62276563761027282</v>
      </c>
      <c r="AD3086" s="53">
        <v>73604.45</v>
      </c>
      <c r="AE3086" s="51">
        <v>6.5387016776839024</v>
      </c>
      <c r="AF3086" s="51">
        <v>17.333261042981707</v>
      </c>
      <c r="AG3086" s="51">
        <v>0.95715235148700828</v>
      </c>
      <c r="AH3086" s="51">
        <v>9.7438173636963415E-2</v>
      </c>
      <c r="AI3086" s="51">
        <v>5.5220558273110551E-2</v>
      </c>
      <c r="AJ3086" s="51">
        <v>4.1908088602794429E-2</v>
      </c>
      <c r="AK3086" s="51">
        <v>34.516692797368478</v>
      </c>
      <c r="AL3086" s="51">
        <v>20.492967061512015</v>
      </c>
      <c r="AM3086" s="51">
        <v>48.540418533224951</v>
      </c>
    </row>
    <row r="3087" spans="1:39">
      <c r="A3087" t="s">
        <v>6317</v>
      </c>
      <c r="B3087">
        <v>8</v>
      </c>
      <c r="C3087" t="s">
        <v>6318</v>
      </c>
      <c r="D3087" t="s">
        <v>6153</v>
      </c>
      <c r="E3087" t="s">
        <v>137</v>
      </c>
      <c r="F3087" t="s">
        <v>138</v>
      </c>
      <c r="G3087" t="s">
        <v>139</v>
      </c>
      <c r="H3087" t="s">
        <v>140</v>
      </c>
      <c r="I3087" t="s">
        <v>10</v>
      </c>
      <c r="J3087" t="s">
        <v>6154</v>
      </c>
      <c r="K3087">
        <v>48</v>
      </c>
      <c r="L3087">
        <v>16204631</v>
      </c>
      <c r="M3087" t="s">
        <v>2145</v>
      </c>
      <c r="N3087">
        <v>83</v>
      </c>
      <c r="O3087">
        <v>487219.23873333423</v>
      </c>
      <c r="P3087" s="49" t="s">
        <v>33</v>
      </c>
      <c r="Q3087" s="49">
        <v>7360445</v>
      </c>
      <c r="R3087" s="49">
        <v>32.510452999999998</v>
      </c>
      <c r="S3087" s="49">
        <v>52.540310169999998</v>
      </c>
      <c r="T3087" s="49">
        <v>26.195472578768484</v>
      </c>
      <c r="U3087" s="49" t="s">
        <v>2146</v>
      </c>
      <c r="V3087" s="49">
        <v>0.40628822170719731</v>
      </c>
      <c r="W3087" s="49">
        <v>1.4636172159581</v>
      </c>
      <c r="X3087" s="49">
        <v>2.8030328200558698</v>
      </c>
      <c r="Y3087" s="49">
        <v>43.290577316265697</v>
      </c>
      <c r="Z3087" s="49">
        <v>0.42787999999999998</v>
      </c>
      <c r="AA3087" s="49">
        <v>144.40234570000001</v>
      </c>
      <c r="AB3087" s="49">
        <v>1.7927415840000001</v>
      </c>
      <c r="AC3087" s="51">
        <v>0.62276563761027282</v>
      </c>
      <c r="AD3087" s="53">
        <v>73604.45</v>
      </c>
      <c r="AE3087" s="51">
        <v>6.6194263897540742</v>
      </c>
      <c r="AF3087" s="51">
        <v>17.547251920055558</v>
      </c>
      <c r="AG3087" s="51">
        <v>0.97819788617345393</v>
      </c>
      <c r="AH3087" s="51">
        <v>9.8347812646155899E-2</v>
      </c>
      <c r="AI3087" s="51">
        <v>5.5746500399611106E-2</v>
      </c>
      <c r="AJ3087" s="51">
        <v>4.1908088602794429E-2</v>
      </c>
      <c r="AK3087" s="51">
        <v>34.84544323701143</v>
      </c>
      <c r="AL3087" s="51">
        <v>20.688150069646973</v>
      </c>
      <c r="AM3087" s="51">
        <v>49.002736404375902</v>
      </c>
    </row>
    <row r="3088" spans="1:39">
      <c r="A3088" t="s">
        <v>6319</v>
      </c>
      <c r="B3088">
        <v>8</v>
      </c>
      <c r="C3088" t="s">
        <v>6320</v>
      </c>
      <c r="D3088" t="s">
        <v>6153</v>
      </c>
      <c r="E3088" t="s">
        <v>137</v>
      </c>
      <c r="F3088" t="s">
        <v>138</v>
      </c>
      <c r="G3088" t="s">
        <v>139</v>
      </c>
      <c r="H3088" t="s">
        <v>140</v>
      </c>
      <c r="I3088" t="s">
        <v>10</v>
      </c>
      <c r="J3088" t="s">
        <v>6154</v>
      </c>
      <c r="K3088">
        <v>48</v>
      </c>
      <c r="L3088">
        <v>16204631</v>
      </c>
      <c r="M3088" t="s">
        <v>2145</v>
      </c>
      <c r="N3088">
        <v>84</v>
      </c>
      <c r="O3088">
        <v>493160.93676666758</v>
      </c>
      <c r="P3088" s="49" t="s">
        <v>33</v>
      </c>
      <c r="Q3088" s="49">
        <v>7360445</v>
      </c>
      <c r="R3088" s="49">
        <v>32.510452999999998</v>
      </c>
      <c r="S3088" s="49">
        <v>52.540310169999998</v>
      </c>
      <c r="T3088" s="49">
        <v>26.195472578768484</v>
      </c>
      <c r="U3088" s="49" t="s">
        <v>2146</v>
      </c>
      <c r="V3088" s="49">
        <v>0.40628822170719731</v>
      </c>
      <c r="W3088" s="49">
        <v>1.4636172159581</v>
      </c>
      <c r="X3088" s="49">
        <v>2.8030328200558698</v>
      </c>
      <c r="Y3088" s="49">
        <v>43.290577316265697</v>
      </c>
      <c r="Z3088" s="49">
        <v>0.42787999999999998</v>
      </c>
      <c r="AA3088" s="49">
        <v>144.40234570000001</v>
      </c>
      <c r="AB3088" s="49">
        <v>1.7927415840000001</v>
      </c>
      <c r="AC3088" s="51">
        <v>0.62276563761027282</v>
      </c>
      <c r="AD3088" s="53">
        <v>73604.45</v>
      </c>
      <c r="AE3088" s="51">
        <v>6.7001511018242459</v>
      </c>
      <c r="AF3088" s="51">
        <v>17.761242797129405</v>
      </c>
      <c r="AG3088" s="51">
        <v>0.99943725452619914</v>
      </c>
      <c r="AH3088" s="51">
        <v>9.9253616056798527E-2</v>
      </c>
      <c r="AI3088" s="51">
        <v>5.6270682515962761E-2</v>
      </c>
      <c r="AJ3088" s="51">
        <v>4.1908088602794429E-2</v>
      </c>
      <c r="AK3088" s="51">
        <v>35.173093547797855</v>
      </c>
      <c r="AL3088" s="51">
        <v>20.882679918322172</v>
      </c>
      <c r="AM3088" s="51">
        <v>49.463507177273549</v>
      </c>
    </row>
    <row r="3089" spans="1:39">
      <c r="A3089" t="s">
        <v>6321</v>
      </c>
      <c r="B3089">
        <v>8</v>
      </c>
      <c r="C3089" t="s">
        <v>6322</v>
      </c>
      <c r="D3089" t="s">
        <v>6153</v>
      </c>
      <c r="E3089" t="s">
        <v>137</v>
      </c>
      <c r="F3089" t="s">
        <v>138</v>
      </c>
      <c r="G3089" t="s">
        <v>139</v>
      </c>
      <c r="H3089" t="s">
        <v>140</v>
      </c>
      <c r="I3089" t="s">
        <v>10</v>
      </c>
      <c r="J3089" t="s">
        <v>6154</v>
      </c>
      <c r="K3089">
        <v>48</v>
      </c>
      <c r="L3089">
        <v>16204631</v>
      </c>
      <c r="M3089" t="s">
        <v>2145</v>
      </c>
      <c r="N3089">
        <v>85</v>
      </c>
      <c r="O3089">
        <v>499102.63480000093</v>
      </c>
      <c r="P3089" s="49" t="s">
        <v>33</v>
      </c>
      <c r="Q3089" s="49">
        <v>7360445</v>
      </c>
      <c r="R3089" s="49">
        <v>32.510452999999998</v>
      </c>
      <c r="S3089" s="49">
        <v>52.540310169999998</v>
      </c>
      <c r="T3089" s="49">
        <v>26.195472578768484</v>
      </c>
      <c r="U3089" s="49" t="s">
        <v>2146</v>
      </c>
      <c r="V3089" s="49">
        <v>0.40628822170719731</v>
      </c>
      <c r="W3089" s="49">
        <v>1.4636172159581</v>
      </c>
      <c r="X3089" s="49">
        <v>2.8030328200558698</v>
      </c>
      <c r="Y3089" s="49">
        <v>43.290577316265697</v>
      </c>
      <c r="Z3089" s="49">
        <v>0.42787999999999998</v>
      </c>
      <c r="AA3089" s="49">
        <v>144.40234570000001</v>
      </c>
      <c r="AB3089" s="49">
        <v>1.7927415840000001</v>
      </c>
      <c r="AC3089" s="51">
        <v>0.62276563761027282</v>
      </c>
      <c r="AD3089" s="53">
        <v>73604.45</v>
      </c>
      <c r="AE3089" s="51">
        <v>6.7808758138944176</v>
      </c>
      <c r="AF3089" s="51">
        <v>17.975233674203253</v>
      </c>
      <c r="AG3089" s="51">
        <v>1.020869641743577</v>
      </c>
      <c r="AH3089" s="51">
        <v>0.10015561182069281</v>
      </c>
      <c r="AI3089" s="51">
        <v>5.6793122150542878E-2</v>
      </c>
      <c r="AJ3089" s="51">
        <v>4.1908088602794429E-2</v>
      </c>
      <c r="AK3089" s="51">
        <v>35.499654686183746</v>
      </c>
      <c r="AL3089" s="51">
        <v>21.076563112514581</v>
      </c>
      <c r="AM3089" s="51">
        <v>49.922746259852921</v>
      </c>
    </row>
    <row r="3090" spans="1:39">
      <c r="A3090" t="s">
        <v>6323</v>
      </c>
      <c r="B3090">
        <v>8</v>
      </c>
      <c r="C3090" t="s">
        <v>6324</v>
      </c>
      <c r="D3090" t="s">
        <v>6153</v>
      </c>
      <c r="E3090" t="s">
        <v>137</v>
      </c>
      <c r="F3090" t="s">
        <v>138</v>
      </c>
      <c r="G3090" t="s">
        <v>139</v>
      </c>
      <c r="H3090" t="s">
        <v>140</v>
      </c>
      <c r="I3090" t="s">
        <v>10</v>
      </c>
      <c r="J3090" t="s">
        <v>6154</v>
      </c>
      <c r="K3090">
        <v>48</v>
      </c>
      <c r="L3090">
        <v>16204631</v>
      </c>
      <c r="M3090" t="s">
        <v>2145</v>
      </c>
      <c r="N3090">
        <v>86</v>
      </c>
      <c r="O3090">
        <v>505044.33283333428</v>
      </c>
      <c r="P3090" s="49" t="s">
        <v>33</v>
      </c>
      <c r="Q3090" s="49">
        <v>7360445</v>
      </c>
      <c r="R3090" s="49">
        <v>32.510452999999998</v>
      </c>
      <c r="S3090" s="49">
        <v>52.540310169999998</v>
      </c>
      <c r="T3090" s="49">
        <v>26.195472578768484</v>
      </c>
      <c r="U3090" s="49" t="s">
        <v>2146</v>
      </c>
      <c r="V3090" s="49">
        <v>0.40628822170719731</v>
      </c>
      <c r="W3090" s="49">
        <v>1.4636172159581</v>
      </c>
      <c r="X3090" s="49">
        <v>2.8030328200558698</v>
      </c>
      <c r="Y3090" s="49">
        <v>43.290577316265697</v>
      </c>
      <c r="Z3090" s="49">
        <v>0.42787999999999998</v>
      </c>
      <c r="AA3090" s="49">
        <v>144.40234570000001</v>
      </c>
      <c r="AB3090" s="49">
        <v>1.7927415840000001</v>
      </c>
      <c r="AC3090" s="51">
        <v>0.62276563761027282</v>
      </c>
      <c r="AD3090" s="53">
        <v>73604.45</v>
      </c>
      <c r="AE3090" s="51">
        <v>6.8616005259645894</v>
      </c>
      <c r="AF3090" s="51">
        <v>18.189224551277103</v>
      </c>
      <c r="AG3090" s="51">
        <v>1.0424942388162801</v>
      </c>
      <c r="AH3090" s="51">
        <v>0.10105382700609354</v>
      </c>
      <c r="AI3090" s="51">
        <v>5.7313836325314067E-2</v>
      </c>
      <c r="AJ3090" s="51">
        <v>4.1908088602794429E-2</v>
      </c>
      <c r="AK3090" s="51">
        <v>35.825137292080626</v>
      </c>
      <c r="AL3090" s="51">
        <v>21.26980596926499</v>
      </c>
      <c r="AM3090" s="51">
        <v>50.380468614896266</v>
      </c>
    </row>
    <row r="3091" spans="1:39">
      <c r="A3091" t="s">
        <v>6325</v>
      </c>
      <c r="B3091">
        <v>8</v>
      </c>
      <c r="C3091" t="s">
        <v>6326</v>
      </c>
      <c r="D3091" t="s">
        <v>6153</v>
      </c>
      <c r="E3091" t="s">
        <v>137</v>
      </c>
      <c r="F3091" t="s">
        <v>138</v>
      </c>
      <c r="G3091" t="s">
        <v>139</v>
      </c>
      <c r="H3091" t="s">
        <v>140</v>
      </c>
      <c r="I3091" t="s">
        <v>10</v>
      </c>
      <c r="J3091" t="s">
        <v>6154</v>
      </c>
      <c r="K3091">
        <v>48</v>
      </c>
      <c r="L3091">
        <v>16204631</v>
      </c>
      <c r="M3091" t="s">
        <v>2145</v>
      </c>
      <c r="N3091">
        <v>87</v>
      </c>
      <c r="O3091">
        <v>510986.03086666763</v>
      </c>
      <c r="P3091" s="49" t="s">
        <v>33</v>
      </c>
      <c r="Q3091" s="49">
        <v>7360445</v>
      </c>
      <c r="R3091" s="49">
        <v>32.510452999999998</v>
      </c>
      <c r="S3091" s="49">
        <v>52.540310169999998</v>
      </c>
      <c r="T3091" s="49">
        <v>26.195472578768484</v>
      </c>
      <c r="U3091" s="49" t="s">
        <v>2146</v>
      </c>
      <c r="V3091" s="49">
        <v>0.40628822170719731</v>
      </c>
      <c r="W3091" s="49">
        <v>1.4636172159581</v>
      </c>
      <c r="X3091" s="49">
        <v>2.8030328200558698</v>
      </c>
      <c r="Y3091" s="49">
        <v>43.290577316265697</v>
      </c>
      <c r="Z3091" s="49">
        <v>0.42787999999999998</v>
      </c>
      <c r="AA3091" s="49">
        <v>144.40234570000001</v>
      </c>
      <c r="AB3091" s="49">
        <v>1.7927415840000001</v>
      </c>
      <c r="AC3091" s="51">
        <v>0.62276563761027282</v>
      </c>
      <c r="AD3091" s="53">
        <v>73604.45</v>
      </c>
      <c r="AE3091" s="51">
        <v>6.9423252380347611</v>
      </c>
      <c r="AF3091" s="51">
        <v>18.403215428350951</v>
      </c>
      <c r="AG3091" s="51">
        <v>1.0643102423459507</v>
      </c>
      <c r="AH3091" s="51">
        <v>0.10194828783351365</v>
      </c>
      <c r="AI3091" s="51">
        <v>5.7832841575409411E-2</v>
      </c>
      <c r="AJ3091" s="51">
        <v>4.1908088602794429E-2</v>
      </c>
      <c r="AK3091" s="51">
        <v>36.149551701097671</v>
      </c>
      <c r="AL3091" s="51">
        <v>21.462414624946309</v>
      </c>
      <c r="AM3091" s="51">
        <v>50.836688777249037</v>
      </c>
    </row>
    <row r="3092" spans="1:39">
      <c r="A3092" t="s">
        <v>6327</v>
      </c>
      <c r="B3092">
        <v>8</v>
      </c>
      <c r="C3092" t="s">
        <v>6328</v>
      </c>
      <c r="D3092" t="s">
        <v>6153</v>
      </c>
      <c r="E3092" t="s">
        <v>137</v>
      </c>
      <c r="F3092" t="s">
        <v>138</v>
      </c>
      <c r="G3092" t="s">
        <v>139</v>
      </c>
      <c r="H3092" t="s">
        <v>140</v>
      </c>
      <c r="I3092" t="s">
        <v>10</v>
      </c>
      <c r="J3092" t="s">
        <v>6154</v>
      </c>
      <c r="K3092">
        <v>48</v>
      </c>
      <c r="L3092">
        <v>16204631</v>
      </c>
      <c r="M3092" t="s">
        <v>2145</v>
      </c>
      <c r="N3092">
        <v>88</v>
      </c>
      <c r="O3092">
        <v>516927.72890000098</v>
      </c>
      <c r="P3092" s="49" t="s">
        <v>33</v>
      </c>
      <c r="Q3092" s="49">
        <v>7360445</v>
      </c>
      <c r="R3092" s="49">
        <v>32.510452999999998</v>
      </c>
      <c r="S3092" s="49">
        <v>52.540310169999998</v>
      </c>
      <c r="T3092" s="49">
        <v>26.195472578768484</v>
      </c>
      <c r="U3092" s="49" t="s">
        <v>2146</v>
      </c>
      <c r="V3092" s="49">
        <v>0.40628822170719731</v>
      </c>
      <c r="W3092" s="49">
        <v>1.4636172159581</v>
      </c>
      <c r="X3092" s="49">
        <v>2.8030328200558698</v>
      </c>
      <c r="Y3092" s="49">
        <v>43.290577316265697</v>
      </c>
      <c r="Z3092" s="49">
        <v>0.42787999999999998</v>
      </c>
      <c r="AA3092" s="49">
        <v>144.40234570000001</v>
      </c>
      <c r="AB3092" s="49">
        <v>1.7927415840000001</v>
      </c>
      <c r="AC3092" s="51">
        <v>0.62276563761027282</v>
      </c>
      <c r="AD3092" s="53">
        <v>73604.45</v>
      </c>
      <c r="AE3092" s="51">
        <v>7.0230499501049328</v>
      </c>
      <c r="AF3092" s="51">
        <v>18.617206305424801</v>
      </c>
      <c r="AG3092" s="51">
        <v>1.086316854370992</v>
      </c>
      <c r="AH3092" s="51">
        <v>0.10283901970945492</v>
      </c>
      <c r="AI3092" s="51">
        <v>5.8350153967754767E-2</v>
      </c>
      <c r="AJ3092" s="51">
        <v>4.1908088602794429E-2</v>
      </c>
      <c r="AK3092" s="51">
        <v>36.472907956181949</v>
      </c>
      <c r="AL3092" s="51">
        <v>21.6543950421745</v>
      </c>
      <c r="AM3092" s="51">
        <v>51.291420870189413</v>
      </c>
    </row>
    <row r="3093" spans="1:39">
      <c r="A3093" t="s">
        <v>6329</v>
      </c>
      <c r="B3093">
        <v>8</v>
      </c>
      <c r="C3093" t="s">
        <v>6330</v>
      </c>
      <c r="D3093" t="s">
        <v>6153</v>
      </c>
      <c r="E3093" t="s">
        <v>137</v>
      </c>
      <c r="F3093" t="s">
        <v>138</v>
      </c>
      <c r="G3093" t="s">
        <v>139</v>
      </c>
      <c r="H3093" t="s">
        <v>140</v>
      </c>
      <c r="I3093" t="s">
        <v>10</v>
      </c>
      <c r="J3093" t="s">
        <v>6154</v>
      </c>
      <c r="K3093">
        <v>48</v>
      </c>
      <c r="L3093">
        <v>16204631</v>
      </c>
      <c r="M3093" t="s">
        <v>2145</v>
      </c>
      <c r="N3093">
        <v>89</v>
      </c>
      <c r="O3093">
        <v>522869.42693333433</v>
      </c>
      <c r="P3093" s="49" t="s">
        <v>33</v>
      </c>
      <c r="Q3093" s="49">
        <v>7360445</v>
      </c>
      <c r="R3093" s="49">
        <v>32.510452999999998</v>
      </c>
      <c r="S3093" s="49">
        <v>52.540310169999998</v>
      </c>
      <c r="T3093" s="49">
        <v>26.195472578768484</v>
      </c>
      <c r="U3093" s="49" t="s">
        <v>2146</v>
      </c>
      <c r="V3093" s="49">
        <v>0.40628822170719731</v>
      </c>
      <c r="W3093" s="49">
        <v>1.4636172159581</v>
      </c>
      <c r="X3093" s="49">
        <v>2.8030328200558698</v>
      </c>
      <c r="Y3093" s="49">
        <v>43.290577316265697</v>
      </c>
      <c r="Z3093" s="49">
        <v>0.42787999999999998</v>
      </c>
      <c r="AA3093" s="49">
        <v>144.40234570000001</v>
      </c>
      <c r="AB3093" s="49">
        <v>1.7927415840000001</v>
      </c>
      <c r="AC3093" s="51">
        <v>0.62276563761027282</v>
      </c>
      <c r="AD3093" s="53">
        <v>73604.45</v>
      </c>
      <c r="AE3093" s="51">
        <v>7.1037746621751046</v>
      </c>
      <c r="AF3093" s="51">
        <v>18.831197182498649</v>
      </c>
      <c r="AG3093" s="51">
        <v>1.1085132821992945</v>
      </c>
      <c r="AH3093" s="51">
        <v>0.10372604725874629</v>
      </c>
      <c r="AI3093" s="51">
        <v>5.8865789118788758E-2</v>
      </c>
      <c r="AJ3093" s="51">
        <v>4.1908088602794429E-2</v>
      </c>
      <c r="AK3093" s="51">
        <v>36.795215818694665</v>
      </c>
      <c r="AL3093" s="51">
        <v>21.845753016384673</v>
      </c>
      <c r="AM3093" s="51">
        <v>51.74467862100466</v>
      </c>
    </row>
    <row r="3094" spans="1:39">
      <c r="A3094" t="s">
        <v>6331</v>
      </c>
      <c r="B3094">
        <v>8</v>
      </c>
      <c r="C3094" t="s">
        <v>6332</v>
      </c>
      <c r="D3094" t="s">
        <v>6153</v>
      </c>
      <c r="E3094" t="s">
        <v>137</v>
      </c>
      <c r="F3094" t="s">
        <v>138</v>
      </c>
      <c r="G3094" t="s">
        <v>139</v>
      </c>
      <c r="H3094" t="s">
        <v>140</v>
      </c>
      <c r="I3094" t="s">
        <v>10</v>
      </c>
      <c r="J3094" t="s">
        <v>6154</v>
      </c>
      <c r="K3094">
        <v>48</v>
      </c>
      <c r="L3094">
        <v>16204631</v>
      </c>
      <c r="M3094" t="s">
        <v>2145</v>
      </c>
      <c r="N3094">
        <v>90</v>
      </c>
      <c r="O3094">
        <v>528811.12496666762</v>
      </c>
      <c r="P3094" s="49" t="s">
        <v>33</v>
      </c>
      <c r="Q3094" s="49">
        <v>7360445</v>
      </c>
      <c r="R3094" s="49">
        <v>32.510452999999998</v>
      </c>
      <c r="S3094" s="49">
        <v>52.540310169999998</v>
      </c>
      <c r="T3094" s="49">
        <v>26.195472578768484</v>
      </c>
      <c r="U3094" s="49" t="s">
        <v>2146</v>
      </c>
      <c r="V3094" s="49">
        <v>0.40628822170719731</v>
      </c>
      <c r="W3094" s="49">
        <v>1.4636172159581</v>
      </c>
      <c r="X3094" s="49">
        <v>2.8030328200558698</v>
      </c>
      <c r="Y3094" s="49">
        <v>43.290577316265697</v>
      </c>
      <c r="Z3094" s="49">
        <v>0.42787999999999998</v>
      </c>
      <c r="AA3094" s="49">
        <v>144.40234570000001</v>
      </c>
      <c r="AB3094" s="49">
        <v>1.7927415840000001</v>
      </c>
      <c r="AC3094" s="51">
        <v>0.62276563761027282</v>
      </c>
      <c r="AD3094" s="53">
        <v>73604.45</v>
      </c>
      <c r="AE3094" s="51">
        <v>7.1844993742452754</v>
      </c>
      <c r="AF3094" s="51">
        <v>19.045188059572496</v>
      </c>
      <c r="AG3094" s="51">
        <v>1.1308987382475233</v>
      </c>
      <c r="AH3094" s="51">
        <v>0.10460939435517955</v>
      </c>
      <c r="AI3094" s="51">
        <v>5.9379762211332475E-2</v>
      </c>
      <c r="AJ3094" s="51">
        <v>4.1908088602794429E-2</v>
      </c>
      <c r="AK3094" s="51">
        <v>37.116484778955858</v>
      </c>
      <c r="AL3094" s="51">
        <v>22.036494182091626</v>
      </c>
      <c r="AM3094" s="51">
        <v>52.196475375820093</v>
      </c>
    </row>
    <row r="3095" spans="1:39">
      <c r="A3095" t="s">
        <v>6333</v>
      </c>
      <c r="B3095">
        <v>8</v>
      </c>
      <c r="C3095" t="s">
        <v>6334</v>
      </c>
      <c r="D3095" t="s">
        <v>6153</v>
      </c>
      <c r="E3095" t="s">
        <v>137</v>
      </c>
      <c r="F3095" t="s">
        <v>138</v>
      </c>
      <c r="G3095" t="s">
        <v>139</v>
      </c>
      <c r="H3095" t="s">
        <v>140</v>
      </c>
      <c r="I3095" t="s">
        <v>10</v>
      </c>
      <c r="J3095" t="s">
        <v>6154</v>
      </c>
      <c r="K3095">
        <v>48</v>
      </c>
      <c r="L3095">
        <v>16204631</v>
      </c>
      <c r="M3095" t="s">
        <v>2145</v>
      </c>
      <c r="N3095">
        <v>91</v>
      </c>
      <c r="O3095">
        <v>534752.82300000091</v>
      </c>
      <c r="P3095" s="49" t="s">
        <v>33</v>
      </c>
      <c r="Q3095" s="49">
        <v>7360445</v>
      </c>
      <c r="R3095" s="49">
        <v>32.510452999999998</v>
      </c>
      <c r="S3095" s="49">
        <v>52.540310169999998</v>
      </c>
      <c r="T3095" s="49">
        <v>26.195472578768484</v>
      </c>
      <c r="U3095" s="49" t="s">
        <v>2146</v>
      </c>
      <c r="V3095" s="49">
        <v>0.40628822170719731</v>
      </c>
      <c r="W3095" s="49">
        <v>1.4636172159581</v>
      </c>
      <c r="X3095" s="49">
        <v>2.8030328200558698</v>
      </c>
      <c r="Y3095" s="49">
        <v>43.290577316265697</v>
      </c>
      <c r="Z3095" s="49">
        <v>0.42787999999999998</v>
      </c>
      <c r="AA3095" s="49">
        <v>144.40234570000001</v>
      </c>
      <c r="AB3095" s="49">
        <v>1.7927415840000001</v>
      </c>
      <c r="AC3095" s="51">
        <v>0.62276563761027282</v>
      </c>
      <c r="AD3095" s="53">
        <v>73604.45</v>
      </c>
      <c r="AE3095" s="51">
        <v>7.2652240863154463</v>
      </c>
      <c r="AF3095" s="51">
        <v>19.25917893664634</v>
      </c>
      <c r="AG3095" s="51">
        <v>1.1534724398866008</v>
      </c>
      <c r="AH3095" s="51">
        <v>0.10548908415047879</v>
      </c>
      <c r="AI3095" s="51">
        <v>5.9892088010656312E-2</v>
      </c>
      <c r="AJ3095" s="51">
        <v>4.1908088602794429E-2</v>
      </c>
      <c r="AK3095" s="51">
        <v>37.436724066287333</v>
      </c>
      <c r="AL3095" s="51">
        <v>22.226624018852416</v>
      </c>
      <c r="AM3095" s="51">
        <v>52.646824113722253</v>
      </c>
    </row>
    <row r="3096" spans="1:39">
      <c r="A3096" t="s">
        <v>6335</v>
      </c>
      <c r="B3096">
        <v>8</v>
      </c>
      <c r="C3096" t="s">
        <v>6336</v>
      </c>
      <c r="D3096" t="s">
        <v>6153</v>
      </c>
      <c r="E3096" t="s">
        <v>137</v>
      </c>
      <c r="F3096" t="s">
        <v>138</v>
      </c>
      <c r="G3096" t="s">
        <v>139</v>
      </c>
      <c r="H3096" t="s">
        <v>140</v>
      </c>
      <c r="I3096" t="s">
        <v>10</v>
      </c>
      <c r="J3096" t="s">
        <v>6154</v>
      </c>
      <c r="K3096">
        <v>48</v>
      </c>
      <c r="L3096">
        <v>16204631</v>
      </c>
      <c r="M3096" t="s">
        <v>2145</v>
      </c>
      <c r="N3096">
        <v>92</v>
      </c>
      <c r="O3096">
        <v>540694.5210333342</v>
      </c>
      <c r="P3096" s="49" t="s">
        <v>33</v>
      </c>
      <c r="Q3096" s="49">
        <v>7360445</v>
      </c>
      <c r="R3096" s="49">
        <v>32.510452999999998</v>
      </c>
      <c r="S3096" s="49">
        <v>52.540310169999998</v>
      </c>
      <c r="T3096" s="49">
        <v>26.195472578768484</v>
      </c>
      <c r="U3096" s="49" t="s">
        <v>2146</v>
      </c>
      <c r="V3096" s="49">
        <v>0.40628822170719731</v>
      </c>
      <c r="W3096" s="49">
        <v>1.4636172159581</v>
      </c>
      <c r="X3096" s="49">
        <v>2.8030328200558698</v>
      </c>
      <c r="Y3096" s="49">
        <v>43.290577316265697</v>
      </c>
      <c r="Z3096" s="49">
        <v>0.42787999999999998</v>
      </c>
      <c r="AA3096" s="49">
        <v>144.40234570000001</v>
      </c>
      <c r="AB3096" s="49">
        <v>1.7927415840000001</v>
      </c>
      <c r="AC3096" s="51">
        <v>0.62276563761027282</v>
      </c>
      <c r="AD3096" s="53">
        <v>73604.45</v>
      </c>
      <c r="AE3096" s="51">
        <v>7.3459487983856171</v>
      </c>
      <c r="AF3096" s="51">
        <v>19.473169813720187</v>
      </c>
      <c r="AG3096" s="51">
        <v>1.1762336092932308</v>
      </c>
      <c r="AH3096" s="51">
        <v>0.10636513910252032</v>
      </c>
      <c r="AI3096" s="51">
        <v>6.0402780879797668E-2</v>
      </c>
      <c r="AJ3096" s="51">
        <v>4.1908088602794429E-2</v>
      </c>
      <c r="AK3096" s="51">
        <v>37.755942658587266</v>
      </c>
      <c r="AL3096" s="51">
        <v>22.416147856950936</v>
      </c>
      <c r="AM3096" s="51">
        <v>53.09573746022361</v>
      </c>
    </row>
    <row r="3097" spans="1:39">
      <c r="A3097" t="s">
        <v>6337</v>
      </c>
      <c r="B3097">
        <v>8</v>
      </c>
      <c r="C3097" t="s">
        <v>6338</v>
      </c>
      <c r="D3097" t="s">
        <v>6153</v>
      </c>
      <c r="E3097" t="s">
        <v>137</v>
      </c>
      <c r="F3097" t="s">
        <v>138</v>
      </c>
      <c r="G3097" t="s">
        <v>139</v>
      </c>
      <c r="H3097" t="s">
        <v>140</v>
      </c>
      <c r="I3097" t="s">
        <v>10</v>
      </c>
      <c r="J3097" t="s">
        <v>6154</v>
      </c>
      <c r="K3097">
        <v>48</v>
      </c>
      <c r="L3097">
        <v>16204631</v>
      </c>
      <c r="M3097" t="s">
        <v>2145</v>
      </c>
      <c r="N3097">
        <v>93</v>
      </c>
      <c r="O3097">
        <v>546636.21906666749</v>
      </c>
      <c r="P3097" s="49" t="s">
        <v>33</v>
      </c>
      <c r="Q3097" s="49">
        <v>7360445</v>
      </c>
      <c r="R3097" s="49">
        <v>32.510452999999998</v>
      </c>
      <c r="S3097" s="49">
        <v>52.540310169999998</v>
      </c>
      <c r="T3097" s="49">
        <v>26.195472578768484</v>
      </c>
      <c r="U3097" s="49" t="s">
        <v>2146</v>
      </c>
      <c r="V3097" s="49">
        <v>0.40628822170719731</v>
      </c>
      <c r="W3097" s="49">
        <v>1.4636172159581</v>
      </c>
      <c r="X3097" s="49">
        <v>2.8030328200558698</v>
      </c>
      <c r="Y3097" s="49">
        <v>43.290577316265697</v>
      </c>
      <c r="Z3097" s="49">
        <v>0.42787999999999998</v>
      </c>
      <c r="AA3097" s="49">
        <v>144.40234570000001</v>
      </c>
      <c r="AB3097" s="49">
        <v>1.7927415840000001</v>
      </c>
      <c r="AC3097" s="51">
        <v>0.62276563761027282</v>
      </c>
      <c r="AD3097" s="53">
        <v>73604.45</v>
      </c>
      <c r="AE3097" s="51">
        <v>7.4266735104557879</v>
      </c>
      <c r="AF3097" s="51">
        <v>19.687160690794034</v>
      </c>
      <c r="AG3097" s="51">
        <v>1.1991814733069865</v>
      </c>
      <c r="AH3097" s="51">
        <v>0.1072375810013457</v>
      </c>
      <c r="AI3097" s="51">
        <v>6.0911854794162321E-2</v>
      </c>
      <c r="AJ3097" s="51">
        <v>4.1908088602794429E-2</v>
      </c>
      <c r="AK3097" s="51">
        <v>38.074149291457097</v>
      </c>
      <c r="AL3097" s="51">
        <v>22.605070882816648</v>
      </c>
      <c r="AM3097" s="51">
        <v>53.543227700097553</v>
      </c>
    </row>
    <row r="3098" spans="1:39">
      <c r="A3098" t="s">
        <v>6339</v>
      </c>
      <c r="B3098">
        <v>8</v>
      </c>
      <c r="C3098" t="s">
        <v>6340</v>
      </c>
      <c r="D3098" t="s">
        <v>6153</v>
      </c>
      <c r="E3098" t="s">
        <v>137</v>
      </c>
      <c r="F3098" t="s">
        <v>138</v>
      </c>
      <c r="G3098" t="s">
        <v>139</v>
      </c>
      <c r="H3098" t="s">
        <v>140</v>
      </c>
      <c r="I3098" t="s">
        <v>10</v>
      </c>
      <c r="J3098" t="s">
        <v>6154</v>
      </c>
      <c r="K3098">
        <v>48</v>
      </c>
      <c r="L3098">
        <v>16204631</v>
      </c>
      <c r="M3098" t="s">
        <v>2145</v>
      </c>
      <c r="N3098">
        <v>94</v>
      </c>
      <c r="O3098">
        <v>552577.91710000078</v>
      </c>
      <c r="P3098" s="49" t="s">
        <v>33</v>
      </c>
      <c r="Q3098" s="49">
        <v>7360445</v>
      </c>
      <c r="R3098" s="49">
        <v>32.510452999999998</v>
      </c>
      <c r="S3098" s="49">
        <v>52.540310169999998</v>
      </c>
      <c r="T3098" s="49">
        <v>26.195472578768484</v>
      </c>
      <c r="U3098" s="49" t="s">
        <v>2146</v>
      </c>
      <c r="V3098" s="49">
        <v>0.40628822170719731</v>
      </c>
      <c r="W3098" s="49">
        <v>1.4636172159581</v>
      </c>
      <c r="X3098" s="49">
        <v>2.8030328200558698</v>
      </c>
      <c r="Y3098" s="49">
        <v>43.290577316265697</v>
      </c>
      <c r="Z3098" s="49">
        <v>0.42787999999999998</v>
      </c>
      <c r="AA3098" s="49">
        <v>144.40234570000001</v>
      </c>
      <c r="AB3098" s="49">
        <v>1.7927415840000001</v>
      </c>
      <c r="AC3098" s="51">
        <v>0.62276563761027282</v>
      </c>
      <c r="AD3098" s="53">
        <v>73604.45</v>
      </c>
      <c r="AE3098" s="51">
        <v>7.5073982225259588</v>
      </c>
      <c r="AF3098" s="51">
        <v>19.901151567867878</v>
      </c>
      <c r="AG3098" s="51">
        <v>1.2223152632929055</v>
      </c>
      <c r="AH3098" s="51">
        <v>0.10810643099488768</v>
      </c>
      <c r="AI3098" s="51">
        <v>6.141932335546043E-2</v>
      </c>
      <c r="AJ3098" s="51">
        <v>4.1908088602794429E-2</v>
      </c>
      <c r="AK3098" s="51">
        <v>38.391352466912473</v>
      </c>
      <c r="AL3098" s="51">
        <v>22.793398144196384</v>
      </c>
      <c r="AM3098" s="51">
        <v>53.989306789628571</v>
      </c>
    </row>
    <row r="3099" spans="1:39">
      <c r="A3099" t="s">
        <v>6341</v>
      </c>
      <c r="B3099">
        <v>8</v>
      </c>
      <c r="C3099" t="s">
        <v>6342</v>
      </c>
      <c r="D3099" t="s">
        <v>6153</v>
      </c>
      <c r="E3099" t="s">
        <v>137</v>
      </c>
      <c r="F3099" t="s">
        <v>138</v>
      </c>
      <c r="G3099" t="s">
        <v>139</v>
      </c>
      <c r="H3099" t="s">
        <v>140</v>
      </c>
      <c r="I3099" t="s">
        <v>10</v>
      </c>
      <c r="J3099" t="s">
        <v>6154</v>
      </c>
      <c r="K3099">
        <v>48</v>
      </c>
      <c r="L3099">
        <v>16204631</v>
      </c>
      <c r="M3099" t="s">
        <v>2145</v>
      </c>
      <c r="N3099">
        <v>95</v>
      </c>
      <c r="O3099">
        <v>558519.61513333407</v>
      </c>
      <c r="P3099" s="49" t="s">
        <v>33</v>
      </c>
      <c r="Q3099" s="49">
        <v>7360445</v>
      </c>
      <c r="R3099" s="49">
        <v>32.510452999999998</v>
      </c>
      <c r="S3099" s="49">
        <v>52.540310169999998</v>
      </c>
      <c r="T3099" s="49">
        <v>26.195472578768484</v>
      </c>
      <c r="U3099" s="49" t="s">
        <v>2146</v>
      </c>
      <c r="V3099" s="49">
        <v>0.40628822170719731</v>
      </c>
      <c r="W3099" s="49">
        <v>1.4636172159581</v>
      </c>
      <c r="X3099" s="49">
        <v>2.8030328200558698</v>
      </c>
      <c r="Y3099" s="49">
        <v>43.290577316265697</v>
      </c>
      <c r="Z3099" s="49">
        <v>0.42787999999999998</v>
      </c>
      <c r="AA3099" s="49">
        <v>144.40234570000001</v>
      </c>
      <c r="AB3099" s="49">
        <v>1.7927415840000001</v>
      </c>
      <c r="AC3099" s="51">
        <v>0.62276563761027282</v>
      </c>
      <c r="AD3099" s="53">
        <v>73604.45</v>
      </c>
      <c r="AE3099" s="51">
        <v>7.5881229345961296</v>
      </c>
      <c r="AF3099" s="51">
        <v>20.115142444941725</v>
      </c>
      <c r="AG3099" s="51">
        <v>1.2456342150091599</v>
      </c>
      <c r="AH3099" s="51">
        <v>0.10897170961268206</v>
      </c>
      <c r="AI3099" s="51">
        <v>6.192519980500534E-2</v>
      </c>
      <c r="AJ3099" s="51">
        <v>4.1908088602794429E-2</v>
      </c>
      <c r="AK3099" s="51">
        <v>38.707560461695962</v>
      </c>
      <c r="AL3099" s="51">
        <v>22.981134555089689</v>
      </c>
      <c r="AM3099" s="51">
        <v>54.433986368302243</v>
      </c>
    </row>
    <row r="3100" spans="1:39">
      <c r="A3100" t="s">
        <v>6343</v>
      </c>
      <c r="B3100">
        <v>8</v>
      </c>
      <c r="C3100" t="s">
        <v>6344</v>
      </c>
      <c r="D3100" t="s">
        <v>6153</v>
      </c>
      <c r="E3100" t="s">
        <v>137</v>
      </c>
      <c r="F3100" t="s">
        <v>138</v>
      </c>
      <c r="G3100" t="s">
        <v>139</v>
      </c>
      <c r="H3100" t="s">
        <v>140</v>
      </c>
      <c r="I3100" t="s">
        <v>10</v>
      </c>
      <c r="J3100" t="s">
        <v>6154</v>
      </c>
      <c r="K3100">
        <v>48</v>
      </c>
      <c r="L3100">
        <v>16204631</v>
      </c>
      <c r="M3100" t="s">
        <v>2145</v>
      </c>
      <c r="N3100">
        <v>96</v>
      </c>
      <c r="O3100">
        <v>564461.31316666736</v>
      </c>
      <c r="P3100" s="49" t="s">
        <v>33</v>
      </c>
      <c r="Q3100" s="49">
        <v>7360445</v>
      </c>
      <c r="R3100" s="49">
        <v>32.510452999999998</v>
      </c>
      <c r="S3100" s="49">
        <v>52.540310169999998</v>
      </c>
      <c r="T3100" s="49">
        <v>26.195472578768484</v>
      </c>
      <c r="U3100" s="49" t="s">
        <v>2146</v>
      </c>
      <c r="V3100" s="49">
        <v>0.40628822170719731</v>
      </c>
      <c r="W3100" s="49">
        <v>1.4636172159581</v>
      </c>
      <c r="X3100" s="49">
        <v>2.8030328200558698</v>
      </c>
      <c r="Y3100" s="49">
        <v>43.290577316265697</v>
      </c>
      <c r="Z3100" s="49">
        <v>0.42787999999999998</v>
      </c>
      <c r="AA3100" s="49">
        <v>144.40234570000001</v>
      </c>
      <c r="AB3100" s="49">
        <v>1.7927415840000001</v>
      </c>
      <c r="AC3100" s="51">
        <v>0.62276563761027282</v>
      </c>
      <c r="AD3100" s="53">
        <v>73604.45</v>
      </c>
      <c r="AE3100" s="51">
        <v>7.6688476466663005</v>
      </c>
      <c r="AF3100" s="51">
        <v>20.329133322015572</v>
      </c>
      <c r="AG3100" s="51">
        <v>1.2691375684797059</v>
      </c>
      <c r="AH3100" s="51">
        <v>0.10983343678915387</v>
      </c>
      <c r="AI3100" s="51">
        <v>6.2429497036417425E-2</v>
      </c>
      <c r="AJ3100" s="51">
        <v>4.1908088602794429E-2</v>
      </c>
      <c r="AK3100" s="51">
        <v>39.022781335217815</v>
      </c>
      <c r="AL3100" s="51">
        <v>23.168284900463362</v>
      </c>
      <c r="AM3100" s="51">
        <v>54.877277769972281</v>
      </c>
    </row>
    <row r="3101" spans="1:39">
      <c r="A3101" t="s">
        <v>6345</v>
      </c>
      <c r="B3101">
        <v>8</v>
      </c>
      <c r="C3101" t="s">
        <v>6346</v>
      </c>
      <c r="D3101" t="s">
        <v>6153</v>
      </c>
      <c r="E3101" t="s">
        <v>137</v>
      </c>
      <c r="F3101" t="s">
        <v>138</v>
      </c>
      <c r="G3101" t="s">
        <v>139</v>
      </c>
      <c r="H3101" t="s">
        <v>140</v>
      </c>
      <c r="I3101" t="s">
        <v>10</v>
      </c>
      <c r="J3101" t="s">
        <v>6154</v>
      </c>
      <c r="K3101">
        <v>48</v>
      </c>
      <c r="L3101">
        <v>16204631</v>
      </c>
      <c r="M3101" t="s">
        <v>2145</v>
      </c>
      <c r="N3101">
        <v>97</v>
      </c>
      <c r="O3101">
        <v>570403.01120000065</v>
      </c>
      <c r="P3101" s="49" t="s">
        <v>33</v>
      </c>
      <c r="Q3101" s="49">
        <v>7360445</v>
      </c>
      <c r="R3101" s="49">
        <v>32.510452999999998</v>
      </c>
      <c r="S3101" s="49">
        <v>52.540310169999998</v>
      </c>
      <c r="T3101" s="49">
        <v>26.195472578768484</v>
      </c>
      <c r="U3101" s="49" t="s">
        <v>2146</v>
      </c>
      <c r="V3101" s="49">
        <v>0.40628822170719731</v>
      </c>
      <c r="W3101" s="49">
        <v>1.4636172159581</v>
      </c>
      <c r="X3101" s="49">
        <v>2.8030328200558698</v>
      </c>
      <c r="Y3101" s="49">
        <v>43.290577316265697</v>
      </c>
      <c r="Z3101" s="49">
        <v>0.42787999999999998</v>
      </c>
      <c r="AA3101" s="49">
        <v>144.40234570000001</v>
      </c>
      <c r="AB3101" s="49">
        <v>1.7927415840000001</v>
      </c>
      <c r="AC3101" s="51">
        <v>0.62276563761027282</v>
      </c>
      <c r="AD3101" s="53">
        <v>73604.45</v>
      </c>
      <c r="AE3101" s="51">
        <v>7.7495723587364713</v>
      </c>
      <c r="AF3101" s="51">
        <v>20.543124199089416</v>
      </c>
      <c r="AG3101" s="51">
        <v>1.2928245678716055</v>
      </c>
      <c r="AH3101" s="51">
        <v>0.11069163188543631</v>
      </c>
      <c r="AI3101" s="51">
        <v>6.2932227607761362E-2</v>
      </c>
      <c r="AJ3101" s="51">
        <v>4.1908088602794429E-2</v>
      </c>
      <c r="AK3101" s="51">
        <v>39.337022937142621</v>
      </c>
      <c r="AL3101" s="51">
        <v>23.354853840755716</v>
      </c>
      <c r="AM3101" s="51">
        <v>55.319192033529532</v>
      </c>
    </row>
    <row r="3102" spans="1:39">
      <c r="A3102" t="s">
        <v>6347</v>
      </c>
      <c r="B3102">
        <v>8</v>
      </c>
      <c r="C3102" t="s">
        <v>6348</v>
      </c>
      <c r="D3102" t="s">
        <v>6153</v>
      </c>
      <c r="E3102" t="s">
        <v>137</v>
      </c>
      <c r="F3102" t="s">
        <v>138</v>
      </c>
      <c r="G3102" t="s">
        <v>139</v>
      </c>
      <c r="H3102" t="s">
        <v>140</v>
      </c>
      <c r="I3102" t="s">
        <v>10</v>
      </c>
      <c r="J3102" t="s">
        <v>6154</v>
      </c>
      <c r="K3102">
        <v>48</v>
      </c>
      <c r="L3102">
        <v>16204631</v>
      </c>
      <c r="M3102" t="s">
        <v>2145</v>
      </c>
      <c r="N3102">
        <v>98</v>
      </c>
      <c r="O3102">
        <v>576344.70923333394</v>
      </c>
      <c r="P3102" s="49" t="s">
        <v>33</v>
      </c>
      <c r="Q3102" s="49">
        <v>7360445</v>
      </c>
      <c r="R3102" s="49">
        <v>32.510452999999998</v>
      </c>
      <c r="S3102" s="49">
        <v>52.540310169999998</v>
      </c>
      <c r="T3102" s="49">
        <v>26.195472578768484</v>
      </c>
      <c r="U3102" s="49" t="s">
        <v>2146</v>
      </c>
      <c r="V3102" s="49">
        <v>0.40628822170719731</v>
      </c>
      <c r="W3102" s="49">
        <v>1.4636172159581</v>
      </c>
      <c r="X3102" s="49">
        <v>2.8030328200558698</v>
      </c>
      <c r="Y3102" s="49">
        <v>43.290577316265697</v>
      </c>
      <c r="Z3102" s="49">
        <v>0.42787999999999998</v>
      </c>
      <c r="AA3102" s="49">
        <v>144.40234570000001</v>
      </c>
      <c r="AB3102" s="49">
        <v>1.7927415840000001</v>
      </c>
      <c r="AC3102" s="51">
        <v>0.62276563761027282</v>
      </c>
      <c r="AD3102" s="53">
        <v>73604.45</v>
      </c>
      <c r="AE3102" s="51">
        <v>7.8302970708066422</v>
      </c>
      <c r="AF3102" s="51">
        <v>20.757115076163263</v>
      </c>
      <c r="AG3102" s="51">
        <v>1.316694461376865</v>
      </c>
      <c r="AH3102" s="51">
        <v>0.11154631371047696</v>
      </c>
      <c r="AI3102" s="51">
        <v>6.343340375315018E-2</v>
      </c>
      <c r="AJ3102" s="51">
        <v>4.1908088602794429E-2</v>
      </c>
      <c r="AK3102" s="51">
        <v>39.650292914642627</v>
      </c>
      <c r="AL3102" s="51">
        <v>23.540845916182988</v>
      </c>
      <c r="AM3102" s="51">
        <v>55.759739913102273</v>
      </c>
    </row>
    <row r="3103" spans="1:39">
      <c r="A3103" t="s">
        <v>6349</v>
      </c>
      <c r="B3103">
        <v>8</v>
      </c>
      <c r="C3103" t="s">
        <v>6350</v>
      </c>
      <c r="D3103" t="s">
        <v>6153</v>
      </c>
      <c r="E3103" t="s">
        <v>137</v>
      </c>
      <c r="F3103" t="s">
        <v>138</v>
      </c>
      <c r="G3103" t="s">
        <v>139</v>
      </c>
      <c r="H3103" t="s">
        <v>140</v>
      </c>
      <c r="I3103" t="s">
        <v>10</v>
      </c>
      <c r="J3103" t="s">
        <v>6154</v>
      </c>
      <c r="K3103">
        <v>48</v>
      </c>
      <c r="L3103">
        <v>16204631</v>
      </c>
      <c r="M3103" t="s">
        <v>2145</v>
      </c>
      <c r="N3103">
        <v>99</v>
      </c>
      <c r="O3103">
        <v>582286.40726666723</v>
      </c>
      <c r="P3103" s="49" t="s">
        <v>33</v>
      </c>
      <c r="Q3103" s="49">
        <v>7360445</v>
      </c>
      <c r="R3103" s="49">
        <v>32.510452999999998</v>
      </c>
      <c r="S3103" s="49">
        <v>52.540310169999998</v>
      </c>
      <c r="T3103" s="49">
        <v>26.195472578768484</v>
      </c>
      <c r="U3103" s="49" t="s">
        <v>2146</v>
      </c>
      <c r="V3103" s="49">
        <v>0.40628822170719731</v>
      </c>
      <c r="W3103" s="49">
        <v>1.4636172159581</v>
      </c>
      <c r="X3103" s="49">
        <v>2.8030328200558698</v>
      </c>
      <c r="Y3103" s="49">
        <v>43.290577316265697</v>
      </c>
      <c r="Z3103" s="49">
        <v>0.42787999999999998</v>
      </c>
      <c r="AA3103" s="49">
        <v>144.40234570000001</v>
      </c>
      <c r="AB3103" s="49">
        <v>1.7927415840000001</v>
      </c>
      <c r="AC3103" s="51">
        <v>0.62276563761027282</v>
      </c>
      <c r="AD3103" s="53">
        <v>73604.45</v>
      </c>
      <c r="AE3103" s="51">
        <v>7.911021782876813</v>
      </c>
      <c r="AF3103" s="51">
        <v>20.97110595323711</v>
      </c>
      <c r="AG3103" s="51">
        <v>1.3407465010985564</v>
      </c>
      <c r="AH3103" s="51">
        <v>0.11239750054106844</v>
      </c>
      <c r="AI3103" s="51">
        <v>6.393303739384322E-2</v>
      </c>
      <c r="AJ3103" s="51">
        <v>4.1908088602794429E-2</v>
      </c>
      <c r="AK3103" s="51">
        <v>39.962598719334757</v>
      </c>
      <c r="AL3103" s="51">
        <v>23.726265550857917</v>
      </c>
      <c r="AM3103" s="51">
        <v>56.198931887811604</v>
      </c>
    </row>
    <row r="3104" spans="1:39">
      <c r="A3104" t="s">
        <v>6351</v>
      </c>
      <c r="B3104">
        <v>8</v>
      </c>
      <c r="C3104" t="s">
        <v>6352</v>
      </c>
      <c r="D3104" t="s">
        <v>6153</v>
      </c>
      <c r="E3104" t="s">
        <v>137</v>
      </c>
      <c r="F3104" t="s">
        <v>138</v>
      </c>
      <c r="G3104" t="s">
        <v>139</v>
      </c>
      <c r="H3104" t="s">
        <v>140</v>
      </c>
      <c r="I3104" t="s">
        <v>10</v>
      </c>
      <c r="J3104" t="s">
        <v>6154</v>
      </c>
      <c r="K3104">
        <v>48</v>
      </c>
      <c r="L3104">
        <v>16204631</v>
      </c>
      <c r="M3104" t="s">
        <v>2145</v>
      </c>
      <c r="N3104">
        <v>100</v>
      </c>
      <c r="O3104">
        <v>588228.10530000052</v>
      </c>
      <c r="P3104" s="49" t="s">
        <v>33</v>
      </c>
      <c r="Q3104" s="49">
        <v>7360445</v>
      </c>
      <c r="R3104" s="49">
        <v>32.510452999999998</v>
      </c>
      <c r="S3104" s="49">
        <v>52.540310169999998</v>
      </c>
      <c r="T3104" s="49">
        <v>26.195472578768484</v>
      </c>
      <c r="U3104" s="49" t="s">
        <v>2146</v>
      </c>
      <c r="V3104" s="49">
        <v>0.40628822170719731</v>
      </c>
      <c r="W3104" s="49">
        <v>1.4636172159581</v>
      </c>
      <c r="X3104" s="49">
        <v>2.8030328200558698</v>
      </c>
      <c r="Y3104" s="49">
        <v>43.290577316265697</v>
      </c>
      <c r="Z3104" s="49">
        <v>0.42787999999999998</v>
      </c>
      <c r="AA3104" s="49">
        <v>144.40234570000001</v>
      </c>
      <c r="AB3104" s="49">
        <v>1.7927415840000001</v>
      </c>
      <c r="AC3104" s="51">
        <v>0.62276563761027282</v>
      </c>
      <c r="AD3104" s="53">
        <v>73604.45</v>
      </c>
      <c r="AE3104" s="51">
        <v>7.9917464949469839</v>
      </c>
      <c r="AF3104" s="51">
        <v>21.185096830310957</v>
      </c>
      <c r="AG3104" s="51">
        <v>1.3649799429410396</v>
      </c>
      <c r="AH3104" s="51">
        <v>0.11324521014099294</v>
      </c>
      <c r="AI3104" s="51">
        <v>6.4431140148864932E-2</v>
      </c>
      <c r="AJ3104" s="51">
        <v>4.1908088602794429E-2</v>
      </c>
      <c r="AK3104" s="51">
        <v>40.273947613918089</v>
      </c>
      <c r="AL3104" s="51">
        <v>23.911117056730486</v>
      </c>
      <c r="AM3104" s="51">
        <v>56.636778171105696</v>
      </c>
    </row>
    <row r="3105" spans="1:39">
      <c r="A3105" t="s">
        <v>6353</v>
      </c>
      <c r="B3105">
        <v>8</v>
      </c>
      <c r="C3105" t="s">
        <v>6354</v>
      </c>
      <c r="D3105" t="s">
        <v>6153</v>
      </c>
      <c r="E3105" t="s">
        <v>137</v>
      </c>
      <c r="F3105" t="s">
        <v>138</v>
      </c>
      <c r="G3105" t="s">
        <v>139</v>
      </c>
      <c r="H3105" t="s">
        <v>140</v>
      </c>
      <c r="I3105" t="s">
        <v>10</v>
      </c>
      <c r="J3105" t="s">
        <v>6154</v>
      </c>
      <c r="K3105">
        <v>48</v>
      </c>
      <c r="L3105">
        <v>16204631</v>
      </c>
      <c r="M3105" t="s">
        <v>2145</v>
      </c>
      <c r="N3105">
        <v>101</v>
      </c>
      <c r="O3105">
        <v>594169.80333333381</v>
      </c>
      <c r="P3105" s="49" t="s">
        <v>33</v>
      </c>
      <c r="Q3105" s="49">
        <v>7360445</v>
      </c>
      <c r="R3105" s="49">
        <v>32.510452999999998</v>
      </c>
      <c r="S3105" s="49">
        <v>52.540310169999998</v>
      </c>
      <c r="T3105" s="49">
        <v>26.195472578768484</v>
      </c>
      <c r="U3105" s="49" t="s">
        <v>2146</v>
      </c>
      <c r="V3105" s="49">
        <v>0.40628822170719731</v>
      </c>
      <c r="W3105" s="49">
        <v>1.4636172159581</v>
      </c>
      <c r="X3105" s="49">
        <v>2.8030328200558698</v>
      </c>
      <c r="Y3105" s="49">
        <v>43.290577316265697</v>
      </c>
      <c r="Z3105" s="49">
        <v>0.42787999999999998</v>
      </c>
      <c r="AA3105" s="49">
        <v>144.40234570000001</v>
      </c>
      <c r="AB3105" s="49">
        <v>1.7927415840000001</v>
      </c>
      <c r="AC3105" s="51">
        <v>0.62276563761027282</v>
      </c>
      <c r="AD3105" s="53">
        <v>73604.45</v>
      </c>
      <c r="AE3105" s="51">
        <v>8.0724712070171556</v>
      </c>
      <c r="AF3105" s="51">
        <v>21.399087707384805</v>
      </c>
      <c r="AG3105" s="51">
        <v>1.3893940465041326</v>
      </c>
      <c r="AH3105" s="51">
        <v>0.11408945977948273</v>
      </c>
      <c r="AI3105" s="51">
        <v>6.4927723345171107E-2</v>
      </c>
      <c r="AJ3105" s="51">
        <v>4.1908088602794429E-2</v>
      </c>
      <c r="AK3105" s="51">
        <v>40.584346678528448</v>
      </c>
      <c r="AL3105" s="51">
        <v>24.095404637360726</v>
      </c>
      <c r="AM3105" s="51">
        <v>57.07328871969618</v>
      </c>
    </row>
    <row r="3106" spans="1:39">
      <c r="A3106" t="s">
        <v>6355</v>
      </c>
      <c r="B3106">
        <v>8</v>
      </c>
      <c r="C3106" t="s">
        <v>6356</v>
      </c>
      <c r="D3106" t="s">
        <v>6153</v>
      </c>
      <c r="E3106" t="s">
        <v>137</v>
      </c>
      <c r="F3106" t="s">
        <v>138</v>
      </c>
      <c r="G3106" t="s">
        <v>139</v>
      </c>
      <c r="H3106" t="s">
        <v>140</v>
      </c>
      <c r="I3106" t="s">
        <v>10</v>
      </c>
      <c r="J3106" t="s">
        <v>6154</v>
      </c>
      <c r="K3106">
        <v>48</v>
      </c>
      <c r="L3106">
        <v>16204631</v>
      </c>
      <c r="M3106" t="s">
        <v>2145</v>
      </c>
      <c r="N3106">
        <v>102</v>
      </c>
      <c r="O3106">
        <v>600111.5013666671</v>
      </c>
      <c r="P3106" s="49" t="s">
        <v>33</v>
      </c>
      <c r="Q3106" s="49">
        <v>7360445</v>
      </c>
      <c r="R3106" s="49">
        <v>32.510452999999998</v>
      </c>
      <c r="S3106" s="49">
        <v>52.540310169999998</v>
      </c>
      <c r="T3106" s="49">
        <v>26.195472578768484</v>
      </c>
      <c r="U3106" s="49" t="s">
        <v>2146</v>
      </c>
      <c r="V3106" s="49">
        <v>0.40628822170719731</v>
      </c>
      <c r="W3106" s="49">
        <v>1.4636172159581</v>
      </c>
      <c r="X3106" s="49">
        <v>2.8030328200558698</v>
      </c>
      <c r="Y3106" s="49">
        <v>43.290577316265697</v>
      </c>
      <c r="Z3106" s="49">
        <v>0.42787999999999998</v>
      </c>
      <c r="AA3106" s="49">
        <v>144.40234570000001</v>
      </c>
      <c r="AB3106" s="49">
        <v>1.7927415840000001</v>
      </c>
      <c r="AC3106" s="51">
        <v>0.62276563761027282</v>
      </c>
      <c r="AD3106" s="53">
        <v>73604.45</v>
      </c>
      <c r="AE3106" s="51">
        <v>8.1531959190873255</v>
      </c>
      <c r="AF3106" s="51">
        <v>21.613078584458648</v>
      </c>
      <c r="AG3106" s="51">
        <v>1.4139880749810481</v>
      </c>
      <c r="AH3106" s="51">
        <v>0.11493026624882062</v>
      </c>
      <c r="AI3106" s="51">
        <v>6.5422798027385459E-2</v>
      </c>
      <c r="AJ3106" s="51">
        <v>4.1908088602794429E-2</v>
      </c>
      <c r="AK3106" s="51">
        <v>40.893802816824476</v>
      </c>
      <c r="AL3106" s="51">
        <v>24.279132391532087</v>
      </c>
      <c r="AM3106" s="51">
        <v>57.508473242116878</v>
      </c>
    </row>
    <row r="3107" spans="1:39">
      <c r="A3107" t="s">
        <v>6357</v>
      </c>
      <c r="B3107">
        <v>8</v>
      </c>
      <c r="C3107" t="s">
        <v>6358</v>
      </c>
      <c r="D3107" t="s">
        <v>6153</v>
      </c>
      <c r="E3107" t="s">
        <v>137</v>
      </c>
      <c r="F3107" t="s">
        <v>138</v>
      </c>
      <c r="G3107" t="s">
        <v>139</v>
      </c>
      <c r="H3107" t="s">
        <v>140</v>
      </c>
      <c r="I3107" t="s">
        <v>10</v>
      </c>
      <c r="J3107" t="s">
        <v>6154</v>
      </c>
      <c r="K3107">
        <v>48</v>
      </c>
      <c r="L3107">
        <v>16204631</v>
      </c>
      <c r="M3107" t="s">
        <v>2145</v>
      </c>
      <c r="N3107">
        <v>103</v>
      </c>
      <c r="O3107">
        <v>606053.19940000039</v>
      </c>
      <c r="P3107" s="49" t="s">
        <v>33</v>
      </c>
      <c r="Q3107" s="49">
        <v>7360445</v>
      </c>
      <c r="R3107" s="49">
        <v>32.510452999999998</v>
      </c>
      <c r="S3107" s="49">
        <v>52.540310169999998</v>
      </c>
      <c r="T3107" s="49">
        <v>26.195472578768484</v>
      </c>
      <c r="U3107" s="49" t="s">
        <v>2146</v>
      </c>
      <c r="V3107" s="49">
        <v>0.40628822170719731</v>
      </c>
      <c r="W3107" s="49">
        <v>1.4636172159581</v>
      </c>
      <c r="X3107" s="49">
        <v>2.8030328200558698</v>
      </c>
      <c r="Y3107" s="49">
        <v>43.290577316265697</v>
      </c>
      <c r="Z3107" s="49">
        <v>0.42787999999999998</v>
      </c>
      <c r="AA3107" s="49">
        <v>144.40234570000001</v>
      </c>
      <c r="AB3107" s="49">
        <v>1.7927415840000001</v>
      </c>
      <c r="AC3107" s="51">
        <v>0.62276563761027282</v>
      </c>
      <c r="AD3107" s="53">
        <v>73604.45</v>
      </c>
      <c r="AE3107" s="51">
        <v>8.2339206311574973</v>
      </c>
      <c r="AF3107" s="51">
        <v>21.827069461532496</v>
      </c>
      <c r="AG3107" s="51">
        <v>1.4387612950598938</v>
      </c>
      <c r="AH3107" s="51">
        <v>0.1157676458809813</v>
      </c>
      <c r="AI3107" s="51">
        <v>6.5916374967126587E-2</v>
      </c>
      <c r="AJ3107" s="51">
        <v>4.1908088602794429E-2</v>
      </c>
      <c r="AK3107" s="51">
        <v>41.202322761817605</v>
      </c>
      <c r="AL3107" s="51">
        <v>24.462304316712753</v>
      </c>
      <c r="AM3107" s="51">
        <v>57.942341206922464</v>
      </c>
    </row>
    <row r="3108" spans="1:39">
      <c r="A3108" t="s">
        <v>6359</v>
      </c>
      <c r="B3108">
        <v>8</v>
      </c>
      <c r="C3108" t="s">
        <v>6360</v>
      </c>
      <c r="D3108" t="s">
        <v>6153</v>
      </c>
      <c r="E3108" t="s">
        <v>137</v>
      </c>
      <c r="F3108" t="s">
        <v>138</v>
      </c>
      <c r="G3108" t="s">
        <v>139</v>
      </c>
      <c r="H3108" t="s">
        <v>140</v>
      </c>
      <c r="I3108" t="s">
        <v>10</v>
      </c>
      <c r="J3108" t="s">
        <v>6154</v>
      </c>
      <c r="K3108">
        <v>48</v>
      </c>
      <c r="L3108">
        <v>16204631</v>
      </c>
      <c r="M3108" t="s">
        <v>2145</v>
      </c>
      <c r="N3108">
        <v>104</v>
      </c>
      <c r="O3108">
        <v>611994.89743333368</v>
      </c>
      <c r="P3108" s="49" t="s">
        <v>33</v>
      </c>
      <c r="Q3108" s="49">
        <v>7360445</v>
      </c>
      <c r="R3108" s="49">
        <v>32.510452999999998</v>
      </c>
      <c r="S3108" s="49">
        <v>52.540310169999998</v>
      </c>
      <c r="T3108" s="49">
        <v>26.195472578768484</v>
      </c>
      <c r="U3108" s="49" t="s">
        <v>2146</v>
      </c>
      <c r="V3108" s="49">
        <v>0.40628822170719731</v>
      </c>
      <c r="W3108" s="49">
        <v>1.4636172159581</v>
      </c>
      <c r="X3108" s="49">
        <v>2.8030328200558698</v>
      </c>
      <c r="Y3108" s="49">
        <v>43.290577316265697</v>
      </c>
      <c r="Z3108" s="49">
        <v>0.42787999999999998</v>
      </c>
      <c r="AA3108" s="49">
        <v>144.40234570000001</v>
      </c>
      <c r="AB3108" s="49">
        <v>1.7927415840000001</v>
      </c>
      <c r="AC3108" s="51">
        <v>0.62276563761027282</v>
      </c>
      <c r="AD3108" s="53">
        <v>73604.45</v>
      </c>
      <c r="AE3108" s="51">
        <v>8.3146453432276672</v>
      </c>
      <c r="AF3108" s="51">
        <v>22.041060338606339</v>
      </c>
      <c r="AG3108" s="51">
        <v>1.4637129768286881</v>
      </c>
      <c r="AH3108" s="51">
        <v>0.11660161456408238</v>
      </c>
      <c r="AI3108" s="51">
        <v>6.6408464671951398E-2</v>
      </c>
      <c r="AJ3108" s="51">
        <v>4.1908088602794429E-2</v>
      </c>
      <c r="AK3108" s="51">
        <v>41.509913081462322</v>
      </c>
      <c r="AL3108" s="51">
        <v>24.64492431237467</v>
      </c>
      <c r="AM3108" s="51">
        <v>58.374901850549982</v>
      </c>
    </row>
    <row r="3109" spans="1:39">
      <c r="A3109" t="s">
        <v>6361</v>
      </c>
      <c r="B3109">
        <v>8</v>
      </c>
      <c r="C3109" t="s">
        <v>6362</v>
      </c>
      <c r="D3109" t="s">
        <v>6153</v>
      </c>
      <c r="E3109" t="s">
        <v>137</v>
      </c>
      <c r="F3109" t="s">
        <v>138</v>
      </c>
      <c r="G3109" t="s">
        <v>139</v>
      </c>
      <c r="H3109" t="s">
        <v>140</v>
      </c>
      <c r="I3109" t="s">
        <v>10</v>
      </c>
      <c r="J3109" t="s">
        <v>6154</v>
      </c>
      <c r="K3109">
        <v>48</v>
      </c>
      <c r="L3109">
        <v>16204631</v>
      </c>
      <c r="M3109" t="s">
        <v>2145</v>
      </c>
      <c r="N3109">
        <v>105</v>
      </c>
      <c r="O3109">
        <v>617936.59546666697</v>
      </c>
      <c r="P3109" s="49" t="s">
        <v>33</v>
      </c>
      <c r="Q3109" s="49">
        <v>7360445</v>
      </c>
      <c r="R3109" s="49">
        <v>32.510452999999998</v>
      </c>
      <c r="S3109" s="49">
        <v>52.540310169999998</v>
      </c>
      <c r="T3109" s="49">
        <v>26.195472578768484</v>
      </c>
      <c r="U3109" s="49" t="s">
        <v>2146</v>
      </c>
      <c r="V3109" s="49">
        <v>0.40628822170719731</v>
      </c>
      <c r="W3109" s="49">
        <v>1.4636172159581</v>
      </c>
      <c r="X3109" s="49">
        <v>2.8030328200558698</v>
      </c>
      <c r="Y3109" s="49">
        <v>43.290577316265697</v>
      </c>
      <c r="Z3109" s="49">
        <v>0.42787999999999998</v>
      </c>
      <c r="AA3109" s="49">
        <v>144.40234570000001</v>
      </c>
      <c r="AB3109" s="49">
        <v>1.7927415840000001</v>
      </c>
      <c r="AC3109" s="51">
        <v>0.62276563761027282</v>
      </c>
      <c r="AD3109" s="53">
        <v>73604.45</v>
      </c>
      <c r="AE3109" s="51">
        <v>8.395370055297839</v>
      </c>
      <c r="AF3109" s="51">
        <v>22.25505121568019</v>
      </c>
      <c r="AG3109" s="51">
        <v>1.4888423936836273</v>
      </c>
      <c r="AH3109" s="51">
        <v>0.11743218775754974</v>
      </c>
      <c r="AI3109" s="51">
        <v>6.6899077393928308E-2</v>
      </c>
      <c r="AJ3109" s="51">
        <v>4.1908088602794429E-2</v>
      </c>
      <c r="AK3109" s="51">
        <v>41.816580184015031</v>
      </c>
      <c r="AL3109" s="51">
        <v>24.826996183175137</v>
      </c>
      <c r="AM3109" s="51">
        <v>58.806164184854929</v>
      </c>
    </row>
    <row r="3110" spans="1:39">
      <c r="A3110" t="s">
        <v>6363</v>
      </c>
      <c r="B3110">
        <v>8</v>
      </c>
      <c r="C3110" t="s">
        <v>6364</v>
      </c>
      <c r="D3110" t="s">
        <v>6153</v>
      </c>
      <c r="E3110" t="s">
        <v>137</v>
      </c>
      <c r="F3110" t="s">
        <v>138</v>
      </c>
      <c r="G3110" t="s">
        <v>139</v>
      </c>
      <c r="H3110" t="s">
        <v>140</v>
      </c>
      <c r="I3110" t="s">
        <v>10</v>
      </c>
      <c r="J3110" t="s">
        <v>6154</v>
      </c>
      <c r="K3110">
        <v>48</v>
      </c>
      <c r="L3110">
        <v>16204631</v>
      </c>
      <c r="M3110" t="s">
        <v>2145</v>
      </c>
      <c r="N3110">
        <v>106</v>
      </c>
      <c r="O3110">
        <v>623878.29350000026</v>
      </c>
      <c r="P3110" s="49" t="s">
        <v>33</v>
      </c>
      <c r="Q3110" s="49">
        <v>7360445</v>
      </c>
      <c r="R3110" s="49">
        <v>32.510452999999998</v>
      </c>
      <c r="S3110" s="49">
        <v>52.540310169999998</v>
      </c>
      <c r="T3110" s="49">
        <v>26.195472578768484</v>
      </c>
      <c r="U3110" s="49" t="s">
        <v>2146</v>
      </c>
      <c r="V3110" s="49">
        <v>0.40628822170719731</v>
      </c>
      <c r="W3110" s="49">
        <v>1.4636172159581</v>
      </c>
      <c r="X3110" s="49">
        <v>2.8030328200558698</v>
      </c>
      <c r="Y3110" s="49">
        <v>43.290577316265697</v>
      </c>
      <c r="Z3110" s="49">
        <v>0.42787999999999998</v>
      </c>
      <c r="AA3110" s="49">
        <v>144.40234570000001</v>
      </c>
      <c r="AB3110" s="49">
        <v>1.7927415840000001</v>
      </c>
      <c r="AC3110" s="51">
        <v>0.62276563761027282</v>
      </c>
      <c r="AD3110" s="53">
        <v>73604.45</v>
      </c>
      <c r="AE3110" s="51">
        <v>8.4760947673680089</v>
      </c>
      <c r="AF3110" s="51">
        <v>22.469042092754034</v>
      </c>
      <c r="AG3110" s="51">
        <v>1.5141488222405706</v>
      </c>
      <c r="AH3110" s="51">
        <v>0.11825938050719148</v>
      </c>
      <c r="AI3110" s="51">
        <v>6.7388223137864134E-2</v>
      </c>
      <c r="AJ3110" s="51">
        <v>4.1908088602794429E-2</v>
      </c>
      <c r="AK3110" s="51">
        <v>42.122330323176421</v>
      </c>
      <c r="AL3110" s="51">
        <v>25.008523642009919</v>
      </c>
      <c r="AM3110" s="51">
        <v>59.236137004342922</v>
      </c>
    </row>
    <row r="3111" spans="1:39">
      <c r="A3111" t="s">
        <v>6365</v>
      </c>
      <c r="B3111">
        <v>8</v>
      </c>
      <c r="C3111" t="s">
        <v>6366</v>
      </c>
      <c r="D3111" t="s">
        <v>6153</v>
      </c>
      <c r="E3111" t="s">
        <v>137</v>
      </c>
      <c r="F3111" t="s">
        <v>138</v>
      </c>
      <c r="G3111" t="s">
        <v>139</v>
      </c>
      <c r="H3111" t="s">
        <v>140</v>
      </c>
      <c r="I3111" t="s">
        <v>10</v>
      </c>
      <c r="J3111" t="s">
        <v>6154</v>
      </c>
      <c r="K3111">
        <v>48</v>
      </c>
      <c r="L3111">
        <v>16204631</v>
      </c>
      <c r="M3111" t="s">
        <v>2145</v>
      </c>
      <c r="N3111">
        <v>107</v>
      </c>
      <c r="O3111">
        <v>629819.99153333355</v>
      </c>
      <c r="P3111" s="49" t="s">
        <v>33</v>
      </c>
      <c r="Q3111" s="49">
        <v>7360445</v>
      </c>
      <c r="R3111" s="49">
        <v>32.510452999999998</v>
      </c>
      <c r="S3111" s="49">
        <v>52.540310169999998</v>
      </c>
      <c r="T3111" s="49">
        <v>26.195472578768484</v>
      </c>
      <c r="U3111" s="49" t="s">
        <v>2146</v>
      </c>
      <c r="V3111" s="49">
        <v>0.40628822170719731</v>
      </c>
      <c r="W3111" s="49">
        <v>1.4636172159581</v>
      </c>
      <c r="X3111" s="49">
        <v>2.8030328200558698</v>
      </c>
      <c r="Y3111" s="49">
        <v>43.290577316265697</v>
      </c>
      <c r="Z3111" s="49">
        <v>0.42787999999999998</v>
      </c>
      <c r="AA3111" s="49">
        <v>144.40234570000001</v>
      </c>
      <c r="AB3111" s="49">
        <v>1.7927415840000001</v>
      </c>
      <c r="AC3111" s="51">
        <v>0.62276563761027282</v>
      </c>
      <c r="AD3111" s="53">
        <v>73604.45</v>
      </c>
      <c r="AE3111" s="51">
        <v>8.5568194794381807</v>
      </c>
      <c r="AF3111" s="51">
        <v>22.683032969827881</v>
      </c>
      <c r="AG3111" s="51">
        <v>1.5396315422495321</v>
      </c>
      <c r="AH3111" s="51">
        <v>0.11908320745920212</v>
      </c>
      <c r="AI3111" s="51">
        <v>6.7875911669197514E-2</v>
      </c>
      <c r="AJ3111" s="51">
        <v>4.1908088602794429E-2</v>
      </c>
      <c r="AK3111" s="51">
        <v>42.427169603025405</v>
      </c>
      <c r="AL3111" s="51">
        <v>25.189510312942559</v>
      </c>
      <c r="AM3111" s="51">
        <v>59.664828893108258</v>
      </c>
    </row>
    <row r="3112" spans="1:39">
      <c r="A3112" t="s">
        <v>6367</v>
      </c>
      <c r="B3112">
        <v>8</v>
      </c>
      <c r="C3112" t="s">
        <v>6368</v>
      </c>
      <c r="D3112" t="s">
        <v>6153</v>
      </c>
      <c r="E3112" t="s">
        <v>137</v>
      </c>
      <c r="F3112" t="s">
        <v>138</v>
      </c>
      <c r="G3112" t="s">
        <v>139</v>
      </c>
      <c r="H3112" t="s">
        <v>140</v>
      </c>
      <c r="I3112" t="s">
        <v>10</v>
      </c>
      <c r="J3112" t="s">
        <v>6154</v>
      </c>
      <c r="K3112">
        <v>48</v>
      </c>
      <c r="L3112">
        <v>16204631</v>
      </c>
      <c r="M3112" t="s">
        <v>2145</v>
      </c>
      <c r="N3112">
        <v>108</v>
      </c>
      <c r="O3112">
        <v>635761.68956666684</v>
      </c>
      <c r="P3112" s="49" t="s">
        <v>33</v>
      </c>
      <c r="Q3112" s="49">
        <v>7360445</v>
      </c>
      <c r="R3112" s="49">
        <v>32.510452999999998</v>
      </c>
      <c r="S3112" s="49">
        <v>52.540310169999998</v>
      </c>
      <c r="T3112" s="49">
        <v>26.195472578768484</v>
      </c>
      <c r="U3112" s="49" t="s">
        <v>2146</v>
      </c>
      <c r="V3112" s="49">
        <v>0.40628822170719731</v>
      </c>
      <c r="W3112" s="49">
        <v>1.4636172159581</v>
      </c>
      <c r="X3112" s="49">
        <v>2.8030328200558698</v>
      </c>
      <c r="Y3112" s="49">
        <v>43.290577316265697</v>
      </c>
      <c r="Z3112" s="49">
        <v>0.42787999999999998</v>
      </c>
      <c r="AA3112" s="49">
        <v>144.40234570000001</v>
      </c>
      <c r="AB3112" s="49">
        <v>1.7927415840000001</v>
      </c>
      <c r="AC3112" s="51">
        <v>0.62276563761027282</v>
      </c>
      <c r="AD3112" s="53">
        <v>73604.45</v>
      </c>
      <c r="AE3112" s="51">
        <v>8.6375441915083506</v>
      </c>
      <c r="AF3112" s="51">
        <v>22.897023846901725</v>
      </c>
      <c r="AG3112" s="51">
        <v>1.5652898365121195</v>
      </c>
      <c r="AH3112" s="51">
        <v>0.11990368287398176</v>
      </c>
      <c r="AI3112" s="51">
        <v>6.8362152521578665E-2</v>
      </c>
      <c r="AJ3112" s="51">
        <v>4.1908088602794429E-2</v>
      </c>
      <c r="AK3112" s="51">
        <v>42.731103982757013</v>
      </c>
      <c r="AL3112" s="51">
        <v>25.369959734017328</v>
      </c>
      <c r="AM3112" s="51">
        <v>60.092248231496697</v>
      </c>
    </row>
    <row r="3113" spans="1:39">
      <c r="A3113" t="s">
        <v>6369</v>
      </c>
      <c r="B3113">
        <v>8</v>
      </c>
      <c r="C3113" t="s">
        <v>6370</v>
      </c>
      <c r="D3113" t="s">
        <v>6153</v>
      </c>
      <c r="E3113" t="s">
        <v>137</v>
      </c>
      <c r="F3113" t="s">
        <v>138</v>
      </c>
      <c r="G3113" t="s">
        <v>139</v>
      </c>
      <c r="H3113" t="s">
        <v>140</v>
      </c>
      <c r="I3113" t="s">
        <v>10</v>
      </c>
      <c r="J3113" t="s">
        <v>6154</v>
      </c>
      <c r="K3113">
        <v>48</v>
      </c>
      <c r="L3113">
        <v>16204631</v>
      </c>
      <c r="M3113" t="s">
        <v>2145</v>
      </c>
      <c r="N3113">
        <v>109</v>
      </c>
      <c r="O3113">
        <v>641703.38760000013</v>
      </c>
      <c r="P3113" s="49" t="s">
        <v>33</v>
      </c>
      <c r="Q3113" s="49">
        <v>7360445</v>
      </c>
      <c r="R3113" s="49">
        <v>32.510452999999998</v>
      </c>
      <c r="S3113" s="49">
        <v>52.540310169999998</v>
      </c>
      <c r="T3113" s="49">
        <v>26.195472578768484</v>
      </c>
      <c r="U3113" s="49" t="s">
        <v>2146</v>
      </c>
      <c r="V3113" s="49">
        <v>0.40628822170719731</v>
      </c>
      <c r="W3113" s="49">
        <v>1.4636172159581</v>
      </c>
      <c r="X3113" s="49">
        <v>2.8030328200558698</v>
      </c>
      <c r="Y3113" s="49">
        <v>43.290577316265697</v>
      </c>
      <c r="Z3113" s="49">
        <v>0.42787999999999998</v>
      </c>
      <c r="AA3113" s="49">
        <v>144.40234570000001</v>
      </c>
      <c r="AB3113" s="49">
        <v>1.7927415840000001</v>
      </c>
      <c r="AC3113" s="51">
        <v>0.62276563761027282</v>
      </c>
      <c r="AD3113" s="53">
        <v>73604.45</v>
      </c>
      <c r="AE3113" s="51">
        <v>8.7182689035785224</v>
      </c>
      <c r="AF3113" s="51">
        <v>23.111014723975575</v>
      </c>
      <c r="AG3113" s="51">
        <v>1.5911229908017708</v>
      </c>
      <c r="AH3113" s="51">
        <v>0.12072082063917119</v>
      </c>
      <c r="AI3113" s="51">
        <v>6.8846955004148974E-2</v>
      </c>
      <c r="AJ3113" s="51">
        <v>4.1908088602794429E-2</v>
      </c>
      <c r="AK3113" s="51">
        <v>43.034139281232605</v>
      </c>
      <c r="AL3113" s="51">
        <v>25.549875359960765</v>
      </c>
      <c r="AM3113" s="51">
        <v>60.518403202504452</v>
      </c>
    </row>
    <row r="3114" spans="1:39">
      <c r="A3114" t="s">
        <v>6371</v>
      </c>
      <c r="B3114">
        <v>8</v>
      </c>
      <c r="C3114" t="s">
        <v>6372</v>
      </c>
      <c r="D3114" t="s">
        <v>6153</v>
      </c>
      <c r="E3114" t="s">
        <v>137</v>
      </c>
      <c r="F3114" t="s">
        <v>138</v>
      </c>
      <c r="G3114" t="s">
        <v>139</v>
      </c>
      <c r="H3114" t="s">
        <v>140</v>
      </c>
      <c r="I3114" t="s">
        <v>10</v>
      </c>
      <c r="J3114" t="s">
        <v>6154</v>
      </c>
      <c r="K3114">
        <v>48</v>
      </c>
      <c r="L3114">
        <v>16204631</v>
      </c>
      <c r="M3114" t="s">
        <v>2145</v>
      </c>
      <c r="N3114">
        <v>110</v>
      </c>
      <c r="O3114">
        <v>647645.08563333342</v>
      </c>
      <c r="P3114" s="49" t="s">
        <v>33</v>
      </c>
      <c r="Q3114" s="49">
        <v>7360445</v>
      </c>
      <c r="R3114" s="49">
        <v>32.510452999999998</v>
      </c>
      <c r="S3114" s="49">
        <v>52.540310169999998</v>
      </c>
      <c r="T3114" s="49">
        <v>26.195472578768484</v>
      </c>
      <c r="U3114" s="49" t="s">
        <v>2146</v>
      </c>
      <c r="V3114" s="49">
        <v>0.40628822170719731</v>
      </c>
      <c r="W3114" s="49">
        <v>1.4636172159581</v>
      </c>
      <c r="X3114" s="49">
        <v>2.8030328200558698</v>
      </c>
      <c r="Y3114" s="49">
        <v>43.290577316265697</v>
      </c>
      <c r="Z3114" s="49">
        <v>0.42787999999999998</v>
      </c>
      <c r="AA3114" s="49">
        <v>144.40234570000001</v>
      </c>
      <c r="AB3114" s="49">
        <v>1.7927415840000001</v>
      </c>
      <c r="AC3114" s="51">
        <v>0.62276563761027282</v>
      </c>
      <c r="AD3114" s="53">
        <v>73604.45</v>
      </c>
      <c r="AE3114" s="51">
        <v>8.7989936156486923</v>
      </c>
      <c r="AF3114" s="51">
        <v>23.325005601049419</v>
      </c>
      <c r="AG3114" s="51">
        <v>1.6171302937866758</v>
      </c>
      <c r="AH3114" s="51">
        <v>0.12153463428223854</v>
      </c>
      <c r="AI3114" s="51">
        <v>6.9330328208535102E-2</v>
      </c>
      <c r="AJ3114" s="51">
        <v>4.1908088602794429E-2</v>
      </c>
      <c r="AK3114" s="51">
        <v>43.336281181351715</v>
      </c>
      <c r="AL3114" s="51">
        <v>25.729260564777245</v>
      </c>
      <c r="AM3114" s="51">
        <v>60.943301797926189</v>
      </c>
    </row>
    <row r="3115" spans="1:39">
      <c r="A3115" t="s">
        <v>6373</v>
      </c>
      <c r="B3115">
        <v>8</v>
      </c>
      <c r="C3115" t="s">
        <v>6374</v>
      </c>
      <c r="D3115" t="s">
        <v>6153</v>
      </c>
      <c r="E3115" t="s">
        <v>137</v>
      </c>
      <c r="F3115" t="s">
        <v>138</v>
      </c>
      <c r="G3115" t="s">
        <v>139</v>
      </c>
      <c r="H3115" t="s">
        <v>140</v>
      </c>
      <c r="I3115" t="s">
        <v>10</v>
      </c>
      <c r="J3115" t="s">
        <v>6154</v>
      </c>
      <c r="K3115">
        <v>48</v>
      </c>
      <c r="L3115">
        <v>16204631</v>
      </c>
      <c r="M3115" t="s">
        <v>2145</v>
      </c>
      <c r="N3115">
        <v>111</v>
      </c>
      <c r="O3115">
        <v>653586.78366666671</v>
      </c>
      <c r="P3115" s="49" t="s">
        <v>33</v>
      </c>
      <c r="Q3115" s="49">
        <v>7360445</v>
      </c>
      <c r="R3115" s="49">
        <v>32.510452999999998</v>
      </c>
      <c r="S3115" s="49">
        <v>52.540310169999998</v>
      </c>
      <c r="T3115" s="49">
        <v>26.195472578768484</v>
      </c>
      <c r="U3115" s="49" t="s">
        <v>2146</v>
      </c>
      <c r="V3115" s="49">
        <v>0.40628822170719731</v>
      </c>
      <c r="W3115" s="49">
        <v>1.4636172159581</v>
      </c>
      <c r="X3115" s="49">
        <v>2.8030328200558698</v>
      </c>
      <c r="Y3115" s="49">
        <v>43.290577316265697</v>
      </c>
      <c r="Z3115" s="49">
        <v>0.42787999999999998</v>
      </c>
      <c r="AA3115" s="49">
        <v>144.40234570000001</v>
      </c>
      <c r="AB3115" s="49">
        <v>1.7927415840000001</v>
      </c>
      <c r="AC3115" s="51">
        <v>0.62276563761027282</v>
      </c>
      <c r="AD3115" s="53">
        <v>73604.45</v>
      </c>
      <c r="AE3115" s="51">
        <v>8.879718327718864</v>
      </c>
      <c r="AF3115" s="51">
        <v>23.538996478123266</v>
      </c>
      <c r="AG3115" s="51">
        <v>1.6433110369552804</v>
      </c>
      <c r="AH3115" s="51">
        <v>0.12234513698249705</v>
      </c>
      <c r="AI3115" s="51">
        <v>6.9812281015571118E-2</v>
      </c>
      <c r="AJ3115" s="51">
        <v>4.1908088602794429E-2</v>
      </c>
      <c r="AK3115" s="51">
        <v>43.637535234253818</v>
      </c>
      <c r="AL3115" s="51">
        <v>25.908118644243672</v>
      </c>
      <c r="AM3115" s="51">
        <v>61.366951824263978</v>
      </c>
    </row>
    <row r="3116" spans="1:39">
      <c r="A3116" t="s">
        <v>6375</v>
      </c>
      <c r="B3116">
        <v>8</v>
      </c>
      <c r="C3116" t="s">
        <v>6376</v>
      </c>
      <c r="D3116" t="s">
        <v>6153</v>
      </c>
      <c r="E3116" t="s">
        <v>137</v>
      </c>
      <c r="F3116" t="s">
        <v>138</v>
      </c>
      <c r="G3116" t="s">
        <v>139</v>
      </c>
      <c r="H3116" t="s">
        <v>140</v>
      </c>
      <c r="I3116" t="s">
        <v>10</v>
      </c>
      <c r="J3116" t="s">
        <v>6154</v>
      </c>
      <c r="K3116">
        <v>48</v>
      </c>
      <c r="L3116">
        <v>16204631</v>
      </c>
      <c r="M3116" t="s">
        <v>2145</v>
      </c>
      <c r="N3116">
        <v>112</v>
      </c>
      <c r="O3116">
        <v>659528.4817</v>
      </c>
      <c r="P3116" s="49" t="s">
        <v>33</v>
      </c>
      <c r="Q3116" s="49">
        <v>7360445</v>
      </c>
      <c r="R3116" s="49">
        <v>32.510452999999998</v>
      </c>
      <c r="S3116" s="49">
        <v>52.540310169999998</v>
      </c>
      <c r="T3116" s="49">
        <v>26.195472578768484</v>
      </c>
      <c r="U3116" s="49" t="s">
        <v>2146</v>
      </c>
      <c r="V3116" s="49">
        <v>0.40628822170719731</v>
      </c>
      <c r="W3116" s="49">
        <v>1.4636172159581</v>
      </c>
      <c r="X3116" s="49">
        <v>2.8030328200558698</v>
      </c>
      <c r="Y3116" s="49">
        <v>43.290577316265697</v>
      </c>
      <c r="Z3116" s="49">
        <v>0.42787999999999998</v>
      </c>
      <c r="AA3116" s="49">
        <v>144.40234570000001</v>
      </c>
      <c r="AB3116" s="49">
        <v>1.7927415840000001</v>
      </c>
      <c r="AC3116" s="51">
        <v>0.62276563761027282</v>
      </c>
      <c r="AD3116" s="53">
        <v>73604.45</v>
      </c>
      <c r="AE3116" s="51">
        <v>8.9604430397890358</v>
      </c>
      <c r="AF3116" s="51">
        <v>23.752987355197114</v>
      </c>
      <c r="AG3116" s="51">
        <v>1.6696645145443134</v>
      </c>
      <c r="AH3116" s="51">
        <v>0.12315234158294795</v>
      </c>
      <c r="AI3116" s="51">
        <v>7.0292822101763699E-2</v>
      </c>
      <c r="AJ3116" s="51">
        <v>4.1908088602794429E-2</v>
      </c>
      <c r="AK3116" s="51">
        <v>43.937906863359565</v>
      </c>
      <c r="AL3116" s="51">
        <v>26.08645281830875</v>
      </c>
      <c r="AM3116" s="51">
        <v>61.789360908410394</v>
      </c>
    </row>
    <row r="3117" spans="1:39">
      <c r="A3117" t="s">
        <v>6377</v>
      </c>
      <c r="B3117">
        <v>8</v>
      </c>
      <c r="C3117" t="s">
        <v>6378</v>
      </c>
      <c r="D3117" t="s">
        <v>6153</v>
      </c>
      <c r="E3117" t="s">
        <v>137</v>
      </c>
      <c r="F3117" t="s">
        <v>138</v>
      </c>
      <c r="G3117" t="s">
        <v>139</v>
      </c>
      <c r="H3117" t="s">
        <v>140</v>
      </c>
      <c r="I3117" t="s">
        <v>10</v>
      </c>
      <c r="J3117" t="s">
        <v>6154</v>
      </c>
      <c r="K3117">
        <v>48</v>
      </c>
      <c r="L3117">
        <v>16204631</v>
      </c>
      <c r="M3117" t="s">
        <v>2145</v>
      </c>
      <c r="N3117">
        <v>113</v>
      </c>
      <c r="O3117">
        <v>665470.17973333329</v>
      </c>
      <c r="P3117" s="49" t="s">
        <v>33</v>
      </c>
      <c r="Q3117" s="49">
        <v>7360445</v>
      </c>
      <c r="R3117" s="49">
        <v>32.510452999999998</v>
      </c>
      <c r="S3117" s="49">
        <v>52.540310169999998</v>
      </c>
      <c r="T3117" s="49">
        <v>26.195472578768484</v>
      </c>
      <c r="U3117" s="49" t="s">
        <v>2146</v>
      </c>
      <c r="V3117" s="49">
        <v>0.40628822170719731</v>
      </c>
      <c r="W3117" s="49">
        <v>1.4636172159581</v>
      </c>
      <c r="X3117" s="49">
        <v>2.8030328200558698</v>
      </c>
      <c r="Y3117" s="49">
        <v>43.290577316265697</v>
      </c>
      <c r="Z3117" s="49">
        <v>0.42787999999999998</v>
      </c>
      <c r="AA3117" s="49">
        <v>144.40234570000001</v>
      </c>
      <c r="AB3117" s="49">
        <v>1.7927415840000001</v>
      </c>
      <c r="AC3117" s="51">
        <v>0.62276563761027282</v>
      </c>
      <c r="AD3117" s="53">
        <v>73604.45</v>
      </c>
      <c r="AE3117" s="51">
        <v>9.0411677518592057</v>
      </c>
      <c r="AF3117" s="51">
        <v>23.966978232270957</v>
      </c>
      <c r="AG3117" s="51">
        <v>1.6961900234691545</v>
      </c>
      <c r="AH3117" s="51">
        <v>0.12395626060118292</v>
      </c>
      <c r="AI3117" s="51">
        <v>7.0771959945508514E-2</v>
      </c>
      <c r="AJ3117" s="51">
        <v>4.1908088602794429E-2</v>
      </c>
      <c r="AK3117" s="51">
        <v>44.237401368256428</v>
      </c>
      <c r="AL3117" s="51">
        <v>26.264266233399987</v>
      </c>
      <c r="AM3117" s="51">
        <v>62.21053650311287</v>
      </c>
    </row>
    <row r="3118" spans="1:39">
      <c r="A3118" t="s">
        <v>6379</v>
      </c>
      <c r="B3118">
        <v>8</v>
      </c>
      <c r="C3118" t="s">
        <v>6380</v>
      </c>
      <c r="D3118" t="s">
        <v>6153</v>
      </c>
      <c r="E3118" t="s">
        <v>137</v>
      </c>
      <c r="F3118" t="s">
        <v>138</v>
      </c>
      <c r="G3118" t="s">
        <v>139</v>
      </c>
      <c r="H3118" t="s">
        <v>140</v>
      </c>
      <c r="I3118" t="s">
        <v>10</v>
      </c>
      <c r="J3118" t="s">
        <v>6154</v>
      </c>
      <c r="K3118">
        <v>48</v>
      </c>
      <c r="L3118">
        <v>16204631</v>
      </c>
      <c r="M3118" t="s">
        <v>2145</v>
      </c>
      <c r="N3118">
        <v>114</v>
      </c>
      <c r="O3118">
        <v>671411.87776666658</v>
      </c>
      <c r="P3118" s="49" t="s">
        <v>33</v>
      </c>
      <c r="Q3118" s="49">
        <v>7360445</v>
      </c>
      <c r="R3118" s="49">
        <v>32.510452999999998</v>
      </c>
      <c r="S3118" s="49">
        <v>52.540310169999998</v>
      </c>
      <c r="T3118" s="49">
        <v>26.195472578768484</v>
      </c>
      <c r="U3118" s="49" t="s">
        <v>2146</v>
      </c>
      <c r="V3118" s="49">
        <v>0.40628822170719731</v>
      </c>
      <c r="W3118" s="49">
        <v>1.4636172159581</v>
      </c>
      <c r="X3118" s="49">
        <v>2.8030328200558698</v>
      </c>
      <c r="Y3118" s="49">
        <v>43.290577316265697</v>
      </c>
      <c r="Z3118" s="49">
        <v>0.42787999999999998</v>
      </c>
      <c r="AA3118" s="49">
        <v>144.40234570000001</v>
      </c>
      <c r="AB3118" s="49">
        <v>1.7927415840000001</v>
      </c>
      <c r="AC3118" s="51">
        <v>0.62276563761027282</v>
      </c>
      <c r="AD3118" s="53">
        <v>73604.45</v>
      </c>
      <c r="AE3118" s="51">
        <v>9.1218924639293775</v>
      </c>
      <c r="AF3118" s="51">
        <v>24.180969109344808</v>
      </c>
      <c r="AG3118" s="51">
        <v>1.7228868632565215</v>
      </c>
      <c r="AH3118" s="51">
        <v>0.12475690624023023</v>
      </c>
      <c r="AI3118" s="51">
        <v>7.1249702833072429E-2</v>
      </c>
      <c r="AJ3118" s="51">
        <v>4.1908088602794429E-2</v>
      </c>
      <c r="AK3118" s="51">
        <v>44.536023928437984</v>
      </c>
      <c r="AL3118" s="51">
        <v>26.441561964643732</v>
      </c>
      <c r="AM3118" s="51">
        <v>62.630485892232251</v>
      </c>
    </row>
    <row r="3119" spans="1:39">
      <c r="A3119" t="s">
        <v>6381</v>
      </c>
      <c r="B3119">
        <v>8</v>
      </c>
      <c r="C3119" t="s">
        <v>6382</v>
      </c>
      <c r="D3119" t="s">
        <v>6153</v>
      </c>
      <c r="E3119" t="s">
        <v>137</v>
      </c>
      <c r="F3119" t="s">
        <v>138</v>
      </c>
      <c r="G3119" t="s">
        <v>139</v>
      </c>
      <c r="H3119" t="s">
        <v>140</v>
      </c>
      <c r="I3119" t="s">
        <v>10</v>
      </c>
      <c r="J3119" t="s">
        <v>6154</v>
      </c>
      <c r="K3119">
        <v>48</v>
      </c>
      <c r="L3119">
        <v>16204631</v>
      </c>
      <c r="M3119" t="s">
        <v>2145</v>
      </c>
      <c r="N3119">
        <v>115</v>
      </c>
      <c r="O3119">
        <v>677353.57579999988</v>
      </c>
      <c r="P3119" s="49" t="s">
        <v>33</v>
      </c>
      <c r="Q3119" s="49">
        <v>7360445</v>
      </c>
      <c r="R3119" s="49">
        <v>32.510452999999998</v>
      </c>
      <c r="S3119" s="49">
        <v>52.540310169999998</v>
      </c>
      <c r="T3119" s="49">
        <v>26.195472578768484</v>
      </c>
      <c r="U3119" s="49" t="s">
        <v>2146</v>
      </c>
      <c r="V3119" s="49">
        <v>0.40628822170719731</v>
      </c>
      <c r="W3119" s="49">
        <v>1.4636172159581</v>
      </c>
      <c r="X3119" s="49">
        <v>2.8030328200558698</v>
      </c>
      <c r="Y3119" s="49">
        <v>43.290577316265697</v>
      </c>
      <c r="Z3119" s="49">
        <v>0.42787999999999998</v>
      </c>
      <c r="AA3119" s="49">
        <v>144.40234570000001</v>
      </c>
      <c r="AB3119" s="49">
        <v>1.7927415840000001</v>
      </c>
      <c r="AC3119" s="51">
        <v>0.62276563761027282</v>
      </c>
      <c r="AD3119" s="53">
        <v>73604.45</v>
      </c>
      <c r="AE3119" s="51">
        <v>9.2026171759995474</v>
      </c>
      <c r="AF3119" s="51">
        <v>24.394959986418652</v>
      </c>
      <c r="AG3119" s="51">
        <v>1.7497543359793821</v>
      </c>
      <c r="AH3119" s="51">
        <v>0.12555429039897442</v>
      </c>
      <c r="AI3119" s="51">
        <v>7.1726058864352252E-2</v>
      </c>
      <c r="AJ3119" s="51">
        <v>4.1908088602794429E-2</v>
      </c>
      <c r="AK3119" s="51">
        <v>44.83377960690359</v>
      </c>
      <c r="AL3119" s="51">
        <v>26.618343018002324</v>
      </c>
      <c r="AM3119" s="51">
        <v>63.04921619580486</v>
      </c>
    </row>
    <row r="3120" spans="1:39">
      <c r="A3120" t="s">
        <v>6383</v>
      </c>
      <c r="B3120">
        <v>8</v>
      </c>
      <c r="C3120" t="s">
        <v>6384</v>
      </c>
      <c r="D3120" t="s">
        <v>6153</v>
      </c>
      <c r="E3120" t="s">
        <v>137</v>
      </c>
      <c r="F3120" t="s">
        <v>138</v>
      </c>
      <c r="G3120" t="s">
        <v>139</v>
      </c>
      <c r="H3120" t="s">
        <v>140</v>
      </c>
      <c r="I3120" t="s">
        <v>10</v>
      </c>
      <c r="J3120" t="s">
        <v>6154</v>
      </c>
      <c r="K3120">
        <v>48</v>
      </c>
      <c r="L3120">
        <v>16204631</v>
      </c>
      <c r="M3120" t="s">
        <v>2145</v>
      </c>
      <c r="N3120">
        <v>116</v>
      </c>
      <c r="O3120">
        <v>683295.27383333317</v>
      </c>
      <c r="P3120" s="49" t="s">
        <v>33</v>
      </c>
      <c r="Q3120" s="49">
        <v>7360445</v>
      </c>
      <c r="R3120" s="49">
        <v>32.510452999999998</v>
      </c>
      <c r="S3120" s="49">
        <v>52.540310169999998</v>
      </c>
      <c r="T3120" s="49">
        <v>26.195472578768484</v>
      </c>
      <c r="U3120" s="49" t="s">
        <v>2146</v>
      </c>
      <c r="V3120" s="49">
        <v>0.40628822170719731</v>
      </c>
      <c r="W3120" s="49">
        <v>1.4636172159581</v>
      </c>
      <c r="X3120" s="49">
        <v>2.8030328200558698</v>
      </c>
      <c r="Y3120" s="49">
        <v>43.290577316265697</v>
      </c>
      <c r="Z3120" s="49">
        <v>0.42787999999999998</v>
      </c>
      <c r="AA3120" s="49">
        <v>144.40234570000001</v>
      </c>
      <c r="AB3120" s="49">
        <v>1.7927415840000001</v>
      </c>
      <c r="AC3120" s="51">
        <v>0.62276563761027282</v>
      </c>
      <c r="AD3120" s="53">
        <v>73604.45</v>
      </c>
      <c r="AE3120" s="51">
        <v>9.2833418880697192</v>
      </c>
      <c r="AF3120" s="51">
        <v>24.608950863492499</v>
      </c>
      <c r="AG3120" s="51">
        <v>1.7767917461939853</v>
      </c>
      <c r="AH3120" s="51">
        <v>0.12634842468201424</v>
      </c>
      <c r="AI3120" s="51">
        <v>7.2201035958418883E-2</v>
      </c>
      <c r="AJ3120" s="51">
        <v>4.1908088602794429E-2</v>
      </c>
      <c r="AK3120" s="51">
        <v>45.130673353623784</v>
      </c>
      <c r="AL3120" s="51">
        <v>26.794612332331582</v>
      </c>
      <c r="AM3120" s="51">
        <v>63.466734374915994</v>
      </c>
    </row>
    <row r="3121" spans="1:39">
      <c r="A3121" t="s">
        <v>6385</v>
      </c>
      <c r="B3121">
        <v>8</v>
      </c>
      <c r="C3121" t="s">
        <v>6386</v>
      </c>
      <c r="D3121" t="s">
        <v>6153</v>
      </c>
      <c r="E3121" t="s">
        <v>137</v>
      </c>
      <c r="F3121" t="s">
        <v>138</v>
      </c>
      <c r="G3121" t="s">
        <v>139</v>
      </c>
      <c r="H3121" t="s">
        <v>140</v>
      </c>
      <c r="I3121" t="s">
        <v>10</v>
      </c>
      <c r="J3121" t="s">
        <v>6154</v>
      </c>
      <c r="K3121">
        <v>48</v>
      </c>
      <c r="L3121">
        <v>16204631</v>
      </c>
      <c r="M3121" t="s">
        <v>2145</v>
      </c>
      <c r="N3121">
        <v>117</v>
      </c>
      <c r="O3121">
        <v>689236.97186666646</v>
      </c>
      <c r="P3121" s="49" t="s">
        <v>33</v>
      </c>
      <c r="Q3121" s="49">
        <v>7360445</v>
      </c>
      <c r="R3121" s="49">
        <v>32.510452999999998</v>
      </c>
      <c r="S3121" s="49">
        <v>52.540310169999998</v>
      </c>
      <c r="T3121" s="49">
        <v>26.195472578768484</v>
      </c>
      <c r="U3121" s="49" t="s">
        <v>2146</v>
      </c>
      <c r="V3121" s="49">
        <v>0.40628822170719731</v>
      </c>
      <c r="W3121" s="49">
        <v>1.4636172159581</v>
      </c>
      <c r="X3121" s="49">
        <v>2.8030328200558698</v>
      </c>
      <c r="Y3121" s="49">
        <v>43.290577316265697</v>
      </c>
      <c r="Z3121" s="49">
        <v>0.42787999999999998</v>
      </c>
      <c r="AA3121" s="49">
        <v>144.40234570000001</v>
      </c>
      <c r="AB3121" s="49">
        <v>1.7927415840000001</v>
      </c>
      <c r="AC3121" s="51">
        <v>0.62276563761027282</v>
      </c>
      <c r="AD3121" s="53">
        <v>73604.45</v>
      </c>
      <c r="AE3121" s="51">
        <v>9.3640666001398891</v>
      </c>
      <c r="AF3121" s="51">
        <v>24.822941740566343</v>
      </c>
      <c r="AG3121" s="51">
        <v>1.80399840087892</v>
      </c>
      <c r="AH3121" s="51">
        <v>0.12713932040918893</v>
      </c>
      <c r="AI3121" s="51">
        <v>7.267464185885654E-2</v>
      </c>
      <c r="AJ3121" s="51">
        <v>4.1908088602794429E-2</v>
      </c>
      <c r="AK3121" s="51">
        <v>45.426710008877741</v>
      </c>
      <c r="AL3121" s="51">
        <v>26.970372781362261</v>
      </c>
      <c r="AM3121" s="51">
        <v>63.883047236393224</v>
      </c>
    </row>
    <row r="3122" spans="1:39">
      <c r="A3122" t="s">
        <v>6387</v>
      </c>
      <c r="B3122">
        <v>8</v>
      </c>
      <c r="C3122" t="s">
        <v>6388</v>
      </c>
      <c r="D3122" t="s">
        <v>6153</v>
      </c>
      <c r="E3122" t="s">
        <v>137</v>
      </c>
      <c r="F3122" t="s">
        <v>138</v>
      </c>
      <c r="G3122" t="s">
        <v>139</v>
      </c>
      <c r="H3122" t="s">
        <v>140</v>
      </c>
      <c r="I3122" t="s">
        <v>10</v>
      </c>
      <c r="J3122" t="s">
        <v>6154</v>
      </c>
      <c r="K3122">
        <v>48</v>
      </c>
      <c r="L3122">
        <v>16204631</v>
      </c>
      <c r="M3122" t="s">
        <v>2145</v>
      </c>
      <c r="N3122">
        <v>118</v>
      </c>
      <c r="O3122">
        <v>695178.66989999975</v>
      </c>
      <c r="P3122" s="49" t="s">
        <v>33</v>
      </c>
      <c r="Q3122" s="49">
        <v>7360445</v>
      </c>
      <c r="R3122" s="49">
        <v>32.510452999999998</v>
      </c>
      <c r="S3122" s="49">
        <v>52.540310169999998</v>
      </c>
      <c r="T3122" s="49">
        <v>26.195472578768484</v>
      </c>
      <c r="U3122" s="49" t="s">
        <v>2146</v>
      </c>
      <c r="V3122" s="49">
        <v>0.40628822170719731</v>
      </c>
      <c r="W3122" s="49">
        <v>1.4636172159581</v>
      </c>
      <c r="X3122" s="49">
        <v>2.8030328200558698</v>
      </c>
      <c r="Y3122" s="49">
        <v>43.290577316265697</v>
      </c>
      <c r="Z3122" s="49">
        <v>0.42787999999999998</v>
      </c>
      <c r="AA3122" s="49">
        <v>144.40234570000001</v>
      </c>
      <c r="AB3122" s="49">
        <v>1.7927415840000001</v>
      </c>
      <c r="AC3122" s="51">
        <v>0.62276563761027282</v>
      </c>
      <c r="AD3122" s="53">
        <v>73604.45</v>
      </c>
      <c r="AE3122" s="51">
        <v>9.4447913122100609</v>
      </c>
      <c r="AF3122" s="51">
        <v>25.03693261764019</v>
      </c>
      <c r="AG3122" s="51">
        <v>1.8313736093761763</v>
      </c>
      <c r="AH3122" s="51">
        <v>0.12792698862488994</v>
      </c>
      <c r="AI3122" s="51">
        <v>7.3146884138908116E-2</v>
      </c>
      <c r="AJ3122" s="51">
        <v>4.1908088602794429E-2</v>
      </c>
      <c r="AK3122" s="51">
        <v>45.72189430646943</v>
      </c>
      <c r="AL3122" s="51">
        <v>27.145627175609537</v>
      </c>
      <c r="AM3122" s="51">
        <v>64.298161437329327</v>
      </c>
    </row>
    <row r="3123" spans="1:39">
      <c r="A3123" t="s">
        <v>6389</v>
      </c>
      <c r="B3123">
        <v>8</v>
      </c>
      <c r="C3123" t="s">
        <v>6390</v>
      </c>
      <c r="D3123" t="s">
        <v>6153</v>
      </c>
      <c r="E3123" t="s">
        <v>137</v>
      </c>
      <c r="F3123" t="s">
        <v>138</v>
      </c>
      <c r="G3123" t="s">
        <v>139</v>
      </c>
      <c r="H3123" t="s">
        <v>140</v>
      </c>
      <c r="I3123" t="s">
        <v>10</v>
      </c>
      <c r="J3123" t="s">
        <v>6154</v>
      </c>
      <c r="K3123">
        <v>48</v>
      </c>
      <c r="L3123">
        <v>16204631</v>
      </c>
      <c r="M3123" t="s">
        <v>2145</v>
      </c>
      <c r="N3123">
        <v>119</v>
      </c>
      <c r="O3123">
        <v>701120.36793333304</v>
      </c>
      <c r="P3123" s="49" t="s">
        <v>33</v>
      </c>
      <c r="Q3123" s="49">
        <v>7360445</v>
      </c>
      <c r="R3123" s="49">
        <v>32.510452999999998</v>
      </c>
      <c r="S3123" s="49">
        <v>52.540310169999998</v>
      </c>
      <c r="T3123" s="49">
        <v>26.195472578768484</v>
      </c>
      <c r="U3123" s="49" t="s">
        <v>2146</v>
      </c>
      <c r="V3123" s="49">
        <v>0.40628822170719731</v>
      </c>
      <c r="W3123" s="49">
        <v>1.4636172159581</v>
      </c>
      <c r="X3123" s="49">
        <v>2.8030328200558698</v>
      </c>
      <c r="Y3123" s="49">
        <v>43.290577316265697</v>
      </c>
      <c r="Z3123" s="49">
        <v>0.42787999999999998</v>
      </c>
      <c r="AA3123" s="49">
        <v>144.40234570000001</v>
      </c>
      <c r="AB3123" s="49">
        <v>1.7927415840000001</v>
      </c>
      <c r="AC3123" s="51">
        <v>0.62276563761027282</v>
      </c>
      <c r="AD3123" s="53">
        <v>73604.45</v>
      </c>
      <c r="AE3123" s="51">
        <v>9.5255160242802308</v>
      </c>
      <c r="AF3123" s="51">
        <v>25.250923494714037</v>
      </c>
      <c r="AG3123" s="51">
        <v>1.8589166833340944</v>
      </c>
      <c r="AH3123" s="51">
        <v>0.12871144010692159</v>
      </c>
      <c r="AI3123" s="51">
        <v>7.3617770206433647E-2</v>
      </c>
      <c r="AJ3123" s="51">
        <v>4.1908088602794429E-2</v>
      </c>
      <c r="AK3123" s="51">
        <v>46.016230876827031</v>
      </c>
      <c r="AL3123" s="51">
        <v>27.320378264213154</v>
      </c>
      <c r="AM3123" s="51">
        <v>64.712083489440914</v>
      </c>
    </row>
    <row r="3124" spans="1:39">
      <c r="A3124" t="s">
        <v>6391</v>
      </c>
      <c r="B3124">
        <v>8</v>
      </c>
      <c r="C3124" t="s">
        <v>6392</v>
      </c>
      <c r="D3124" t="s">
        <v>6153</v>
      </c>
      <c r="E3124" t="s">
        <v>137</v>
      </c>
      <c r="F3124" t="s">
        <v>138</v>
      </c>
      <c r="G3124" t="s">
        <v>139</v>
      </c>
      <c r="H3124" t="s">
        <v>140</v>
      </c>
      <c r="I3124" t="s">
        <v>10</v>
      </c>
      <c r="J3124" t="s">
        <v>6154</v>
      </c>
      <c r="K3124">
        <v>48</v>
      </c>
      <c r="L3124">
        <v>16204631</v>
      </c>
      <c r="M3124" t="s">
        <v>2145</v>
      </c>
      <c r="N3124">
        <v>120</v>
      </c>
      <c r="O3124">
        <v>707062.06596666633</v>
      </c>
      <c r="P3124" s="49" t="s">
        <v>33</v>
      </c>
      <c r="Q3124" s="49">
        <v>7360445</v>
      </c>
      <c r="R3124" s="49">
        <v>32.510452999999998</v>
      </c>
      <c r="S3124" s="49">
        <v>52.540310169999998</v>
      </c>
      <c r="T3124" s="49">
        <v>26.195472578768484</v>
      </c>
      <c r="U3124" s="49" t="s">
        <v>2146</v>
      </c>
      <c r="V3124" s="49">
        <v>0.40628822170719731</v>
      </c>
      <c r="W3124" s="49">
        <v>1.4636172159581</v>
      </c>
      <c r="X3124" s="49">
        <v>2.8030328200558698</v>
      </c>
      <c r="Y3124" s="49">
        <v>43.290577316265697</v>
      </c>
      <c r="Z3124" s="49">
        <v>0.42787999999999998</v>
      </c>
      <c r="AA3124" s="49">
        <v>144.40234570000001</v>
      </c>
      <c r="AB3124" s="49">
        <v>1.7927415840000001</v>
      </c>
      <c r="AC3124" s="51">
        <v>0.62276563761027282</v>
      </c>
      <c r="AD3124" s="53">
        <v>73604.45</v>
      </c>
      <c r="AE3124" s="51">
        <v>9.6062407363504025</v>
      </c>
      <c r="AF3124" s="51">
        <v>25.464914371787884</v>
      </c>
      <c r="AG3124" s="51">
        <v>1.8866269366521571</v>
      </c>
      <c r="AH3124" s="51">
        <v>0.12949268537508715</v>
      </c>
      <c r="AI3124" s="51">
        <v>7.4087307308691244E-2</v>
      </c>
      <c r="AJ3124" s="51">
        <v>4.1908088602794429E-2</v>
      </c>
      <c r="AK3124" s="51">
        <v>46.309724249991355</v>
      </c>
      <c r="AL3124" s="51">
        <v>27.494628736711697</v>
      </c>
      <c r="AM3124" s="51">
        <v>65.12481976327102</v>
      </c>
    </row>
    <row r="3125" spans="1:39">
      <c r="A3125" t="s">
        <v>6393</v>
      </c>
      <c r="B3125">
        <v>8</v>
      </c>
      <c r="C3125" t="s">
        <v>6394</v>
      </c>
      <c r="D3125" t="s">
        <v>6153</v>
      </c>
      <c r="E3125" t="s">
        <v>137</v>
      </c>
      <c r="F3125" t="s">
        <v>138</v>
      </c>
      <c r="G3125" t="s">
        <v>139</v>
      </c>
      <c r="H3125" t="s">
        <v>140</v>
      </c>
      <c r="I3125" t="s">
        <v>10</v>
      </c>
      <c r="J3125" t="s">
        <v>6154</v>
      </c>
      <c r="K3125">
        <v>48</v>
      </c>
      <c r="L3125">
        <v>16204631</v>
      </c>
      <c r="M3125" t="s">
        <v>2145</v>
      </c>
      <c r="N3125">
        <v>121</v>
      </c>
      <c r="O3125">
        <v>713003.76399999962</v>
      </c>
      <c r="P3125" s="49" t="s">
        <v>33</v>
      </c>
      <c r="Q3125" s="49">
        <v>7360445</v>
      </c>
      <c r="R3125" s="49">
        <v>32.510452999999998</v>
      </c>
      <c r="S3125" s="49">
        <v>52.540310169999998</v>
      </c>
      <c r="T3125" s="49">
        <v>26.195472578768484</v>
      </c>
      <c r="U3125" s="49" t="s">
        <v>2146</v>
      </c>
      <c r="V3125" s="49">
        <v>0.40628822170719731</v>
      </c>
      <c r="W3125" s="49">
        <v>1.4636172159581</v>
      </c>
      <c r="X3125" s="49">
        <v>2.8030328200558698</v>
      </c>
      <c r="Y3125" s="49">
        <v>43.290577316265697</v>
      </c>
      <c r="Z3125" s="49">
        <v>0.42787999999999998</v>
      </c>
      <c r="AA3125" s="49">
        <v>144.40234570000001</v>
      </c>
      <c r="AB3125" s="49">
        <v>1.7927415840000001</v>
      </c>
      <c r="AC3125" s="51">
        <v>0.62276563761027282</v>
      </c>
      <c r="AD3125" s="53">
        <v>73604.45</v>
      </c>
      <c r="AE3125" s="51">
        <v>9.6869654484205725</v>
      </c>
      <c r="AF3125" s="51">
        <v>25.678905248861728</v>
      </c>
      <c r="AG3125" s="51">
        <v>1.9145036854275099</v>
      </c>
      <c r="AH3125" s="51">
        <v>0.13027073469927961</v>
      </c>
      <c r="AI3125" s="51">
        <v>7.4555502536946136E-2</v>
      </c>
      <c r="AJ3125" s="51">
        <v>4.1908088602794429E-2</v>
      </c>
      <c r="AK3125" s="51">
        <v>46.60237885849677</v>
      </c>
      <c r="AL3125" s="51">
        <v>27.668381224753031</v>
      </c>
      <c r="AM3125" s="51">
        <v>65.536376492240521</v>
      </c>
    </row>
    <row r="3126" spans="1:39">
      <c r="A3126" t="s">
        <v>6395</v>
      </c>
      <c r="B3126">
        <v>8</v>
      </c>
      <c r="C3126" t="s">
        <v>6396</v>
      </c>
      <c r="D3126" t="s">
        <v>6153</v>
      </c>
      <c r="E3126" t="s">
        <v>137</v>
      </c>
      <c r="F3126" t="s">
        <v>138</v>
      </c>
      <c r="G3126" t="s">
        <v>139</v>
      </c>
      <c r="H3126" t="s">
        <v>140</v>
      </c>
      <c r="I3126" t="s">
        <v>10</v>
      </c>
      <c r="J3126" t="s">
        <v>6154</v>
      </c>
      <c r="K3126">
        <v>48</v>
      </c>
      <c r="L3126">
        <v>16204631</v>
      </c>
      <c r="M3126" t="s">
        <v>2145</v>
      </c>
      <c r="N3126">
        <v>122</v>
      </c>
      <c r="O3126">
        <v>718945.46203333291</v>
      </c>
      <c r="P3126" s="49" t="s">
        <v>33</v>
      </c>
      <c r="Q3126" s="49">
        <v>7360445</v>
      </c>
      <c r="R3126" s="49">
        <v>32.510452999999998</v>
      </c>
      <c r="S3126" s="49">
        <v>52.540310169999998</v>
      </c>
      <c r="T3126" s="49">
        <v>26.195472578768484</v>
      </c>
      <c r="U3126" s="49" t="s">
        <v>2146</v>
      </c>
      <c r="V3126" s="49">
        <v>0.40628822170719731</v>
      </c>
      <c r="W3126" s="49">
        <v>1.4636172159581</v>
      </c>
      <c r="X3126" s="49">
        <v>2.8030328200558698</v>
      </c>
      <c r="Y3126" s="49">
        <v>43.290577316265697</v>
      </c>
      <c r="Z3126" s="49">
        <v>0.42787999999999998</v>
      </c>
      <c r="AA3126" s="49">
        <v>144.40234570000001</v>
      </c>
      <c r="AB3126" s="49">
        <v>1.7927415840000001</v>
      </c>
      <c r="AC3126" s="51">
        <v>0.62276563761027282</v>
      </c>
      <c r="AD3126" s="53">
        <v>73604.45</v>
      </c>
      <c r="AE3126" s="51">
        <v>9.7676901604907442</v>
      </c>
      <c r="AF3126" s="51">
        <v>25.892896125935575</v>
      </c>
      <c r="AG3126" s="51">
        <v>1.9425462479032327</v>
      </c>
      <c r="AH3126" s="51">
        <v>0.1310455981076494</v>
      </c>
      <c r="AI3126" s="51">
        <v>7.5022362830918884E-2</v>
      </c>
      <c r="AJ3126" s="51">
        <v>4.1908088602794429E-2</v>
      </c>
      <c r="AK3126" s="51">
        <v>46.894199040151719</v>
      </c>
      <c r="AL3126" s="51">
        <v>27.841638303745118</v>
      </c>
      <c r="AM3126" s="51">
        <v>65.946759776558324</v>
      </c>
    </row>
    <row r="3127" spans="1:39">
      <c r="A3127" t="s">
        <v>6397</v>
      </c>
      <c r="B3127">
        <v>8</v>
      </c>
      <c r="C3127" t="s">
        <v>6398</v>
      </c>
      <c r="D3127" t="s">
        <v>6153</v>
      </c>
      <c r="E3127" t="s">
        <v>137</v>
      </c>
      <c r="F3127" t="s">
        <v>138</v>
      </c>
      <c r="G3127" t="s">
        <v>139</v>
      </c>
      <c r="H3127" t="s">
        <v>140</v>
      </c>
      <c r="I3127" t="s">
        <v>10</v>
      </c>
      <c r="J3127" t="s">
        <v>6154</v>
      </c>
      <c r="K3127">
        <v>48</v>
      </c>
      <c r="L3127">
        <v>16204631</v>
      </c>
      <c r="M3127" t="s">
        <v>2145</v>
      </c>
      <c r="N3127">
        <v>123</v>
      </c>
      <c r="O3127">
        <v>724887.1600666662</v>
      </c>
      <c r="P3127" s="49" t="s">
        <v>33</v>
      </c>
      <c r="Q3127" s="49">
        <v>7360445</v>
      </c>
      <c r="R3127" s="49">
        <v>32.510452999999998</v>
      </c>
      <c r="S3127" s="49">
        <v>52.540310169999998</v>
      </c>
      <c r="T3127" s="49">
        <v>26.195472578768484</v>
      </c>
      <c r="U3127" s="49" t="s">
        <v>2146</v>
      </c>
      <c r="V3127" s="49">
        <v>0.40628822170719731</v>
      </c>
      <c r="W3127" s="49">
        <v>1.4636172159581</v>
      </c>
      <c r="X3127" s="49">
        <v>2.8030328200558698</v>
      </c>
      <c r="Y3127" s="49">
        <v>43.290577316265697</v>
      </c>
      <c r="Z3127" s="49">
        <v>0.42787999999999998</v>
      </c>
      <c r="AA3127" s="49">
        <v>144.40234570000001</v>
      </c>
      <c r="AB3127" s="49">
        <v>1.7927415840000001</v>
      </c>
      <c r="AC3127" s="51">
        <v>0.62276563761027282</v>
      </c>
      <c r="AD3127" s="53">
        <v>73604.45</v>
      </c>
      <c r="AE3127" s="51">
        <v>9.8484148725609142</v>
      </c>
      <c r="AF3127" s="51">
        <v>26.106887003009419</v>
      </c>
      <c r="AG3127" s="51">
        <v>1.9707539444182096</v>
      </c>
      <c r="AH3127" s="51">
        <v>0.13181728539410129</v>
      </c>
      <c r="AI3127" s="51">
        <v>7.5487894983076106E-2</v>
      </c>
      <c r="AJ3127" s="51">
        <v>4.1908088602794429E-2</v>
      </c>
      <c r="AK3127" s="51">
        <v>47.185189040720637</v>
      </c>
      <c r="AL3127" s="51">
        <v>28.014402494448316</v>
      </c>
      <c r="AM3127" s="51">
        <v>66.355975586992969</v>
      </c>
    </row>
    <row r="3128" spans="1:39">
      <c r="A3128" t="s">
        <v>6399</v>
      </c>
      <c r="B3128">
        <v>8</v>
      </c>
      <c r="C3128" t="s">
        <v>6400</v>
      </c>
      <c r="D3128" t="s">
        <v>6153</v>
      </c>
      <c r="E3128" t="s">
        <v>137</v>
      </c>
      <c r="F3128" t="s">
        <v>138</v>
      </c>
      <c r="G3128" t="s">
        <v>139</v>
      </c>
      <c r="H3128" t="s">
        <v>140</v>
      </c>
      <c r="I3128" t="s">
        <v>10</v>
      </c>
      <c r="J3128" t="s">
        <v>6154</v>
      </c>
      <c r="K3128">
        <v>48</v>
      </c>
      <c r="L3128">
        <v>16204631</v>
      </c>
      <c r="M3128" t="s">
        <v>2145</v>
      </c>
      <c r="N3128">
        <v>124</v>
      </c>
      <c r="O3128">
        <v>730828.85809999949</v>
      </c>
      <c r="P3128" s="49" t="s">
        <v>33</v>
      </c>
      <c r="Q3128" s="49">
        <v>7360445</v>
      </c>
      <c r="R3128" s="49">
        <v>32.510452999999998</v>
      </c>
      <c r="S3128" s="49">
        <v>52.540310169999998</v>
      </c>
      <c r="T3128" s="49">
        <v>26.195472578768484</v>
      </c>
      <c r="U3128" s="49" t="s">
        <v>2146</v>
      </c>
      <c r="V3128" s="49">
        <v>0.40628822170719731</v>
      </c>
      <c r="W3128" s="49">
        <v>1.4636172159581</v>
      </c>
      <c r="X3128" s="49">
        <v>2.8030328200558698</v>
      </c>
      <c r="Y3128" s="49">
        <v>43.290577316265697</v>
      </c>
      <c r="Z3128" s="49">
        <v>0.42787999999999998</v>
      </c>
      <c r="AA3128" s="49">
        <v>144.40234570000001</v>
      </c>
      <c r="AB3128" s="49">
        <v>1.7927415840000001</v>
      </c>
      <c r="AC3128" s="51">
        <v>0.62276563761027282</v>
      </c>
      <c r="AD3128" s="53">
        <v>73604.45</v>
      </c>
      <c r="AE3128" s="51">
        <v>9.9291395846310859</v>
      </c>
      <c r="AF3128" s="51">
        <v>26.32087788008327</v>
      </c>
      <c r="AG3128" s="51">
        <v>1.9991260973586256</v>
      </c>
      <c r="AH3128" s="51">
        <v>0.13258580612585827</v>
      </c>
      <c r="AI3128" s="51">
        <v>7.5952105642773535E-2</v>
      </c>
      <c r="AJ3128" s="51">
        <v>4.1908088602794429E-2</v>
      </c>
      <c r="AK3128" s="51">
        <v>47.475353016513729</v>
      </c>
      <c r="AL3128" s="51">
        <v>28.186676264512943</v>
      </c>
      <c r="AM3128" s="51">
        <v>66.764029768514533</v>
      </c>
    </row>
    <row r="3129" spans="1:39">
      <c r="A3129" t="s">
        <v>6401</v>
      </c>
      <c r="B3129">
        <v>8</v>
      </c>
      <c r="C3129" t="s">
        <v>6402</v>
      </c>
      <c r="D3129" t="s">
        <v>6153</v>
      </c>
      <c r="E3129" t="s">
        <v>137</v>
      </c>
      <c r="F3129" t="s">
        <v>138</v>
      </c>
      <c r="G3129" t="s">
        <v>139</v>
      </c>
      <c r="H3129" t="s">
        <v>140</v>
      </c>
      <c r="I3129" t="s">
        <v>10</v>
      </c>
      <c r="J3129" t="s">
        <v>6154</v>
      </c>
      <c r="K3129">
        <v>48</v>
      </c>
      <c r="L3129">
        <v>16204631</v>
      </c>
      <c r="M3129" t="s">
        <v>2145</v>
      </c>
      <c r="N3129">
        <v>125</v>
      </c>
      <c r="O3129">
        <v>736770.55613333278</v>
      </c>
      <c r="P3129" s="49" t="s">
        <v>33</v>
      </c>
      <c r="Q3129" s="49">
        <v>7360445</v>
      </c>
      <c r="R3129" s="49">
        <v>32.510452999999998</v>
      </c>
      <c r="S3129" s="49">
        <v>52.540310169999998</v>
      </c>
      <c r="T3129" s="49">
        <v>26.195472578768484</v>
      </c>
      <c r="U3129" s="49" t="s">
        <v>2146</v>
      </c>
      <c r="V3129" s="49">
        <v>0.40628822170719731</v>
      </c>
      <c r="W3129" s="49">
        <v>1.4636172159581</v>
      </c>
      <c r="X3129" s="49">
        <v>2.8030328200558698</v>
      </c>
      <c r="Y3129" s="49">
        <v>43.290577316265697</v>
      </c>
      <c r="Z3129" s="49">
        <v>0.42787999999999998</v>
      </c>
      <c r="AA3129" s="49">
        <v>144.40234570000001</v>
      </c>
      <c r="AB3129" s="49">
        <v>1.7927415840000001</v>
      </c>
      <c r="AC3129" s="51">
        <v>0.62276563761027282</v>
      </c>
      <c r="AD3129" s="53">
        <v>73604.45</v>
      </c>
      <c r="AE3129" s="51">
        <v>10.009864296701256</v>
      </c>
      <c r="AF3129" s="51">
        <v>26.534868757157113</v>
      </c>
      <c r="AG3129" s="51">
        <v>2.0276620311109421</v>
      </c>
      <c r="AH3129" s="51">
        <v>0.13335116965042121</v>
      </c>
      <c r="AI3129" s="51">
        <v>7.6415001320254555E-2</v>
      </c>
      <c r="AJ3129" s="51">
        <v>4.1908088602794429E-2</v>
      </c>
      <c r="AK3129" s="51">
        <v>47.764695036886287</v>
      </c>
      <c r="AL3129" s="51">
        <v>28.358462029963164</v>
      </c>
      <c r="AM3129" s="51">
        <v>67.170928043809411</v>
      </c>
    </row>
    <row r="3130" spans="1:39">
      <c r="A3130" t="s">
        <v>6403</v>
      </c>
      <c r="B3130">
        <v>8</v>
      </c>
      <c r="C3130" t="s">
        <v>6404</v>
      </c>
      <c r="D3130" t="s">
        <v>6153</v>
      </c>
      <c r="E3130" t="s">
        <v>137</v>
      </c>
      <c r="F3130" t="s">
        <v>138</v>
      </c>
      <c r="G3130" t="s">
        <v>139</v>
      </c>
      <c r="H3130" t="s">
        <v>140</v>
      </c>
      <c r="I3130" t="s">
        <v>10</v>
      </c>
      <c r="J3130" t="s">
        <v>6154</v>
      </c>
      <c r="K3130">
        <v>48</v>
      </c>
      <c r="L3130">
        <v>16204631</v>
      </c>
      <c r="M3130" t="s">
        <v>2145</v>
      </c>
      <c r="N3130">
        <v>126</v>
      </c>
      <c r="O3130">
        <v>742712.25416666607</v>
      </c>
      <c r="P3130" s="49" t="s">
        <v>33</v>
      </c>
      <c r="Q3130" s="49">
        <v>7360445</v>
      </c>
      <c r="R3130" s="49">
        <v>32.510452999999998</v>
      </c>
      <c r="S3130" s="49">
        <v>52.540310169999998</v>
      </c>
      <c r="T3130" s="49">
        <v>26.195472578768484</v>
      </c>
      <c r="U3130" s="49" t="s">
        <v>2146</v>
      </c>
      <c r="V3130" s="49">
        <v>0.40628822170719731</v>
      </c>
      <c r="W3130" s="49">
        <v>1.4636172159581</v>
      </c>
      <c r="X3130" s="49">
        <v>2.8030328200558698</v>
      </c>
      <c r="Y3130" s="49">
        <v>43.290577316265697</v>
      </c>
      <c r="Z3130" s="49">
        <v>0.42787999999999998</v>
      </c>
      <c r="AA3130" s="49">
        <v>144.40234570000001</v>
      </c>
      <c r="AB3130" s="49">
        <v>1.7927415840000001</v>
      </c>
      <c r="AC3130" s="51">
        <v>0.62276563761027282</v>
      </c>
      <c r="AD3130" s="53">
        <v>73604.45</v>
      </c>
      <c r="AE3130" s="51">
        <v>10.090589008771428</v>
      </c>
      <c r="AF3130" s="51">
        <v>26.748859634230961</v>
      </c>
      <c r="AG3130" s="51">
        <v>2.0563610720163963</v>
      </c>
      <c r="AH3130" s="51">
        <v>0.13411338510262877</v>
      </c>
      <c r="AI3130" s="51">
        <v>7.6876588390513548E-2</v>
      </c>
      <c r="AJ3130" s="51">
        <v>4.1908088602794429E-2</v>
      </c>
      <c r="AK3130" s="51">
        <v>48.053219086653549</v>
      </c>
      <c r="AL3130" s="51">
        <v>28.529762156630728</v>
      </c>
      <c r="AM3130" s="51">
        <v>67.576676016676373</v>
      </c>
    </row>
    <row r="3131" spans="1:39">
      <c r="A3131" t="s">
        <v>6405</v>
      </c>
      <c r="B3131">
        <v>8</v>
      </c>
      <c r="C3131" t="s">
        <v>6406</v>
      </c>
      <c r="D3131" t="s">
        <v>6153</v>
      </c>
      <c r="E3131" t="s">
        <v>137</v>
      </c>
      <c r="F3131" t="s">
        <v>138</v>
      </c>
      <c r="G3131" t="s">
        <v>139</v>
      </c>
      <c r="H3131" t="s">
        <v>140</v>
      </c>
      <c r="I3131" t="s">
        <v>10</v>
      </c>
      <c r="J3131" t="s">
        <v>6154</v>
      </c>
      <c r="K3131">
        <v>48</v>
      </c>
      <c r="L3131">
        <v>16204631</v>
      </c>
      <c r="M3131" t="s">
        <v>2145</v>
      </c>
      <c r="N3131">
        <v>127</v>
      </c>
      <c r="O3131">
        <v>748653.95219999936</v>
      </c>
      <c r="P3131" s="49" t="s">
        <v>33</v>
      </c>
      <c r="Q3131" s="49">
        <v>7360445</v>
      </c>
      <c r="R3131" s="49">
        <v>32.510452999999998</v>
      </c>
      <c r="S3131" s="49">
        <v>52.540310169999998</v>
      </c>
      <c r="T3131" s="49">
        <v>26.195472578768484</v>
      </c>
      <c r="U3131" s="49" t="s">
        <v>2146</v>
      </c>
      <c r="V3131" s="49">
        <v>0.40628822170719731</v>
      </c>
      <c r="W3131" s="49">
        <v>1.4636172159581</v>
      </c>
      <c r="X3131" s="49">
        <v>2.8030328200558698</v>
      </c>
      <c r="Y3131" s="49">
        <v>43.290577316265697</v>
      </c>
      <c r="Z3131" s="49">
        <v>0.42787999999999998</v>
      </c>
      <c r="AA3131" s="49">
        <v>144.40234570000001</v>
      </c>
      <c r="AB3131" s="49">
        <v>1.7927415840000001</v>
      </c>
      <c r="AC3131" s="51">
        <v>0.62276563761027282</v>
      </c>
      <c r="AD3131" s="53">
        <v>73604.45</v>
      </c>
      <c r="AE3131" s="51">
        <v>10.171313720841598</v>
      </c>
      <c r="AF3131" s="51">
        <v>26.962850511304804</v>
      </c>
      <c r="AG3131" s="51">
        <v>2.0852225483268714</v>
      </c>
      <c r="AH3131" s="51">
        <v>0.13487246141112647</v>
      </c>
      <c r="AI3131" s="51">
        <v>7.7336873097026332E-2</v>
      </c>
      <c r="AJ3131" s="51">
        <v>4.1908088602794429E-2</v>
      </c>
      <c r="AK3131" s="51">
        <v>48.340929068422511</v>
      </c>
      <c r="AL3131" s="51">
        <v>28.700578961539367</v>
      </c>
      <c r="AM3131" s="51">
        <v>67.981279175305659</v>
      </c>
    </row>
    <row r="3132" spans="1:39">
      <c r="A3132" t="s">
        <v>6407</v>
      </c>
      <c r="B3132">
        <v>8</v>
      </c>
      <c r="C3132" t="s">
        <v>6408</v>
      </c>
      <c r="D3132" t="s">
        <v>6153</v>
      </c>
      <c r="E3132" t="s">
        <v>137</v>
      </c>
      <c r="F3132" t="s">
        <v>138</v>
      </c>
      <c r="G3132" t="s">
        <v>139</v>
      </c>
      <c r="H3132" t="s">
        <v>140</v>
      </c>
      <c r="I3132" t="s">
        <v>10</v>
      </c>
      <c r="J3132" t="s">
        <v>6154</v>
      </c>
      <c r="K3132">
        <v>48</v>
      </c>
      <c r="L3132">
        <v>16204631</v>
      </c>
      <c r="M3132" t="s">
        <v>2145</v>
      </c>
      <c r="N3132">
        <v>128</v>
      </c>
      <c r="O3132">
        <v>754595.65023333265</v>
      </c>
      <c r="P3132" s="49" t="s">
        <v>33</v>
      </c>
      <c r="Q3132" s="49">
        <v>7360445</v>
      </c>
      <c r="R3132" s="49">
        <v>32.510452999999998</v>
      </c>
      <c r="S3132" s="49">
        <v>52.540310169999998</v>
      </c>
      <c r="T3132" s="49">
        <v>26.195472578768484</v>
      </c>
      <c r="U3132" s="49" t="s">
        <v>2146</v>
      </c>
      <c r="V3132" s="49">
        <v>0.40628822170719731</v>
      </c>
      <c r="W3132" s="49">
        <v>1.4636172159581</v>
      </c>
      <c r="X3132" s="49">
        <v>2.8030328200558698</v>
      </c>
      <c r="Y3132" s="49">
        <v>43.290577316265697</v>
      </c>
      <c r="Z3132" s="49">
        <v>0.42787999999999998</v>
      </c>
      <c r="AA3132" s="49">
        <v>144.40234570000001</v>
      </c>
      <c r="AB3132" s="49">
        <v>1.7927415840000001</v>
      </c>
      <c r="AC3132" s="51">
        <v>0.62276563761027282</v>
      </c>
      <c r="AD3132" s="53">
        <v>73604.45</v>
      </c>
      <c r="AE3132" s="51">
        <v>10.252038432911769</v>
      </c>
      <c r="AF3132" s="51">
        <v>27.176841388378651</v>
      </c>
      <c r="AG3132" s="51">
        <v>2.1142457901622063</v>
      </c>
      <c r="AH3132" s="51">
        <v>0.13562840730504183</v>
      </c>
      <c r="AI3132" s="51">
        <v>7.7795861555357171E-2</v>
      </c>
      <c r="AJ3132" s="51">
        <v>4.1908088602794429E-2</v>
      </c>
      <c r="AK3132" s="51">
        <v>48.627828804846544</v>
      </c>
      <c r="AL3132" s="51">
        <v>28.870914714243415</v>
      </c>
      <c r="AM3132" s="51">
        <v>68.384742895449676</v>
      </c>
    </row>
    <row r="3133" spans="1:39">
      <c r="A3133" t="s">
        <v>6409</v>
      </c>
      <c r="B3133">
        <v>8</v>
      </c>
      <c r="C3133" t="s">
        <v>6410</v>
      </c>
      <c r="D3133" t="s">
        <v>6153</v>
      </c>
      <c r="E3133" t="s">
        <v>137</v>
      </c>
      <c r="F3133" t="s">
        <v>138</v>
      </c>
      <c r="G3133" t="s">
        <v>139</v>
      </c>
      <c r="H3133" t="s">
        <v>140</v>
      </c>
      <c r="I3133" t="s">
        <v>10</v>
      </c>
      <c r="J3133" t="s">
        <v>6154</v>
      </c>
      <c r="K3133">
        <v>48</v>
      </c>
      <c r="L3133">
        <v>16204631</v>
      </c>
      <c r="M3133" t="s">
        <v>2145</v>
      </c>
      <c r="N3133">
        <v>129</v>
      </c>
      <c r="O3133">
        <v>760537.34826666594</v>
      </c>
      <c r="P3133" s="49" t="s">
        <v>33</v>
      </c>
      <c r="Q3133" s="49">
        <v>7360445</v>
      </c>
      <c r="R3133" s="49">
        <v>32.510452999999998</v>
      </c>
      <c r="S3133" s="49">
        <v>52.540310169999998</v>
      </c>
      <c r="T3133" s="49">
        <v>26.195472578768484</v>
      </c>
      <c r="U3133" s="49" t="s">
        <v>2146</v>
      </c>
      <c r="V3133" s="49">
        <v>0.40628822170719731</v>
      </c>
      <c r="W3133" s="49">
        <v>1.4636172159581</v>
      </c>
      <c r="X3133" s="49">
        <v>2.8030328200558698</v>
      </c>
      <c r="Y3133" s="49">
        <v>43.290577316265697</v>
      </c>
      <c r="Z3133" s="49">
        <v>0.42787999999999998</v>
      </c>
      <c r="AA3133" s="49">
        <v>144.40234570000001</v>
      </c>
      <c r="AB3133" s="49">
        <v>1.7927415840000001</v>
      </c>
      <c r="AC3133" s="51">
        <v>0.62276563761027282</v>
      </c>
      <c r="AD3133" s="53">
        <v>73604.45</v>
      </c>
      <c r="AE3133" s="51">
        <v>10.332763144981941</v>
      </c>
      <c r="AF3133" s="51">
        <v>27.390832265452502</v>
      </c>
      <c r="AG3133" s="51">
        <v>2.1434301294687628</v>
      </c>
      <c r="AH3133" s="51">
        <v>0.1363812313198971</v>
      </c>
      <c r="AI3133" s="51">
        <v>7.8253559756642638E-2</v>
      </c>
      <c r="AJ3133" s="51">
        <v>4.1908088602794429E-2</v>
      </c>
      <c r="AK3133" s="51">
        <v>48.913922040803044</v>
      </c>
      <c r="AL3133" s="51">
        <v>29.040771638120692</v>
      </c>
      <c r="AM3133" s="51">
        <v>68.7870724434854</v>
      </c>
    </row>
    <row r="3134" spans="1:39">
      <c r="A3134" t="s">
        <v>6411</v>
      </c>
      <c r="B3134">
        <v>8</v>
      </c>
      <c r="C3134" t="s">
        <v>6412</v>
      </c>
      <c r="D3134" t="s">
        <v>6153</v>
      </c>
      <c r="E3134" t="s">
        <v>137</v>
      </c>
      <c r="F3134" t="s">
        <v>138</v>
      </c>
      <c r="G3134" t="s">
        <v>139</v>
      </c>
      <c r="H3134" t="s">
        <v>140</v>
      </c>
      <c r="I3134" t="s">
        <v>10</v>
      </c>
      <c r="J3134" t="s">
        <v>6154</v>
      </c>
      <c r="K3134">
        <v>48</v>
      </c>
      <c r="L3134">
        <v>16204631</v>
      </c>
      <c r="M3134" t="s">
        <v>2145</v>
      </c>
      <c r="N3134">
        <v>130</v>
      </c>
      <c r="O3134">
        <v>766479.04629999923</v>
      </c>
      <c r="P3134" s="49" t="s">
        <v>33</v>
      </c>
      <c r="Q3134" s="49">
        <v>7360445</v>
      </c>
      <c r="R3134" s="49">
        <v>32.510452999999998</v>
      </c>
      <c r="S3134" s="49">
        <v>52.540310169999998</v>
      </c>
      <c r="T3134" s="49">
        <v>26.195472578768484</v>
      </c>
      <c r="U3134" s="49" t="s">
        <v>2146</v>
      </c>
      <c r="V3134" s="49">
        <v>0.40628822170719731</v>
      </c>
      <c r="W3134" s="49">
        <v>1.4636172159581</v>
      </c>
      <c r="X3134" s="49">
        <v>2.8030328200558698</v>
      </c>
      <c r="Y3134" s="49">
        <v>43.290577316265697</v>
      </c>
      <c r="Z3134" s="49">
        <v>0.42787999999999998</v>
      </c>
      <c r="AA3134" s="49">
        <v>144.40234570000001</v>
      </c>
      <c r="AB3134" s="49">
        <v>1.7927415840000001</v>
      </c>
      <c r="AC3134" s="51">
        <v>0.62276563761027282</v>
      </c>
      <c r="AD3134" s="53">
        <v>73604.45</v>
      </c>
      <c r="AE3134" s="51">
        <v>10.413487857052111</v>
      </c>
      <c r="AF3134" s="51">
        <v>27.604823142526346</v>
      </c>
      <c r="AG3134" s="51">
        <v>2.1727748999793346</v>
      </c>
      <c r="AH3134" s="51">
        <v>0.13713094180386753</v>
      </c>
      <c r="AI3134" s="51">
        <v>7.8709973570962211E-2</v>
      </c>
      <c r="AJ3134" s="51">
        <v>4.1908088602794429E-2</v>
      </c>
      <c r="AK3134" s="51">
        <v>49.199212445500294</v>
      </c>
      <c r="AL3134" s="51">
        <v>29.21015191162337</v>
      </c>
      <c r="AM3134" s="51">
        <v>69.188272979377231</v>
      </c>
    </row>
    <row r="3135" spans="1:39">
      <c r="A3135" t="s">
        <v>6413</v>
      </c>
      <c r="B3135">
        <v>8</v>
      </c>
      <c r="C3135" t="s">
        <v>6414</v>
      </c>
      <c r="D3135" t="s">
        <v>6153</v>
      </c>
      <c r="E3135" t="s">
        <v>137</v>
      </c>
      <c r="F3135" t="s">
        <v>138</v>
      </c>
      <c r="G3135" t="s">
        <v>139</v>
      </c>
      <c r="H3135" t="s">
        <v>140</v>
      </c>
      <c r="I3135" t="s">
        <v>10</v>
      </c>
      <c r="J3135" t="s">
        <v>6154</v>
      </c>
      <c r="K3135">
        <v>48</v>
      </c>
      <c r="L3135">
        <v>16204631</v>
      </c>
      <c r="M3135" t="s">
        <v>2145</v>
      </c>
      <c r="N3135">
        <v>131</v>
      </c>
      <c r="O3135">
        <v>772420.74433333252</v>
      </c>
      <c r="P3135" s="49" t="s">
        <v>33</v>
      </c>
      <c r="Q3135" s="49">
        <v>7360445</v>
      </c>
      <c r="R3135" s="49">
        <v>32.510452999999998</v>
      </c>
      <c r="S3135" s="49">
        <v>52.540310169999998</v>
      </c>
      <c r="T3135" s="49">
        <v>26.195472578768484</v>
      </c>
      <c r="U3135" s="49" t="s">
        <v>2146</v>
      </c>
      <c r="V3135" s="49">
        <v>0.40628822170719731</v>
      </c>
      <c r="W3135" s="49">
        <v>1.4636172159581</v>
      </c>
      <c r="X3135" s="49">
        <v>2.8030328200558698</v>
      </c>
      <c r="Y3135" s="49">
        <v>43.290577316265697</v>
      </c>
      <c r="Z3135" s="49">
        <v>0.42787999999999998</v>
      </c>
      <c r="AA3135" s="49">
        <v>144.40234570000001</v>
      </c>
      <c r="AB3135" s="49">
        <v>1.7927415840000001</v>
      </c>
      <c r="AC3135" s="51">
        <v>0.62276563761027282</v>
      </c>
      <c r="AD3135" s="53">
        <v>73604.45</v>
      </c>
      <c r="AE3135" s="51">
        <v>10.494212569122283</v>
      </c>
      <c r="AF3135" s="51">
        <v>27.818814019600193</v>
      </c>
      <c r="AG3135" s="51">
        <v>2.2022794371742824</v>
      </c>
      <c r="AH3135" s="51">
        <v>0.1378775469234885</v>
      </c>
      <c r="AI3135" s="51">
        <v>7.9165108750597027E-2</v>
      </c>
      <c r="AJ3135" s="51">
        <v>4.1908088602794429E-2</v>
      </c>
      <c r="AK3135" s="51">
        <v>49.483703614514425</v>
      </c>
      <c r="AL3135" s="51">
        <v>29.379057669487349</v>
      </c>
      <c r="AM3135" s="51">
        <v>69.588349559541513</v>
      </c>
    </row>
    <row r="3136" spans="1:39">
      <c r="A3136" t="s">
        <v>6415</v>
      </c>
      <c r="B3136">
        <v>8</v>
      </c>
      <c r="C3136" t="s">
        <v>6416</v>
      </c>
      <c r="D3136" t="s">
        <v>6153</v>
      </c>
      <c r="E3136" t="s">
        <v>137</v>
      </c>
      <c r="F3136" t="s">
        <v>138</v>
      </c>
      <c r="G3136" t="s">
        <v>139</v>
      </c>
      <c r="H3136" t="s">
        <v>140</v>
      </c>
      <c r="I3136" t="s">
        <v>10</v>
      </c>
      <c r="J3136" t="s">
        <v>6154</v>
      </c>
      <c r="K3136">
        <v>48</v>
      </c>
      <c r="L3136">
        <v>16204631</v>
      </c>
      <c r="M3136" t="s">
        <v>2145</v>
      </c>
      <c r="N3136">
        <v>132</v>
      </c>
      <c r="O3136">
        <v>778362.44236666581</v>
      </c>
      <c r="P3136" s="49" t="s">
        <v>33</v>
      </c>
      <c r="Q3136" s="49">
        <v>7360445</v>
      </c>
      <c r="R3136" s="49">
        <v>32.510452999999998</v>
      </c>
      <c r="S3136" s="49">
        <v>52.540310169999998</v>
      </c>
      <c r="T3136" s="49">
        <v>26.195472578768484</v>
      </c>
      <c r="U3136" s="49" t="s">
        <v>2146</v>
      </c>
      <c r="V3136" s="49">
        <v>0.40628822170719731</v>
      </c>
      <c r="W3136" s="49">
        <v>1.4636172159581</v>
      </c>
      <c r="X3136" s="49">
        <v>2.8030328200558698</v>
      </c>
      <c r="Y3136" s="49">
        <v>43.290577316265697</v>
      </c>
      <c r="Z3136" s="49">
        <v>0.42787999999999998</v>
      </c>
      <c r="AA3136" s="49">
        <v>144.40234570000001</v>
      </c>
      <c r="AB3136" s="49">
        <v>1.7927415840000001</v>
      </c>
      <c r="AC3136" s="51">
        <v>0.62276563761027282</v>
      </c>
      <c r="AD3136" s="53">
        <v>73604.45</v>
      </c>
      <c r="AE3136" s="51">
        <v>10.574937281192453</v>
      </c>
      <c r="AF3136" s="51">
        <v>28.032804896674037</v>
      </c>
      <c r="AG3136" s="51">
        <v>2.2319430782438316</v>
      </c>
      <c r="AH3136" s="51">
        <v>0.13862105466913399</v>
      </c>
      <c r="AI3136" s="51">
        <v>7.9618970933181266E-2</v>
      </c>
      <c r="AJ3136" s="51">
        <v>4.1908088602794429E-2</v>
      </c>
      <c r="AK3136" s="51">
        <v>49.767399071759222</v>
      </c>
      <c r="AL3136" s="51">
        <v>29.547491003901747</v>
      </c>
      <c r="AM3136" s="51">
        <v>69.987307139616718</v>
      </c>
    </row>
    <row r="3137" spans="1:39">
      <c r="A3137" t="s">
        <v>6417</v>
      </c>
      <c r="B3137">
        <v>8</v>
      </c>
      <c r="C3137" t="s">
        <v>6418</v>
      </c>
      <c r="D3137" t="s">
        <v>6153</v>
      </c>
      <c r="E3137" t="s">
        <v>137</v>
      </c>
      <c r="F3137" t="s">
        <v>138</v>
      </c>
      <c r="G3137" t="s">
        <v>139</v>
      </c>
      <c r="H3137" t="s">
        <v>140</v>
      </c>
      <c r="I3137" t="s">
        <v>10</v>
      </c>
      <c r="J3137" t="s">
        <v>6154</v>
      </c>
      <c r="K3137">
        <v>48</v>
      </c>
      <c r="L3137">
        <v>16204631</v>
      </c>
      <c r="M3137" t="s">
        <v>2145</v>
      </c>
      <c r="N3137">
        <v>133</v>
      </c>
      <c r="O3137">
        <v>784304.1403999991</v>
      </c>
      <c r="P3137" s="49" t="s">
        <v>33</v>
      </c>
      <c r="Q3137" s="49">
        <v>7360445</v>
      </c>
      <c r="R3137" s="49">
        <v>32.510452999999998</v>
      </c>
      <c r="S3137" s="49">
        <v>52.540310169999998</v>
      </c>
      <c r="T3137" s="49">
        <v>26.195472578768484</v>
      </c>
      <c r="U3137" s="49" t="s">
        <v>2146</v>
      </c>
      <c r="V3137" s="49">
        <v>0.40628822170719731</v>
      </c>
      <c r="W3137" s="49">
        <v>1.4636172159581</v>
      </c>
      <c r="X3137" s="49">
        <v>2.8030328200558698</v>
      </c>
      <c r="Y3137" s="49">
        <v>43.290577316265697</v>
      </c>
      <c r="Z3137" s="49">
        <v>0.42787999999999998</v>
      </c>
      <c r="AA3137" s="49">
        <v>144.40234570000001</v>
      </c>
      <c r="AB3137" s="49">
        <v>1.7927415840000001</v>
      </c>
      <c r="AC3137" s="51">
        <v>0.62276563761027282</v>
      </c>
      <c r="AD3137" s="53">
        <v>73604.45</v>
      </c>
      <c r="AE3137" s="51">
        <v>10.655661993262624</v>
      </c>
      <c r="AF3137" s="51">
        <v>28.246795773747888</v>
      </c>
      <c r="AG3137" s="51">
        <v>2.2617651620515846</v>
      </c>
      <c r="AH3137" s="51">
        <v>0.13936147286064451</v>
      </c>
      <c r="AI3137" s="51">
        <v>8.0071565644752971E-2</v>
      </c>
      <c r="AJ3137" s="51">
        <v>4.1908088602794429E-2</v>
      </c>
      <c r="AK3137" s="51">
        <v>50.050302271393143</v>
      </c>
      <c r="AL3137" s="51">
        <v>29.715453965641125</v>
      </c>
      <c r="AM3137" s="51">
        <v>70.385150577145168</v>
      </c>
    </row>
    <row r="3138" spans="1:39">
      <c r="A3138" t="s">
        <v>6419</v>
      </c>
      <c r="B3138">
        <v>8</v>
      </c>
      <c r="C3138" t="s">
        <v>6420</v>
      </c>
      <c r="D3138" t="s">
        <v>6153</v>
      </c>
      <c r="E3138" t="s">
        <v>137</v>
      </c>
      <c r="F3138" t="s">
        <v>138</v>
      </c>
      <c r="G3138" t="s">
        <v>139</v>
      </c>
      <c r="H3138" t="s">
        <v>140</v>
      </c>
      <c r="I3138" t="s">
        <v>10</v>
      </c>
      <c r="J3138" t="s">
        <v>6154</v>
      </c>
      <c r="K3138">
        <v>48</v>
      </c>
      <c r="L3138">
        <v>16204631</v>
      </c>
      <c r="M3138" t="s">
        <v>2145</v>
      </c>
      <c r="N3138">
        <v>134</v>
      </c>
      <c r="O3138">
        <v>790245.83843333239</v>
      </c>
      <c r="P3138" s="49" t="s">
        <v>33</v>
      </c>
      <c r="Q3138" s="49">
        <v>7360445</v>
      </c>
      <c r="R3138" s="49">
        <v>32.510452999999998</v>
      </c>
      <c r="S3138" s="49">
        <v>52.540310169999998</v>
      </c>
      <c r="T3138" s="49">
        <v>26.195472578768484</v>
      </c>
      <c r="U3138" s="49" t="s">
        <v>2146</v>
      </c>
      <c r="V3138" s="49">
        <v>0.40628822170719731</v>
      </c>
      <c r="W3138" s="49">
        <v>1.4636172159581</v>
      </c>
      <c r="X3138" s="49">
        <v>2.8030328200558698</v>
      </c>
      <c r="Y3138" s="49">
        <v>43.290577316265697</v>
      </c>
      <c r="Z3138" s="49">
        <v>0.42787999999999998</v>
      </c>
      <c r="AA3138" s="49">
        <v>144.40234570000001</v>
      </c>
      <c r="AB3138" s="49">
        <v>1.7927415840000001</v>
      </c>
      <c r="AC3138" s="51">
        <v>0.62276563761027282</v>
      </c>
      <c r="AD3138" s="53">
        <v>73604.45</v>
      </c>
      <c r="AE3138" s="51">
        <v>10.736386705332794</v>
      </c>
      <c r="AF3138" s="51">
        <v>28.460786650821731</v>
      </c>
      <c r="AG3138" s="51">
        <v>2.2917450290991126</v>
      </c>
      <c r="AH3138" s="51">
        <v>0.1400988091524227</v>
      </c>
      <c r="AI3138" s="51">
        <v>8.0522898302705356E-2</v>
      </c>
      <c r="AJ3138" s="51">
        <v>4.1908088602794429E-2</v>
      </c>
      <c r="AK3138" s="51">
        <v>50.332416599664036</v>
      </c>
      <c r="AL3138" s="51">
        <v>29.882948565160717</v>
      </c>
      <c r="AM3138" s="51">
        <v>70.781884634167369</v>
      </c>
    </row>
    <row r="3139" spans="1:39">
      <c r="A3139" t="s">
        <v>6421</v>
      </c>
      <c r="B3139">
        <v>8</v>
      </c>
      <c r="C3139" t="s">
        <v>6422</v>
      </c>
      <c r="D3139" t="s">
        <v>6153</v>
      </c>
      <c r="E3139" t="s">
        <v>137</v>
      </c>
      <c r="F3139" t="s">
        <v>138</v>
      </c>
      <c r="G3139" t="s">
        <v>139</v>
      </c>
      <c r="H3139" t="s">
        <v>140</v>
      </c>
      <c r="I3139" t="s">
        <v>10</v>
      </c>
      <c r="J3139" t="s">
        <v>6154</v>
      </c>
      <c r="K3139">
        <v>48</v>
      </c>
      <c r="L3139">
        <v>16204631</v>
      </c>
      <c r="M3139" t="s">
        <v>2145</v>
      </c>
      <c r="N3139">
        <v>135</v>
      </c>
      <c r="O3139">
        <v>796187.53646666568</v>
      </c>
      <c r="P3139" s="49" t="s">
        <v>33</v>
      </c>
      <c r="Q3139" s="49">
        <v>7360445</v>
      </c>
      <c r="R3139" s="49">
        <v>32.510452999999998</v>
      </c>
      <c r="S3139" s="49">
        <v>52.540310169999998</v>
      </c>
      <c r="T3139" s="49">
        <v>26.195472578768484</v>
      </c>
      <c r="U3139" s="49" t="s">
        <v>2146</v>
      </c>
      <c r="V3139" s="49">
        <v>0.40628822170719731</v>
      </c>
      <c r="W3139" s="49">
        <v>1.4636172159581</v>
      </c>
      <c r="X3139" s="49">
        <v>2.8030328200558698</v>
      </c>
      <c r="Y3139" s="49">
        <v>43.290577316265697</v>
      </c>
      <c r="Z3139" s="49">
        <v>0.42787999999999998</v>
      </c>
      <c r="AA3139" s="49">
        <v>144.40234570000001</v>
      </c>
      <c r="AB3139" s="49">
        <v>1.7927415840000001</v>
      </c>
      <c r="AC3139" s="51">
        <v>0.62276563761027282</v>
      </c>
      <c r="AD3139" s="53">
        <v>73604.45</v>
      </c>
      <c r="AE3139" s="51">
        <v>10.817111417402966</v>
      </c>
      <c r="AF3139" s="51">
        <v>28.674777527895579</v>
      </c>
      <c r="AG3139" s="51">
        <v>2.3218820214916689</v>
      </c>
      <c r="AH3139" s="51">
        <v>0.14083307103861331</v>
      </c>
      <c r="AI3139" s="51">
        <v>8.0972974218644966E-2</v>
      </c>
      <c r="AJ3139" s="51">
        <v>4.1908088602794429E-2</v>
      </c>
      <c r="AK3139" s="51">
        <v>50.613745376695732</v>
      </c>
      <c r="AL3139" s="51">
        <v>30.049976773657146</v>
      </c>
      <c r="AM3139" s="51">
        <v>71.177513979734329</v>
      </c>
    </row>
    <row r="3140" spans="1:39">
      <c r="A3140" t="s">
        <v>6423</v>
      </c>
      <c r="B3140">
        <v>8</v>
      </c>
      <c r="C3140" t="s">
        <v>6424</v>
      </c>
      <c r="D3140" t="s">
        <v>6153</v>
      </c>
      <c r="E3140" t="s">
        <v>137</v>
      </c>
      <c r="F3140" t="s">
        <v>138</v>
      </c>
      <c r="G3140" t="s">
        <v>139</v>
      </c>
      <c r="H3140" t="s">
        <v>140</v>
      </c>
      <c r="I3140" t="s">
        <v>10</v>
      </c>
      <c r="J3140" t="s">
        <v>6154</v>
      </c>
      <c r="K3140">
        <v>48</v>
      </c>
      <c r="L3140">
        <v>16204631</v>
      </c>
      <c r="M3140" t="s">
        <v>2145</v>
      </c>
      <c r="N3140">
        <v>136</v>
      </c>
      <c r="O3140">
        <v>802129.23449999897</v>
      </c>
      <c r="P3140" s="49" t="s">
        <v>33</v>
      </c>
      <c r="Q3140" s="49">
        <v>7360445</v>
      </c>
      <c r="R3140" s="49">
        <v>32.510452999999998</v>
      </c>
      <c r="S3140" s="49">
        <v>52.540310169999998</v>
      </c>
      <c r="T3140" s="49">
        <v>26.195472578768484</v>
      </c>
      <c r="U3140" s="49" t="s">
        <v>2146</v>
      </c>
      <c r="V3140" s="49">
        <v>0.40628822170719731</v>
      </c>
      <c r="W3140" s="49">
        <v>1.4636172159581</v>
      </c>
      <c r="X3140" s="49">
        <v>2.8030328200558698</v>
      </c>
      <c r="Y3140" s="49">
        <v>43.290577316265697</v>
      </c>
      <c r="Z3140" s="49">
        <v>0.42787999999999998</v>
      </c>
      <c r="AA3140" s="49">
        <v>144.40234570000001</v>
      </c>
      <c r="AB3140" s="49">
        <v>1.7927415840000001</v>
      </c>
      <c r="AC3140" s="51">
        <v>0.62276563761027282</v>
      </c>
      <c r="AD3140" s="53">
        <v>73604.45</v>
      </c>
      <c r="AE3140" s="51">
        <v>10.897836129473136</v>
      </c>
      <c r="AF3140" s="51">
        <v>28.888768404969422</v>
      </c>
      <c r="AG3140" s="51">
        <v>2.3521754829049097</v>
      </c>
      <c r="AH3140" s="51">
        <v>0.14156426585787218</v>
      </c>
      <c r="AI3140" s="51">
        <v>8.1421798601157752E-2</v>
      </c>
      <c r="AJ3140" s="51">
        <v>4.1908088602794429E-2</v>
      </c>
      <c r="AK3140" s="51">
        <v>50.894291858217024</v>
      </c>
      <c r="AL3140" s="51">
        <v>30.216540524094938</v>
      </c>
      <c r="AM3140" s="51">
        <v>71.572043192339109</v>
      </c>
    </row>
    <row r="3141" spans="1:39">
      <c r="A3141" t="s">
        <v>6425</v>
      </c>
      <c r="B3141">
        <v>8</v>
      </c>
      <c r="C3141" t="s">
        <v>6426</v>
      </c>
      <c r="D3141" t="s">
        <v>6153</v>
      </c>
      <c r="E3141" t="s">
        <v>137</v>
      </c>
      <c r="F3141" t="s">
        <v>138</v>
      </c>
      <c r="G3141" t="s">
        <v>139</v>
      </c>
      <c r="H3141" t="s">
        <v>140</v>
      </c>
      <c r="I3141" t="s">
        <v>10</v>
      </c>
      <c r="J3141" t="s">
        <v>6154</v>
      </c>
      <c r="K3141">
        <v>48</v>
      </c>
      <c r="L3141">
        <v>16204631</v>
      </c>
      <c r="M3141" t="s">
        <v>2145</v>
      </c>
      <c r="N3141">
        <v>137</v>
      </c>
      <c r="O3141">
        <v>808070.93253333226</v>
      </c>
      <c r="P3141" s="49" t="s">
        <v>33</v>
      </c>
      <c r="Q3141" s="49">
        <v>7360445</v>
      </c>
      <c r="R3141" s="49">
        <v>32.510452999999998</v>
      </c>
      <c r="S3141" s="49">
        <v>52.540310169999998</v>
      </c>
      <c r="T3141" s="49">
        <v>26.195472578768484</v>
      </c>
      <c r="U3141" s="49" t="s">
        <v>2146</v>
      </c>
      <c r="V3141" s="49">
        <v>0.40628822170719731</v>
      </c>
      <c r="W3141" s="49">
        <v>1.4636172159581</v>
      </c>
      <c r="X3141" s="49">
        <v>2.8030328200558698</v>
      </c>
      <c r="Y3141" s="49">
        <v>43.290577316265697</v>
      </c>
      <c r="Z3141" s="49">
        <v>0.42787999999999998</v>
      </c>
      <c r="AA3141" s="49">
        <v>144.40234570000001</v>
      </c>
      <c r="AB3141" s="49">
        <v>1.7927415840000001</v>
      </c>
      <c r="AC3141" s="51">
        <v>0.62276563761027282</v>
      </c>
      <c r="AD3141" s="53">
        <v>73604.45</v>
      </c>
      <c r="AE3141" s="51">
        <v>10.978560841543308</v>
      </c>
      <c r="AF3141" s="51">
        <v>29.102759282043269</v>
      </c>
      <c r="AG3141" s="51">
        <v>2.3826247585526792</v>
      </c>
      <c r="AH3141" s="51">
        <v>0.14229240079828986</v>
      </c>
      <c r="AI3141" s="51">
        <v>8.1869376558489609E-2</v>
      </c>
      <c r="AJ3141" s="51">
        <v>4.1908088602794429E-2</v>
      </c>
      <c r="AK3141" s="51">
        <v>51.174059237237167</v>
      </c>
      <c r="AL3141" s="51">
        <v>30.382641712201305</v>
      </c>
      <c r="AM3141" s="51">
        <v>71.965476762273042</v>
      </c>
    </row>
    <row r="3142" spans="1:39">
      <c r="A3142" t="s">
        <v>6427</v>
      </c>
      <c r="B3142">
        <v>8</v>
      </c>
      <c r="C3142" t="s">
        <v>6428</v>
      </c>
      <c r="D3142" t="s">
        <v>6153</v>
      </c>
      <c r="E3142" t="s">
        <v>137</v>
      </c>
      <c r="F3142" t="s">
        <v>138</v>
      </c>
      <c r="G3142" t="s">
        <v>139</v>
      </c>
      <c r="H3142" t="s">
        <v>140</v>
      </c>
      <c r="I3142" t="s">
        <v>10</v>
      </c>
      <c r="J3142" t="s">
        <v>6154</v>
      </c>
      <c r="K3142">
        <v>48</v>
      </c>
      <c r="L3142">
        <v>16204631</v>
      </c>
      <c r="M3142" t="s">
        <v>2145</v>
      </c>
      <c r="N3142">
        <v>138</v>
      </c>
      <c r="O3142">
        <v>814012.63056666555</v>
      </c>
      <c r="P3142" s="49" t="s">
        <v>33</v>
      </c>
      <c r="Q3142" s="49">
        <v>7360445</v>
      </c>
      <c r="R3142" s="49">
        <v>32.510452999999998</v>
      </c>
      <c r="S3142" s="49">
        <v>52.540310169999998</v>
      </c>
      <c r="T3142" s="49">
        <v>26.195472578768484</v>
      </c>
      <c r="U3142" s="49" t="s">
        <v>2146</v>
      </c>
      <c r="V3142" s="49">
        <v>0.40628822170719731</v>
      </c>
      <c r="W3142" s="49">
        <v>1.4636172159581</v>
      </c>
      <c r="X3142" s="49">
        <v>2.8030328200558698</v>
      </c>
      <c r="Y3142" s="49">
        <v>43.290577316265697</v>
      </c>
      <c r="Z3142" s="49">
        <v>0.42787999999999998</v>
      </c>
      <c r="AA3142" s="49">
        <v>144.40234570000001</v>
      </c>
      <c r="AB3142" s="49">
        <v>1.7927415840000001</v>
      </c>
      <c r="AC3142" s="51">
        <v>0.62276563761027282</v>
      </c>
      <c r="AD3142" s="53">
        <v>73604.45</v>
      </c>
      <c r="AE3142" s="51">
        <v>11.059285553613478</v>
      </c>
      <c r="AF3142" s="51">
        <v>29.316750159117113</v>
      </c>
      <c r="AG3142" s="51">
        <v>2.4132291951557301</v>
      </c>
      <c r="AH3142" s="51">
        <v>0.14301748290180596</v>
      </c>
      <c r="AI3142" s="51">
        <v>8.2315713101141552E-2</v>
      </c>
      <c r="AJ3142" s="51">
        <v>4.1908088602794429E-2</v>
      </c>
      <c r="AK3142" s="51">
        <v>51.453050645668085</v>
      </c>
      <c r="AL3142" s="51">
        <v>30.548282197429238</v>
      </c>
      <c r="AM3142" s="51">
        <v>72.35781909390694</v>
      </c>
    </row>
    <row r="3143" spans="1:39">
      <c r="A3143" t="s">
        <v>6429</v>
      </c>
      <c r="B3143">
        <v>8</v>
      </c>
      <c r="C3143" t="s">
        <v>6430</v>
      </c>
      <c r="D3143" t="s">
        <v>6153</v>
      </c>
      <c r="E3143" t="s">
        <v>137</v>
      </c>
      <c r="F3143" t="s">
        <v>138</v>
      </c>
      <c r="G3143" t="s">
        <v>139</v>
      </c>
      <c r="H3143" t="s">
        <v>140</v>
      </c>
      <c r="I3143" t="s">
        <v>10</v>
      </c>
      <c r="J3143" t="s">
        <v>6154</v>
      </c>
      <c r="K3143">
        <v>48</v>
      </c>
      <c r="L3143">
        <v>16204631</v>
      </c>
      <c r="M3143" t="s">
        <v>2145</v>
      </c>
      <c r="N3143">
        <v>139</v>
      </c>
      <c r="O3143">
        <v>819954.32859999884</v>
      </c>
      <c r="P3143" s="49" t="s">
        <v>33</v>
      </c>
      <c r="Q3143" s="49">
        <v>7360445</v>
      </c>
      <c r="R3143" s="49">
        <v>32.510452999999998</v>
      </c>
      <c r="S3143" s="49">
        <v>52.540310169999998</v>
      </c>
      <c r="T3143" s="49">
        <v>26.195472578768484</v>
      </c>
      <c r="U3143" s="49" t="s">
        <v>2146</v>
      </c>
      <c r="V3143" s="49">
        <v>0.40628822170719731</v>
      </c>
      <c r="W3143" s="49">
        <v>1.4636172159581</v>
      </c>
      <c r="X3143" s="49">
        <v>2.8030328200558698</v>
      </c>
      <c r="Y3143" s="49">
        <v>43.290577316265697</v>
      </c>
      <c r="Z3143" s="49">
        <v>0.42787999999999998</v>
      </c>
      <c r="AA3143" s="49">
        <v>144.40234570000001</v>
      </c>
      <c r="AB3143" s="49">
        <v>1.7927415840000001</v>
      </c>
      <c r="AC3143" s="51">
        <v>0.62276563761027282</v>
      </c>
      <c r="AD3143" s="53">
        <v>73604.45</v>
      </c>
      <c r="AE3143" s="51">
        <v>11.140010265683649</v>
      </c>
      <c r="AF3143" s="51">
        <v>29.530741036190964</v>
      </c>
      <c r="AG3143" s="51">
        <v>2.4439881409114523</v>
      </c>
      <c r="AH3143" s="51">
        <v>0.14373951906887586</v>
      </c>
      <c r="AI3143" s="51">
        <v>8.2760813144386006E-2</v>
      </c>
      <c r="AJ3143" s="51">
        <v>4.1908088602794429E-2</v>
      </c>
      <c r="AK3143" s="51">
        <v>51.731269155897188</v>
      </c>
      <c r="AL3143" s="51">
        <v>30.713463803891333</v>
      </c>
      <c r="AM3143" s="51">
        <v>72.749074507903046</v>
      </c>
    </row>
    <row r="3144" spans="1:39">
      <c r="A3144" t="s">
        <v>6431</v>
      </c>
      <c r="B3144">
        <v>8</v>
      </c>
      <c r="C3144" t="s">
        <v>6432</v>
      </c>
      <c r="D3144" t="s">
        <v>6153</v>
      </c>
      <c r="E3144" t="s">
        <v>137</v>
      </c>
      <c r="F3144" t="s">
        <v>138</v>
      </c>
      <c r="G3144" t="s">
        <v>139</v>
      </c>
      <c r="H3144" t="s">
        <v>140</v>
      </c>
      <c r="I3144" t="s">
        <v>10</v>
      </c>
      <c r="J3144" t="s">
        <v>6154</v>
      </c>
      <c r="K3144">
        <v>48</v>
      </c>
      <c r="L3144">
        <v>16204631</v>
      </c>
      <c r="M3144" t="s">
        <v>2145</v>
      </c>
      <c r="N3144">
        <v>140</v>
      </c>
      <c r="O3144">
        <v>825896.02663333213</v>
      </c>
      <c r="P3144" s="49" t="s">
        <v>33</v>
      </c>
      <c r="Q3144" s="49">
        <v>7360445</v>
      </c>
      <c r="R3144" s="49">
        <v>32.510452999999998</v>
      </c>
      <c r="S3144" s="49">
        <v>52.540310169999998</v>
      </c>
      <c r="T3144" s="49">
        <v>26.195472578768484</v>
      </c>
      <c r="U3144" s="49" t="s">
        <v>2146</v>
      </c>
      <c r="V3144" s="49">
        <v>0.40628822170719731</v>
      </c>
      <c r="W3144" s="49">
        <v>1.4636172159581</v>
      </c>
      <c r="X3144" s="49">
        <v>2.8030328200558698</v>
      </c>
      <c r="Y3144" s="49">
        <v>43.290577316265697</v>
      </c>
      <c r="Z3144" s="49">
        <v>0.42787999999999998</v>
      </c>
      <c r="AA3144" s="49">
        <v>144.40234570000001</v>
      </c>
      <c r="AB3144" s="49">
        <v>1.7927415840000001</v>
      </c>
      <c r="AC3144" s="51">
        <v>0.62276563761027282</v>
      </c>
      <c r="AD3144" s="53">
        <v>73604.45</v>
      </c>
      <c r="AE3144" s="51">
        <v>11.220734977753819</v>
      </c>
      <c r="AF3144" s="51">
        <v>29.744731913264808</v>
      </c>
      <c r="AG3144" s="51">
        <v>2.4749009454644582</v>
      </c>
      <c r="AH3144" s="51">
        <v>0.14445851606252577</v>
      </c>
      <c r="AI3144" s="51">
        <v>8.3204681510703551E-2</v>
      </c>
      <c r="AJ3144" s="51">
        <v>4.1908088602794429E-2</v>
      </c>
      <c r="AK3144" s="51">
        <v>52.008717782310534</v>
      </c>
      <c r="AL3144" s="51">
        <v>30.878188321264098</v>
      </c>
      <c r="AM3144" s="51">
        <v>73.139247243356976</v>
      </c>
    </row>
    <row r="3145" spans="1:39">
      <c r="A3145" t="s">
        <v>6433</v>
      </c>
      <c r="B3145">
        <v>8</v>
      </c>
      <c r="C3145" t="s">
        <v>6434</v>
      </c>
      <c r="D3145" t="s">
        <v>6153</v>
      </c>
      <c r="E3145" t="s">
        <v>137</v>
      </c>
      <c r="F3145" t="s">
        <v>138</v>
      </c>
      <c r="G3145" t="s">
        <v>139</v>
      </c>
      <c r="H3145" t="s">
        <v>140</v>
      </c>
      <c r="I3145" t="s">
        <v>10</v>
      </c>
      <c r="J3145" t="s">
        <v>6154</v>
      </c>
      <c r="K3145">
        <v>48</v>
      </c>
      <c r="L3145">
        <v>16204631</v>
      </c>
      <c r="M3145" t="s">
        <v>2145</v>
      </c>
      <c r="N3145">
        <v>141</v>
      </c>
      <c r="O3145">
        <v>831837.72466666542</v>
      </c>
      <c r="P3145" s="49" t="s">
        <v>33</v>
      </c>
      <c r="Q3145" s="49">
        <v>7360445</v>
      </c>
      <c r="R3145" s="49">
        <v>32.510452999999998</v>
      </c>
      <c r="S3145" s="49">
        <v>52.540310169999998</v>
      </c>
      <c r="T3145" s="49">
        <v>26.195472578768484</v>
      </c>
      <c r="U3145" s="49" t="s">
        <v>2146</v>
      </c>
      <c r="V3145" s="49">
        <v>0.40628822170719731</v>
      </c>
      <c r="W3145" s="49">
        <v>1.4636172159581</v>
      </c>
      <c r="X3145" s="49">
        <v>2.8030328200558698</v>
      </c>
      <c r="Y3145" s="49">
        <v>43.290577316265697</v>
      </c>
      <c r="Z3145" s="49">
        <v>0.42787999999999998</v>
      </c>
      <c r="AA3145" s="49">
        <v>144.40234570000001</v>
      </c>
      <c r="AB3145" s="49">
        <v>1.7927415840000001</v>
      </c>
      <c r="AC3145" s="51">
        <v>0.62276563761027282</v>
      </c>
      <c r="AD3145" s="53">
        <v>73604.45</v>
      </c>
      <c r="AE3145" s="51">
        <v>11.301459689823991</v>
      </c>
      <c r="AF3145" s="51">
        <v>29.958722790338655</v>
      </c>
      <c r="AG3145" s="51">
        <v>2.5059669598781258</v>
      </c>
      <c r="AH3145" s="51">
        <v>0.14517448051276924</v>
      </c>
      <c r="AI3145" s="51">
        <v>8.364732293214687E-2</v>
      </c>
      <c r="AJ3145" s="51">
        <v>4.1908088602794429E-2</v>
      </c>
      <c r="AK3145" s="51">
        <v>52.285399482770437</v>
      </c>
      <c r="AL3145" s="51">
        <v>31.042457505665222</v>
      </c>
      <c r="AM3145" s="51">
        <v>73.528341459875662</v>
      </c>
    </row>
    <row r="3146" spans="1:39">
      <c r="A3146" t="s">
        <v>6435</v>
      </c>
      <c r="B3146">
        <v>8</v>
      </c>
      <c r="C3146" t="s">
        <v>6436</v>
      </c>
      <c r="D3146" t="s">
        <v>6153</v>
      </c>
      <c r="E3146" t="s">
        <v>137</v>
      </c>
      <c r="F3146" t="s">
        <v>138</v>
      </c>
      <c r="G3146" t="s">
        <v>139</v>
      </c>
      <c r="H3146" t="s">
        <v>140</v>
      </c>
      <c r="I3146" t="s">
        <v>10</v>
      </c>
      <c r="J3146" t="s">
        <v>6154</v>
      </c>
      <c r="K3146">
        <v>48</v>
      </c>
      <c r="L3146">
        <v>16204631</v>
      </c>
      <c r="M3146" t="s">
        <v>2145</v>
      </c>
      <c r="N3146">
        <v>142</v>
      </c>
      <c r="O3146">
        <v>837779.42269999871</v>
      </c>
      <c r="P3146" s="49" t="s">
        <v>33</v>
      </c>
      <c r="Q3146" s="49">
        <v>7360445</v>
      </c>
      <c r="R3146" s="49">
        <v>32.510452999999998</v>
      </c>
      <c r="S3146" s="49">
        <v>52.540310169999998</v>
      </c>
      <c r="T3146" s="49">
        <v>26.195472578768484</v>
      </c>
      <c r="U3146" s="49" t="s">
        <v>2146</v>
      </c>
      <c r="V3146" s="49">
        <v>0.40628822170719731</v>
      </c>
      <c r="W3146" s="49">
        <v>1.4636172159581</v>
      </c>
      <c r="X3146" s="49">
        <v>2.8030328200558698</v>
      </c>
      <c r="Y3146" s="49">
        <v>43.290577316265697</v>
      </c>
      <c r="Z3146" s="49">
        <v>0.42787999999999998</v>
      </c>
      <c r="AA3146" s="49">
        <v>144.40234570000001</v>
      </c>
      <c r="AB3146" s="49">
        <v>1.7927415840000001</v>
      </c>
      <c r="AC3146" s="51">
        <v>0.62276563761027282</v>
      </c>
      <c r="AD3146" s="53">
        <v>73604.45</v>
      </c>
      <c r="AE3146" s="51">
        <v>11.382184401894161</v>
      </c>
      <c r="AF3146" s="51">
        <v>30.172713667412498</v>
      </c>
      <c r="AG3146" s="51">
        <v>2.5371855366069598</v>
      </c>
      <c r="AH3146" s="51">
        <v>0.14588741892048571</v>
      </c>
      <c r="AI3146" s="51">
        <v>8.4088742052631546E-2</v>
      </c>
      <c r="AJ3146" s="51">
        <v>4.1908088602794429E-2</v>
      </c>
      <c r="AK3146" s="51">
        <v>52.561317160047409</v>
      </c>
      <c r="AL3146" s="51">
        <v>31.206273080503752</v>
      </c>
      <c r="AM3146" s="51">
        <v>73.916361239591069</v>
      </c>
    </row>
    <row r="3147" spans="1:39">
      <c r="A3147" t="s">
        <v>6437</v>
      </c>
      <c r="B3147">
        <v>8</v>
      </c>
      <c r="C3147" t="s">
        <v>6438</v>
      </c>
      <c r="D3147" t="s">
        <v>6153</v>
      </c>
      <c r="E3147" t="s">
        <v>137</v>
      </c>
      <c r="F3147" t="s">
        <v>138</v>
      </c>
      <c r="G3147" t="s">
        <v>139</v>
      </c>
      <c r="H3147" t="s">
        <v>140</v>
      </c>
      <c r="I3147" t="s">
        <v>10</v>
      </c>
      <c r="J3147" t="s">
        <v>6154</v>
      </c>
      <c r="K3147">
        <v>48</v>
      </c>
      <c r="L3147">
        <v>16204631</v>
      </c>
      <c r="M3147" t="s">
        <v>2145</v>
      </c>
      <c r="N3147">
        <v>143</v>
      </c>
      <c r="O3147">
        <v>843721.12073333201</v>
      </c>
      <c r="P3147" s="49" t="s">
        <v>33</v>
      </c>
      <c r="Q3147" s="49">
        <v>7360445</v>
      </c>
      <c r="R3147" s="49">
        <v>32.510452999999998</v>
      </c>
      <c r="S3147" s="49">
        <v>52.540310169999998</v>
      </c>
      <c r="T3147" s="49">
        <v>26.195472578768484</v>
      </c>
      <c r="U3147" s="49" t="s">
        <v>2146</v>
      </c>
      <c r="V3147" s="49">
        <v>0.40628822170719731</v>
      </c>
      <c r="W3147" s="49">
        <v>1.4636172159581</v>
      </c>
      <c r="X3147" s="49">
        <v>2.8030328200558698</v>
      </c>
      <c r="Y3147" s="49">
        <v>43.290577316265697</v>
      </c>
      <c r="Z3147" s="49">
        <v>0.42787999999999998</v>
      </c>
      <c r="AA3147" s="49">
        <v>144.40234570000001</v>
      </c>
      <c r="AB3147" s="49">
        <v>1.7927415840000001</v>
      </c>
      <c r="AC3147" s="51">
        <v>0.62276563761027282</v>
      </c>
      <c r="AD3147" s="53">
        <v>73604.45</v>
      </c>
      <c r="AE3147" s="51">
        <v>11.462909113964333</v>
      </c>
      <c r="AF3147" s="51">
        <v>30.386704544486349</v>
      </c>
      <c r="AG3147" s="51">
        <v>2.5685560294698355</v>
      </c>
      <c r="AH3147" s="51">
        <v>0.14659733766149954</v>
      </c>
      <c r="AI3147" s="51">
        <v>8.4528943430158793E-2</v>
      </c>
      <c r="AJ3147" s="51">
        <v>4.1908088602794429E-2</v>
      </c>
      <c r="AK3147" s="51">
        <v>52.836473663209475</v>
      </c>
      <c r="AL3147" s="51">
        <v>31.369636737304933</v>
      </c>
      <c r="AM3147" s="51">
        <v>74.303310589114034</v>
      </c>
    </row>
    <row r="3148" spans="1:39">
      <c r="A3148" t="s">
        <v>6439</v>
      </c>
      <c r="B3148">
        <v>8</v>
      </c>
      <c r="C3148" t="s">
        <v>6440</v>
      </c>
      <c r="D3148" t="s">
        <v>6153</v>
      </c>
      <c r="E3148" t="s">
        <v>137</v>
      </c>
      <c r="F3148" t="s">
        <v>138</v>
      </c>
      <c r="G3148" t="s">
        <v>139</v>
      </c>
      <c r="H3148" t="s">
        <v>140</v>
      </c>
      <c r="I3148" t="s">
        <v>10</v>
      </c>
      <c r="J3148" t="s">
        <v>6154</v>
      </c>
      <c r="K3148">
        <v>48</v>
      </c>
      <c r="L3148">
        <v>16204631</v>
      </c>
      <c r="M3148" t="s">
        <v>2145</v>
      </c>
      <c r="N3148">
        <v>144</v>
      </c>
      <c r="O3148">
        <v>849662.8187666653</v>
      </c>
      <c r="P3148" s="49" t="s">
        <v>33</v>
      </c>
      <c r="Q3148" s="49">
        <v>7360445</v>
      </c>
      <c r="R3148" s="49">
        <v>32.510452999999998</v>
      </c>
      <c r="S3148" s="49">
        <v>52.540310169999998</v>
      </c>
      <c r="T3148" s="49">
        <v>26.195472578768484</v>
      </c>
      <c r="U3148" s="49" t="s">
        <v>2146</v>
      </c>
      <c r="V3148" s="49">
        <v>0.40628822170719731</v>
      </c>
      <c r="W3148" s="49">
        <v>1.4636172159581</v>
      </c>
      <c r="X3148" s="49">
        <v>2.8030328200558698</v>
      </c>
      <c r="Y3148" s="49">
        <v>43.290577316265697</v>
      </c>
      <c r="Z3148" s="49">
        <v>0.42787999999999998</v>
      </c>
      <c r="AA3148" s="49">
        <v>144.40234570000001</v>
      </c>
      <c r="AB3148" s="49">
        <v>1.7927415840000001</v>
      </c>
      <c r="AC3148" s="51">
        <v>0.62276563761027282</v>
      </c>
      <c r="AD3148" s="53">
        <v>73604.45</v>
      </c>
      <c r="AE3148" s="51">
        <v>11.543633826034505</v>
      </c>
      <c r="AF3148" s="51">
        <v>30.600695421560197</v>
      </c>
      <c r="AG3148" s="51">
        <v>2.6000777936240116</v>
      </c>
      <c r="AH3148" s="51">
        <v>0.14730424299021896</v>
      </c>
      <c r="AI3148" s="51">
        <v>8.4967931538970393E-2</v>
      </c>
      <c r="AJ3148" s="51">
        <v>4.1908088602794429E-2</v>
      </c>
      <c r="AK3148" s="51">
        <v>53.110871788969213</v>
      </c>
      <c r="AL3148" s="51">
        <v>31.532550136509958</v>
      </c>
      <c r="AM3148" s="51">
        <v>74.689193441428472</v>
      </c>
    </row>
    <row r="3149" spans="1:39">
      <c r="A3149" t="s">
        <v>6441</v>
      </c>
      <c r="B3149">
        <v>8</v>
      </c>
      <c r="C3149" t="s">
        <v>6442</v>
      </c>
      <c r="D3149" t="s">
        <v>6153</v>
      </c>
      <c r="E3149" t="s">
        <v>137</v>
      </c>
      <c r="F3149" t="s">
        <v>138</v>
      </c>
      <c r="G3149" t="s">
        <v>139</v>
      </c>
      <c r="H3149" t="s">
        <v>140</v>
      </c>
      <c r="I3149" t="s">
        <v>10</v>
      </c>
      <c r="J3149" t="s">
        <v>6154</v>
      </c>
      <c r="K3149">
        <v>48</v>
      </c>
      <c r="L3149">
        <v>16204631</v>
      </c>
      <c r="M3149" t="s">
        <v>2145</v>
      </c>
      <c r="N3149">
        <v>145</v>
      </c>
      <c r="O3149">
        <v>855604.51679999859</v>
      </c>
      <c r="P3149" s="49" t="s">
        <v>33</v>
      </c>
      <c r="Q3149" s="49">
        <v>7360445</v>
      </c>
      <c r="R3149" s="49">
        <v>32.510452999999998</v>
      </c>
      <c r="S3149" s="49">
        <v>52.540310169999998</v>
      </c>
      <c r="T3149" s="49">
        <v>26.195472578768484</v>
      </c>
      <c r="U3149" s="49" t="s">
        <v>2146</v>
      </c>
      <c r="V3149" s="49">
        <v>0.40628822170719731</v>
      </c>
      <c r="W3149" s="49">
        <v>1.4636172159581</v>
      </c>
      <c r="X3149" s="49">
        <v>2.8030328200558698</v>
      </c>
      <c r="Y3149" s="49">
        <v>43.290577316265697</v>
      </c>
      <c r="Z3149" s="49">
        <v>0.42787999999999998</v>
      </c>
      <c r="AA3149" s="49">
        <v>144.40234570000001</v>
      </c>
      <c r="AB3149" s="49">
        <v>1.7927415840000001</v>
      </c>
      <c r="AC3149" s="51">
        <v>0.62276563761027282</v>
      </c>
      <c r="AD3149" s="53">
        <v>73604.45</v>
      </c>
      <c r="AE3149" s="51">
        <v>11.624358538104675</v>
      </c>
      <c r="AF3149" s="51">
        <v>30.81468629863404</v>
      </c>
      <c r="AG3149" s="51">
        <v>2.6317501855399743</v>
      </c>
      <c r="AH3149" s="51">
        <v>0.14800814104347659</v>
      </c>
      <c r="AI3149" s="51">
        <v>8.5405710771640567E-2</v>
      </c>
      <c r="AJ3149" s="51">
        <v>4.1908088602794429E-2</v>
      </c>
      <c r="AK3149" s="51">
        <v>53.384514282991262</v>
      </c>
      <c r="AL3149" s="51">
        <v>31.695014908252269</v>
      </c>
      <c r="AM3149" s="51">
        <v>75.074013657730262</v>
      </c>
    </row>
    <row r="3150" spans="1:39">
      <c r="A3150" t="s">
        <v>6443</v>
      </c>
      <c r="B3150">
        <v>8</v>
      </c>
      <c r="C3150" t="s">
        <v>6444</v>
      </c>
      <c r="D3150" t="s">
        <v>6153</v>
      </c>
      <c r="E3150" t="s">
        <v>137</v>
      </c>
      <c r="F3150" t="s">
        <v>138</v>
      </c>
      <c r="G3150" t="s">
        <v>139</v>
      </c>
      <c r="H3150" t="s">
        <v>140</v>
      </c>
      <c r="I3150" t="s">
        <v>10</v>
      </c>
      <c r="J3150" t="s">
        <v>6154</v>
      </c>
      <c r="K3150">
        <v>48</v>
      </c>
      <c r="L3150">
        <v>16204631</v>
      </c>
      <c r="M3150" t="s">
        <v>2145</v>
      </c>
      <c r="N3150">
        <v>146</v>
      </c>
      <c r="O3150">
        <v>861546.21483333188</v>
      </c>
      <c r="P3150" s="49" t="s">
        <v>33</v>
      </c>
      <c r="Q3150" s="49">
        <v>7360445</v>
      </c>
      <c r="R3150" s="49">
        <v>32.510452999999998</v>
      </c>
      <c r="S3150" s="49">
        <v>52.540310169999998</v>
      </c>
      <c r="T3150" s="49">
        <v>26.195472578768484</v>
      </c>
      <c r="U3150" s="49" t="s">
        <v>2146</v>
      </c>
      <c r="V3150" s="49">
        <v>0.40628822170719731</v>
      </c>
      <c r="W3150" s="49">
        <v>1.4636172159581</v>
      </c>
      <c r="X3150" s="49">
        <v>2.8030328200558698</v>
      </c>
      <c r="Y3150" s="49">
        <v>43.290577316265697</v>
      </c>
      <c r="Z3150" s="49">
        <v>0.42787999999999998</v>
      </c>
      <c r="AA3150" s="49">
        <v>144.40234570000001</v>
      </c>
      <c r="AB3150" s="49">
        <v>1.7927415840000001</v>
      </c>
      <c r="AC3150" s="51">
        <v>0.62276563761027282</v>
      </c>
      <c r="AD3150" s="53">
        <v>73604.45</v>
      </c>
      <c r="AE3150" s="51">
        <v>11.705083250174846</v>
      </c>
      <c r="AF3150" s="51">
        <v>31.028677175707887</v>
      </c>
      <c r="AG3150" s="51">
        <v>2.6635725629770013</v>
      </c>
      <c r="AH3150" s="51">
        <v>0.14870903784391348</v>
      </c>
      <c r="AI3150" s="51">
        <v>8.5842285441104518E-2</v>
      </c>
      <c r="AJ3150" s="51">
        <v>4.1908088602794429E-2</v>
      </c>
      <c r="AK3150" s="51">
        <v>53.65740384116036</v>
      </c>
      <c r="AL3150" s="51">
        <v>31.85703265311038</v>
      </c>
      <c r="AM3150" s="51">
        <v>75.457775029210353</v>
      </c>
    </row>
    <row r="3151" spans="1:39">
      <c r="A3151" t="s">
        <v>6445</v>
      </c>
      <c r="B3151">
        <v>8</v>
      </c>
      <c r="C3151" t="s">
        <v>6446</v>
      </c>
      <c r="D3151" t="s">
        <v>6153</v>
      </c>
      <c r="E3151" t="s">
        <v>137</v>
      </c>
      <c r="F3151" t="s">
        <v>138</v>
      </c>
      <c r="G3151" t="s">
        <v>139</v>
      </c>
      <c r="H3151" t="s">
        <v>140</v>
      </c>
      <c r="I3151" t="s">
        <v>10</v>
      </c>
      <c r="J3151" t="s">
        <v>6154</v>
      </c>
      <c r="K3151">
        <v>48</v>
      </c>
      <c r="L3151">
        <v>16204631</v>
      </c>
      <c r="M3151" t="s">
        <v>2145</v>
      </c>
      <c r="N3151">
        <v>147</v>
      </c>
      <c r="O3151">
        <v>867487.91286666517</v>
      </c>
      <c r="P3151" s="49" t="s">
        <v>33</v>
      </c>
      <c r="Q3151" s="49">
        <v>7360445</v>
      </c>
      <c r="R3151" s="49">
        <v>32.510452999999998</v>
      </c>
      <c r="S3151" s="49">
        <v>52.540310169999998</v>
      </c>
      <c r="T3151" s="49">
        <v>26.195472578768484</v>
      </c>
      <c r="U3151" s="49" t="s">
        <v>2146</v>
      </c>
      <c r="V3151" s="49">
        <v>0.40628822170719731</v>
      </c>
      <c r="W3151" s="49">
        <v>1.4636172159581</v>
      </c>
      <c r="X3151" s="49">
        <v>2.8030328200558698</v>
      </c>
      <c r="Y3151" s="49">
        <v>43.290577316265697</v>
      </c>
      <c r="Z3151" s="49">
        <v>0.42787999999999998</v>
      </c>
      <c r="AA3151" s="49">
        <v>144.40234570000001</v>
      </c>
      <c r="AB3151" s="49">
        <v>1.7927415840000001</v>
      </c>
      <c r="AC3151" s="51">
        <v>0.62276563761027282</v>
      </c>
      <c r="AD3151" s="53">
        <v>73604.45</v>
      </c>
      <c r="AE3151" s="51">
        <v>11.785807962245016</v>
      </c>
      <c r="AF3151" s="51">
        <v>31.242668052781731</v>
      </c>
      <c r="AG3151" s="51">
        <v>2.6955442849595226</v>
      </c>
      <c r="AH3151" s="51">
        <v>0.14940693930371871</v>
      </c>
      <c r="AI3151" s="51">
        <v>8.6277659782629273E-2</v>
      </c>
      <c r="AJ3151" s="51">
        <v>4.1908088602794429E-2</v>
      </c>
      <c r="AK3151" s="51">
        <v>53.929543110813199</v>
      </c>
      <c r="AL3151" s="51">
        <v>32.018604942839275</v>
      </c>
      <c r="AM3151" s="51">
        <v>75.840481278787138</v>
      </c>
    </row>
    <row r="3152" spans="1:39">
      <c r="A3152" t="s">
        <v>6447</v>
      </c>
      <c r="B3152">
        <v>8</v>
      </c>
      <c r="C3152" t="s">
        <v>6448</v>
      </c>
      <c r="D3152" t="s">
        <v>6153</v>
      </c>
      <c r="E3152" t="s">
        <v>137</v>
      </c>
      <c r="F3152" t="s">
        <v>138</v>
      </c>
      <c r="G3152" t="s">
        <v>139</v>
      </c>
      <c r="H3152" t="s">
        <v>140</v>
      </c>
      <c r="I3152" t="s">
        <v>10</v>
      </c>
      <c r="J3152" t="s">
        <v>6154</v>
      </c>
      <c r="K3152">
        <v>48</v>
      </c>
      <c r="L3152">
        <v>16204631</v>
      </c>
      <c r="M3152" t="s">
        <v>2145</v>
      </c>
      <c r="N3152">
        <v>148</v>
      </c>
      <c r="O3152">
        <v>873429.61089999846</v>
      </c>
      <c r="P3152" s="49" t="s">
        <v>33</v>
      </c>
      <c r="Q3152" s="49">
        <v>7360445</v>
      </c>
      <c r="R3152" s="49">
        <v>32.510452999999998</v>
      </c>
      <c r="S3152" s="49">
        <v>52.540310169999998</v>
      </c>
      <c r="T3152" s="49">
        <v>26.195472578768484</v>
      </c>
      <c r="U3152" s="49" t="s">
        <v>2146</v>
      </c>
      <c r="V3152" s="49">
        <v>0.40628822170719731</v>
      </c>
      <c r="W3152" s="49">
        <v>1.4636172159581</v>
      </c>
      <c r="X3152" s="49">
        <v>2.8030328200558698</v>
      </c>
      <c r="Y3152" s="49">
        <v>43.290577316265697</v>
      </c>
      <c r="Z3152" s="49">
        <v>0.42787999999999998</v>
      </c>
      <c r="AA3152" s="49">
        <v>144.40234570000001</v>
      </c>
      <c r="AB3152" s="49">
        <v>1.7927415840000001</v>
      </c>
      <c r="AC3152" s="51">
        <v>0.62276563761027282</v>
      </c>
      <c r="AD3152" s="53">
        <v>73604.45</v>
      </c>
      <c r="AE3152" s="51">
        <v>11.866532674315188</v>
      </c>
      <c r="AF3152" s="51">
        <v>31.456658929855582</v>
      </c>
      <c r="AG3152" s="51">
        <v>2.7276647117541444</v>
      </c>
      <c r="AH3152" s="51">
        <v>0.15010185122768879</v>
      </c>
      <c r="AI3152" s="51">
        <v>8.6711837955724916E-2</v>
      </c>
      <c r="AJ3152" s="51">
        <v>4.1908088602794429E-2</v>
      </c>
      <c r="AK3152" s="51">
        <v>54.200934691933135</v>
      </c>
      <c r="AL3152" s="51">
        <v>32.179733321079688</v>
      </c>
      <c r="AM3152" s="51">
        <v>76.222136062786603</v>
      </c>
    </row>
    <row r="3153" spans="1:39">
      <c r="A3153" t="s">
        <v>6449</v>
      </c>
      <c r="B3153">
        <v>8</v>
      </c>
      <c r="C3153" t="s">
        <v>6450</v>
      </c>
      <c r="D3153" t="s">
        <v>6153</v>
      </c>
      <c r="E3153" t="s">
        <v>137</v>
      </c>
      <c r="F3153" t="s">
        <v>138</v>
      </c>
      <c r="G3153" t="s">
        <v>139</v>
      </c>
      <c r="H3153" t="s">
        <v>140</v>
      </c>
      <c r="I3153" t="s">
        <v>10</v>
      </c>
      <c r="J3153" t="s">
        <v>6154</v>
      </c>
      <c r="K3153">
        <v>48</v>
      </c>
      <c r="L3153">
        <v>16204631</v>
      </c>
      <c r="M3153" t="s">
        <v>2145</v>
      </c>
      <c r="N3153">
        <v>149</v>
      </c>
      <c r="O3153">
        <v>879371.30893333175</v>
      </c>
      <c r="P3153" s="49" t="s">
        <v>33</v>
      </c>
      <c r="Q3153" s="49">
        <v>7360445</v>
      </c>
      <c r="R3153" s="49">
        <v>32.510452999999998</v>
      </c>
      <c r="S3153" s="49">
        <v>52.540310169999998</v>
      </c>
      <c r="T3153" s="49">
        <v>26.195472578768484</v>
      </c>
      <c r="U3153" s="49" t="s">
        <v>2146</v>
      </c>
      <c r="V3153" s="49">
        <v>0.40628822170719731</v>
      </c>
      <c r="W3153" s="49">
        <v>1.4636172159581</v>
      </c>
      <c r="X3153" s="49">
        <v>2.8030328200558698</v>
      </c>
      <c r="Y3153" s="49">
        <v>43.290577316265697</v>
      </c>
      <c r="Z3153" s="49">
        <v>0.42787999999999998</v>
      </c>
      <c r="AA3153" s="49">
        <v>144.40234570000001</v>
      </c>
      <c r="AB3153" s="49">
        <v>1.7927415840000001</v>
      </c>
      <c r="AC3153" s="51">
        <v>0.62276563761027282</v>
      </c>
      <c r="AD3153" s="53">
        <v>73604.45</v>
      </c>
      <c r="AE3153" s="51">
        <v>11.947257386385358</v>
      </c>
      <c r="AF3153" s="51">
        <v>31.670649806929426</v>
      </c>
      <c r="AG3153" s="51">
        <v>2.7599332048474259</v>
      </c>
      <c r="AH3153" s="51">
        <v>0.15079377931679927</v>
      </c>
      <c r="AI3153" s="51">
        <v>8.7144824046002434E-2</v>
      </c>
      <c r="AJ3153" s="51">
        <v>4.1908088602794429E-2</v>
      </c>
      <c r="AK3153" s="51">
        <v>54.471581138311429</v>
      </c>
      <c r="AL3153" s="51">
        <v>32.340419304047572</v>
      </c>
      <c r="AM3153" s="51">
        <v>76.6027429725753</v>
      </c>
    </row>
    <row r="3154" spans="1:39">
      <c r="A3154" t="s">
        <v>6451</v>
      </c>
      <c r="B3154">
        <v>8</v>
      </c>
      <c r="C3154" t="s">
        <v>6452</v>
      </c>
      <c r="D3154" t="s">
        <v>6153</v>
      </c>
      <c r="E3154" t="s">
        <v>137</v>
      </c>
      <c r="F3154" t="s">
        <v>138</v>
      </c>
      <c r="G3154" t="s">
        <v>139</v>
      </c>
      <c r="H3154" t="s">
        <v>140</v>
      </c>
      <c r="I3154" t="s">
        <v>10</v>
      </c>
      <c r="J3154" t="s">
        <v>6154</v>
      </c>
      <c r="K3154">
        <v>48</v>
      </c>
      <c r="L3154">
        <v>16204631</v>
      </c>
      <c r="M3154" t="s">
        <v>2145</v>
      </c>
      <c r="N3154">
        <v>150</v>
      </c>
      <c r="O3154">
        <v>885313.00696666504</v>
      </c>
      <c r="P3154" s="49" t="s">
        <v>33</v>
      </c>
      <c r="Q3154" s="49">
        <v>7360445</v>
      </c>
      <c r="R3154" s="49">
        <v>32.510452999999998</v>
      </c>
      <c r="S3154" s="49">
        <v>52.540310169999998</v>
      </c>
      <c r="T3154" s="49">
        <v>26.195472578768484</v>
      </c>
      <c r="U3154" s="49" t="s">
        <v>2146</v>
      </c>
      <c r="V3154" s="49">
        <v>0.40628822170719731</v>
      </c>
      <c r="W3154" s="49">
        <v>1.4636172159581</v>
      </c>
      <c r="X3154" s="49">
        <v>2.8030328200558698</v>
      </c>
      <c r="Y3154" s="49">
        <v>43.290577316265697</v>
      </c>
      <c r="Z3154" s="49">
        <v>0.42787999999999998</v>
      </c>
      <c r="AA3154" s="49">
        <v>144.40234570000001</v>
      </c>
      <c r="AB3154" s="49">
        <v>1.7927415840000001</v>
      </c>
      <c r="AC3154" s="51">
        <v>0.62276563761027282</v>
      </c>
      <c r="AD3154" s="53">
        <v>73604.45</v>
      </c>
      <c r="AE3154" s="51">
        <v>12.02798209845553</v>
      </c>
      <c r="AF3154" s="51">
        <v>31.884640684003273</v>
      </c>
      <c r="AG3154" s="51">
        <v>2.7923491269242802</v>
      </c>
      <c r="AH3154" s="51">
        <v>0.15148272917105576</v>
      </c>
      <c r="AI3154" s="51">
        <v>8.7576622066975945E-2</v>
      </c>
      <c r="AJ3154" s="51">
        <v>4.1908088602794429E-2</v>
      </c>
      <c r="AK3154" s="51">
        <v>54.74148495867378</v>
      </c>
      <c r="AL3154" s="51">
        <v>32.500664381202924</v>
      </c>
      <c r="AM3154" s="51">
        <v>76.982305536144651</v>
      </c>
    </row>
    <row r="3155" spans="1:39">
      <c r="A3155" t="s">
        <v>6453</v>
      </c>
      <c r="B3155">
        <v>8</v>
      </c>
      <c r="C3155" t="s">
        <v>6454</v>
      </c>
      <c r="D3155" t="s">
        <v>6153</v>
      </c>
      <c r="E3155" t="s">
        <v>137</v>
      </c>
      <c r="F3155" t="s">
        <v>138</v>
      </c>
      <c r="G3155" t="s">
        <v>139</v>
      </c>
      <c r="H3155" t="s">
        <v>140</v>
      </c>
      <c r="I3155" t="s">
        <v>10</v>
      </c>
      <c r="J3155" t="s">
        <v>6154</v>
      </c>
      <c r="K3155">
        <v>48</v>
      </c>
      <c r="L3155">
        <v>16204631</v>
      </c>
      <c r="M3155" t="s">
        <v>2145</v>
      </c>
      <c r="N3155">
        <v>151</v>
      </c>
      <c r="O3155">
        <v>891254.70499999833</v>
      </c>
      <c r="P3155" s="49" t="s">
        <v>33</v>
      </c>
      <c r="Q3155" s="49">
        <v>7360445</v>
      </c>
      <c r="R3155" s="49">
        <v>32.510452999999998</v>
      </c>
      <c r="S3155" s="49">
        <v>52.540310169999998</v>
      </c>
      <c r="T3155" s="49">
        <v>26.195472578768484</v>
      </c>
      <c r="U3155" s="49" t="s">
        <v>2146</v>
      </c>
      <c r="V3155" s="49">
        <v>0.40628822170719731</v>
      </c>
      <c r="W3155" s="49">
        <v>1.4636172159581</v>
      </c>
      <c r="X3155" s="49">
        <v>2.8030328200558698</v>
      </c>
      <c r="Y3155" s="49">
        <v>43.290577316265697</v>
      </c>
      <c r="Z3155" s="49">
        <v>0.42787999999999998</v>
      </c>
      <c r="AA3155" s="49">
        <v>144.40234570000001</v>
      </c>
      <c r="AB3155" s="49">
        <v>1.7927415840000001</v>
      </c>
      <c r="AC3155" s="51">
        <v>0.62276563761027282</v>
      </c>
      <c r="AD3155" s="53">
        <v>73604.45</v>
      </c>
      <c r="AE3155" s="51">
        <v>12.1087068105257</v>
      </c>
      <c r="AF3155" s="51">
        <v>32.09863156107712</v>
      </c>
      <c r="AG3155" s="51">
        <v>2.824911841847078</v>
      </c>
      <c r="AH3155" s="51">
        <v>0.1521687062928416</v>
      </c>
      <c r="AI3155" s="51">
        <v>8.8007235961815047E-2</v>
      </c>
      <c r="AJ3155" s="51">
        <v>4.1908088602794429E-2</v>
      </c>
      <c r="AK3155" s="51">
        <v>55.010648617775672</v>
      </c>
      <c r="AL3155" s="51">
        <v>32.660470015900103</v>
      </c>
      <c r="AM3155" s="51">
        <v>77.360827219651242</v>
      </c>
    </row>
    <row r="3156" spans="1:39">
      <c r="A3156" t="s">
        <v>6455</v>
      </c>
      <c r="B3156">
        <v>8</v>
      </c>
      <c r="C3156" t="s">
        <v>6456</v>
      </c>
      <c r="D3156" t="s">
        <v>6153</v>
      </c>
      <c r="E3156" t="s">
        <v>137</v>
      </c>
      <c r="F3156" t="s">
        <v>138</v>
      </c>
      <c r="G3156" t="s">
        <v>139</v>
      </c>
      <c r="H3156" t="s">
        <v>140</v>
      </c>
      <c r="I3156" t="s">
        <v>10</v>
      </c>
      <c r="J3156" t="s">
        <v>6154</v>
      </c>
      <c r="K3156">
        <v>48</v>
      </c>
      <c r="L3156">
        <v>16204631</v>
      </c>
      <c r="M3156" t="s">
        <v>2145</v>
      </c>
      <c r="N3156">
        <v>152</v>
      </c>
      <c r="O3156">
        <v>897196.40303333162</v>
      </c>
      <c r="P3156" s="49" t="s">
        <v>33</v>
      </c>
      <c r="Q3156" s="49">
        <v>7360445</v>
      </c>
      <c r="R3156" s="49">
        <v>32.510452999999998</v>
      </c>
      <c r="S3156" s="49">
        <v>52.540310169999998</v>
      </c>
      <c r="T3156" s="49">
        <v>26.195472578768484</v>
      </c>
      <c r="U3156" s="49" t="s">
        <v>2146</v>
      </c>
      <c r="V3156" s="49">
        <v>0.40628822170719731</v>
      </c>
      <c r="W3156" s="49">
        <v>1.4636172159581</v>
      </c>
      <c r="X3156" s="49">
        <v>2.8030328200558698</v>
      </c>
      <c r="Y3156" s="49">
        <v>43.290577316265697</v>
      </c>
      <c r="Z3156" s="49">
        <v>0.42787999999999998</v>
      </c>
      <c r="AA3156" s="49">
        <v>144.40234570000001</v>
      </c>
      <c r="AB3156" s="49">
        <v>1.7927415840000001</v>
      </c>
      <c r="AC3156" s="51">
        <v>0.62276563761027282</v>
      </c>
      <c r="AD3156" s="53">
        <v>73604.45</v>
      </c>
      <c r="AE3156" s="51">
        <v>12.189431522595871</v>
      </c>
      <c r="AF3156" s="51">
        <v>32.312622438150967</v>
      </c>
      <c r="AG3156" s="51">
        <v>2.8576207146353583</v>
      </c>
      <c r="AH3156" s="51">
        <v>0.15285171608971254</v>
      </c>
      <c r="AI3156" s="51">
        <v>8.8436669605046161E-2</v>
      </c>
      <c r="AJ3156" s="51">
        <v>4.1908088602794429E-2</v>
      </c>
      <c r="AK3156" s="51">
        <v>55.279074537465817</v>
      </c>
      <c r="AL3156" s="51">
        <v>32.819837646019224</v>
      </c>
      <c r="AM3156" s="51">
        <v>77.738311428912425</v>
      </c>
    </row>
    <row r="3157" spans="1:39">
      <c r="A3157" t="s">
        <v>6457</v>
      </c>
      <c r="B3157">
        <v>8</v>
      </c>
      <c r="C3157" t="s">
        <v>6458</v>
      </c>
      <c r="D3157" t="s">
        <v>6153</v>
      </c>
      <c r="E3157" t="s">
        <v>137</v>
      </c>
      <c r="F3157" t="s">
        <v>138</v>
      </c>
      <c r="G3157" t="s">
        <v>139</v>
      </c>
      <c r="H3157" t="s">
        <v>140</v>
      </c>
      <c r="I3157" t="s">
        <v>10</v>
      </c>
      <c r="J3157" t="s">
        <v>6154</v>
      </c>
      <c r="K3157">
        <v>48</v>
      </c>
      <c r="L3157">
        <v>16204631</v>
      </c>
      <c r="M3157" t="s">
        <v>2145</v>
      </c>
      <c r="N3157">
        <v>153</v>
      </c>
      <c r="O3157">
        <v>903138.10106666491</v>
      </c>
      <c r="P3157" s="49" t="s">
        <v>33</v>
      </c>
      <c r="Q3157" s="49">
        <v>7360445</v>
      </c>
      <c r="R3157" s="49">
        <v>32.510452999999998</v>
      </c>
      <c r="S3157" s="49">
        <v>52.540310169999998</v>
      </c>
      <c r="T3157" s="49">
        <v>26.195472578768484</v>
      </c>
      <c r="U3157" s="49" t="s">
        <v>2146</v>
      </c>
      <c r="V3157" s="49">
        <v>0.40628822170719731</v>
      </c>
      <c r="W3157" s="49">
        <v>1.4636172159581</v>
      </c>
      <c r="X3157" s="49">
        <v>2.8030328200558698</v>
      </c>
      <c r="Y3157" s="49">
        <v>43.290577316265697</v>
      </c>
      <c r="Z3157" s="49">
        <v>0.42787999999999998</v>
      </c>
      <c r="AA3157" s="49">
        <v>144.40234570000001</v>
      </c>
      <c r="AB3157" s="49">
        <v>1.7927415840000001</v>
      </c>
      <c r="AC3157" s="51">
        <v>0.62276563761027282</v>
      </c>
      <c r="AD3157" s="53">
        <v>73604.45</v>
      </c>
      <c r="AE3157" s="51">
        <v>12.270156234666041</v>
      </c>
      <c r="AF3157" s="51">
        <v>32.526613315224807</v>
      </c>
      <c r="AG3157" s="51">
        <v>2.8904751114461913</v>
      </c>
      <c r="AH3157" s="51">
        <v>0.15353176387746761</v>
      </c>
      <c r="AI3157" s="51">
        <v>8.8864926804206809E-2</v>
      </c>
      <c r="AJ3157" s="51">
        <v>4.1908088602794429E-2</v>
      </c>
      <c r="AK3157" s="51">
        <v>55.546765097720218</v>
      </c>
      <c r="AL3157" s="51">
        <v>32.978768684580054</v>
      </c>
      <c r="AM3157" s="51">
        <v>78.11476151086039</v>
      </c>
    </row>
    <row r="3158" spans="1:39">
      <c r="A3158" t="s">
        <v>6459</v>
      </c>
      <c r="B3158">
        <v>8</v>
      </c>
      <c r="C3158" t="s">
        <v>6460</v>
      </c>
      <c r="D3158" t="s">
        <v>6153</v>
      </c>
      <c r="E3158" t="s">
        <v>137</v>
      </c>
      <c r="F3158" t="s">
        <v>138</v>
      </c>
      <c r="G3158" t="s">
        <v>139</v>
      </c>
      <c r="H3158" t="s">
        <v>140</v>
      </c>
      <c r="I3158" t="s">
        <v>10</v>
      </c>
      <c r="J3158" t="s">
        <v>6154</v>
      </c>
      <c r="K3158">
        <v>48</v>
      </c>
      <c r="L3158">
        <v>16204631</v>
      </c>
      <c r="M3158" t="s">
        <v>2145</v>
      </c>
      <c r="N3158">
        <v>154</v>
      </c>
      <c r="O3158">
        <v>909079.7990999982</v>
      </c>
      <c r="P3158" s="49" t="s">
        <v>33</v>
      </c>
      <c r="Q3158" s="49">
        <v>7360445</v>
      </c>
      <c r="R3158" s="49">
        <v>32.510452999999998</v>
      </c>
      <c r="S3158" s="49">
        <v>52.540310169999998</v>
      </c>
      <c r="T3158" s="49">
        <v>26.195472578768484</v>
      </c>
      <c r="U3158" s="49" t="s">
        <v>2146</v>
      </c>
      <c r="V3158" s="49">
        <v>0.40628822170719731</v>
      </c>
      <c r="W3158" s="49">
        <v>1.4636172159581</v>
      </c>
      <c r="X3158" s="49">
        <v>2.8030328200558698</v>
      </c>
      <c r="Y3158" s="49">
        <v>43.290577316265697</v>
      </c>
      <c r="Z3158" s="49">
        <v>0.42787999999999998</v>
      </c>
      <c r="AA3158" s="49">
        <v>144.40234570000001</v>
      </c>
      <c r="AB3158" s="49">
        <v>1.7927415840000001</v>
      </c>
      <c r="AC3158" s="51">
        <v>0.62276563761027282</v>
      </c>
      <c r="AD3158" s="53">
        <v>73604.45</v>
      </c>
      <c r="AE3158" s="51">
        <v>12.350880946736213</v>
      </c>
      <c r="AF3158" s="51">
        <v>32.740604192298655</v>
      </c>
      <c r="AG3158" s="51">
        <v>2.9234743995551034</v>
      </c>
      <c r="AH3158" s="51">
        <v>0.15420885488274422</v>
      </c>
      <c r="AI3158" s="51">
        <v>8.9292011301452159E-2</v>
      </c>
      <c r="AJ3158" s="51">
        <v>4.1908088602794429E-2</v>
      </c>
      <c r="AK3158" s="51">
        <v>55.813722637646329</v>
      </c>
      <c r="AL3158" s="51">
        <v>33.137264520338263</v>
      </c>
      <c r="AM3158" s="51">
        <v>78.490180754954409</v>
      </c>
    </row>
    <row r="3159" spans="1:39">
      <c r="A3159" t="s">
        <v>6461</v>
      </c>
      <c r="B3159">
        <v>8</v>
      </c>
      <c r="C3159" t="s">
        <v>6462</v>
      </c>
      <c r="D3159" t="s">
        <v>6153</v>
      </c>
      <c r="E3159" t="s">
        <v>137</v>
      </c>
      <c r="F3159" t="s">
        <v>138</v>
      </c>
      <c r="G3159" t="s">
        <v>139</v>
      </c>
      <c r="H3159" t="s">
        <v>140</v>
      </c>
      <c r="I3159" t="s">
        <v>10</v>
      </c>
      <c r="J3159" t="s">
        <v>6154</v>
      </c>
      <c r="K3159">
        <v>48</v>
      </c>
      <c r="L3159">
        <v>16204631</v>
      </c>
      <c r="M3159" t="s">
        <v>2145</v>
      </c>
      <c r="N3159">
        <v>155</v>
      </c>
      <c r="O3159">
        <v>915021.49713333149</v>
      </c>
      <c r="P3159" s="49" t="s">
        <v>33</v>
      </c>
      <c r="Q3159" s="49">
        <v>7360445</v>
      </c>
      <c r="R3159" s="49">
        <v>32.510452999999998</v>
      </c>
      <c r="S3159" s="49">
        <v>52.540310169999998</v>
      </c>
      <c r="T3159" s="49">
        <v>26.195472578768484</v>
      </c>
      <c r="U3159" s="49" t="s">
        <v>2146</v>
      </c>
      <c r="V3159" s="49">
        <v>0.40628822170719731</v>
      </c>
      <c r="W3159" s="49">
        <v>1.4636172159581</v>
      </c>
      <c r="X3159" s="49">
        <v>2.8030328200558698</v>
      </c>
      <c r="Y3159" s="49">
        <v>43.290577316265697</v>
      </c>
      <c r="Z3159" s="49">
        <v>0.42787999999999998</v>
      </c>
      <c r="AA3159" s="49">
        <v>144.40234570000001</v>
      </c>
      <c r="AB3159" s="49">
        <v>1.7927415840000001</v>
      </c>
      <c r="AC3159" s="51">
        <v>0.62276563761027282</v>
      </c>
      <c r="AD3159" s="53">
        <v>73604.45</v>
      </c>
      <c r="AE3159" s="51">
        <v>12.431605658806383</v>
      </c>
      <c r="AF3159" s="51">
        <v>32.954595069372502</v>
      </c>
      <c r="AG3159" s="51">
        <v>2.9566179473376342</v>
      </c>
      <c r="AH3159" s="51">
        <v>0.15488299424602636</v>
      </c>
      <c r="AI3159" s="51">
        <v>8.9717926775118223E-2</v>
      </c>
      <c r="AJ3159" s="51">
        <v>4.1908088602794429E-2</v>
      </c>
      <c r="AK3159" s="51">
        <v>56.07994945646022</v>
      </c>
      <c r="AL3159" s="51">
        <v>33.295326518365492</v>
      </c>
      <c r="AM3159" s="51">
        <v>78.864572394554955</v>
      </c>
    </row>
    <row r="3160" spans="1:39">
      <c r="A3160" t="s">
        <v>6463</v>
      </c>
      <c r="B3160">
        <v>8</v>
      </c>
      <c r="C3160" t="s">
        <v>6464</v>
      </c>
      <c r="D3160" t="s">
        <v>6153</v>
      </c>
      <c r="E3160" t="s">
        <v>137</v>
      </c>
      <c r="F3160" t="s">
        <v>138</v>
      </c>
      <c r="G3160" t="s">
        <v>139</v>
      </c>
      <c r="H3160" t="s">
        <v>140</v>
      </c>
      <c r="I3160" t="s">
        <v>10</v>
      </c>
      <c r="J3160" t="s">
        <v>6154</v>
      </c>
      <c r="K3160">
        <v>48</v>
      </c>
      <c r="L3160">
        <v>16204631</v>
      </c>
      <c r="M3160" t="s">
        <v>2145</v>
      </c>
      <c r="N3160">
        <v>156</v>
      </c>
      <c r="O3160">
        <v>920963.19516666478</v>
      </c>
      <c r="P3160" s="49" t="s">
        <v>33</v>
      </c>
      <c r="Q3160" s="49">
        <v>7360445</v>
      </c>
      <c r="R3160" s="49">
        <v>32.510452999999998</v>
      </c>
      <c r="S3160" s="49">
        <v>52.540310169999998</v>
      </c>
      <c r="T3160" s="49">
        <v>26.195472578768484</v>
      </c>
      <c r="U3160" s="49" t="s">
        <v>2146</v>
      </c>
      <c r="V3160" s="49">
        <v>0.40628822170719731</v>
      </c>
      <c r="W3160" s="49">
        <v>1.4636172159581</v>
      </c>
      <c r="X3160" s="49">
        <v>2.8030328200558698</v>
      </c>
      <c r="Y3160" s="49">
        <v>43.290577316265697</v>
      </c>
      <c r="Z3160" s="49">
        <v>0.42787999999999998</v>
      </c>
      <c r="AA3160" s="49">
        <v>144.40234570000001</v>
      </c>
      <c r="AB3160" s="49">
        <v>1.7927415840000001</v>
      </c>
      <c r="AC3160" s="51">
        <v>0.62276563761027282</v>
      </c>
      <c r="AD3160" s="53">
        <v>73604.45</v>
      </c>
      <c r="AE3160" s="51">
        <v>12.512330370876555</v>
      </c>
      <c r="AF3160" s="51">
        <v>33.168585946446349</v>
      </c>
      <c r="AG3160" s="51">
        <v>2.9899051242513961</v>
      </c>
      <c r="AH3160" s="51">
        <v>0.15555418702393881</v>
      </c>
      <c r="AI3160" s="51">
        <v>9.0142676841239652E-2</v>
      </c>
      <c r="AJ3160" s="51">
        <v>4.1908088602794429E-2</v>
      </c>
      <c r="AK3160" s="51">
        <v>56.345447814435254</v>
      </c>
      <c r="AL3160" s="51">
        <v>33.452956020612667</v>
      </c>
      <c r="AM3160" s="51">
        <v>79.237939608257847</v>
      </c>
    </row>
    <row r="3161" spans="1:39">
      <c r="A3161" t="s">
        <v>6465</v>
      </c>
      <c r="B3161">
        <v>8</v>
      </c>
      <c r="C3161" t="s">
        <v>6466</v>
      </c>
      <c r="D3161" t="s">
        <v>6153</v>
      </c>
      <c r="E3161" t="s">
        <v>137</v>
      </c>
      <c r="F3161" t="s">
        <v>138</v>
      </c>
      <c r="G3161" t="s">
        <v>139</v>
      </c>
      <c r="H3161" t="s">
        <v>140</v>
      </c>
      <c r="I3161" t="s">
        <v>10</v>
      </c>
      <c r="J3161" t="s">
        <v>6154</v>
      </c>
      <c r="K3161">
        <v>48</v>
      </c>
      <c r="L3161">
        <v>16204631</v>
      </c>
      <c r="M3161" t="s">
        <v>2145</v>
      </c>
      <c r="N3161">
        <v>157</v>
      </c>
      <c r="O3161">
        <v>926904.89319999807</v>
      </c>
      <c r="P3161" s="49" t="s">
        <v>33</v>
      </c>
      <c r="Q3161" s="49">
        <v>7360445</v>
      </c>
      <c r="R3161" s="49">
        <v>32.510452999999998</v>
      </c>
      <c r="S3161" s="49">
        <v>52.540310169999998</v>
      </c>
      <c r="T3161" s="49">
        <v>26.195472578768484</v>
      </c>
      <c r="U3161" s="49" t="s">
        <v>2146</v>
      </c>
      <c r="V3161" s="49">
        <v>0.40628822170719731</v>
      </c>
      <c r="W3161" s="49">
        <v>1.4636172159581</v>
      </c>
      <c r="X3161" s="49">
        <v>2.8030328200558698</v>
      </c>
      <c r="Y3161" s="49">
        <v>43.290577316265697</v>
      </c>
      <c r="Z3161" s="49">
        <v>0.42787999999999998</v>
      </c>
      <c r="AA3161" s="49">
        <v>144.40234570000001</v>
      </c>
      <c r="AB3161" s="49">
        <v>1.7927415840000001</v>
      </c>
      <c r="AC3161" s="51">
        <v>0.62276563761027282</v>
      </c>
      <c r="AD3161" s="53">
        <v>73604.45</v>
      </c>
      <c r="AE3161" s="51">
        <v>12.593055082946725</v>
      </c>
      <c r="AF3161" s="51">
        <v>33.382576823520196</v>
      </c>
      <c r="AG3161" s="51">
        <v>3.0233353008187707</v>
      </c>
      <c r="AH3161" s="51">
        <v>0.15622243819225048</v>
      </c>
      <c r="AI3161" s="51">
        <v>9.0566265055028183E-2</v>
      </c>
      <c r="AJ3161" s="51">
        <v>4.1908088602794429E-2</v>
      </c>
      <c r="AK3161" s="51">
        <v>56.610219933826237</v>
      </c>
      <c r="AL3161" s="51">
        <v>33.610154346458643</v>
      </c>
      <c r="AM3161" s="51">
        <v>79.610285521193831</v>
      </c>
    </row>
    <row r="3162" spans="1:39">
      <c r="A3162" t="s">
        <v>6467</v>
      </c>
      <c r="B3162">
        <v>8</v>
      </c>
      <c r="C3162" t="s">
        <v>6468</v>
      </c>
      <c r="D3162" t="s">
        <v>6153</v>
      </c>
      <c r="E3162" t="s">
        <v>137</v>
      </c>
      <c r="F3162" t="s">
        <v>138</v>
      </c>
      <c r="G3162" t="s">
        <v>139</v>
      </c>
      <c r="H3162" t="s">
        <v>140</v>
      </c>
      <c r="I3162" t="s">
        <v>10</v>
      </c>
      <c r="J3162" t="s">
        <v>6154</v>
      </c>
      <c r="K3162">
        <v>48</v>
      </c>
      <c r="L3162">
        <v>16204631</v>
      </c>
      <c r="M3162" t="s">
        <v>2145</v>
      </c>
      <c r="N3162">
        <v>158</v>
      </c>
      <c r="O3162">
        <v>932846.59123333136</v>
      </c>
      <c r="P3162" s="49" t="s">
        <v>33</v>
      </c>
      <c r="Q3162" s="49">
        <v>7360445</v>
      </c>
      <c r="R3162" s="49">
        <v>32.510452999999998</v>
      </c>
      <c r="S3162" s="49">
        <v>52.540310169999998</v>
      </c>
      <c r="T3162" s="49">
        <v>26.195472578768484</v>
      </c>
      <c r="U3162" s="49" t="s">
        <v>2146</v>
      </c>
      <c r="V3162" s="49">
        <v>0.40628822170719731</v>
      </c>
      <c r="W3162" s="49">
        <v>1.4636172159581</v>
      </c>
      <c r="X3162" s="49">
        <v>2.8030328200558698</v>
      </c>
      <c r="Y3162" s="49">
        <v>43.290577316265697</v>
      </c>
      <c r="Z3162" s="49">
        <v>0.42787999999999998</v>
      </c>
      <c r="AA3162" s="49">
        <v>144.40234570000001</v>
      </c>
      <c r="AB3162" s="49">
        <v>1.7927415840000001</v>
      </c>
      <c r="AC3162" s="51">
        <v>0.62276563761027282</v>
      </c>
      <c r="AD3162" s="53">
        <v>73604.45</v>
      </c>
      <c r="AE3162" s="51">
        <v>12.673779795016896</v>
      </c>
      <c r="AF3162" s="51">
        <v>33.596567700594044</v>
      </c>
      <c r="AG3162" s="51">
        <v>3.0569078486100736</v>
      </c>
      <c r="AH3162" s="51">
        <v>0.1568877526480589</v>
      </c>
      <c r="AI3162" s="51">
        <v>9.0988694912308626E-2</v>
      </c>
      <c r="AJ3162" s="51">
        <v>4.1908088602794429E-2</v>
      </c>
      <c r="AK3162" s="51">
        <v>56.874267999767021</v>
      </c>
      <c r="AL3162" s="51">
        <v>33.766922793243118</v>
      </c>
      <c r="AM3162" s="51">
        <v>79.98161320629093</v>
      </c>
    </row>
    <row r="3163" spans="1:39">
      <c r="A3163" t="s">
        <v>6469</v>
      </c>
      <c r="B3163">
        <v>8</v>
      </c>
      <c r="C3163" t="s">
        <v>6470</v>
      </c>
      <c r="D3163" t="s">
        <v>6153</v>
      </c>
      <c r="E3163" t="s">
        <v>137</v>
      </c>
      <c r="F3163" t="s">
        <v>138</v>
      </c>
      <c r="G3163" t="s">
        <v>139</v>
      </c>
      <c r="H3163" t="s">
        <v>140</v>
      </c>
      <c r="I3163" t="s">
        <v>10</v>
      </c>
      <c r="J3163" t="s">
        <v>6154</v>
      </c>
      <c r="K3163">
        <v>48</v>
      </c>
      <c r="L3163">
        <v>16204631</v>
      </c>
      <c r="M3163" t="s">
        <v>2145</v>
      </c>
      <c r="N3163">
        <v>159</v>
      </c>
      <c r="O3163">
        <v>938788.28926666465</v>
      </c>
      <c r="P3163" s="49" t="s">
        <v>33</v>
      </c>
      <c r="Q3163" s="49">
        <v>7360445</v>
      </c>
      <c r="R3163" s="49">
        <v>32.510452999999998</v>
      </c>
      <c r="S3163" s="49">
        <v>52.540310169999998</v>
      </c>
      <c r="T3163" s="49">
        <v>26.195472578768484</v>
      </c>
      <c r="U3163" s="49" t="s">
        <v>2146</v>
      </c>
      <c r="V3163" s="49">
        <v>0.40628822170719731</v>
      </c>
      <c r="W3163" s="49">
        <v>1.4636172159581</v>
      </c>
      <c r="X3163" s="49">
        <v>2.8030328200558698</v>
      </c>
      <c r="Y3163" s="49">
        <v>43.290577316265697</v>
      </c>
      <c r="Z3163" s="49">
        <v>0.42787999999999998</v>
      </c>
      <c r="AA3163" s="49">
        <v>144.40234570000001</v>
      </c>
      <c r="AB3163" s="49">
        <v>1.7927415840000001</v>
      </c>
      <c r="AC3163" s="51">
        <v>0.62276563761027282</v>
      </c>
      <c r="AD3163" s="53">
        <v>73604.45</v>
      </c>
      <c r="AE3163" s="51">
        <v>12.754504507087066</v>
      </c>
      <c r="AF3163" s="51">
        <v>33.810558577667884</v>
      </c>
      <c r="AG3163" s="51">
        <v>3.0906221402272571</v>
      </c>
      <c r="AH3163" s="51">
        <v>0.15755013521230632</v>
      </c>
      <c r="AI3163" s="51">
        <v>9.1409969850916192E-2</v>
      </c>
      <c r="AJ3163" s="51">
        <v>4.1908088602794429E-2</v>
      </c>
      <c r="AK3163" s="51">
        <v>57.137594161143916</v>
      </c>
      <c r="AL3163" s="51">
        <v>33.923262636785218</v>
      </c>
      <c r="AM3163" s="51">
        <v>80.351925685502636</v>
      </c>
    </row>
    <row r="3164" spans="1:39">
      <c r="A3164" t="s">
        <v>6471</v>
      </c>
      <c r="B3164">
        <v>8</v>
      </c>
      <c r="C3164" t="s">
        <v>6472</v>
      </c>
      <c r="D3164" t="s">
        <v>6153</v>
      </c>
      <c r="E3164" t="s">
        <v>137</v>
      </c>
      <c r="F3164" t="s">
        <v>138</v>
      </c>
      <c r="G3164" t="s">
        <v>139</v>
      </c>
      <c r="H3164" t="s">
        <v>140</v>
      </c>
      <c r="I3164" t="s">
        <v>10</v>
      </c>
      <c r="J3164" t="s">
        <v>6154</v>
      </c>
      <c r="K3164">
        <v>48</v>
      </c>
      <c r="L3164">
        <v>16204631</v>
      </c>
      <c r="M3164" t="s">
        <v>2145</v>
      </c>
      <c r="N3164">
        <v>160</v>
      </c>
      <c r="O3164">
        <v>944729.98729999794</v>
      </c>
      <c r="P3164" s="49" t="s">
        <v>33</v>
      </c>
      <c r="Q3164" s="49">
        <v>7360445</v>
      </c>
      <c r="R3164" s="49">
        <v>32.510452999999998</v>
      </c>
      <c r="S3164" s="49">
        <v>52.540310169999998</v>
      </c>
      <c r="T3164" s="49">
        <v>26.195472578768484</v>
      </c>
      <c r="U3164" s="49" t="s">
        <v>2146</v>
      </c>
      <c r="V3164" s="49">
        <v>0.40628822170719731</v>
      </c>
      <c r="W3164" s="49">
        <v>1.4636172159581</v>
      </c>
      <c r="X3164" s="49">
        <v>2.8030328200558698</v>
      </c>
      <c r="Y3164" s="49">
        <v>43.290577316265697</v>
      </c>
      <c r="Z3164" s="49">
        <v>0.42787999999999998</v>
      </c>
      <c r="AA3164" s="49">
        <v>144.40234570000001</v>
      </c>
      <c r="AB3164" s="49">
        <v>1.7927415840000001</v>
      </c>
      <c r="AC3164" s="51">
        <v>0.62276563761027282</v>
      </c>
      <c r="AD3164" s="53">
        <v>73604.45</v>
      </c>
      <c r="AE3164" s="51">
        <v>12.835229219157238</v>
      </c>
      <c r="AF3164" s="51">
        <v>34.024549454741738</v>
      </c>
      <c r="AG3164" s="51">
        <v>3.1244775492881383</v>
      </c>
      <c r="AH3164" s="51">
        <v>0.15820959063220566</v>
      </c>
      <c r="AI3164" s="51">
        <v>9.1830093252056391E-2</v>
      </c>
      <c r="AJ3164" s="51">
        <v>4.1908088602794429E-2</v>
      </c>
      <c r="AK3164" s="51">
        <v>57.400200531445741</v>
      </c>
      <c r="AL3164" s="51">
        <v>34.079175131888128</v>
      </c>
      <c r="AM3164" s="51">
        <v>80.72122593100336</v>
      </c>
    </row>
    <row r="3165" spans="1:39">
      <c r="A3165" t="s">
        <v>6473</v>
      </c>
      <c r="B3165">
        <v>8</v>
      </c>
      <c r="C3165" t="s">
        <v>6474</v>
      </c>
      <c r="D3165" t="s">
        <v>6153</v>
      </c>
      <c r="E3165" t="s">
        <v>137</v>
      </c>
      <c r="F3165" t="s">
        <v>138</v>
      </c>
      <c r="G3165" t="s">
        <v>139</v>
      </c>
      <c r="H3165" t="s">
        <v>140</v>
      </c>
      <c r="I3165" t="s">
        <v>10</v>
      </c>
      <c r="J3165" t="s">
        <v>6154</v>
      </c>
      <c r="K3165">
        <v>48</v>
      </c>
      <c r="L3165">
        <v>16204631</v>
      </c>
      <c r="M3165" t="s">
        <v>2145</v>
      </c>
      <c r="N3165">
        <v>161</v>
      </c>
      <c r="O3165">
        <v>950671.68533333123</v>
      </c>
      <c r="P3165" s="49" t="s">
        <v>33</v>
      </c>
      <c r="Q3165" s="49">
        <v>7360445</v>
      </c>
      <c r="R3165" s="49">
        <v>32.510452999999998</v>
      </c>
      <c r="S3165" s="49">
        <v>52.540310169999998</v>
      </c>
      <c r="T3165" s="49">
        <v>26.195472578768484</v>
      </c>
      <c r="U3165" s="49" t="s">
        <v>2146</v>
      </c>
      <c r="V3165" s="49">
        <v>0.40628822170719731</v>
      </c>
      <c r="W3165" s="49">
        <v>1.4636172159581</v>
      </c>
      <c r="X3165" s="49">
        <v>2.8030328200558698</v>
      </c>
      <c r="Y3165" s="49">
        <v>43.290577316265697</v>
      </c>
      <c r="Z3165" s="49">
        <v>0.42787999999999998</v>
      </c>
      <c r="AA3165" s="49">
        <v>144.40234570000001</v>
      </c>
      <c r="AB3165" s="49">
        <v>1.7927415840000001</v>
      </c>
      <c r="AC3165" s="51">
        <v>0.62276563761027282</v>
      </c>
      <c r="AD3165" s="53">
        <v>73604.45</v>
      </c>
      <c r="AE3165" s="51">
        <v>12.91595393122741</v>
      </c>
      <c r="AF3165" s="51">
        <v>34.238540331815585</v>
      </c>
      <c r="AG3165" s="51">
        <v>3.158473450411114</v>
      </c>
      <c r="AH3165" s="51">
        <v>0.15886612358359542</v>
      </c>
      <c r="AI3165" s="51">
        <v>9.2249068441628515E-2</v>
      </c>
      <c r="AJ3165" s="51">
        <v>4.1908088602794429E-2</v>
      </c>
      <c r="AK3165" s="51">
        <v>57.662089189591057</v>
      </c>
      <c r="AL3165" s="51">
        <v>34.2346615128303</v>
      </c>
      <c r="AM3165" s="51">
        <v>81.089516866351829</v>
      </c>
    </row>
    <row r="3166" spans="1:39">
      <c r="A3166" t="s">
        <v>6475</v>
      </c>
      <c r="B3166">
        <v>8</v>
      </c>
      <c r="C3166" t="s">
        <v>6476</v>
      </c>
      <c r="D3166" t="s">
        <v>6153</v>
      </c>
      <c r="E3166" t="s">
        <v>137</v>
      </c>
      <c r="F3166" t="s">
        <v>138</v>
      </c>
      <c r="G3166" t="s">
        <v>139</v>
      </c>
      <c r="H3166" t="s">
        <v>140</v>
      </c>
      <c r="I3166" t="s">
        <v>10</v>
      </c>
      <c r="J3166" t="s">
        <v>6154</v>
      </c>
      <c r="K3166">
        <v>48</v>
      </c>
      <c r="L3166">
        <v>16204631</v>
      </c>
      <c r="M3166" t="s">
        <v>2145</v>
      </c>
      <c r="N3166">
        <v>162</v>
      </c>
      <c r="O3166">
        <v>956613.38336666452</v>
      </c>
      <c r="P3166" s="49" t="s">
        <v>33</v>
      </c>
      <c r="Q3166" s="49">
        <v>7360445</v>
      </c>
      <c r="R3166" s="49">
        <v>32.510452999999998</v>
      </c>
      <c r="S3166" s="49">
        <v>52.540310169999998</v>
      </c>
      <c r="T3166" s="49">
        <v>26.195472578768484</v>
      </c>
      <c r="U3166" s="49" t="s">
        <v>2146</v>
      </c>
      <c r="V3166" s="49">
        <v>0.40628822170719731</v>
      </c>
      <c r="W3166" s="49">
        <v>1.4636172159581</v>
      </c>
      <c r="X3166" s="49">
        <v>2.8030328200558698</v>
      </c>
      <c r="Y3166" s="49">
        <v>43.290577316265697</v>
      </c>
      <c r="Z3166" s="49">
        <v>0.42787999999999998</v>
      </c>
      <c r="AA3166" s="49">
        <v>144.40234570000001</v>
      </c>
      <c r="AB3166" s="49">
        <v>1.7927415840000001</v>
      </c>
      <c r="AC3166" s="51">
        <v>0.62276563761027282</v>
      </c>
      <c r="AD3166" s="53">
        <v>73604.45</v>
      </c>
      <c r="AE3166" s="51">
        <v>12.99667864329758</v>
      </c>
      <c r="AF3166" s="51">
        <v>34.452531208889425</v>
      </c>
      <c r="AG3166" s="51">
        <v>3.1926092192003259</v>
      </c>
      <c r="AH3166" s="51">
        <v>0.15951973867293845</v>
      </c>
      <c r="AI3166" s="51">
        <v>9.2666898691512414E-2</v>
      </c>
      <c r="AJ3166" s="51">
        <v>4.1908088602794429E-2</v>
      </c>
      <c r="AK3166" s="51">
        <v>57.923262180732529</v>
      </c>
      <c r="AL3166" s="51">
        <v>34.389722993842959</v>
      </c>
      <c r="AM3166" s="51">
        <v>81.45680136762212</v>
      </c>
    </row>
    <row r="3167" spans="1:39">
      <c r="A3167" t="s">
        <v>6477</v>
      </c>
      <c r="B3167">
        <v>8</v>
      </c>
      <c r="C3167" t="s">
        <v>6478</v>
      </c>
      <c r="D3167" t="s">
        <v>6153</v>
      </c>
      <c r="E3167" t="s">
        <v>137</v>
      </c>
      <c r="F3167" t="s">
        <v>138</v>
      </c>
      <c r="G3167" t="s">
        <v>139</v>
      </c>
      <c r="H3167" t="s">
        <v>140</v>
      </c>
      <c r="I3167" t="s">
        <v>10</v>
      </c>
      <c r="J3167" t="s">
        <v>6154</v>
      </c>
      <c r="K3167">
        <v>48</v>
      </c>
      <c r="L3167">
        <v>16204631</v>
      </c>
      <c r="M3167" t="s">
        <v>2145</v>
      </c>
      <c r="N3167">
        <v>163</v>
      </c>
      <c r="O3167">
        <v>962555.08139999781</v>
      </c>
      <c r="P3167" s="49" t="s">
        <v>33</v>
      </c>
      <c r="Q3167" s="49">
        <v>7360445</v>
      </c>
      <c r="R3167" s="49">
        <v>32.510452999999998</v>
      </c>
      <c r="S3167" s="49">
        <v>52.540310169999998</v>
      </c>
      <c r="T3167" s="49">
        <v>26.195472578768484</v>
      </c>
      <c r="U3167" s="49" t="s">
        <v>2146</v>
      </c>
      <c r="V3167" s="49">
        <v>0.40628822170719731</v>
      </c>
      <c r="W3167" s="49">
        <v>1.4636172159581</v>
      </c>
      <c r="X3167" s="49">
        <v>2.8030328200558698</v>
      </c>
      <c r="Y3167" s="49">
        <v>43.290577316265697</v>
      </c>
      <c r="Z3167" s="49">
        <v>0.42787999999999998</v>
      </c>
      <c r="AA3167" s="49">
        <v>144.40234570000001</v>
      </c>
      <c r="AB3167" s="49">
        <v>1.7927415840000001</v>
      </c>
      <c r="AC3167" s="51">
        <v>0.62276563761027282</v>
      </c>
      <c r="AD3167" s="53">
        <v>73604.45</v>
      </c>
      <c r="AE3167" s="51">
        <v>13.077403355367752</v>
      </c>
      <c r="AF3167" s="51">
        <v>34.666522085963273</v>
      </c>
      <c r="AG3167" s="51">
        <v>3.2268842322313307</v>
      </c>
      <c r="AH3167" s="51">
        <v>0.16017044043974188</v>
      </c>
      <c r="AI3167" s="51">
        <v>9.3083587220822467E-2</v>
      </c>
      <c r="AJ3167" s="51">
        <v>4.1908088602794429E-2</v>
      </c>
      <c r="AK3167" s="51">
        <v>58.183721517040723</v>
      </c>
      <c r="AL3167" s="51">
        <v>34.544360769575455</v>
      </c>
      <c r="AM3167" s="51">
        <v>81.823082264505999</v>
      </c>
    </row>
    <row r="3168" spans="1:39">
      <c r="A3168" t="s">
        <v>6479</v>
      </c>
      <c r="B3168">
        <v>8</v>
      </c>
      <c r="C3168" t="s">
        <v>6480</v>
      </c>
      <c r="D3168" t="s">
        <v>6153</v>
      </c>
      <c r="E3168" t="s">
        <v>137</v>
      </c>
      <c r="F3168" t="s">
        <v>138</v>
      </c>
      <c r="G3168" t="s">
        <v>139</v>
      </c>
      <c r="H3168" t="s">
        <v>140</v>
      </c>
      <c r="I3168" t="s">
        <v>10</v>
      </c>
      <c r="J3168" t="s">
        <v>6154</v>
      </c>
      <c r="K3168">
        <v>48</v>
      </c>
      <c r="L3168">
        <v>16204631</v>
      </c>
      <c r="M3168" t="s">
        <v>2145</v>
      </c>
      <c r="N3168">
        <v>164</v>
      </c>
      <c r="O3168">
        <v>968496.7794333311</v>
      </c>
      <c r="P3168" s="49" t="s">
        <v>33</v>
      </c>
      <c r="Q3168" s="49">
        <v>7360445</v>
      </c>
      <c r="R3168" s="49">
        <v>32.510452999999998</v>
      </c>
      <c r="S3168" s="49">
        <v>52.540310169999998</v>
      </c>
      <c r="T3168" s="49">
        <v>26.195472578768484</v>
      </c>
      <c r="U3168" s="49" t="s">
        <v>2146</v>
      </c>
      <c r="V3168" s="49">
        <v>0.40628822170719731</v>
      </c>
      <c r="W3168" s="49">
        <v>1.4636172159581</v>
      </c>
      <c r="X3168" s="49">
        <v>2.8030328200558698</v>
      </c>
      <c r="Y3168" s="49">
        <v>43.290577316265697</v>
      </c>
      <c r="Z3168" s="49">
        <v>0.42787999999999998</v>
      </c>
      <c r="AA3168" s="49">
        <v>144.40234570000001</v>
      </c>
      <c r="AB3168" s="49">
        <v>1.7927415840000001</v>
      </c>
      <c r="AC3168" s="51">
        <v>0.62276563761027282</v>
      </c>
      <c r="AD3168" s="53">
        <v>73604.45</v>
      </c>
      <c r="AE3168" s="51">
        <v>13.158128067437922</v>
      </c>
      <c r="AF3168" s="51">
        <v>34.88051296303712</v>
      </c>
      <c r="AG3168" s="51">
        <v>3.2612978670372024</v>
      </c>
      <c r="AH3168" s="51">
        <v>0.16081823335859169</v>
      </c>
      <c r="AI3168" s="51">
        <v>9.3499137197127796E-2</v>
      </c>
      <c r="AJ3168" s="51">
        <v>4.1908088602794429E-2</v>
      </c>
      <c r="AK3168" s="51">
        <v>58.443469178466835</v>
      </c>
      <c r="AL3168" s="51">
        <v>34.698576015548149</v>
      </c>
      <c r="AM3168" s="51">
        <v>82.188362341385528</v>
      </c>
    </row>
    <row r="3169" spans="1:39">
      <c r="A3169" t="s">
        <v>6481</v>
      </c>
      <c r="B3169">
        <v>8</v>
      </c>
      <c r="C3169" t="s">
        <v>6482</v>
      </c>
      <c r="D3169" t="s">
        <v>6153</v>
      </c>
      <c r="E3169" t="s">
        <v>137</v>
      </c>
      <c r="F3169" t="s">
        <v>138</v>
      </c>
      <c r="G3169" t="s">
        <v>139</v>
      </c>
      <c r="H3169" t="s">
        <v>140</v>
      </c>
      <c r="I3169" t="s">
        <v>10</v>
      </c>
      <c r="J3169" t="s">
        <v>6154</v>
      </c>
      <c r="K3169">
        <v>48</v>
      </c>
      <c r="L3169">
        <v>16204631</v>
      </c>
      <c r="M3169" t="s">
        <v>2145</v>
      </c>
      <c r="N3169">
        <v>165</v>
      </c>
      <c r="O3169">
        <v>974438.47746666439</v>
      </c>
      <c r="P3169" s="49" t="s">
        <v>33</v>
      </c>
      <c r="Q3169" s="49">
        <v>7360445</v>
      </c>
      <c r="R3169" s="49">
        <v>32.510452999999998</v>
      </c>
      <c r="S3169" s="49">
        <v>52.540310169999998</v>
      </c>
      <c r="T3169" s="49">
        <v>26.195472578768484</v>
      </c>
      <c r="U3169" s="49" t="s">
        <v>2146</v>
      </c>
      <c r="V3169" s="49">
        <v>0.40628822170719731</v>
      </c>
      <c r="W3169" s="49">
        <v>1.4636172159581</v>
      </c>
      <c r="X3169" s="49">
        <v>2.8030328200558698</v>
      </c>
      <c r="Y3169" s="49">
        <v>43.290577316265697</v>
      </c>
      <c r="Z3169" s="49">
        <v>0.42787999999999998</v>
      </c>
      <c r="AA3169" s="49">
        <v>144.40234570000001</v>
      </c>
      <c r="AB3169" s="49">
        <v>1.7927415840000001</v>
      </c>
      <c r="AC3169" s="51">
        <v>0.62276563761027282</v>
      </c>
      <c r="AD3169" s="53">
        <v>73604.45</v>
      </c>
      <c r="AE3169" s="51">
        <v>13.238852779508093</v>
      </c>
      <c r="AF3169" s="51">
        <v>35.094503840110967</v>
      </c>
      <c r="AG3169" s="51">
        <v>3.2958495020950789</v>
      </c>
      <c r="AH3169" s="51">
        <v>0.16146312184118439</v>
      </c>
      <c r="AI3169" s="51">
        <v>9.3913551737640336E-2</v>
      </c>
      <c r="AJ3169" s="51">
        <v>4.1908088602794429E-2</v>
      </c>
      <c r="AK3169" s="51">
        <v>58.702507113485311</v>
      </c>
      <c r="AL3169" s="51">
        <v>34.852369888593266</v>
      </c>
      <c r="AM3169" s="51">
        <v>82.552644338377377</v>
      </c>
    </row>
    <row r="3170" spans="1:39">
      <c r="A3170" t="s">
        <v>6483</v>
      </c>
      <c r="B3170">
        <v>8</v>
      </c>
      <c r="C3170" t="s">
        <v>6484</v>
      </c>
      <c r="D3170" t="s">
        <v>6153</v>
      </c>
      <c r="E3170" t="s">
        <v>137</v>
      </c>
      <c r="F3170" t="s">
        <v>138</v>
      </c>
      <c r="G3170" t="s">
        <v>139</v>
      </c>
      <c r="H3170" t="s">
        <v>140</v>
      </c>
      <c r="I3170" t="s">
        <v>10</v>
      </c>
      <c r="J3170" t="s">
        <v>6154</v>
      </c>
      <c r="K3170">
        <v>48</v>
      </c>
      <c r="L3170">
        <v>16204631</v>
      </c>
      <c r="M3170" t="s">
        <v>2145</v>
      </c>
      <c r="N3170">
        <v>166</v>
      </c>
      <c r="O3170">
        <v>980380.17549999768</v>
      </c>
      <c r="P3170" s="49" t="s">
        <v>33</v>
      </c>
      <c r="Q3170" s="49">
        <v>7360445</v>
      </c>
      <c r="R3170" s="49">
        <v>32.510452999999998</v>
      </c>
      <c r="S3170" s="49">
        <v>52.540310169999998</v>
      </c>
      <c r="T3170" s="49">
        <v>26.195472578768484</v>
      </c>
      <c r="U3170" s="49" t="s">
        <v>2146</v>
      </c>
      <c r="V3170" s="49">
        <v>0.40628822170719731</v>
      </c>
      <c r="W3170" s="49">
        <v>1.4636172159581</v>
      </c>
      <c r="X3170" s="49">
        <v>2.8030328200558698</v>
      </c>
      <c r="Y3170" s="49">
        <v>43.290577316265697</v>
      </c>
      <c r="Z3170" s="49">
        <v>0.42787999999999998</v>
      </c>
      <c r="AA3170" s="49">
        <v>144.40234570000001</v>
      </c>
      <c r="AB3170" s="49">
        <v>1.7927415840000001</v>
      </c>
      <c r="AC3170" s="51">
        <v>0.62276563761027282</v>
      </c>
      <c r="AD3170" s="53">
        <v>73604.45</v>
      </c>
      <c r="AE3170" s="51">
        <v>13.319577491578263</v>
      </c>
      <c r="AF3170" s="51">
        <v>35.308494717184814</v>
      </c>
      <c r="AG3170" s="51">
        <v>3.330538516813133</v>
      </c>
      <c r="AH3170" s="51">
        <v>0.16210511023833538</v>
      </c>
      <c r="AI3170" s="51">
        <v>9.4326833910371818E-2</v>
      </c>
      <c r="AJ3170" s="51">
        <v>4.1908088602794429E-2</v>
      </c>
      <c r="AK3170" s="51">
        <v>58.960837239817046</v>
      </c>
      <c r="AL3170" s="51">
        <v>35.005743527284288</v>
      </c>
      <c r="AM3170" s="51">
        <v>82.915930952349825</v>
      </c>
    </row>
    <row r="3171" spans="1:39">
      <c r="A3171" t="s">
        <v>6485</v>
      </c>
      <c r="B3171">
        <v>8</v>
      </c>
      <c r="C3171" t="s">
        <v>6486</v>
      </c>
      <c r="D3171" t="s">
        <v>6153</v>
      </c>
      <c r="E3171" t="s">
        <v>137</v>
      </c>
      <c r="F3171" t="s">
        <v>138</v>
      </c>
      <c r="G3171" t="s">
        <v>139</v>
      </c>
      <c r="H3171" t="s">
        <v>140</v>
      </c>
      <c r="I3171" t="s">
        <v>10</v>
      </c>
      <c r="J3171" t="s">
        <v>6154</v>
      </c>
      <c r="K3171">
        <v>48</v>
      </c>
      <c r="L3171">
        <v>16204631</v>
      </c>
      <c r="M3171" t="s">
        <v>2145</v>
      </c>
      <c r="N3171">
        <v>167</v>
      </c>
      <c r="O3171">
        <v>986321.87353333097</v>
      </c>
      <c r="P3171" s="49" t="s">
        <v>33</v>
      </c>
      <c r="Q3171" s="49">
        <v>7360445</v>
      </c>
      <c r="R3171" s="49">
        <v>32.510452999999998</v>
      </c>
      <c r="S3171" s="49">
        <v>52.540310169999998</v>
      </c>
      <c r="T3171" s="49">
        <v>26.195472578768484</v>
      </c>
      <c r="U3171" s="49" t="s">
        <v>2146</v>
      </c>
      <c r="V3171" s="49">
        <v>0.40628822170719731</v>
      </c>
      <c r="W3171" s="49">
        <v>1.4636172159581</v>
      </c>
      <c r="X3171" s="49">
        <v>2.8030328200558698</v>
      </c>
      <c r="Y3171" s="49">
        <v>43.290577316265697</v>
      </c>
      <c r="Z3171" s="49">
        <v>0.42787999999999998</v>
      </c>
      <c r="AA3171" s="49">
        <v>144.40234570000001</v>
      </c>
      <c r="AB3171" s="49">
        <v>1.7927415840000001</v>
      </c>
      <c r="AC3171" s="51">
        <v>0.62276563761027282</v>
      </c>
      <c r="AD3171" s="53">
        <v>73604.45</v>
      </c>
      <c r="AE3171" s="51">
        <v>13.400302203648435</v>
      </c>
      <c r="AF3171" s="51">
        <v>35.522485594258661</v>
      </c>
      <c r="AG3171" s="51">
        <v>3.3653642915179782</v>
      </c>
      <c r="AH3171" s="51">
        <v>0.16274420284200741</v>
      </c>
      <c r="AI3171" s="51">
        <v>9.4738986735261196E-2</v>
      </c>
      <c r="AJ3171" s="51">
        <v>4.1908088602794429E-2</v>
      </c>
      <c r="AK3171" s="51">
        <v>59.218461445134103</v>
      </c>
      <c r="AL3171" s="51">
        <v>35.158698052354346</v>
      </c>
      <c r="AM3171" s="51">
        <v>83.278224837913868</v>
      </c>
    </row>
    <row r="3172" spans="1:39">
      <c r="A3172" t="s">
        <v>6487</v>
      </c>
      <c r="B3172">
        <v>8</v>
      </c>
      <c r="C3172" t="s">
        <v>6488</v>
      </c>
      <c r="D3172" t="s">
        <v>6153</v>
      </c>
      <c r="E3172" t="s">
        <v>137</v>
      </c>
      <c r="F3172" t="s">
        <v>138</v>
      </c>
      <c r="G3172" t="s">
        <v>139</v>
      </c>
      <c r="H3172" t="s">
        <v>140</v>
      </c>
      <c r="I3172" t="s">
        <v>10</v>
      </c>
      <c r="J3172" t="s">
        <v>6154</v>
      </c>
      <c r="K3172">
        <v>48</v>
      </c>
      <c r="L3172">
        <v>16204631</v>
      </c>
      <c r="M3172" t="s">
        <v>2145</v>
      </c>
      <c r="N3172">
        <v>168</v>
      </c>
      <c r="O3172">
        <v>992263.57156666426</v>
      </c>
      <c r="P3172" s="49" t="s">
        <v>33</v>
      </c>
      <c r="Q3172" s="49">
        <v>7360445</v>
      </c>
      <c r="R3172" s="49">
        <v>32.510452999999998</v>
      </c>
      <c r="S3172" s="49">
        <v>52.540310169999998</v>
      </c>
      <c r="T3172" s="49">
        <v>26.195472578768484</v>
      </c>
      <c r="U3172" s="49" t="s">
        <v>2146</v>
      </c>
      <c r="V3172" s="49">
        <v>0.40628822170719731</v>
      </c>
      <c r="W3172" s="49">
        <v>1.4636172159581</v>
      </c>
      <c r="X3172" s="49">
        <v>2.8030328200558698</v>
      </c>
      <c r="Y3172" s="49">
        <v>43.290577316265697</v>
      </c>
      <c r="Z3172" s="49">
        <v>0.42787999999999998</v>
      </c>
      <c r="AA3172" s="49">
        <v>144.40234570000001</v>
      </c>
      <c r="AB3172" s="49">
        <v>1.7927415840000001</v>
      </c>
      <c r="AC3172" s="51">
        <v>0.62276563761027282</v>
      </c>
      <c r="AD3172" s="53">
        <v>73604.45</v>
      </c>
      <c r="AE3172" s="51">
        <v>13.481026915718605</v>
      </c>
      <c r="AF3172" s="51">
        <v>35.736476471332502</v>
      </c>
      <c r="AG3172" s="51">
        <v>3.4003262074424403</v>
      </c>
      <c r="AH3172" s="51">
        <v>0.16338040388702199</v>
      </c>
      <c r="AI3172" s="51">
        <v>9.515001318527172E-2</v>
      </c>
      <c r="AJ3172" s="51">
        <v>4.1908088602794429E-2</v>
      </c>
      <c r="AK3172" s="51">
        <v>59.47538158774546</v>
      </c>
      <c r="AL3172" s="51">
        <v>35.311234567103369</v>
      </c>
      <c r="AM3172" s="51">
        <v>83.63952860838755</v>
      </c>
    </row>
    <row r="3173" spans="1:39">
      <c r="A3173" t="s">
        <v>6489</v>
      </c>
      <c r="B3173">
        <v>8</v>
      </c>
      <c r="C3173" t="s">
        <v>6490</v>
      </c>
      <c r="D3173" t="s">
        <v>6153</v>
      </c>
      <c r="E3173" t="s">
        <v>137</v>
      </c>
      <c r="F3173" t="s">
        <v>138</v>
      </c>
      <c r="G3173" t="s">
        <v>139</v>
      </c>
      <c r="H3173" t="s">
        <v>140</v>
      </c>
      <c r="I3173" t="s">
        <v>10</v>
      </c>
      <c r="J3173" t="s">
        <v>6154</v>
      </c>
      <c r="K3173">
        <v>48</v>
      </c>
      <c r="L3173">
        <v>16204631</v>
      </c>
      <c r="M3173" t="s">
        <v>2145</v>
      </c>
      <c r="N3173">
        <v>169</v>
      </c>
      <c r="O3173">
        <v>998205.26959999755</v>
      </c>
      <c r="P3173" s="49" t="s">
        <v>33</v>
      </c>
      <c r="Q3173" s="49">
        <v>7360445</v>
      </c>
      <c r="R3173" s="49">
        <v>32.510452999999998</v>
      </c>
      <c r="S3173" s="49">
        <v>52.540310169999998</v>
      </c>
      <c r="T3173" s="49">
        <v>26.195472578768484</v>
      </c>
      <c r="U3173" s="49" t="s">
        <v>2146</v>
      </c>
      <c r="V3173" s="49">
        <v>0.40628822170719731</v>
      </c>
      <c r="W3173" s="49">
        <v>1.4636172159581</v>
      </c>
      <c r="X3173" s="49">
        <v>2.8030328200558698</v>
      </c>
      <c r="Y3173" s="49">
        <v>43.290577316265697</v>
      </c>
      <c r="Z3173" s="49">
        <v>0.42787999999999998</v>
      </c>
      <c r="AA3173" s="49">
        <v>144.40234570000001</v>
      </c>
      <c r="AB3173" s="49">
        <v>1.7927415840000001</v>
      </c>
      <c r="AC3173" s="51">
        <v>0.62276563761027282</v>
      </c>
      <c r="AD3173" s="53">
        <v>73604.45</v>
      </c>
      <c r="AE3173" s="51">
        <v>13.561751627788777</v>
      </c>
      <c r="AF3173" s="51">
        <v>35.950467348406356</v>
      </c>
      <c r="AG3173" s="51">
        <v>3.4354236467137884</v>
      </c>
      <c r="AH3173" s="51">
        <v>0.16401371755317865</v>
      </c>
      <c r="AI3173" s="51">
        <v>9.5559916187461666E-2</v>
      </c>
      <c r="AJ3173" s="51">
        <v>4.1908088602794429E-2</v>
      </c>
      <c r="AK3173" s="51">
        <v>59.731599497266288</v>
      </c>
      <c r="AL3173" s="51">
        <v>35.463354157795443</v>
      </c>
      <c r="AM3173" s="51">
        <v>83.99984483673714</v>
      </c>
    </row>
    <row r="3174" spans="1:39">
      <c r="A3174" t="s">
        <v>6491</v>
      </c>
      <c r="B3174">
        <v>8</v>
      </c>
      <c r="C3174" t="s">
        <v>6492</v>
      </c>
      <c r="D3174" t="s">
        <v>6153</v>
      </c>
      <c r="E3174" t="s">
        <v>137</v>
      </c>
      <c r="F3174" t="s">
        <v>138</v>
      </c>
      <c r="G3174" t="s">
        <v>139</v>
      </c>
      <c r="H3174" t="s">
        <v>140</v>
      </c>
      <c r="I3174" t="s">
        <v>10</v>
      </c>
      <c r="J3174" t="s">
        <v>6154</v>
      </c>
      <c r="K3174">
        <v>48</v>
      </c>
      <c r="L3174">
        <v>16204631</v>
      </c>
      <c r="M3174" t="s">
        <v>2145</v>
      </c>
      <c r="N3174">
        <v>170</v>
      </c>
      <c r="O3174">
        <v>1004146.9676333308</v>
      </c>
      <c r="P3174" s="49" t="s">
        <v>33</v>
      </c>
      <c r="Q3174" s="49">
        <v>7360445</v>
      </c>
      <c r="R3174" s="49">
        <v>32.510452999999998</v>
      </c>
      <c r="S3174" s="49">
        <v>52.540310169999998</v>
      </c>
      <c r="T3174" s="49">
        <v>26.195472578768484</v>
      </c>
      <c r="U3174" s="49" t="s">
        <v>2146</v>
      </c>
      <c r="V3174" s="49">
        <v>0.40628822170719731</v>
      </c>
      <c r="W3174" s="49">
        <v>1.4636172159581</v>
      </c>
      <c r="X3174" s="49">
        <v>2.8030328200558698</v>
      </c>
      <c r="Y3174" s="49">
        <v>43.290577316265697</v>
      </c>
      <c r="Z3174" s="49">
        <v>0.42787999999999998</v>
      </c>
      <c r="AA3174" s="49">
        <v>144.40234570000001</v>
      </c>
      <c r="AB3174" s="49">
        <v>1.7927415840000001</v>
      </c>
      <c r="AC3174" s="51">
        <v>0.62276563761027282</v>
      </c>
      <c r="AD3174" s="53">
        <v>73604.45</v>
      </c>
      <c r="AE3174" s="51">
        <v>13.642476339858947</v>
      </c>
      <c r="AF3174" s="51">
        <v>36.164458225480196</v>
      </c>
      <c r="AG3174" s="51">
        <v>3.4706559923422646</v>
      </c>
      <c r="AH3174" s="51">
        <v>0.16464414796673257</v>
      </c>
      <c r="AI3174" s="51">
        <v>9.5968698624025378E-2</v>
      </c>
      <c r="AJ3174" s="51">
        <v>4.1908088602794429E-2</v>
      </c>
      <c r="AK3174" s="51">
        <v>59.987116975268677</v>
      </c>
      <c r="AL3174" s="51">
        <v>35.615057894045137</v>
      </c>
      <c r="AM3174" s="51">
        <v>84.359176056492231</v>
      </c>
    </row>
    <row r="3175" spans="1:39">
      <c r="A3175" t="s">
        <v>6493</v>
      </c>
      <c r="B3175">
        <v>8</v>
      </c>
      <c r="C3175" t="s">
        <v>6494</v>
      </c>
      <c r="D3175" t="s">
        <v>6153</v>
      </c>
      <c r="E3175" t="s">
        <v>137</v>
      </c>
      <c r="F3175" t="s">
        <v>138</v>
      </c>
      <c r="G3175" t="s">
        <v>139</v>
      </c>
      <c r="H3175" t="s">
        <v>140</v>
      </c>
      <c r="I3175" t="s">
        <v>10</v>
      </c>
      <c r="J3175" t="s">
        <v>6154</v>
      </c>
      <c r="K3175">
        <v>48</v>
      </c>
      <c r="L3175">
        <v>16204631</v>
      </c>
      <c r="M3175" t="s">
        <v>2145</v>
      </c>
      <c r="N3175">
        <v>171</v>
      </c>
      <c r="O3175">
        <v>1010088.6656666641</v>
      </c>
      <c r="P3175" s="49" t="s">
        <v>33</v>
      </c>
      <c r="Q3175" s="49">
        <v>7360445</v>
      </c>
      <c r="R3175" s="49">
        <v>32.510452999999998</v>
      </c>
      <c r="S3175" s="49">
        <v>52.540310169999998</v>
      </c>
      <c r="T3175" s="49">
        <v>26.195472578768484</v>
      </c>
      <c r="U3175" s="49" t="s">
        <v>2146</v>
      </c>
      <c r="V3175" s="49">
        <v>0.40628822170719731</v>
      </c>
      <c r="W3175" s="49">
        <v>1.4636172159581</v>
      </c>
      <c r="X3175" s="49">
        <v>2.8030328200558698</v>
      </c>
      <c r="Y3175" s="49">
        <v>43.290577316265697</v>
      </c>
      <c r="Z3175" s="49">
        <v>0.42787999999999998</v>
      </c>
      <c r="AA3175" s="49">
        <v>144.40234570000001</v>
      </c>
      <c r="AB3175" s="49">
        <v>1.7927415840000001</v>
      </c>
      <c r="AC3175" s="51">
        <v>0.62276563761027282</v>
      </c>
      <c r="AD3175" s="53">
        <v>73604.45</v>
      </c>
      <c r="AE3175" s="51">
        <v>13.723201051929118</v>
      </c>
      <c r="AF3175" s="51">
        <v>36.378449102554043</v>
      </c>
      <c r="AG3175" s="51">
        <v>3.5060226282100952</v>
      </c>
      <c r="AH3175" s="51">
        <v>0.16527169920251208</v>
      </c>
      <c r="AI3175" s="51">
        <v>9.6376363333310594E-2</v>
      </c>
      <c r="AJ3175" s="51">
        <v>4.1908088602794429E-2</v>
      </c>
      <c r="AK3175" s="51">
        <v>60.241935795917549</v>
      </c>
      <c r="AL3175" s="51">
        <v>35.766346829195058</v>
      </c>
      <c r="AM3175" s="51">
        <v>84.717524762640053</v>
      </c>
    </row>
    <row r="3176" spans="1:39">
      <c r="A3176" t="s">
        <v>6495</v>
      </c>
      <c r="B3176">
        <v>8</v>
      </c>
      <c r="C3176" t="s">
        <v>6496</v>
      </c>
      <c r="D3176" t="s">
        <v>6153</v>
      </c>
      <c r="E3176" t="s">
        <v>137</v>
      </c>
      <c r="F3176" t="s">
        <v>138</v>
      </c>
      <c r="G3176" t="s">
        <v>139</v>
      </c>
      <c r="H3176" t="s">
        <v>140</v>
      </c>
      <c r="I3176" t="s">
        <v>10</v>
      </c>
      <c r="J3176" t="s">
        <v>6154</v>
      </c>
      <c r="K3176">
        <v>48</v>
      </c>
      <c r="L3176">
        <v>16204631</v>
      </c>
      <c r="M3176" t="s">
        <v>2145</v>
      </c>
      <c r="N3176">
        <v>172</v>
      </c>
      <c r="O3176">
        <v>1016030.3636999974</v>
      </c>
      <c r="P3176" s="49" t="s">
        <v>33</v>
      </c>
      <c r="Q3176" s="49">
        <v>7360445</v>
      </c>
      <c r="R3176" s="49">
        <v>32.510452999999998</v>
      </c>
      <c r="S3176" s="49">
        <v>52.540310169999998</v>
      </c>
      <c r="T3176" s="49">
        <v>26.195472578768484</v>
      </c>
      <c r="U3176" s="49" t="s">
        <v>2146</v>
      </c>
      <c r="V3176" s="49">
        <v>0.40628822170719731</v>
      </c>
      <c r="W3176" s="49">
        <v>1.4636172159581</v>
      </c>
      <c r="X3176" s="49">
        <v>2.8030328200558698</v>
      </c>
      <c r="Y3176" s="49">
        <v>43.290577316265697</v>
      </c>
      <c r="Z3176" s="49">
        <v>0.42787999999999998</v>
      </c>
      <c r="AA3176" s="49">
        <v>144.40234570000001</v>
      </c>
      <c r="AB3176" s="49">
        <v>1.7927415840000001</v>
      </c>
      <c r="AC3176" s="51">
        <v>0.62276563761027282</v>
      </c>
      <c r="AD3176" s="53">
        <v>73604.45</v>
      </c>
      <c r="AE3176" s="51">
        <v>13.803925763999288</v>
      </c>
      <c r="AF3176" s="51">
        <v>36.592439979627891</v>
      </c>
      <c r="AG3176" s="51">
        <v>3.5415229390607417</v>
      </c>
      <c r="AH3176" s="51">
        <v>0.16589637528517365</v>
      </c>
      <c r="AI3176" s="51">
        <v>9.6782913110806876E-2</v>
      </c>
      <c r="AJ3176" s="51">
        <v>4.1908088602794429E-2</v>
      </c>
      <c r="AK3176" s="51">
        <v>60.496057706588466</v>
      </c>
      <c r="AL3176" s="51">
        <v>35.917222000682649</v>
      </c>
      <c r="AM3176" s="51">
        <v>85.074893412494291</v>
      </c>
    </row>
    <row r="3177" spans="1:39">
      <c r="A3177" t="s">
        <v>6497</v>
      </c>
      <c r="B3177">
        <v>8</v>
      </c>
      <c r="C3177" t="s">
        <v>6498</v>
      </c>
      <c r="D3177" t="s">
        <v>6153</v>
      </c>
      <c r="E3177" t="s">
        <v>137</v>
      </c>
      <c r="F3177" t="s">
        <v>138</v>
      </c>
      <c r="G3177" t="s">
        <v>139</v>
      </c>
      <c r="H3177" t="s">
        <v>140</v>
      </c>
      <c r="I3177" t="s">
        <v>10</v>
      </c>
      <c r="J3177" t="s">
        <v>6154</v>
      </c>
      <c r="K3177">
        <v>48</v>
      </c>
      <c r="L3177">
        <v>16204631</v>
      </c>
      <c r="M3177" t="s">
        <v>2145</v>
      </c>
      <c r="N3177">
        <v>173</v>
      </c>
      <c r="O3177">
        <v>1021972.0617333307</v>
      </c>
      <c r="P3177" s="49" t="s">
        <v>33</v>
      </c>
      <c r="Q3177" s="49">
        <v>7360445</v>
      </c>
      <c r="R3177" s="49">
        <v>32.510452999999998</v>
      </c>
      <c r="S3177" s="49">
        <v>52.540310169999998</v>
      </c>
      <c r="T3177" s="49">
        <v>26.195472578768484</v>
      </c>
      <c r="U3177" s="49" t="s">
        <v>2146</v>
      </c>
      <c r="V3177" s="49">
        <v>0.40628822170719731</v>
      </c>
      <c r="W3177" s="49">
        <v>1.4636172159581</v>
      </c>
      <c r="X3177" s="49">
        <v>2.8030328200558698</v>
      </c>
      <c r="Y3177" s="49">
        <v>43.290577316265697</v>
      </c>
      <c r="Z3177" s="49">
        <v>0.42787999999999998</v>
      </c>
      <c r="AA3177" s="49">
        <v>144.40234570000001</v>
      </c>
      <c r="AB3177" s="49">
        <v>1.7927415840000001</v>
      </c>
      <c r="AC3177" s="51">
        <v>0.62276563761027282</v>
      </c>
      <c r="AD3177" s="53">
        <v>73604.45</v>
      </c>
      <c r="AE3177" s="51">
        <v>13.88465047606946</v>
      </c>
      <c r="AF3177" s="51">
        <v>36.806430856701738</v>
      </c>
      <c r="AG3177" s="51">
        <v>3.577156310488621</v>
      </c>
      <c r="AH3177" s="51">
        <v>0.16651818019131004</v>
      </c>
      <c r="AI3177" s="51">
        <v>9.7188350710112115E-2</v>
      </c>
      <c r="AJ3177" s="51">
        <v>4.1908088602794429E-2</v>
      </c>
      <c r="AK3177" s="51">
        <v>60.749484428471796</v>
      </c>
      <c r="AL3177" s="51">
        <v>36.067684430398913</v>
      </c>
      <c r="AM3177" s="51">
        <v>85.431284426544678</v>
      </c>
    </row>
    <row r="3178" spans="1:39">
      <c r="A3178" t="s">
        <v>6499</v>
      </c>
      <c r="B3178">
        <v>8</v>
      </c>
      <c r="C3178" t="s">
        <v>6500</v>
      </c>
      <c r="D3178" t="s">
        <v>6153</v>
      </c>
      <c r="E3178" t="s">
        <v>137</v>
      </c>
      <c r="F3178" t="s">
        <v>138</v>
      </c>
      <c r="G3178" t="s">
        <v>139</v>
      </c>
      <c r="H3178" t="s">
        <v>140</v>
      </c>
      <c r="I3178" t="s">
        <v>10</v>
      </c>
      <c r="J3178" t="s">
        <v>6154</v>
      </c>
      <c r="K3178">
        <v>48</v>
      </c>
      <c r="L3178">
        <v>16204631</v>
      </c>
      <c r="M3178" t="s">
        <v>2145</v>
      </c>
      <c r="N3178">
        <v>174</v>
      </c>
      <c r="O3178">
        <v>1027913.759766664</v>
      </c>
      <c r="P3178" s="49" t="s">
        <v>33</v>
      </c>
      <c r="Q3178" s="49">
        <v>7360445</v>
      </c>
      <c r="R3178" s="49">
        <v>32.510452999999998</v>
      </c>
      <c r="S3178" s="49">
        <v>52.540310169999998</v>
      </c>
      <c r="T3178" s="49">
        <v>26.195472578768484</v>
      </c>
      <c r="U3178" s="49" t="s">
        <v>2146</v>
      </c>
      <c r="V3178" s="49">
        <v>0.40628822170719731</v>
      </c>
      <c r="W3178" s="49">
        <v>1.4636172159581</v>
      </c>
      <c r="X3178" s="49">
        <v>2.8030328200558698</v>
      </c>
      <c r="Y3178" s="49">
        <v>43.290577316265697</v>
      </c>
      <c r="Z3178" s="49">
        <v>0.42787999999999998</v>
      </c>
      <c r="AA3178" s="49">
        <v>144.40234570000001</v>
      </c>
      <c r="AB3178" s="49">
        <v>1.7927415840000001</v>
      </c>
      <c r="AC3178" s="51">
        <v>0.62276563761027282</v>
      </c>
      <c r="AD3178" s="53">
        <v>73604.45</v>
      </c>
      <c r="AE3178" s="51">
        <v>13.96537518813963</v>
      </c>
      <c r="AF3178" s="51">
        <v>37.020421733775578</v>
      </c>
      <c r="AG3178" s="51">
        <v>3.6129221289291009</v>
      </c>
      <c r="AH3178" s="51">
        <v>0.16713711785076918</v>
      </c>
      <c r="AI3178" s="51">
        <v>9.7592678843873126E-2</v>
      </c>
      <c r="AJ3178" s="51">
        <v>4.1908088602794429E-2</v>
      </c>
      <c r="AK3178" s="51">
        <v>61.002217657160607</v>
      </c>
      <c r="AL3178" s="51">
        <v>36.217735125037436</v>
      </c>
      <c r="AM3178" s="51">
        <v>85.786700189283792</v>
      </c>
    </row>
    <row r="3179" spans="1:39">
      <c r="A3179" t="s">
        <v>6501</v>
      </c>
      <c r="B3179">
        <v>8</v>
      </c>
      <c r="C3179" t="s">
        <v>6502</v>
      </c>
      <c r="D3179" t="s">
        <v>6153</v>
      </c>
      <c r="E3179" t="s">
        <v>137</v>
      </c>
      <c r="F3179" t="s">
        <v>138</v>
      </c>
      <c r="G3179" t="s">
        <v>139</v>
      </c>
      <c r="H3179" t="s">
        <v>140</v>
      </c>
      <c r="I3179" t="s">
        <v>10</v>
      </c>
      <c r="J3179" t="s">
        <v>6154</v>
      </c>
      <c r="K3179">
        <v>48</v>
      </c>
      <c r="L3179">
        <v>16204631</v>
      </c>
      <c r="M3179" t="s">
        <v>2145</v>
      </c>
      <c r="N3179">
        <v>175</v>
      </c>
      <c r="O3179">
        <v>1033855.4577999973</v>
      </c>
      <c r="P3179" s="49" t="s">
        <v>33</v>
      </c>
      <c r="Q3179" s="49">
        <v>7360445</v>
      </c>
      <c r="R3179" s="49">
        <v>32.510452999999998</v>
      </c>
      <c r="S3179" s="49">
        <v>52.540310169999998</v>
      </c>
      <c r="T3179" s="49">
        <v>26.195472578768484</v>
      </c>
      <c r="U3179" s="49" t="s">
        <v>2146</v>
      </c>
      <c r="V3179" s="49">
        <v>0.40628822170719731</v>
      </c>
      <c r="W3179" s="49">
        <v>1.4636172159581</v>
      </c>
      <c r="X3179" s="49">
        <v>2.8030328200558698</v>
      </c>
      <c r="Y3179" s="49">
        <v>43.290577316265697</v>
      </c>
      <c r="Z3179" s="49">
        <v>0.42787999999999998</v>
      </c>
      <c r="AA3179" s="49">
        <v>144.40234570000001</v>
      </c>
      <c r="AB3179" s="49">
        <v>1.7927415840000001</v>
      </c>
      <c r="AC3179" s="51">
        <v>0.62276563761027282</v>
      </c>
      <c r="AD3179" s="53">
        <v>73604.45</v>
      </c>
      <c r="AE3179" s="51">
        <v>14.046099900209802</v>
      </c>
      <c r="AF3179" s="51">
        <v>37.234412610849432</v>
      </c>
      <c r="AG3179" s="51">
        <v>3.6488197816488541</v>
      </c>
      <c r="AH3179" s="51">
        <v>0.16775319214829848</v>
      </c>
      <c r="AI3179" s="51">
        <v>9.799590018470318E-2</v>
      </c>
      <c r="AJ3179" s="51">
        <v>4.1908088602794429E-2</v>
      </c>
      <c r="AK3179" s="51">
        <v>61.254259063224254</v>
      </c>
      <c r="AL3179" s="51">
        <v>36.367375076434897</v>
      </c>
      <c r="AM3179" s="51">
        <v>86.141143050013611</v>
      </c>
    </row>
    <row r="3180" spans="1:39">
      <c r="A3180" t="s">
        <v>6503</v>
      </c>
      <c r="B3180">
        <v>8</v>
      </c>
      <c r="C3180" t="s">
        <v>6504</v>
      </c>
      <c r="D3180" t="s">
        <v>6153</v>
      </c>
      <c r="E3180" t="s">
        <v>137</v>
      </c>
      <c r="F3180" t="s">
        <v>138</v>
      </c>
      <c r="G3180" t="s">
        <v>139</v>
      </c>
      <c r="H3180" t="s">
        <v>140</v>
      </c>
      <c r="I3180" t="s">
        <v>10</v>
      </c>
      <c r="J3180" t="s">
        <v>6154</v>
      </c>
      <c r="K3180">
        <v>48</v>
      </c>
      <c r="L3180">
        <v>16204631</v>
      </c>
      <c r="M3180" t="s">
        <v>2145</v>
      </c>
      <c r="N3180">
        <v>176</v>
      </c>
      <c r="O3180">
        <v>1039797.1558333306</v>
      </c>
      <c r="P3180" s="49" t="s">
        <v>33</v>
      </c>
      <c r="Q3180" s="49">
        <v>7360445</v>
      </c>
      <c r="R3180" s="49">
        <v>32.510452999999998</v>
      </c>
      <c r="S3180" s="49">
        <v>52.540310169999998</v>
      </c>
      <c r="T3180" s="49">
        <v>26.195472578768484</v>
      </c>
      <c r="U3180" s="49" t="s">
        <v>2146</v>
      </c>
      <c r="V3180" s="49">
        <v>0.40628822170719731</v>
      </c>
      <c r="W3180" s="49">
        <v>1.4636172159581</v>
      </c>
      <c r="X3180" s="49">
        <v>2.8030328200558698</v>
      </c>
      <c r="Y3180" s="49">
        <v>43.290577316265697</v>
      </c>
      <c r="Z3180" s="49">
        <v>0.42787999999999998</v>
      </c>
      <c r="AA3180" s="49">
        <v>144.40234570000001</v>
      </c>
      <c r="AB3180" s="49">
        <v>1.7927415840000001</v>
      </c>
      <c r="AC3180" s="51">
        <v>0.62276563761027282</v>
      </c>
      <c r="AD3180" s="53">
        <v>73604.45</v>
      </c>
      <c r="AE3180" s="51">
        <v>14.126824612279973</v>
      </c>
      <c r="AF3180" s="51">
        <v>37.448403487923279</v>
      </c>
      <c r="AG3180" s="51">
        <v>3.6848486567365444</v>
      </c>
      <c r="AH3180" s="51">
        <v>0.16836640692517404</v>
      </c>
      <c r="AI3180" s="51">
        <v>9.8398017366077298E-2</v>
      </c>
      <c r="AJ3180" s="51">
        <v>4.1908088602794429E-2</v>
      </c>
      <c r="AK3180" s="51">
        <v>61.505610292767919</v>
      </c>
      <c r="AL3180" s="51">
        <v>36.516605261903351</v>
      </c>
      <c r="AM3180" s="51">
        <v>86.494615323632502</v>
      </c>
    </row>
    <row r="3181" spans="1:39">
      <c r="A3181" t="s">
        <v>6505</v>
      </c>
      <c r="B3181">
        <v>8</v>
      </c>
      <c r="C3181" t="s">
        <v>6506</v>
      </c>
      <c r="D3181" t="s">
        <v>6153</v>
      </c>
      <c r="E3181" t="s">
        <v>137</v>
      </c>
      <c r="F3181" t="s">
        <v>138</v>
      </c>
      <c r="G3181" t="s">
        <v>139</v>
      </c>
      <c r="H3181" t="s">
        <v>140</v>
      </c>
      <c r="I3181" t="s">
        <v>10</v>
      </c>
      <c r="J3181" t="s">
        <v>6154</v>
      </c>
      <c r="K3181">
        <v>48</v>
      </c>
      <c r="L3181">
        <v>16204631</v>
      </c>
      <c r="M3181" t="s">
        <v>2145</v>
      </c>
      <c r="N3181">
        <v>177</v>
      </c>
      <c r="O3181">
        <v>1045738.8538666639</v>
      </c>
      <c r="P3181" s="49" t="s">
        <v>33</v>
      </c>
      <c r="Q3181" s="49">
        <v>7360445</v>
      </c>
      <c r="R3181" s="49">
        <v>32.510452999999998</v>
      </c>
      <c r="S3181" s="49">
        <v>52.540310169999998</v>
      </c>
      <c r="T3181" s="49">
        <v>26.195472578768484</v>
      </c>
      <c r="U3181" s="49" t="s">
        <v>2146</v>
      </c>
      <c r="V3181" s="49">
        <v>0.40628822170719731</v>
      </c>
      <c r="W3181" s="49">
        <v>1.4636172159581</v>
      </c>
      <c r="X3181" s="49">
        <v>2.8030328200558698</v>
      </c>
      <c r="Y3181" s="49">
        <v>43.290577316265697</v>
      </c>
      <c r="Z3181" s="49">
        <v>0.42787999999999998</v>
      </c>
      <c r="AA3181" s="49">
        <v>144.40234570000001</v>
      </c>
      <c r="AB3181" s="49">
        <v>1.7927415840000001</v>
      </c>
      <c r="AC3181" s="51">
        <v>0.62276563761027282</v>
      </c>
      <c r="AD3181" s="53">
        <v>73604.45</v>
      </c>
      <c r="AE3181" s="51">
        <v>14.207549324350143</v>
      </c>
      <c r="AF3181" s="51">
        <v>37.66239436499712</v>
      </c>
      <c r="AG3181" s="51">
        <v>3.7210081430938016</v>
      </c>
      <c r="AH3181" s="51">
        <v>0.16897676598044842</v>
      </c>
      <c r="AI3181" s="51">
        <v>9.8799032983204388E-2</v>
      </c>
      <c r="AJ3181" s="51">
        <v>4.1908088602794429E-2</v>
      </c>
      <c r="AK3181" s="51">
        <v>61.756272967977836</v>
      </c>
      <c r="AL3181" s="51">
        <v>36.665426644553861</v>
      </c>
      <c r="AM3181" s="51">
        <v>86.847119291401825</v>
      </c>
    </row>
    <row r="3182" spans="1:39">
      <c r="A3182" t="s">
        <v>6507</v>
      </c>
      <c r="B3182">
        <v>8</v>
      </c>
      <c r="C3182" t="s">
        <v>6508</v>
      </c>
      <c r="D3182" t="s">
        <v>6153</v>
      </c>
      <c r="E3182" t="s">
        <v>137</v>
      </c>
      <c r="F3182" t="s">
        <v>138</v>
      </c>
      <c r="G3182" t="s">
        <v>139</v>
      </c>
      <c r="H3182" t="s">
        <v>140</v>
      </c>
      <c r="I3182" t="s">
        <v>10</v>
      </c>
      <c r="J3182" t="s">
        <v>6154</v>
      </c>
      <c r="K3182">
        <v>48</v>
      </c>
      <c r="L3182">
        <v>16204631</v>
      </c>
      <c r="M3182" t="s">
        <v>2145</v>
      </c>
      <c r="N3182">
        <v>178</v>
      </c>
      <c r="O3182">
        <v>1051680.5518999973</v>
      </c>
      <c r="P3182" s="49" t="s">
        <v>33</v>
      </c>
      <c r="Q3182" s="49">
        <v>7360445</v>
      </c>
      <c r="R3182" s="49">
        <v>32.510452999999998</v>
      </c>
      <c r="S3182" s="49">
        <v>52.540310169999998</v>
      </c>
      <c r="T3182" s="49">
        <v>26.195472578768484</v>
      </c>
      <c r="U3182" s="49" t="s">
        <v>2146</v>
      </c>
      <c r="V3182" s="49">
        <v>0.40628822170719731</v>
      </c>
      <c r="W3182" s="49">
        <v>1.4636172159581</v>
      </c>
      <c r="X3182" s="49">
        <v>2.8030328200558698</v>
      </c>
      <c r="Y3182" s="49">
        <v>43.290577316265697</v>
      </c>
      <c r="Z3182" s="49">
        <v>0.42787999999999998</v>
      </c>
      <c r="AA3182" s="49">
        <v>144.40234570000001</v>
      </c>
      <c r="AB3182" s="49">
        <v>1.7927415840000001</v>
      </c>
      <c r="AC3182" s="51">
        <v>0.62276563761027282</v>
      </c>
      <c r="AD3182" s="53">
        <v>73604.45</v>
      </c>
      <c r="AE3182" s="51">
        <v>14.288274036420315</v>
      </c>
      <c r="AF3182" s="51">
        <v>37.876385242070974</v>
      </c>
      <c r="AG3182" s="51">
        <v>3.7572976304265855</v>
      </c>
      <c r="AH3182" s="51">
        <v>0.16958427307281604</v>
      </c>
      <c r="AI3182" s="51">
        <v>9.9198949593880176E-2</v>
      </c>
      <c r="AJ3182" s="51">
        <v>4.1908088602794429E-2</v>
      </c>
      <c r="AK3182" s="51">
        <v>62.00624868765437</v>
      </c>
      <c r="AL3182" s="51">
        <v>36.813840173613045</v>
      </c>
      <c r="AM3182" s="51">
        <v>87.19865720169571</v>
      </c>
    </row>
    <row r="3183" spans="1:39">
      <c r="A3183" t="s">
        <v>6509</v>
      </c>
      <c r="B3183">
        <v>8</v>
      </c>
      <c r="C3183" t="s">
        <v>6510</v>
      </c>
      <c r="D3183" t="s">
        <v>6153</v>
      </c>
      <c r="E3183" t="s">
        <v>137</v>
      </c>
      <c r="F3183" t="s">
        <v>138</v>
      </c>
      <c r="G3183" t="s">
        <v>139</v>
      </c>
      <c r="H3183" t="s">
        <v>140</v>
      </c>
      <c r="I3183" t="s">
        <v>10</v>
      </c>
      <c r="J3183" t="s">
        <v>6154</v>
      </c>
      <c r="K3183">
        <v>48</v>
      </c>
      <c r="L3183">
        <v>16204631</v>
      </c>
      <c r="M3183" t="s">
        <v>2145</v>
      </c>
      <c r="N3183">
        <v>179</v>
      </c>
      <c r="O3183">
        <v>1057622.2499333306</v>
      </c>
      <c r="P3183" s="49" t="s">
        <v>33</v>
      </c>
      <c r="Q3183" s="49">
        <v>7360445</v>
      </c>
      <c r="R3183" s="49">
        <v>32.510452999999998</v>
      </c>
      <c r="S3183" s="49">
        <v>52.540310169999998</v>
      </c>
      <c r="T3183" s="49">
        <v>26.195472578768484</v>
      </c>
      <c r="U3183" s="49" t="s">
        <v>2146</v>
      </c>
      <c r="V3183" s="49">
        <v>0.40628822170719731</v>
      </c>
      <c r="W3183" s="49">
        <v>1.4636172159581</v>
      </c>
      <c r="X3183" s="49">
        <v>2.8030328200558698</v>
      </c>
      <c r="Y3183" s="49">
        <v>43.290577316265697</v>
      </c>
      <c r="Z3183" s="49">
        <v>0.42787999999999998</v>
      </c>
      <c r="AA3183" s="49">
        <v>144.40234570000001</v>
      </c>
      <c r="AB3183" s="49">
        <v>1.7927415840000001</v>
      </c>
      <c r="AC3183" s="51">
        <v>0.62276563761027282</v>
      </c>
      <c r="AD3183" s="53">
        <v>73604.45</v>
      </c>
      <c r="AE3183" s="51">
        <v>14.368998748490487</v>
      </c>
      <c r="AF3183" s="51">
        <v>38.090376119144821</v>
      </c>
      <c r="AG3183" s="51">
        <v>3.7937165092367291</v>
      </c>
      <c r="AH3183" s="51">
        <v>0.17018893192150256</v>
      </c>
      <c r="AI3183" s="51">
        <v>9.9597769719316262E-2</v>
      </c>
      <c r="AJ3183" s="51">
        <v>4.1908088602794429E-2</v>
      </c>
      <c r="AK3183" s="51">
        <v>62.255539027730279</v>
      </c>
      <c r="AL3183" s="51">
        <v>36.961846784730724</v>
      </c>
      <c r="AM3183" s="51">
        <v>87.549231270729848</v>
      </c>
    </row>
    <row r="3184" spans="1:39">
      <c r="A3184" t="s">
        <v>6511</v>
      </c>
      <c r="B3184">
        <v>8</v>
      </c>
      <c r="C3184" t="s">
        <v>6512</v>
      </c>
      <c r="D3184" t="s">
        <v>6153</v>
      </c>
      <c r="E3184" t="s">
        <v>137</v>
      </c>
      <c r="F3184" t="s">
        <v>138</v>
      </c>
      <c r="G3184" t="s">
        <v>139</v>
      </c>
      <c r="H3184" t="s">
        <v>140</v>
      </c>
      <c r="I3184" t="s">
        <v>10</v>
      </c>
      <c r="J3184" t="s">
        <v>6154</v>
      </c>
      <c r="K3184">
        <v>48</v>
      </c>
      <c r="L3184">
        <v>16204631</v>
      </c>
      <c r="M3184" t="s">
        <v>2145</v>
      </c>
      <c r="N3184">
        <v>180</v>
      </c>
      <c r="O3184">
        <v>1063563.9479666639</v>
      </c>
      <c r="P3184" s="49" t="s">
        <v>33</v>
      </c>
      <c r="Q3184" s="49">
        <v>7360445</v>
      </c>
      <c r="R3184" s="49">
        <v>32.510452999999998</v>
      </c>
      <c r="S3184" s="49">
        <v>52.540310169999998</v>
      </c>
      <c r="T3184" s="49">
        <v>26.195472578768484</v>
      </c>
      <c r="U3184" s="49" t="s">
        <v>2146</v>
      </c>
      <c r="V3184" s="49">
        <v>0.40628822170719731</v>
      </c>
      <c r="W3184" s="49">
        <v>1.4636172159581</v>
      </c>
      <c r="X3184" s="49">
        <v>2.8030328200558698</v>
      </c>
      <c r="Y3184" s="49">
        <v>43.290577316265697</v>
      </c>
      <c r="Z3184" s="49">
        <v>0.42787999999999998</v>
      </c>
      <c r="AA3184" s="49">
        <v>144.40234570000001</v>
      </c>
      <c r="AB3184" s="49">
        <v>1.7927415840000001</v>
      </c>
      <c r="AC3184" s="51">
        <v>0.62276563761027282</v>
      </c>
      <c r="AD3184" s="53">
        <v>73604.45</v>
      </c>
      <c r="AE3184" s="51">
        <v>14.449723460560659</v>
      </c>
      <c r="AF3184" s="51">
        <v>38.304366996218668</v>
      </c>
      <c r="AG3184" s="51">
        <v>3.8302641708139036</v>
      </c>
      <c r="AH3184" s="51">
        <v>0.17079074620812951</v>
      </c>
      <c r="AI3184" s="51">
        <v>9.9995495844952084E-2</v>
      </c>
      <c r="AJ3184" s="51">
        <v>4.1908088602794429E-2</v>
      </c>
      <c r="AK3184" s="51">
        <v>62.504145541778222</v>
      </c>
      <c r="AL3184" s="51">
        <v>37.109447400281304</v>
      </c>
      <c r="AM3184" s="51">
        <v>87.89884368327516</v>
      </c>
    </row>
    <row r="3185" spans="1:39">
      <c r="A3185" t="s">
        <v>6513</v>
      </c>
      <c r="B3185">
        <v>8</v>
      </c>
      <c r="C3185" t="s">
        <v>6514</v>
      </c>
      <c r="D3185" t="s">
        <v>6153</v>
      </c>
      <c r="E3185" t="s">
        <v>137</v>
      </c>
      <c r="F3185" t="s">
        <v>138</v>
      </c>
      <c r="G3185" t="s">
        <v>139</v>
      </c>
      <c r="H3185" t="s">
        <v>140</v>
      </c>
      <c r="I3185" t="s">
        <v>10</v>
      </c>
      <c r="J3185" t="s">
        <v>6154</v>
      </c>
      <c r="K3185">
        <v>48</v>
      </c>
      <c r="L3185">
        <v>16204631</v>
      </c>
      <c r="M3185" t="s">
        <v>2145</v>
      </c>
      <c r="N3185">
        <v>181</v>
      </c>
      <c r="O3185">
        <v>1069505.6459999972</v>
      </c>
      <c r="P3185" s="49" t="s">
        <v>33</v>
      </c>
      <c r="Q3185" s="49">
        <v>7360445</v>
      </c>
      <c r="R3185" s="49">
        <v>32.510452999999998</v>
      </c>
      <c r="S3185" s="49">
        <v>52.540310169999998</v>
      </c>
      <c r="T3185" s="49">
        <v>26.195472578768484</v>
      </c>
      <c r="U3185" s="49" t="s">
        <v>2146</v>
      </c>
      <c r="V3185" s="49">
        <v>0.40628822170719731</v>
      </c>
      <c r="W3185" s="49">
        <v>1.4636172159581</v>
      </c>
      <c r="X3185" s="49">
        <v>2.8030328200558698</v>
      </c>
      <c r="Y3185" s="49">
        <v>43.290577316265697</v>
      </c>
      <c r="Z3185" s="49">
        <v>0.42787999999999998</v>
      </c>
      <c r="AA3185" s="49">
        <v>144.40234570000001</v>
      </c>
      <c r="AB3185" s="49">
        <v>1.7927415840000001</v>
      </c>
      <c r="AC3185" s="51">
        <v>0.62276563761027282</v>
      </c>
      <c r="AD3185" s="53">
        <v>73604.45</v>
      </c>
      <c r="AE3185" s="51">
        <v>14.530448172630829</v>
      </c>
      <c r="AF3185" s="51">
        <v>38.518357873292508</v>
      </c>
      <c r="AG3185" s="51">
        <v>3.866940007227778</v>
      </c>
      <c r="AH3185" s="51">
        <v>0.1713897195777134</v>
      </c>
      <c r="AI3185" s="51">
        <v>0.10039213042124519</v>
      </c>
      <c r="AJ3185" s="51">
        <v>4.1908088602794429E-2</v>
      </c>
      <c r="AK3185" s="51">
        <v>62.752069761504735</v>
      </c>
      <c r="AL3185" s="51">
        <v>37.256642929656991</v>
      </c>
      <c r="AM3185" s="51">
        <v>88.247496593352494</v>
      </c>
    </row>
    <row r="3186" spans="1:39">
      <c r="A3186" t="s">
        <v>6515</v>
      </c>
      <c r="B3186">
        <v>8</v>
      </c>
      <c r="C3186" t="s">
        <v>6516</v>
      </c>
      <c r="D3186" t="s">
        <v>6153</v>
      </c>
      <c r="E3186" t="s">
        <v>137</v>
      </c>
      <c r="F3186" t="s">
        <v>138</v>
      </c>
      <c r="G3186" t="s">
        <v>139</v>
      </c>
      <c r="H3186" t="s">
        <v>140</v>
      </c>
      <c r="I3186" t="s">
        <v>10</v>
      </c>
      <c r="J3186" t="s">
        <v>6154</v>
      </c>
      <c r="K3186">
        <v>48</v>
      </c>
      <c r="L3186">
        <v>16204631</v>
      </c>
      <c r="M3186" t="s">
        <v>2145</v>
      </c>
      <c r="N3186">
        <v>182</v>
      </c>
      <c r="O3186">
        <v>1075447.3440333304</v>
      </c>
      <c r="P3186" s="49" t="s">
        <v>33</v>
      </c>
      <c r="Q3186" s="49">
        <v>7360445</v>
      </c>
      <c r="R3186" s="49">
        <v>32.510452999999998</v>
      </c>
      <c r="S3186" s="49">
        <v>52.540310169999998</v>
      </c>
      <c r="T3186" s="49">
        <v>26.195472578768484</v>
      </c>
      <c r="U3186" s="49" t="s">
        <v>2146</v>
      </c>
      <c r="V3186" s="49">
        <v>0.40628822170719731</v>
      </c>
      <c r="W3186" s="49">
        <v>1.4636172159581</v>
      </c>
      <c r="X3186" s="49">
        <v>2.8030328200558698</v>
      </c>
      <c r="Y3186" s="49">
        <v>43.290577316265697</v>
      </c>
      <c r="Z3186" s="49">
        <v>0.42787999999999998</v>
      </c>
      <c r="AA3186" s="49">
        <v>144.40234570000001</v>
      </c>
      <c r="AB3186" s="49">
        <v>1.7927415840000001</v>
      </c>
      <c r="AC3186" s="51">
        <v>0.62276563761027282</v>
      </c>
      <c r="AD3186" s="53">
        <v>73604.45</v>
      </c>
      <c r="AE3186" s="51">
        <v>14.611172884701</v>
      </c>
      <c r="AF3186" s="51">
        <v>38.732348750366363</v>
      </c>
      <c r="AG3186" s="51">
        <v>3.9037434113205207</v>
      </c>
      <c r="AH3186" s="51">
        <v>0.17198585564019556</v>
      </c>
      <c r="AI3186" s="51">
        <v>0.10078767586444383</v>
      </c>
      <c r="AJ3186" s="51">
        <v>4.1908088602794429E-2</v>
      </c>
      <c r="AK3186" s="51">
        <v>62.999313197233178</v>
      </c>
      <c r="AL3186" s="51">
        <v>37.403434269554545</v>
      </c>
      <c r="AM3186" s="51">
        <v>88.595192124911833</v>
      </c>
    </row>
    <row r="3187" spans="1:39">
      <c r="A3187" t="s">
        <v>6517</v>
      </c>
      <c r="B3187">
        <v>8</v>
      </c>
      <c r="C3187" t="s">
        <v>6518</v>
      </c>
      <c r="D3187" t="s">
        <v>6153</v>
      </c>
      <c r="E3187" t="s">
        <v>137</v>
      </c>
      <c r="F3187" t="s">
        <v>138</v>
      </c>
      <c r="G3187" t="s">
        <v>139</v>
      </c>
      <c r="H3187" t="s">
        <v>140</v>
      </c>
      <c r="I3187" t="s">
        <v>10</v>
      </c>
      <c r="J3187" t="s">
        <v>6154</v>
      </c>
      <c r="K3187">
        <v>48</v>
      </c>
      <c r="L3187">
        <v>16204631</v>
      </c>
      <c r="M3187" t="s">
        <v>2145</v>
      </c>
      <c r="N3187">
        <v>183</v>
      </c>
      <c r="O3187">
        <v>1081389.0420666637</v>
      </c>
      <c r="P3187" s="49" t="s">
        <v>33</v>
      </c>
      <c r="Q3187" s="49">
        <v>7360445</v>
      </c>
      <c r="R3187" s="49">
        <v>32.510452999999998</v>
      </c>
      <c r="S3187" s="49">
        <v>52.540310169999998</v>
      </c>
      <c r="T3187" s="49">
        <v>26.195472578768484</v>
      </c>
      <c r="U3187" s="49" t="s">
        <v>2146</v>
      </c>
      <c r="V3187" s="49">
        <v>0.40628822170719731</v>
      </c>
      <c r="W3187" s="49">
        <v>1.4636172159581</v>
      </c>
      <c r="X3187" s="49">
        <v>2.8030328200558698</v>
      </c>
      <c r="Y3187" s="49">
        <v>43.290577316265697</v>
      </c>
      <c r="Z3187" s="49">
        <v>0.42787999999999998</v>
      </c>
      <c r="AA3187" s="49">
        <v>144.40234570000001</v>
      </c>
      <c r="AB3187" s="49">
        <v>1.7927415840000001</v>
      </c>
      <c r="AC3187" s="51">
        <v>0.62276563761027282</v>
      </c>
      <c r="AD3187" s="53">
        <v>73604.45</v>
      </c>
      <c r="AE3187" s="51">
        <v>14.69189759677117</v>
      </c>
      <c r="AF3187" s="51">
        <v>38.946339627440203</v>
      </c>
      <c r="AG3187" s="51">
        <v>3.9406737766995303</v>
      </c>
      <c r="AH3187" s="51">
        <v>0.17257915797160994</v>
      </c>
      <c r="AI3187" s="51">
        <v>0.10118213455734032</v>
      </c>
      <c r="AJ3187" s="51">
        <v>4.1908088602794429E-2</v>
      </c>
      <c r="AK3187" s="51">
        <v>63.245877338374605</v>
      </c>
      <c r="AL3187" s="51">
        <v>37.54982230425486</v>
      </c>
      <c r="AM3187" s="51">
        <v>88.941932372494364</v>
      </c>
    </row>
    <row r="3188" spans="1:39">
      <c r="A3188" t="s">
        <v>6519</v>
      </c>
      <c r="B3188">
        <v>8</v>
      </c>
      <c r="C3188" t="s">
        <v>6520</v>
      </c>
      <c r="D3188" t="s">
        <v>6153</v>
      </c>
      <c r="E3188" t="s">
        <v>137</v>
      </c>
      <c r="F3188" t="s">
        <v>138</v>
      </c>
      <c r="G3188" t="s">
        <v>139</v>
      </c>
      <c r="H3188" t="s">
        <v>140</v>
      </c>
      <c r="I3188" t="s">
        <v>10</v>
      </c>
      <c r="J3188" t="s">
        <v>6154</v>
      </c>
      <c r="K3188">
        <v>48</v>
      </c>
      <c r="L3188">
        <v>16204631</v>
      </c>
      <c r="M3188" t="s">
        <v>2145</v>
      </c>
      <c r="N3188">
        <v>184</v>
      </c>
      <c r="O3188">
        <v>1087330.740099997</v>
      </c>
      <c r="P3188" s="49" t="s">
        <v>33</v>
      </c>
      <c r="Q3188" s="49">
        <v>7360445</v>
      </c>
      <c r="R3188" s="49">
        <v>32.510452999999998</v>
      </c>
      <c r="S3188" s="49">
        <v>52.540310169999998</v>
      </c>
      <c r="T3188" s="49">
        <v>26.195472578768484</v>
      </c>
      <c r="U3188" s="49" t="s">
        <v>2146</v>
      </c>
      <c r="V3188" s="49">
        <v>0.40628822170719731</v>
      </c>
      <c r="W3188" s="49">
        <v>1.4636172159581</v>
      </c>
      <c r="X3188" s="49">
        <v>2.8030328200558698</v>
      </c>
      <c r="Y3188" s="49">
        <v>43.290577316265697</v>
      </c>
      <c r="Z3188" s="49">
        <v>0.42787999999999998</v>
      </c>
      <c r="AA3188" s="49">
        <v>144.40234570000001</v>
      </c>
      <c r="AB3188" s="49">
        <v>1.7927415840000001</v>
      </c>
      <c r="AC3188" s="51">
        <v>0.62276563761027282</v>
      </c>
      <c r="AD3188" s="53">
        <v>73604.45</v>
      </c>
      <c r="AE3188" s="51">
        <v>14.772622308841342</v>
      </c>
      <c r="AF3188" s="51">
        <v>39.16033050451405</v>
      </c>
      <c r="AG3188" s="51">
        <v>3.9777304977304651</v>
      </c>
      <c r="AH3188" s="51">
        <v>0.1731696301153372</v>
      </c>
      <c r="AI3188" s="51">
        <v>0.10157550885000698</v>
      </c>
      <c r="AJ3188" s="51">
        <v>4.1908088602794429E-2</v>
      </c>
      <c r="AK3188" s="51">
        <v>63.491763653887809</v>
      </c>
      <c r="AL3188" s="51">
        <v>37.695807905896068</v>
      </c>
      <c r="AM3188" s="51">
        <v>89.287719401879556</v>
      </c>
    </row>
    <row r="3189" spans="1:39">
      <c r="A3189" t="s">
        <v>6521</v>
      </c>
      <c r="B3189">
        <v>8</v>
      </c>
      <c r="C3189" t="s">
        <v>6522</v>
      </c>
      <c r="D3189" t="s">
        <v>6153</v>
      </c>
      <c r="E3189" t="s">
        <v>137</v>
      </c>
      <c r="F3189" t="s">
        <v>138</v>
      </c>
      <c r="G3189" t="s">
        <v>139</v>
      </c>
      <c r="H3189" t="s">
        <v>140</v>
      </c>
      <c r="I3189" t="s">
        <v>10</v>
      </c>
      <c r="J3189" t="s">
        <v>6154</v>
      </c>
      <c r="K3189">
        <v>48</v>
      </c>
      <c r="L3189">
        <v>16204631</v>
      </c>
      <c r="M3189" t="s">
        <v>2145</v>
      </c>
      <c r="N3189">
        <v>185</v>
      </c>
      <c r="O3189">
        <v>1093272.4381333303</v>
      </c>
      <c r="P3189" s="49" t="s">
        <v>33</v>
      </c>
      <c r="Q3189" s="49">
        <v>7360445</v>
      </c>
      <c r="R3189" s="49">
        <v>32.510452999999998</v>
      </c>
      <c r="S3189" s="49">
        <v>52.540310169999998</v>
      </c>
      <c r="T3189" s="49">
        <v>26.195472578768484</v>
      </c>
      <c r="U3189" s="49" t="s">
        <v>2146</v>
      </c>
      <c r="V3189" s="49">
        <v>0.40628822170719731</v>
      </c>
      <c r="W3189" s="49">
        <v>1.4636172159581</v>
      </c>
      <c r="X3189" s="49">
        <v>2.8030328200558698</v>
      </c>
      <c r="Y3189" s="49">
        <v>43.290577316265697</v>
      </c>
      <c r="Z3189" s="49">
        <v>0.42787999999999998</v>
      </c>
      <c r="AA3189" s="49">
        <v>144.40234570000001</v>
      </c>
      <c r="AB3189" s="49">
        <v>1.7927415840000001</v>
      </c>
      <c r="AC3189" s="51">
        <v>0.62276563761027282</v>
      </c>
      <c r="AD3189" s="53">
        <v>73604.45</v>
      </c>
      <c r="AE3189" s="51">
        <v>14.853347020911512</v>
      </c>
      <c r="AF3189" s="51">
        <v>39.374321381587897</v>
      </c>
      <c r="AG3189" s="51">
        <v>4.0149129695304975</v>
      </c>
      <c r="AH3189" s="51">
        <v>0.17375727558329943</v>
      </c>
      <c r="AI3189" s="51">
        <v>0.10196780106051399</v>
      </c>
      <c r="AJ3189" s="51">
        <v>4.1908088602794429E-2</v>
      </c>
      <c r="AK3189" s="51">
        <v>63.736973592728013</v>
      </c>
      <c r="AL3189" s="51">
        <v>37.841391934739953</v>
      </c>
      <c r="AM3189" s="51">
        <v>89.632555250716081</v>
      </c>
    </row>
    <row r="3190" spans="1:39">
      <c r="A3190" t="s">
        <v>6523</v>
      </c>
      <c r="B3190">
        <v>8</v>
      </c>
      <c r="C3190" t="s">
        <v>6524</v>
      </c>
      <c r="D3190" t="s">
        <v>6153</v>
      </c>
      <c r="E3190" t="s">
        <v>137</v>
      </c>
      <c r="F3190" t="s">
        <v>138</v>
      </c>
      <c r="G3190" t="s">
        <v>139</v>
      </c>
      <c r="H3190" t="s">
        <v>140</v>
      </c>
      <c r="I3190" t="s">
        <v>10</v>
      </c>
      <c r="J3190" t="s">
        <v>6154</v>
      </c>
      <c r="K3190">
        <v>48</v>
      </c>
      <c r="L3190">
        <v>16204631</v>
      </c>
      <c r="M3190" t="s">
        <v>2145</v>
      </c>
      <c r="N3190">
        <v>186</v>
      </c>
      <c r="O3190">
        <v>1099214.1361666636</v>
      </c>
      <c r="P3190" s="49" t="s">
        <v>33</v>
      </c>
      <c r="Q3190" s="49">
        <v>7360445</v>
      </c>
      <c r="R3190" s="49">
        <v>32.510452999999998</v>
      </c>
      <c r="S3190" s="49">
        <v>52.540310169999998</v>
      </c>
      <c r="T3190" s="49">
        <v>26.195472578768484</v>
      </c>
      <c r="U3190" s="49" t="s">
        <v>2146</v>
      </c>
      <c r="V3190" s="49">
        <v>0.40628822170719731</v>
      </c>
      <c r="W3190" s="49">
        <v>1.4636172159581</v>
      </c>
      <c r="X3190" s="49">
        <v>2.8030328200558698</v>
      </c>
      <c r="Y3190" s="49">
        <v>43.290577316265697</v>
      </c>
      <c r="Z3190" s="49">
        <v>0.42787999999999998</v>
      </c>
      <c r="AA3190" s="49">
        <v>144.40234570000001</v>
      </c>
      <c r="AB3190" s="49">
        <v>1.7927415840000001</v>
      </c>
      <c r="AC3190" s="51">
        <v>0.62276563761027282</v>
      </c>
      <c r="AD3190" s="53">
        <v>73604.45</v>
      </c>
      <c r="AE3190" s="51">
        <v>14.934071732981684</v>
      </c>
      <c r="AF3190" s="51">
        <v>39.588312258661745</v>
      </c>
      <c r="AG3190" s="51">
        <v>4.0522205879618696</v>
      </c>
      <c r="AH3190" s="51">
        <v>0.17434209785727178</v>
      </c>
      <c r="AI3190" s="51">
        <v>0.10235901347563162</v>
      </c>
      <c r="AJ3190" s="51">
        <v>4.1908088602794429E-2</v>
      </c>
      <c r="AK3190" s="51">
        <v>63.981508584285805</v>
      </c>
      <c r="AL3190" s="51">
        <v>37.986575239432547</v>
      </c>
      <c r="AM3190" s="51">
        <v>89.976441929139071</v>
      </c>
    </row>
    <row r="3191" spans="1:39">
      <c r="A3191" t="s">
        <v>6525</v>
      </c>
      <c r="B3191">
        <v>8</v>
      </c>
      <c r="C3191" t="s">
        <v>6526</v>
      </c>
      <c r="D3191" t="s">
        <v>6153</v>
      </c>
      <c r="E3191" t="s">
        <v>137</v>
      </c>
      <c r="F3191" t="s">
        <v>138</v>
      </c>
      <c r="G3191" t="s">
        <v>139</v>
      </c>
      <c r="H3191" t="s">
        <v>140</v>
      </c>
      <c r="I3191" t="s">
        <v>10</v>
      </c>
      <c r="J3191" t="s">
        <v>6154</v>
      </c>
      <c r="K3191">
        <v>48</v>
      </c>
      <c r="L3191">
        <v>16204631</v>
      </c>
      <c r="M3191" t="s">
        <v>2145</v>
      </c>
      <c r="N3191">
        <v>187</v>
      </c>
      <c r="O3191">
        <v>1105155.8341999969</v>
      </c>
      <c r="P3191" s="49" t="s">
        <v>33</v>
      </c>
      <c r="Q3191" s="49">
        <v>7360445</v>
      </c>
      <c r="R3191" s="49">
        <v>32.510452999999998</v>
      </c>
      <c r="S3191" s="49">
        <v>52.540310169999998</v>
      </c>
      <c r="T3191" s="49">
        <v>26.195472578768484</v>
      </c>
      <c r="U3191" s="49" t="s">
        <v>2146</v>
      </c>
      <c r="V3191" s="49">
        <v>0.40628822170719731</v>
      </c>
      <c r="W3191" s="49">
        <v>1.4636172159581</v>
      </c>
      <c r="X3191" s="49">
        <v>2.8030328200558698</v>
      </c>
      <c r="Y3191" s="49">
        <v>43.290577316265697</v>
      </c>
      <c r="Z3191" s="49">
        <v>0.42787999999999998</v>
      </c>
      <c r="AA3191" s="49">
        <v>144.40234570000001</v>
      </c>
      <c r="AB3191" s="49">
        <v>1.7927415840000001</v>
      </c>
      <c r="AC3191" s="51">
        <v>0.62276563761027282</v>
      </c>
      <c r="AD3191" s="53">
        <v>73604.45</v>
      </c>
      <c r="AE3191" s="51">
        <v>15.014796445051854</v>
      </c>
      <c r="AF3191" s="51">
        <v>39.802303135735592</v>
      </c>
      <c r="AG3191" s="51">
        <v>4.0896527496256496</v>
      </c>
      <c r="AH3191" s="51">
        <v>0.17492410038986098</v>
      </c>
      <c r="AI3191" s="51">
        <v>0.10274914835151457</v>
      </c>
      <c r="AJ3191" s="51">
        <v>4.1908088602794429E-2</v>
      </c>
      <c r="AK3191" s="51">
        <v>64.22537003881493</v>
      </c>
      <c r="AL3191" s="51">
        <v>38.131358657258104</v>
      </c>
      <c r="AM3191" s="51">
        <v>90.319381420371769</v>
      </c>
    </row>
    <row r="3192" spans="1:39">
      <c r="A3192" t="s">
        <v>6527</v>
      </c>
      <c r="B3192">
        <v>8</v>
      </c>
      <c r="C3192" t="s">
        <v>6528</v>
      </c>
      <c r="D3192" t="s">
        <v>6153</v>
      </c>
      <c r="E3192" t="s">
        <v>137</v>
      </c>
      <c r="F3192" t="s">
        <v>138</v>
      </c>
      <c r="G3192" t="s">
        <v>139</v>
      </c>
      <c r="H3192" t="s">
        <v>140</v>
      </c>
      <c r="I3192" t="s">
        <v>10</v>
      </c>
      <c r="J3192" t="s">
        <v>6154</v>
      </c>
      <c r="K3192">
        <v>48</v>
      </c>
      <c r="L3192">
        <v>16204631</v>
      </c>
      <c r="M3192" t="s">
        <v>2145</v>
      </c>
      <c r="N3192">
        <v>188</v>
      </c>
      <c r="O3192">
        <v>1111097.5322333302</v>
      </c>
      <c r="P3192" s="49" t="s">
        <v>33</v>
      </c>
      <c r="Q3192" s="49">
        <v>7360445</v>
      </c>
      <c r="R3192" s="49">
        <v>32.510452999999998</v>
      </c>
      <c r="S3192" s="49">
        <v>52.540310169999998</v>
      </c>
      <c r="T3192" s="49">
        <v>26.195472578768484</v>
      </c>
      <c r="U3192" s="49" t="s">
        <v>2146</v>
      </c>
      <c r="V3192" s="49">
        <v>0.40628822170719731</v>
      </c>
      <c r="W3192" s="49">
        <v>1.4636172159581</v>
      </c>
      <c r="X3192" s="49">
        <v>2.8030328200558698</v>
      </c>
      <c r="Y3192" s="49">
        <v>43.290577316265697</v>
      </c>
      <c r="Z3192" s="49">
        <v>0.42787999999999998</v>
      </c>
      <c r="AA3192" s="49">
        <v>144.40234570000001</v>
      </c>
      <c r="AB3192" s="49">
        <v>1.7927415840000001</v>
      </c>
      <c r="AC3192" s="51">
        <v>0.62276563761027282</v>
      </c>
      <c r="AD3192" s="53">
        <v>73604.45</v>
      </c>
      <c r="AE3192" s="51">
        <v>15.095521157122025</v>
      </c>
      <c r="AF3192" s="51">
        <v>40.016294012809439</v>
      </c>
      <c r="AG3192" s="51">
        <v>4.1272088518557499</v>
      </c>
      <c r="AH3192" s="51">
        <v>0.17550328660571765</v>
      </c>
      <c r="AI3192" s="51">
        <v>0.10313820791437127</v>
      </c>
      <c r="AJ3192" s="51">
        <v>4.1908088602794429E-2</v>
      </c>
      <c r="AK3192" s="51">
        <v>64.468559347850629</v>
      </c>
      <c r="AL3192" s="51">
        <v>38.275743014387487</v>
      </c>
      <c r="AM3192" s="51">
        <v>90.661375681313785</v>
      </c>
    </row>
    <row r="3193" spans="1:39">
      <c r="A3193" t="s">
        <v>6529</v>
      </c>
      <c r="B3193">
        <v>8</v>
      </c>
      <c r="C3193" t="s">
        <v>6530</v>
      </c>
      <c r="D3193" t="s">
        <v>6153</v>
      </c>
      <c r="E3193" t="s">
        <v>137</v>
      </c>
      <c r="F3193" t="s">
        <v>138</v>
      </c>
      <c r="G3193" t="s">
        <v>139</v>
      </c>
      <c r="H3193" t="s">
        <v>140</v>
      </c>
      <c r="I3193" t="s">
        <v>10</v>
      </c>
      <c r="J3193" t="s">
        <v>6154</v>
      </c>
      <c r="K3193">
        <v>48</v>
      </c>
      <c r="L3193">
        <v>16204631</v>
      </c>
      <c r="M3193" t="s">
        <v>2145</v>
      </c>
      <c r="N3193">
        <v>189</v>
      </c>
      <c r="O3193">
        <v>1117039.2302666635</v>
      </c>
      <c r="P3193" s="49" t="s">
        <v>33</v>
      </c>
      <c r="Q3193" s="49">
        <v>7360445</v>
      </c>
      <c r="R3193" s="49">
        <v>32.510452999999998</v>
      </c>
      <c r="S3193" s="49">
        <v>52.540310169999998</v>
      </c>
      <c r="T3193" s="49">
        <v>26.195472578768484</v>
      </c>
      <c r="U3193" s="49" t="s">
        <v>2146</v>
      </c>
      <c r="V3193" s="49">
        <v>0.40628822170719731</v>
      </c>
      <c r="W3193" s="49">
        <v>1.4636172159581</v>
      </c>
      <c r="X3193" s="49">
        <v>2.8030328200558698</v>
      </c>
      <c r="Y3193" s="49">
        <v>43.290577316265697</v>
      </c>
      <c r="Z3193" s="49">
        <v>0.42787999999999998</v>
      </c>
      <c r="AA3193" s="49">
        <v>144.40234570000001</v>
      </c>
      <c r="AB3193" s="49">
        <v>1.7927415840000001</v>
      </c>
      <c r="AC3193" s="51">
        <v>0.62276563761027282</v>
      </c>
      <c r="AD3193" s="53">
        <v>73604.45</v>
      </c>
      <c r="AE3193" s="51">
        <v>15.176245869192195</v>
      </c>
      <c r="AF3193" s="51">
        <v>40.230284889883279</v>
      </c>
      <c r="AG3193" s="51">
        <v>4.1648882927131758</v>
      </c>
      <c r="AH3193" s="51">
        <v>0.17607965990262367</v>
      </c>
      <c r="AI3193" s="51">
        <v>0.10352619436111728</v>
      </c>
      <c r="AJ3193" s="51">
        <v>4.1908088602794429E-2</v>
      </c>
      <c r="AK3193" s="51">
        <v>64.711077884618049</v>
      </c>
      <c r="AL3193" s="51">
        <v>38.419729126120636</v>
      </c>
      <c r="AM3193" s="51">
        <v>91.00242664311547</v>
      </c>
    </row>
    <row r="3194" spans="1:39">
      <c r="A3194" t="s">
        <v>6531</v>
      </c>
      <c r="B3194">
        <v>8</v>
      </c>
      <c r="C3194" t="s">
        <v>6532</v>
      </c>
      <c r="D3194" t="s">
        <v>6153</v>
      </c>
      <c r="E3194" t="s">
        <v>137</v>
      </c>
      <c r="F3194" t="s">
        <v>138</v>
      </c>
      <c r="G3194" t="s">
        <v>139</v>
      </c>
      <c r="H3194" t="s">
        <v>140</v>
      </c>
      <c r="I3194" t="s">
        <v>10</v>
      </c>
      <c r="J3194" t="s">
        <v>6154</v>
      </c>
      <c r="K3194">
        <v>48</v>
      </c>
      <c r="L3194">
        <v>16204631</v>
      </c>
      <c r="M3194" t="s">
        <v>2145</v>
      </c>
      <c r="N3194">
        <v>190</v>
      </c>
      <c r="O3194">
        <v>1122980.9282999968</v>
      </c>
      <c r="P3194" s="49" t="s">
        <v>33</v>
      </c>
      <c r="Q3194" s="49">
        <v>7360445</v>
      </c>
      <c r="R3194" s="49">
        <v>32.510452999999998</v>
      </c>
      <c r="S3194" s="49">
        <v>52.540310169999998</v>
      </c>
      <c r="T3194" s="49">
        <v>26.195472578768484</v>
      </c>
      <c r="U3194" s="49" t="s">
        <v>2146</v>
      </c>
      <c r="V3194" s="49">
        <v>0.40628822170719731</v>
      </c>
      <c r="W3194" s="49">
        <v>1.4636172159581</v>
      </c>
      <c r="X3194" s="49">
        <v>2.8030328200558698</v>
      </c>
      <c r="Y3194" s="49">
        <v>43.290577316265697</v>
      </c>
      <c r="Z3194" s="49">
        <v>0.42787999999999998</v>
      </c>
      <c r="AA3194" s="49">
        <v>144.40234570000001</v>
      </c>
      <c r="AB3194" s="49">
        <v>1.7927415840000001</v>
      </c>
      <c r="AC3194" s="51">
        <v>0.62276563761027282</v>
      </c>
      <c r="AD3194" s="53">
        <v>73604.45</v>
      </c>
      <c r="AE3194" s="51">
        <v>15.256970581262367</v>
      </c>
      <c r="AF3194" s="51">
        <v>40.444275766957126</v>
      </c>
      <c r="AG3194" s="51">
        <v>4.2026904709805155</v>
      </c>
      <c r="AH3194" s="51">
        <v>0.1766532236525874</v>
      </c>
      <c r="AI3194" s="51">
        <v>0.10391310986001394</v>
      </c>
      <c r="AJ3194" s="51">
        <v>4.1908088602794429E-2</v>
      </c>
      <c r="AK3194" s="51">
        <v>64.952927004431444</v>
      </c>
      <c r="AL3194" s="51">
        <v>38.563317797123602</v>
      </c>
      <c r="AM3194" s="51">
        <v>91.342536211739301</v>
      </c>
    </row>
    <row r="3195" spans="1:39">
      <c r="A3195" t="s">
        <v>6533</v>
      </c>
      <c r="B3195">
        <v>8</v>
      </c>
      <c r="C3195" t="s">
        <v>6534</v>
      </c>
      <c r="D3195" t="s">
        <v>6153</v>
      </c>
      <c r="E3195" t="s">
        <v>137</v>
      </c>
      <c r="F3195" t="s">
        <v>138</v>
      </c>
      <c r="G3195" t="s">
        <v>139</v>
      </c>
      <c r="H3195" t="s">
        <v>140</v>
      </c>
      <c r="I3195" t="s">
        <v>10</v>
      </c>
      <c r="J3195" t="s">
        <v>6154</v>
      </c>
      <c r="K3195">
        <v>48</v>
      </c>
      <c r="L3195">
        <v>16204631</v>
      </c>
      <c r="M3195" t="s">
        <v>2145</v>
      </c>
      <c r="N3195">
        <v>191</v>
      </c>
      <c r="O3195">
        <v>1128922.6263333301</v>
      </c>
      <c r="P3195" s="49" t="s">
        <v>33</v>
      </c>
      <c r="Q3195" s="49">
        <v>7360445</v>
      </c>
      <c r="R3195" s="49">
        <v>32.510452999999998</v>
      </c>
      <c r="S3195" s="49">
        <v>52.540310169999998</v>
      </c>
      <c r="T3195" s="49">
        <v>26.195472578768484</v>
      </c>
      <c r="U3195" s="49" t="s">
        <v>2146</v>
      </c>
      <c r="V3195" s="49">
        <v>0.40628822170719731</v>
      </c>
      <c r="W3195" s="49">
        <v>1.4636172159581</v>
      </c>
      <c r="X3195" s="49">
        <v>2.8030328200558698</v>
      </c>
      <c r="Y3195" s="49">
        <v>43.290577316265697</v>
      </c>
      <c r="Z3195" s="49">
        <v>0.42787999999999998</v>
      </c>
      <c r="AA3195" s="49">
        <v>144.40234570000001</v>
      </c>
      <c r="AB3195" s="49">
        <v>1.7927415840000001</v>
      </c>
      <c r="AC3195" s="51">
        <v>0.62276563761027282</v>
      </c>
      <c r="AD3195" s="53">
        <v>73604.45</v>
      </c>
      <c r="AE3195" s="51">
        <v>15.337695293332537</v>
      </c>
      <c r="AF3195" s="51">
        <v>40.658266644030974</v>
      </c>
      <c r="AG3195" s="51">
        <v>4.2406147861566277</v>
      </c>
      <c r="AH3195" s="51">
        <v>0.17722398120282795</v>
      </c>
      <c r="AI3195" s="51">
        <v>0.10429895655129191</v>
      </c>
      <c r="AJ3195" s="51">
        <v>4.1908088602794429E-2</v>
      </c>
      <c r="AK3195" s="51">
        <v>65.194108045083993</v>
      </c>
      <c r="AL3195" s="51">
        <v>38.706509821659928</v>
      </c>
      <c r="AM3195" s="51">
        <v>91.681706268508051</v>
      </c>
    </row>
    <row r="3196" spans="1:39">
      <c r="A3196" t="s">
        <v>6535</v>
      </c>
      <c r="B3196">
        <v>8</v>
      </c>
      <c r="C3196" t="s">
        <v>6536</v>
      </c>
      <c r="D3196" t="s">
        <v>6153</v>
      </c>
      <c r="E3196" t="s">
        <v>137</v>
      </c>
      <c r="F3196" t="s">
        <v>138</v>
      </c>
      <c r="G3196" t="s">
        <v>139</v>
      </c>
      <c r="H3196" t="s">
        <v>140</v>
      </c>
      <c r="I3196" t="s">
        <v>10</v>
      </c>
      <c r="J3196" t="s">
        <v>6154</v>
      </c>
      <c r="K3196">
        <v>48</v>
      </c>
      <c r="L3196">
        <v>16204631</v>
      </c>
      <c r="M3196" t="s">
        <v>2145</v>
      </c>
      <c r="N3196">
        <v>192</v>
      </c>
      <c r="O3196">
        <v>1134864.3243666633</v>
      </c>
      <c r="P3196" s="49" t="s">
        <v>33</v>
      </c>
      <c r="Q3196" s="49">
        <v>7360445</v>
      </c>
      <c r="R3196" s="49">
        <v>32.510452999999998</v>
      </c>
      <c r="S3196" s="49">
        <v>52.540310169999998</v>
      </c>
      <c r="T3196" s="49">
        <v>26.195472578768484</v>
      </c>
      <c r="U3196" s="49" t="s">
        <v>2146</v>
      </c>
      <c r="V3196" s="49">
        <v>0.40628822170719731</v>
      </c>
      <c r="W3196" s="49">
        <v>1.4636172159581</v>
      </c>
      <c r="X3196" s="49">
        <v>2.8030328200558698</v>
      </c>
      <c r="Y3196" s="49">
        <v>43.290577316265697</v>
      </c>
      <c r="Z3196" s="49">
        <v>0.42787999999999998</v>
      </c>
      <c r="AA3196" s="49">
        <v>144.40234570000001</v>
      </c>
      <c r="AB3196" s="49">
        <v>1.7927415840000001</v>
      </c>
      <c r="AC3196" s="51">
        <v>0.62276563761027282</v>
      </c>
      <c r="AD3196" s="53">
        <v>73604.45</v>
      </c>
      <c r="AE3196" s="51">
        <v>15.418420005402709</v>
      </c>
      <c r="AF3196" s="51">
        <v>40.872257521104821</v>
      </c>
      <c r="AG3196" s="51">
        <v>4.2786606384515764</v>
      </c>
      <c r="AH3196" s="51">
        <v>0.1777919358768705</v>
      </c>
      <c r="AI3196" s="51">
        <v>0.10468373654776091</v>
      </c>
      <c r="AJ3196" s="51">
        <v>4.1908088602794429E-2</v>
      </c>
      <c r="AK3196" s="51">
        <v>65.434622327228794</v>
      </c>
      <c r="AL3196" s="51">
        <v>38.84930598381694</v>
      </c>
      <c r="AM3196" s="51">
        <v>92.019938670640656</v>
      </c>
    </row>
    <row r="3197" spans="1:39">
      <c r="A3197" t="s">
        <v>6537</v>
      </c>
      <c r="B3197">
        <v>8</v>
      </c>
      <c r="C3197" t="s">
        <v>6538</v>
      </c>
      <c r="D3197" t="s">
        <v>6153</v>
      </c>
      <c r="E3197" t="s">
        <v>137</v>
      </c>
      <c r="F3197" t="s">
        <v>138</v>
      </c>
      <c r="G3197" t="s">
        <v>139</v>
      </c>
      <c r="H3197" t="s">
        <v>140</v>
      </c>
      <c r="I3197" t="s">
        <v>10</v>
      </c>
      <c r="J3197" t="s">
        <v>6154</v>
      </c>
      <c r="K3197">
        <v>48</v>
      </c>
      <c r="L3197">
        <v>16204631</v>
      </c>
      <c r="M3197" t="s">
        <v>2145</v>
      </c>
      <c r="N3197">
        <v>193</v>
      </c>
      <c r="O3197">
        <v>1140806.0223999966</v>
      </c>
      <c r="P3197" s="49" t="s">
        <v>33</v>
      </c>
      <c r="Q3197" s="49">
        <v>7360445</v>
      </c>
      <c r="R3197" s="49">
        <v>32.510452999999998</v>
      </c>
      <c r="S3197" s="49">
        <v>52.540310169999998</v>
      </c>
      <c r="T3197" s="49">
        <v>26.195472578768484</v>
      </c>
      <c r="U3197" s="49" t="s">
        <v>2146</v>
      </c>
      <c r="V3197" s="49">
        <v>0.40628822170719731</v>
      </c>
      <c r="W3197" s="49">
        <v>1.4636172159581</v>
      </c>
      <c r="X3197" s="49">
        <v>2.8030328200558698</v>
      </c>
      <c r="Y3197" s="49">
        <v>43.290577316265697</v>
      </c>
      <c r="Z3197" s="49">
        <v>0.42787999999999998</v>
      </c>
      <c r="AA3197" s="49">
        <v>144.40234570000001</v>
      </c>
      <c r="AB3197" s="49">
        <v>1.7927415840000001</v>
      </c>
      <c r="AC3197" s="51">
        <v>0.62276563761027282</v>
      </c>
      <c r="AD3197" s="53">
        <v>73604.45</v>
      </c>
      <c r="AE3197" s="51">
        <v>15.499144717472879</v>
      </c>
      <c r="AF3197" s="51">
        <v>41.086248398178668</v>
      </c>
      <c r="AG3197" s="51">
        <v>4.3168274287817425</v>
      </c>
      <c r="AH3197" s="51">
        <v>0.17835709097540148</v>
      </c>
      <c r="AI3197" s="51">
        <v>0.10506745193540487</v>
      </c>
      <c r="AJ3197" s="51">
        <v>4.1908088602794429E-2</v>
      </c>
      <c r="AK3197" s="51">
        <v>65.674471154751046</v>
      </c>
      <c r="AL3197" s="51">
        <v>38.991707057726622</v>
      </c>
      <c r="AM3197" s="51">
        <v>92.357235251775492</v>
      </c>
    </row>
    <row r="3198" spans="1:39">
      <c r="A3198" t="s">
        <v>6539</v>
      </c>
      <c r="B3198">
        <v>8</v>
      </c>
      <c r="C3198" t="s">
        <v>6540</v>
      </c>
      <c r="D3198" t="s">
        <v>6153</v>
      </c>
      <c r="E3198" t="s">
        <v>137</v>
      </c>
      <c r="F3198" t="s">
        <v>138</v>
      </c>
      <c r="G3198" t="s">
        <v>139</v>
      </c>
      <c r="H3198" t="s">
        <v>140</v>
      </c>
      <c r="I3198" t="s">
        <v>10</v>
      </c>
      <c r="J3198" t="s">
        <v>6154</v>
      </c>
      <c r="K3198">
        <v>48</v>
      </c>
      <c r="L3198">
        <v>16204631</v>
      </c>
      <c r="M3198" t="s">
        <v>2145</v>
      </c>
      <c r="N3198">
        <v>194</v>
      </c>
      <c r="O3198">
        <v>1146747.7204333299</v>
      </c>
      <c r="P3198" s="49" t="s">
        <v>33</v>
      </c>
      <c r="Q3198" s="49">
        <v>7360445</v>
      </c>
      <c r="R3198" s="49">
        <v>32.510452999999998</v>
      </c>
      <c r="S3198" s="49">
        <v>52.540310169999998</v>
      </c>
      <c r="T3198" s="49">
        <v>26.195472578768484</v>
      </c>
      <c r="U3198" s="49" t="s">
        <v>2146</v>
      </c>
      <c r="V3198" s="49">
        <v>0.40628822170719731</v>
      </c>
      <c r="W3198" s="49">
        <v>1.4636172159581</v>
      </c>
      <c r="X3198" s="49">
        <v>2.8030328200558698</v>
      </c>
      <c r="Y3198" s="49">
        <v>43.290577316265697</v>
      </c>
      <c r="Z3198" s="49">
        <v>0.42787999999999998</v>
      </c>
      <c r="AA3198" s="49">
        <v>144.40234570000001</v>
      </c>
      <c r="AB3198" s="49">
        <v>1.7927415840000001</v>
      </c>
      <c r="AC3198" s="51">
        <v>0.62276563761027282</v>
      </c>
      <c r="AD3198" s="53">
        <v>73604.45</v>
      </c>
      <c r="AE3198" s="51">
        <v>15.57986942954305</v>
      </c>
      <c r="AF3198" s="51">
        <v>41.300239275252515</v>
      </c>
      <c r="AG3198" s="51">
        <v>4.3551145587651812</v>
      </c>
      <c r="AH3198" s="51">
        <v>0.17891944977741239</v>
      </c>
      <c r="AI3198" s="51">
        <v>0.10545010477396449</v>
      </c>
      <c r="AJ3198" s="51">
        <v>4.1908088602794429E-2</v>
      </c>
      <c r="AK3198" s="51">
        <v>65.91365581513206</v>
      </c>
      <c r="AL3198" s="51">
        <v>39.133713807781788</v>
      </c>
      <c r="AM3198" s="51">
        <v>92.693597822482332</v>
      </c>
    </row>
    <row r="3199" spans="1:39">
      <c r="A3199" t="s">
        <v>6541</v>
      </c>
      <c r="B3199">
        <v>8</v>
      </c>
      <c r="C3199" t="s">
        <v>6542</v>
      </c>
      <c r="D3199" t="s">
        <v>6153</v>
      </c>
      <c r="E3199" t="s">
        <v>137</v>
      </c>
      <c r="F3199" t="s">
        <v>138</v>
      </c>
      <c r="G3199" t="s">
        <v>139</v>
      </c>
      <c r="H3199" t="s">
        <v>140</v>
      </c>
      <c r="I3199" t="s">
        <v>10</v>
      </c>
      <c r="J3199" t="s">
        <v>6154</v>
      </c>
      <c r="K3199">
        <v>48</v>
      </c>
      <c r="L3199">
        <v>16204631</v>
      </c>
      <c r="M3199" t="s">
        <v>2145</v>
      </c>
      <c r="N3199">
        <v>195</v>
      </c>
      <c r="O3199">
        <v>1152689.4184666632</v>
      </c>
      <c r="P3199" s="49" t="s">
        <v>33</v>
      </c>
      <c r="Q3199" s="49">
        <v>7360445</v>
      </c>
      <c r="R3199" s="49">
        <v>32.510452999999998</v>
      </c>
      <c r="S3199" s="49">
        <v>52.540310169999998</v>
      </c>
      <c r="T3199" s="49">
        <v>26.195472578768484</v>
      </c>
      <c r="U3199" s="49" t="s">
        <v>2146</v>
      </c>
      <c r="V3199" s="49">
        <v>0.40628822170719731</v>
      </c>
      <c r="W3199" s="49">
        <v>1.4636172159581</v>
      </c>
      <c r="X3199" s="49">
        <v>2.8030328200558698</v>
      </c>
      <c r="Y3199" s="49">
        <v>43.290577316265697</v>
      </c>
      <c r="Z3199" s="49">
        <v>0.42787999999999998</v>
      </c>
      <c r="AA3199" s="49">
        <v>144.40234570000001</v>
      </c>
      <c r="AB3199" s="49">
        <v>1.7927415840000001</v>
      </c>
      <c r="AC3199" s="51">
        <v>0.62276563761027282</v>
      </c>
      <c r="AD3199" s="53">
        <v>73604.45</v>
      </c>
      <c r="AE3199" s="51">
        <v>15.660594141613222</v>
      </c>
      <c r="AF3199" s="51">
        <v>41.514230152326363</v>
      </c>
      <c r="AG3199" s="51">
        <v>4.3935214307171622</v>
      </c>
      <c r="AH3199" s="51">
        <v>0.17947901554105494</v>
      </c>
      <c r="AI3199" s="51">
        <v>0.1058316970975062</v>
      </c>
      <c r="AJ3199" s="51">
        <v>4.1908088602794429E-2</v>
      </c>
      <c r="AK3199" s="51">
        <v>66.152177579804928</v>
      </c>
      <c r="AL3199" s="51">
        <v>39.275326988847254</v>
      </c>
      <c r="AM3199" s="51">
        <v>93.029028170762601</v>
      </c>
    </row>
    <row r="3200" spans="1:39">
      <c r="A3200" t="s">
        <v>6543</v>
      </c>
      <c r="B3200">
        <v>8</v>
      </c>
      <c r="C3200" t="s">
        <v>6544</v>
      </c>
      <c r="D3200" t="s">
        <v>6153</v>
      </c>
      <c r="E3200" t="s">
        <v>137</v>
      </c>
      <c r="F3200" t="s">
        <v>138</v>
      </c>
      <c r="G3200" t="s">
        <v>139</v>
      </c>
      <c r="H3200" t="s">
        <v>140</v>
      </c>
      <c r="I3200" t="s">
        <v>10</v>
      </c>
      <c r="J3200" t="s">
        <v>6154</v>
      </c>
      <c r="K3200">
        <v>48</v>
      </c>
      <c r="L3200">
        <v>16204631</v>
      </c>
      <c r="M3200" t="s">
        <v>2145</v>
      </c>
      <c r="N3200">
        <v>196</v>
      </c>
      <c r="O3200">
        <v>1158631.1164999965</v>
      </c>
      <c r="P3200" s="49" t="s">
        <v>33</v>
      </c>
      <c r="Q3200" s="49">
        <v>7360445</v>
      </c>
      <c r="R3200" s="49">
        <v>32.510452999999998</v>
      </c>
      <c r="S3200" s="49">
        <v>52.540310169999998</v>
      </c>
      <c r="T3200" s="49">
        <v>26.195472578768484</v>
      </c>
      <c r="U3200" s="49" t="s">
        <v>2146</v>
      </c>
      <c r="V3200" s="49">
        <v>0.40628822170719731</v>
      </c>
      <c r="W3200" s="49">
        <v>1.4636172159581</v>
      </c>
      <c r="X3200" s="49">
        <v>2.8030328200558698</v>
      </c>
      <c r="Y3200" s="49">
        <v>43.290577316265697</v>
      </c>
      <c r="Z3200" s="49">
        <v>0.42787999999999998</v>
      </c>
      <c r="AA3200" s="49">
        <v>144.40234570000001</v>
      </c>
      <c r="AB3200" s="49">
        <v>1.7927415840000001</v>
      </c>
      <c r="AC3200" s="51">
        <v>0.62276563761027282</v>
      </c>
      <c r="AD3200" s="53">
        <v>73604.45</v>
      </c>
      <c r="AE3200" s="51">
        <v>15.741318853683392</v>
      </c>
      <c r="AF3200" s="51">
        <v>41.728221029400203</v>
      </c>
      <c r="AG3200" s="51">
        <v>4.4320474476458873</v>
      </c>
      <c r="AH3200" s="51">
        <v>0.1800357915044728</v>
      </c>
      <c r="AI3200" s="51">
        <v>0.10621223091497781</v>
      </c>
      <c r="AJ3200" s="51">
        <v>4.1908088602794429E-2</v>
      </c>
      <c r="AK3200" s="51">
        <v>66.390037704501879</v>
      </c>
      <c r="AL3200" s="51">
        <v>39.416547346466032</v>
      </c>
      <c r="AM3200" s="51">
        <v>93.363528062537725</v>
      </c>
    </row>
    <row r="3201" spans="1:39">
      <c r="A3201" t="s">
        <v>6545</v>
      </c>
      <c r="B3201">
        <v>8</v>
      </c>
      <c r="C3201" t="s">
        <v>6546</v>
      </c>
      <c r="D3201" t="s">
        <v>6153</v>
      </c>
      <c r="E3201" t="s">
        <v>137</v>
      </c>
      <c r="F3201" t="s">
        <v>138</v>
      </c>
      <c r="G3201" t="s">
        <v>139</v>
      </c>
      <c r="H3201" t="s">
        <v>140</v>
      </c>
      <c r="I3201" t="s">
        <v>10</v>
      </c>
      <c r="J3201" t="s">
        <v>6154</v>
      </c>
      <c r="K3201">
        <v>48</v>
      </c>
      <c r="L3201">
        <v>16204631</v>
      </c>
      <c r="M3201" t="s">
        <v>2145</v>
      </c>
      <c r="N3201">
        <v>197</v>
      </c>
      <c r="O3201">
        <v>1164572.8145333298</v>
      </c>
      <c r="P3201" s="49" t="s">
        <v>33</v>
      </c>
      <c r="Q3201" s="49">
        <v>7360445</v>
      </c>
      <c r="R3201" s="49">
        <v>32.510452999999998</v>
      </c>
      <c r="S3201" s="49">
        <v>52.540310169999998</v>
      </c>
      <c r="T3201" s="49">
        <v>26.195472578768484</v>
      </c>
      <c r="U3201" s="49" t="s">
        <v>2146</v>
      </c>
      <c r="V3201" s="49">
        <v>0.40628822170719731</v>
      </c>
      <c r="W3201" s="49">
        <v>1.4636172159581</v>
      </c>
      <c r="X3201" s="49">
        <v>2.8030328200558698</v>
      </c>
      <c r="Y3201" s="49">
        <v>43.290577316265697</v>
      </c>
      <c r="Z3201" s="49">
        <v>0.42787999999999998</v>
      </c>
      <c r="AA3201" s="49">
        <v>144.40234570000001</v>
      </c>
      <c r="AB3201" s="49">
        <v>1.7927415840000001</v>
      </c>
      <c r="AC3201" s="51">
        <v>0.62276563761027282</v>
      </c>
      <c r="AD3201" s="53">
        <v>73604.45</v>
      </c>
      <c r="AE3201" s="51">
        <v>15.822043565753564</v>
      </c>
      <c r="AF3201" s="51">
        <v>41.942211906474057</v>
      </c>
      <c r="AG3201" s="51">
        <v>4.4706920132484482</v>
      </c>
      <c r="AH3201" s="51">
        <v>0.18058978088689068</v>
      </c>
      <c r="AI3201" s="51">
        <v>0.10659170821075288</v>
      </c>
      <c r="AJ3201" s="51">
        <v>4.1908088602794429E-2</v>
      </c>
      <c r="AK3201" s="51">
        <v>66.627237429594516</v>
      </c>
      <c r="AL3201" s="51">
        <v>39.557375617061346</v>
      </c>
      <c r="AM3201" s="51">
        <v>93.697099242127706</v>
      </c>
    </row>
    <row r="3202" spans="1:39">
      <c r="A3202" t="s">
        <v>6547</v>
      </c>
      <c r="B3202">
        <v>8</v>
      </c>
      <c r="C3202" t="s">
        <v>6548</v>
      </c>
      <c r="D3202" t="s">
        <v>6153</v>
      </c>
      <c r="E3202" t="s">
        <v>137</v>
      </c>
      <c r="F3202" t="s">
        <v>138</v>
      </c>
      <c r="G3202" t="s">
        <v>139</v>
      </c>
      <c r="H3202" t="s">
        <v>140</v>
      </c>
      <c r="I3202" t="s">
        <v>10</v>
      </c>
      <c r="J3202" t="s">
        <v>6154</v>
      </c>
      <c r="K3202">
        <v>48</v>
      </c>
      <c r="L3202">
        <v>16204631</v>
      </c>
      <c r="M3202" t="s">
        <v>2145</v>
      </c>
      <c r="N3202">
        <v>198</v>
      </c>
      <c r="O3202">
        <v>1170514.5125666631</v>
      </c>
      <c r="P3202" s="49" t="s">
        <v>33</v>
      </c>
      <c r="Q3202" s="49">
        <v>7360445</v>
      </c>
      <c r="R3202" s="49">
        <v>32.510452999999998</v>
      </c>
      <c r="S3202" s="49">
        <v>52.540310169999998</v>
      </c>
      <c r="T3202" s="49">
        <v>26.195472578768484</v>
      </c>
      <c r="U3202" s="49" t="s">
        <v>2146</v>
      </c>
      <c r="V3202" s="49">
        <v>0.40628822170719731</v>
      </c>
      <c r="W3202" s="49">
        <v>1.4636172159581</v>
      </c>
      <c r="X3202" s="49">
        <v>2.8030328200558698</v>
      </c>
      <c r="Y3202" s="49">
        <v>43.290577316265697</v>
      </c>
      <c r="Z3202" s="49">
        <v>0.42787999999999998</v>
      </c>
      <c r="AA3202" s="49">
        <v>144.40234570000001</v>
      </c>
      <c r="AB3202" s="49">
        <v>1.7927415840000001</v>
      </c>
      <c r="AC3202" s="51">
        <v>0.62276563761027282</v>
      </c>
      <c r="AD3202" s="53">
        <v>73604.45</v>
      </c>
      <c r="AE3202" s="51">
        <v>15.902768277823734</v>
      </c>
      <c r="AF3202" s="51">
        <v>42.156202783547897</v>
      </c>
      <c r="AG3202" s="51">
        <v>4.5094545319069326</v>
      </c>
      <c r="AH3202" s="51">
        <v>0.18114098688940311</v>
      </c>
      <c r="AI3202" s="51">
        <v>0.10697013094516226</v>
      </c>
      <c r="AJ3202" s="51">
        <v>4.1908088602794429E-2</v>
      </c>
      <c r="AK3202" s="51">
        <v>66.863777980426107</v>
      </c>
      <c r="AL3202" s="51">
        <v>39.697812528133923</v>
      </c>
      <c r="AM3202" s="51">
        <v>94.029743432718291</v>
      </c>
    </row>
    <row r="3203" spans="1:39">
      <c r="A3203" t="s">
        <v>6549</v>
      </c>
      <c r="B3203">
        <v>8</v>
      </c>
      <c r="C3203" t="s">
        <v>6550</v>
      </c>
      <c r="D3203" t="s">
        <v>6153</v>
      </c>
      <c r="E3203" t="s">
        <v>137</v>
      </c>
      <c r="F3203" t="s">
        <v>138</v>
      </c>
      <c r="G3203" t="s">
        <v>139</v>
      </c>
      <c r="H3203" t="s">
        <v>140</v>
      </c>
      <c r="I3203" t="s">
        <v>10</v>
      </c>
      <c r="J3203" t="s">
        <v>6154</v>
      </c>
      <c r="K3203">
        <v>48</v>
      </c>
      <c r="L3203">
        <v>16204631</v>
      </c>
      <c r="M3203" t="s">
        <v>2145</v>
      </c>
      <c r="N3203">
        <v>199</v>
      </c>
      <c r="O3203">
        <v>1176456.2105999964</v>
      </c>
      <c r="P3203" s="49" t="s">
        <v>33</v>
      </c>
      <c r="Q3203" s="49">
        <v>7360445</v>
      </c>
      <c r="R3203" s="49">
        <v>32.510452999999998</v>
      </c>
      <c r="S3203" s="49">
        <v>52.540310169999998</v>
      </c>
      <c r="T3203" s="49">
        <v>26.195472578768484</v>
      </c>
      <c r="U3203" s="49" t="s">
        <v>2146</v>
      </c>
      <c r="V3203" s="49">
        <v>0.40628822170719731</v>
      </c>
      <c r="W3203" s="49">
        <v>1.4636172159581</v>
      </c>
      <c r="X3203" s="49">
        <v>2.8030328200558698</v>
      </c>
      <c r="Y3203" s="49">
        <v>43.290577316265697</v>
      </c>
      <c r="Z3203" s="49">
        <v>0.42787999999999998</v>
      </c>
      <c r="AA3203" s="49">
        <v>144.40234570000001</v>
      </c>
      <c r="AB3203" s="49">
        <v>1.7927415840000001</v>
      </c>
      <c r="AC3203" s="51">
        <v>0.62276563761027282</v>
      </c>
      <c r="AD3203" s="53">
        <v>73604.45</v>
      </c>
      <c r="AE3203" s="51">
        <v>15.983492989893906</v>
      </c>
      <c r="AF3203" s="51">
        <v>42.370193660621744</v>
      </c>
      <c r="AG3203" s="51">
        <v>4.5483344086847159</v>
      </c>
      <c r="AH3203" s="51">
        <v>0.18168941269569222</v>
      </c>
      <c r="AI3203" s="51">
        <v>0.10734750105501342</v>
      </c>
      <c r="AJ3203" s="51">
        <v>4.1908088602794429E-2</v>
      </c>
      <c r="AK3203" s="51">
        <v>67.099660567636093</v>
      </c>
      <c r="AL3203" s="51">
        <v>39.837858798454675</v>
      </c>
      <c r="AM3203" s="51">
        <v>94.361462336817524</v>
      </c>
    </row>
    <row r="3204" spans="1:39">
      <c r="A3204" t="s">
        <v>6551</v>
      </c>
      <c r="B3204">
        <v>8</v>
      </c>
      <c r="C3204" t="s">
        <v>6552</v>
      </c>
      <c r="D3204" t="s">
        <v>6153</v>
      </c>
      <c r="E3204" t="s">
        <v>137</v>
      </c>
      <c r="F3204" t="s">
        <v>138</v>
      </c>
      <c r="G3204" t="s">
        <v>139</v>
      </c>
      <c r="H3204" t="s">
        <v>140</v>
      </c>
      <c r="I3204" t="s">
        <v>10</v>
      </c>
      <c r="J3204" t="s">
        <v>6154</v>
      </c>
      <c r="K3204">
        <v>48</v>
      </c>
      <c r="L3204">
        <v>16204631</v>
      </c>
      <c r="M3204" t="s">
        <v>2145</v>
      </c>
      <c r="N3204">
        <v>200</v>
      </c>
      <c r="O3204">
        <v>1182397.9086333297</v>
      </c>
      <c r="P3204" s="49" t="s">
        <v>33</v>
      </c>
      <c r="Q3204" s="49">
        <v>7360445</v>
      </c>
      <c r="R3204" s="49">
        <v>32.510452999999998</v>
      </c>
      <c r="S3204" s="49">
        <v>52.540310169999998</v>
      </c>
      <c r="T3204" s="49">
        <v>26.195472578768484</v>
      </c>
      <c r="U3204" s="49" t="s">
        <v>2146</v>
      </c>
      <c r="V3204" s="49">
        <v>0.40628822170719731</v>
      </c>
      <c r="W3204" s="49">
        <v>1.4636172159581</v>
      </c>
      <c r="X3204" s="49">
        <v>2.8030328200558698</v>
      </c>
      <c r="Y3204" s="49">
        <v>43.290577316265697</v>
      </c>
      <c r="Z3204" s="49">
        <v>0.42787999999999998</v>
      </c>
      <c r="AA3204" s="49">
        <v>144.40234570000001</v>
      </c>
      <c r="AB3204" s="49">
        <v>1.7927415840000001</v>
      </c>
      <c r="AC3204" s="51">
        <v>0.62276563761027282</v>
      </c>
      <c r="AD3204" s="53">
        <v>73604.45</v>
      </c>
      <c r="AE3204" s="51">
        <v>16.064217701964076</v>
      </c>
      <c r="AF3204" s="51">
        <v>42.584184537695592</v>
      </c>
      <c r="AG3204" s="51">
        <v>4.5873310493229642</v>
      </c>
      <c r="AH3204" s="51">
        <v>0.18223506147316132</v>
      </c>
      <c r="AI3204" s="51">
        <v>0.1077238204540996</v>
      </c>
      <c r="AJ3204" s="51">
        <v>4.1908088602794429E-2</v>
      </c>
      <c r="AK3204" s="51">
        <v>67.334886387478505</v>
      </c>
      <c r="AL3204" s="51">
        <v>39.9775151382537</v>
      </c>
      <c r="AM3204" s="51">
        <v>94.692257636703332</v>
      </c>
    </row>
    <row r="3205" spans="1:39">
      <c r="A3205" t="s">
        <v>6553</v>
      </c>
      <c r="B3205">
        <v>8</v>
      </c>
      <c r="C3205" t="s">
        <v>6554</v>
      </c>
      <c r="D3205" t="s">
        <v>6153</v>
      </c>
      <c r="E3205" t="s">
        <v>137</v>
      </c>
      <c r="F3205" t="s">
        <v>138</v>
      </c>
      <c r="G3205" t="s">
        <v>139</v>
      </c>
      <c r="H3205" t="s">
        <v>140</v>
      </c>
      <c r="I3205" t="s">
        <v>10</v>
      </c>
      <c r="J3205" t="s">
        <v>6154</v>
      </c>
      <c r="K3205">
        <v>48</v>
      </c>
      <c r="L3205">
        <v>16204631</v>
      </c>
      <c r="M3205" t="s">
        <v>2145</v>
      </c>
      <c r="N3205">
        <v>201</v>
      </c>
      <c r="O3205">
        <v>1188339.606666663</v>
      </c>
      <c r="P3205" s="49" t="s">
        <v>33</v>
      </c>
      <c r="Q3205" s="49">
        <v>7360445</v>
      </c>
      <c r="R3205" s="49">
        <v>32.510452999999998</v>
      </c>
      <c r="S3205" s="49">
        <v>52.540310169999998</v>
      </c>
      <c r="T3205" s="49">
        <v>26.195472578768484</v>
      </c>
      <c r="U3205" s="49" t="s">
        <v>2146</v>
      </c>
      <c r="V3205" s="49">
        <v>0.40628822170719731</v>
      </c>
      <c r="W3205" s="49">
        <v>1.4636172159581</v>
      </c>
      <c r="X3205" s="49">
        <v>2.8030328200558698</v>
      </c>
      <c r="Y3205" s="49">
        <v>43.290577316265697</v>
      </c>
      <c r="Z3205" s="49">
        <v>0.42787999999999998</v>
      </c>
      <c r="AA3205" s="49">
        <v>144.40234570000001</v>
      </c>
      <c r="AB3205" s="49">
        <v>1.7927415840000001</v>
      </c>
      <c r="AC3205" s="51">
        <v>0.62276563761027282</v>
      </c>
      <c r="AD3205" s="53">
        <v>73604.45</v>
      </c>
      <c r="AE3205" s="51">
        <v>16.144942414034247</v>
      </c>
      <c r="AF3205" s="51">
        <v>42.798175414769439</v>
      </c>
      <c r="AG3205" s="51">
        <v>4.6264438602372548</v>
      </c>
      <c r="AH3205" s="51">
        <v>0.18277793637339501</v>
      </c>
      <c r="AI3205" s="51">
        <v>0.10809909103369607</v>
      </c>
      <c r="AJ3205" s="51">
        <v>4.1908088602794429E-2</v>
      </c>
      <c r="AK3205" s="51">
        <v>67.569456622132023</v>
      </c>
      <c r="AL3205" s="51">
        <v>40.116782249404395</v>
      </c>
      <c r="AM3205" s="51">
        <v>95.022130994859651</v>
      </c>
    </row>
    <row r="3206" spans="1:39">
      <c r="A3206" t="s">
        <v>6555</v>
      </c>
      <c r="B3206">
        <v>8</v>
      </c>
      <c r="C3206" t="s">
        <v>6556</v>
      </c>
      <c r="D3206" t="s">
        <v>6153</v>
      </c>
      <c r="E3206" t="s">
        <v>137</v>
      </c>
      <c r="F3206" t="s">
        <v>138</v>
      </c>
      <c r="G3206" t="s">
        <v>139</v>
      </c>
      <c r="H3206" t="s">
        <v>140</v>
      </c>
      <c r="I3206" t="s">
        <v>10</v>
      </c>
      <c r="J3206" t="s">
        <v>6154</v>
      </c>
      <c r="K3206">
        <v>48</v>
      </c>
      <c r="L3206">
        <v>16204631</v>
      </c>
      <c r="M3206" t="s">
        <v>2145</v>
      </c>
      <c r="N3206">
        <v>202</v>
      </c>
      <c r="O3206">
        <v>1194281.3046999963</v>
      </c>
      <c r="P3206" s="49" t="s">
        <v>33</v>
      </c>
      <c r="Q3206" s="49">
        <v>7360445</v>
      </c>
      <c r="R3206" s="49">
        <v>32.510452999999998</v>
      </c>
      <c r="S3206" s="49">
        <v>52.540310169999998</v>
      </c>
      <c r="T3206" s="49">
        <v>26.195472578768484</v>
      </c>
      <c r="U3206" s="49" t="s">
        <v>2146</v>
      </c>
      <c r="V3206" s="49">
        <v>0.40628822170719731</v>
      </c>
      <c r="W3206" s="49">
        <v>1.4636172159581</v>
      </c>
      <c r="X3206" s="49">
        <v>2.8030328200558698</v>
      </c>
      <c r="Y3206" s="49">
        <v>43.290577316265697</v>
      </c>
      <c r="Z3206" s="49">
        <v>0.42787999999999998</v>
      </c>
      <c r="AA3206" s="49">
        <v>144.40234570000001</v>
      </c>
      <c r="AB3206" s="49">
        <v>1.7927415840000001</v>
      </c>
      <c r="AC3206" s="51">
        <v>0.62276563761027282</v>
      </c>
      <c r="AD3206" s="53">
        <v>73604.45</v>
      </c>
      <c r="AE3206" s="51">
        <v>16.225667126104419</v>
      </c>
      <c r="AF3206" s="51">
        <v>43.012166291843286</v>
      </c>
      <c r="AG3206" s="51">
        <v>4.6656722485144417</v>
      </c>
      <c r="AH3206" s="51">
        <v>0.18331804053333245</v>
      </c>
      <c r="AI3206" s="51">
        <v>0.10847331466304749</v>
      </c>
      <c r="AJ3206" s="51">
        <v>4.1908088602794429E-2</v>
      </c>
      <c r="AK3206" s="51">
        <v>67.803372440004679</v>
      </c>
      <c r="AL3206" s="51">
        <v>40.255660825604387</v>
      </c>
      <c r="AM3206" s="51">
        <v>95.351084054404978</v>
      </c>
    </row>
    <row r="3207" spans="1:39">
      <c r="A3207" t="s">
        <v>6557</v>
      </c>
      <c r="B3207">
        <v>8</v>
      </c>
      <c r="C3207" t="s">
        <v>6558</v>
      </c>
      <c r="D3207" t="s">
        <v>6153</v>
      </c>
      <c r="E3207" t="s">
        <v>137</v>
      </c>
      <c r="F3207" t="s">
        <v>138</v>
      </c>
      <c r="G3207" t="s">
        <v>139</v>
      </c>
      <c r="H3207" t="s">
        <v>140</v>
      </c>
      <c r="I3207" t="s">
        <v>10</v>
      </c>
      <c r="J3207" t="s">
        <v>6154</v>
      </c>
      <c r="K3207">
        <v>48</v>
      </c>
      <c r="L3207">
        <v>16204631</v>
      </c>
      <c r="M3207" t="s">
        <v>2145</v>
      </c>
      <c r="N3207">
        <v>203</v>
      </c>
      <c r="O3207">
        <v>1200223.0027333295</v>
      </c>
      <c r="P3207" s="49" t="s">
        <v>33</v>
      </c>
      <c r="Q3207" s="49">
        <v>7360445</v>
      </c>
      <c r="R3207" s="49">
        <v>32.510452999999998</v>
      </c>
      <c r="S3207" s="49">
        <v>52.540310169999998</v>
      </c>
      <c r="T3207" s="49">
        <v>26.195472578768484</v>
      </c>
      <c r="U3207" s="49" t="s">
        <v>2146</v>
      </c>
      <c r="V3207" s="49">
        <v>0.40628822170719731</v>
      </c>
      <c r="W3207" s="49">
        <v>1.4636172159581</v>
      </c>
      <c r="X3207" s="49">
        <v>2.8030328200558698</v>
      </c>
      <c r="Y3207" s="49">
        <v>43.290577316265697</v>
      </c>
      <c r="Z3207" s="49">
        <v>0.42787999999999998</v>
      </c>
      <c r="AA3207" s="49">
        <v>144.40234570000001</v>
      </c>
      <c r="AB3207" s="49">
        <v>1.7927415840000001</v>
      </c>
      <c r="AC3207" s="51">
        <v>0.62276563761027282</v>
      </c>
      <c r="AD3207" s="53">
        <v>73604.45</v>
      </c>
      <c r="AE3207" s="51">
        <v>16.306391838174587</v>
      </c>
      <c r="AF3207" s="51">
        <v>43.226157168917126</v>
      </c>
      <c r="AG3207" s="51">
        <v>4.7050156219096051</v>
      </c>
      <c r="AH3207" s="51">
        <v>0.18385537707566599</v>
      </c>
      <c r="AI3207" s="51">
        <v>0.10884649318984263</v>
      </c>
      <c r="AJ3207" s="51">
        <v>4.1908088602794429E-2</v>
      </c>
      <c r="AK3207" s="51">
        <v>68.036634996030571</v>
      </c>
      <c r="AL3207" s="51">
        <v>40.394151552551641</v>
      </c>
      <c r="AM3207" s="51">
        <v>95.679118439509509</v>
      </c>
    </row>
    <row r="3208" spans="1:39">
      <c r="A3208" t="s">
        <v>6559</v>
      </c>
      <c r="B3208">
        <v>8</v>
      </c>
      <c r="C3208" t="s">
        <v>6560</v>
      </c>
      <c r="D3208" t="s">
        <v>6153</v>
      </c>
      <c r="E3208" t="s">
        <v>137</v>
      </c>
      <c r="F3208" t="s">
        <v>138</v>
      </c>
      <c r="G3208" t="s">
        <v>139</v>
      </c>
      <c r="H3208" t="s">
        <v>140</v>
      </c>
      <c r="I3208" t="s">
        <v>10</v>
      </c>
      <c r="J3208" t="s">
        <v>6154</v>
      </c>
      <c r="K3208">
        <v>48</v>
      </c>
      <c r="L3208">
        <v>16204631</v>
      </c>
      <c r="M3208" t="s">
        <v>2145</v>
      </c>
      <c r="N3208">
        <v>204</v>
      </c>
      <c r="O3208">
        <v>1206164.7007666628</v>
      </c>
      <c r="P3208" s="49" t="s">
        <v>33</v>
      </c>
      <c r="Q3208" s="49">
        <v>7360445</v>
      </c>
      <c r="R3208" s="49">
        <v>32.510452999999998</v>
      </c>
      <c r="S3208" s="49">
        <v>52.540310169999998</v>
      </c>
      <c r="T3208" s="49">
        <v>26.195472578768484</v>
      </c>
      <c r="U3208" s="49" t="s">
        <v>2146</v>
      </c>
      <c r="V3208" s="49">
        <v>0.40628822170719731</v>
      </c>
      <c r="W3208" s="49">
        <v>1.4636172159581</v>
      </c>
      <c r="X3208" s="49">
        <v>2.8030328200558698</v>
      </c>
      <c r="Y3208" s="49">
        <v>43.290577316265697</v>
      </c>
      <c r="Z3208" s="49">
        <v>0.42787999999999998</v>
      </c>
      <c r="AA3208" s="49">
        <v>144.40234570000001</v>
      </c>
      <c r="AB3208" s="49">
        <v>1.7927415840000001</v>
      </c>
      <c r="AC3208" s="51">
        <v>0.62276563761027282</v>
      </c>
      <c r="AD3208" s="53">
        <v>73604.45</v>
      </c>
      <c r="AE3208" s="51">
        <v>16.387116550244759</v>
      </c>
      <c r="AF3208" s="51">
        <v>43.440148045990973</v>
      </c>
      <c r="AG3208" s="51">
        <v>4.744473388843244</v>
      </c>
      <c r="AH3208" s="51">
        <v>0.18438994910994363</v>
      </c>
      <c r="AI3208" s="51">
        <v>0.10921862844068056</v>
      </c>
      <c r="AJ3208" s="51">
        <v>4.1908088602794429E-2</v>
      </c>
      <c r="AK3208" s="51">
        <v>68.269245431961252</v>
      </c>
      <c r="AL3208" s="51">
        <v>40.532255108117518</v>
      </c>
      <c r="AM3208" s="51">
        <v>96.006235755805008</v>
      </c>
    </row>
    <row r="3209" spans="1:39">
      <c r="A3209" t="s">
        <v>6561</v>
      </c>
      <c r="B3209">
        <v>8</v>
      </c>
      <c r="C3209" t="s">
        <v>6562</v>
      </c>
      <c r="D3209" t="s">
        <v>6153</v>
      </c>
      <c r="E3209" t="s">
        <v>137</v>
      </c>
      <c r="F3209" t="s">
        <v>138</v>
      </c>
      <c r="G3209" t="s">
        <v>139</v>
      </c>
      <c r="H3209" t="s">
        <v>140</v>
      </c>
      <c r="I3209" t="s">
        <v>10</v>
      </c>
      <c r="J3209" t="s">
        <v>6154</v>
      </c>
      <c r="K3209">
        <v>48</v>
      </c>
      <c r="L3209">
        <v>16204631</v>
      </c>
      <c r="M3209" t="s">
        <v>2145</v>
      </c>
      <c r="N3209">
        <v>205</v>
      </c>
      <c r="O3209">
        <v>1212106.3987999961</v>
      </c>
      <c r="P3209" s="49" t="s">
        <v>33</v>
      </c>
      <c r="Q3209" s="49">
        <v>7360445</v>
      </c>
      <c r="R3209" s="49">
        <v>32.510452999999998</v>
      </c>
      <c r="S3209" s="49">
        <v>52.540310169999998</v>
      </c>
      <c r="T3209" s="49">
        <v>26.195472578768484</v>
      </c>
      <c r="U3209" s="49" t="s">
        <v>2146</v>
      </c>
      <c r="V3209" s="49">
        <v>0.40628822170719731</v>
      </c>
      <c r="W3209" s="49">
        <v>1.4636172159581</v>
      </c>
      <c r="X3209" s="49">
        <v>2.8030328200558698</v>
      </c>
      <c r="Y3209" s="49">
        <v>43.290577316265697</v>
      </c>
      <c r="Z3209" s="49">
        <v>0.42787999999999998</v>
      </c>
      <c r="AA3209" s="49">
        <v>144.40234570000001</v>
      </c>
      <c r="AB3209" s="49">
        <v>1.7927415840000001</v>
      </c>
      <c r="AC3209" s="51">
        <v>0.62276563761027282</v>
      </c>
      <c r="AD3209" s="53">
        <v>73604.45</v>
      </c>
      <c r="AE3209" s="51">
        <v>16.467841262314931</v>
      </c>
      <c r="AF3209" s="51">
        <v>43.654138923064821</v>
      </c>
      <c r="AG3209" s="51">
        <v>4.7840449583985443</v>
      </c>
      <c r="AH3209" s="51">
        <v>0.184921759732983</v>
      </c>
      <c r="AI3209" s="51">
        <v>0.10958972222152519</v>
      </c>
      <c r="AJ3209" s="51">
        <v>4.1908088602794429E-2</v>
      </c>
      <c r="AK3209" s="51">
        <v>68.501204876649908</v>
      </c>
      <c r="AL3209" s="51">
        <v>40.669972162515428</v>
      </c>
      <c r="AM3209" s="51">
        <v>96.332437590784409</v>
      </c>
    </row>
    <row r="3210" spans="1:39">
      <c r="A3210" t="s">
        <v>6563</v>
      </c>
      <c r="B3210">
        <v>8</v>
      </c>
      <c r="C3210" t="s">
        <v>6564</v>
      </c>
      <c r="D3210" t="s">
        <v>6153</v>
      </c>
      <c r="E3210" t="s">
        <v>137</v>
      </c>
      <c r="F3210" t="s">
        <v>138</v>
      </c>
      <c r="G3210" t="s">
        <v>139</v>
      </c>
      <c r="H3210" t="s">
        <v>140</v>
      </c>
      <c r="I3210" t="s">
        <v>10</v>
      </c>
      <c r="J3210" t="s">
        <v>6154</v>
      </c>
      <c r="K3210">
        <v>48</v>
      </c>
      <c r="L3210">
        <v>16204631</v>
      </c>
      <c r="M3210" t="s">
        <v>2145</v>
      </c>
      <c r="N3210">
        <v>206</v>
      </c>
      <c r="O3210">
        <v>1218048.0968333294</v>
      </c>
      <c r="P3210" s="49" t="s">
        <v>33</v>
      </c>
      <c r="Q3210" s="49">
        <v>7360445</v>
      </c>
      <c r="R3210" s="49">
        <v>32.510452999999998</v>
      </c>
      <c r="S3210" s="49">
        <v>52.540310169999998</v>
      </c>
      <c r="T3210" s="49">
        <v>26.195472578768484</v>
      </c>
      <c r="U3210" s="49" t="s">
        <v>2146</v>
      </c>
      <c r="V3210" s="49">
        <v>0.40628822170719731</v>
      </c>
      <c r="W3210" s="49">
        <v>1.4636172159581</v>
      </c>
      <c r="X3210" s="49">
        <v>2.8030328200558698</v>
      </c>
      <c r="Y3210" s="49">
        <v>43.290577316265697</v>
      </c>
      <c r="Z3210" s="49">
        <v>0.42787999999999998</v>
      </c>
      <c r="AA3210" s="49">
        <v>144.40234570000001</v>
      </c>
      <c r="AB3210" s="49">
        <v>1.7927415840000001</v>
      </c>
      <c r="AC3210" s="51">
        <v>0.62276563761027282</v>
      </c>
      <c r="AD3210" s="53">
        <v>73604.45</v>
      </c>
      <c r="AE3210" s="51">
        <v>16.548565974385102</v>
      </c>
      <c r="AF3210" s="51">
        <v>43.868129800138675</v>
      </c>
      <c r="AG3210" s="51">
        <v>4.823729740318881</v>
      </c>
      <c r="AH3210" s="51">
        <v>0.1854508120298998</v>
      </c>
      <c r="AI3210" s="51">
        <v>0.10995977631815142</v>
      </c>
      <c r="AJ3210" s="51">
        <v>4.1908088602794429E-2</v>
      </c>
      <c r="AK3210" s="51">
        <v>68.732514446330143</v>
      </c>
      <c r="AL3210" s="51">
        <v>40.807303378466422</v>
      </c>
      <c r="AM3210" s="51">
        <v>96.657725514193871</v>
      </c>
    </row>
    <row r="3211" spans="1:39">
      <c r="A3211" t="s">
        <v>6565</v>
      </c>
      <c r="B3211">
        <v>8</v>
      </c>
      <c r="C3211" t="s">
        <v>6566</v>
      </c>
      <c r="D3211" t="s">
        <v>6153</v>
      </c>
      <c r="E3211" t="s">
        <v>137</v>
      </c>
      <c r="F3211" t="s">
        <v>138</v>
      </c>
      <c r="G3211" t="s">
        <v>139</v>
      </c>
      <c r="H3211" t="s">
        <v>140</v>
      </c>
      <c r="I3211" t="s">
        <v>10</v>
      </c>
      <c r="J3211" t="s">
        <v>6154</v>
      </c>
      <c r="K3211">
        <v>48</v>
      </c>
      <c r="L3211">
        <v>16204631</v>
      </c>
      <c r="M3211" t="s">
        <v>2145</v>
      </c>
      <c r="N3211">
        <v>207</v>
      </c>
      <c r="O3211">
        <v>1223989.7948666627</v>
      </c>
      <c r="P3211" s="49" t="s">
        <v>33</v>
      </c>
      <c r="Q3211" s="49">
        <v>7360445</v>
      </c>
      <c r="R3211" s="49">
        <v>32.510452999999998</v>
      </c>
      <c r="S3211" s="49">
        <v>52.540310169999998</v>
      </c>
      <c r="T3211" s="49">
        <v>26.195472578768484</v>
      </c>
      <c r="U3211" s="49" t="s">
        <v>2146</v>
      </c>
      <c r="V3211" s="49">
        <v>0.40628822170719731</v>
      </c>
      <c r="W3211" s="49">
        <v>1.4636172159581</v>
      </c>
      <c r="X3211" s="49">
        <v>2.8030328200558698</v>
      </c>
      <c r="Y3211" s="49">
        <v>43.290577316265697</v>
      </c>
      <c r="Z3211" s="49">
        <v>0.42787999999999998</v>
      </c>
      <c r="AA3211" s="49">
        <v>144.40234570000001</v>
      </c>
      <c r="AB3211" s="49">
        <v>1.7927415840000001</v>
      </c>
      <c r="AC3211" s="51">
        <v>0.62276563761027282</v>
      </c>
      <c r="AD3211" s="53">
        <v>73604.45</v>
      </c>
      <c r="AE3211" s="51">
        <v>16.629290686455271</v>
      </c>
      <c r="AF3211" s="51">
        <v>44.082120677212508</v>
      </c>
      <c r="AG3211" s="51">
        <v>4.8635271450054143</v>
      </c>
      <c r="AH3211" s="51">
        <v>0.18597710907461726</v>
      </c>
      <c r="AI3211" s="51">
        <v>0.11032879249658084</v>
      </c>
      <c r="AJ3211" s="51">
        <v>4.1908088602794429E-2</v>
      </c>
      <c r="AK3211" s="51">
        <v>68.963175244888376</v>
      </c>
      <c r="AL3211" s="51">
        <v>40.944249411360872</v>
      </c>
      <c r="AM3211" s="51">
        <v>96.982101078415894</v>
      </c>
    </row>
    <row r="3212" spans="1:39">
      <c r="A3212" t="s">
        <v>6567</v>
      </c>
      <c r="B3212">
        <v>8</v>
      </c>
      <c r="C3212" t="s">
        <v>6568</v>
      </c>
      <c r="D3212" t="s">
        <v>6153</v>
      </c>
      <c r="E3212" t="s">
        <v>137</v>
      </c>
      <c r="F3212" t="s">
        <v>138</v>
      </c>
      <c r="G3212" t="s">
        <v>139</v>
      </c>
      <c r="H3212" t="s">
        <v>140</v>
      </c>
      <c r="I3212" t="s">
        <v>10</v>
      </c>
      <c r="J3212" t="s">
        <v>6154</v>
      </c>
      <c r="K3212">
        <v>48</v>
      </c>
      <c r="L3212">
        <v>16204631</v>
      </c>
      <c r="M3212" t="s">
        <v>2145</v>
      </c>
      <c r="N3212">
        <v>208</v>
      </c>
      <c r="O3212">
        <v>1229931.492899996</v>
      </c>
      <c r="P3212" s="49" t="s">
        <v>33</v>
      </c>
      <c r="Q3212" s="49">
        <v>7360445</v>
      </c>
      <c r="R3212" s="49">
        <v>32.510452999999998</v>
      </c>
      <c r="S3212" s="49">
        <v>52.540310169999998</v>
      </c>
      <c r="T3212" s="49">
        <v>26.195472578768484</v>
      </c>
      <c r="U3212" s="49" t="s">
        <v>2146</v>
      </c>
      <c r="V3212" s="49">
        <v>0.40628822170719731</v>
      </c>
      <c r="W3212" s="49">
        <v>1.4636172159581</v>
      </c>
      <c r="X3212" s="49">
        <v>2.8030328200558698</v>
      </c>
      <c r="Y3212" s="49">
        <v>43.290577316265697</v>
      </c>
      <c r="Z3212" s="49">
        <v>0.42787999999999998</v>
      </c>
      <c r="AA3212" s="49">
        <v>144.40234570000001</v>
      </c>
      <c r="AB3212" s="49">
        <v>1.7927415840000001</v>
      </c>
      <c r="AC3212" s="51">
        <v>0.62276563761027282</v>
      </c>
      <c r="AD3212" s="53">
        <v>73604.45</v>
      </c>
      <c r="AE3212" s="51">
        <v>16.710015398525442</v>
      </c>
      <c r="AF3212" s="51">
        <v>44.296111554286362</v>
      </c>
      <c r="AG3212" s="51">
        <v>4.903436583514857</v>
      </c>
      <c r="AH3212" s="51">
        <v>0.18650065393053578</v>
      </c>
      <c r="AI3212" s="51">
        <v>0.11069677250350816</v>
      </c>
      <c r="AJ3212" s="51">
        <v>4.1908088602794429E-2</v>
      </c>
      <c r="AK3212" s="51">
        <v>69.193188364130393</v>
      </c>
      <c r="AL3212" s="51">
        <v>41.080810909416726</v>
      </c>
      <c r="AM3212" s="51">
        <v>97.305565818844087</v>
      </c>
    </row>
    <row r="3213" spans="1:39">
      <c r="A3213" t="s">
        <v>6569</v>
      </c>
      <c r="B3213">
        <v>8</v>
      </c>
      <c r="C3213" t="s">
        <v>6570</v>
      </c>
      <c r="D3213" t="s">
        <v>6153</v>
      </c>
      <c r="E3213" t="s">
        <v>137</v>
      </c>
      <c r="F3213" t="s">
        <v>138</v>
      </c>
      <c r="G3213" t="s">
        <v>139</v>
      </c>
      <c r="H3213" t="s">
        <v>140</v>
      </c>
      <c r="I3213" t="s">
        <v>10</v>
      </c>
      <c r="J3213" t="s">
        <v>6154</v>
      </c>
      <c r="K3213">
        <v>48</v>
      </c>
      <c r="L3213">
        <v>16204631</v>
      </c>
      <c r="M3213" t="s">
        <v>2145</v>
      </c>
      <c r="N3213">
        <v>209</v>
      </c>
      <c r="O3213">
        <v>1235873.1909333293</v>
      </c>
      <c r="P3213" s="49" t="s">
        <v>33</v>
      </c>
      <c r="Q3213" s="49">
        <v>7360445</v>
      </c>
      <c r="R3213" s="49">
        <v>32.510452999999998</v>
      </c>
      <c r="S3213" s="49">
        <v>52.540310169999998</v>
      </c>
      <c r="T3213" s="49">
        <v>26.195472578768484</v>
      </c>
      <c r="U3213" s="49" t="s">
        <v>2146</v>
      </c>
      <c r="V3213" s="49">
        <v>0.40628822170719731</v>
      </c>
      <c r="W3213" s="49">
        <v>1.4636172159581</v>
      </c>
      <c r="X3213" s="49">
        <v>2.8030328200558698</v>
      </c>
      <c r="Y3213" s="49">
        <v>43.290577316265697</v>
      </c>
      <c r="Z3213" s="49">
        <v>0.42787999999999998</v>
      </c>
      <c r="AA3213" s="49">
        <v>144.40234570000001</v>
      </c>
      <c r="AB3213" s="49">
        <v>1.7927415840000001</v>
      </c>
      <c r="AC3213" s="51">
        <v>0.62276563761027282</v>
      </c>
      <c r="AD3213" s="53">
        <v>73604.45</v>
      </c>
      <c r="AE3213" s="51">
        <v>16.790740110595614</v>
      </c>
      <c r="AF3213" s="51">
        <v>44.51010243136021</v>
      </c>
      <c r="AG3213" s="51">
        <v>4.9434574675573835</v>
      </c>
      <c r="AH3213" s="51">
        <v>0.18702144965140474</v>
      </c>
      <c r="AI3213" s="51">
        <v>0.11106371806671921</v>
      </c>
      <c r="AJ3213" s="51">
        <v>4.1908088602794429E-2</v>
      </c>
      <c r="AK3213" s="51">
        <v>69.422554884042611</v>
      </c>
      <c r="AL3213" s="51">
        <v>41.216988513834636</v>
      </c>
      <c r="AM3213" s="51">
        <v>97.628121254250601</v>
      </c>
    </row>
    <row r="3214" spans="1:39">
      <c r="A3214" t="s">
        <v>6571</v>
      </c>
      <c r="B3214">
        <v>8</v>
      </c>
      <c r="C3214" t="s">
        <v>6572</v>
      </c>
      <c r="D3214" t="s">
        <v>6153</v>
      </c>
      <c r="E3214" t="s">
        <v>137</v>
      </c>
      <c r="F3214" t="s">
        <v>138</v>
      </c>
      <c r="G3214" t="s">
        <v>139</v>
      </c>
      <c r="H3214" t="s">
        <v>140</v>
      </c>
      <c r="I3214" t="s">
        <v>10</v>
      </c>
      <c r="J3214" t="s">
        <v>6154</v>
      </c>
      <c r="K3214">
        <v>48</v>
      </c>
      <c r="L3214">
        <v>16204631</v>
      </c>
      <c r="M3214" t="s">
        <v>2145</v>
      </c>
      <c r="N3214">
        <v>210</v>
      </c>
      <c r="O3214">
        <v>1241814.8889666626</v>
      </c>
      <c r="P3214" s="49" t="s">
        <v>33</v>
      </c>
      <c r="Q3214" s="49">
        <v>7360445</v>
      </c>
      <c r="R3214" s="49">
        <v>32.510452999999998</v>
      </c>
      <c r="S3214" s="49">
        <v>52.540310169999998</v>
      </c>
      <c r="T3214" s="49">
        <v>26.195472578768484</v>
      </c>
      <c r="U3214" s="49" t="s">
        <v>2146</v>
      </c>
      <c r="V3214" s="49">
        <v>0.40628822170719731</v>
      </c>
      <c r="W3214" s="49">
        <v>1.4636172159581</v>
      </c>
      <c r="X3214" s="49">
        <v>2.8030328200558698</v>
      </c>
      <c r="Y3214" s="49">
        <v>43.290577316265697</v>
      </c>
      <c r="Z3214" s="49">
        <v>0.42787999999999998</v>
      </c>
      <c r="AA3214" s="49">
        <v>144.40234570000001</v>
      </c>
      <c r="AB3214" s="49">
        <v>1.7927415840000001</v>
      </c>
      <c r="AC3214" s="51">
        <v>0.62276563761027282</v>
      </c>
      <c r="AD3214" s="53">
        <v>73604.45</v>
      </c>
      <c r="AE3214" s="51">
        <v>16.871464822665786</v>
      </c>
      <c r="AF3214" s="51">
        <v>44.724093308434057</v>
      </c>
      <c r="AG3214" s="51">
        <v>4.9835892094946646</v>
      </c>
      <c r="AH3214" s="51">
        <v>0.1875394992816998</v>
      </c>
      <c r="AI3214" s="51">
        <v>0.11142963089549902</v>
      </c>
      <c r="AJ3214" s="51">
        <v>4.1908088602794429E-2</v>
      </c>
      <c r="AK3214" s="51">
        <v>69.651275873047155</v>
      </c>
      <c r="AL3214" s="51">
        <v>41.352782858949411</v>
      </c>
      <c r="AM3214" s="51">
        <v>97.949768887144913</v>
      </c>
    </row>
    <row r="3215" spans="1:39">
      <c r="A3215" t="s">
        <v>6573</v>
      </c>
      <c r="B3215">
        <v>8</v>
      </c>
      <c r="C3215" t="s">
        <v>6574</v>
      </c>
      <c r="D3215" t="s">
        <v>6153</v>
      </c>
      <c r="E3215" t="s">
        <v>137</v>
      </c>
      <c r="F3215" t="s">
        <v>138</v>
      </c>
      <c r="G3215" t="s">
        <v>139</v>
      </c>
      <c r="H3215" t="s">
        <v>140</v>
      </c>
      <c r="I3215" t="s">
        <v>10</v>
      </c>
      <c r="J3215" t="s">
        <v>6154</v>
      </c>
      <c r="K3215">
        <v>48</v>
      </c>
      <c r="L3215">
        <v>16204631</v>
      </c>
      <c r="M3215" t="s">
        <v>2145</v>
      </c>
      <c r="N3215">
        <v>211</v>
      </c>
      <c r="O3215">
        <v>1247756.5869999959</v>
      </c>
      <c r="P3215" s="49" t="s">
        <v>33</v>
      </c>
      <c r="Q3215" s="49">
        <v>7360445</v>
      </c>
      <c r="R3215" s="49">
        <v>32.510452999999998</v>
      </c>
      <c r="S3215" s="49">
        <v>52.540310169999998</v>
      </c>
      <c r="T3215" s="49">
        <v>26.195472578768484</v>
      </c>
      <c r="U3215" s="49" t="s">
        <v>2146</v>
      </c>
      <c r="V3215" s="49">
        <v>0.40628822170719731</v>
      </c>
      <c r="W3215" s="49">
        <v>1.4636172159581</v>
      </c>
      <c r="X3215" s="49">
        <v>2.8030328200558698</v>
      </c>
      <c r="Y3215" s="49">
        <v>43.290577316265697</v>
      </c>
      <c r="Z3215" s="49">
        <v>0.42787999999999998</v>
      </c>
      <c r="AA3215" s="49">
        <v>144.40234570000001</v>
      </c>
      <c r="AB3215" s="49">
        <v>1.7927415840000001</v>
      </c>
      <c r="AC3215" s="51">
        <v>0.62276563761027282</v>
      </c>
      <c r="AD3215" s="53">
        <v>73604.45</v>
      </c>
      <c r="AE3215" s="51">
        <v>16.952189534735957</v>
      </c>
      <c r="AF3215" s="51">
        <v>44.938084185507904</v>
      </c>
      <c r="AG3215" s="51">
        <v>5.0238312223380683</v>
      </c>
      <c r="AH3215" s="51">
        <v>0.18805480585752474</v>
      </c>
      <c r="AI3215" s="51">
        <v>0.11179451268103248</v>
      </c>
      <c r="AJ3215" s="51">
        <v>4.1908088602794429E-2</v>
      </c>
      <c r="AK3215" s="51">
        <v>69.8793523882523</v>
      </c>
      <c r="AL3215" s="51">
        <v>41.488194572378681</v>
      </c>
      <c r="AM3215" s="51">
        <v>98.270510204125927</v>
      </c>
    </row>
    <row r="3216" spans="1:39">
      <c r="A3216" t="s">
        <v>6575</v>
      </c>
      <c r="B3216">
        <v>8</v>
      </c>
      <c r="C3216" t="s">
        <v>6576</v>
      </c>
      <c r="D3216" t="s">
        <v>6153</v>
      </c>
      <c r="E3216" t="s">
        <v>137</v>
      </c>
      <c r="F3216" t="s">
        <v>138</v>
      </c>
      <c r="G3216" t="s">
        <v>139</v>
      </c>
      <c r="H3216" t="s">
        <v>140</v>
      </c>
      <c r="I3216" t="s">
        <v>10</v>
      </c>
      <c r="J3216" t="s">
        <v>6154</v>
      </c>
      <c r="K3216">
        <v>48</v>
      </c>
      <c r="L3216">
        <v>16204631</v>
      </c>
      <c r="M3216" t="s">
        <v>2145</v>
      </c>
      <c r="N3216">
        <v>212</v>
      </c>
      <c r="O3216">
        <v>1253698.2850333292</v>
      </c>
      <c r="P3216" s="49" t="s">
        <v>33</v>
      </c>
      <c r="Q3216" s="49">
        <v>7360445</v>
      </c>
      <c r="R3216" s="49">
        <v>32.510452999999998</v>
      </c>
      <c r="S3216" s="49">
        <v>52.540310169999998</v>
      </c>
      <c r="T3216" s="49">
        <v>26.195472578768484</v>
      </c>
      <c r="U3216" s="49" t="s">
        <v>2146</v>
      </c>
      <c r="V3216" s="49">
        <v>0.40628822170719731</v>
      </c>
      <c r="W3216" s="49">
        <v>1.4636172159581</v>
      </c>
      <c r="X3216" s="49">
        <v>2.8030328200558698</v>
      </c>
      <c r="Y3216" s="49">
        <v>43.290577316265697</v>
      </c>
      <c r="Z3216" s="49">
        <v>0.42787999999999998</v>
      </c>
      <c r="AA3216" s="49">
        <v>144.40234570000001</v>
      </c>
      <c r="AB3216" s="49">
        <v>1.7927415840000001</v>
      </c>
      <c r="AC3216" s="51">
        <v>0.62276563761027282</v>
      </c>
      <c r="AD3216" s="53">
        <v>73604.45</v>
      </c>
      <c r="AE3216" s="51">
        <v>17.032914246806126</v>
      </c>
      <c r="AF3216" s="51">
        <v>45.152075062581744</v>
      </c>
      <c r="AG3216" s="51">
        <v>5.0641829197469654</v>
      </c>
      <c r="AH3216" s="51">
        <v>0.18856737240706417</v>
      </c>
      <c r="AI3216" s="51">
        <v>0.11215836509679565</v>
      </c>
      <c r="AJ3216" s="51">
        <v>4.1908088602794429E-2</v>
      </c>
      <c r="AK3216" s="51">
        <v>70.10678547569708</v>
      </c>
      <c r="AL3216" s="51">
        <v>41.623224275168141</v>
      </c>
      <c r="AM3216" s="51">
        <v>98.590346676226019</v>
      </c>
    </row>
    <row r="3217" spans="1:39">
      <c r="A3217" t="s">
        <v>6577</v>
      </c>
      <c r="B3217">
        <v>8</v>
      </c>
      <c r="C3217" t="s">
        <v>6578</v>
      </c>
      <c r="D3217" t="s">
        <v>6153</v>
      </c>
      <c r="E3217" t="s">
        <v>137</v>
      </c>
      <c r="F3217" t="s">
        <v>138</v>
      </c>
      <c r="G3217" t="s">
        <v>139</v>
      </c>
      <c r="H3217" t="s">
        <v>140</v>
      </c>
      <c r="I3217" t="s">
        <v>10</v>
      </c>
      <c r="J3217" t="s">
        <v>6154</v>
      </c>
      <c r="K3217">
        <v>48</v>
      </c>
      <c r="L3217">
        <v>16204631</v>
      </c>
      <c r="M3217" t="s">
        <v>2145</v>
      </c>
      <c r="N3217">
        <v>213</v>
      </c>
      <c r="O3217">
        <v>1259639.9830666624</v>
      </c>
      <c r="P3217" s="49" t="s">
        <v>33</v>
      </c>
      <c r="Q3217" s="49">
        <v>7360445</v>
      </c>
      <c r="R3217" s="49">
        <v>32.510452999999998</v>
      </c>
      <c r="S3217" s="49">
        <v>52.540310169999998</v>
      </c>
      <c r="T3217" s="49">
        <v>26.195472578768484</v>
      </c>
      <c r="U3217" s="49" t="s">
        <v>2146</v>
      </c>
      <c r="V3217" s="49">
        <v>0.40628822170719731</v>
      </c>
      <c r="W3217" s="49">
        <v>1.4636172159581</v>
      </c>
      <c r="X3217" s="49">
        <v>2.8030328200558698</v>
      </c>
      <c r="Y3217" s="49">
        <v>43.290577316265697</v>
      </c>
      <c r="Z3217" s="49">
        <v>0.42787999999999998</v>
      </c>
      <c r="AA3217" s="49">
        <v>144.40234570000001</v>
      </c>
      <c r="AB3217" s="49">
        <v>1.7927415840000001</v>
      </c>
      <c r="AC3217" s="51">
        <v>0.62276563761027282</v>
      </c>
      <c r="AD3217" s="53">
        <v>73604.45</v>
      </c>
      <c r="AE3217" s="51">
        <v>17.113638958876297</v>
      </c>
      <c r="AF3217" s="51">
        <v>45.366065939655591</v>
      </c>
      <c r="AG3217" s="51">
        <v>5.1046437160271871</v>
      </c>
      <c r="AH3217" s="51">
        <v>0.18907720195127231</v>
      </c>
      <c r="AI3217" s="51">
        <v>0.11252118979893941</v>
      </c>
      <c r="AJ3217" s="51">
        <v>4.1908088602794429E-2</v>
      </c>
      <c r="AK3217" s="51">
        <v>70.333576170591073</v>
      </c>
      <c r="AL3217" s="51">
        <v>41.757872581933917</v>
      </c>
      <c r="AM3217" s="51">
        <v>98.909279759248236</v>
      </c>
    </row>
    <row r="3218" spans="1:39">
      <c r="A3218" t="s">
        <v>6579</v>
      </c>
      <c r="B3218">
        <v>8</v>
      </c>
      <c r="C3218" t="s">
        <v>6580</v>
      </c>
      <c r="D3218" t="s">
        <v>6153</v>
      </c>
      <c r="E3218" t="s">
        <v>137</v>
      </c>
      <c r="F3218" t="s">
        <v>138</v>
      </c>
      <c r="G3218" t="s">
        <v>139</v>
      </c>
      <c r="H3218" t="s">
        <v>140</v>
      </c>
      <c r="I3218" t="s">
        <v>10</v>
      </c>
      <c r="J3218" t="s">
        <v>6154</v>
      </c>
      <c r="K3218">
        <v>48</v>
      </c>
      <c r="L3218">
        <v>16204631</v>
      </c>
      <c r="M3218" t="s">
        <v>2145</v>
      </c>
      <c r="N3218">
        <v>214</v>
      </c>
      <c r="O3218">
        <v>1265581.6810999957</v>
      </c>
      <c r="P3218" s="49" t="s">
        <v>33</v>
      </c>
      <c r="Q3218" s="49">
        <v>7360445</v>
      </c>
      <c r="R3218" s="49">
        <v>32.510452999999998</v>
      </c>
      <c r="S3218" s="49">
        <v>52.540310169999998</v>
      </c>
      <c r="T3218" s="49">
        <v>26.195472578768484</v>
      </c>
      <c r="U3218" s="49" t="s">
        <v>2146</v>
      </c>
      <c r="V3218" s="49">
        <v>0.40628822170719731</v>
      </c>
      <c r="W3218" s="49">
        <v>1.4636172159581</v>
      </c>
      <c r="X3218" s="49">
        <v>2.8030328200558698</v>
      </c>
      <c r="Y3218" s="49">
        <v>43.290577316265697</v>
      </c>
      <c r="Z3218" s="49">
        <v>0.42787999999999998</v>
      </c>
      <c r="AA3218" s="49">
        <v>144.40234570000001</v>
      </c>
      <c r="AB3218" s="49">
        <v>1.7927415840000001</v>
      </c>
      <c r="AC3218" s="51">
        <v>0.62276563761027282</v>
      </c>
      <c r="AD3218" s="53">
        <v>73604.45</v>
      </c>
      <c r="AE3218" s="51">
        <v>17.194363670946469</v>
      </c>
      <c r="AF3218" s="51">
        <v>45.580056816729439</v>
      </c>
      <c r="AG3218" s="51">
        <v>5.1452130261295821</v>
      </c>
      <c r="AH3218" s="51">
        <v>0.18958429750439629</v>
      </c>
      <c r="AI3218" s="51">
        <v>0.11288298842666455</v>
      </c>
      <c r="AJ3218" s="51">
        <v>4.1908088602794429E-2</v>
      </c>
      <c r="AK3218" s="51">
        <v>70.559725497548868</v>
      </c>
      <c r="AL3218" s="51">
        <v>41.892140101001758</v>
      </c>
      <c r="AM3218" s="51">
        <v>99.227310894096007</v>
      </c>
    </row>
    <row r="3219" spans="1:39">
      <c r="A3219" t="s">
        <v>6581</v>
      </c>
      <c r="B3219">
        <v>8</v>
      </c>
      <c r="C3219" t="s">
        <v>6582</v>
      </c>
      <c r="D3219" t="s">
        <v>6153</v>
      </c>
      <c r="E3219" t="s">
        <v>137</v>
      </c>
      <c r="F3219" t="s">
        <v>138</v>
      </c>
      <c r="G3219" t="s">
        <v>139</v>
      </c>
      <c r="H3219" t="s">
        <v>140</v>
      </c>
      <c r="I3219" t="s">
        <v>10</v>
      </c>
      <c r="J3219" t="s">
        <v>6154</v>
      </c>
      <c r="K3219">
        <v>48</v>
      </c>
      <c r="L3219">
        <v>16204631</v>
      </c>
      <c r="M3219" t="s">
        <v>2145</v>
      </c>
      <c r="N3219">
        <v>215</v>
      </c>
      <c r="O3219">
        <v>1271523.379133329</v>
      </c>
      <c r="P3219" s="49" t="s">
        <v>33</v>
      </c>
      <c r="Q3219" s="49">
        <v>7360445</v>
      </c>
      <c r="R3219" s="49">
        <v>32.510452999999998</v>
      </c>
      <c r="S3219" s="49">
        <v>52.540310169999998</v>
      </c>
      <c r="T3219" s="49">
        <v>26.195472578768484</v>
      </c>
      <c r="U3219" s="49" t="s">
        <v>2146</v>
      </c>
      <c r="V3219" s="49">
        <v>0.40628822170719731</v>
      </c>
      <c r="W3219" s="49">
        <v>1.4636172159581</v>
      </c>
      <c r="X3219" s="49">
        <v>2.8030328200558698</v>
      </c>
      <c r="Y3219" s="49">
        <v>43.290577316265697</v>
      </c>
      <c r="Z3219" s="49">
        <v>0.42787999999999998</v>
      </c>
      <c r="AA3219" s="49">
        <v>144.40234570000001</v>
      </c>
      <c r="AB3219" s="49">
        <v>1.7927415840000001</v>
      </c>
      <c r="AC3219" s="51">
        <v>0.62276563761027282</v>
      </c>
      <c r="AD3219" s="53">
        <v>73604.45</v>
      </c>
      <c r="AE3219" s="51">
        <v>17.275088383016641</v>
      </c>
      <c r="AF3219" s="51">
        <v>45.794047693803293</v>
      </c>
      <c r="AG3219" s="51">
        <v>5.1858902656487373</v>
      </c>
      <c r="AH3219" s="51">
        <v>0.19008866207467517</v>
      </c>
      <c r="AI3219" s="51">
        <v>0.11324376260258985</v>
      </c>
      <c r="AJ3219" s="51">
        <v>4.1908088602794429E-2</v>
      </c>
      <c r="AK3219" s="51">
        <v>70.785234470820171</v>
      </c>
      <c r="AL3219" s="51">
        <v>42.026027434543643</v>
      </c>
      <c r="AM3219" s="51">
        <v>99.544441507096721</v>
      </c>
    </row>
    <row r="3220" spans="1:39">
      <c r="A3220" t="s">
        <v>6583</v>
      </c>
      <c r="B3220">
        <v>8</v>
      </c>
      <c r="C3220" t="s">
        <v>6584</v>
      </c>
      <c r="D3220" t="s">
        <v>6153</v>
      </c>
      <c r="E3220" t="s">
        <v>137</v>
      </c>
      <c r="F3220" t="s">
        <v>138</v>
      </c>
      <c r="G3220" t="s">
        <v>139</v>
      </c>
      <c r="H3220" t="s">
        <v>140</v>
      </c>
      <c r="I3220" t="s">
        <v>10</v>
      </c>
      <c r="J3220" t="s">
        <v>6154</v>
      </c>
      <c r="K3220">
        <v>48</v>
      </c>
      <c r="L3220">
        <v>16204631</v>
      </c>
      <c r="M3220" t="s">
        <v>2145</v>
      </c>
      <c r="N3220">
        <v>216</v>
      </c>
      <c r="O3220">
        <v>1277465.0771666623</v>
      </c>
      <c r="P3220" s="49" t="s">
        <v>33</v>
      </c>
      <c r="Q3220" s="49">
        <v>7360445</v>
      </c>
      <c r="R3220" s="49">
        <v>32.510452999999998</v>
      </c>
      <c r="S3220" s="49">
        <v>52.540310169999998</v>
      </c>
      <c r="T3220" s="49">
        <v>26.195472578768484</v>
      </c>
      <c r="U3220" s="49" t="s">
        <v>2146</v>
      </c>
      <c r="V3220" s="49">
        <v>0.40628822170719731</v>
      </c>
      <c r="W3220" s="49">
        <v>1.4636172159581</v>
      </c>
      <c r="X3220" s="49">
        <v>2.8030328200558698</v>
      </c>
      <c r="Y3220" s="49">
        <v>43.290577316265697</v>
      </c>
      <c r="Z3220" s="49">
        <v>0.42787999999999998</v>
      </c>
      <c r="AA3220" s="49">
        <v>144.40234570000001</v>
      </c>
      <c r="AB3220" s="49">
        <v>1.7927415840000001</v>
      </c>
      <c r="AC3220" s="51">
        <v>0.62276563761027282</v>
      </c>
      <c r="AD3220" s="53">
        <v>73604.45</v>
      </c>
      <c r="AE3220" s="51">
        <v>17.355813095086809</v>
      </c>
      <c r="AF3220" s="51">
        <v>46.008038570877126</v>
      </c>
      <c r="AG3220" s="51">
        <v>5.2266748508217651</v>
      </c>
      <c r="AH3220" s="51">
        <v>0.19059029866472246</v>
      </c>
      <c r="AI3220" s="51">
        <v>0.11360351393311137</v>
      </c>
      <c r="AJ3220" s="51">
        <v>4.1908088602794429E-2</v>
      </c>
      <c r="AK3220" s="51">
        <v>71.010104094514332</v>
      </c>
      <c r="AL3220" s="51">
        <v>42.159535178711138</v>
      </c>
      <c r="AM3220" s="51">
        <v>99.860673010317555</v>
      </c>
    </row>
    <row r="3221" spans="1:39">
      <c r="A3221" t="s">
        <v>6585</v>
      </c>
      <c r="B3221">
        <v>8</v>
      </c>
      <c r="C3221" t="s">
        <v>6586</v>
      </c>
      <c r="D3221" t="s">
        <v>6153</v>
      </c>
      <c r="E3221" t="s">
        <v>137</v>
      </c>
      <c r="F3221" t="s">
        <v>138</v>
      </c>
      <c r="G3221" t="s">
        <v>139</v>
      </c>
      <c r="H3221" t="s">
        <v>140</v>
      </c>
      <c r="I3221" t="s">
        <v>10</v>
      </c>
      <c r="J3221" t="s">
        <v>6154</v>
      </c>
      <c r="K3221">
        <v>48</v>
      </c>
      <c r="L3221">
        <v>16204631</v>
      </c>
      <c r="M3221" t="s">
        <v>2145</v>
      </c>
      <c r="N3221">
        <v>217</v>
      </c>
      <c r="O3221">
        <v>1283406.7751999956</v>
      </c>
      <c r="P3221" s="49" t="s">
        <v>33</v>
      </c>
      <c r="Q3221" s="49">
        <v>7360445</v>
      </c>
      <c r="R3221" s="49">
        <v>32.510452999999998</v>
      </c>
      <c r="S3221" s="49">
        <v>52.540310169999998</v>
      </c>
      <c r="T3221" s="49">
        <v>26.195472578768484</v>
      </c>
      <c r="U3221" s="49" t="s">
        <v>2146</v>
      </c>
      <c r="V3221" s="49">
        <v>0.40628822170719731</v>
      </c>
      <c r="W3221" s="49">
        <v>1.4636172159581</v>
      </c>
      <c r="X3221" s="49">
        <v>2.8030328200558698</v>
      </c>
      <c r="Y3221" s="49">
        <v>43.290577316265697</v>
      </c>
      <c r="Z3221" s="49">
        <v>0.42787999999999998</v>
      </c>
      <c r="AA3221" s="49">
        <v>144.40234570000001</v>
      </c>
      <c r="AB3221" s="49">
        <v>1.7927415840000001</v>
      </c>
      <c r="AC3221" s="51">
        <v>0.62276563761027282</v>
      </c>
      <c r="AD3221" s="53">
        <v>73604.45</v>
      </c>
      <c r="AE3221" s="51">
        <v>17.436537807156981</v>
      </c>
      <c r="AF3221" s="51">
        <v>46.22202944795098</v>
      </c>
      <c r="AG3221" s="51">
        <v>5.2675661985273008</v>
      </c>
      <c r="AH3221" s="51">
        <v>0.19108921027237502</v>
      </c>
      <c r="AI3221" s="51">
        <v>0.11396224400875613</v>
      </c>
      <c r="AJ3221" s="51">
        <v>4.1908088602794429E-2</v>
      </c>
      <c r="AK3221" s="51">
        <v>71.234335362821454</v>
      </c>
      <c r="AL3221" s="51">
        <v>42.292663923766611</v>
      </c>
      <c r="AM3221" s="51">
        <v>100.17600680187631</v>
      </c>
    </row>
    <row r="3222" spans="1:39">
      <c r="A3222" t="s">
        <v>6587</v>
      </c>
      <c r="B3222">
        <v>8</v>
      </c>
      <c r="C3222" t="s">
        <v>6588</v>
      </c>
      <c r="D3222" t="s">
        <v>6153</v>
      </c>
      <c r="E3222" t="s">
        <v>137</v>
      </c>
      <c r="F3222" t="s">
        <v>138</v>
      </c>
      <c r="G3222" t="s">
        <v>139</v>
      </c>
      <c r="H3222" t="s">
        <v>140</v>
      </c>
      <c r="I3222" t="s">
        <v>10</v>
      </c>
      <c r="J3222" t="s">
        <v>6154</v>
      </c>
      <c r="K3222">
        <v>48</v>
      </c>
      <c r="L3222">
        <v>16204631</v>
      </c>
      <c r="M3222" t="s">
        <v>2145</v>
      </c>
      <c r="N3222">
        <v>218</v>
      </c>
      <c r="O3222">
        <v>1289348.4732333289</v>
      </c>
      <c r="P3222" s="49" t="s">
        <v>33</v>
      </c>
      <c r="Q3222" s="49">
        <v>7360445</v>
      </c>
      <c r="R3222" s="49">
        <v>32.510452999999998</v>
      </c>
      <c r="S3222" s="49">
        <v>52.540310169999998</v>
      </c>
      <c r="T3222" s="49">
        <v>26.195472578768484</v>
      </c>
      <c r="U3222" s="49" t="s">
        <v>2146</v>
      </c>
      <c r="V3222" s="49">
        <v>0.40628822170719731</v>
      </c>
      <c r="W3222" s="49">
        <v>1.4636172159581</v>
      </c>
      <c r="X3222" s="49">
        <v>2.8030328200558698</v>
      </c>
      <c r="Y3222" s="49">
        <v>43.290577316265697</v>
      </c>
      <c r="Z3222" s="49">
        <v>0.42787999999999998</v>
      </c>
      <c r="AA3222" s="49">
        <v>144.40234570000001</v>
      </c>
      <c r="AB3222" s="49">
        <v>1.7927415840000001</v>
      </c>
      <c r="AC3222" s="51">
        <v>0.62276563761027282</v>
      </c>
      <c r="AD3222" s="53">
        <v>73604.45</v>
      </c>
      <c r="AE3222" s="51">
        <v>17.517262519227152</v>
      </c>
      <c r="AF3222" s="51">
        <v>46.436020325024828</v>
      </c>
      <c r="AG3222" s="51">
        <v>5.3085637262844934</v>
      </c>
      <c r="AH3222" s="51">
        <v>0.19158539989087719</v>
      </c>
      <c r="AI3222" s="51">
        <v>0.11431995440452627</v>
      </c>
      <c r="AJ3222" s="51">
        <v>4.1908088602794429E-2</v>
      </c>
      <c r="AK3222" s="51">
        <v>71.457929260227516</v>
      </c>
      <c r="AL3222" s="51">
        <v>42.425414254210978</v>
      </c>
      <c r="AM3222" s="51">
        <v>100.49044426624407</v>
      </c>
    </row>
    <row r="3223" spans="1:39">
      <c r="A3223" t="s">
        <v>6589</v>
      </c>
      <c r="B3223">
        <v>8</v>
      </c>
      <c r="C3223" t="s">
        <v>6590</v>
      </c>
      <c r="D3223" t="s">
        <v>6153</v>
      </c>
      <c r="E3223" t="s">
        <v>137</v>
      </c>
      <c r="F3223" t="s">
        <v>138</v>
      </c>
      <c r="G3223" t="s">
        <v>139</v>
      </c>
      <c r="H3223" t="s">
        <v>140</v>
      </c>
      <c r="I3223" t="s">
        <v>10</v>
      </c>
      <c r="J3223" t="s">
        <v>6154</v>
      </c>
      <c r="K3223">
        <v>48</v>
      </c>
      <c r="L3223">
        <v>16204631</v>
      </c>
      <c r="M3223" t="s">
        <v>2145</v>
      </c>
      <c r="N3223">
        <v>219</v>
      </c>
      <c r="O3223">
        <v>1295290.1712666622</v>
      </c>
      <c r="P3223" s="49" t="s">
        <v>33</v>
      </c>
      <c r="Q3223" s="49">
        <v>7360445</v>
      </c>
      <c r="R3223" s="49">
        <v>32.510452999999998</v>
      </c>
      <c r="S3223" s="49">
        <v>52.540310169999998</v>
      </c>
      <c r="T3223" s="49">
        <v>26.195472578768484</v>
      </c>
      <c r="U3223" s="49" t="s">
        <v>2146</v>
      </c>
      <c r="V3223" s="49">
        <v>0.40628822170719731</v>
      </c>
      <c r="W3223" s="49">
        <v>1.4636172159581</v>
      </c>
      <c r="X3223" s="49">
        <v>2.8030328200558698</v>
      </c>
      <c r="Y3223" s="49">
        <v>43.290577316265697</v>
      </c>
      <c r="Z3223" s="49">
        <v>0.42787999999999998</v>
      </c>
      <c r="AA3223" s="49">
        <v>144.40234570000001</v>
      </c>
      <c r="AB3223" s="49">
        <v>1.7927415840000001</v>
      </c>
      <c r="AC3223" s="51">
        <v>0.62276563761027282</v>
      </c>
      <c r="AD3223" s="53">
        <v>73604.45</v>
      </c>
      <c r="AE3223" s="51">
        <v>17.597987231297324</v>
      </c>
      <c r="AF3223" s="51">
        <v>46.650011202098675</v>
      </c>
      <c r="AG3223" s="51">
        <v>5.3496668522522102</v>
      </c>
      <c r="AH3223" s="51">
        <v>0.19207887050966346</v>
      </c>
      <c r="AI3223" s="51">
        <v>0.1146766466802379</v>
      </c>
      <c r="AJ3223" s="51">
        <v>4.1908088602794429E-2</v>
      </c>
      <c r="AK3223" s="51">
        <v>71.680886761726157</v>
      </c>
      <c r="AL3223" s="51">
        <v>42.557786748909457</v>
      </c>
      <c r="AM3223" s="51">
        <v>100.80398677454286</v>
      </c>
    </row>
    <row r="3224" spans="1:39">
      <c r="A3224" t="s">
        <v>6591</v>
      </c>
      <c r="B3224">
        <v>8</v>
      </c>
      <c r="C3224" t="s">
        <v>6592</v>
      </c>
      <c r="D3224" t="s">
        <v>6153</v>
      </c>
      <c r="E3224" t="s">
        <v>137</v>
      </c>
      <c r="F3224" t="s">
        <v>138</v>
      </c>
      <c r="G3224" t="s">
        <v>139</v>
      </c>
      <c r="H3224" t="s">
        <v>140</v>
      </c>
      <c r="I3224" t="s">
        <v>10</v>
      </c>
      <c r="J3224" t="s">
        <v>6154</v>
      </c>
      <c r="K3224">
        <v>48</v>
      </c>
      <c r="L3224">
        <v>16204631</v>
      </c>
      <c r="M3224" t="s">
        <v>2145</v>
      </c>
      <c r="N3224">
        <v>220</v>
      </c>
      <c r="O3224">
        <v>1301231.8692999955</v>
      </c>
      <c r="P3224" s="49" t="s">
        <v>33</v>
      </c>
      <c r="Q3224" s="49">
        <v>7360445</v>
      </c>
      <c r="R3224" s="49">
        <v>32.510452999999998</v>
      </c>
      <c r="S3224" s="49">
        <v>52.540310169999998</v>
      </c>
      <c r="T3224" s="49">
        <v>26.195472578768484</v>
      </c>
      <c r="U3224" s="49" t="s">
        <v>2146</v>
      </c>
      <c r="V3224" s="49">
        <v>0.40628822170719731</v>
      </c>
      <c r="W3224" s="49">
        <v>1.4636172159581</v>
      </c>
      <c r="X3224" s="49">
        <v>2.8030328200558698</v>
      </c>
      <c r="Y3224" s="49">
        <v>43.290577316265697</v>
      </c>
      <c r="Z3224" s="49">
        <v>0.42787999999999998</v>
      </c>
      <c r="AA3224" s="49">
        <v>144.40234570000001</v>
      </c>
      <c r="AB3224" s="49">
        <v>1.7927415840000001</v>
      </c>
      <c r="AC3224" s="51">
        <v>0.62276563761027282</v>
      </c>
      <c r="AD3224" s="53">
        <v>73604.45</v>
      </c>
      <c r="AE3224" s="51">
        <v>17.678711943367492</v>
      </c>
      <c r="AF3224" s="51">
        <v>46.864002079172515</v>
      </c>
      <c r="AG3224" s="51">
        <v>5.3908749952283035</v>
      </c>
      <c r="AH3224" s="51">
        <v>0.19256962511478448</v>
      </c>
      <c r="AI3224" s="51">
        <v>0.11503232238085226</v>
      </c>
      <c r="AJ3224" s="51">
        <v>4.1908088602794429E-2</v>
      </c>
      <c r="AK3224" s="51">
        <v>71.903208833025687</v>
      </c>
      <c r="AL3224" s="51">
        <v>42.689781981214438</v>
      </c>
      <c r="AM3224" s="51">
        <v>101.11663568483695</v>
      </c>
    </row>
    <row r="3225" spans="1:39">
      <c r="A3225" t="s">
        <v>6593</v>
      </c>
      <c r="B3225">
        <v>8</v>
      </c>
      <c r="C3225" t="s">
        <v>6594</v>
      </c>
      <c r="D3225" t="s">
        <v>6153</v>
      </c>
      <c r="E3225" t="s">
        <v>137</v>
      </c>
      <c r="F3225" t="s">
        <v>138</v>
      </c>
      <c r="G3225" t="s">
        <v>139</v>
      </c>
      <c r="H3225" t="s">
        <v>140</v>
      </c>
      <c r="I3225" t="s">
        <v>10</v>
      </c>
      <c r="J3225" t="s">
        <v>6154</v>
      </c>
      <c r="K3225">
        <v>48</v>
      </c>
      <c r="L3225">
        <v>16204631</v>
      </c>
      <c r="M3225" t="s">
        <v>2145</v>
      </c>
      <c r="N3225">
        <v>221</v>
      </c>
      <c r="O3225">
        <v>1307173.5673333288</v>
      </c>
      <c r="P3225" s="49" t="s">
        <v>33</v>
      </c>
      <c r="Q3225" s="49">
        <v>7360445</v>
      </c>
      <c r="R3225" s="49">
        <v>32.510452999999998</v>
      </c>
      <c r="S3225" s="49">
        <v>52.540310169999998</v>
      </c>
      <c r="T3225" s="49">
        <v>26.195472578768484</v>
      </c>
      <c r="U3225" s="49" t="s">
        <v>2146</v>
      </c>
      <c r="V3225" s="49">
        <v>0.40628822170719731</v>
      </c>
      <c r="W3225" s="49">
        <v>1.4636172159581</v>
      </c>
      <c r="X3225" s="49">
        <v>2.8030328200558698</v>
      </c>
      <c r="Y3225" s="49">
        <v>43.290577316265697</v>
      </c>
      <c r="Z3225" s="49">
        <v>0.42787999999999998</v>
      </c>
      <c r="AA3225" s="49">
        <v>144.40234570000001</v>
      </c>
      <c r="AB3225" s="49">
        <v>1.7927415840000001</v>
      </c>
      <c r="AC3225" s="51">
        <v>0.62276563761027282</v>
      </c>
      <c r="AD3225" s="53">
        <v>73604.45</v>
      </c>
      <c r="AE3225" s="51">
        <v>17.759436655437664</v>
      </c>
      <c r="AF3225" s="51">
        <v>47.077992956246362</v>
      </c>
      <c r="AG3225" s="51">
        <v>5.4321875746490003</v>
      </c>
      <c r="AH3225" s="51">
        <v>0.19305766668940749</v>
      </c>
      <c r="AI3225" s="51">
        <v>0.11538698303680024</v>
      </c>
      <c r="AJ3225" s="51">
        <v>4.1908088602794429E-2</v>
      </c>
      <c r="AK3225" s="51">
        <v>72.12489643075196</v>
      </c>
      <c r="AL3225" s="51">
        <v>42.821400519085969</v>
      </c>
      <c r="AM3225" s="51">
        <v>101.42839234241798</v>
      </c>
    </row>
    <row r="3226" spans="1:39">
      <c r="A3226" t="s">
        <v>6595</v>
      </c>
      <c r="B3226">
        <v>8</v>
      </c>
      <c r="C3226" t="s">
        <v>6596</v>
      </c>
      <c r="D3226" t="s">
        <v>6153</v>
      </c>
      <c r="E3226" t="s">
        <v>137</v>
      </c>
      <c r="F3226" t="s">
        <v>138</v>
      </c>
      <c r="G3226" t="s">
        <v>139</v>
      </c>
      <c r="H3226" t="s">
        <v>140</v>
      </c>
      <c r="I3226" t="s">
        <v>10</v>
      </c>
      <c r="J3226" t="s">
        <v>6154</v>
      </c>
      <c r="K3226">
        <v>48</v>
      </c>
      <c r="L3226">
        <v>16204631</v>
      </c>
      <c r="M3226" t="s">
        <v>2145</v>
      </c>
      <c r="N3226">
        <v>222</v>
      </c>
      <c r="O3226">
        <v>1313115.2653666621</v>
      </c>
      <c r="P3226" s="49" t="s">
        <v>33</v>
      </c>
      <c r="Q3226" s="49">
        <v>7360445</v>
      </c>
      <c r="R3226" s="49">
        <v>32.510452999999998</v>
      </c>
      <c r="S3226" s="49">
        <v>52.540310169999998</v>
      </c>
      <c r="T3226" s="49">
        <v>26.195472578768484</v>
      </c>
      <c r="U3226" s="49" t="s">
        <v>2146</v>
      </c>
      <c r="V3226" s="49">
        <v>0.40628822170719731</v>
      </c>
      <c r="W3226" s="49">
        <v>1.4636172159581</v>
      </c>
      <c r="X3226" s="49">
        <v>2.8030328200558698</v>
      </c>
      <c r="Y3226" s="49">
        <v>43.290577316265697</v>
      </c>
      <c r="Z3226" s="49">
        <v>0.42787999999999998</v>
      </c>
      <c r="AA3226" s="49">
        <v>144.40234570000001</v>
      </c>
      <c r="AB3226" s="49">
        <v>1.7927415840000001</v>
      </c>
      <c r="AC3226" s="51">
        <v>0.62276563761027282</v>
      </c>
      <c r="AD3226" s="53">
        <v>73604.45</v>
      </c>
      <c r="AE3226" s="51">
        <v>17.840161367507836</v>
      </c>
      <c r="AF3226" s="51">
        <v>47.291983833320209</v>
      </c>
      <c r="AG3226" s="51">
        <v>5.4736040105883879</v>
      </c>
      <c r="AH3226" s="51">
        <v>0.19354299821433502</v>
      </c>
      <c r="AI3226" s="51">
        <v>0.1157406301643004</v>
      </c>
      <c r="AJ3226" s="51">
        <v>4.1908088602794429E-2</v>
      </c>
      <c r="AK3226" s="51">
        <v>72.345950502647128</v>
      </c>
      <c r="AL3226" s="51">
        <v>42.952642925209709</v>
      </c>
      <c r="AM3226" s="51">
        <v>101.73925808008455</v>
      </c>
    </row>
    <row r="3227" spans="1:39">
      <c r="A3227" t="s">
        <v>6597</v>
      </c>
      <c r="B3227">
        <v>8</v>
      </c>
      <c r="C3227" t="s">
        <v>6598</v>
      </c>
      <c r="D3227" t="s">
        <v>6153</v>
      </c>
      <c r="E3227" t="s">
        <v>137</v>
      </c>
      <c r="F3227" t="s">
        <v>138</v>
      </c>
      <c r="G3227" t="s">
        <v>139</v>
      </c>
      <c r="H3227" t="s">
        <v>140</v>
      </c>
      <c r="I3227" t="s">
        <v>10</v>
      </c>
      <c r="J3227" t="s">
        <v>6154</v>
      </c>
      <c r="K3227">
        <v>48</v>
      </c>
      <c r="L3227">
        <v>16204631</v>
      </c>
      <c r="M3227" t="s">
        <v>2145</v>
      </c>
      <c r="N3227">
        <v>223</v>
      </c>
      <c r="O3227">
        <v>1319056.9633999954</v>
      </c>
      <c r="P3227" s="49" t="s">
        <v>33</v>
      </c>
      <c r="Q3227" s="49">
        <v>7360445</v>
      </c>
      <c r="R3227" s="49">
        <v>32.510452999999998</v>
      </c>
      <c r="S3227" s="49">
        <v>52.540310169999998</v>
      </c>
      <c r="T3227" s="49">
        <v>26.195472578768484</v>
      </c>
      <c r="U3227" s="49" t="s">
        <v>2146</v>
      </c>
      <c r="V3227" s="49">
        <v>0.40628822170719731</v>
      </c>
      <c r="W3227" s="49">
        <v>1.4636172159581</v>
      </c>
      <c r="X3227" s="49">
        <v>2.8030328200558698</v>
      </c>
      <c r="Y3227" s="49">
        <v>43.290577316265697</v>
      </c>
      <c r="Z3227" s="49">
        <v>0.42787999999999998</v>
      </c>
      <c r="AA3227" s="49">
        <v>144.40234570000001</v>
      </c>
      <c r="AB3227" s="49">
        <v>1.7927415840000001</v>
      </c>
      <c r="AC3227" s="51">
        <v>0.62276563761027282</v>
      </c>
      <c r="AD3227" s="53">
        <v>73604.45</v>
      </c>
      <c r="AE3227" s="51">
        <v>17.920886079578008</v>
      </c>
      <c r="AF3227" s="51">
        <v>47.505974710394057</v>
      </c>
      <c r="AG3227" s="51">
        <v>5.5151237237580064</v>
      </c>
      <c r="AH3227" s="51">
        <v>0.19402562266843881</v>
      </c>
      <c r="AI3227" s="51">
        <v>0.11609326526567039</v>
      </c>
      <c r="AJ3227" s="51">
        <v>4.1908088602794429E-2</v>
      </c>
      <c r="AK3227" s="51">
        <v>72.566371987764256</v>
      </c>
      <c r="AL3227" s="51">
        <v>43.083509757112544</v>
      </c>
      <c r="AM3227" s="51">
        <v>102.04923421841599</v>
      </c>
    </row>
    <row r="3228" spans="1:39">
      <c r="A3228" t="s">
        <v>6599</v>
      </c>
      <c r="B3228">
        <v>8</v>
      </c>
      <c r="C3228" t="s">
        <v>6600</v>
      </c>
      <c r="D3228" t="s">
        <v>6153</v>
      </c>
      <c r="E3228" t="s">
        <v>137</v>
      </c>
      <c r="F3228" t="s">
        <v>138</v>
      </c>
      <c r="G3228" t="s">
        <v>139</v>
      </c>
      <c r="H3228" t="s">
        <v>140</v>
      </c>
      <c r="I3228" t="s">
        <v>10</v>
      </c>
      <c r="J3228" t="s">
        <v>6154</v>
      </c>
      <c r="K3228">
        <v>48</v>
      </c>
      <c r="L3228">
        <v>16204631</v>
      </c>
      <c r="M3228" t="s">
        <v>2145</v>
      </c>
      <c r="N3228">
        <v>224</v>
      </c>
      <c r="O3228">
        <v>1324998.6614333286</v>
      </c>
      <c r="P3228" s="49" t="s">
        <v>33</v>
      </c>
      <c r="Q3228" s="49">
        <v>7360445</v>
      </c>
      <c r="R3228" s="49">
        <v>32.510452999999998</v>
      </c>
      <c r="S3228" s="49">
        <v>52.540310169999998</v>
      </c>
      <c r="T3228" s="49">
        <v>26.195472578768484</v>
      </c>
      <c r="U3228" s="49" t="s">
        <v>2146</v>
      </c>
      <c r="V3228" s="49">
        <v>0.40628822170719731</v>
      </c>
      <c r="W3228" s="49">
        <v>1.4636172159581</v>
      </c>
      <c r="X3228" s="49">
        <v>2.8030328200558698</v>
      </c>
      <c r="Y3228" s="49">
        <v>43.290577316265697</v>
      </c>
      <c r="Z3228" s="49">
        <v>0.42787999999999998</v>
      </c>
      <c r="AA3228" s="49">
        <v>144.40234570000001</v>
      </c>
      <c r="AB3228" s="49">
        <v>1.7927415840000001</v>
      </c>
      <c r="AC3228" s="51">
        <v>0.62276563761027282</v>
      </c>
      <c r="AD3228" s="53">
        <v>73604.45</v>
      </c>
      <c r="AE3228" s="51">
        <v>18.001610791648176</v>
      </c>
      <c r="AF3228" s="51">
        <v>47.719965587467897</v>
      </c>
      <c r="AG3228" s="51">
        <v>5.5567461355065531</v>
      </c>
      <c r="AH3228" s="51">
        <v>0.19450554302922141</v>
      </c>
      <c r="AI3228" s="51">
        <v>0.1164448898296325</v>
      </c>
      <c r="AJ3228" s="51">
        <v>4.1908088602794429E-2</v>
      </c>
      <c r="AK3228" s="51">
        <v>72.786161816658449</v>
      </c>
      <c r="AL3228" s="51">
        <v>43.214001567275986</v>
      </c>
      <c r="AM3228" s="51">
        <v>102.35832206604094</v>
      </c>
    </row>
    <row r="3229" spans="1:39">
      <c r="A3229" t="s">
        <v>6601</v>
      </c>
      <c r="B3229">
        <v>8</v>
      </c>
      <c r="C3229" t="s">
        <v>6602</v>
      </c>
      <c r="D3229" t="s">
        <v>6153</v>
      </c>
      <c r="E3229" t="s">
        <v>137</v>
      </c>
      <c r="F3229" t="s">
        <v>138</v>
      </c>
      <c r="G3229" t="s">
        <v>139</v>
      </c>
      <c r="H3229" t="s">
        <v>140</v>
      </c>
      <c r="I3229" t="s">
        <v>10</v>
      </c>
      <c r="J3229" t="s">
        <v>6154</v>
      </c>
      <c r="K3229">
        <v>48</v>
      </c>
      <c r="L3229">
        <v>16204631</v>
      </c>
      <c r="M3229" t="s">
        <v>2145</v>
      </c>
      <c r="N3229">
        <v>225</v>
      </c>
      <c r="O3229">
        <v>1330940.3594666619</v>
      </c>
      <c r="P3229" s="49" t="s">
        <v>33</v>
      </c>
      <c r="Q3229" s="49">
        <v>7360445</v>
      </c>
      <c r="R3229" s="49">
        <v>32.510452999999998</v>
      </c>
      <c r="S3229" s="49">
        <v>52.540310169999998</v>
      </c>
      <c r="T3229" s="49">
        <v>26.195472578768484</v>
      </c>
      <c r="U3229" s="49" t="s">
        <v>2146</v>
      </c>
      <c r="V3229" s="49">
        <v>0.40628822170719731</v>
      </c>
      <c r="W3229" s="49">
        <v>1.4636172159581</v>
      </c>
      <c r="X3229" s="49">
        <v>2.8030328200558698</v>
      </c>
      <c r="Y3229" s="49">
        <v>43.290577316265697</v>
      </c>
      <c r="Z3229" s="49">
        <v>0.42787999999999998</v>
      </c>
      <c r="AA3229" s="49">
        <v>144.40234570000001</v>
      </c>
      <c r="AB3229" s="49">
        <v>1.7927415840000001</v>
      </c>
      <c r="AC3229" s="51">
        <v>0.62276563761027282</v>
      </c>
      <c r="AD3229" s="53">
        <v>73604.45</v>
      </c>
      <c r="AE3229" s="51">
        <v>18.082335503718348</v>
      </c>
      <c r="AF3229" s="51">
        <v>47.933956464541744</v>
      </c>
      <c r="AG3229" s="51">
        <v>5.5984706678196563</v>
      </c>
      <c r="AH3229" s="51">
        <v>0.19498276227310526</v>
      </c>
      <c r="AI3229" s="51">
        <v>0.11679550533161229</v>
      </c>
      <c r="AJ3229" s="51">
        <v>4.1908088602794429E-2</v>
      </c>
      <c r="AK3229" s="51">
        <v>73.005320911573378</v>
      </c>
      <c r="AL3229" s="51">
        <v>43.344118903246965</v>
      </c>
      <c r="AM3229" s="51">
        <v>102.6665229198998</v>
      </c>
    </row>
    <row r="3230" spans="1:39">
      <c r="A3230" t="s">
        <v>6603</v>
      </c>
      <c r="B3230">
        <v>8</v>
      </c>
      <c r="C3230" t="s">
        <v>6604</v>
      </c>
      <c r="D3230" t="s">
        <v>6153</v>
      </c>
      <c r="E3230" t="s">
        <v>137</v>
      </c>
      <c r="F3230" t="s">
        <v>138</v>
      </c>
      <c r="G3230" t="s">
        <v>139</v>
      </c>
      <c r="H3230" t="s">
        <v>140</v>
      </c>
      <c r="I3230" t="s">
        <v>10</v>
      </c>
      <c r="J3230" t="s">
        <v>6154</v>
      </c>
      <c r="K3230">
        <v>48</v>
      </c>
      <c r="L3230">
        <v>16204631</v>
      </c>
      <c r="M3230" t="s">
        <v>2145</v>
      </c>
      <c r="N3230">
        <v>226</v>
      </c>
      <c r="O3230">
        <v>1336882.0574999952</v>
      </c>
      <c r="P3230" s="49" t="s">
        <v>33</v>
      </c>
      <c r="Q3230" s="49">
        <v>7360445</v>
      </c>
      <c r="R3230" s="49">
        <v>32.510452999999998</v>
      </c>
      <c r="S3230" s="49">
        <v>52.540310169999998</v>
      </c>
      <c r="T3230" s="49">
        <v>26.195472578768484</v>
      </c>
      <c r="U3230" s="49" t="s">
        <v>2146</v>
      </c>
      <c r="V3230" s="49">
        <v>0.40628822170719731</v>
      </c>
      <c r="W3230" s="49">
        <v>1.4636172159581</v>
      </c>
      <c r="X3230" s="49">
        <v>2.8030328200558698</v>
      </c>
      <c r="Y3230" s="49">
        <v>43.290577316265697</v>
      </c>
      <c r="Z3230" s="49">
        <v>0.42787999999999998</v>
      </c>
      <c r="AA3230" s="49">
        <v>144.40234570000001</v>
      </c>
      <c r="AB3230" s="49">
        <v>1.7927415840000001</v>
      </c>
      <c r="AC3230" s="51">
        <v>0.62276563761027282</v>
      </c>
      <c r="AD3230" s="53">
        <v>73604.45</v>
      </c>
      <c r="AE3230" s="51">
        <v>18.163060215788519</v>
      </c>
      <c r="AF3230" s="51">
        <v>48.147947341615598</v>
      </c>
      <c r="AG3230" s="51">
        <v>5.6402967433197801</v>
      </c>
      <c r="AH3230" s="51">
        <v>0.19545728337609683</v>
      </c>
      <c r="AI3230" s="51">
        <v>0.11714511323403222</v>
      </c>
      <c r="AJ3230" s="51">
        <v>4.1908088602794429E-2</v>
      </c>
      <c r="AK3230" s="51">
        <v>73.223850186624858</v>
      </c>
      <c r="AL3230" s="51">
        <v>43.47386230774682</v>
      </c>
      <c r="AM3230" s="51">
        <v>102.97383806550292</v>
      </c>
    </row>
    <row r="3231" spans="1:39">
      <c r="A3231" t="s">
        <v>6605</v>
      </c>
      <c r="B3231">
        <v>8</v>
      </c>
      <c r="C3231" t="s">
        <v>6606</v>
      </c>
      <c r="D3231" t="s">
        <v>6153</v>
      </c>
      <c r="E3231" t="s">
        <v>137</v>
      </c>
      <c r="F3231" t="s">
        <v>138</v>
      </c>
      <c r="G3231" t="s">
        <v>139</v>
      </c>
      <c r="H3231" t="s">
        <v>140</v>
      </c>
      <c r="I3231" t="s">
        <v>10</v>
      </c>
      <c r="J3231" t="s">
        <v>6154</v>
      </c>
      <c r="K3231">
        <v>48</v>
      </c>
      <c r="L3231">
        <v>16204631</v>
      </c>
      <c r="M3231" t="s">
        <v>2145</v>
      </c>
      <c r="N3231">
        <v>227</v>
      </c>
      <c r="O3231">
        <v>1342823.7555333285</v>
      </c>
      <c r="P3231" s="49" t="s">
        <v>33</v>
      </c>
      <c r="Q3231" s="49">
        <v>7360445</v>
      </c>
      <c r="R3231" s="49">
        <v>32.510452999999998</v>
      </c>
      <c r="S3231" s="49">
        <v>52.540310169999998</v>
      </c>
      <c r="T3231" s="49">
        <v>26.195472578768484</v>
      </c>
      <c r="U3231" s="49" t="s">
        <v>2146</v>
      </c>
      <c r="V3231" s="49">
        <v>0.40628822170719731</v>
      </c>
      <c r="W3231" s="49">
        <v>1.4636172159581</v>
      </c>
      <c r="X3231" s="49">
        <v>2.8030328200558698</v>
      </c>
      <c r="Y3231" s="49">
        <v>43.290577316265697</v>
      </c>
      <c r="Z3231" s="49">
        <v>0.42787999999999998</v>
      </c>
      <c r="AA3231" s="49">
        <v>144.40234570000001</v>
      </c>
      <c r="AB3231" s="49">
        <v>1.7927415840000001</v>
      </c>
      <c r="AC3231" s="51">
        <v>0.62276563761027282</v>
      </c>
      <c r="AD3231" s="53">
        <v>73604.45</v>
      </c>
      <c r="AE3231" s="51">
        <v>18.243784927858691</v>
      </c>
      <c r="AF3231" s="51">
        <v>48.361938218689446</v>
      </c>
      <c r="AG3231" s="51">
        <v>5.6822237852661859</v>
      </c>
      <c r="AH3231" s="51">
        <v>0.19592910931402421</v>
      </c>
      <c r="AI3231" s="51">
        <v>0.11749371498659857</v>
      </c>
      <c r="AJ3231" s="51">
        <v>4.1908088602794429E-2</v>
      </c>
      <c r="AK3231" s="51">
        <v>73.441750547980249</v>
      </c>
      <c r="AL3231" s="51">
        <v>43.603232318777771</v>
      </c>
      <c r="AM3231" s="51">
        <v>103.28026877718274</v>
      </c>
    </row>
    <row r="3232" spans="1:39">
      <c r="A3232" t="s">
        <v>6607</v>
      </c>
      <c r="B3232">
        <v>8</v>
      </c>
      <c r="C3232" t="s">
        <v>6608</v>
      </c>
      <c r="D3232" t="s">
        <v>6153</v>
      </c>
      <c r="E3232" t="s">
        <v>137</v>
      </c>
      <c r="F3232" t="s">
        <v>138</v>
      </c>
      <c r="G3232" t="s">
        <v>139</v>
      </c>
      <c r="H3232" t="s">
        <v>140</v>
      </c>
      <c r="I3232" t="s">
        <v>10</v>
      </c>
      <c r="J3232" t="s">
        <v>6154</v>
      </c>
      <c r="K3232">
        <v>48</v>
      </c>
      <c r="L3232">
        <v>16204631</v>
      </c>
      <c r="M3232" t="s">
        <v>2145</v>
      </c>
      <c r="N3232">
        <v>228</v>
      </c>
      <c r="O3232">
        <v>1348765.4535666618</v>
      </c>
      <c r="P3232" s="49" t="s">
        <v>33</v>
      </c>
      <c r="Q3232" s="49">
        <v>7360445</v>
      </c>
      <c r="R3232" s="49">
        <v>32.510452999999998</v>
      </c>
      <c r="S3232" s="49">
        <v>52.540310169999998</v>
      </c>
      <c r="T3232" s="49">
        <v>26.195472578768484</v>
      </c>
      <c r="U3232" s="49" t="s">
        <v>2146</v>
      </c>
      <c r="V3232" s="49">
        <v>0.40628822170719731</v>
      </c>
      <c r="W3232" s="49">
        <v>1.4636172159581</v>
      </c>
      <c r="X3232" s="49">
        <v>2.8030328200558698</v>
      </c>
      <c r="Y3232" s="49">
        <v>43.290577316265697</v>
      </c>
      <c r="Z3232" s="49">
        <v>0.42787999999999998</v>
      </c>
      <c r="AA3232" s="49">
        <v>144.40234570000001</v>
      </c>
      <c r="AB3232" s="49">
        <v>1.7927415840000001</v>
      </c>
      <c r="AC3232" s="51">
        <v>0.62276563761027282</v>
      </c>
      <c r="AD3232" s="53">
        <v>73604.45</v>
      </c>
      <c r="AE3232" s="51">
        <v>18.324509639928863</v>
      </c>
      <c r="AF3232" s="51">
        <v>48.575929095763293</v>
      </c>
      <c r="AG3232" s="51">
        <v>5.7242512175550155</v>
      </c>
      <c r="AH3232" s="51">
        <v>0.19639824306307316</v>
      </c>
      <c r="AI3232" s="51">
        <v>0.11784131202658303</v>
      </c>
      <c r="AJ3232" s="51">
        <v>4.1908088602794429E-2</v>
      </c>
      <c r="AK3232" s="51">
        <v>73.659022894034393</v>
      </c>
      <c r="AL3232" s="51">
        <v>43.732229469727429</v>
      </c>
      <c r="AM3232" s="51">
        <v>103.58581631834137</v>
      </c>
    </row>
    <row r="3233" spans="1:39">
      <c r="A3233" t="s">
        <v>6609</v>
      </c>
      <c r="B3233">
        <v>8</v>
      </c>
      <c r="C3233" t="s">
        <v>6610</v>
      </c>
      <c r="D3233" t="s">
        <v>6153</v>
      </c>
      <c r="E3233" t="s">
        <v>137</v>
      </c>
      <c r="F3233" t="s">
        <v>138</v>
      </c>
      <c r="G3233" t="s">
        <v>139</v>
      </c>
      <c r="H3233" t="s">
        <v>140</v>
      </c>
      <c r="I3233" t="s">
        <v>10</v>
      </c>
      <c r="J3233" t="s">
        <v>6154</v>
      </c>
      <c r="K3233">
        <v>48</v>
      </c>
      <c r="L3233">
        <v>16204631</v>
      </c>
      <c r="M3233" t="s">
        <v>2145</v>
      </c>
      <c r="N3233">
        <v>229</v>
      </c>
      <c r="O3233">
        <v>1354707.1515999951</v>
      </c>
      <c r="P3233" s="49" t="s">
        <v>33</v>
      </c>
      <c r="Q3233" s="49">
        <v>7360445</v>
      </c>
      <c r="R3233" s="49">
        <v>32.510452999999998</v>
      </c>
      <c r="S3233" s="49">
        <v>52.540310169999998</v>
      </c>
      <c r="T3233" s="49">
        <v>26.195472578768484</v>
      </c>
      <c r="U3233" s="49" t="s">
        <v>2146</v>
      </c>
      <c r="V3233" s="49">
        <v>0.40628822170719731</v>
      </c>
      <c r="W3233" s="49">
        <v>1.4636172159581</v>
      </c>
      <c r="X3233" s="49">
        <v>2.8030328200558698</v>
      </c>
      <c r="Y3233" s="49">
        <v>43.290577316265697</v>
      </c>
      <c r="Z3233" s="49">
        <v>0.42787999999999998</v>
      </c>
      <c r="AA3233" s="49">
        <v>144.40234570000001</v>
      </c>
      <c r="AB3233" s="49">
        <v>1.7927415840000001</v>
      </c>
      <c r="AC3233" s="51">
        <v>0.62276563761027282</v>
      </c>
      <c r="AD3233" s="53">
        <v>73604.45</v>
      </c>
      <c r="AE3233" s="51">
        <v>18.405234351999031</v>
      </c>
      <c r="AF3233" s="51">
        <v>48.789919972837133</v>
      </c>
      <c r="AG3233" s="51">
        <v>5.7663784647194465</v>
      </c>
      <c r="AH3233" s="51">
        <v>0.19686468760018416</v>
      </c>
      <c r="AI3233" s="51">
        <v>0.11818790577909881</v>
      </c>
      <c r="AJ3233" s="51">
        <v>4.1908088602794429E-2</v>
      </c>
      <c r="AK3233" s="51">
        <v>73.875668115582243</v>
      </c>
      <c r="AL3233" s="51">
        <v>43.860854289471241</v>
      </c>
      <c r="AM3233" s="51">
        <v>103.89048194169327</v>
      </c>
    </row>
    <row r="3234" spans="1:39">
      <c r="A3234" t="s">
        <v>6611</v>
      </c>
      <c r="B3234">
        <v>8</v>
      </c>
      <c r="C3234" t="s">
        <v>6612</v>
      </c>
      <c r="D3234" t="s">
        <v>6153</v>
      </c>
      <c r="E3234" t="s">
        <v>137</v>
      </c>
      <c r="F3234" t="s">
        <v>138</v>
      </c>
      <c r="G3234" t="s">
        <v>139</v>
      </c>
      <c r="H3234" t="s">
        <v>140</v>
      </c>
      <c r="I3234" t="s">
        <v>10</v>
      </c>
      <c r="J3234" t="s">
        <v>6154</v>
      </c>
      <c r="K3234">
        <v>48</v>
      </c>
      <c r="L3234">
        <v>16204631</v>
      </c>
      <c r="M3234" t="s">
        <v>2145</v>
      </c>
      <c r="N3234">
        <v>230</v>
      </c>
      <c r="O3234">
        <v>1360648.8496333284</v>
      </c>
      <c r="P3234" s="49" t="s">
        <v>33</v>
      </c>
      <c r="Q3234" s="49">
        <v>7360445</v>
      </c>
      <c r="R3234" s="49">
        <v>32.510452999999998</v>
      </c>
      <c r="S3234" s="49">
        <v>52.540310169999998</v>
      </c>
      <c r="T3234" s="49">
        <v>26.195472578768484</v>
      </c>
      <c r="U3234" s="49" t="s">
        <v>2146</v>
      </c>
      <c r="V3234" s="49">
        <v>0.40628822170719731</v>
      </c>
      <c r="W3234" s="49">
        <v>1.4636172159581</v>
      </c>
      <c r="X3234" s="49">
        <v>2.8030328200558698</v>
      </c>
      <c r="Y3234" s="49">
        <v>43.290577316265697</v>
      </c>
      <c r="Z3234" s="49">
        <v>0.42787999999999998</v>
      </c>
      <c r="AA3234" s="49">
        <v>144.40234570000001</v>
      </c>
      <c r="AB3234" s="49">
        <v>1.7927415840000001</v>
      </c>
      <c r="AC3234" s="51">
        <v>0.62276563761027282</v>
      </c>
      <c r="AD3234" s="53">
        <v>73604.45</v>
      </c>
      <c r="AE3234" s="51">
        <v>18.485959064069203</v>
      </c>
      <c r="AF3234" s="51">
        <v>49.00391084991098</v>
      </c>
      <c r="AG3234" s="51">
        <v>5.8086049519299481</v>
      </c>
      <c r="AH3234" s="51">
        <v>0.19732844590346454</v>
      </c>
      <c r="AI3234" s="51">
        <v>0.11853349765737116</v>
      </c>
      <c r="AJ3234" s="51">
        <v>4.1908088602794429E-2</v>
      </c>
      <c r="AK3234" s="51">
        <v>74.091687095987965</v>
      </c>
      <c r="AL3234" s="51">
        <v>43.989107302472924</v>
      </c>
      <c r="AM3234" s="51">
        <v>104.19426688950303</v>
      </c>
    </row>
    <row r="3235" spans="1:39">
      <c r="A3235" t="s">
        <v>6613</v>
      </c>
      <c r="B3235">
        <v>8</v>
      </c>
      <c r="C3235" t="s">
        <v>6614</v>
      </c>
      <c r="D3235" t="s">
        <v>6153</v>
      </c>
      <c r="E3235" t="s">
        <v>137</v>
      </c>
      <c r="F3235" t="s">
        <v>138</v>
      </c>
      <c r="G3235" t="s">
        <v>139</v>
      </c>
      <c r="H3235" t="s">
        <v>140</v>
      </c>
      <c r="I3235" t="s">
        <v>10</v>
      </c>
      <c r="J3235" t="s">
        <v>6154</v>
      </c>
      <c r="K3235">
        <v>48</v>
      </c>
      <c r="L3235">
        <v>16204631</v>
      </c>
      <c r="M3235" t="s">
        <v>2145</v>
      </c>
      <c r="N3235">
        <v>231</v>
      </c>
      <c r="O3235">
        <v>1366590.5476666617</v>
      </c>
      <c r="P3235" s="49" t="s">
        <v>33</v>
      </c>
      <c r="Q3235" s="49">
        <v>7360445</v>
      </c>
      <c r="R3235" s="49">
        <v>32.510452999999998</v>
      </c>
      <c r="S3235" s="49">
        <v>52.540310169999998</v>
      </c>
      <c r="T3235" s="49">
        <v>26.195472578768484</v>
      </c>
      <c r="U3235" s="49" t="s">
        <v>2146</v>
      </c>
      <c r="V3235" s="49">
        <v>0.40628822170719731</v>
      </c>
      <c r="W3235" s="49">
        <v>1.4636172159581</v>
      </c>
      <c r="X3235" s="49">
        <v>2.8030328200558698</v>
      </c>
      <c r="Y3235" s="49">
        <v>43.290577316265697</v>
      </c>
      <c r="Z3235" s="49">
        <v>0.42787999999999998</v>
      </c>
      <c r="AA3235" s="49">
        <v>144.40234570000001</v>
      </c>
      <c r="AB3235" s="49">
        <v>1.7927415840000001</v>
      </c>
      <c r="AC3235" s="51">
        <v>0.62276563761027282</v>
      </c>
      <c r="AD3235" s="53">
        <v>73604.45</v>
      </c>
      <c r="AE3235" s="51">
        <v>18.566683776139374</v>
      </c>
      <c r="AF3235" s="51">
        <v>49.217901726984827</v>
      </c>
      <c r="AG3235" s="51">
        <v>5.8509301049945863</v>
      </c>
      <c r="AH3235" s="51">
        <v>0.1977895209524845</v>
      </c>
      <c r="AI3235" s="51">
        <v>0.11887808906300208</v>
      </c>
      <c r="AJ3235" s="51">
        <v>4.1908088602794429E-2</v>
      </c>
      <c r="AK3235" s="51">
        <v>74.30708071135038</v>
      </c>
      <c r="AL3235" s="51">
        <v>44.116989028882656</v>
      </c>
      <c r="AM3235" s="51">
        <v>104.49717239381812</v>
      </c>
    </row>
    <row r="3236" spans="1:39">
      <c r="A3236" t="s">
        <v>6615</v>
      </c>
      <c r="B3236">
        <v>8</v>
      </c>
      <c r="C3236" t="s">
        <v>6616</v>
      </c>
      <c r="D3236" t="s">
        <v>6153</v>
      </c>
      <c r="E3236" t="s">
        <v>137</v>
      </c>
      <c r="F3236" t="s">
        <v>138</v>
      </c>
      <c r="G3236" t="s">
        <v>139</v>
      </c>
      <c r="H3236" t="s">
        <v>140</v>
      </c>
      <c r="I3236" t="s">
        <v>10</v>
      </c>
      <c r="J3236" t="s">
        <v>6154</v>
      </c>
      <c r="K3236">
        <v>48</v>
      </c>
      <c r="L3236">
        <v>16204631</v>
      </c>
      <c r="M3236" t="s">
        <v>2145</v>
      </c>
      <c r="N3236">
        <v>232</v>
      </c>
      <c r="O3236">
        <v>1372532.245699995</v>
      </c>
      <c r="P3236" s="49" t="s">
        <v>33</v>
      </c>
      <c r="Q3236" s="49">
        <v>7360445</v>
      </c>
      <c r="R3236" s="49">
        <v>32.510452999999998</v>
      </c>
      <c r="S3236" s="49">
        <v>52.540310169999998</v>
      </c>
      <c r="T3236" s="49">
        <v>26.195472578768484</v>
      </c>
      <c r="U3236" s="49" t="s">
        <v>2146</v>
      </c>
      <c r="V3236" s="49">
        <v>0.40628822170719731</v>
      </c>
      <c r="W3236" s="49">
        <v>1.4636172159581</v>
      </c>
      <c r="X3236" s="49">
        <v>2.8030328200558698</v>
      </c>
      <c r="Y3236" s="49">
        <v>43.290577316265697</v>
      </c>
      <c r="Z3236" s="49">
        <v>0.42787999999999998</v>
      </c>
      <c r="AA3236" s="49">
        <v>144.40234570000001</v>
      </c>
      <c r="AB3236" s="49">
        <v>1.7927415840000001</v>
      </c>
      <c r="AC3236" s="51">
        <v>0.62276563761027282</v>
      </c>
      <c r="AD3236" s="53">
        <v>73604.45</v>
      </c>
      <c r="AE3236" s="51">
        <v>18.647408488209546</v>
      </c>
      <c r="AF3236" s="51">
        <v>49.431892604058675</v>
      </c>
      <c r="AG3236" s="51">
        <v>5.8933533503594617</v>
      </c>
      <c r="AH3236" s="51">
        <v>0.1982479157288343</v>
      </c>
      <c r="AI3236" s="51">
        <v>0.11922168138623079</v>
      </c>
      <c r="AJ3236" s="51">
        <v>4.1908088602794429E-2</v>
      </c>
      <c r="AK3236" s="51">
        <v>74.521849830665758</v>
      </c>
      <c r="AL3236" s="51">
        <v>44.244499984633769</v>
      </c>
      <c r="AM3236" s="51">
        <v>104.79919967669777</v>
      </c>
    </row>
    <row r="3237" spans="1:39">
      <c r="A3237" t="s">
        <v>6617</v>
      </c>
      <c r="B3237">
        <v>8</v>
      </c>
      <c r="C3237" t="s">
        <v>6618</v>
      </c>
      <c r="D3237" t="s">
        <v>6153</v>
      </c>
      <c r="E3237" t="s">
        <v>137</v>
      </c>
      <c r="F3237" t="s">
        <v>138</v>
      </c>
      <c r="G3237" t="s">
        <v>139</v>
      </c>
      <c r="H3237" t="s">
        <v>140</v>
      </c>
      <c r="I3237" t="s">
        <v>10</v>
      </c>
      <c r="J3237" t="s">
        <v>6154</v>
      </c>
      <c r="K3237">
        <v>48</v>
      </c>
      <c r="L3237">
        <v>16204631</v>
      </c>
      <c r="M3237" t="s">
        <v>2145</v>
      </c>
      <c r="N3237">
        <v>233</v>
      </c>
      <c r="O3237">
        <v>1378473.9437333283</v>
      </c>
      <c r="P3237" s="49" t="s">
        <v>33</v>
      </c>
      <c r="Q3237" s="49">
        <v>7360445</v>
      </c>
      <c r="R3237" s="49">
        <v>32.510452999999998</v>
      </c>
      <c r="S3237" s="49">
        <v>52.540310169999998</v>
      </c>
      <c r="T3237" s="49">
        <v>26.195472578768484</v>
      </c>
      <c r="U3237" s="49" t="s">
        <v>2146</v>
      </c>
      <c r="V3237" s="49">
        <v>0.40628822170719731</v>
      </c>
      <c r="W3237" s="49">
        <v>1.4636172159581</v>
      </c>
      <c r="X3237" s="49">
        <v>2.8030328200558698</v>
      </c>
      <c r="Y3237" s="49">
        <v>43.290577316265697</v>
      </c>
      <c r="Z3237" s="49">
        <v>0.42787999999999998</v>
      </c>
      <c r="AA3237" s="49">
        <v>144.40234570000001</v>
      </c>
      <c r="AB3237" s="49">
        <v>1.7927415840000001</v>
      </c>
      <c r="AC3237" s="51">
        <v>0.62276563761027282</v>
      </c>
      <c r="AD3237" s="53">
        <v>73604.45</v>
      </c>
      <c r="AE3237" s="51">
        <v>18.728133200279714</v>
      </c>
      <c r="AF3237" s="51">
        <v>49.645883481132515</v>
      </c>
      <c r="AG3237" s="51">
        <v>5.9358741151092014</v>
      </c>
      <c r="AH3237" s="51">
        <v>0.19870363321641674</v>
      </c>
      <c r="AI3237" s="51">
        <v>0.11956427600618848</v>
      </c>
      <c r="AJ3237" s="51">
        <v>4.1908088602794429E-2</v>
      </c>
      <c r="AK3237" s="51">
        <v>74.735995315987097</v>
      </c>
      <c r="AL3237" s="51">
        <v>44.371640681537272</v>
      </c>
      <c r="AM3237" s="51">
        <v>105.10034995043694</v>
      </c>
    </row>
    <row r="3238" spans="1:39">
      <c r="A3238" t="s">
        <v>6619</v>
      </c>
      <c r="B3238">
        <v>8</v>
      </c>
      <c r="C3238" t="s">
        <v>6620</v>
      </c>
      <c r="D3238" t="s">
        <v>6153</v>
      </c>
      <c r="E3238" t="s">
        <v>137</v>
      </c>
      <c r="F3238" t="s">
        <v>138</v>
      </c>
      <c r="G3238" t="s">
        <v>139</v>
      </c>
      <c r="H3238" t="s">
        <v>140</v>
      </c>
      <c r="I3238" t="s">
        <v>10</v>
      </c>
      <c r="J3238" t="s">
        <v>6154</v>
      </c>
      <c r="K3238">
        <v>48</v>
      </c>
      <c r="L3238">
        <v>16204631</v>
      </c>
      <c r="M3238" t="s">
        <v>2145</v>
      </c>
      <c r="N3238">
        <v>234</v>
      </c>
      <c r="O3238">
        <v>1384415.6417666615</v>
      </c>
      <c r="P3238" s="49" t="s">
        <v>33</v>
      </c>
      <c r="Q3238" s="49">
        <v>7360445</v>
      </c>
      <c r="R3238" s="49">
        <v>32.510452999999998</v>
      </c>
      <c r="S3238" s="49">
        <v>52.540310169999998</v>
      </c>
      <c r="T3238" s="49">
        <v>26.195472578768484</v>
      </c>
      <c r="U3238" s="49" t="s">
        <v>2146</v>
      </c>
      <c r="V3238" s="49">
        <v>0.40628822170719731</v>
      </c>
      <c r="W3238" s="49">
        <v>1.4636172159581</v>
      </c>
      <c r="X3238" s="49">
        <v>2.8030328200558698</v>
      </c>
      <c r="Y3238" s="49">
        <v>43.290577316265697</v>
      </c>
      <c r="Z3238" s="49">
        <v>0.42787999999999998</v>
      </c>
      <c r="AA3238" s="49">
        <v>144.40234570000001</v>
      </c>
      <c r="AB3238" s="49">
        <v>1.7927415840000001</v>
      </c>
      <c r="AC3238" s="51">
        <v>0.62276563761027282</v>
      </c>
      <c r="AD3238" s="53">
        <v>73604.45</v>
      </c>
      <c r="AE3238" s="51">
        <v>18.808857912349886</v>
      </c>
      <c r="AF3238" s="51">
        <v>49.859874358206362</v>
      </c>
      <c r="AG3238" s="51">
        <v>5.9784918269675122</v>
      </c>
      <c r="AH3238" s="51">
        <v>0.19915667640169399</v>
      </c>
      <c r="AI3238" s="51">
        <v>0.11990587429114773</v>
      </c>
      <c r="AJ3238" s="51">
        <v>4.1908088602794429E-2</v>
      </c>
      <c r="AK3238" s="51">
        <v>74.949518022580023</v>
      </c>
      <c r="AL3238" s="51">
        <v>44.498411627374445</v>
      </c>
      <c r="AM3238" s="51">
        <v>105.40062441778559</v>
      </c>
    </row>
    <row r="3239" spans="1:39">
      <c r="A3239" t="s">
        <v>6621</v>
      </c>
      <c r="B3239">
        <v>8</v>
      </c>
      <c r="C3239" t="s">
        <v>6622</v>
      </c>
      <c r="D3239" t="s">
        <v>6153</v>
      </c>
      <c r="E3239" t="s">
        <v>137</v>
      </c>
      <c r="F3239" t="s">
        <v>138</v>
      </c>
      <c r="G3239" t="s">
        <v>139</v>
      </c>
      <c r="H3239" t="s">
        <v>140</v>
      </c>
      <c r="I3239" t="s">
        <v>10</v>
      </c>
      <c r="J3239" t="s">
        <v>6154</v>
      </c>
      <c r="K3239">
        <v>48</v>
      </c>
      <c r="L3239">
        <v>16204631</v>
      </c>
      <c r="M3239" t="s">
        <v>2145</v>
      </c>
      <c r="N3239">
        <v>235</v>
      </c>
      <c r="O3239">
        <v>1390357.3397999948</v>
      </c>
      <c r="P3239" s="49" t="s">
        <v>33</v>
      </c>
      <c r="Q3239" s="49">
        <v>7360445</v>
      </c>
      <c r="R3239" s="49">
        <v>32.510452999999998</v>
      </c>
      <c r="S3239" s="49">
        <v>52.540310169999998</v>
      </c>
      <c r="T3239" s="49">
        <v>26.195472578768484</v>
      </c>
      <c r="U3239" s="49" t="s">
        <v>2146</v>
      </c>
      <c r="V3239" s="49">
        <v>0.40628822170719731</v>
      </c>
      <c r="W3239" s="49">
        <v>1.4636172159581</v>
      </c>
      <c r="X3239" s="49">
        <v>2.8030328200558698</v>
      </c>
      <c r="Y3239" s="49">
        <v>43.290577316265697</v>
      </c>
      <c r="Z3239" s="49">
        <v>0.42787999999999998</v>
      </c>
      <c r="AA3239" s="49">
        <v>144.40234570000001</v>
      </c>
      <c r="AB3239" s="49">
        <v>1.7927415840000001</v>
      </c>
      <c r="AC3239" s="51">
        <v>0.62276563761027282</v>
      </c>
      <c r="AD3239" s="53">
        <v>73604.45</v>
      </c>
      <c r="AE3239" s="51">
        <v>18.889582624420058</v>
      </c>
      <c r="AF3239" s="51">
        <v>50.073865235280216</v>
      </c>
      <c r="AG3239" s="51">
        <v>6.0212059142978571</v>
      </c>
      <c r="AH3239" s="51">
        <v>0.1996070482743198</v>
      </c>
      <c r="AI3239" s="51">
        <v>0.12024647759876814</v>
      </c>
      <c r="AJ3239" s="51">
        <v>4.1908088602794429E-2</v>
      </c>
      <c r="AK3239" s="51">
        <v>75.162418799076264</v>
      </c>
      <c r="AL3239" s="51">
        <v>44.624813325987951</v>
      </c>
      <c r="AM3239" s="51">
        <v>105.70002427216458</v>
      </c>
    </row>
    <row r="3240" spans="1:39">
      <c r="A3240" t="s">
        <v>6623</v>
      </c>
      <c r="B3240">
        <v>8</v>
      </c>
      <c r="C3240" t="s">
        <v>6624</v>
      </c>
      <c r="D3240" t="s">
        <v>6153</v>
      </c>
      <c r="E3240" t="s">
        <v>137</v>
      </c>
      <c r="F3240" t="s">
        <v>138</v>
      </c>
      <c r="G3240" t="s">
        <v>139</v>
      </c>
      <c r="H3240" t="s">
        <v>140</v>
      </c>
      <c r="I3240" t="s">
        <v>10</v>
      </c>
      <c r="J3240" t="s">
        <v>6154</v>
      </c>
      <c r="K3240">
        <v>48</v>
      </c>
      <c r="L3240">
        <v>16204631</v>
      </c>
      <c r="M3240" t="s">
        <v>2145</v>
      </c>
      <c r="N3240">
        <v>236</v>
      </c>
      <c r="O3240">
        <v>1396299.0378333281</v>
      </c>
      <c r="P3240" s="49" t="s">
        <v>33</v>
      </c>
      <c r="Q3240" s="49">
        <v>7360445</v>
      </c>
      <c r="R3240" s="49">
        <v>32.510452999999998</v>
      </c>
      <c r="S3240" s="49">
        <v>52.540310169999998</v>
      </c>
      <c r="T3240" s="49">
        <v>26.195472578768484</v>
      </c>
      <c r="U3240" s="49" t="s">
        <v>2146</v>
      </c>
      <c r="V3240" s="49">
        <v>0.40628822170719731</v>
      </c>
      <c r="W3240" s="49">
        <v>1.4636172159581</v>
      </c>
      <c r="X3240" s="49">
        <v>2.8030328200558698</v>
      </c>
      <c r="Y3240" s="49">
        <v>43.290577316265697</v>
      </c>
      <c r="Z3240" s="49">
        <v>0.42787999999999998</v>
      </c>
      <c r="AA3240" s="49">
        <v>144.40234570000001</v>
      </c>
      <c r="AB3240" s="49">
        <v>1.7927415840000001</v>
      </c>
      <c r="AC3240" s="51">
        <v>0.62276563761027282</v>
      </c>
      <c r="AD3240" s="53">
        <v>73604.45</v>
      </c>
      <c r="AE3240" s="51">
        <v>18.970307336490229</v>
      </c>
      <c r="AF3240" s="51">
        <v>50.287856112354063</v>
      </c>
      <c r="AG3240" s="51">
        <v>6.0640158061041527</v>
      </c>
      <c r="AH3240" s="51">
        <v>0.2000547518272103</v>
      </c>
      <c r="AI3240" s="51">
        <v>0.12058608727633598</v>
      </c>
      <c r="AJ3240" s="51">
        <v>4.1908088602794429E-2</v>
      </c>
      <c r="AK3240" s="51">
        <v>75.374698487623533</v>
      </c>
      <c r="AL3240" s="51">
        <v>44.750846277370798</v>
      </c>
      <c r="AM3240" s="51">
        <v>105.99855069787628</v>
      </c>
    </row>
    <row r="3241" spans="1:39">
      <c r="A3241" t="s">
        <v>6625</v>
      </c>
      <c r="B3241">
        <v>8</v>
      </c>
      <c r="C3241" t="s">
        <v>6626</v>
      </c>
      <c r="D3241" t="s">
        <v>6153</v>
      </c>
      <c r="E3241" t="s">
        <v>137</v>
      </c>
      <c r="F3241" t="s">
        <v>138</v>
      </c>
      <c r="G3241" t="s">
        <v>139</v>
      </c>
      <c r="H3241" t="s">
        <v>140</v>
      </c>
      <c r="I3241" t="s">
        <v>10</v>
      </c>
      <c r="J3241" t="s">
        <v>6154</v>
      </c>
      <c r="K3241">
        <v>48</v>
      </c>
      <c r="L3241">
        <v>16204631</v>
      </c>
      <c r="M3241" t="s">
        <v>2145</v>
      </c>
      <c r="N3241">
        <v>237</v>
      </c>
      <c r="O3241">
        <v>1402240.7358666614</v>
      </c>
      <c r="P3241" s="49" t="s">
        <v>33</v>
      </c>
      <c r="Q3241" s="49">
        <v>7360445</v>
      </c>
      <c r="R3241" s="49">
        <v>32.510452999999998</v>
      </c>
      <c r="S3241" s="49">
        <v>52.540310169999998</v>
      </c>
      <c r="T3241" s="49">
        <v>26.195472578768484</v>
      </c>
      <c r="U3241" s="49" t="s">
        <v>2146</v>
      </c>
      <c r="V3241" s="49">
        <v>0.40628822170719731</v>
      </c>
      <c r="W3241" s="49">
        <v>1.4636172159581</v>
      </c>
      <c r="X3241" s="49">
        <v>2.8030328200558698</v>
      </c>
      <c r="Y3241" s="49">
        <v>43.290577316265697</v>
      </c>
      <c r="Z3241" s="49">
        <v>0.42787999999999998</v>
      </c>
      <c r="AA3241" s="49">
        <v>144.40234570000001</v>
      </c>
      <c r="AB3241" s="49">
        <v>1.7927415840000001</v>
      </c>
      <c r="AC3241" s="51">
        <v>0.62276563761027282</v>
      </c>
      <c r="AD3241" s="53">
        <v>73604.45</v>
      </c>
      <c r="AE3241" s="51">
        <v>19.051032048560398</v>
      </c>
      <c r="AF3241" s="51">
        <v>50.501846989427904</v>
      </c>
      <c r="AG3241" s="51">
        <v>6.1069209320315903</v>
      </c>
      <c r="AH3241" s="51">
        <v>0.20049979005709029</v>
      </c>
      <c r="AI3241" s="51">
        <v>0.12092470466100018</v>
      </c>
      <c r="AJ3241" s="51">
        <v>4.1908088602794429E-2</v>
      </c>
      <c r="AK3241" s="51">
        <v>75.586357924032995</v>
      </c>
      <c r="AL3241" s="51">
        <v>44.87651097775391</v>
      </c>
      <c r="AM3241" s="51">
        <v>106.2962048703121</v>
      </c>
    </row>
    <row r="3242" spans="1:39">
      <c r="A3242" t="s">
        <v>6627</v>
      </c>
      <c r="B3242">
        <v>8</v>
      </c>
      <c r="C3242" t="s">
        <v>6628</v>
      </c>
      <c r="D3242" t="s">
        <v>6153</v>
      </c>
      <c r="E3242" t="s">
        <v>137</v>
      </c>
      <c r="F3242" t="s">
        <v>138</v>
      </c>
      <c r="G3242" t="s">
        <v>139</v>
      </c>
      <c r="H3242" t="s">
        <v>140</v>
      </c>
      <c r="I3242" t="s">
        <v>10</v>
      </c>
      <c r="J3242" t="s">
        <v>6154</v>
      </c>
      <c r="K3242">
        <v>48</v>
      </c>
      <c r="L3242">
        <v>16204631</v>
      </c>
      <c r="M3242" t="s">
        <v>2145</v>
      </c>
      <c r="N3242">
        <v>238</v>
      </c>
      <c r="O3242">
        <v>1408182.4338999947</v>
      </c>
      <c r="P3242" s="49" t="s">
        <v>33</v>
      </c>
      <c r="Q3242" s="49">
        <v>7360445</v>
      </c>
      <c r="R3242" s="49">
        <v>32.510452999999998</v>
      </c>
      <c r="S3242" s="49">
        <v>52.540310169999998</v>
      </c>
      <c r="T3242" s="49">
        <v>26.195472578768484</v>
      </c>
      <c r="U3242" s="49" t="s">
        <v>2146</v>
      </c>
      <c r="V3242" s="49">
        <v>0.40628822170719731</v>
      </c>
      <c r="W3242" s="49">
        <v>1.4636172159581</v>
      </c>
      <c r="X3242" s="49">
        <v>2.8030328200558698</v>
      </c>
      <c r="Y3242" s="49">
        <v>43.290577316265697</v>
      </c>
      <c r="Z3242" s="49">
        <v>0.42787999999999998</v>
      </c>
      <c r="AA3242" s="49">
        <v>144.40234570000001</v>
      </c>
      <c r="AB3242" s="49">
        <v>1.7927415840000001</v>
      </c>
      <c r="AC3242" s="51">
        <v>0.62276563761027282</v>
      </c>
      <c r="AD3242" s="53">
        <v>73604.45</v>
      </c>
      <c r="AE3242" s="51">
        <v>19.131756760630569</v>
      </c>
      <c r="AF3242" s="51">
        <v>50.715837866501751</v>
      </c>
      <c r="AG3242" s="51">
        <v>6.1499207223674937</v>
      </c>
      <c r="AH3242" s="51">
        <v>0.2009421659646938</v>
      </c>
      <c r="AI3242" s="51">
        <v>0.1212623310800031</v>
      </c>
      <c r="AJ3242" s="51">
        <v>4.1908088602794429E-2</v>
      </c>
      <c r="AK3242" s="51">
        <v>75.79739793792352</v>
      </c>
      <c r="AL3242" s="51">
        <v>45.001807919691792</v>
      </c>
      <c r="AM3242" s="51">
        <v>106.59298795615526</v>
      </c>
    </row>
    <row r="3243" spans="1:39">
      <c r="A3243" t="s">
        <v>6629</v>
      </c>
      <c r="B3243">
        <v>8</v>
      </c>
      <c r="C3243" t="s">
        <v>6630</v>
      </c>
      <c r="D3243" t="s">
        <v>6153</v>
      </c>
      <c r="E3243" t="s">
        <v>137</v>
      </c>
      <c r="F3243" t="s">
        <v>138</v>
      </c>
      <c r="G3243" t="s">
        <v>139</v>
      </c>
      <c r="H3243" t="s">
        <v>140</v>
      </c>
      <c r="I3243" t="s">
        <v>10</v>
      </c>
      <c r="J3243" t="s">
        <v>6154</v>
      </c>
      <c r="K3243">
        <v>48</v>
      </c>
      <c r="L3243">
        <v>16204631</v>
      </c>
      <c r="M3243" t="s">
        <v>2145</v>
      </c>
      <c r="N3243">
        <v>239</v>
      </c>
      <c r="O3243">
        <v>1414124.131933328</v>
      </c>
      <c r="P3243" s="49" t="s">
        <v>33</v>
      </c>
      <c r="Q3243" s="49">
        <v>7360445</v>
      </c>
      <c r="R3243" s="49">
        <v>32.510452999999998</v>
      </c>
      <c r="S3243" s="49">
        <v>52.540310169999998</v>
      </c>
      <c r="T3243" s="49">
        <v>26.195472578768484</v>
      </c>
      <c r="U3243" s="49" t="s">
        <v>2146</v>
      </c>
      <c r="V3243" s="49">
        <v>0.40628822170719731</v>
      </c>
      <c r="W3243" s="49">
        <v>1.4636172159581</v>
      </c>
      <c r="X3243" s="49">
        <v>2.8030328200558698</v>
      </c>
      <c r="Y3243" s="49">
        <v>43.290577316265697</v>
      </c>
      <c r="Z3243" s="49">
        <v>0.42787999999999998</v>
      </c>
      <c r="AA3243" s="49">
        <v>144.40234570000001</v>
      </c>
      <c r="AB3243" s="49">
        <v>1.7927415840000001</v>
      </c>
      <c r="AC3243" s="51">
        <v>0.62276563761027282</v>
      </c>
      <c r="AD3243" s="53">
        <v>73604.45</v>
      </c>
      <c r="AE3243" s="51">
        <v>19.212481472700741</v>
      </c>
      <c r="AF3243" s="51">
        <v>50.929828743575598</v>
      </c>
      <c r="AG3243" s="51">
        <v>6.1930146080422448</v>
      </c>
      <c r="AH3243" s="51">
        <v>0.20138188255511308</v>
      </c>
      <c r="AI3243" s="51">
        <v>0.12159896785090693</v>
      </c>
      <c r="AJ3243" s="51">
        <v>4.1908088602794429E-2</v>
      </c>
      <c r="AK3243" s="51">
        <v>76.007819352863166</v>
      </c>
      <c r="AL3243" s="51">
        <v>45.126737592146497</v>
      </c>
      <c r="AM3243" s="51">
        <v>106.88890111357986</v>
      </c>
    </row>
    <row r="3244" spans="1:39">
      <c r="A3244" t="s">
        <v>6631</v>
      </c>
      <c r="B3244">
        <v>8</v>
      </c>
      <c r="C3244" t="s">
        <v>6632</v>
      </c>
      <c r="D3244" t="s">
        <v>6153</v>
      </c>
      <c r="E3244" t="s">
        <v>137</v>
      </c>
      <c r="F3244" t="s">
        <v>138</v>
      </c>
      <c r="G3244" t="s">
        <v>139</v>
      </c>
      <c r="H3244" t="s">
        <v>140</v>
      </c>
      <c r="I3244" t="s">
        <v>10</v>
      </c>
      <c r="J3244" t="s">
        <v>6154</v>
      </c>
      <c r="K3244">
        <v>48</v>
      </c>
      <c r="L3244">
        <v>16204631</v>
      </c>
      <c r="M3244" t="s">
        <v>2145</v>
      </c>
      <c r="N3244">
        <v>240</v>
      </c>
      <c r="O3244">
        <v>1420065.8299666613</v>
      </c>
      <c r="P3244" s="49" t="s">
        <v>33</v>
      </c>
      <c r="Q3244" s="49">
        <v>7360445</v>
      </c>
      <c r="R3244" s="49">
        <v>32.510452999999998</v>
      </c>
      <c r="S3244" s="49">
        <v>52.540310169999998</v>
      </c>
      <c r="T3244" s="49">
        <v>26.195472578768484</v>
      </c>
      <c r="U3244" s="49" t="s">
        <v>2146</v>
      </c>
      <c r="V3244" s="49">
        <v>0.40628822170719731</v>
      </c>
      <c r="W3244" s="49">
        <v>1.4636172159581</v>
      </c>
      <c r="X3244" s="49">
        <v>2.8030328200558698</v>
      </c>
      <c r="Y3244" s="49">
        <v>43.290577316265697</v>
      </c>
      <c r="Z3244" s="49">
        <v>0.42787999999999998</v>
      </c>
      <c r="AA3244" s="49">
        <v>144.40234570000001</v>
      </c>
      <c r="AB3244" s="49">
        <v>1.7927415840000001</v>
      </c>
      <c r="AC3244" s="51">
        <v>0.62276563761027282</v>
      </c>
      <c r="AD3244" s="53">
        <v>73604.45</v>
      </c>
      <c r="AE3244" s="51">
        <v>19.293206184770913</v>
      </c>
      <c r="AF3244" s="51">
        <v>51.143819620649445</v>
      </c>
      <c r="AG3244" s="51">
        <v>6.2362020206303201</v>
      </c>
      <c r="AH3244" s="51">
        <v>0.20181894283825744</v>
      </c>
      <c r="AI3244" s="51">
        <v>0.12193461628181634</v>
      </c>
      <c r="AJ3244" s="51">
        <v>4.1908088602794429E-2</v>
      </c>
      <c r="AK3244" s="51">
        <v>76.217622986508445</v>
      </c>
      <c r="AL3244" s="51">
        <v>45.251300480570322</v>
      </c>
      <c r="AM3244" s="51">
        <v>107.18394549244657</v>
      </c>
    </row>
    <row r="3245" spans="1:39">
      <c r="A3245" t="s">
        <v>6633</v>
      </c>
      <c r="B3245">
        <v>8</v>
      </c>
      <c r="C3245" t="s">
        <v>6634</v>
      </c>
      <c r="D3245" t="s">
        <v>6153</v>
      </c>
      <c r="E3245" t="s">
        <v>137</v>
      </c>
      <c r="F3245" t="s">
        <v>138</v>
      </c>
      <c r="G3245" t="s">
        <v>139</v>
      </c>
      <c r="H3245" t="s">
        <v>140</v>
      </c>
      <c r="I3245" t="s">
        <v>10</v>
      </c>
      <c r="J3245" t="s">
        <v>6154</v>
      </c>
      <c r="K3245">
        <v>48</v>
      </c>
      <c r="L3245">
        <v>16204631</v>
      </c>
      <c r="M3245" t="s">
        <v>2145</v>
      </c>
      <c r="N3245">
        <v>241</v>
      </c>
      <c r="O3245">
        <v>1426007.5279999946</v>
      </c>
      <c r="P3245" s="49" t="s">
        <v>33</v>
      </c>
      <c r="Q3245" s="49">
        <v>7360445</v>
      </c>
      <c r="R3245" s="49">
        <v>32.510452999999998</v>
      </c>
      <c r="S3245" s="49">
        <v>52.540310169999998</v>
      </c>
      <c r="T3245" s="49">
        <v>26.195472578768484</v>
      </c>
      <c r="U3245" s="49" t="s">
        <v>2146</v>
      </c>
      <c r="V3245" s="49">
        <v>0.40628822170719731</v>
      </c>
      <c r="W3245" s="49">
        <v>1.4636172159581</v>
      </c>
      <c r="X3245" s="49">
        <v>2.8030328200558698</v>
      </c>
      <c r="Y3245" s="49">
        <v>43.290577316265697</v>
      </c>
      <c r="Z3245" s="49">
        <v>0.42787999999999998</v>
      </c>
      <c r="AA3245" s="49">
        <v>144.40234570000001</v>
      </c>
      <c r="AB3245" s="49">
        <v>1.7927415840000001</v>
      </c>
      <c r="AC3245" s="51">
        <v>0.62276563761027282</v>
      </c>
      <c r="AD3245" s="53">
        <v>73604.45</v>
      </c>
      <c r="AE3245" s="51">
        <v>19.373930896841081</v>
      </c>
      <c r="AF3245" s="51">
        <v>51.357810497723285</v>
      </c>
      <c r="AG3245" s="51">
        <v>6.2794823923513308</v>
      </c>
      <c r="AH3245" s="51">
        <v>0.20225334982890983</v>
      </c>
      <c r="AI3245" s="51">
        <v>0.12226927767159589</v>
      </c>
      <c r="AJ3245" s="51">
        <v>4.1908088602794429E-2</v>
      </c>
      <c r="AK3245" s="51">
        <v>76.426809650740083</v>
      </c>
      <c r="AL3245" s="51">
        <v>45.375497066986433</v>
      </c>
      <c r="AM3245" s="51">
        <v>107.47812223449375</v>
      </c>
    </row>
    <row r="3246" spans="1:39">
      <c r="A3246" t="s">
        <v>6635</v>
      </c>
      <c r="B3246">
        <v>8</v>
      </c>
      <c r="C3246" t="s">
        <v>6636</v>
      </c>
      <c r="D3246" t="s">
        <v>6153</v>
      </c>
      <c r="E3246" t="s">
        <v>137</v>
      </c>
      <c r="F3246" t="s">
        <v>138</v>
      </c>
      <c r="G3246" t="s">
        <v>139</v>
      </c>
      <c r="H3246" t="s">
        <v>140</v>
      </c>
      <c r="I3246" t="s">
        <v>10</v>
      </c>
      <c r="J3246" t="s">
        <v>6154</v>
      </c>
      <c r="K3246">
        <v>48</v>
      </c>
      <c r="L3246">
        <v>16204631</v>
      </c>
      <c r="M3246" t="s">
        <v>2145</v>
      </c>
      <c r="N3246">
        <v>242</v>
      </c>
      <c r="O3246">
        <v>1431949.2260333279</v>
      </c>
      <c r="P3246" s="49" t="s">
        <v>33</v>
      </c>
      <c r="Q3246" s="49">
        <v>7360445</v>
      </c>
      <c r="R3246" s="49">
        <v>32.510452999999998</v>
      </c>
      <c r="S3246" s="49">
        <v>52.540310169999998</v>
      </c>
      <c r="T3246" s="49">
        <v>26.195472578768484</v>
      </c>
      <c r="U3246" s="49" t="s">
        <v>2146</v>
      </c>
      <c r="V3246" s="49">
        <v>0.40628822170719731</v>
      </c>
      <c r="W3246" s="49">
        <v>1.4636172159581</v>
      </c>
      <c r="X3246" s="49">
        <v>2.8030328200558698</v>
      </c>
      <c r="Y3246" s="49">
        <v>43.290577316265697</v>
      </c>
      <c r="Z3246" s="49">
        <v>0.42787999999999998</v>
      </c>
      <c r="AA3246" s="49">
        <v>144.40234570000001</v>
      </c>
      <c r="AB3246" s="49">
        <v>1.7927415840000001</v>
      </c>
      <c r="AC3246" s="51">
        <v>0.62276563761027282</v>
      </c>
      <c r="AD3246" s="53">
        <v>73604.45</v>
      </c>
      <c r="AE3246" s="51">
        <v>19.454655608911253</v>
      </c>
      <c r="AF3246" s="51">
        <v>51.571801374797133</v>
      </c>
      <c r="AG3246" s="51">
        <v>6.3228551560711894</v>
      </c>
      <c r="AH3246" s="51">
        <v>0.20268510654728014</v>
      </c>
      <c r="AI3246" s="51">
        <v>0.12260295331008421</v>
      </c>
      <c r="AJ3246" s="51">
        <v>4.1908088602794429E-2</v>
      </c>
      <c r="AK3246" s="51">
        <v>76.635380151797037</v>
      </c>
      <c r="AL3246" s="51">
        <v>45.499327830068374</v>
      </c>
      <c r="AM3246" s="51">
        <v>107.77143247352571</v>
      </c>
    </row>
    <row r="3247" spans="1:39">
      <c r="A3247" t="s">
        <v>6637</v>
      </c>
      <c r="B3247">
        <v>8</v>
      </c>
      <c r="C3247" t="s">
        <v>6638</v>
      </c>
      <c r="D3247" t="s">
        <v>6153</v>
      </c>
      <c r="E3247" t="s">
        <v>137</v>
      </c>
      <c r="F3247" t="s">
        <v>138</v>
      </c>
      <c r="G3247" t="s">
        <v>139</v>
      </c>
      <c r="H3247" t="s">
        <v>140</v>
      </c>
      <c r="I3247" t="s">
        <v>10</v>
      </c>
      <c r="J3247" t="s">
        <v>6154</v>
      </c>
      <c r="K3247">
        <v>48</v>
      </c>
      <c r="L3247">
        <v>16204631</v>
      </c>
      <c r="M3247" t="s">
        <v>2145</v>
      </c>
      <c r="N3247">
        <v>243</v>
      </c>
      <c r="O3247">
        <v>1437890.9240666612</v>
      </c>
      <c r="P3247" s="49" t="s">
        <v>33</v>
      </c>
      <c r="Q3247" s="49">
        <v>7360445</v>
      </c>
      <c r="R3247" s="49">
        <v>32.510452999999998</v>
      </c>
      <c r="S3247" s="49">
        <v>52.540310169999998</v>
      </c>
      <c r="T3247" s="49">
        <v>26.195472578768484</v>
      </c>
      <c r="U3247" s="49" t="s">
        <v>2146</v>
      </c>
      <c r="V3247" s="49">
        <v>0.40628822170719731</v>
      </c>
      <c r="W3247" s="49">
        <v>1.4636172159581</v>
      </c>
      <c r="X3247" s="49">
        <v>2.8030328200558698</v>
      </c>
      <c r="Y3247" s="49">
        <v>43.290577316265697</v>
      </c>
      <c r="Z3247" s="49">
        <v>0.42787999999999998</v>
      </c>
      <c r="AA3247" s="49">
        <v>144.40234570000001</v>
      </c>
      <c r="AB3247" s="49">
        <v>1.7927415840000001</v>
      </c>
      <c r="AC3247" s="51">
        <v>0.62276563761027282</v>
      </c>
      <c r="AD3247" s="53">
        <v>73604.45</v>
      </c>
      <c r="AE3247" s="51">
        <v>19.535380320981425</v>
      </c>
      <c r="AF3247" s="51">
        <v>51.78579225187098</v>
      </c>
      <c r="AG3247" s="51">
        <v>6.3663197453032847</v>
      </c>
      <c r="AH3247" s="51">
        <v>0.20311421601910562</v>
      </c>
      <c r="AI3247" s="51">
        <v>0.12293564447830331</v>
      </c>
      <c r="AJ3247" s="51">
        <v>4.1908088602794429E-2</v>
      </c>
      <c r="AK3247" s="51">
        <v>76.843335290407211</v>
      </c>
      <c r="AL3247" s="51">
        <v>45.62279324521775</v>
      </c>
      <c r="AM3247" s="51">
        <v>108.0638773355967</v>
      </c>
    </row>
    <row r="3248" spans="1:39">
      <c r="A3248" t="s">
        <v>6639</v>
      </c>
      <c r="B3248">
        <v>8</v>
      </c>
      <c r="C3248" t="s">
        <v>6640</v>
      </c>
      <c r="D3248" t="s">
        <v>6153</v>
      </c>
      <c r="E3248" t="s">
        <v>137</v>
      </c>
      <c r="F3248" t="s">
        <v>138</v>
      </c>
      <c r="G3248" t="s">
        <v>139</v>
      </c>
      <c r="H3248" t="s">
        <v>140</v>
      </c>
      <c r="I3248" t="s">
        <v>10</v>
      </c>
      <c r="J3248" t="s">
        <v>6154</v>
      </c>
      <c r="K3248">
        <v>48</v>
      </c>
      <c r="L3248">
        <v>16204631</v>
      </c>
      <c r="M3248" t="s">
        <v>2145</v>
      </c>
      <c r="N3248">
        <v>244</v>
      </c>
      <c r="O3248">
        <v>1443832.6220999944</v>
      </c>
      <c r="P3248" s="49" t="s">
        <v>33</v>
      </c>
      <c r="Q3248" s="49">
        <v>7360445</v>
      </c>
      <c r="R3248" s="49">
        <v>32.510452999999998</v>
      </c>
      <c r="S3248" s="49">
        <v>52.540310169999998</v>
      </c>
      <c r="T3248" s="49">
        <v>26.195472578768484</v>
      </c>
      <c r="U3248" s="49" t="s">
        <v>2146</v>
      </c>
      <c r="V3248" s="49">
        <v>0.40628822170719731</v>
      </c>
      <c r="W3248" s="49">
        <v>1.4636172159581</v>
      </c>
      <c r="X3248" s="49">
        <v>2.8030328200558698</v>
      </c>
      <c r="Y3248" s="49">
        <v>43.290577316265697</v>
      </c>
      <c r="Z3248" s="49">
        <v>0.42787999999999998</v>
      </c>
      <c r="AA3248" s="49">
        <v>144.40234570000001</v>
      </c>
      <c r="AB3248" s="49">
        <v>1.7927415840000001</v>
      </c>
      <c r="AC3248" s="51">
        <v>0.62276563761027282</v>
      </c>
      <c r="AD3248" s="53">
        <v>73604.45</v>
      </c>
      <c r="AE3248" s="51">
        <v>19.616105033051596</v>
      </c>
      <c r="AF3248" s="51">
        <v>51.999783128944834</v>
      </c>
      <c r="AG3248" s="51">
        <v>6.4098755942097627</v>
      </c>
      <c r="AH3248" s="51">
        <v>0.20354068127607913</v>
      </c>
      <c r="AI3248" s="51">
        <v>0.12326735244866453</v>
      </c>
      <c r="AJ3248" s="51">
        <v>4.1908088602794429E-2</v>
      </c>
      <c r="AK3248" s="51">
        <v>77.050675861916289</v>
      </c>
      <c r="AL3248" s="51">
        <v>45.74589378464065</v>
      </c>
      <c r="AM3248" s="51">
        <v>108.35545793919195</v>
      </c>
    </row>
    <row r="3249" spans="1:39">
      <c r="A3249" t="s">
        <v>6641</v>
      </c>
      <c r="B3249">
        <v>8</v>
      </c>
      <c r="C3249" t="s">
        <v>6642</v>
      </c>
      <c r="D3249" t="s">
        <v>6153</v>
      </c>
      <c r="E3249" t="s">
        <v>137</v>
      </c>
      <c r="F3249" t="s">
        <v>138</v>
      </c>
      <c r="G3249" t="s">
        <v>139</v>
      </c>
      <c r="H3249" t="s">
        <v>140</v>
      </c>
      <c r="I3249" t="s">
        <v>10</v>
      </c>
      <c r="J3249" t="s">
        <v>6154</v>
      </c>
      <c r="K3249">
        <v>48</v>
      </c>
      <c r="L3249">
        <v>16204631</v>
      </c>
      <c r="M3249" t="s">
        <v>2145</v>
      </c>
      <c r="N3249">
        <v>245</v>
      </c>
      <c r="O3249">
        <v>1449774.3201333277</v>
      </c>
      <c r="P3249" s="49" t="s">
        <v>33</v>
      </c>
      <c r="Q3249" s="49">
        <v>7360445</v>
      </c>
      <c r="R3249" s="49">
        <v>32.510452999999998</v>
      </c>
      <c r="S3249" s="49">
        <v>52.540310169999998</v>
      </c>
      <c r="T3249" s="49">
        <v>26.195472578768484</v>
      </c>
      <c r="U3249" s="49" t="s">
        <v>2146</v>
      </c>
      <c r="V3249" s="49">
        <v>0.40628822170719731</v>
      </c>
      <c r="W3249" s="49">
        <v>1.4636172159581</v>
      </c>
      <c r="X3249" s="49">
        <v>2.8030328200558698</v>
      </c>
      <c r="Y3249" s="49">
        <v>43.290577316265697</v>
      </c>
      <c r="Z3249" s="49">
        <v>0.42787999999999998</v>
      </c>
      <c r="AA3249" s="49">
        <v>144.40234570000001</v>
      </c>
      <c r="AB3249" s="49">
        <v>1.7927415840000001</v>
      </c>
      <c r="AC3249" s="51">
        <v>0.62276563761027282</v>
      </c>
      <c r="AD3249" s="53">
        <v>73604.45</v>
      </c>
      <c r="AE3249" s="51">
        <v>19.696829745121768</v>
      </c>
      <c r="AF3249" s="51">
        <v>52.213774006018681</v>
      </c>
      <c r="AG3249" s="51">
        <v>6.4535221376028273</v>
      </c>
      <c r="AH3249" s="51">
        <v>0.20396450535600358</v>
      </c>
      <c r="AI3249" s="51">
        <v>0.12359807848517002</v>
      </c>
      <c r="AJ3249" s="51">
        <v>4.1908088602794429E-2</v>
      </c>
      <c r="AK3249" s="51">
        <v>77.257402656413575</v>
      </c>
      <c r="AL3249" s="51">
        <v>45.86862991742241</v>
      </c>
      <c r="AM3249" s="51">
        <v>108.64617539540477</v>
      </c>
    </row>
    <row r="3250" spans="1:39">
      <c r="A3250" t="s">
        <v>6643</v>
      </c>
      <c r="B3250">
        <v>8</v>
      </c>
      <c r="C3250" t="s">
        <v>6644</v>
      </c>
      <c r="D3250" t="s">
        <v>6153</v>
      </c>
      <c r="E3250" t="s">
        <v>137</v>
      </c>
      <c r="F3250" t="s">
        <v>138</v>
      </c>
      <c r="G3250" t="s">
        <v>139</v>
      </c>
      <c r="H3250" t="s">
        <v>140</v>
      </c>
      <c r="I3250" t="s">
        <v>10</v>
      </c>
      <c r="J3250" t="s">
        <v>6154</v>
      </c>
      <c r="K3250">
        <v>48</v>
      </c>
      <c r="L3250">
        <v>16204631</v>
      </c>
      <c r="M3250" t="s">
        <v>2145</v>
      </c>
      <c r="N3250">
        <v>246</v>
      </c>
      <c r="O3250">
        <v>1455716.018166661</v>
      </c>
      <c r="P3250" s="49" t="s">
        <v>33</v>
      </c>
      <c r="Q3250" s="49">
        <v>7360445</v>
      </c>
      <c r="R3250" s="49">
        <v>32.510452999999998</v>
      </c>
      <c r="S3250" s="49">
        <v>52.540310169999998</v>
      </c>
      <c r="T3250" s="49">
        <v>26.195472578768484</v>
      </c>
      <c r="U3250" s="49" t="s">
        <v>2146</v>
      </c>
      <c r="V3250" s="49">
        <v>0.40628822170719731</v>
      </c>
      <c r="W3250" s="49">
        <v>1.4636172159581</v>
      </c>
      <c r="X3250" s="49">
        <v>2.8030328200558698</v>
      </c>
      <c r="Y3250" s="49">
        <v>43.290577316265697</v>
      </c>
      <c r="Z3250" s="49">
        <v>0.42787999999999998</v>
      </c>
      <c r="AA3250" s="49">
        <v>144.40234570000001</v>
      </c>
      <c r="AB3250" s="49">
        <v>1.7927415840000001</v>
      </c>
      <c r="AC3250" s="51">
        <v>0.62276563761027282</v>
      </c>
      <c r="AD3250" s="53">
        <v>73604.45</v>
      </c>
      <c r="AE3250" s="51">
        <v>19.777554457191936</v>
      </c>
      <c r="AF3250" s="51">
        <v>52.427764883092522</v>
      </c>
      <c r="AG3250" s="51">
        <v>6.4972588109461409</v>
      </c>
      <c r="AH3250" s="51">
        <v>0.20438569130319365</v>
      </c>
      <c r="AI3250" s="51">
        <v>0.12392782384361092</v>
      </c>
      <c r="AJ3250" s="51">
        <v>4.1908088602794429E-2</v>
      </c>
      <c r="AK3250" s="51">
        <v>77.463516458855977</v>
      </c>
      <c r="AL3250" s="51">
        <v>45.991002109601176</v>
      </c>
      <c r="AM3250" s="51">
        <v>108.9360308081108</v>
      </c>
    </row>
    <row r="3251" spans="1:39">
      <c r="A3251" t="s">
        <v>6645</v>
      </c>
      <c r="B3251">
        <v>8</v>
      </c>
      <c r="C3251" t="s">
        <v>6646</v>
      </c>
      <c r="D3251" t="s">
        <v>6153</v>
      </c>
      <c r="E3251" t="s">
        <v>137</v>
      </c>
      <c r="F3251" t="s">
        <v>138</v>
      </c>
      <c r="G3251" t="s">
        <v>139</v>
      </c>
      <c r="H3251" t="s">
        <v>140</v>
      </c>
      <c r="I3251" t="s">
        <v>10</v>
      </c>
      <c r="J3251" t="s">
        <v>6154</v>
      </c>
      <c r="K3251">
        <v>48</v>
      </c>
      <c r="L3251">
        <v>16204631</v>
      </c>
      <c r="M3251" t="s">
        <v>2145</v>
      </c>
      <c r="N3251">
        <v>247</v>
      </c>
      <c r="O3251">
        <v>1461657.7161999943</v>
      </c>
      <c r="P3251" s="49" t="s">
        <v>33</v>
      </c>
      <c r="Q3251" s="49">
        <v>7360445</v>
      </c>
      <c r="R3251" s="49">
        <v>32.510452999999998</v>
      </c>
      <c r="S3251" s="49">
        <v>52.540310169999998</v>
      </c>
      <c r="T3251" s="49">
        <v>26.195472578768484</v>
      </c>
      <c r="U3251" s="49" t="s">
        <v>2146</v>
      </c>
      <c r="V3251" s="49">
        <v>0.40628822170719731</v>
      </c>
      <c r="W3251" s="49">
        <v>1.4636172159581</v>
      </c>
      <c r="X3251" s="49">
        <v>2.8030328200558698</v>
      </c>
      <c r="Y3251" s="49">
        <v>43.290577316265697</v>
      </c>
      <c r="Z3251" s="49">
        <v>0.42787999999999998</v>
      </c>
      <c r="AA3251" s="49">
        <v>144.40234570000001</v>
      </c>
      <c r="AB3251" s="49">
        <v>1.7927415840000001</v>
      </c>
      <c r="AC3251" s="51">
        <v>0.62276563761027282</v>
      </c>
      <c r="AD3251" s="53">
        <v>73604.45</v>
      </c>
      <c r="AE3251" s="51">
        <v>19.858279169262108</v>
      </c>
      <c r="AF3251" s="51">
        <v>52.641755760166369</v>
      </c>
      <c r="AG3251" s="51">
        <v>6.5410850503562594</v>
      </c>
      <c r="AH3251" s="51">
        <v>0.2048042421686711</v>
      </c>
      <c r="AI3251" s="51">
        <v>0.12425658977176157</v>
      </c>
      <c r="AJ3251" s="51">
        <v>4.1908088602794429E-2</v>
      </c>
      <c r="AK3251" s="51">
        <v>77.66901804918929</v>
      </c>
      <c r="AL3251" s="51">
        <v>46.113010824239964</v>
      </c>
      <c r="AM3251" s="51">
        <v>109.22502527413864</v>
      </c>
    </row>
    <row r="3252" spans="1:39">
      <c r="A3252" t="s">
        <v>6647</v>
      </c>
      <c r="B3252">
        <v>8</v>
      </c>
      <c r="C3252" t="s">
        <v>6648</v>
      </c>
      <c r="D3252" t="s">
        <v>6153</v>
      </c>
      <c r="E3252" t="s">
        <v>137</v>
      </c>
      <c r="F3252" t="s">
        <v>138</v>
      </c>
      <c r="G3252" t="s">
        <v>139</v>
      </c>
      <c r="H3252" t="s">
        <v>140</v>
      </c>
      <c r="I3252" t="s">
        <v>10</v>
      </c>
      <c r="J3252" t="s">
        <v>6154</v>
      </c>
      <c r="K3252">
        <v>48</v>
      </c>
      <c r="L3252">
        <v>16204631</v>
      </c>
      <c r="M3252" t="s">
        <v>2145</v>
      </c>
      <c r="N3252">
        <v>248</v>
      </c>
      <c r="O3252">
        <v>1467599.4142333276</v>
      </c>
      <c r="P3252" s="49" t="s">
        <v>33</v>
      </c>
      <c r="Q3252" s="49">
        <v>7360445</v>
      </c>
      <c r="R3252" s="49">
        <v>32.510452999999998</v>
      </c>
      <c r="S3252" s="49">
        <v>52.540310169999998</v>
      </c>
      <c r="T3252" s="49">
        <v>26.195472578768484</v>
      </c>
      <c r="U3252" s="49" t="s">
        <v>2146</v>
      </c>
      <c r="V3252" s="49">
        <v>0.40628822170719731</v>
      </c>
      <c r="W3252" s="49">
        <v>1.4636172159581</v>
      </c>
      <c r="X3252" s="49">
        <v>2.8030328200558698</v>
      </c>
      <c r="Y3252" s="49">
        <v>43.290577316265697</v>
      </c>
      <c r="Z3252" s="49">
        <v>0.42787999999999998</v>
      </c>
      <c r="AA3252" s="49">
        <v>144.40234570000001</v>
      </c>
      <c r="AB3252" s="49">
        <v>1.7927415840000001</v>
      </c>
      <c r="AC3252" s="51">
        <v>0.62276563761027282</v>
      </c>
      <c r="AD3252" s="53">
        <v>73604.45</v>
      </c>
      <c r="AE3252" s="51">
        <v>19.93900388133228</v>
      </c>
      <c r="AF3252" s="51">
        <v>52.855746637240216</v>
      </c>
      <c r="AG3252" s="51">
        <v>6.5850002926041009</v>
      </c>
      <c r="AH3252" s="51">
        <v>0.20522016101035256</v>
      </c>
      <c r="AI3252" s="51">
        <v>0.12458437750956963</v>
      </c>
      <c r="AJ3252" s="51">
        <v>4.1908088602794429E-2</v>
      </c>
      <c r="AK3252" s="51">
        <v>77.873908202467135</v>
      </c>
      <c r="AL3252" s="51">
        <v>46.234656521497236</v>
      </c>
      <c r="AM3252" s="51">
        <v>109.51315988343704</v>
      </c>
    </row>
    <row r="3253" spans="1:39">
      <c r="A3253" t="s">
        <v>6649</v>
      </c>
      <c r="B3253">
        <v>8</v>
      </c>
      <c r="C3253" t="s">
        <v>6650</v>
      </c>
      <c r="D3253" t="s">
        <v>6153</v>
      </c>
      <c r="E3253" t="s">
        <v>137</v>
      </c>
      <c r="F3253" t="s">
        <v>138</v>
      </c>
      <c r="G3253" t="s">
        <v>139</v>
      </c>
      <c r="H3253" t="s">
        <v>140</v>
      </c>
      <c r="I3253" t="s">
        <v>10</v>
      </c>
      <c r="J3253" t="s">
        <v>6154</v>
      </c>
      <c r="K3253">
        <v>48</v>
      </c>
      <c r="L3253">
        <v>16204631</v>
      </c>
      <c r="M3253" t="s">
        <v>2145</v>
      </c>
      <c r="N3253">
        <v>249</v>
      </c>
      <c r="O3253">
        <v>1473541.1122666609</v>
      </c>
      <c r="P3253" s="49" t="s">
        <v>33</v>
      </c>
      <c r="Q3253" s="49">
        <v>7360445</v>
      </c>
      <c r="R3253" s="49">
        <v>32.510452999999998</v>
      </c>
      <c r="S3253" s="49">
        <v>52.540310169999998</v>
      </c>
      <c r="T3253" s="49">
        <v>26.195472578768484</v>
      </c>
      <c r="U3253" s="49" t="s">
        <v>2146</v>
      </c>
      <c r="V3253" s="49">
        <v>0.40628822170719731</v>
      </c>
      <c r="W3253" s="49">
        <v>1.4636172159581</v>
      </c>
      <c r="X3253" s="49">
        <v>2.8030328200558698</v>
      </c>
      <c r="Y3253" s="49">
        <v>43.290577316265697</v>
      </c>
      <c r="Z3253" s="49">
        <v>0.42787999999999998</v>
      </c>
      <c r="AA3253" s="49">
        <v>144.40234570000001</v>
      </c>
      <c r="AB3253" s="49">
        <v>1.7927415840000001</v>
      </c>
      <c r="AC3253" s="51">
        <v>0.62276563761027282</v>
      </c>
      <c r="AD3253" s="53">
        <v>73604.45</v>
      </c>
      <c r="AE3253" s="51">
        <v>20.019728593402451</v>
      </c>
      <c r="AF3253" s="51">
        <v>53.069737514314063</v>
      </c>
      <c r="AG3253" s="51">
        <v>6.6290039751165377</v>
      </c>
      <c r="AH3253" s="51">
        <v>0.20563345089356938</v>
      </c>
      <c r="AI3253" s="51">
        <v>0.12491118828934383</v>
      </c>
      <c r="AJ3253" s="51">
        <v>4.1908088602794429E-2</v>
      </c>
      <c r="AK3253" s="51">
        <v>78.078187688968214</v>
      </c>
      <c r="AL3253" s="51">
        <v>46.355939658696535</v>
      </c>
      <c r="AM3253" s="51">
        <v>109.80043571923991</v>
      </c>
    </row>
    <row r="3254" spans="1:39">
      <c r="A3254" t="s">
        <v>6651</v>
      </c>
      <c r="B3254">
        <v>8</v>
      </c>
      <c r="C3254" t="s">
        <v>6652</v>
      </c>
      <c r="D3254" t="s">
        <v>6153</v>
      </c>
      <c r="E3254" t="s">
        <v>137</v>
      </c>
      <c r="F3254" t="s">
        <v>138</v>
      </c>
      <c r="G3254" t="s">
        <v>139</v>
      </c>
      <c r="H3254" t="s">
        <v>140</v>
      </c>
      <c r="I3254" t="s">
        <v>10</v>
      </c>
      <c r="J3254" t="s">
        <v>6154</v>
      </c>
      <c r="K3254">
        <v>48</v>
      </c>
      <c r="L3254">
        <v>16204631</v>
      </c>
      <c r="M3254" t="s">
        <v>2145</v>
      </c>
      <c r="N3254">
        <v>250</v>
      </c>
      <c r="O3254">
        <v>1479482.8102999942</v>
      </c>
      <c r="P3254" s="49" t="s">
        <v>33</v>
      </c>
      <c r="Q3254" s="49">
        <v>7360445</v>
      </c>
      <c r="R3254" s="49">
        <v>32.510452999999998</v>
      </c>
      <c r="S3254" s="49">
        <v>52.540310169999998</v>
      </c>
      <c r="T3254" s="49">
        <v>26.195472578768484</v>
      </c>
      <c r="U3254" s="49" t="s">
        <v>2146</v>
      </c>
      <c r="V3254" s="49">
        <v>0.40628822170719731</v>
      </c>
      <c r="W3254" s="49">
        <v>1.4636172159581</v>
      </c>
      <c r="X3254" s="49">
        <v>2.8030328200558698</v>
      </c>
      <c r="Y3254" s="49">
        <v>43.290577316265697</v>
      </c>
      <c r="Z3254" s="49">
        <v>0.42787999999999998</v>
      </c>
      <c r="AA3254" s="49">
        <v>144.40234570000001</v>
      </c>
      <c r="AB3254" s="49">
        <v>1.7927415840000001</v>
      </c>
      <c r="AC3254" s="51">
        <v>0.62276563761027282</v>
      </c>
      <c r="AD3254" s="53">
        <v>73604.45</v>
      </c>
      <c r="AE3254" s="51">
        <v>20.10045330547262</v>
      </c>
      <c r="AF3254" s="51">
        <v>53.283728391387903</v>
      </c>
      <c r="AG3254" s="51">
        <v>6.6730955359779296</v>
      </c>
      <c r="AH3254" s="51">
        <v>0.20604411489083038</v>
      </c>
      <c r="AI3254" s="51">
        <v>0.12523702333593614</v>
      </c>
      <c r="AJ3254" s="51">
        <v>4.1908088602794429E-2</v>
      </c>
      <c r="AK3254" s="51">
        <v>78.281857274310312</v>
      </c>
      <c r="AL3254" s="51">
        <v>46.476860690394147</v>
      </c>
      <c r="AM3254" s="51">
        <v>110.08685385822648</v>
      </c>
    </row>
    <row r="3255" spans="1:39">
      <c r="A3255" t="s">
        <v>6653</v>
      </c>
      <c r="B3255">
        <v>8</v>
      </c>
      <c r="C3255" t="s">
        <v>6654</v>
      </c>
      <c r="D3255" t="s">
        <v>6153</v>
      </c>
      <c r="E3255" t="s">
        <v>137</v>
      </c>
      <c r="F3255" t="s">
        <v>138</v>
      </c>
      <c r="G3255" t="s">
        <v>139</v>
      </c>
      <c r="H3255" t="s">
        <v>140</v>
      </c>
      <c r="I3255" t="s">
        <v>10</v>
      </c>
      <c r="J3255" t="s">
        <v>6154</v>
      </c>
      <c r="K3255">
        <v>48</v>
      </c>
      <c r="L3255">
        <v>16204631</v>
      </c>
      <c r="M3255" t="s">
        <v>2145</v>
      </c>
      <c r="N3255">
        <v>251</v>
      </c>
      <c r="O3255">
        <v>1485424.5083333275</v>
      </c>
      <c r="P3255" s="49" t="s">
        <v>33</v>
      </c>
      <c r="Q3255" s="49">
        <v>7360445</v>
      </c>
      <c r="R3255" s="49">
        <v>32.510452999999998</v>
      </c>
      <c r="S3255" s="49">
        <v>52.540310169999998</v>
      </c>
      <c r="T3255" s="49">
        <v>26.195472578768484</v>
      </c>
      <c r="U3255" s="49" t="s">
        <v>2146</v>
      </c>
      <c r="V3255" s="49">
        <v>0.40628822170719731</v>
      </c>
      <c r="W3255" s="49">
        <v>1.4636172159581</v>
      </c>
      <c r="X3255" s="49">
        <v>2.8030328200558698</v>
      </c>
      <c r="Y3255" s="49">
        <v>43.290577316265697</v>
      </c>
      <c r="Z3255" s="49">
        <v>0.42787999999999998</v>
      </c>
      <c r="AA3255" s="49">
        <v>144.40234570000001</v>
      </c>
      <c r="AB3255" s="49">
        <v>1.7927415840000001</v>
      </c>
      <c r="AC3255" s="51">
        <v>0.62276563761027282</v>
      </c>
      <c r="AD3255" s="53">
        <v>73604.45</v>
      </c>
      <c r="AE3255" s="51">
        <v>20.181178017542791</v>
      </c>
      <c r="AF3255" s="51">
        <v>53.497719268461751</v>
      </c>
      <c r="AG3255" s="51">
        <v>6.7172744139318574</v>
      </c>
      <c r="AH3255" s="51">
        <v>0.20645215608271894</v>
      </c>
      <c r="AI3255" s="51">
        <v>0.12556188386692327</v>
      </c>
      <c r="AJ3255" s="51">
        <v>4.1908088602794429E-2</v>
      </c>
      <c r="AK3255" s="51">
        <v>78.484917719563583</v>
      </c>
      <c r="AL3255" s="51">
        <v>46.597420068446404</v>
      </c>
      <c r="AM3255" s="51">
        <v>110.3724153706808</v>
      </c>
    </row>
    <row r="3256" spans="1:39">
      <c r="A3256" t="s">
        <v>6655</v>
      </c>
      <c r="B3256">
        <v>8</v>
      </c>
      <c r="C3256" t="s">
        <v>6656</v>
      </c>
      <c r="D3256" t="s">
        <v>6153</v>
      </c>
      <c r="E3256" t="s">
        <v>137</v>
      </c>
      <c r="F3256" t="s">
        <v>138</v>
      </c>
      <c r="G3256" t="s">
        <v>139</v>
      </c>
      <c r="H3256" t="s">
        <v>140</v>
      </c>
      <c r="I3256" t="s">
        <v>10</v>
      </c>
      <c r="J3256" t="s">
        <v>6154</v>
      </c>
      <c r="K3256">
        <v>48</v>
      </c>
      <c r="L3256">
        <v>16204631</v>
      </c>
      <c r="M3256" t="s">
        <v>2145</v>
      </c>
      <c r="N3256">
        <v>252</v>
      </c>
      <c r="O3256">
        <v>1491366.2063666608</v>
      </c>
      <c r="P3256" s="49" t="s">
        <v>33</v>
      </c>
      <c r="Q3256" s="49">
        <v>7360445</v>
      </c>
      <c r="R3256" s="49">
        <v>32.510452999999998</v>
      </c>
      <c r="S3256" s="49">
        <v>52.540310169999998</v>
      </c>
      <c r="T3256" s="49">
        <v>26.195472578768484</v>
      </c>
      <c r="U3256" s="49" t="s">
        <v>2146</v>
      </c>
      <c r="V3256" s="49">
        <v>0.40628822170719731</v>
      </c>
      <c r="W3256" s="49">
        <v>1.4636172159581</v>
      </c>
      <c r="X3256" s="49">
        <v>2.8030328200558698</v>
      </c>
      <c r="Y3256" s="49">
        <v>43.290577316265697</v>
      </c>
      <c r="Z3256" s="49">
        <v>0.42787999999999998</v>
      </c>
      <c r="AA3256" s="49">
        <v>144.40234570000001</v>
      </c>
      <c r="AB3256" s="49">
        <v>1.7927415840000001</v>
      </c>
      <c r="AC3256" s="51">
        <v>0.62276563761027282</v>
      </c>
      <c r="AD3256" s="53">
        <v>73604.45</v>
      </c>
      <c r="AE3256" s="51">
        <v>20.261902729612963</v>
      </c>
      <c r="AF3256" s="51">
        <v>53.711710145535598</v>
      </c>
      <c r="AG3256" s="51">
        <v>6.7615400483827441</v>
      </c>
      <c r="AH3256" s="51">
        <v>0.20685757755743417</v>
      </c>
      <c r="AI3256" s="51">
        <v>0.12588577109278187</v>
      </c>
      <c r="AJ3256" s="51">
        <v>4.1908088602794429E-2</v>
      </c>
      <c r="AK3256" s="51">
        <v>78.687369781360246</v>
      </c>
      <c r="AL3256" s="51">
        <v>46.717618242074735</v>
      </c>
      <c r="AM3256" s="51">
        <v>110.65712132064576</v>
      </c>
    </row>
    <row r="3257" spans="1:39">
      <c r="A3257" t="s">
        <v>6657</v>
      </c>
      <c r="B3257">
        <v>8</v>
      </c>
      <c r="C3257" t="s">
        <v>6658</v>
      </c>
      <c r="D3257" t="s">
        <v>6153</v>
      </c>
      <c r="E3257" t="s">
        <v>137</v>
      </c>
      <c r="F3257" t="s">
        <v>138</v>
      </c>
      <c r="G3257" t="s">
        <v>139</v>
      </c>
      <c r="H3257" t="s">
        <v>140</v>
      </c>
      <c r="I3257" t="s">
        <v>10</v>
      </c>
      <c r="J3257" t="s">
        <v>6154</v>
      </c>
      <c r="K3257">
        <v>48</v>
      </c>
      <c r="L3257">
        <v>16204631</v>
      </c>
      <c r="M3257" t="s">
        <v>2145</v>
      </c>
      <c r="N3257">
        <v>253</v>
      </c>
      <c r="O3257">
        <v>1497307.9043999941</v>
      </c>
      <c r="P3257" s="49" t="s">
        <v>33</v>
      </c>
      <c r="Q3257" s="49">
        <v>7360445</v>
      </c>
      <c r="R3257" s="49">
        <v>32.510452999999998</v>
      </c>
      <c r="S3257" s="49">
        <v>52.540310169999998</v>
      </c>
      <c r="T3257" s="49">
        <v>26.195472578768484</v>
      </c>
      <c r="U3257" s="49" t="s">
        <v>2146</v>
      </c>
      <c r="V3257" s="49">
        <v>0.40628822170719731</v>
      </c>
      <c r="W3257" s="49">
        <v>1.4636172159581</v>
      </c>
      <c r="X3257" s="49">
        <v>2.8030328200558698</v>
      </c>
      <c r="Y3257" s="49">
        <v>43.290577316265697</v>
      </c>
      <c r="Z3257" s="49">
        <v>0.42787999999999998</v>
      </c>
      <c r="AA3257" s="49">
        <v>144.40234570000001</v>
      </c>
      <c r="AB3257" s="49">
        <v>1.7927415840000001</v>
      </c>
      <c r="AC3257" s="51">
        <v>0.62276563761027282</v>
      </c>
      <c r="AD3257" s="53">
        <v>73604.45</v>
      </c>
      <c r="AE3257" s="51">
        <v>20.342627441683135</v>
      </c>
      <c r="AF3257" s="51">
        <v>53.925701022609452</v>
      </c>
      <c r="AG3257" s="51">
        <v>6.8058918793976657</v>
      </c>
      <c r="AH3257" s="51">
        <v>0.20726038241160391</v>
      </c>
      <c r="AI3257" s="51">
        <v>0.12620868621706294</v>
      </c>
      <c r="AJ3257" s="51">
        <v>4.1908088602794429E-2</v>
      </c>
      <c r="AK3257" s="51">
        <v>78.889214212003409</v>
      </c>
      <c r="AL3257" s="51">
        <v>46.837455657930384</v>
      </c>
      <c r="AM3257" s="51">
        <v>110.94097276607644</v>
      </c>
    </row>
    <row r="3258" spans="1:39">
      <c r="A3258" t="s">
        <v>6659</v>
      </c>
      <c r="B3258">
        <v>8</v>
      </c>
      <c r="C3258" t="s">
        <v>6660</v>
      </c>
      <c r="D3258" t="s">
        <v>6153</v>
      </c>
      <c r="E3258" t="s">
        <v>137</v>
      </c>
      <c r="F3258" t="s">
        <v>138</v>
      </c>
      <c r="G3258" t="s">
        <v>139</v>
      </c>
      <c r="H3258" t="s">
        <v>140</v>
      </c>
      <c r="I3258" t="s">
        <v>10</v>
      </c>
      <c r="J3258" t="s">
        <v>6154</v>
      </c>
      <c r="K3258">
        <v>48</v>
      </c>
      <c r="L3258">
        <v>16204631</v>
      </c>
      <c r="M3258" t="s">
        <v>2145</v>
      </c>
      <c r="N3258">
        <v>254</v>
      </c>
      <c r="O3258">
        <v>1503249.6024333274</v>
      </c>
      <c r="P3258" s="49" t="s">
        <v>33</v>
      </c>
      <c r="Q3258" s="49">
        <v>7360445</v>
      </c>
      <c r="R3258" s="49">
        <v>32.510452999999998</v>
      </c>
      <c r="S3258" s="49">
        <v>52.540310169999998</v>
      </c>
      <c r="T3258" s="49">
        <v>26.195472578768484</v>
      </c>
      <c r="U3258" s="49" t="s">
        <v>2146</v>
      </c>
      <c r="V3258" s="49">
        <v>0.40628822170719731</v>
      </c>
      <c r="W3258" s="49">
        <v>1.4636172159581</v>
      </c>
      <c r="X3258" s="49">
        <v>2.8030328200558698</v>
      </c>
      <c r="Y3258" s="49">
        <v>43.290577316265697</v>
      </c>
      <c r="Z3258" s="49">
        <v>0.42787999999999998</v>
      </c>
      <c r="AA3258" s="49">
        <v>144.40234570000001</v>
      </c>
      <c r="AB3258" s="49">
        <v>1.7927415840000001</v>
      </c>
      <c r="AC3258" s="51">
        <v>0.62276563761027282</v>
      </c>
      <c r="AD3258" s="53">
        <v>73604.45</v>
      </c>
      <c r="AE3258" s="51">
        <v>20.423352153753303</v>
      </c>
      <c r="AF3258" s="51">
        <v>54.139691899683285</v>
      </c>
      <c r="AG3258" s="51">
        <v>6.8503293477081026</v>
      </c>
      <c r="AH3258" s="51">
        <v>0.20766057375008901</v>
      </c>
      <c r="AI3258" s="51">
        <v>0.12653063043656104</v>
      </c>
      <c r="AJ3258" s="51">
        <v>4.1908088602794429E-2</v>
      </c>
      <c r="AK3258" s="51">
        <v>79.090451759573</v>
      </c>
      <c r="AL3258" s="51">
        <v>46.956932760157208</v>
      </c>
      <c r="AM3258" s="51">
        <v>111.2239707589888</v>
      </c>
    </row>
    <row r="3259" spans="1:39">
      <c r="A3259" t="s">
        <v>6661</v>
      </c>
      <c r="B3259">
        <v>8</v>
      </c>
      <c r="C3259" t="s">
        <v>6662</v>
      </c>
      <c r="D3259" t="s">
        <v>6153</v>
      </c>
      <c r="E3259" t="s">
        <v>137</v>
      </c>
      <c r="F3259" t="s">
        <v>138</v>
      </c>
      <c r="G3259" t="s">
        <v>139</v>
      </c>
      <c r="H3259" t="s">
        <v>140</v>
      </c>
      <c r="I3259" t="s">
        <v>10</v>
      </c>
      <c r="J3259" t="s">
        <v>6154</v>
      </c>
      <c r="K3259">
        <v>48</v>
      </c>
      <c r="L3259">
        <v>16204631</v>
      </c>
      <c r="M3259" t="s">
        <v>2145</v>
      </c>
      <c r="N3259">
        <v>255</v>
      </c>
      <c r="O3259">
        <v>1509191.3004666606</v>
      </c>
      <c r="P3259" s="49" t="s">
        <v>33</v>
      </c>
      <c r="Q3259" s="49">
        <v>7360445</v>
      </c>
      <c r="R3259" s="49">
        <v>32.510452999999998</v>
      </c>
      <c r="S3259" s="49">
        <v>52.540310169999998</v>
      </c>
      <c r="T3259" s="49">
        <v>26.195472578768484</v>
      </c>
      <c r="U3259" s="49" t="s">
        <v>2146</v>
      </c>
      <c r="V3259" s="49">
        <v>0.40628822170719731</v>
      </c>
      <c r="W3259" s="49">
        <v>1.4636172159581</v>
      </c>
      <c r="X3259" s="49">
        <v>2.8030328200558698</v>
      </c>
      <c r="Y3259" s="49">
        <v>43.290577316265697</v>
      </c>
      <c r="Z3259" s="49">
        <v>0.42787999999999998</v>
      </c>
      <c r="AA3259" s="49">
        <v>144.40234570000001</v>
      </c>
      <c r="AB3259" s="49">
        <v>1.7927415840000001</v>
      </c>
      <c r="AC3259" s="51">
        <v>0.62276563761027282</v>
      </c>
      <c r="AD3259" s="53">
        <v>73604.45</v>
      </c>
      <c r="AE3259" s="51">
        <v>20.504076865823475</v>
      </c>
      <c r="AF3259" s="51">
        <v>54.35368277675714</v>
      </c>
      <c r="AG3259" s="51">
        <v>6.8948518947118229</v>
      </c>
      <c r="AH3259" s="51">
        <v>0.20805815468644615</v>
      </c>
      <c r="AI3259" s="51">
        <v>0.12685160494148184</v>
      </c>
      <c r="AJ3259" s="51">
        <v>4.1908088602794429E-2</v>
      </c>
      <c r="AK3259" s="51">
        <v>79.291083168030411</v>
      </c>
      <c r="AL3259" s="51">
        <v>47.076049990453853</v>
      </c>
      <c r="AM3259" s="51">
        <v>111.50611634560698</v>
      </c>
    </row>
    <row r="3260" spans="1:39">
      <c r="A3260" t="s">
        <v>6663</v>
      </c>
      <c r="B3260">
        <v>8</v>
      </c>
      <c r="C3260" t="s">
        <v>6664</v>
      </c>
      <c r="D3260" t="s">
        <v>6153</v>
      </c>
      <c r="E3260" t="s">
        <v>137</v>
      </c>
      <c r="F3260" t="s">
        <v>138</v>
      </c>
      <c r="G3260" t="s">
        <v>139</v>
      </c>
      <c r="H3260" t="s">
        <v>140</v>
      </c>
      <c r="I3260" t="s">
        <v>10</v>
      </c>
      <c r="J3260" t="s">
        <v>6154</v>
      </c>
      <c r="K3260">
        <v>48</v>
      </c>
      <c r="L3260">
        <v>16204631</v>
      </c>
      <c r="M3260" t="s">
        <v>2145</v>
      </c>
      <c r="N3260">
        <v>256</v>
      </c>
      <c r="O3260">
        <v>1515132.9984999939</v>
      </c>
      <c r="P3260" s="49" t="s">
        <v>33</v>
      </c>
      <c r="Q3260" s="49">
        <v>7360445</v>
      </c>
      <c r="R3260" s="49">
        <v>32.510452999999998</v>
      </c>
      <c r="S3260" s="49">
        <v>52.540310169999998</v>
      </c>
      <c r="T3260" s="49">
        <v>26.195472578768484</v>
      </c>
      <c r="U3260" s="49" t="s">
        <v>2146</v>
      </c>
      <c r="V3260" s="49">
        <v>0.40628822170719731</v>
      </c>
      <c r="W3260" s="49">
        <v>1.4636172159581</v>
      </c>
      <c r="X3260" s="49">
        <v>2.8030328200558698</v>
      </c>
      <c r="Y3260" s="49">
        <v>43.290577316265697</v>
      </c>
      <c r="Z3260" s="49">
        <v>0.42787999999999998</v>
      </c>
      <c r="AA3260" s="49">
        <v>144.40234570000001</v>
      </c>
      <c r="AB3260" s="49">
        <v>1.7927415840000001</v>
      </c>
      <c r="AC3260" s="51">
        <v>0.62276563761027282</v>
      </c>
      <c r="AD3260" s="53">
        <v>73604.45</v>
      </c>
      <c r="AE3260" s="51">
        <v>20.584801577893646</v>
      </c>
      <c r="AF3260" s="51">
        <v>54.567673653830987</v>
      </c>
      <c r="AG3260" s="51">
        <v>6.9394589624747489</v>
      </c>
      <c r="AH3260" s="51">
        <v>0.20845312834309435</v>
      </c>
      <c r="AI3260" s="51">
        <v>0.12717161091560583</v>
      </c>
      <c r="AJ3260" s="51">
        <v>4.1908088602794429E-2</v>
      </c>
      <c r="AK3260" s="51">
        <v>79.491109177320851</v>
      </c>
      <c r="AL3260" s="51">
        <v>47.19480778813449</v>
      </c>
      <c r="AM3260" s="51">
        <v>111.78741056650722</v>
      </c>
    </row>
    <row r="3261" spans="1:39">
      <c r="A3261" t="s">
        <v>6665</v>
      </c>
      <c r="B3261">
        <v>8</v>
      </c>
      <c r="C3261" t="s">
        <v>6666</v>
      </c>
      <c r="D3261" t="s">
        <v>6153</v>
      </c>
      <c r="E3261" t="s">
        <v>137</v>
      </c>
      <c r="F3261" t="s">
        <v>138</v>
      </c>
      <c r="G3261" t="s">
        <v>139</v>
      </c>
      <c r="H3261" t="s">
        <v>140</v>
      </c>
      <c r="I3261" t="s">
        <v>10</v>
      </c>
      <c r="J3261" t="s">
        <v>6154</v>
      </c>
      <c r="K3261">
        <v>48</v>
      </c>
      <c r="L3261">
        <v>16204631</v>
      </c>
      <c r="M3261" t="s">
        <v>2145</v>
      </c>
      <c r="N3261">
        <v>257</v>
      </c>
      <c r="O3261">
        <v>1521074.6965333272</v>
      </c>
      <c r="P3261" s="49" t="s">
        <v>33</v>
      </c>
      <c r="Q3261" s="49">
        <v>7360445</v>
      </c>
      <c r="R3261" s="49">
        <v>32.510452999999998</v>
      </c>
      <c r="S3261" s="49">
        <v>52.540310169999998</v>
      </c>
      <c r="T3261" s="49">
        <v>26.195472578768484</v>
      </c>
      <c r="U3261" s="49" t="s">
        <v>2146</v>
      </c>
      <c r="V3261" s="49">
        <v>0.40628822170719731</v>
      </c>
      <c r="W3261" s="49">
        <v>1.4636172159581</v>
      </c>
      <c r="X3261" s="49">
        <v>2.8030328200558698</v>
      </c>
      <c r="Y3261" s="49">
        <v>43.290577316265697</v>
      </c>
      <c r="Z3261" s="49">
        <v>0.42787999999999998</v>
      </c>
      <c r="AA3261" s="49">
        <v>144.40234570000001</v>
      </c>
      <c r="AB3261" s="49">
        <v>1.7927415840000001</v>
      </c>
      <c r="AC3261" s="51">
        <v>0.62276563761027282</v>
      </c>
      <c r="AD3261" s="53">
        <v>73604.45</v>
      </c>
      <c r="AE3261" s="51">
        <v>20.665526289963818</v>
      </c>
      <c r="AF3261" s="51">
        <v>54.781664530904834</v>
      </c>
      <c r="AG3261" s="51">
        <v>6.9841499937328937</v>
      </c>
      <c r="AH3261" s="51">
        <v>0.20884549785139725</v>
      </c>
      <c r="AI3261" s="51">
        <v>0.12749064953644876</v>
      </c>
      <c r="AJ3261" s="51">
        <v>4.1908088602794429E-2</v>
      </c>
      <c r="AK3261" s="51">
        <v>79.690530523473626</v>
      </c>
      <c r="AL3261" s="51">
        <v>47.3132065901884</v>
      </c>
      <c r="AM3261" s="51">
        <v>112.06785445675885</v>
      </c>
    </row>
    <row r="3262" spans="1:39">
      <c r="A3262" t="s">
        <v>6667</v>
      </c>
      <c r="B3262">
        <v>8</v>
      </c>
      <c r="C3262" t="s">
        <v>6668</v>
      </c>
      <c r="D3262" t="s">
        <v>6153</v>
      </c>
      <c r="E3262" t="s">
        <v>137</v>
      </c>
      <c r="F3262" t="s">
        <v>138</v>
      </c>
      <c r="G3262" t="s">
        <v>139</v>
      </c>
      <c r="H3262" t="s">
        <v>140</v>
      </c>
      <c r="I3262" t="s">
        <v>10</v>
      </c>
      <c r="J3262" t="s">
        <v>6154</v>
      </c>
      <c r="K3262">
        <v>48</v>
      </c>
      <c r="L3262">
        <v>16204631</v>
      </c>
      <c r="M3262" t="s">
        <v>2145</v>
      </c>
      <c r="N3262">
        <v>258</v>
      </c>
      <c r="O3262">
        <v>1527016.3945666605</v>
      </c>
      <c r="P3262" s="49" t="s">
        <v>33</v>
      </c>
      <c r="Q3262" s="49">
        <v>7360445</v>
      </c>
      <c r="R3262" s="49">
        <v>32.510452999999998</v>
      </c>
      <c r="S3262" s="49">
        <v>52.540310169999998</v>
      </c>
      <c r="T3262" s="49">
        <v>26.195472578768484</v>
      </c>
      <c r="U3262" s="49" t="s">
        <v>2146</v>
      </c>
      <c r="V3262" s="49">
        <v>0.40628822170719731</v>
      </c>
      <c r="W3262" s="49">
        <v>1.4636172159581</v>
      </c>
      <c r="X3262" s="49">
        <v>2.8030328200558698</v>
      </c>
      <c r="Y3262" s="49">
        <v>43.290577316265697</v>
      </c>
      <c r="Z3262" s="49">
        <v>0.42787999999999998</v>
      </c>
      <c r="AA3262" s="49">
        <v>144.40234570000001</v>
      </c>
      <c r="AB3262" s="49">
        <v>1.7927415840000001</v>
      </c>
      <c r="AC3262" s="51">
        <v>0.62276563761027282</v>
      </c>
      <c r="AD3262" s="53">
        <v>73604.45</v>
      </c>
      <c r="AE3262" s="51">
        <v>20.746251002033986</v>
      </c>
      <c r="AF3262" s="51">
        <v>54.995655407978674</v>
      </c>
      <c r="AG3262" s="51">
        <v>7.0289244318943291</v>
      </c>
      <c r="AH3262" s="51">
        <v>0.20923526635196457</v>
      </c>
      <c r="AI3262" s="51">
        <v>0.12780872197541962</v>
      </c>
      <c r="AJ3262" s="51">
        <v>4.1908088602794429E-2</v>
      </c>
      <c r="AK3262" s="51">
        <v>79.889347938700894</v>
      </c>
      <c r="AL3262" s="51">
        <v>47.431246831338562</v>
      </c>
      <c r="AM3262" s="51">
        <v>112.34744904606325</v>
      </c>
    </row>
    <row r="3263" spans="1:39">
      <c r="A3263" t="s">
        <v>6669</v>
      </c>
      <c r="B3263">
        <v>8</v>
      </c>
      <c r="C3263" t="s">
        <v>6670</v>
      </c>
      <c r="D3263" t="s">
        <v>6153</v>
      </c>
      <c r="E3263" t="s">
        <v>137</v>
      </c>
      <c r="F3263" t="s">
        <v>138</v>
      </c>
      <c r="G3263" t="s">
        <v>139</v>
      </c>
      <c r="H3263" t="s">
        <v>140</v>
      </c>
      <c r="I3263" t="s">
        <v>10</v>
      </c>
      <c r="J3263" t="s">
        <v>6154</v>
      </c>
      <c r="K3263">
        <v>48</v>
      </c>
      <c r="L3263">
        <v>16204631</v>
      </c>
      <c r="M3263" t="s">
        <v>2145</v>
      </c>
      <c r="N3263">
        <v>259</v>
      </c>
      <c r="O3263">
        <v>1532958.0925999938</v>
      </c>
      <c r="P3263" s="49" t="s">
        <v>33</v>
      </c>
      <c r="Q3263" s="49">
        <v>7360445</v>
      </c>
      <c r="R3263" s="49">
        <v>32.510452999999998</v>
      </c>
      <c r="S3263" s="49">
        <v>52.540310169999998</v>
      </c>
      <c r="T3263" s="49">
        <v>26.195472578768484</v>
      </c>
      <c r="U3263" s="49" t="s">
        <v>2146</v>
      </c>
      <c r="V3263" s="49">
        <v>0.40628822170719731</v>
      </c>
      <c r="W3263" s="49">
        <v>1.4636172159581</v>
      </c>
      <c r="X3263" s="49">
        <v>2.8030328200558698</v>
      </c>
      <c r="Y3263" s="49">
        <v>43.290577316265697</v>
      </c>
      <c r="Z3263" s="49">
        <v>0.42787999999999998</v>
      </c>
      <c r="AA3263" s="49">
        <v>144.40234570000001</v>
      </c>
      <c r="AB3263" s="49">
        <v>1.7927415840000001</v>
      </c>
      <c r="AC3263" s="51">
        <v>0.62276563761027282</v>
      </c>
      <c r="AD3263" s="53">
        <v>73604.45</v>
      </c>
      <c r="AE3263" s="51">
        <v>20.826975714104158</v>
      </c>
      <c r="AF3263" s="51">
        <v>55.209646285052521</v>
      </c>
      <c r="AG3263" s="51">
        <v>7.0737817210412333</v>
      </c>
      <c r="AH3263" s="51">
        <v>0.20962243699493827</v>
      </c>
      <c r="AI3263" s="51">
        <v>0.1281258293979759</v>
      </c>
      <c r="AJ3263" s="51">
        <v>4.1908088602794429E-2</v>
      </c>
      <c r="AK3263" s="51">
        <v>80.087562151494723</v>
      </c>
      <c r="AL3263" s="51">
        <v>47.548928944099295</v>
      </c>
      <c r="AM3263" s="51">
        <v>112.62619535889017</v>
      </c>
    </row>
    <row r="3264" spans="1:39">
      <c r="A3264" t="s">
        <v>6671</v>
      </c>
      <c r="B3264">
        <v>8</v>
      </c>
      <c r="C3264" t="s">
        <v>6672</v>
      </c>
      <c r="D3264" t="s">
        <v>6153</v>
      </c>
      <c r="E3264" t="s">
        <v>137</v>
      </c>
      <c r="F3264" t="s">
        <v>138</v>
      </c>
      <c r="G3264" t="s">
        <v>139</v>
      </c>
      <c r="H3264" t="s">
        <v>140</v>
      </c>
      <c r="I3264" t="s">
        <v>10</v>
      </c>
      <c r="J3264" t="s">
        <v>6154</v>
      </c>
      <c r="K3264">
        <v>48</v>
      </c>
      <c r="L3264">
        <v>16204631</v>
      </c>
      <c r="M3264" t="s">
        <v>2145</v>
      </c>
      <c r="N3264">
        <v>260</v>
      </c>
      <c r="O3264">
        <v>1538899.7906333271</v>
      </c>
      <c r="P3264" s="49" t="s">
        <v>33</v>
      </c>
      <c r="Q3264" s="49">
        <v>7360445</v>
      </c>
      <c r="R3264" s="49">
        <v>32.510452999999998</v>
      </c>
      <c r="S3264" s="49">
        <v>52.540310169999998</v>
      </c>
      <c r="T3264" s="49">
        <v>26.195472578768484</v>
      </c>
      <c r="U3264" s="49" t="s">
        <v>2146</v>
      </c>
      <c r="V3264" s="49">
        <v>0.40628822170719731</v>
      </c>
      <c r="W3264" s="49">
        <v>1.4636172159581</v>
      </c>
      <c r="X3264" s="49">
        <v>2.8030328200558698</v>
      </c>
      <c r="Y3264" s="49">
        <v>43.290577316265697</v>
      </c>
      <c r="Z3264" s="49">
        <v>0.42787999999999998</v>
      </c>
      <c r="AA3264" s="49">
        <v>144.40234570000001</v>
      </c>
      <c r="AB3264" s="49">
        <v>1.7927415840000001</v>
      </c>
      <c r="AC3264" s="51">
        <v>0.62276563761027282</v>
      </c>
      <c r="AD3264" s="53">
        <v>73604.45</v>
      </c>
      <c r="AE3264" s="51">
        <v>20.90770042617433</v>
      </c>
      <c r="AF3264" s="51">
        <v>55.423637162126369</v>
      </c>
      <c r="AG3264" s="51">
        <v>7.1187213059319054</v>
      </c>
      <c r="AH3264" s="51">
        <v>0.21000701293991961</v>
      </c>
      <c r="AI3264" s="51">
        <v>0.12844197296377491</v>
      </c>
      <c r="AJ3264" s="51">
        <v>4.1908088602794429E-2</v>
      </c>
      <c r="AK3264" s="51">
        <v>80.285173886721651</v>
      </c>
      <c r="AL3264" s="51">
        <v>47.6662533588324</v>
      </c>
      <c r="AM3264" s="51">
        <v>112.90409441461092</v>
      </c>
    </row>
    <row r="3265" spans="1:39">
      <c r="A3265" t="s">
        <v>6673</v>
      </c>
      <c r="B3265">
        <v>8</v>
      </c>
      <c r="C3265" t="s">
        <v>6674</v>
      </c>
      <c r="D3265" t="s">
        <v>6153</v>
      </c>
      <c r="E3265" t="s">
        <v>137</v>
      </c>
      <c r="F3265" t="s">
        <v>138</v>
      </c>
      <c r="G3265" t="s">
        <v>139</v>
      </c>
      <c r="H3265" t="s">
        <v>140</v>
      </c>
      <c r="I3265" t="s">
        <v>10</v>
      </c>
      <c r="J3265" t="s">
        <v>6154</v>
      </c>
      <c r="K3265">
        <v>48</v>
      </c>
      <c r="L3265">
        <v>16204631</v>
      </c>
      <c r="M3265" t="s">
        <v>2145</v>
      </c>
      <c r="N3265">
        <v>261</v>
      </c>
      <c r="O3265">
        <v>1544841.4886666604</v>
      </c>
      <c r="P3265" s="49" t="s">
        <v>33</v>
      </c>
      <c r="Q3265" s="49">
        <v>7360445</v>
      </c>
      <c r="R3265" s="49">
        <v>32.510452999999998</v>
      </c>
      <c r="S3265" s="49">
        <v>52.540310169999998</v>
      </c>
      <c r="T3265" s="49">
        <v>26.195472578768484</v>
      </c>
      <c r="U3265" s="49" t="s">
        <v>2146</v>
      </c>
      <c r="V3265" s="49">
        <v>0.40628822170719731</v>
      </c>
      <c r="W3265" s="49">
        <v>1.4636172159581</v>
      </c>
      <c r="X3265" s="49">
        <v>2.8030328200558698</v>
      </c>
      <c r="Y3265" s="49">
        <v>43.290577316265697</v>
      </c>
      <c r="Z3265" s="49">
        <v>0.42787999999999998</v>
      </c>
      <c r="AA3265" s="49">
        <v>144.40234570000001</v>
      </c>
      <c r="AB3265" s="49">
        <v>1.7927415840000001</v>
      </c>
      <c r="AC3265" s="51">
        <v>0.62276563761027282</v>
      </c>
      <c r="AD3265" s="53">
        <v>73604.45</v>
      </c>
      <c r="AE3265" s="51">
        <v>20.988425138244502</v>
      </c>
      <c r="AF3265" s="51">
        <v>55.637628039200216</v>
      </c>
      <c r="AG3265" s="51">
        <v>7.1637426320028998</v>
      </c>
      <c r="AH3265" s="51">
        <v>0.21038899735645161</v>
      </c>
      <c r="AI3265" s="51">
        <v>0.12875715382682368</v>
      </c>
      <c r="AJ3265" s="51">
        <v>4.1908088602794429E-2</v>
      </c>
      <c r="AK3265" s="51">
        <v>80.482183865716408</v>
      </c>
      <c r="AL3265" s="51">
        <v>47.783220503802802</v>
      </c>
      <c r="AM3265" s="51">
        <v>113.18114722763002</v>
      </c>
    </row>
    <row r="3266" spans="1:39">
      <c r="A3266" t="s">
        <v>6675</v>
      </c>
      <c r="B3266">
        <v>8</v>
      </c>
      <c r="C3266" t="s">
        <v>6676</v>
      </c>
      <c r="D3266" t="s">
        <v>6153</v>
      </c>
      <c r="E3266" t="s">
        <v>137</v>
      </c>
      <c r="F3266" t="s">
        <v>138</v>
      </c>
      <c r="G3266" t="s">
        <v>139</v>
      </c>
      <c r="H3266" t="s">
        <v>140</v>
      </c>
      <c r="I3266" t="s">
        <v>10</v>
      </c>
      <c r="J3266" t="s">
        <v>6154</v>
      </c>
      <c r="K3266">
        <v>48</v>
      </c>
      <c r="L3266">
        <v>16204631</v>
      </c>
      <c r="M3266" t="s">
        <v>2145</v>
      </c>
      <c r="N3266">
        <v>262</v>
      </c>
      <c r="O3266">
        <v>1550783.1866999937</v>
      </c>
      <c r="P3266" s="49" t="s">
        <v>33</v>
      </c>
      <c r="Q3266" s="49">
        <v>7360445</v>
      </c>
      <c r="R3266" s="49">
        <v>32.510452999999998</v>
      </c>
      <c r="S3266" s="49">
        <v>52.540310169999998</v>
      </c>
      <c r="T3266" s="49">
        <v>26.195472578768484</v>
      </c>
      <c r="U3266" s="49" t="s">
        <v>2146</v>
      </c>
      <c r="V3266" s="49">
        <v>0.40628822170719731</v>
      </c>
      <c r="W3266" s="49">
        <v>1.4636172159581</v>
      </c>
      <c r="X3266" s="49">
        <v>2.8030328200558698</v>
      </c>
      <c r="Y3266" s="49">
        <v>43.290577316265697</v>
      </c>
      <c r="Z3266" s="49">
        <v>0.42787999999999998</v>
      </c>
      <c r="AA3266" s="49">
        <v>144.40234570000001</v>
      </c>
      <c r="AB3266" s="49">
        <v>1.7927415840000001</v>
      </c>
      <c r="AC3266" s="51">
        <v>0.62276563761027282</v>
      </c>
      <c r="AD3266" s="53">
        <v>73604.45</v>
      </c>
      <c r="AE3266" s="51">
        <v>21.069149850314673</v>
      </c>
      <c r="AF3266" s="51">
        <v>55.85161891627407</v>
      </c>
      <c r="AG3266" s="51">
        <v>7.208845145371142</v>
      </c>
      <c r="AH3266" s="51">
        <v>0.21076839342396805</v>
      </c>
      <c r="AI3266" s="51">
        <v>0.129071373135625</v>
      </c>
      <c r="AJ3266" s="51">
        <v>4.1908088602794429E-2</v>
      </c>
      <c r="AK3266" s="51">
        <v>80.67859280637316</v>
      </c>
      <c r="AL3266" s="51">
        <v>47.899830805232732</v>
      </c>
      <c r="AM3266" s="51">
        <v>113.45735480751361</v>
      </c>
    </row>
    <row r="3267" spans="1:39">
      <c r="A3267" t="s">
        <v>6677</v>
      </c>
      <c r="B3267">
        <v>8</v>
      </c>
      <c r="C3267" t="s">
        <v>6678</v>
      </c>
      <c r="D3267" t="s">
        <v>6153</v>
      </c>
      <c r="E3267" t="s">
        <v>137</v>
      </c>
      <c r="F3267" t="s">
        <v>138</v>
      </c>
      <c r="G3267" t="s">
        <v>139</v>
      </c>
      <c r="H3267" t="s">
        <v>140</v>
      </c>
      <c r="I3267" t="s">
        <v>10</v>
      </c>
      <c r="J3267" t="s">
        <v>6154</v>
      </c>
      <c r="K3267">
        <v>48</v>
      </c>
      <c r="L3267">
        <v>16204631</v>
      </c>
      <c r="M3267" t="s">
        <v>2145</v>
      </c>
      <c r="N3267">
        <v>263</v>
      </c>
      <c r="O3267">
        <v>1556724.884733327</v>
      </c>
      <c r="P3267" s="49" t="s">
        <v>33</v>
      </c>
      <c r="Q3267" s="49">
        <v>7360445</v>
      </c>
      <c r="R3267" s="49">
        <v>32.510452999999998</v>
      </c>
      <c r="S3267" s="49">
        <v>52.540310169999998</v>
      </c>
      <c r="T3267" s="49">
        <v>26.195472578768484</v>
      </c>
      <c r="U3267" s="49" t="s">
        <v>2146</v>
      </c>
      <c r="V3267" s="49">
        <v>0.40628822170719731</v>
      </c>
      <c r="W3267" s="49">
        <v>1.4636172159581</v>
      </c>
      <c r="X3267" s="49">
        <v>2.8030328200558698</v>
      </c>
      <c r="Y3267" s="49">
        <v>43.290577316265697</v>
      </c>
      <c r="Z3267" s="49">
        <v>0.42787999999999998</v>
      </c>
      <c r="AA3267" s="49">
        <v>144.40234570000001</v>
      </c>
      <c r="AB3267" s="49">
        <v>1.7927415840000001</v>
      </c>
      <c r="AC3267" s="51">
        <v>0.62276563761027282</v>
      </c>
      <c r="AD3267" s="53">
        <v>73604.45</v>
      </c>
      <c r="AE3267" s="51">
        <v>21.149874562384841</v>
      </c>
      <c r="AF3267" s="51">
        <v>56.065609793347903</v>
      </c>
      <c r="AG3267" s="51">
        <v>7.2540282928361028</v>
      </c>
      <c r="AH3267" s="51">
        <v>0.21114520433210521</v>
      </c>
      <c r="AI3267" s="51">
        <v>0.12938463203332146</v>
      </c>
      <c r="AJ3267" s="51">
        <v>4.1908088602794429E-2</v>
      </c>
      <c r="AK3267" s="51">
        <v>80.874401423235625</v>
      </c>
      <c r="AL3267" s="51">
        <v>48.016084687355203</v>
      </c>
      <c r="AM3267" s="51">
        <v>113.73271815911608</v>
      </c>
    </row>
    <row r="3268" spans="1:39">
      <c r="A3268" t="s">
        <v>6679</v>
      </c>
      <c r="B3268">
        <v>8</v>
      </c>
      <c r="C3268" t="s">
        <v>6680</v>
      </c>
      <c r="D3268" t="s">
        <v>6153</v>
      </c>
      <c r="E3268" t="s">
        <v>137</v>
      </c>
      <c r="F3268" t="s">
        <v>138</v>
      </c>
      <c r="G3268" t="s">
        <v>139</v>
      </c>
      <c r="H3268" t="s">
        <v>140</v>
      </c>
      <c r="I3268" t="s">
        <v>10</v>
      </c>
      <c r="J3268" t="s">
        <v>6154</v>
      </c>
      <c r="K3268">
        <v>48</v>
      </c>
      <c r="L3268">
        <v>16204631</v>
      </c>
      <c r="M3268" t="s">
        <v>2145</v>
      </c>
      <c r="N3268">
        <v>264</v>
      </c>
      <c r="O3268">
        <v>1562666.5827666603</v>
      </c>
      <c r="P3268" s="49" t="s">
        <v>33</v>
      </c>
      <c r="Q3268" s="49">
        <v>7360445</v>
      </c>
      <c r="R3268" s="49">
        <v>32.510452999999998</v>
      </c>
      <c r="S3268" s="49">
        <v>52.540310169999998</v>
      </c>
      <c r="T3268" s="49">
        <v>26.195472578768484</v>
      </c>
      <c r="U3268" s="49" t="s">
        <v>2146</v>
      </c>
      <c r="V3268" s="49">
        <v>0.40628822170719731</v>
      </c>
      <c r="W3268" s="49">
        <v>1.4636172159581</v>
      </c>
      <c r="X3268" s="49">
        <v>2.8030328200558698</v>
      </c>
      <c r="Y3268" s="49">
        <v>43.290577316265697</v>
      </c>
      <c r="Z3268" s="49">
        <v>0.42787999999999998</v>
      </c>
      <c r="AA3268" s="49">
        <v>144.40234570000001</v>
      </c>
      <c r="AB3268" s="49">
        <v>1.7927415840000001</v>
      </c>
      <c r="AC3268" s="51">
        <v>0.62276563761027282</v>
      </c>
      <c r="AD3268" s="53">
        <v>73604.45</v>
      </c>
      <c r="AE3268" s="51">
        <v>21.230599274455013</v>
      </c>
      <c r="AF3268" s="51">
        <v>56.279600670421758</v>
      </c>
      <c r="AG3268" s="51">
        <v>7.2992915218820231</v>
      </c>
      <c r="AH3268" s="51">
        <v>0.21151943328078729</v>
      </c>
      <c r="AI3268" s="51">
        <v>0.12969693165783655</v>
      </c>
      <c r="AJ3268" s="51">
        <v>4.1908088602794429E-2</v>
      </c>
      <c r="AK3268" s="51">
        <v>81.069610427585189</v>
      </c>
      <c r="AL3268" s="51">
        <v>48.131982572466349</v>
      </c>
      <c r="AM3268" s="51">
        <v>114.00723828270405</v>
      </c>
    </row>
    <row r="3269" spans="1:39">
      <c r="A3269" t="s">
        <v>6681</v>
      </c>
      <c r="B3269">
        <v>8</v>
      </c>
      <c r="C3269" t="s">
        <v>6682</v>
      </c>
      <c r="D3269" t="s">
        <v>6153</v>
      </c>
      <c r="E3269" t="s">
        <v>137</v>
      </c>
      <c r="F3269" t="s">
        <v>138</v>
      </c>
      <c r="G3269" t="s">
        <v>139</v>
      </c>
      <c r="H3269" t="s">
        <v>140</v>
      </c>
      <c r="I3269" t="s">
        <v>10</v>
      </c>
      <c r="J3269" t="s">
        <v>6154</v>
      </c>
      <c r="K3269">
        <v>48</v>
      </c>
      <c r="L3269">
        <v>16204631</v>
      </c>
      <c r="M3269" t="s">
        <v>2145</v>
      </c>
      <c r="N3269">
        <v>265</v>
      </c>
      <c r="O3269">
        <v>1568608.2807999935</v>
      </c>
      <c r="P3269" s="49" t="s">
        <v>33</v>
      </c>
      <c r="Q3269" s="49">
        <v>7360445</v>
      </c>
      <c r="R3269" s="49">
        <v>32.510452999999998</v>
      </c>
      <c r="S3269" s="49">
        <v>52.540310169999998</v>
      </c>
      <c r="T3269" s="49">
        <v>26.195472578768484</v>
      </c>
      <c r="U3269" s="49" t="s">
        <v>2146</v>
      </c>
      <c r="V3269" s="49">
        <v>0.40628822170719731</v>
      </c>
      <c r="W3269" s="49">
        <v>1.4636172159581</v>
      </c>
      <c r="X3269" s="49">
        <v>2.8030328200558698</v>
      </c>
      <c r="Y3269" s="49">
        <v>43.290577316265697</v>
      </c>
      <c r="Z3269" s="49">
        <v>0.42787999999999998</v>
      </c>
      <c r="AA3269" s="49">
        <v>144.40234570000001</v>
      </c>
      <c r="AB3269" s="49">
        <v>1.7927415840000001</v>
      </c>
      <c r="AC3269" s="51">
        <v>0.62276563761027282</v>
      </c>
      <c r="AD3269" s="53">
        <v>73604.45</v>
      </c>
      <c r="AE3269" s="51">
        <v>21.311323986525185</v>
      </c>
      <c r="AF3269" s="51">
        <v>56.493591547495605</v>
      </c>
      <c r="AG3269" s="51">
        <v>7.3446342806801317</v>
      </c>
      <c r="AH3269" s="51">
        <v>0.21189108348044666</v>
      </c>
      <c r="AI3269" s="51">
        <v>0.1300082731420131</v>
      </c>
      <c r="AJ3269" s="51">
        <v>4.1908088602794429E-2</v>
      </c>
      <c r="AK3269" s="51">
        <v>81.264220527527485</v>
      </c>
      <c r="AL3269" s="51">
        <v>48.247524880976819</v>
      </c>
      <c r="AM3269" s="51">
        <v>114.28091617407816</v>
      </c>
    </row>
    <row r="3270" spans="1:39">
      <c r="A3270" t="s">
        <v>6683</v>
      </c>
      <c r="B3270">
        <v>8</v>
      </c>
      <c r="C3270" t="s">
        <v>6684</v>
      </c>
      <c r="D3270" t="s">
        <v>6153</v>
      </c>
      <c r="E3270" t="s">
        <v>137</v>
      </c>
      <c r="F3270" t="s">
        <v>138</v>
      </c>
      <c r="G3270" t="s">
        <v>139</v>
      </c>
      <c r="H3270" t="s">
        <v>140</v>
      </c>
      <c r="I3270" t="s">
        <v>10</v>
      </c>
      <c r="J3270" t="s">
        <v>6154</v>
      </c>
      <c r="K3270">
        <v>48</v>
      </c>
      <c r="L3270">
        <v>16204631</v>
      </c>
      <c r="M3270" t="s">
        <v>2145</v>
      </c>
      <c r="N3270">
        <v>266</v>
      </c>
      <c r="O3270">
        <v>1574549.9788333268</v>
      </c>
      <c r="P3270" s="49" t="s">
        <v>33</v>
      </c>
      <c r="Q3270" s="49">
        <v>7360445</v>
      </c>
      <c r="R3270" s="49">
        <v>32.510452999999998</v>
      </c>
      <c r="S3270" s="49">
        <v>52.540310169999998</v>
      </c>
      <c r="T3270" s="49">
        <v>26.195472578768484</v>
      </c>
      <c r="U3270" s="49" t="s">
        <v>2146</v>
      </c>
      <c r="V3270" s="49">
        <v>0.40628822170719731</v>
      </c>
      <c r="W3270" s="49">
        <v>1.4636172159581</v>
      </c>
      <c r="X3270" s="49">
        <v>2.8030328200558698</v>
      </c>
      <c r="Y3270" s="49">
        <v>43.290577316265697</v>
      </c>
      <c r="Z3270" s="49">
        <v>0.42787999999999998</v>
      </c>
      <c r="AA3270" s="49">
        <v>144.40234570000001</v>
      </c>
      <c r="AB3270" s="49">
        <v>1.7927415840000001</v>
      </c>
      <c r="AC3270" s="51">
        <v>0.62276563761027282</v>
      </c>
      <c r="AD3270" s="53">
        <v>73604.45</v>
      </c>
      <c r="AE3270" s="51">
        <v>21.392048698595357</v>
      </c>
      <c r="AF3270" s="51">
        <v>56.707582424569452</v>
      </c>
      <c r="AG3270" s="51">
        <v>7.3900560180909585</v>
      </c>
      <c r="AH3270" s="51">
        <v>0.21226015815221858</v>
      </c>
      <c r="AI3270" s="51">
        <v>0.13031865761374972</v>
      </c>
      <c r="AJ3270" s="51">
        <v>4.1908088602794429E-2</v>
      </c>
      <c r="AK3270" s="51">
        <v>81.458232428077622</v>
      </c>
      <c r="AL3270" s="51">
        <v>48.362712031462415</v>
      </c>
      <c r="AM3270" s="51">
        <v>114.55375282469285</v>
      </c>
    </row>
    <row r="3271" spans="1:39">
      <c r="A3271" t="s">
        <v>6685</v>
      </c>
      <c r="B3271">
        <v>8</v>
      </c>
      <c r="C3271" t="s">
        <v>6686</v>
      </c>
      <c r="D3271" t="s">
        <v>6153</v>
      </c>
      <c r="E3271" t="s">
        <v>137</v>
      </c>
      <c r="F3271" t="s">
        <v>138</v>
      </c>
      <c r="G3271" t="s">
        <v>139</v>
      </c>
      <c r="H3271" t="s">
        <v>140</v>
      </c>
      <c r="I3271" t="s">
        <v>10</v>
      </c>
      <c r="J3271" t="s">
        <v>6154</v>
      </c>
      <c r="K3271">
        <v>48</v>
      </c>
      <c r="L3271">
        <v>16204631</v>
      </c>
      <c r="M3271" t="s">
        <v>2145</v>
      </c>
      <c r="N3271">
        <v>267</v>
      </c>
      <c r="O3271">
        <v>1580491.6768666601</v>
      </c>
      <c r="P3271" s="49" t="s">
        <v>33</v>
      </c>
      <c r="Q3271" s="49">
        <v>7360445</v>
      </c>
      <c r="R3271" s="49">
        <v>32.510452999999998</v>
      </c>
      <c r="S3271" s="49">
        <v>52.540310169999998</v>
      </c>
      <c r="T3271" s="49">
        <v>26.195472578768484</v>
      </c>
      <c r="U3271" s="49" t="s">
        <v>2146</v>
      </c>
      <c r="V3271" s="49">
        <v>0.40628822170719731</v>
      </c>
      <c r="W3271" s="49">
        <v>1.4636172159581</v>
      </c>
      <c r="X3271" s="49">
        <v>2.8030328200558698</v>
      </c>
      <c r="Y3271" s="49">
        <v>43.290577316265697</v>
      </c>
      <c r="Z3271" s="49">
        <v>0.42787999999999998</v>
      </c>
      <c r="AA3271" s="49">
        <v>144.40234570000001</v>
      </c>
      <c r="AB3271" s="49">
        <v>1.7927415840000001</v>
      </c>
      <c r="AC3271" s="51">
        <v>0.62276563761027282</v>
      </c>
      <c r="AD3271" s="53">
        <v>73604.45</v>
      </c>
      <c r="AE3271" s="51">
        <v>21.472773410665525</v>
      </c>
      <c r="AF3271" s="51">
        <v>56.921573301643292</v>
      </c>
      <c r="AG3271" s="51">
        <v>7.4355561836666029</v>
      </c>
      <c r="AH3271" s="51">
        <v>0.21262666052788795</v>
      </c>
      <c r="AI3271" s="51">
        <v>0.1306280861961337</v>
      </c>
      <c r="AJ3271" s="51">
        <v>4.1908088602794429E-2</v>
      </c>
      <c r="AK3271" s="51">
        <v>81.651646831243369</v>
      </c>
      <c r="AL3271" s="51">
        <v>48.477544440713395</v>
      </c>
      <c r="AM3271" s="51">
        <v>114.82574922177336</v>
      </c>
    </row>
    <row r="3272" spans="1:39">
      <c r="A3272" t="s">
        <v>6687</v>
      </c>
      <c r="B3272">
        <v>8</v>
      </c>
      <c r="C3272" t="s">
        <v>6688</v>
      </c>
      <c r="D3272" t="s">
        <v>6153</v>
      </c>
      <c r="E3272" t="s">
        <v>137</v>
      </c>
      <c r="F3272" t="s">
        <v>138</v>
      </c>
      <c r="G3272" t="s">
        <v>139</v>
      </c>
      <c r="H3272" t="s">
        <v>140</v>
      </c>
      <c r="I3272" t="s">
        <v>10</v>
      </c>
      <c r="J3272" t="s">
        <v>6154</v>
      </c>
      <c r="K3272">
        <v>48</v>
      </c>
      <c r="L3272">
        <v>16204631</v>
      </c>
      <c r="M3272" t="s">
        <v>2145</v>
      </c>
      <c r="N3272">
        <v>268</v>
      </c>
      <c r="O3272">
        <v>1586433.3748999934</v>
      </c>
      <c r="P3272" s="49" t="s">
        <v>33</v>
      </c>
      <c r="Q3272" s="49">
        <v>7360445</v>
      </c>
      <c r="R3272" s="49">
        <v>32.510452999999998</v>
      </c>
      <c r="S3272" s="49">
        <v>52.540310169999998</v>
      </c>
      <c r="T3272" s="49">
        <v>26.195472578768484</v>
      </c>
      <c r="U3272" s="49" t="s">
        <v>2146</v>
      </c>
      <c r="V3272" s="49">
        <v>0.40628822170719731</v>
      </c>
      <c r="W3272" s="49">
        <v>1.4636172159581</v>
      </c>
      <c r="X3272" s="49">
        <v>2.8030328200558698</v>
      </c>
      <c r="Y3272" s="49">
        <v>43.290577316265697</v>
      </c>
      <c r="Z3272" s="49">
        <v>0.42787999999999998</v>
      </c>
      <c r="AA3272" s="49">
        <v>144.40234570000001</v>
      </c>
      <c r="AB3272" s="49">
        <v>1.7927415840000001</v>
      </c>
      <c r="AC3272" s="51">
        <v>0.62276563761027282</v>
      </c>
      <c r="AD3272" s="53">
        <v>73604.45</v>
      </c>
      <c r="AE3272" s="51">
        <v>21.553498122735697</v>
      </c>
      <c r="AF3272" s="51">
        <v>57.135564178717139</v>
      </c>
      <c r="AG3272" s="51">
        <v>7.4811342276531274</v>
      </c>
      <c r="AH3272" s="51">
        <v>0.21299059385039007</v>
      </c>
      <c r="AI3272" s="51">
        <v>0.13093656000757287</v>
      </c>
      <c r="AJ3272" s="51">
        <v>4.1908088602794429E-2</v>
      </c>
      <c r="AK3272" s="51">
        <v>81.844464436107458</v>
      </c>
      <c r="AL3272" s="51">
        <v>48.592022523783413</v>
      </c>
      <c r="AM3272" s="51">
        <v>115.09690634843153</v>
      </c>
    </row>
    <row r="3273" spans="1:39">
      <c r="A3273" t="s">
        <v>6689</v>
      </c>
      <c r="B3273">
        <v>8</v>
      </c>
      <c r="C3273" t="s">
        <v>6690</v>
      </c>
      <c r="D3273" t="s">
        <v>6153</v>
      </c>
      <c r="E3273" t="s">
        <v>137</v>
      </c>
      <c r="F3273" t="s">
        <v>138</v>
      </c>
      <c r="G3273" t="s">
        <v>139</v>
      </c>
      <c r="H3273" t="s">
        <v>140</v>
      </c>
      <c r="I3273" t="s">
        <v>10</v>
      </c>
      <c r="J3273" t="s">
        <v>6154</v>
      </c>
      <c r="K3273">
        <v>48</v>
      </c>
      <c r="L3273">
        <v>16204631</v>
      </c>
      <c r="M3273" t="s">
        <v>2145</v>
      </c>
      <c r="N3273">
        <v>269</v>
      </c>
      <c r="O3273">
        <v>1592375.0729333267</v>
      </c>
      <c r="P3273" s="49" t="s">
        <v>33</v>
      </c>
      <c r="Q3273" s="49">
        <v>7360445</v>
      </c>
      <c r="R3273" s="49">
        <v>32.510452999999998</v>
      </c>
      <c r="S3273" s="49">
        <v>52.540310169999998</v>
      </c>
      <c r="T3273" s="49">
        <v>26.195472578768484</v>
      </c>
      <c r="U3273" s="49" t="s">
        <v>2146</v>
      </c>
      <c r="V3273" s="49">
        <v>0.40628822170719731</v>
      </c>
      <c r="W3273" s="49">
        <v>1.4636172159581</v>
      </c>
      <c r="X3273" s="49">
        <v>2.8030328200558698</v>
      </c>
      <c r="Y3273" s="49">
        <v>43.290577316265697</v>
      </c>
      <c r="Z3273" s="49">
        <v>0.42787999999999998</v>
      </c>
      <c r="AA3273" s="49">
        <v>144.40234570000001</v>
      </c>
      <c r="AB3273" s="49">
        <v>1.7927415840000001</v>
      </c>
      <c r="AC3273" s="51">
        <v>0.62276563761027282</v>
      </c>
      <c r="AD3273" s="53">
        <v>73604.45</v>
      </c>
      <c r="AE3273" s="51">
        <v>21.634222834805868</v>
      </c>
      <c r="AF3273" s="51">
        <v>57.349555055790987</v>
      </c>
      <c r="AG3273" s="51">
        <v>7.526789600992891</v>
      </c>
      <c r="AH3273" s="51">
        <v>0.21335196137360612</v>
      </c>
      <c r="AI3273" s="51">
        <v>0.13124408016192374</v>
      </c>
      <c r="AJ3273" s="51">
        <v>4.1908088602794429E-2</v>
      </c>
      <c r="AK3273" s="51">
        <v>82.036685938907752</v>
      </c>
      <c r="AL3273" s="51">
        <v>48.706146694037088</v>
      </c>
      <c r="AM3273" s="51">
        <v>115.36722518377843</v>
      </c>
    </row>
    <row r="3274" spans="1:39">
      <c r="A3274" t="s">
        <v>6691</v>
      </c>
      <c r="B3274">
        <v>8</v>
      </c>
      <c r="C3274" t="s">
        <v>6692</v>
      </c>
      <c r="D3274" t="s">
        <v>6153</v>
      </c>
      <c r="E3274" t="s">
        <v>137</v>
      </c>
      <c r="F3274" t="s">
        <v>138</v>
      </c>
      <c r="G3274" t="s">
        <v>139</v>
      </c>
      <c r="H3274" t="s">
        <v>140</v>
      </c>
      <c r="I3274" t="s">
        <v>10</v>
      </c>
      <c r="J3274" t="s">
        <v>6154</v>
      </c>
      <c r="K3274">
        <v>48</v>
      </c>
      <c r="L3274">
        <v>16204631</v>
      </c>
      <c r="M3274" t="s">
        <v>2145</v>
      </c>
      <c r="N3274">
        <v>270</v>
      </c>
      <c r="O3274">
        <v>1598316.77096666</v>
      </c>
      <c r="P3274" s="49" t="s">
        <v>33</v>
      </c>
      <c r="Q3274" s="49">
        <v>7360445</v>
      </c>
      <c r="R3274" s="49">
        <v>32.510452999999998</v>
      </c>
      <c r="S3274" s="49">
        <v>52.540310169999998</v>
      </c>
      <c r="T3274" s="49">
        <v>26.195472578768484</v>
      </c>
      <c r="U3274" s="49" t="s">
        <v>2146</v>
      </c>
      <c r="V3274" s="49">
        <v>0.40628822170719731</v>
      </c>
      <c r="W3274" s="49">
        <v>1.4636172159581</v>
      </c>
      <c r="X3274" s="49">
        <v>2.8030328200558698</v>
      </c>
      <c r="Y3274" s="49">
        <v>43.290577316265697</v>
      </c>
      <c r="Z3274" s="49">
        <v>0.42787999999999998</v>
      </c>
      <c r="AA3274" s="49">
        <v>144.40234570000001</v>
      </c>
      <c r="AB3274" s="49">
        <v>1.7927415840000001</v>
      </c>
      <c r="AC3274" s="51">
        <v>0.62276563761027282</v>
      </c>
      <c r="AD3274" s="53">
        <v>73604.45</v>
      </c>
      <c r="AE3274" s="51">
        <v>21.71494754687604</v>
      </c>
      <c r="AF3274" s="51">
        <v>57.563545932864834</v>
      </c>
      <c r="AG3274" s="51">
        <v>7.5725217553269886</v>
      </c>
      <c r="AH3274" s="51">
        <v>0.2137107663627906</v>
      </c>
      <c r="AI3274" s="51">
        <v>0.13155064776861841</v>
      </c>
      <c r="AJ3274" s="51">
        <v>4.1908088602794429E-2</v>
      </c>
      <c r="AK3274" s="51">
        <v>82.228312033116538</v>
      </c>
      <c r="AL3274" s="51">
        <v>48.819917363197085</v>
      </c>
      <c r="AM3274" s="51">
        <v>115.636706703036</v>
      </c>
    </row>
    <row r="3275" spans="1:39">
      <c r="A3275" t="s">
        <v>6693</v>
      </c>
      <c r="B3275">
        <v>8</v>
      </c>
      <c r="C3275" t="s">
        <v>6694</v>
      </c>
      <c r="D3275" t="s">
        <v>6153</v>
      </c>
      <c r="E3275" t="s">
        <v>137</v>
      </c>
      <c r="F3275" t="s">
        <v>138</v>
      </c>
      <c r="G3275" t="s">
        <v>139</v>
      </c>
      <c r="H3275" t="s">
        <v>140</v>
      </c>
      <c r="I3275" t="s">
        <v>10</v>
      </c>
      <c r="J3275" t="s">
        <v>6154</v>
      </c>
      <c r="K3275">
        <v>48</v>
      </c>
      <c r="L3275">
        <v>16204631</v>
      </c>
      <c r="M3275" t="s">
        <v>2145</v>
      </c>
      <c r="N3275">
        <v>271</v>
      </c>
      <c r="O3275">
        <v>1604258.4689999933</v>
      </c>
      <c r="P3275" s="49" t="s">
        <v>33</v>
      </c>
      <c r="Q3275" s="49">
        <v>7360445</v>
      </c>
      <c r="R3275" s="49">
        <v>32.510452999999998</v>
      </c>
      <c r="S3275" s="49">
        <v>52.540310169999998</v>
      </c>
      <c r="T3275" s="49">
        <v>26.195472578768484</v>
      </c>
      <c r="U3275" s="49" t="s">
        <v>2146</v>
      </c>
      <c r="V3275" s="49">
        <v>0.40628822170719731</v>
      </c>
      <c r="W3275" s="49">
        <v>1.4636172159581</v>
      </c>
      <c r="X3275" s="49">
        <v>2.8030328200558698</v>
      </c>
      <c r="Y3275" s="49">
        <v>43.290577316265697</v>
      </c>
      <c r="Z3275" s="49">
        <v>0.42787999999999998</v>
      </c>
      <c r="AA3275" s="49">
        <v>144.40234570000001</v>
      </c>
      <c r="AB3275" s="49">
        <v>1.7927415840000001</v>
      </c>
      <c r="AC3275" s="51">
        <v>0.62276563761027282</v>
      </c>
      <c r="AD3275" s="53">
        <v>73604.45</v>
      </c>
      <c r="AE3275" s="51">
        <v>21.795672258946208</v>
      </c>
      <c r="AF3275" s="51">
        <v>57.777536809938674</v>
      </c>
      <c r="AG3275" s="51">
        <v>7.6183301429976558</v>
      </c>
      <c r="AH3275" s="51">
        <v>0.21406701209444765</v>
      </c>
      <c r="AI3275" s="51">
        <v>0.13185626393278813</v>
      </c>
      <c r="AJ3275" s="51">
        <v>4.1908088602794429E-2</v>
      </c>
      <c r="AK3275" s="51">
        <v>82.419343409517751</v>
      </c>
      <c r="AL3275" s="51">
        <v>48.93333494138998</v>
      </c>
      <c r="AM3275" s="51">
        <v>115.90535187764556</v>
      </c>
    </row>
    <row r="3276" spans="1:39">
      <c r="A3276" t="s">
        <v>6695</v>
      </c>
      <c r="B3276">
        <v>8</v>
      </c>
      <c r="C3276" t="s">
        <v>6696</v>
      </c>
      <c r="D3276" t="s">
        <v>6153</v>
      </c>
      <c r="E3276" t="s">
        <v>137</v>
      </c>
      <c r="F3276" t="s">
        <v>138</v>
      </c>
      <c r="G3276" t="s">
        <v>139</v>
      </c>
      <c r="H3276" t="s">
        <v>140</v>
      </c>
      <c r="I3276" t="s">
        <v>10</v>
      </c>
      <c r="J3276" t="s">
        <v>6154</v>
      </c>
      <c r="K3276">
        <v>48</v>
      </c>
      <c r="L3276">
        <v>16204631</v>
      </c>
      <c r="M3276" t="s">
        <v>2145</v>
      </c>
      <c r="N3276">
        <v>272</v>
      </c>
      <c r="O3276">
        <v>1610200.1670333266</v>
      </c>
      <c r="P3276" s="49" t="s">
        <v>33</v>
      </c>
      <c r="Q3276" s="49">
        <v>7360445</v>
      </c>
      <c r="R3276" s="49">
        <v>32.510452999999998</v>
      </c>
      <c r="S3276" s="49">
        <v>52.540310169999998</v>
      </c>
      <c r="T3276" s="49">
        <v>26.195472578768484</v>
      </c>
      <c r="U3276" s="49" t="s">
        <v>2146</v>
      </c>
      <c r="V3276" s="49">
        <v>0.40628822170719731</v>
      </c>
      <c r="W3276" s="49">
        <v>1.4636172159581</v>
      </c>
      <c r="X3276" s="49">
        <v>2.8030328200558698</v>
      </c>
      <c r="Y3276" s="49">
        <v>43.290577316265697</v>
      </c>
      <c r="Z3276" s="49">
        <v>0.42787999999999998</v>
      </c>
      <c r="AA3276" s="49">
        <v>144.40234570000001</v>
      </c>
      <c r="AB3276" s="49">
        <v>1.7927415840000001</v>
      </c>
      <c r="AC3276" s="51">
        <v>0.62276563761027282</v>
      </c>
      <c r="AD3276" s="53">
        <v>73604.45</v>
      </c>
      <c r="AE3276" s="51">
        <v>21.87639697101638</v>
      </c>
      <c r="AF3276" s="51">
        <v>57.991527687012521</v>
      </c>
      <c r="AG3276" s="51">
        <v>7.6642142170507634</v>
      </c>
      <c r="AH3276" s="51">
        <v>0.21442070185671189</v>
      </c>
      <c r="AI3276" s="51">
        <v>0.13216092975538565</v>
      </c>
      <c r="AJ3276" s="51">
        <v>4.1908088602794429E-2</v>
      </c>
      <c r="AK3276" s="51">
        <v>82.609780756283541</v>
      </c>
      <c r="AL3276" s="51">
        <v>49.04639983719165</v>
      </c>
      <c r="AM3276" s="51">
        <v>116.17316167537544</v>
      </c>
    </row>
    <row r="3277" spans="1:39">
      <c r="A3277" t="s">
        <v>6697</v>
      </c>
      <c r="B3277">
        <v>8</v>
      </c>
      <c r="C3277" t="s">
        <v>6698</v>
      </c>
      <c r="D3277" t="s">
        <v>6153</v>
      </c>
      <c r="E3277" t="s">
        <v>137</v>
      </c>
      <c r="F3277" t="s">
        <v>138</v>
      </c>
      <c r="G3277" t="s">
        <v>139</v>
      </c>
      <c r="H3277" t="s">
        <v>140</v>
      </c>
      <c r="I3277" t="s">
        <v>10</v>
      </c>
      <c r="J3277" t="s">
        <v>6154</v>
      </c>
      <c r="K3277">
        <v>48</v>
      </c>
      <c r="L3277">
        <v>16204631</v>
      </c>
      <c r="M3277" t="s">
        <v>2145</v>
      </c>
      <c r="N3277">
        <v>273</v>
      </c>
      <c r="O3277">
        <v>1616141.8650666599</v>
      </c>
      <c r="P3277" s="49" t="s">
        <v>33</v>
      </c>
      <c r="Q3277" s="49">
        <v>7360445</v>
      </c>
      <c r="R3277" s="49">
        <v>32.510452999999998</v>
      </c>
      <c r="S3277" s="49">
        <v>52.540310169999998</v>
      </c>
      <c r="T3277" s="49">
        <v>26.195472578768484</v>
      </c>
      <c r="U3277" s="49" t="s">
        <v>2146</v>
      </c>
      <c r="V3277" s="49">
        <v>0.40628822170719731</v>
      </c>
      <c r="W3277" s="49">
        <v>1.4636172159581</v>
      </c>
      <c r="X3277" s="49">
        <v>2.8030328200558698</v>
      </c>
      <c r="Y3277" s="49">
        <v>43.290577316265697</v>
      </c>
      <c r="Z3277" s="49">
        <v>0.42787999999999998</v>
      </c>
      <c r="AA3277" s="49">
        <v>144.40234570000001</v>
      </c>
      <c r="AB3277" s="49">
        <v>1.7927415840000001</v>
      </c>
      <c r="AC3277" s="51">
        <v>0.62276563761027282</v>
      </c>
      <c r="AD3277" s="53">
        <v>73604.45</v>
      </c>
      <c r="AE3277" s="51">
        <v>21.957121683086552</v>
      </c>
      <c r="AF3277" s="51">
        <v>58.205518564086375</v>
      </c>
      <c r="AG3277" s="51">
        <v>7.7101734312382906</v>
      </c>
      <c r="AH3277" s="51">
        <v>0.21477183894930857</v>
      </c>
      <c r="AI3277" s="51">
        <v>0.13246464633330449</v>
      </c>
      <c r="AJ3277" s="51">
        <v>4.1908088602794429E-2</v>
      </c>
      <c r="AK3277" s="51">
        <v>82.799624759048669</v>
      </c>
      <c r="AL3277" s="51">
        <v>49.159112457671561</v>
      </c>
      <c r="AM3277" s="51">
        <v>116.44013706042578</v>
      </c>
    </row>
    <row r="3278" spans="1:39">
      <c r="A3278" t="s">
        <v>6699</v>
      </c>
      <c r="B3278">
        <v>8</v>
      </c>
      <c r="C3278" t="s">
        <v>6700</v>
      </c>
      <c r="D3278" t="s">
        <v>6153</v>
      </c>
      <c r="E3278" t="s">
        <v>137</v>
      </c>
      <c r="F3278" t="s">
        <v>138</v>
      </c>
      <c r="G3278" t="s">
        <v>139</v>
      </c>
      <c r="H3278" t="s">
        <v>140</v>
      </c>
      <c r="I3278" t="s">
        <v>10</v>
      </c>
      <c r="J3278" t="s">
        <v>6154</v>
      </c>
      <c r="K3278">
        <v>48</v>
      </c>
      <c r="L3278">
        <v>16204631</v>
      </c>
      <c r="M3278" t="s">
        <v>2145</v>
      </c>
      <c r="N3278">
        <v>274</v>
      </c>
      <c r="O3278">
        <v>1622083.5630999932</v>
      </c>
      <c r="P3278" s="49" t="s">
        <v>33</v>
      </c>
      <c r="Q3278" s="49">
        <v>7360445</v>
      </c>
      <c r="R3278" s="49">
        <v>32.510452999999998</v>
      </c>
      <c r="S3278" s="49">
        <v>52.540310169999998</v>
      </c>
      <c r="T3278" s="49">
        <v>26.195472578768484</v>
      </c>
      <c r="U3278" s="49" t="s">
        <v>2146</v>
      </c>
      <c r="V3278" s="49">
        <v>0.40628822170719731</v>
      </c>
      <c r="W3278" s="49">
        <v>1.4636172159581</v>
      </c>
      <c r="X3278" s="49">
        <v>2.8030328200558698</v>
      </c>
      <c r="Y3278" s="49">
        <v>43.290577316265697</v>
      </c>
      <c r="Z3278" s="49">
        <v>0.42787999999999998</v>
      </c>
      <c r="AA3278" s="49">
        <v>144.40234570000001</v>
      </c>
      <c r="AB3278" s="49">
        <v>1.7927415840000001</v>
      </c>
      <c r="AC3278" s="51">
        <v>0.62276563761027282</v>
      </c>
      <c r="AD3278" s="53">
        <v>73604.45</v>
      </c>
      <c r="AE3278" s="51">
        <v>22.037846395156723</v>
      </c>
      <c r="AF3278" s="51">
        <v>58.419509441160223</v>
      </c>
      <c r="AG3278" s="51">
        <v>7.7562072400208395</v>
      </c>
      <c r="AH3278" s="51">
        <v>0.21512042668371734</v>
      </c>
      <c r="AI3278" s="51">
        <v>0.13276741475949647</v>
      </c>
      <c r="AJ3278" s="51">
        <v>4.1908088602794429E-2</v>
      </c>
      <c r="AK3278" s="51">
        <v>82.988876100984129</v>
      </c>
      <c r="AL3278" s="51">
        <v>49.271473208436362</v>
      </c>
      <c r="AM3278" s="51">
        <v>116.70627899353191</v>
      </c>
    </row>
    <row r="3279" spans="1:39">
      <c r="A3279" t="s">
        <v>6701</v>
      </c>
      <c r="B3279">
        <v>8</v>
      </c>
      <c r="C3279" t="s">
        <v>6702</v>
      </c>
      <c r="D3279" t="s">
        <v>6153</v>
      </c>
      <c r="E3279" t="s">
        <v>137</v>
      </c>
      <c r="F3279" t="s">
        <v>138</v>
      </c>
      <c r="G3279" t="s">
        <v>139</v>
      </c>
      <c r="H3279" t="s">
        <v>140</v>
      </c>
      <c r="I3279" t="s">
        <v>10</v>
      </c>
      <c r="J3279" t="s">
        <v>6154</v>
      </c>
      <c r="K3279">
        <v>48</v>
      </c>
      <c r="L3279">
        <v>16204631</v>
      </c>
      <c r="M3279" t="s">
        <v>2145</v>
      </c>
      <c r="N3279">
        <v>275</v>
      </c>
      <c r="O3279">
        <v>1628025.2611333265</v>
      </c>
      <c r="P3279" s="49" t="s">
        <v>33</v>
      </c>
      <c r="Q3279" s="49">
        <v>7360445</v>
      </c>
      <c r="R3279" s="49">
        <v>32.510452999999998</v>
      </c>
      <c r="S3279" s="49">
        <v>52.540310169999998</v>
      </c>
      <c r="T3279" s="49">
        <v>26.195472578768484</v>
      </c>
      <c r="U3279" s="49" t="s">
        <v>2146</v>
      </c>
      <c r="V3279" s="49">
        <v>0.40628822170719731</v>
      </c>
      <c r="W3279" s="49">
        <v>1.4636172159581</v>
      </c>
      <c r="X3279" s="49">
        <v>2.8030328200558698</v>
      </c>
      <c r="Y3279" s="49">
        <v>43.290577316265697</v>
      </c>
      <c r="Z3279" s="49">
        <v>0.42787999999999998</v>
      </c>
      <c r="AA3279" s="49">
        <v>144.40234570000001</v>
      </c>
      <c r="AB3279" s="49">
        <v>1.7927415840000001</v>
      </c>
      <c r="AC3279" s="51">
        <v>0.62276563761027282</v>
      </c>
      <c r="AD3279" s="53">
        <v>73604.45</v>
      </c>
      <c r="AE3279" s="51">
        <v>22.118571107226895</v>
      </c>
      <c r="AF3279" s="51">
        <v>58.63350031823407</v>
      </c>
      <c r="AG3279" s="51">
        <v>7.8023150985702072</v>
      </c>
      <c r="AH3279" s="51">
        <v>0.21546646838339803</v>
      </c>
      <c r="AI3279" s="51">
        <v>0.13306923612308735</v>
      </c>
      <c r="AJ3279" s="51">
        <v>4.1908088602794429E-2</v>
      </c>
      <c r="AK3279" s="51">
        <v>83.177535462869329</v>
      </c>
      <c r="AL3279" s="51">
        <v>49.383482493672808</v>
      </c>
      <c r="AM3279" s="51">
        <v>116.97158843206586</v>
      </c>
    </row>
    <row r="3280" spans="1:39">
      <c r="A3280" t="s">
        <v>6703</v>
      </c>
      <c r="B3280">
        <v>8</v>
      </c>
      <c r="C3280" t="s">
        <v>6704</v>
      </c>
      <c r="D3280" t="s">
        <v>6153</v>
      </c>
      <c r="E3280" t="s">
        <v>137</v>
      </c>
      <c r="F3280" t="s">
        <v>138</v>
      </c>
      <c r="G3280" t="s">
        <v>139</v>
      </c>
      <c r="H3280" t="s">
        <v>140</v>
      </c>
      <c r="I3280" t="s">
        <v>10</v>
      </c>
      <c r="J3280" t="s">
        <v>6154</v>
      </c>
      <c r="K3280">
        <v>48</v>
      </c>
      <c r="L3280">
        <v>16204631</v>
      </c>
      <c r="M3280" t="s">
        <v>2145</v>
      </c>
      <c r="N3280">
        <v>276</v>
      </c>
      <c r="O3280">
        <v>1633966.9591666597</v>
      </c>
      <c r="P3280" s="49" t="s">
        <v>33</v>
      </c>
      <c r="Q3280" s="49">
        <v>7360445</v>
      </c>
      <c r="R3280" s="49">
        <v>32.510452999999998</v>
      </c>
      <c r="S3280" s="49">
        <v>52.540310169999998</v>
      </c>
      <c r="T3280" s="49">
        <v>26.195472578768484</v>
      </c>
      <c r="U3280" s="49" t="s">
        <v>2146</v>
      </c>
      <c r="V3280" s="49">
        <v>0.40628822170719731</v>
      </c>
      <c r="W3280" s="49">
        <v>1.4636172159581</v>
      </c>
      <c r="X3280" s="49">
        <v>2.8030328200558698</v>
      </c>
      <c r="Y3280" s="49">
        <v>43.290577316265697</v>
      </c>
      <c r="Z3280" s="49">
        <v>0.42787999999999998</v>
      </c>
      <c r="AA3280" s="49">
        <v>144.40234570000001</v>
      </c>
      <c r="AB3280" s="49">
        <v>1.7927415840000001</v>
      </c>
      <c r="AC3280" s="51">
        <v>0.62276563761027282</v>
      </c>
      <c r="AD3280" s="53">
        <v>73604.45</v>
      </c>
      <c r="AE3280" s="51">
        <v>22.199295819297063</v>
      </c>
      <c r="AF3280" s="51">
        <v>58.84749119530791</v>
      </c>
      <c r="AG3280" s="51">
        <v>7.8484964627719283</v>
      </c>
      <c r="AH3280" s="51">
        <v>0.21580996738372915</v>
      </c>
      <c r="AI3280" s="51">
        <v>0.13337011150948969</v>
      </c>
      <c r="AJ3280" s="51">
        <v>4.1908088602794429E-2</v>
      </c>
      <c r="AK3280" s="51">
        <v>83.365603523162662</v>
      </c>
      <c r="AL3280" s="51">
        <v>49.495140716189638</v>
      </c>
      <c r="AM3280" s="51">
        <v>117.23606633013569</v>
      </c>
    </row>
    <row r="3281" spans="1:39">
      <c r="A3281" t="s">
        <v>6705</v>
      </c>
      <c r="B3281">
        <v>8</v>
      </c>
      <c r="C3281" t="s">
        <v>6706</v>
      </c>
      <c r="D3281" t="s">
        <v>6153</v>
      </c>
      <c r="E3281" t="s">
        <v>137</v>
      </c>
      <c r="F3281" t="s">
        <v>138</v>
      </c>
      <c r="G3281" t="s">
        <v>139</v>
      </c>
      <c r="H3281" t="s">
        <v>140</v>
      </c>
      <c r="I3281" t="s">
        <v>10</v>
      </c>
      <c r="J3281" t="s">
        <v>6154</v>
      </c>
      <c r="K3281">
        <v>48</v>
      </c>
      <c r="L3281">
        <v>16204631</v>
      </c>
      <c r="M3281" t="s">
        <v>2145</v>
      </c>
      <c r="N3281">
        <v>277</v>
      </c>
      <c r="O3281">
        <v>1639908.657199993</v>
      </c>
      <c r="P3281" s="49" t="s">
        <v>33</v>
      </c>
      <c r="Q3281" s="49">
        <v>7360445</v>
      </c>
      <c r="R3281" s="49">
        <v>32.510452999999998</v>
      </c>
      <c r="S3281" s="49">
        <v>52.540310169999998</v>
      </c>
      <c r="T3281" s="49">
        <v>26.195472578768484</v>
      </c>
      <c r="U3281" s="49" t="s">
        <v>2146</v>
      </c>
      <c r="V3281" s="49">
        <v>0.40628822170719731</v>
      </c>
      <c r="W3281" s="49">
        <v>1.4636172159581</v>
      </c>
      <c r="X3281" s="49">
        <v>2.8030328200558698</v>
      </c>
      <c r="Y3281" s="49">
        <v>43.290577316265697</v>
      </c>
      <c r="Z3281" s="49">
        <v>0.42787999999999998</v>
      </c>
      <c r="AA3281" s="49">
        <v>144.40234570000001</v>
      </c>
      <c r="AB3281" s="49">
        <v>1.7927415840000001</v>
      </c>
      <c r="AC3281" s="51">
        <v>0.62276563761027282</v>
      </c>
      <c r="AD3281" s="53">
        <v>73604.45</v>
      </c>
      <c r="AE3281" s="51">
        <v>22.280020531367235</v>
      </c>
      <c r="AF3281" s="51">
        <v>59.061482072381757</v>
      </c>
      <c r="AG3281" s="51">
        <v>7.8947507892278841</v>
      </c>
      <c r="AH3281" s="51">
        <v>0.2161509270322477</v>
      </c>
      <c r="AI3281" s="51">
        <v>0.13367004200051416</v>
      </c>
      <c r="AJ3281" s="51">
        <v>4.1908088602794429E-2</v>
      </c>
      <c r="AK3281" s="51">
        <v>83.553080958071106</v>
      </c>
      <c r="AL3281" s="51">
        <v>49.60644827745891</v>
      </c>
      <c r="AM3281" s="51">
        <v>117.49971363868333</v>
      </c>
    </row>
    <row r="3282" spans="1:39">
      <c r="A3282" t="s">
        <v>6707</v>
      </c>
      <c r="B3282">
        <v>8</v>
      </c>
      <c r="C3282" t="s">
        <v>6708</v>
      </c>
      <c r="D3282" t="s">
        <v>6153</v>
      </c>
      <c r="E3282" t="s">
        <v>137</v>
      </c>
      <c r="F3282" t="s">
        <v>138</v>
      </c>
      <c r="G3282" t="s">
        <v>139</v>
      </c>
      <c r="H3282" t="s">
        <v>140</v>
      </c>
      <c r="I3282" t="s">
        <v>10</v>
      </c>
      <c r="J3282" t="s">
        <v>6154</v>
      </c>
      <c r="K3282">
        <v>48</v>
      </c>
      <c r="L3282">
        <v>16204631</v>
      </c>
      <c r="M3282" t="s">
        <v>2145</v>
      </c>
      <c r="N3282">
        <v>278</v>
      </c>
      <c r="O3282">
        <v>1645850.3552333263</v>
      </c>
      <c r="P3282" s="49" t="s">
        <v>33</v>
      </c>
      <c r="Q3282" s="49">
        <v>7360445</v>
      </c>
      <c r="R3282" s="49">
        <v>32.510452999999998</v>
      </c>
      <c r="S3282" s="49">
        <v>52.540310169999998</v>
      </c>
      <c r="T3282" s="49">
        <v>26.195472578768484</v>
      </c>
      <c r="U3282" s="49" t="s">
        <v>2146</v>
      </c>
      <c r="V3282" s="49">
        <v>0.40628822170719731</v>
      </c>
      <c r="W3282" s="49">
        <v>1.4636172159581</v>
      </c>
      <c r="X3282" s="49">
        <v>2.8030328200558698</v>
      </c>
      <c r="Y3282" s="49">
        <v>43.290577316265697</v>
      </c>
      <c r="Z3282" s="49">
        <v>0.42787999999999998</v>
      </c>
      <c r="AA3282" s="49">
        <v>144.40234570000001</v>
      </c>
      <c r="AB3282" s="49">
        <v>1.7927415840000001</v>
      </c>
      <c r="AC3282" s="51">
        <v>0.62276563761027282</v>
      </c>
      <c r="AD3282" s="53">
        <v>73604.45</v>
      </c>
      <c r="AE3282" s="51">
        <v>22.360745243437407</v>
      </c>
      <c r="AF3282" s="51">
        <v>59.275472949455605</v>
      </c>
      <c r="AG3282" s="51">
        <v>7.9410775352589225</v>
      </c>
      <c r="AH3282" s="51">
        <v>0.21648935068877365</v>
      </c>
      <c r="AI3282" s="51">
        <v>0.13396902867447902</v>
      </c>
      <c r="AJ3282" s="51">
        <v>4.1908088602794429E-2</v>
      </c>
      <c r="AK3282" s="51">
        <v>83.739968441618657</v>
      </c>
      <c r="AL3282" s="51">
        <v>49.717405577656592</v>
      </c>
      <c r="AM3282" s="51">
        <v>117.76253130558074</v>
      </c>
    </row>
    <row r="3283" spans="1:39">
      <c r="A3283" t="s">
        <v>6709</v>
      </c>
      <c r="B3283">
        <v>8</v>
      </c>
      <c r="C3283" t="s">
        <v>6710</v>
      </c>
      <c r="D3283" t="s">
        <v>6153</v>
      </c>
      <c r="E3283" t="s">
        <v>137</v>
      </c>
      <c r="F3283" t="s">
        <v>138</v>
      </c>
      <c r="G3283" t="s">
        <v>139</v>
      </c>
      <c r="H3283" t="s">
        <v>140</v>
      </c>
      <c r="I3283" t="s">
        <v>10</v>
      </c>
      <c r="J3283" t="s">
        <v>6154</v>
      </c>
      <c r="K3283">
        <v>48</v>
      </c>
      <c r="L3283">
        <v>16204631</v>
      </c>
      <c r="M3283" t="s">
        <v>2145</v>
      </c>
      <c r="N3283">
        <v>279</v>
      </c>
      <c r="O3283">
        <v>1651792.0532666596</v>
      </c>
      <c r="P3283" s="49" t="s">
        <v>33</v>
      </c>
      <c r="Q3283" s="49">
        <v>7360445</v>
      </c>
      <c r="R3283" s="49">
        <v>32.510452999999998</v>
      </c>
      <c r="S3283" s="49">
        <v>52.540310169999998</v>
      </c>
      <c r="T3283" s="49">
        <v>26.195472578768484</v>
      </c>
      <c r="U3283" s="49" t="s">
        <v>2146</v>
      </c>
      <c r="V3283" s="49">
        <v>0.40628822170719731</v>
      </c>
      <c r="W3283" s="49">
        <v>1.4636172159581</v>
      </c>
      <c r="X3283" s="49">
        <v>2.8030328200558698</v>
      </c>
      <c r="Y3283" s="49">
        <v>43.290577316265697</v>
      </c>
      <c r="Z3283" s="49">
        <v>0.42787999999999998</v>
      </c>
      <c r="AA3283" s="49">
        <v>144.40234570000001</v>
      </c>
      <c r="AB3283" s="49">
        <v>1.7927415840000001</v>
      </c>
      <c r="AC3283" s="51">
        <v>0.62276563761027282</v>
      </c>
      <c r="AD3283" s="53">
        <v>73604.45</v>
      </c>
      <c r="AE3283" s="51">
        <v>22.441469955507579</v>
      </c>
      <c r="AF3283" s="51">
        <v>59.489463826529452</v>
      </c>
      <c r="AG3283" s="51">
        <v>7.9874761589074907</v>
      </c>
      <c r="AH3283" s="51">
        <v>0.21682524172540468</v>
      </c>
      <c r="AI3283" s="51">
        <v>0.13426707260631687</v>
      </c>
      <c r="AJ3283" s="51">
        <v>4.1908088602794429E-2</v>
      </c>
      <c r="AK3283" s="51">
        <v>83.926266645712985</v>
      </c>
      <c r="AL3283" s="51">
        <v>49.82801301570219</v>
      </c>
      <c r="AM3283" s="51">
        <v>118.0245202757238</v>
      </c>
    </row>
    <row r="3284" spans="1:39">
      <c r="A3284" t="s">
        <v>6711</v>
      </c>
      <c r="B3284">
        <v>8</v>
      </c>
      <c r="C3284" t="s">
        <v>6712</v>
      </c>
      <c r="D3284" t="s">
        <v>6153</v>
      </c>
      <c r="E3284" t="s">
        <v>137</v>
      </c>
      <c r="F3284" t="s">
        <v>138</v>
      </c>
      <c r="G3284" t="s">
        <v>139</v>
      </c>
      <c r="H3284" t="s">
        <v>140</v>
      </c>
      <c r="I3284" t="s">
        <v>10</v>
      </c>
      <c r="J3284" t="s">
        <v>6154</v>
      </c>
      <c r="K3284">
        <v>48</v>
      </c>
      <c r="L3284">
        <v>16204631</v>
      </c>
      <c r="M3284" t="s">
        <v>2145</v>
      </c>
      <c r="N3284">
        <v>280</v>
      </c>
      <c r="O3284">
        <v>1657733.7512999929</v>
      </c>
      <c r="P3284" s="49" t="s">
        <v>33</v>
      </c>
      <c r="Q3284" s="49">
        <v>7360445</v>
      </c>
      <c r="R3284" s="49">
        <v>32.510452999999998</v>
      </c>
      <c r="S3284" s="49">
        <v>52.540310169999998</v>
      </c>
      <c r="T3284" s="49">
        <v>26.195472578768484</v>
      </c>
      <c r="U3284" s="49" t="s">
        <v>2146</v>
      </c>
      <c r="V3284" s="49">
        <v>0.40628822170719731</v>
      </c>
      <c r="W3284" s="49">
        <v>1.4636172159581</v>
      </c>
      <c r="X3284" s="49">
        <v>2.8030328200558698</v>
      </c>
      <c r="Y3284" s="49">
        <v>43.290577316265697</v>
      </c>
      <c r="Z3284" s="49">
        <v>0.42787999999999998</v>
      </c>
      <c r="AA3284" s="49">
        <v>144.40234570000001</v>
      </c>
      <c r="AB3284" s="49">
        <v>1.7927415840000001</v>
      </c>
      <c r="AC3284" s="51">
        <v>0.62276563761027282</v>
      </c>
      <c r="AD3284" s="53">
        <v>73604.45</v>
      </c>
      <c r="AE3284" s="51">
        <v>22.522194667577747</v>
      </c>
      <c r="AF3284" s="51">
        <v>59.703454703603292</v>
      </c>
      <c r="AG3284" s="51">
        <v>8.0339461189403067</v>
      </c>
      <c r="AH3284" s="51">
        <v>0.21715860352673347</v>
      </c>
      <c r="AI3284" s="51">
        <v>0.13456417486768035</v>
      </c>
      <c r="AJ3284" s="51">
        <v>4.1908088602794429E-2</v>
      </c>
      <c r="AK3284" s="51">
        <v>84.111976240211604</v>
      </c>
      <c r="AL3284" s="51">
        <v>49.938270989298005</v>
      </c>
      <c r="AM3284" s="51">
        <v>118.28568149112523</v>
      </c>
    </row>
    <row r="3285" spans="1:39">
      <c r="A3285" t="s">
        <v>6713</v>
      </c>
      <c r="B3285">
        <v>8</v>
      </c>
      <c r="C3285" t="s">
        <v>6714</v>
      </c>
      <c r="D3285" t="s">
        <v>6153</v>
      </c>
      <c r="E3285" t="s">
        <v>137</v>
      </c>
      <c r="F3285" t="s">
        <v>138</v>
      </c>
      <c r="G3285" t="s">
        <v>139</v>
      </c>
      <c r="H3285" t="s">
        <v>140</v>
      </c>
      <c r="I3285" t="s">
        <v>10</v>
      </c>
      <c r="J3285" t="s">
        <v>6154</v>
      </c>
      <c r="K3285">
        <v>48</v>
      </c>
      <c r="L3285">
        <v>16204631</v>
      </c>
      <c r="M3285" t="s">
        <v>2145</v>
      </c>
      <c r="N3285">
        <v>281</v>
      </c>
      <c r="O3285">
        <v>1663675.4493333262</v>
      </c>
      <c r="P3285" s="49" t="s">
        <v>33</v>
      </c>
      <c r="Q3285" s="49">
        <v>7360445</v>
      </c>
      <c r="R3285" s="49">
        <v>32.510452999999998</v>
      </c>
      <c r="S3285" s="49">
        <v>52.540310169999998</v>
      </c>
      <c r="T3285" s="49">
        <v>26.195472578768484</v>
      </c>
      <c r="U3285" s="49" t="s">
        <v>2146</v>
      </c>
      <c r="V3285" s="49">
        <v>0.40628822170719731</v>
      </c>
      <c r="W3285" s="49">
        <v>1.4636172159581</v>
      </c>
      <c r="X3285" s="49">
        <v>2.8030328200558698</v>
      </c>
      <c r="Y3285" s="49">
        <v>43.290577316265697</v>
      </c>
      <c r="Z3285" s="49">
        <v>0.42787999999999998</v>
      </c>
      <c r="AA3285" s="49">
        <v>144.40234570000001</v>
      </c>
      <c r="AB3285" s="49">
        <v>1.7927415840000001</v>
      </c>
      <c r="AC3285" s="51">
        <v>0.62276563761027282</v>
      </c>
      <c r="AD3285" s="53">
        <v>73604.45</v>
      </c>
      <c r="AE3285" s="51">
        <v>22.602919379647918</v>
      </c>
      <c r="AF3285" s="51">
        <v>59.917445580677139</v>
      </c>
      <c r="AG3285" s="51">
        <v>8.0804868748510508</v>
      </c>
      <c r="AH3285" s="51">
        <v>0.21748943948990421</v>
      </c>
      <c r="AI3285" s="51">
        <v>0.13486033652704543</v>
      </c>
      <c r="AJ3285" s="51">
        <v>4.1908088602794429E-2</v>
      </c>
      <c r="AK3285" s="51">
        <v>84.297097892986372</v>
      </c>
      <c r="AL3285" s="51">
        <v>50.048179894967411</v>
      </c>
      <c r="AM3285" s="51">
        <v>118.54601589100534</v>
      </c>
    </row>
    <row r="3286" spans="1:39">
      <c r="A3286" t="s">
        <v>6715</v>
      </c>
      <c r="B3286">
        <v>8</v>
      </c>
      <c r="C3286" t="s">
        <v>6716</v>
      </c>
      <c r="D3286" t="s">
        <v>6153</v>
      </c>
      <c r="E3286" t="s">
        <v>137</v>
      </c>
      <c r="F3286" t="s">
        <v>138</v>
      </c>
      <c r="G3286" t="s">
        <v>139</v>
      </c>
      <c r="H3286" t="s">
        <v>140</v>
      </c>
      <c r="I3286" t="s">
        <v>10</v>
      </c>
      <c r="J3286" t="s">
        <v>6154</v>
      </c>
      <c r="K3286">
        <v>48</v>
      </c>
      <c r="L3286">
        <v>16204631</v>
      </c>
      <c r="M3286" t="s">
        <v>2145</v>
      </c>
      <c r="N3286">
        <v>282</v>
      </c>
      <c r="O3286">
        <v>1669617.1473666595</v>
      </c>
      <c r="P3286" s="49" t="s">
        <v>33</v>
      </c>
      <c r="Q3286" s="49">
        <v>7360445</v>
      </c>
      <c r="R3286" s="49">
        <v>32.510452999999998</v>
      </c>
      <c r="S3286" s="49">
        <v>52.540310169999998</v>
      </c>
      <c r="T3286" s="49">
        <v>26.195472578768484</v>
      </c>
      <c r="U3286" s="49" t="s">
        <v>2146</v>
      </c>
      <c r="V3286" s="49">
        <v>0.40628822170719731</v>
      </c>
      <c r="W3286" s="49">
        <v>1.4636172159581</v>
      </c>
      <c r="X3286" s="49">
        <v>2.8030328200558698</v>
      </c>
      <c r="Y3286" s="49">
        <v>43.290577316265697</v>
      </c>
      <c r="Z3286" s="49">
        <v>0.42787999999999998</v>
      </c>
      <c r="AA3286" s="49">
        <v>144.40234570000001</v>
      </c>
      <c r="AB3286" s="49">
        <v>1.7927415840000001</v>
      </c>
      <c r="AC3286" s="51">
        <v>0.62276563761027282</v>
      </c>
      <c r="AD3286" s="53">
        <v>73604.45</v>
      </c>
      <c r="AE3286" s="51">
        <v>22.68364409171809</v>
      </c>
      <c r="AF3286" s="51">
        <v>60.131436457750993</v>
      </c>
      <c r="AG3286" s="51">
        <v>8.1270978868630568</v>
      </c>
      <c r="AH3286" s="51">
        <v>0.21781775302467324</v>
      </c>
      <c r="AI3286" s="51">
        <v>0.13515555864981282</v>
      </c>
      <c r="AJ3286" s="51">
        <v>4.1908088602794429E-2</v>
      </c>
      <c r="AK3286" s="51">
        <v>84.481632269986889</v>
      </c>
      <c r="AL3286" s="51">
        <v>50.157740128092541</v>
      </c>
      <c r="AM3286" s="51">
        <v>118.80552441188125</v>
      </c>
    </row>
    <row r="3287" spans="1:39">
      <c r="A3287" t="s">
        <v>6717</v>
      </c>
      <c r="B3287">
        <v>8</v>
      </c>
      <c r="C3287" t="s">
        <v>6718</v>
      </c>
      <c r="D3287" t="s">
        <v>6153</v>
      </c>
      <c r="E3287" t="s">
        <v>137</v>
      </c>
      <c r="F3287" t="s">
        <v>138</v>
      </c>
      <c r="G3287" t="s">
        <v>139</v>
      </c>
      <c r="H3287" t="s">
        <v>140</v>
      </c>
      <c r="I3287" t="s">
        <v>10</v>
      </c>
      <c r="J3287" t="s">
        <v>6154</v>
      </c>
      <c r="K3287">
        <v>48</v>
      </c>
      <c r="L3287">
        <v>16204631</v>
      </c>
      <c r="M3287" t="s">
        <v>2145</v>
      </c>
      <c r="N3287">
        <v>283</v>
      </c>
      <c r="O3287">
        <v>1675558.8453999928</v>
      </c>
      <c r="P3287" s="49" t="s">
        <v>33</v>
      </c>
      <c r="Q3287" s="49">
        <v>7360445</v>
      </c>
      <c r="R3287" s="49">
        <v>32.510452999999998</v>
      </c>
      <c r="S3287" s="49">
        <v>52.540310169999998</v>
      </c>
      <c r="T3287" s="49">
        <v>26.195472578768484</v>
      </c>
      <c r="U3287" s="49" t="s">
        <v>2146</v>
      </c>
      <c r="V3287" s="49">
        <v>0.40628822170719731</v>
      </c>
      <c r="W3287" s="49">
        <v>1.4636172159581</v>
      </c>
      <c r="X3287" s="49">
        <v>2.8030328200558698</v>
      </c>
      <c r="Y3287" s="49">
        <v>43.290577316265697</v>
      </c>
      <c r="Z3287" s="49">
        <v>0.42787999999999998</v>
      </c>
      <c r="AA3287" s="49">
        <v>144.40234570000001</v>
      </c>
      <c r="AB3287" s="49">
        <v>1.7927415840000001</v>
      </c>
      <c r="AC3287" s="51">
        <v>0.62276563761027282</v>
      </c>
      <c r="AD3287" s="53">
        <v>73604.45</v>
      </c>
      <c r="AE3287" s="51">
        <v>22.764368803788262</v>
      </c>
      <c r="AF3287" s="51">
        <v>60.345427334824841</v>
      </c>
      <c r="AG3287" s="51">
        <v>8.17377861593204</v>
      </c>
      <c r="AH3287" s="51">
        <v>0.21814354755354334</v>
      </c>
      <c r="AI3287" s="51">
        <v>0.13544984229840759</v>
      </c>
      <c r="AJ3287" s="51">
        <v>4.1908088602794429E-2</v>
      </c>
      <c r="AK3287" s="51">
        <v>84.665580035302767</v>
      </c>
      <c r="AL3287" s="51">
        <v>50.266952082951221</v>
      </c>
      <c r="AM3287" s="51">
        <v>119.06420798765433</v>
      </c>
    </row>
    <row r="3288" spans="1:39">
      <c r="A3288" t="s">
        <v>6719</v>
      </c>
      <c r="B3288">
        <v>8</v>
      </c>
      <c r="C3288" t="s">
        <v>6720</v>
      </c>
      <c r="D3288" t="s">
        <v>6153</v>
      </c>
      <c r="E3288" t="s">
        <v>137</v>
      </c>
      <c r="F3288" t="s">
        <v>138</v>
      </c>
      <c r="G3288" t="s">
        <v>139</v>
      </c>
      <c r="H3288" t="s">
        <v>140</v>
      </c>
      <c r="I3288" t="s">
        <v>10</v>
      </c>
      <c r="J3288" t="s">
        <v>6154</v>
      </c>
      <c r="K3288">
        <v>48</v>
      </c>
      <c r="L3288">
        <v>16204631</v>
      </c>
      <c r="M3288" t="s">
        <v>2145</v>
      </c>
      <c r="N3288">
        <v>284</v>
      </c>
      <c r="O3288">
        <v>1681500.5434333261</v>
      </c>
      <c r="P3288" s="49" t="s">
        <v>33</v>
      </c>
      <c r="Q3288" s="49">
        <v>7360445</v>
      </c>
      <c r="R3288" s="49">
        <v>32.510452999999998</v>
      </c>
      <c r="S3288" s="49">
        <v>52.540310169999998</v>
      </c>
      <c r="T3288" s="49">
        <v>26.195472578768484</v>
      </c>
      <c r="U3288" s="49" t="s">
        <v>2146</v>
      </c>
      <c r="V3288" s="49">
        <v>0.40628822170719731</v>
      </c>
      <c r="W3288" s="49">
        <v>1.4636172159581</v>
      </c>
      <c r="X3288" s="49">
        <v>2.8030328200558698</v>
      </c>
      <c r="Y3288" s="49">
        <v>43.290577316265697</v>
      </c>
      <c r="Z3288" s="49">
        <v>0.42787999999999998</v>
      </c>
      <c r="AA3288" s="49">
        <v>144.40234570000001</v>
      </c>
      <c r="AB3288" s="49">
        <v>1.7927415840000001</v>
      </c>
      <c r="AC3288" s="51">
        <v>0.62276563761027282</v>
      </c>
      <c r="AD3288" s="53">
        <v>73604.45</v>
      </c>
      <c r="AE3288" s="51">
        <v>22.84509351585843</v>
      </c>
      <c r="AF3288" s="51">
        <v>60.559418211898681</v>
      </c>
      <c r="AG3288" s="51">
        <v>8.2205285237488628</v>
      </c>
      <c r="AH3288" s="51">
        <v>0.21846682651191313</v>
      </c>
      <c r="AI3288" s="51">
        <v>0.13574318853237757</v>
      </c>
      <c r="AJ3288" s="51">
        <v>4.1908088602794429E-2</v>
      </c>
      <c r="AK3288" s="51">
        <v>84.848941851225177</v>
      </c>
      <c r="AL3288" s="51">
        <v>50.375816152753515</v>
      </c>
      <c r="AM3288" s="51">
        <v>119.32206754969687</v>
      </c>
    </row>
    <row r="3289" spans="1:39">
      <c r="A3289" t="s">
        <v>6721</v>
      </c>
      <c r="B3289">
        <v>8</v>
      </c>
      <c r="C3289" t="s">
        <v>6722</v>
      </c>
      <c r="D3289" t="s">
        <v>6153</v>
      </c>
      <c r="E3289" t="s">
        <v>137</v>
      </c>
      <c r="F3289" t="s">
        <v>138</v>
      </c>
      <c r="G3289" t="s">
        <v>139</v>
      </c>
      <c r="H3289" t="s">
        <v>140</v>
      </c>
      <c r="I3289" t="s">
        <v>10</v>
      </c>
      <c r="J3289" t="s">
        <v>6154</v>
      </c>
      <c r="K3289">
        <v>48</v>
      </c>
      <c r="L3289">
        <v>16204631</v>
      </c>
      <c r="M3289" t="s">
        <v>2145</v>
      </c>
      <c r="N3289">
        <v>285</v>
      </c>
      <c r="O3289">
        <v>1687442.2414666594</v>
      </c>
      <c r="P3289" s="49" t="s">
        <v>33</v>
      </c>
      <c r="Q3289" s="49">
        <v>7360445</v>
      </c>
      <c r="R3289" s="49">
        <v>32.510452999999998</v>
      </c>
      <c r="S3289" s="49">
        <v>52.540310169999998</v>
      </c>
      <c r="T3289" s="49">
        <v>26.195472578768484</v>
      </c>
      <c r="U3289" s="49" t="s">
        <v>2146</v>
      </c>
      <c r="V3289" s="49">
        <v>0.40628822170719731</v>
      </c>
      <c r="W3289" s="49">
        <v>1.4636172159581</v>
      </c>
      <c r="X3289" s="49">
        <v>2.8030328200558698</v>
      </c>
      <c r="Y3289" s="49">
        <v>43.290577316265697</v>
      </c>
      <c r="Z3289" s="49">
        <v>0.42787999999999998</v>
      </c>
      <c r="AA3289" s="49">
        <v>144.40234570000001</v>
      </c>
      <c r="AB3289" s="49">
        <v>1.7927415840000001</v>
      </c>
      <c r="AC3289" s="51">
        <v>0.62276563761027282</v>
      </c>
      <c r="AD3289" s="53">
        <v>73604.45</v>
      </c>
      <c r="AE3289" s="51">
        <v>22.925818227928602</v>
      </c>
      <c r="AF3289" s="51">
        <v>60.773409088972528</v>
      </c>
      <c r="AG3289" s="51">
        <v>8.26734707274227</v>
      </c>
      <c r="AH3289" s="51">
        <v>0.21878759334796477</v>
      </c>
      <c r="AI3289" s="51">
        <v>0.13603559840848881</v>
      </c>
      <c r="AJ3289" s="51">
        <v>4.1908088602794429E-2</v>
      </c>
      <c r="AK3289" s="51">
        <v>85.031718378306451</v>
      </c>
      <c r="AL3289" s="51">
        <v>50.484332729677114</v>
      </c>
      <c r="AM3289" s="51">
        <v>119.57910402693579</v>
      </c>
    </row>
    <row r="3290" spans="1:39">
      <c r="A3290" t="s">
        <v>6723</v>
      </c>
      <c r="B3290">
        <v>8</v>
      </c>
      <c r="C3290" t="s">
        <v>6724</v>
      </c>
      <c r="D3290" t="s">
        <v>6153</v>
      </c>
      <c r="E3290" t="s">
        <v>137</v>
      </c>
      <c r="F3290" t="s">
        <v>138</v>
      </c>
      <c r="G3290" t="s">
        <v>139</v>
      </c>
      <c r="H3290" t="s">
        <v>140</v>
      </c>
      <c r="I3290" t="s">
        <v>10</v>
      </c>
      <c r="J3290" t="s">
        <v>6154</v>
      </c>
      <c r="K3290">
        <v>48</v>
      </c>
      <c r="L3290">
        <v>16204631</v>
      </c>
      <c r="M3290" t="s">
        <v>2145</v>
      </c>
      <c r="N3290">
        <v>286</v>
      </c>
      <c r="O3290">
        <v>1693383.9394999926</v>
      </c>
      <c r="P3290" s="49" t="s">
        <v>33</v>
      </c>
      <c r="Q3290" s="49">
        <v>7360445</v>
      </c>
      <c r="R3290" s="49">
        <v>32.510452999999998</v>
      </c>
      <c r="S3290" s="49">
        <v>52.540310169999998</v>
      </c>
      <c r="T3290" s="49">
        <v>26.195472578768484</v>
      </c>
      <c r="U3290" s="49" t="s">
        <v>2146</v>
      </c>
      <c r="V3290" s="49">
        <v>0.40628822170719731</v>
      </c>
      <c r="W3290" s="49">
        <v>1.4636172159581</v>
      </c>
      <c r="X3290" s="49">
        <v>2.8030328200558698</v>
      </c>
      <c r="Y3290" s="49">
        <v>43.290577316265697</v>
      </c>
      <c r="Z3290" s="49">
        <v>0.42787999999999998</v>
      </c>
      <c r="AA3290" s="49">
        <v>144.40234570000001</v>
      </c>
      <c r="AB3290" s="49">
        <v>1.7927415840000001</v>
      </c>
      <c r="AC3290" s="51">
        <v>0.62276563761027282</v>
      </c>
      <c r="AD3290" s="53">
        <v>73604.45</v>
      </c>
      <c r="AE3290" s="51">
        <v>23.006542939998774</v>
      </c>
      <c r="AF3290" s="51">
        <v>60.987399966046375</v>
      </c>
      <c r="AG3290" s="51">
        <v>8.3142337260816905</v>
      </c>
      <c r="AH3290" s="51">
        <v>0.21910585152300763</v>
      </c>
      <c r="AI3290" s="51">
        <v>0.13632707298082045</v>
      </c>
      <c r="AJ3290" s="51">
        <v>4.1908088602794429E-2</v>
      </c>
      <c r="AK3290" s="51">
        <v>85.213910275419423</v>
      </c>
      <c r="AL3290" s="51">
        <v>50.592502204902601</v>
      </c>
      <c r="AM3290" s="51">
        <v>119.83531834593627</v>
      </c>
    </row>
    <row r="3291" spans="1:39">
      <c r="A3291" t="s">
        <v>6725</v>
      </c>
      <c r="B3291">
        <v>8</v>
      </c>
      <c r="C3291" t="s">
        <v>6726</v>
      </c>
      <c r="D3291" t="s">
        <v>6153</v>
      </c>
      <c r="E3291" t="s">
        <v>137</v>
      </c>
      <c r="F3291" t="s">
        <v>138</v>
      </c>
      <c r="G3291" t="s">
        <v>139</v>
      </c>
      <c r="H3291" t="s">
        <v>140</v>
      </c>
      <c r="I3291" t="s">
        <v>10</v>
      </c>
      <c r="J3291" t="s">
        <v>6154</v>
      </c>
      <c r="K3291">
        <v>48</v>
      </c>
      <c r="L3291">
        <v>16204631</v>
      </c>
      <c r="M3291" t="s">
        <v>2145</v>
      </c>
      <c r="N3291">
        <v>287</v>
      </c>
      <c r="O3291">
        <v>1699325.6375333259</v>
      </c>
      <c r="P3291" s="49" t="s">
        <v>33</v>
      </c>
      <c r="Q3291" s="49">
        <v>7360445</v>
      </c>
      <c r="R3291" s="49">
        <v>32.510452999999998</v>
      </c>
      <c r="S3291" s="49">
        <v>52.540310169999998</v>
      </c>
      <c r="T3291" s="49">
        <v>26.195472578768484</v>
      </c>
      <c r="U3291" s="49" t="s">
        <v>2146</v>
      </c>
      <c r="V3291" s="49">
        <v>0.40628822170719731</v>
      </c>
      <c r="W3291" s="49">
        <v>1.4636172159581</v>
      </c>
      <c r="X3291" s="49">
        <v>2.8030328200558698</v>
      </c>
      <c r="Y3291" s="49">
        <v>43.290577316265697</v>
      </c>
      <c r="Z3291" s="49">
        <v>0.42787999999999998</v>
      </c>
      <c r="AA3291" s="49">
        <v>144.40234570000001</v>
      </c>
      <c r="AB3291" s="49">
        <v>1.7927415840000001</v>
      </c>
      <c r="AC3291" s="51">
        <v>0.62276563761027282</v>
      </c>
      <c r="AD3291" s="53">
        <v>73604.45</v>
      </c>
      <c r="AE3291" s="51">
        <v>23.087267652068945</v>
      </c>
      <c r="AF3291" s="51">
        <v>61.201390843120222</v>
      </c>
      <c r="AG3291" s="51">
        <v>8.3611879476800315</v>
      </c>
      <c r="AH3291" s="51">
        <v>0.21942160451137957</v>
      </c>
      <c r="AI3291" s="51">
        <v>0.13661761330085737</v>
      </c>
      <c r="AJ3291" s="51">
        <v>4.1908088602794429E-2</v>
      </c>
      <c r="AK3291" s="51">
        <v>85.395518199815342</v>
      </c>
      <c r="AL3291" s="51">
        <v>50.700324968647763</v>
      </c>
      <c r="AM3291" s="51">
        <v>120.09071143098294</v>
      </c>
    </row>
    <row r="3292" spans="1:39">
      <c r="A3292" t="s">
        <v>6727</v>
      </c>
      <c r="B3292">
        <v>8</v>
      </c>
      <c r="C3292" t="s">
        <v>6728</v>
      </c>
      <c r="D3292" t="s">
        <v>6153</v>
      </c>
      <c r="E3292" t="s">
        <v>137</v>
      </c>
      <c r="F3292" t="s">
        <v>138</v>
      </c>
      <c r="G3292" t="s">
        <v>139</v>
      </c>
      <c r="H3292" t="s">
        <v>140</v>
      </c>
      <c r="I3292" t="s">
        <v>10</v>
      </c>
      <c r="J3292" t="s">
        <v>6154</v>
      </c>
      <c r="K3292">
        <v>48</v>
      </c>
      <c r="L3292">
        <v>16204631</v>
      </c>
      <c r="M3292" t="s">
        <v>2145</v>
      </c>
      <c r="N3292">
        <v>288</v>
      </c>
      <c r="O3292">
        <v>1705267.3355666592</v>
      </c>
      <c r="P3292" s="49" t="s">
        <v>33</v>
      </c>
      <c r="Q3292" s="49">
        <v>7360445</v>
      </c>
      <c r="R3292" s="49">
        <v>32.510452999999998</v>
      </c>
      <c r="S3292" s="49">
        <v>52.540310169999998</v>
      </c>
      <c r="T3292" s="49">
        <v>26.195472578768484</v>
      </c>
      <c r="U3292" s="49" t="s">
        <v>2146</v>
      </c>
      <c r="V3292" s="49">
        <v>0.40628822170719731</v>
      </c>
      <c r="W3292" s="49">
        <v>1.4636172159581</v>
      </c>
      <c r="X3292" s="49">
        <v>2.8030328200558698</v>
      </c>
      <c r="Y3292" s="49">
        <v>43.290577316265697</v>
      </c>
      <c r="Z3292" s="49">
        <v>0.42787999999999998</v>
      </c>
      <c r="AA3292" s="49">
        <v>144.40234570000001</v>
      </c>
      <c r="AB3292" s="49">
        <v>1.7927415840000001</v>
      </c>
      <c r="AC3292" s="51">
        <v>0.62276563761027282</v>
      </c>
      <c r="AD3292" s="53">
        <v>73604.45</v>
      </c>
      <c r="AE3292" s="51">
        <v>23.167992364139113</v>
      </c>
      <c r="AF3292" s="51">
        <v>61.415381720194063</v>
      </c>
      <c r="AG3292" s="51">
        <v>8.4082092021964883</v>
      </c>
      <c r="AH3292" s="51">
        <v>0.2197348558005654</v>
      </c>
      <c r="AI3292" s="51">
        <v>0.13690722041758108</v>
      </c>
      <c r="AJ3292" s="51">
        <v>4.1908088602794429E-2</v>
      </c>
      <c r="AK3292" s="51">
        <v>85.576542807180672</v>
      </c>
      <c r="AL3292" s="51">
        <v>50.807801410201392</v>
      </c>
      <c r="AM3292" s="51">
        <v>120.34528420415997</v>
      </c>
    </row>
    <row r="3293" spans="1:39">
      <c r="A3293" t="s">
        <v>6729</v>
      </c>
      <c r="B3293">
        <v>8</v>
      </c>
      <c r="C3293" t="s">
        <v>6730</v>
      </c>
      <c r="D3293" t="s">
        <v>6153</v>
      </c>
      <c r="E3293" t="s">
        <v>137</v>
      </c>
      <c r="F3293" t="s">
        <v>138</v>
      </c>
      <c r="G3293" t="s">
        <v>139</v>
      </c>
      <c r="H3293" t="s">
        <v>140</v>
      </c>
      <c r="I3293" t="s">
        <v>10</v>
      </c>
      <c r="J3293" t="s">
        <v>6154</v>
      </c>
      <c r="K3293">
        <v>48</v>
      </c>
      <c r="L3293">
        <v>16204631</v>
      </c>
      <c r="M3293" t="s">
        <v>2145</v>
      </c>
      <c r="N3293">
        <v>289</v>
      </c>
      <c r="O3293">
        <v>1711209.0335999925</v>
      </c>
      <c r="P3293" s="49" t="s">
        <v>33</v>
      </c>
      <c r="Q3293" s="49">
        <v>7360445</v>
      </c>
      <c r="R3293" s="49">
        <v>32.510452999999998</v>
      </c>
      <c r="S3293" s="49">
        <v>52.540310169999998</v>
      </c>
      <c r="T3293" s="49">
        <v>26.195472578768484</v>
      </c>
      <c r="U3293" s="49" t="s">
        <v>2146</v>
      </c>
      <c r="V3293" s="49">
        <v>0.40628822170719731</v>
      </c>
      <c r="W3293" s="49">
        <v>1.4636172159581</v>
      </c>
      <c r="X3293" s="49">
        <v>2.8030328200558698</v>
      </c>
      <c r="Y3293" s="49">
        <v>43.290577316265697</v>
      </c>
      <c r="Z3293" s="49">
        <v>0.42787999999999998</v>
      </c>
      <c r="AA3293" s="49">
        <v>144.40234570000001</v>
      </c>
      <c r="AB3293" s="49">
        <v>1.7927415840000001</v>
      </c>
      <c r="AC3293" s="51">
        <v>0.62276563761027282</v>
      </c>
      <c r="AD3293" s="53">
        <v>73604.45</v>
      </c>
      <c r="AE3293" s="51">
        <v>23.248717076209285</v>
      </c>
      <c r="AF3293" s="51">
        <v>61.62937259726791</v>
      </c>
      <c r="AG3293" s="51">
        <v>8.4552969550393922</v>
      </c>
      <c r="AH3293" s="51">
        <v>0.22004560889132735</v>
      </c>
      <c r="AI3293" s="51">
        <v>0.13719589537755936</v>
      </c>
      <c r="AJ3293" s="51">
        <v>4.1908088602794429E-2</v>
      </c>
      <c r="AK3293" s="51">
        <v>85.756984751693111</v>
      </c>
      <c r="AL3293" s="51">
        <v>50.914931917956487</v>
      </c>
      <c r="AM3293" s="51">
        <v>120.59903758542977</v>
      </c>
    </row>
    <row r="3294" spans="1:39">
      <c r="A3294" t="s">
        <v>6731</v>
      </c>
      <c r="B3294">
        <v>8</v>
      </c>
      <c r="C3294" t="s">
        <v>6732</v>
      </c>
      <c r="D3294" t="s">
        <v>6153</v>
      </c>
      <c r="E3294" t="s">
        <v>137</v>
      </c>
      <c r="F3294" t="s">
        <v>138</v>
      </c>
      <c r="G3294" t="s">
        <v>139</v>
      </c>
      <c r="H3294" t="s">
        <v>140</v>
      </c>
      <c r="I3294" t="s">
        <v>10</v>
      </c>
      <c r="J3294" t="s">
        <v>6154</v>
      </c>
      <c r="K3294">
        <v>48</v>
      </c>
      <c r="L3294">
        <v>16204631</v>
      </c>
      <c r="M3294" t="s">
        <v>2145</v>
      </c>
      <c r="N3294">
        <v>290</v>
      </c>
      <c r="O3294">
        <v>1717150.7316333258</v>
      </c>
      <c r="P3294" s="49" t="s">
        <v>33</v>
      </c>
      <c r="Q3294" s="49">
        <v>7360445</v>
      </c>
      <c r="R3294" s="49">
        <v>32.510452999999998</v>
      </c>
      <c r="S3294" s="49">
        <v>52.540310169999998</v>
      </c>
      <c r="T3294" s="49">
        <v>26.195472578768484</v>
      </c>
      <c r="U3294" s="49" t="s">
        <v>2146</v>
      </c>
      <c r="V3294" s="49">
        <v>0.40628822170719731</v>
      </c>
      <c r="W3294" s="49">
        <v>1.4636172159581</v>
      </c>
      <c r="X3294" s="49">
        <v>2.8030328200558698</v>
      </c>
      <c r="Y3294" s="49">
        <v>43.290577316265697</v>
      </c>
      <c r="Z3294" s="49">
        <v>0.42787999999999998</v>
      </c>
      <c r="AA3294" s="49">
        <v>144.40234570000001</v>
      </c>
      <c r="AB3294" s="49">
        <v>1.7927415840000001</v>
      </c>
      <c r="AC3294" s="51">
        <v>0.62276563761027282</v>
      </c>
      <c r="AD3294" s="53">
        <v>73604.45</v>
      </c>
      <c r="AE3294" s="51">
        <v>23.329441788279457</v>
      </c>
      <c r="AF3294" s="51">
        <v>61.843363474341757</v>
      </c>
      <c r="AG3294" s="51">
        <v>8.5024506723690312</v>
      </c>
      <c r="AH3294" s="51">
        <v>0.22035386729765352</v>
      </c>
      <c r="AI3294" s="51">
        <v>0.13748363922503373</v>
      </c>
      <c r="AJ3294" s="51">
        <v>4.1908088602794429E-2</v>
      </c>
      <c r="AK3294" s="51">
        <v>85.936844686076327</v>
      </c>
      <c r="AL3294" s="51">
        <v>51.021716879442771</v>
      </c>
      <c r="AM3294" s="51">
        <v>120.8519724927099</v>
      </c>
    </row>
    <row r="3295" spans="1:39">
      <c r="A3295" t="s">
        <v>6733</v>
      </c>
      <c r="B3295">
        <v>8</v>
      </c>
      <c r="C3295" t="s">
        <v>6734</v>
      </c>
      <c r="D3295" t="s">
        <v>6153</v>
      </c>
      <c r="E3295" t="s">
        <v>137</v>
      </c>
      <c r="F3295" t="s">
        <v>138</v>
      </c>
      <c r="G3295" t="s">
        <v>139</v>
      </c>
      <c r="H3295" t="s">
        <v>140</v>
      </c>
      <c r="I3295" t="s">
        <v>10</v>
      </c>
      <c r="J3295" t="s">
        <v>6154</v>
      </c>
      <c r="K3295">
        <v>48</v>
      </c>
      <c r="L3295">
        <v>16204631</v>
      </c>
      <c r="M3295" t="s">
        <v>2145</v>
      </c>
      <c r="N3295">
        <v>291</v>
      </c>
      <c r="O3295">
        <v>1723092.4296666591</v>
      </c>
      <c r="P3295" s="49" t="s">
        <v>33</v>
      </c>
      <c r="Q3295" s="49">
        <v>7360445</v>
      </c>
      <c r="R3295" s="49">
        <v>32.510452999999998</v>
      </c>
      <c r="S3295" s="49">
        <v>52.540310169999998</v>
      </c>
      <c r="T3295" s="49">
        <v>26.195472578768484</v>
      </c>
      <c r="U3295" s="49" t="s">
        <v>2146</v>
      </c>
      <c r="V3295" s="49">
        <v>0.40628822170719731</v>
      </c>
      <c r="W3295" s="49">
        <v>1.4636172159581</v>
      </c>
      <c r="X3295" s="49">
        <v>2.8030328200558698</v>
      </c>
      <c r="Y3295" s="49">
        <v>43.290577316265697</v>
      </c>
      <c r="Z3295" s="49">
        <v>0.42787999999999998</v>
      </c>
      <c r="AA3295" s="49">
        <v>144.40234570000001</v>
      </c>
      <c r="AB3295" s="49">
        <v>1.7927415840000001</v>
      </c>
      <c r="AC3295" s="51">
        <v>0.62276563761027282</v>
      </c>
      <c r="AD3295" s="53">
        <v>73604.45</v>
      </c>
      <c r="AE3295" s="51">
        <v>23.410166500349629</v>
      </c>
      <c r="AF3295" s="51">
        <v>62.057354351415611</v>
      </c>
      <c r="AG3295" s="51">
        <v>8.5496698211005402</v>
      </c>
      <c r="AH3295" s="51">
        <v>0.22065963454700144</v>
      </c>
      <c r="AI3295" s="51">
        <v>0.13777045300200605</v>
      </c>
      <c r="AJ3295" s="51">
        <v>4.1908088602794429E-2</v>
      </c>
      <c r="AK3295" s="51">
        <v>86.116123261653982</v>
      </c>
      <c r="AL3295" s="51">
        <v>51.128156681358782</v>
      </c>
      <c r="AM3295" s="51">
        <v>121.1040898419492</v>
      </c>
    </row>
    <row r="3296" spans="1:39">
      <c r="A3296" t="s">
        <v>6735</v>
      </c>
      <c r="B3296">
        <v>8</v>
      </c>
      <c r="C3296" t="s">
        <v>6736</v>
      </c>
      <c r="D3296" t="s">
        <v>6153</v>
      </c>
      <c r="E3296" t="s">
        <v>137</v>
      </c>
      <c r="F3296" t="s">
        <v>138</v>
      </c>
      <c r="G3296" t="s">
        <v>139</v>
      </c>
      <c r="H3296" t="s">
        <v>140</v>
      </c>
      <c r="I3296" t="s">
        <v>10</v>
      </c>
      <c r="J3296" t="s">
        <v>6154</v>
      </c>
      <c r="K3296">
        <v>48</v>
      </c>
      <c r="L3296">
        <v>16204631</v>
      </c>
      <c r="M3296" t="s">
        <v>2145</v>
      </c>
      <c r="N3296">
        <v>292</v>
      </c>
      <c r="O3296">
        <v>1729034.1276999924</v>
      </c>
      <c r="P3296" s="49" t="s">
        <v>33</v>
      </c>
      <c r="Q3296" s="49">
        <v>7360445</v>
      </c>
      <c r="R3296" s="49">
        <v>32.510452999999998</v>
      </c>
      <c r="S3296" s="49">
        <v>52.540310169999998</v>
      </c>
      <c r="T3296" s="49">
        <v>26.195472578768484</v>
      </c>
      <c r="U3296" s="49" t="s">
        <v>2146</v>
      </c>
      <c r="V3296" s="49">
        <v>0.40628822170719731</v>
      </c>
      <c r="W3296" s="49">
        <v>1.4636172159581</v>
      </c>
      <c r="X3296" s="49">
        <v>2.8030328200558698</v>
      </c>
      <c r="Y3296" s="49">
        <v>43.290577316265697</v>
      </c>
      <c r="Z3296" s="49">
        <v>0.42787999999999998</v>
      </c>
      <c r="AA3296" s="49">
        <v>144.40234570000001</v>
      </c>
      <c r="AB3296" s="49">
        <v>1.7927415840000001</v>
      </c>
      <c r="AC3296" s="51">
        <v>0.62276563761027282</v>
      </c>
      <c r="AD3296" s="53">
        <v>73604.45</v>
      </c>
      <c r="AE3296" s="51">
        <v>23.4908912124198</v>
      </c>
      <c r="AF3296" s="51">
        <v>62.271345228489459</v>
      </c>
      <c r="AG3296" s="51">
        <v>8.5969538689067413</v>
      </c>
      <c r="AH3296" s="51">
        <v>0.22096291418013864</v>
      </c>
      <c r="AI3296" s="51">
        <v>0.13805633774832266</v>
      </c>
      <c r="AJ3296" s="51">
        <v>4.1908088602794429E-2</v>
      </c>
      <c r="AK3296" s="51">
        <v>86.294821128402447</v>
      </c>
      <c r="AL3296" s="51">
        <v>51.234251709603143</v>
      </c>
      <c r="AM3296" s="51">
        <v>121.35539054720176</v>
      </c>
    </row>
    <row r="3297" spans="1:39">
      <c r="A3297" t="s">
        <v>6737</v>
      </c>
      <c r="B3297">
        <v>8</v>
      </c>
      <c r="C3297" t="s">
        <v>6738</v>
      </c>
      <c r="D3297" t="s">
        <v>6153</v>
      </c>
      <c r="E3297" t="s">
        <v>137</v>
      </c>
      <c r="F3297" t="s">
        <v>138</v>
      </c>
      <c r="G3297" t="s">
        <v>139</v>
      </c>
      <c r="H3297" t="s">
        <v>140</v>
      </c>
      <c r="I3297" t="s">
        <v>10</v>
      </c>
      <c r="J3297" t="s">
        <v>6154</v>
      </c>
      <c r="K3297">
        <v>48</v>
      </c>
      <c r="L3297">
        <v>16204631</v>
      </c>
      <c r="M3297" t="s">
        <v>2145</v>
      </c>
      <c r="N3297">
        <v>293</v>
      </c>
      <c r="O3297">
        <v>1734975.8257333257</v>
      </c>
      <c r="P3297" s="49" t="s">
        <v>33</v>
      </c>
      <c r="Q3297" s="49">
        <v>7360445</v>
      </c>
      <c r="R3297" s="49">
        <v>32.510452999999998</v>
      </c>
      <c r="S3297" s="49">
        <v>52.540310169999998</v>
      </c>
      <c r="T3297" s="49">
        <v>26.195472578768484</v>
      </c>
      <c r="U3297" s="49" t="s">
        <v>2146</v>
      </c>
      <c r="V3297" s="49">
        <v>0.40628822170719731</v>
      </c>
      <c r="W3297" s="49">
        <v>1.4636172159581</v>
      </c>
      <c r="X3297" s="49">
        <v>2.8030328200558698</v>
      </c>
      <c r="Y3297" s="49">
        <v>43.290577316265697</v>
      </c>
      <c r="Z3297" s="49">
        <v>0.42787999999999998</v>
      </c>
      <c r="AA3297" s="49">
        <v>144.40234570000001</v>
      </c>
      <c r="AB3297" s="49">
        <v>1.7927415840000001</v>
      </c>
      <c r="AC3297" s="51">
        <v>0.62276563761027282</v>
      </c>
      <c r="AD3297" s="53">
        <v>73604.45</v>
      </c>
      <c r="AE3297" s="51">
        <v>23.571615924489969</v>
      </c>
      <c r="AF3297" s="51">
        <v>62.485336105563299</v>
      </c>
      <c r="AG3297" s="51">
        <v>8.6443022842210819</v>
      </c>
      <c r="AH3297" s="51">
        <v>0.22126370975152601</v>
      </c>
      <c r="AI3297" s="51">
        <v>0.13834129450175828</v>
      </c>
      <c r="AJ3297" s="51">
        <v>4.1908088602794429E-2</v>
      </c>
      <c r="AK3297" s="51">
        <v>86.472938935003157</v>
      </c>
      <c r="AL3297" s="51">
        <v>51.340002349305657</v>
      </c>
      <c r="AM3297" s="51">
        <v>121.60587552070066</v>
      </c>
    </row>
    <row r="3298" spans="1:39">
      <c r="A3298" t="s">
        <v>6739</v>
      </c>
      <c r="B3298">
        <v>8</v>
      </c>
      <c r="C3298" t="s">
        <v>6740</v>
      </c>
      <c r="D3298" t="s">
        <v>6153</v>
      </c>
      <c r="E3298" t="s">
        <v>137</v>
      </c>
      <c r="F3298" t="s">
        <v>138</v>
      </c>
      <c r="G3298" t="s">
        <v>139</v>
      </c>
      <c r="H3298" t="s">
        <v>140</v>
      </c>
      <c r="I3298" t="s">
        <v>10</v>
      </c>
      <c r="J3298" t="s">
        <v>6154</v>
      </c>
      <c r="K3298">
        <v>48</v>
      </c>
      <c r="L3298">
        <v>16204631</v>
      </c>
      <c r="M3298" t="s">
        <v>2145</v>
      </c>
      <c r="N3298">
        <v>294</v>
      </c>
      <c r="O3298">
        <v>1740917.523766659</v>
      </c>
      <c r="P3298" s="49" t="s">
        <v>33</v>
      </c>
      <c r="Q3298" s="49">
        <v>7360445</v>
      </c>
      <c r="R3298" s="49">
        <v>32.510452999999998</v>
      </c>
      <c r="S3298" s="49">
        <v>52.540310169999998</v>
      </c>
      <c r="T3298" s="49">
        <v>26.195472578768484</v>
      </c>
      <c r="U3298" s="49" t="s">
        <v>2146</v>
      </c>
      <c r="V3298" s="49">
        <v>0.40628822170719731</v>
      </c>
      <c r="W3298" s="49">
        <v>1.4636172159581</v>
      </c>
      <c r="X3298" s="49">
        <v>2.8030328200558698</v>
      </c>
      <c r="Y3298" s="49">
        <v>43.290577316265697</v>
      </c>
      <c r="Z3298" s="49">
        <v>0.42787999999999998</v>
      </c>
      <c r="AA3298" s="49">
        <v>144.40234570000001</v>
      </c>
      <c r="AB3298" s="49">
        <v>1.7927415840000001</v>
      </c>
      <c r="AC3298" s="51">
        <v>0.62276563761027282</v>
      </c>
      <c r="AD3298" s="53">
        <v>73604.45</v>
      </c>
      <c r="AE3298" s="51">
        <v>23.65234063656014</v>
      </c>
      <c r="AF3298" s="51">
        <v>62.699326982637146</v>
      </c>
      <c r="AG3298" s="51">
        <v>8.6917145362404806</v>
      </c>
      <c r="AH3298" s="51">
        <v>0.22156202482892273</v>
      </c>
      <c r="AI3298" s="51">
        <v>0.13862532429809674</v>
      </c>
      <c r="AJ3298" s="51">
        <v>4.1908088602794429E-2</v>
      </c>
      <c r="AK3298" s="51">
        <v>86.650477328893089</v>
      </c>
      <c r="AL3298" s="51">
        <v>51.445408984857302</v>
      </c>
      <c r="AM3298" s="51">
        <v>121.8555456729289</v>
      </c>
    </row>
    <row r="3299" spans="1:39">
      <c r="A3299" t="s">
        <v>6741</v>
      </c>
      <c r="B3299">
        <v>8</v>
      </c>
      <c r="C3299" t="s">
        <v>6742</v>
      </c>
      <c r="D3299" t="s">
        <v>6153</v>
      </c>
      <c r="E3299" t="s">
        <v>137</v>
      </c>
      <c r="F3299" t="s">
        <v>138</v>
      </c>
      <c r="G3299" t="s">
        <v>139</v>
      </c>
      <c r="H3299" t="s">
        <v>140</v>
      </c>
      <c r="I3299" t="s">
        <v>10</v>
      </c>
      <c r="J3299" t="s">
        <v>6154</v>
      </c>
      <c r="K3299">
        <v>48</v>
      </c>
      <c r="L3299">
        <v>16204631</v>
      </c>
      <c r="M3299" t="s">
        <v>2145</v>
      </c>
      <c r="N3299">
        <v>295</v>
      </c>
      <c r="O3299">
        <v>1746859.2217999923</v>
      </c>
      <c r="P3299" s="49" t="s">
        <v>33</v>
      </c>
      <c r="Q3299" s="49">
        <v>7360445</v>
      </c>
      <c r="R3299" s="49">
        <v>32.510452999999998</v>
      </c>
      <c r="S3299" s="49">
        <v>52.540310169999998</v>
      </c>
      <c r="T3299" s="49">
        <v>26.195472578768484</v>
      </c>
      <c r="U3299" s="49" t="s">
        <v>2146</v>
      </c>
      <c r="V3299" s="49">
        <v>0.40628822170719731</v>
      </c>
      <c r="W3299" s="49">
        <v>1.4636172159581</v>
      </c>
      <c r="X3299" s="49">
        <v>2.8030328200558698</v>
      </c>
      <c r="Y3299" s="49">
        <v>43.290577316265697</v>
      </c>
      <c r="Z3299" s="49">
        <v>0.42787999999999998</v>
      </c>
      <c r="AA3299" s="49">
        <v>144.40234570000001</v>
      </c>
      <c r="AB3299" s="49">
        <v>1.7927415840000001</v>
      </c>
      <c r="AC3299" s="51">
        <v>0.62276563761027282</v>
      </c>
      <c r="AD3299" s="53">
        <v>73604.45</v>
      </c>
      <c r="AE3299" s="51">
        <v>23.733065348630312</v>
      </c>
      <c r="AF3299" s="51">
        <v>62.913317859710993</v>
      </c>
      <c r="AG3299" s="51">
        <v>8.7391900949282988</v>
      </c>
      <c r="AH3299" s="51">
        <v>0.22185786299401247</v>
      </c>
      <c r="AI3299" s="51">
        <v>0.13890842817121207</v>
      </c>
      <c r="AJ3299" s="51">
        <v>4.1908088602794429E-2</v>
      </c>
      <c r="AK3299" s="51">
        <v>86.827436956315495</v>
      </c>
      <c r="AL3299" s="51">
        <v>51.550471999940292</v>
      </c>
      <c r="AM3299" s="51">
        <v>122.10440191269072</v>
      </c>
    </row>
    <row r="3300" spans="1:39">
      <c r="A3300" t="s">
        <v>6743</v>
      </c>
      <c r="B3300">
        <v>8</v>
      </c>
      <c r="C3300" t="s">
        <v>6744</v>
      </c>
      <c r="D3300" t="s">
        <v>6153</v>
      </c>
      <c r="E3300" t="s">
        <v>137</v>
      </c>
      <c r="F3300" t="s">
        <v>138</v>
      </c>
      <c r="G3300" t="s">
        <v>139</v>
      </c>
      <c r="H3300" t="s">
        <v>140</v>
      </c>
      <c r="I3300" t="s">
        <v>10</v>
      </c>
      <c r="J3300" t="s">
        <v>6154</v>
      </c>
      <c r="K3300">
        <v>48</v>
      </c>
      <c r="L3300">
        <v>16204631</v>
      </c>
      <c r="M3300" t="s">
        <v>2145</v>
      </c>
      <c r="N3300">
        <v>296</v>
      </c>
      <c r="O3300">
        <v>1752800.9198333255</v>
      </c>
      <c r="P3300" s="49" t="s">
        <v>33</v>
      </c>
      <c r="Q3300" s="49">
        <v>7360445</v>
      </c>
      <c r="R3300" s="49">
        <v>32.510452999999998</v>
      </c>
      <c r="S3300" s="49">
        <v>52.540310169999998</v>
      </c>
      <c r="T3300" s="49">
        <v>26.195472578768484</v>
      </c>
      <c r="U3300" s="49" t="s">
        <v>2146</v>
      </c>
      <c r="V3300" s="49">
        <v>0.40628822170719731</v>
      </c>
      <c r="W3300" s="49">
        <v>1.4636172159581</v>
      </c>
      <c r="X3300" s="49">
        <v>2.8030328200558698</v>
      </c>
      <c r="Y3300" s="49">
        <v>43.290577316265697</v>
      </c>
      <c r="Z3300" s="49">
        <v>0.42787999999999998</v>
      </c>
      <c r="AA3300" s="49">
        <v>144.40234570000001</v>
      </c>
      <c r="AB3300" s="49">
        <v>1.7927415840000001</v>
      </c>
      <c r="AC3300" s="51">
        <v>0.62276563761027282</v>
      </c>
      <c r="AD3300" s="53">
        <v>73604.45</v>
      </c>
      <c r="AE3300" s="51">
        <v>23.813790060700484</v>
      </c>
      <c r="AF3300" s="51">
        <v>63.12730873678484</v>
      </c>
      <c r="AG3300" s="51">
        <v>8.7867284310172007</v>
      </c>
      <c r="AH3300" s="51">
        <v>0.22215122784181424</v>
      </c>
      <c r="AI3300" s="51">
        <v>0.13919060715314632</v>
      </c>
      <c r="AJ3300" s="51">
        <v>4.1908088602794429E-2</v>
      </c>
      <c r="AK3300" s="51">
        <v>87.0038184623685</v>
      </c>
      <c r="AL3300" s="51">
        <v>51.655191777556986</v>
      </c>
      <c r="AM3300" s="51">
        <v>122.35244514718003</v>
      </c>
    </row>
    <row r="3301" spans="1:39">
      <c r="A3301" t="s">
        <v>6745</v>
      </c>
      <c r="B3301">
        <v>8</v>
      </c>
      <c r="C3301" t="s">
        <v>6746</v>
      </c>
      <c r="D3301" t="s">
        <v>6153</v>
      </c>
      <c r="E3301" t="s">
        <v>137</v>
      </c>
      <c r="F3301" t="s">
        <v>138</v>
      </c>
      <c r="G3301" t="s">
        <v>139</v>
      </c>
      <c r="H3301" t="s">
        <v>140</v>
      </c>
      <c r="I3301" t="s">
        <v>10</v>
      </c>
      <c r="J3301" t="s">
        <v>6154</v>
      </c>
      <c r="K3301">
        <v>48</v>
      </c>
      <c r="L3301">
        <v>16204631</v>
      </c>
      <c r="M3301" t="s">
        <v>2145</v>
      </c>
      <c r="N3301">
        <v>297</v>
      </c>
      <c r="O3301">
        <v>1758742.6178666588</v>
      </c>
      <c r="P3301" s="49" t="s">
        <v>33</v>
      </c>
      <c r="Q3301" s="49">
        <v>7360445</v>
      </c>
      <c r="R3301" s="49">
        <v>32.510452999999998</v>
      </c>
      <c r="S3301" s="49">
        <v>52.540310169999998</v>
      </c>
      <c r="T3301" s="49">
        <v>26.195472578768484</v>
      </c>
      <c r="U3301" s="49" t="s">
        <v>2146</v>
      </c>
      <c r="V3301" s="49">
        <v>0.40628822170719731</v>
      </c>
      <c r="W3301" s="49">
        <v>1.4636172159581</v>
      </c>
      <c r="X3301" s="49">
        <v>2.8030328200558698</v>
      </c>
      <c r="Y3301" s="49">
        <v>43.290577316265697</v>
      </c>
      <c r="Z3301" s="49">
        <v>0.42787999999999998</v>
      </c>
      <c r="AA3301" s="49">
        <v>144.40234570000001</v>
      </c>
      <c r="AB3301" s="49">
        <v>1.7927415840000001</v>
      </c>
      <c r="AC3301" s="51">
        <v>0.62276563761027282</v>
      </c>
      <c r="AD3301" s="53">
        <v>73604.45</v>
      </c>
      <c r="AE3301" s="51">
        <v>23.894514772770652</v>
      </c>
      <c r="AF3301" s="51">
        <v>63.341299613858681</v>
      </c>
      <c r="AG3301" s="51">
        <v>8.8343290160121661</v>
      </c>
      <c r="AH3301" s="51">
        <v>0.22244212298144042</v>
      </c>
      <c r="AI3301" s="51">
        <v>0.13947186227418784</v>
      </c>
      <c r="AJ3301" s="51">
        <v>4.1908088602794429E-2</v>
      </c>
      <c r="AK3301" s="51">
        <v>87.179622491054033</v>
      </c>
      <c r="AL3301" s="51">
        <v>51.759568700058907</v>
      </c>
      <c r="AM3301" s="51">
        <v>122.59967628204917</v>
      </c>
    </row>
    <row r="3302" spans="1:39">
      <c r="A3302" t="s">
        <v>6747</v>
      </c>
      <c r="B3302">
        <v>8</v>
      </c>
      <c r="C3302" t="s">
        <v>6748</v>
      </c>
      <c r="D3302" t="s">
        <v>6153</v>
      </c>
      <c r="E3302" t="s">
        <v>137</v>
      </c>
      <c r="F3302" t="s">
        <v>138</v>
      </c>
      <c r="G3302" t="s">
        <v>139</v>
      </c>
      <c r="H3302" t="s">
        <v>140</v>
      </c>
      <c r="I3302" t="s">
        <v>10</v>
      </c>
      <c r="J3302" t="s">
        <v>6154</v>
      </c>
      <c r="K3302">
        <v>48</v>
      </c>
      <c r="L3302">
        <v>16204631</v>
      </c>
      <c r="M3302" t="s">
        <v>2145</v>
      </c>
      <c r="N3302">
        <v>298</v>
      </c>
      <c r="O3302">
        <v>1764684.3158999921</v>
      </c>
      <c r="P3302" s="49" t="s">
        <v>33</v>
      </c>
      <c r="Q3302" s="49">
        <v>7360445</v>
      </c>
      <c r="R3302" s="49">
        <v>32.510452999999998</v>
      </c>
      <c r="S3302" s="49">
        <v>52.540310169999998</v>
      </c>
      <c r="T3302" s="49">
        <v>26.195472578768484</v>
      </c>
      <c r="U3302" s="49" t="s">
        <v>2146</v>
      </c>
      <c r="V3302" s="49">
        <v>0.40628822170719731</v>
      </c>
      <c r="W3302" s="49">
        <v>1.4636172159581</v>
      </c>
      <c r="X3302" s="49">
        <v>2.8030328200558698</v>
      </c>
      <c r="Y3302" s="49">
        <v>43.290577316265697</v>
      </c>
      <c r="Z3302" s="49">
        <v>0.42787999999999998</v>
      </c>
      <c r="AA3302" s="49">
        <v>144.40234570000001</v>
      </c>
      <c r="AB3302" s="49">
        <v>1.7927415840000001</v>
      </c>
      <c r="AC3302" s="51">
        <v>0.62276563761027282</v>
      </c>
      <c r="AD3302" s="53">
        <v>73604.45</v>
      </c>
      <c r="AE3302" s="51">
        <v>23.975239484840824</v>
      </c>
      <c r="AF3302" s="51">
        <v>63.555290490932528</v>
      </c>
      <c r="AG3302" s="51">
        <v>8.8819913221933664</v>
      </c>
      <c r="AH3302" s="51">
        <v>0.22273055203541331</v>
      </c>
      <c r="AI3302" s="51">
        <v>0.13975219456294619</v>
      </c>
      <c r="AJ3302" s="51">
        <v>4.1908088602794429E-2</v>
      </c>
      <c r="AK3302" s="51">
        <v>87.354849685324652</v>
      </c>
      <c r="AL3302" s="51">
        <v>51.86360314917458</v>
      </c>
      <c r="AM3302" s="51">
        <v>122.84609622147475</v>
      </c>
    </row>
    <row r="3303" spans="1:39">
      <c r="A3303" t="s">
        <v>6749</v>
      </c>
      <c r="B3303">
        <v>8</v>
      </c>
      <c r="C3303" t="s">
        <v>6750</v>
      </c>
      <c r="D3303" t="s">
        <v>6153</v>
      </c>
      <c r="E3303" t="s">
        <v>137</v>
      </c>
      <c r="F3303" t="s">
        <v>138</v>
      </c>
      <c r="G3303" t="s">
        <v>139</v>
      </c>
      <c r="H3303" t="s">
        <v>140</v>
      </c>
      <c r="I3303" t="s">
        <v>10</v>
      </c>
      <c r="J3303" t="s">
        <v>6154</v>
      </c>
      <c r="K3303">
        <v>48</v>
      </c>
      <c r="L3303">
        <v>16204631</v>
      </c>
      <c r="M3303" t="s">
        <v>2145</v>
      </c>
      <c r="N3303">
        <v>299</v>
      </c>
      <c r="O3303">
        <v>1770626.0139333254</v>
      </c>
      <c r="P3303" s="49" t="s">
        <v>33</v>
      </c>
      <c r="Q3303" s="49">
        <v>7360445</v>
      </c>
      <c r="R3303" s="49">
        <v>32.510452999999998</v>
      </c>
      <c r="S3303" s="49">
        <v>52.540310169999998</v>
      </c>
      <c r="T3303" s="49">
        <v>26.195472578768484</v>
      </c>
      <c r="U3303" s="49" t="s">
        <v>2146</v>
      </c>
      <c r="V3303" s="49">
        <v>0.40628822170719731</v>
      </c>
      <c r="W3303" s="49">
        <v>1.4636172159581</v>
      </c>
      <c r="X3303" s="49">
        <v>2.8030328200558698</v>
      </c>
      <c r="Y3303" s="49">
        <v>43.290577316265697</v>
      </c>
      <c r="Z3303" s="49">
        <v>0.42787999999999998</v>
      </c>
      <c r="AA3303" s="49">
        <v>144.40234570000001</v>
      </c>
      <c r="AB3303" s="49">
        <v>1.7927415840000001</v>
      </c>
      <c r="AC3303" s="51">
        <v>0.62276563761027282</v>
      </c>
      <c r="AD3303" s="53">
        <v>73604.45</v>
      </c>
      <c r="AE3303" s="51">
        <v>24.055964196910995</v>
      </c>
      <c r="AF3303" s="51">
        <v>63.769281368006375</v>
      </c>
      <c r="AG3303" s="51">
        <v>8.9297148226191752</v>
      </c>
      <c r="AH3303" s="51">
        <v>0.22301651864036989</v>
      </c>
      <c r="AI3303" s="51">
        <v>0.14003160504642748</v>
      </c>
      <c r="AJ3303" s="51">
        <v>4.1908088602794429E-2</v>
      </c>
      <c r="AK3303" s="51">
        <v>87.529500687130707</v>
      </c>
      <c r="AL3303" s="51">
        <v>51.967295506037466</v>
      </c>
      <c r="AM3303" s="51">
        <v>123.09170586822395</v>
      </c>
    </row>
    <row r="3304" spans="1:39">
      <c r="A3304" t="s">
        <v>6751</v>
      </c>
      <c r="B3304">
        <v>8</v>
      </c>
      <c r="C3304" t="s">
        <v>6752</v>
      </c>
      <c r="D3304" t="s">
        <v>6153</v>
      </c>
      <c r="E3304" t="s">
        <v>137</v>
      </c>
      <c r="F3304" t="s">
        <v>138</v>
      </c>
      <c r="G3304" t="s">
        <v>139</v>
      </c>
      <c r="H3304" t="s">
        <v>140</v>
      </c>
      <c r="I3304" t="s">
        <v>10</v>
      </c>
      <c r="J3304" t="s">
        <v>6154</v>
      </c>
      <c r="K3304">
        <v>48</v>
      </c>
      <c r="L3304">
        <v>16204631</v>
      </c>
      <c r="M3304" t="s">
        <v>2145</v>
      </c>
      <c r="N3304">
        <v>300</v>
      </c>
      <c r="O3304">
        <v>1776567.7119666587</v>
      </c>
      <c r="P3304" s="49" t="s">
        <v>33</v>
      </c>
      <c r="Q3304" s="49">
        <v>7360445</v>
      </c>
      <c r="R3304" s="49">
        <v>32.510452999999998</v>
      </c>
      <c r="S3304" s="49">
        <v>52.540310169999998</v>
      </c>
      <c r="T3304" s="49">
        <v>26.195472578768484</v>
      </c>
      <c r="U3304" s="49" t="s">
        <v>2146</v>
      </c>
      <c r="V3304" s="49">
        <v>0.40628822170719731</v>
      </c>
      <c r="W3304" s="49">
        <v>1.4636172159581</v>
      </c>
      <c r="X3304" s="49">
        <v>2.8030328200558698</v>
      </c>
      <c r="Y3304" s="49">
        <v>43.290577316265697</v>
      </c>
      <c r="Z3304" s="49">
        <v>0.42787999999999998</v>
      </c>
      <c r="AA3304" s="49">
        <v>144.40234570000001</v>
      </c>
      <c r="AB3304" s="49">
        <v>1.7927415840000001</v>
      </c>
      <c r="AC3304" s="51">
        <v>0.62276563761027282</v>
      </c>
      <c r="AD3304" s="53">
        <v>73604.45</v>
      </c>
      <c r="AE3304" s="51">
        <v>24.136688908981167</v>
      </c>
      <c r="AF3304" s="51">
        <v>63.983272245080222</v>
      </c>
      <c r="AG3304" s="51">
        <v>8.977498991129103</v>
      </c>
      <c r="AH3304" s="51">
        <v>0.22330002644663094</v>
      </c>
      <c r="AI3304" s="51">
        <v>0.14031009475010708</v>
      </c>
      <c r="AJ3304" s="51">
        <v>4.1908088602794429E-2</v>
      </c>
      <c r="AK3304" s="51">
        <v>87.70357613746566</v>
      </c>
      <c r="AL3304" s="51">
        <v>52.070646151212955</v>
      </c>
      <c r="AM3304" s="51">
        <v>123.33650612371838</v>
      </c>
    </row>
    <row r="3305" spans="1:39">
      <c r="A3305" t="s">
        <v>6753</v>
      </c>
      <c r="B3305">
        <v>8</v>
      </c>
      <c r="C3305" t="s">
        <v>6754</v>
      </c>
      <c r="D3305" t="s">
        <v>6153</v>
      </c>
      <c r="E3305" t="s">
        <v>137</v>
      </c>
      <c r="F3305" t="s">
        <v>138</v>
      </c>
      <c r="G3305" t="s">
        <v>139</v>
      </c>
      <c r="H3305" t="s">
        <v>140</v>
      </c>
      <c r="I3305" t="s">
        <v>10</v>
      </c>
      <c r="J3305" t="s">
        <v>6154</v>
      </c>
      <c r="K3305">
        <v>48</v>
      </c>
      <c r="L3305">
        <v>16204631</v>
      </c>
      <c r="M3305" t="s">
        <v>2145</v>
      </c>
      <c r="N3305">
        <v>301</v>
      </c>
      <c r="O3305">
        <v>1782509.409999992</v>
      </c>
      <c r="P3305" s="49" t="s">
        <v>33</v>
      </c>
      <c r="Q3305" s="49">
        <v>7360445</v>
      </c>
      <c r="R3305" s="49">
        <v>32.510452999999998</v>
      </c>
      <c r="S3305" s="49">
        <v>52.540310169999998</v>
      </c>
      <c r="T3305" s="49">
        <v>26.195472578768484</v>
      </c>
      <c r="U3305" s="49" t="s">
        <v>2146</v>
      </c>
      <c r="V3305" s="49">
        <v>0.40628822170719731</v>
      </c>
      <c r="W3305" s="49">
        <v>1.4636172159581</v>
      </c>
      <c r="X3305" s="49">
        <v>2.8030328200558698</v>
      </c>
      <c r="Y3305" s="49">
        <v>43.290577316265697</v>
      </c>
      <c r="Z3305" s="49">
        <v>0.42787999999999998</v>
      </c>
      <c r="AA3305" s="49">
        <v>144.40234570000001</v>
      </c>
      <c r="AB3305" s="49">
        <v>1.7927415840000001</v>
      </c>
      <c r="AC3305" s="51">
        <v>0.62276563761027282</v>
      </c>
      <c r="AD3305" s="53">
        <v>73604.45</v>
      </c>
      <c r="AE3305" s="51">
        <v>24.217413621051335</v>
      </c>
      <c r="AF3305" s="51">
        <v>64.197263122154069</v>
      </c>
      <c r="AG3305" s="51">
        <v>9.0253433023467835</v>
      </c>
      <c r="AH3305" s="51">
        <v>0.22358107911847883</v>
      </c>
      <c r="AI3305" s="51">
        <v>0.14058766469800166</v>
      </c>
      <c r="AJ3305" s="51">
        <v>4.1908088602794429E-2</v>
      </c>
      <c r="AK3305" s="51">
        <v>87.877076676411207</v>
      </c>
      <c r="AL3305" s="51">
        <v>52.173655464725073</v>
      </c>
      <c r="AM3305" s="51">
        <v>123.58049788809736</v>
      </c>
    </row>
    <row r="3306" spans="1:39">
      <c r="A3306" t="s">
        <v>6755</v>
      </c>
      <c r="B3306">
        <v>8</v>
      </c>
      <c r="C3306" t="s">
        <v>6756</v>
      </c>
      <c r="D3306" t="s">
        <v>6153</v>
      </c>
      <c r="E3306" t="s">
        <v>137</v>
      </c>
      <c r="F3306" t="s">
        <v>138</v>
      </c>
      <c r="G3306" t="s">
        <v>139</v>
      </c>
      <c r="H3306" t="s">
        <v>140</v>
      </c>
      <c r="I3306" t="s">
        <v>10</v>
      </c>
      <c r="J3306" t="s">
        <v>6154</v>
      </c>
      <c r="K3306">
        <v>48</v>
      </c>
      <c r="L3306">
        <v>16204631</v>
      </c>
      <c r="M3306" t="s">
        <v>2145</v>
      </c>
      <c r="N3306">
        <v>302</v>
      </c>
      <c r="O3306">
        <v>1788451.1080333253</v>
      </c>
      <c r="P3306" s="49" t="s">
        <v>33</v>
      </c>
      <c r="Q3306" s="49">
        <v>7360445</v>
      </c>
      <c r="R3306" s="49">
        <v>32.510452999999998</v>
      </c>
      <c r="S3306" s="49">
        <v>52.540310169999998</v>
      </c>
      <c r="T3306" s="49">
        <v>26.195472578768484</v>
      </c>
      <c r="U3306" s="49" t="s">
        <v>2146</v>
      </c>
      <c r="V3306" s="49">
        <v>0.40628822170719731</v>
      </c>
      <c r="W3306" s="49">
        <v>1.4636172159581</v>
      </c>
      <c r="X3306" s="49">
        <v>2.8030328200558698</v>
      </c>
      <c r="Y3306" s="49">
        <v>43.290577316265697</v>
      </c>
      <c r="Z3306" s="49">
        <v>0.42787999999999998</v>
      </c>
      <c r="AA3306" s="49">
        <v>144.40234570000001</v>
      </c>
      <c r="AB3306" s="49">
        <v>1.7927415840000001</v>
      </c>
      <c r="AC3306" s="51">
        <v>0.62276563761027282</v>
      </c>
      <c r="AD3306" s="53">
        <v>73604.45</v>
      </c>
      <c r="AE3306" s="51">
        <v>24.298138333121507</v>
      </c>
      <c r="AF3306" s="51">
        <v>64.41125399922791</v>
      </c>
      <c r="AG3306" s="51">
        <v>9.0732472316829593</v>
      </c>
      <c r="AH3306" s="51">
        <v>0.2238596803341574</v>
      </c>
      <c r="AI3306" s="51">
        <v>0.14086431591273971</v>
      </c>
      <c r="AJ3306" s="51">
        <v>4.1908088602794429E-2</v>
      </c>
      <c r="AK3306" s="51">
        <v>88.05000294318134</v>
      </c>
      <c r="AL3306" s="51">
        <v>52.276323826082709</v>
      </c>
      <c r="AM3306" s="51">
        <v>123.82368206027999</v>
      </c>
    </row>
    <row r="3307" spans="1:39">
      <c r="A3307" t="s">
        <v>6757</v>
      </c>
      <c r="B3307">
        <v>8</v>
      </c>
      <c r="C3307" t="s">
        <v>6758</v>
      </c>
      <c r="D3307" t="s">
        <v>6153</v>
      </c>
      <c r="E3307" t="s">
        <v>137</v>
      </c>
      <c r="F3307" t="s">
        <v>138</v>
      </c>
      <c r="G3307" t="s">
        <v>139</v>
      </c>
      <c r="H3307" t="s">
        <v>140</v>
      </c>
      <c r="I3307" t="s">
        <v>10</v>
      </c>
      <c r="J3307" t="s">
        <v>6154</v>
      </c>
      <c r="K3307">
        <v>48</v>
      </c>
      <c r="L3307">
        <v>16204631</v>
      </c>
      <c r="M3307" t="s">
        <v>2145</v>
      </c>
      <c r="N3307">
        <v>303</v>
      </c>
      <c r="O3307">
        <v>1794392.8060666586</v>
      </c>
      <c r="P3307" s="49" t="s">
        <v>33</v>
      </c>
      <c r="Q3307" s="49">
        <v>7360445</v>
      </c>
      <c r="R3307" s="49">
        <v>32.510452999999998</v>
      </c>
      <c r="S3307" s="49">
        <v>52.540310169999998</v>
      </c>
      <c r="T3307" s="49">
        <v>26.195472578768484</v>
      </c>
      <c r="U3307" s="49" t="s">
        <v>2146</v>
      </c>
      <c r="V3307" s="49">
        <v>0.40628822170719731</v>
      </c>
      <c r="W3307" s="49">
        <v>1.4636172159581</v>
      </c>
      <c r="X3307" s="49">
        <v>2.8030328200558698</v>
      </c>
      <c r="Y3307" s="49">
        <v>43.290577316265697</v>
      </c>
      <c r="Z3307" s="49">
        <v>0.42787999999999998</v>
      </c>
      <c r="AA3307" s="49">
        <v>144.40234570000001</v>
      </c>
      <c r="AB3307" s="49">
        <v>1.7927415840000001</v>
      </c>
      <c r="AC3307" s="51">
        <v>0.62276563761027282</v>
      </c>
      <c r="AD3307" s="53">
        <v>73604.45</v>
      </c>
      <c r="AE3307" s="51">
        <v>24.378863045191679</v>
      </c>
      <c r="AF3307" s="51">
        <v>64.625244876301764</v>
      </c>
      <c r="AG3307" s="51">
        <v>9.1212102553384931</v>
      </c>
      <c r="AH3307" s="51">
        <v>0.22413583378594373</v>
      </c>
      <c r="AI3307" s="51">
        <v>0.14114004941563113</v>
      </c>
      <c r="AJ3307" s="51">
        <v>4.1908088602794429E-2</v>
      </c>
      <c r="AK3307" s="51">
        <v>88.222355576165867</v>
      </c>
      <c r="AL3307" s="51">
        <v>52.37865161430539</v>
      </c>
      <c r="AM3307" s="51">
        <v>124.06605953802635</v>
      </c>
    </row>
    <row r="3308" spans="1:39">
      <c r="A3308" t="s">
        <v>6759</v>
      </c>
      <c r="B3308">
        <v>8</v>
      </c>
      <c r="C3308" t="s">
        <v>6760</v>
      </c>
      <c r="D3308" t="s">
        <v>6153</v>
      </c>
      <c r="E3308" t="s">
        <v>137</v>
      </c>
      <c r="F3308" t="s">
        <v>138</v>
      </c>
      <c r="G3308" t="s">
        <v>139</v>
      </c>
      <c r="H3308" t="s">
        <v>140</v>
      </c>
      <c r="I3308" t="s">
        <v>10</v>
      </c>
      <c r="J3308" t="s">
        <v>6154</v>
      </c>
      <c r="K3308">
        <v>48</v>
      </c>
      <c r="L3308">
        <v>16204631</v>
      </c>
      <c r="M3308" t="s">
        <v>2145</v>
      </c>
      <c r="N3308">
        <v>304</v>
      </c>
      <c r="O3308">
        <v>1800334.5040999919</v>
      </c>
      <c r="P3308" s="49" t="s">
        <v>33</v>
      </c>
      <c r="Q3308" s="49">
        <v>7360445</v>
      </c>
      <c r="R3308" s="49">
        <v>32.510452999999998</v>
      </c>
      <c r="S3308" s="49">
        <v>52.540310169999998</v>
      </c>
      <c r="T3308" s="49">
        <v>26.195472578768484</v>
      </c>
      <c r="U3308" s="49" t="s">
        <v>2146</v>
      </c>
      <c r="V3308" s="49">
        <v>0.40628822170719731</v>
      </c>
      <c r="W3308" s="49">
        <v>1.4636172159581</v>
      </c>
      <c r="X3308" s="49">
        <v>2.8030328200558698</v>
      </c>
      <c r="Y3308" s="49">
        <v>43.290577316265697</v>
      </c>
      <c r="Z3308" s="49">
        <v>0.42787999999999998</v>
      </c>
      <c r="AA3308" s="49">
        <v>144.40234570000001</v>
      </c>
      <c r="AB3308" s="49">
        <v>1.7927415840000001</v>
      </c>
      <c r="AC3308" s="51">
        <v>0.62276563761027282</v>
      </c>
      <c r="AD3308" s="53">
        <v>73604.45</v>
      </c>
      <c r="AE3308" s="51">
        <v>24.459587757261851</v>
      </c>
      <c r="AF3308" s="51">
        <v>64.839235753375604</v>
      </c>
      <c r="AG3308" s="51">
        <v>9.1692318503073196</v>
      </c>
      <c r="AH3308" s="51">
        <v>0.22440954317999309</v>
      </c>
      <c r="AI3308" s="51">
        <v>0.14141486622673463</v>
      </c>
      <c r="AJ3308" s="51">
        <v>4.1908088602794429E-2</v>
      </c>
      <c r="AK3308" s="51">
        <v>88.394135212972444</v>
      </c>
      <c r="AL3308" s="51">
        <v>52.480639207948322</v>
      </c>
      <c r="AM3308" s="51">
        <v>124.30763121799659</v>
      </c>
    </row>
    <row r="3309" spans="1:39">
      <c r="A3309" t="s">
        <v>6761</v>
      </c>
      <c r="B3309">
        <v>8</v>
      </c>
      <c r="C3309" t="s">
        <v>6762</v>
      </c>
      <c r="D3309" t="s">
        <v>6153</v>
      </c>
      <c r="E3309" t="s">
        <v>137</v>
      </c>
      <c r="F3309" t="s">
        <v>138</v>
      </c>
      <c r="G3309" t="s">
        <v>139</v>
      </c>
      <c r="H3309" t="s">
        <v>140</v>
      </c>
      <c r="I3309" t="s">
        <v>10</v>
      </c>
      <c r="J3309" t="s">
        <v>6154</v>
      </c>
      <c r="K3309">
        <v>48</v>
      </c>
      <c r="L3309">
        <v>16204631</v>
      </c>
      <c r="M3309" t="s">
        <v>2145</v>
      </c>
      <c r="N3309">
        <v>305</v>
      </c>
      <c r="O3309">
        <v>1806276.2021333252</v>
      </c>
      <c r="P3309" s="49" t="s">
        <v>33</v>
      </c>
      <c r="Q3309" s="49">
        <v>7360445</v>
      </c>
      <c r="R3309" s="49">
        <v>32.510452999999998</v>
      </c>
      <c r="S3309" s="49">
        <v>52.540310169999998</v>
      </c>
      <c r="T3309" s="49">
        <v>26.195472578768484</v>
      </c>
      <c r="U3309" s="49" t="s">
        <v>2146</v>
      </c>
      <c r="V3309" s="49">
        <v>0.40628822170719731</v>
      </c>
      <c r="W3309" s="49">
        <v>1.4636172159581</v>
      </c>
      <c r="X3309" s="49">
        <v>2.8030328200558698</v>
      </c>
      <c r="Y3309" s="49">
        <v>43.290577316265697</v>
      </c>
      <c r="Z3309" s="49">
        <v>0.42787999999999998</v>
      </c>
      <c r="AA3309" s="49">
        <v>144.40234570000001</v>
      </c>
      <c r="AB3309" s="49">
        <v>1.7927415840000001</v>
      </c>
      <c r="AC3309" s="51">
        <v>0.62276563761027282</v>
      </c>
      <c r="AD3309" s="53">
        <v>73604.45</v>
      </c>
      <c r="AE3309" s="51">
        <v>24.540312469332019</v>
      </c>
      <c r="AF3309" s="51">
        <v>65.053226630449444</v>
      </c>
      <c r="AG3309" s="51">
        <v>9.2173114943794978</v>
      </c>
      <c r="AH3309" s="51">
        <v>0.22468081223662531</v>
      </c>
      <c r="AI3309" s="51">
        <v>0.14168876736492503</v>
      </c>
      <c r="AJ3309" s="51">
        <v>4.1908088602794429E-2</v>
      </c>
      <c r="AK3309" s="51">
        <v>88.565342490468794</v>
      </c>
      <c r="AL3309" s="51">
        <v>52.582286985127347</v>
      </c>
      <c r="AM3309" s="51">
        <v>124.54839799581026</v>
      </c>
    </row>
    <row r="3310" spans="1:39">
      <c r="A3310" t="s">
        <v>6763</v>
      </c>
      <c r="B3310">
        <v>8</v>
      </c>
      <c r="C3310" t="s">
        <v>6764</v>
      </c>
      <c r="D3310" t="s">
        <v>6153</v>
      </c>
      <c r="E3310" t="s">
        <v>137</v>
      </c>
      <c r="F3310" t="s">
        <v>138</v>
      </c>
      <c r="G3310" t="s">
        <v>139</v>
      </c>
      <c r="H3310" t="s">
        <v>140</v>
      </c>
      <c r="I3310" t="s">
        <v>10</v>
      </c>
      <c r="J3310" t="s">
        <v>6154</v>
      </c>
      <c r="K3310">
        <v>48</v>
      </c>
      <c r="L3310">
        <v>16204631</v>
      </c>
      <c r="M3310" t="s">
        <v>2145</v>
      </c>
      <c r="N3310">
        <v>306</v>
      </c>
      <c r="O3310">
        <v>1812217.9001666585</v>
      </c>
      <c r="P3310" s="49" t="s">
        <v>33</v>
      </c>
      <c r="Q3310" s="49">
        <v>7360445</v>
      </c>
      <c r="R3310" s="49">
        <v>32.510452999999998</v>
      </c>
      <c r="S3310" s="49">
        <v>52.540310169999998</v>
      </c>
      <c r="T3310" s="49">
        <v>26.195472578768484</v>
      </c>
      <c r="U3310" s="49" t="s">
        <v>2146</v>
      </c>
      <c r="V3310" s="49">
        <v>0.40628822170719731</v>
      </c>
      <c r="W3310" s="49">
        <v>1.4636172159581</v>
      </c>
      <c r="X3310" s="49">
        <v>2.8030328200558698</v>
      </c>
      <c r="Y3310" s="49">
        <v>43.290577316265697</v>
      </c>
      <c r="Z3310" s="49">
        <v>0.42787999999999998</v>
      </c>
      <c r="AA3310" s="49">
        <v>144.40234570000001</v>
      </c>
      <c r="AB3310" s="49">
        <v>1.7927415840000001</v>
      </c>
      <c r="AC3310" s="51">
        <v>0.62276563761027282</v>
      </c>
      <c r="AD3310" s="53">
        <v>73604.45</v>
      </c>
      <c r="AE3310" s="51">
        <v>24.62103718140219</v>
      </c>
      <c r="AF3310" s="51">
        <v>65.267217507523299</v>
      </c>
      <c r="AG3310" s="51">
        <v>9.2654486661442199</v>
      </c>
      <c r="AH3310" s="51">
        <v>0.22494964469026682</v>
      </c>
      <c r="AI3310" s="51">
        <v>0.14196175384795895</v>
      </c>
      <c r="AJ3310" s="51">
        <v>4.1908088602794429E-2</v>
      </c>
      <c r="AK3310" s="51">
        <v>88.735978044823639</v>
      </c>
      <c r="AL3310" s="51">
        <v>52.683595323543337</v>
      </c>
      <c r="AM3310" s="51">
        <v>124.78836076610395</v>
      </c>
    </row>
    <row r="3311" spans="1:39">
      <c r="A3311" t="s">
        <v>6765</v>
      </c>
      <c r="B3311">
        <v>8</v>
      </c>
      <c r="C3311" t="s">
        <v>6766</v>
      </c>
      <c r="D3311" t="s">
        <v>6153</v>
      </c>
      <c r="E3311" t="s">
        <v>137</v>
      </c>
      <c r="F3311" t="s">
        <v>138</v>
      </c>
      <c r="G3311" t="s">
        <v>139</v>
      </c>
      <c r="H3311" t="s">
        <v>140</v>
      </c>
      <c r="I3311" t="s">
        <v>10</v>
      </c>
      <c r="J3311" t="s">
        <v>6154</v>
      </c>
      <c r="K3311">
        <v>48</v>
      </c>
      <c r="L3311">
        <v>16204631</v>
      </c>
      <c r="M3311" t="s">
        <v>2145</v>
      </c>
      <c r="N3311">
        <v>307</v>
      </c>
      <c r="O3311">
        <v>1818159.5981999917</v>
      </c>
      <c r="P3311" s="49" t="s">
        <v>33</v>
      </c>
      <c r="Q3311" s="49">
        <v>7360445</v>
      </c>
      <c r="R3311" s="49">
        <v>32.510452999999998</v>
      </c>
      <c r="S3311" s="49">
        <v>52.540310169999998</v>
      </c>
      <c r="T3311" s="49">
        <v>26.195472578768484</v>
      </c>
      <c r="U3311" s="49" t="s">
        <v>2146</v>
      </c>
      <c r="V3311" s="49">
        <v>0.40628822170719731</v>
      </c>
      <c r="W3311" s="49">
        <v>1.4636172159581</v>
      </c>
      <c r="X3311" s="49">
        <v>2.8030328200558698</v>
      </c>
      <c r="Y3311" s="49">
        <v>43.290577316265697</v>
      </c>
      <c r="Z3311" s="49">
        <v>0.42787999999999998</v>
      </c>
      <c r="AA3311" s="49">
        <v>144.40234570000001</v>
      </c>
      <c r="AB3311" s="49">
        <v>1.7927415840000001</v>
      </c>
      <c r="AC3311" s="51">
        <v>0.62276563761027282</v>
      </c>
      <c r="AD3311" s="53">
        <v>73604.45</v>
      </c>
      <c r="AE3311" s="51">
        <v>24.701761893472362</v>
      </c>
      <c r="AF3311" s="51">
        <v>65.481208384597153</v>
      </c>
      <c r="AG3311" s="51">
        <v>9.3136428449928008</v>
      </c>
      <c r="AH3311" s="51">
        <v>0.22521604428934475</v>
      </c>
      <c r="AI3311" s="51">
        <v>0.14223382669253867</v>
      </c>
      <c r="AJ3311" s="51">
        <v>4.1908088602794429E-2</v>
      </c>
      <c r="AK3311" s="51">
        <v>88.906042511546659</v>
      </c>
      <c r="AL3311" s="51">
        <v>52.784564600505888</v>
      </c>
      <c r="AM3311" s="51">
        <v>125.02752042258746</v>
      </c>
    </row>
    <row r="3312" spans="1:39">
      <c r="A3312" t="s">
        <v>6767</v>
      </c>
      <c r="B3312">
        <v>8</v>
      </c>
      <c r="C3312" t="s">
        <v>6768</v>
      </c>
      <c r="D3312" t="s">
        <v>6153</v>
      </c>
      <c r="E3312" t="s">
        <v>137</v>
      </c>
      <c r="F3312" t="s">
        <v>138</v>
      </c>
      <c r="G3312" t="s">
        <v>139</v>
      </c>
      <c r="H3312" t="s">
        <v>140</v>
      </c>
      <c r="I3312" t="s">
        <v>10</v>
      </c>
      <c r="J3312" t="s">
        <v>6154</v>
      </c>
      <c r="K3312">
        <v>48</v>
      </c>
      <c r="L3312">
        <v>16204631</v>
      </c>
      <c r="M3312" t="s">
        <v>2145</v>
      </c>
      <c r="N3312">
        <v>308</v>
      </c>
      <c r="O3312">
        <v>1824101.296233325</v>
      </c>
      <c r="P3312" s="49" t="s">
        <v>33</v>
      </c>
      <c r="Q3312" s="49">
        <v>7360445</v>
      </c>
      <c r="R3312" s="49">
        <v>32.510452999999998</v>
      </c>
      <c r="S3312" s="49">
        <v>52.540310169999998</v>
      </c>
      <c r="T3312" s="49">
        <v>26.195472578768484</v>
      </c>
      <c r="U3312" s="49" t="s">
        <v>2146</v>
      </c>
      <c r="V3312" s="49">
        <v>0.40628822170719731</v>
      </c>
      <c r="W3312" s="49">
        <v>1.4636172159581</v>
      </c>
      <c r="X3312" s="49">
        <v>2.8030328200558698</v>
      </c>
      <c r="Y3312" s="49">
        <v>43.290577316265697</v>
      </c>
      <c r="Z3312" s="49">
        <v>0.42787999999999998</v>
      </c>
      <c r="AA3312" s="49">
        <v>144.40234570000001</v>
      </c>
      <c r="AB3312" s="49">
        <v>1.7927415840000001</v>
      </c>
      <c r="AC3312" s="51">
        <v>0.62276563761027282</v>
      </c>
      <c r="AD3312" s="53">
        <v>73604.45</v>
      </c>
      <c r="AE3312" s="51">
        <v>24.782486605542534</v>
      </c>
      <c r="AF3312" s="51">
        <v>65.695199261670993</v>
      </c>
      <c r="AG3312" s="51">
        <v>9.3618935111217176</v>
      </c>
      <c r="AH3312" s="51">
        <v>0.22548001479645952</v>
      </c>
      <c r="AI3312" s="51">
        <v>0.14250498691437552</v>
      </c>
      <c r="AJ3312" s="51">
        <v>4.1908088602794429E-2</v>
      </c>
      <c r="AK3312" s="51">
        <v>89.075536525528165</v>
      </c>
      <c r="AL3312" s="51">
        <v>52.885195192956829</v>
      </c>
      <c r="AM3312" s="51">
        <v>125.26587785809951</v>
      </c>
    </row>
    <row r="3313" spans="1:39">
      <c r="A3313" t="s">
        <v>6769</v>
      </c>
      <c r="B3313">
        <v>8</v>
      </c>
      <c r="C3313" t="s">
        <v>6770</v>
      </c>
      <c r="D3313" t="s">
        <v>6153</v>
      </c>
      <c r="E3313" t="s">
        <v>137</v>
      </c>
      <c r="F3313" t="s">
        <v>138</v>
      </c>
      <c r="G3313" t="s">
        <v>139</v>
      </c>
      <c r="H3313" t="s">
        <v>140</v>
      </c>
      <c r="I3313" t="s">
        <v>10</v>
      </c>
      <c r="J3313" t="s">
        <v>6154</v>
      </c>
      <c r="K3313">
        <v>48</v>
      </c>
      <c r="L3313">
        <v>16204631</v>
      </c>
      <c r="M3313" t="s">
        <v>2145</v>
      </c>
      <c r="N3313">
        <v>309</v>
      </c>
      <c r="O3313">
        <v>1830042.9942666583</v>
      </c>
      <c r="P3313" s="49" t="s">
        <v>33</v>
      </c>
      <c r="Q3313" s="49">
        <v>7360445</v>
      </c>
      <c r="R3313" s="49">
        <v>32.510452999999998</v>
      </c>
      <c r="S3313" s="49">
        <v>52.540310169999998</v>
      </c>
      <c r="T3313" s="49">
        <v>26.195472578768484</v>
      </c>
      <c r="U3313" s="49" t="s">
        <v>2146</v>
      </c>
      <c r="V3313" s="49">
        <v>0.40628822170719731</v>
      </c>
      <c r="W3313" s="49">
        <v>1.4636172159581</v>
      </c>
      <c r="X3313" s="49">
        <v>2.8030328200558698</v>
      </c>
      <c r="Y3313" s="49">
        <v>43.290577316265697</v>
      </c>
      <c r="Z3313" s="49">
        <v>0.42787999999999998</v>
      </c>
      <c r="AA3313" s="49">
        <v>144.40234570000001</v>
      </c>
      <c r="AB3313" s="49">
        <v>1.7927415840000001</v>
      </c>
      <c r="AC3313" s="51">
        <v>0.62276563761027282</v>
      </c>
      <c r="AD3313" s="53">
        <v>73604.45</v>
      </c>
      <c r="AE3313" s="51">
        <v>24.863211317612706</v>
      </c>
      <c r="AF3313" s="51">
        <v>65.909190138744847</v>
      </c>
      <c r="AG3313" s="51">
        <v>9.4102001455356703</v>
      </c>
      <c r="AH3313" s="51">
        <v>0.22574155998846937</v>
      </c>
      <c r="AI3313" s="51">
        <v>0.14277523552825247</v>
      </c>
      <c r="AJ3313" s="51">
        <v>4.1908088602794429E-2</v>
      </c>
      <c r="AK3313" s="51">
        <v>89.244460721078127</v>
      </c>
      <c r="AL3313" s="51">
        <v>52.985487477493479</v>
      </c>
      <c r="AM3313" s="51">
        <v>125.50343396466279</v>
      </c>
    </row>
    <row r="3314" spans="1:39">
      <c r="A3314" t="s">
        <v>6771</v>
      </c>
      <c r="B3314">
        <v>8</v>
      </c>
      <c r="C3314" t="s">
        <v>6772</v>
      </c>
      <c r="D3314" t="s">
        <v>6153</v>
      </c>
      <c r="E3314" t="s">
        <v>137</v>
      </c>
      <c r="F3314" t="s">
        <v>138</v>
      </c>
      <c r="G3314" t="s">
        <v>139</v>
      </c>
      <c r="H3314" t="s">
        <v>140</v>
      </c>
      <c r="I3314" t="s">
        <v>10</v>
      </c>
      <c r="J3314" t="s">
        <v>6154</v>
      </c>
      <c r="K3314">
        <v>48</v>
      </c>
      <c r="L3314">
        <v>16204631</v>
      </c>
      <c r="M3314" t="s">
        <v>2145</v>
      </c>
      <c r="N3314">
        <v>310</v>
      </c>
      <c r="O3314">
        <v>1835984.6922999916</v>
      </c>
      <c r="P3314" s="49" t="s">
        <v>33</v>
      </c>
      <c r="Q3314" s="49">
        <v>7360445</v>
      </c>
      <c r="R3314" s="49">
        <v>32.510452999999998</v>
      </c>
      <c r="S3314" s="49">
        <v>52.540310169999998</v>
      </c>
      <c r="T3314" s="49">
        <v>26.195472578768484</v>
      </c>
      <c r="U3314" s="49" t="s">
        <v>2146</v>
      </c>
      <c r="V3314" s="49">
        <v>0.40628822170719731</v>
      </c>
      <c r="W3314" s="49">
        <v>1.4636172159581</v>
      </c>
      <c r="X3314" s="49">
        <v>2.8030328200558698</v>
      </c>
      <c r="Y3314" s="49">
        <v>43.290577316265697</v>
      </c>
      <c r="Z3314" s="49">
        <v>0.42787999999999998</v>
      </c>
      <c r="AA3314" s="49">
        <v>144.40234570000001</v>
      </c>
      <c r="AB3314" s="49">
        <v>1.7927415840000001</v>
      </c>
      <c r="AC3314" s="51">
        <v>0.62276563761027282</v>
      </c>
      <c r="AD3314" s="53">
        <v>73604.45</v>
      </c>
      <c r="AE3314" s="51">
        <v>24.943936029682874</v>
      </c>
      <c r="AF3314" s="51">
        <v>66.123181015818687</v>
      </c>
      <c r="AG3314" s="51">
        <v>9.4585622300505658</v>
      </c>
      <c r="AH3314" s="51">
        <v>0.22600068365628329</v>
      </c>
      <c r="AI3314" s="51">
        <v>0.14304457354808428</v>
      </c>
      <c r="AJ3314" s="51">
        <v>4.1908088602794429E-2</v>
      </c>
      <c r="AK3314" s="51">
        <v>89.412815731963875</v>
      </c>
      <c r="AL3314" s="51">
        <v>53.085441830390955</v>
      </c>
      <c r="AM3314" s="51">
        <v>125.7401896335368</v>
      </c>
    </row>
    <row r="3315" spans="1:39">
      <c r="A3315" t="s">
        <v>6773</v>
      </c>
      <c r="B3315">
        <v>8</v>
      </c>
      <c r="C3315" t="s">
        <v>6774</v>
      </c>
      <c r="D3315" t="s">
        <v>6153</v>
      </c>
      <c r="E3315" t="s">
        <v>137</v>
      </c>
      <c r="F3315" t="s">
        <v>138</v>
      </c>
      <c r="G3315" t="s">
        <v>139</v>
      </c>
      <c r="H3315" t="s">
        <v>140</v>
      </c>
      <c r="I3315" t="s">
        <v>10</v>
      </c>
      <c r="J3315" t="s">
        <v>6154</v>
      </c>
      <c r="K3315">
        <v>48</v>
      </c>
      <c r="L3315">
        <v>16204631</v>
      </c>
      <c r="M3315" t="s">
        <v>2145</v>
      </c>
      <c r="N3315">
        <v>311</v>
      </c>
      <c r="O3315">
        <v>1841926.3903333249</v>
      </c>
      <c r="P3315" s="49" t="s">
        <v>33</v>
      </c>
      <c r="Q3315" s="49">
        <v>7360445</v>
      </c>
      <c r="R3315" s="49">
        <v>32.510452999999998</v>
      </c>
      <c r="S3315" s="49">
        <v>52.540310169999998</v>
      </c>
      <c r="T3315" s="49">
        <v>26.195472578768484</v>
      </c>
      <c r="U3315" s="49" t="s">
        <v>2146</v>
      </c>
      <c r="V3315" s="49">
        <v>0.40628822170719731</v>
      </c>
      <c r="W3315" s="49">
        <v>1.4636172159581</v>
      </c>
      <c r="X3315" s="49">
        <v>2.8030328200558698</v>
      </c>
      <c r="Y3315" s="49">
        <v>43.290577316265697</v>
      </c>
      <c r="Z3315" s="49">
        <v>0.42787999999999998</v>
      </c>
      <c r="AA3315" s="49">
        <v>144.40234570000001</v>
      </c>
      <c r="AB3315" s="49">
        <v>1.7927415840000001</v>
      </c>
      <c r="AC3315" s="51">
        <v>0.62276563761027282</v>
      </c>
      <c r="AD3315" s="53">
        <v>73604.45</v>
      </c>
      <c r="AE3315" s="51">
        <v>25.024660741753046</v>
      </c>
      <c r="AF3315" s="51">
        <v>66.337171892892528</v>
      </c>
      <c r="AG3315" s="51">
        <v>9.5069792472965986</v>
      </c>
      <c r="AH3315" s="51">
        <v>0.22625738960509931</v>
      </c>
      <c r="AI3315" s="51">
        <v>0.14331300198697786</v>
      </c>
      <c r="AJ3315" s="51">
        <v>4.1908088602794429E-2</v>
      </c>
      <c r="AK3315" s="51">
        <v>89.58060219144771</v>
      </c>
      <c r="AL3315" s="51">
        <v>53.185058627624564</v>
      </c>
      <c r="AM3315" s="51">
        <v>125.97614575527089</v>
      </c>
    </row>
    <row r="3316" spans="1:39">
      <c r="A3316" t="s">
        <v>6775</v>
      </c>
      <c r="B3316">
        <v>8</v>
      </c>
      <c r="C3316" t="s">
        <v>6776</v>
      </c>
      <c r="D3316" t="s">
        <v>6153</v>
      </c>
      <c r="E3316" t="s">
        <v>137</v>
      </c>
      <c r="F3316" t="s">
        <v>138</v>
      </c>
      <c r="G3316" t="s">
        <v>139</v>
      </c>
      <c r="H3316" t="s">
        <v>140</v>
      </c>
      <c r="I3316" t="s">
        <v>10</v>
      </c>
      <c r="J3316" t="s">
        <v>6154</v>
      </c>
      <c r="K3316">
        <v>48</v>
      </c>
      <c r="L3316">
        <v>16204631</v>
      </c>
      <c r="M3316" t="s">
        <v>2145</v>
      </c>
      <c r="N3316">
        <v>312</v>
      </c>
      <c r="O3316">
        <v>1847868.0883666582</v>
      </c>
      <c r="P3316" s="49" t="s">
        <v>33</v>
      </c>
      <c r="Q3316" s="49">
        <v>7360445</v>
      </c>
      <c r="R3316" s="49">
        <v>32.510452999999998</v>
      </c>
      <c r="S3316" s="49">
        <v>52.540310169999998</v>
      </c>
      <c r="T3316" s="49">
        <v>26.195472578768484</v>
      </c>
      <c r="U3316" s="49" t="s">
        <v>2146</v>
      </c>
      <c r="V3316" s="49">
        <v>0.40628822170719731</v>
      </c>
      <c r="W3316" s="49">
        <v>1.4636172159581</v>
      </c>
      <c r="X3316" s="49">
        <v>2.8030328200558698</v>
      </c>
      <c r="Y3316" s="49">
        <v>43.290577316265697</v>
      </c>
      <c r="Z3316" s="49">
        <v>0.42787999999999998</v>
      </c>
      <c r="AA3316" s="49">
        <v>144.40234570000001</v>
      </c>
      <c r="AB3316" s="49">
        <v>1.7927415840000001</v>
      </c>
      <c r="AC3316" s="51">
        <v>0.62276563761027282</v>
      </c>
      <c r="AD3316" s="53">
        <v>73604.45</v>
      </c>
      <c r="AE3316" s="51">
        <v>25.105385453823217</v>
      </c>
      <c r="AF3316" s="51">
        <v>66.551162769966382</v>
      </c>
      <c r="AG3316" s="51">
        <v>9.5554506807212718</v>
      </c>
      <c r="AH3316" s="51">
        <v>0.22651168165428062</v>
      </c>
      <c r="AI3316" s="51">
        <v>0.14358052185729073</v>
      </c>
      <c r="AJ3316" s="51">
        <v>4.1908088602794429E-2</v>
      </c>
      <c r="AK3316" s="51">
        <v>89.747820732323603</v>
      </c>
      <c r="AL3316" s="51">
        <v>53.284338244891515</v>
      </c>
      <c r="AM3316" s="51">
        <v>126.21130321975571</v>
      </c>
    </row>
    <row r="3317" spans="1:39">
      <c r="A3317" t="s">
        <v>6777</v>
      </c>
      <c r="B3317">
        <v>8</v>
      </c>
      <c r="C3317" t="s">
        <v>6778</v>
      </c>
      <c r="D3317" t="s">
        <v>6153</v>
      </c>
      <c r="E3317" t="s">
        <v>137</v>
      </c>
      <c r="F3317" t="s">
        <v>138</v>
      </c>
      <c r="G3317" t="s">
        <v>139</v>
      </c>
      <c r="H3317" t="s">
        <v>140</v>
      </c>
      <c r="I3317" t="s">
        <v>10</v>
      </c>
      <c r="J3317" t="s">
        <v>6154</v>
      </c>
      <c r="K3317">
        <v>48</v>
      </c>
      <c r="L3317">
        <v>16204631</v>
      </c>
      <c r="M3317" t="s">
        <v>2145</v>
      </c>
      <c r="N3317">
        <v>313</v>
      </c>
      <c r="O3317">
        <v>1853809.7863999915</v>
      </c>
      <c r="P3317" s="49" t="s">
        <v>33</v>
      </c>
      <c r="Q3317" s="49">
        <v>7360445</v>
      </c>
      <c r="R3317" s="49">
        <v>32.510452999999998</v>
      </c>
      <c r="S3317" s="49">
        <v>52.540310169999998</v>
      </c>
      <c r="T3317" s="49">
        <v>26.195472578768484</v>
      </c>
      <c r="U3317" s="49" t="s">
        <v>2146</v>
      </c>
      <c r="V3317" s="49">
        <v>0.40628822170719731</v>
      </c>
      <c r="W3317" s="49">
        <v>1.4636172159581</v>
      </c>
      <c r="X3317" s="49">
        <v>2.8030328200558698</v>
      </c>
      <c r="Y3317" s="49">
        <v>43.290577316265697</v>
      </c>
      <c r="Z3317" s="49">
        <v>0.42787999999999998</v>
      </c>
      <c r="AA3317" s="49">
        <v>144.40234570000001</v>
      </c>
      <c r="AB3317" s="49">
        <v>1.7927415840000001</v>
      </c>
      <c r="AC3317" s="51">
        <v>0.62276563761027282</v>
      </c>
      <c r="AD3317" s="53">
        <v>73604.45</v>
      </c>
      <c r="AE3317" s="51">
        <v>25.186110165893389</v>
      </c>
      <c r="AF3317" s="51">
        <v>66.765153647040222</v>
      </c>
      <c r="AG3317" s="51">
        <v>9.603976014592444</v>
      </c>
      <c r="AH3317" s="51">
        <v>0.22676356363747199</v>
      </c>
      <c r="AI3317" s="51">
        <v>0.14384713417068876</v>
      </c>
      <c r="AJ3317" s="51">
        <v>4.1908088602794429E-2</v>
      </c>
      <c r="AK3317" s="51">
        <v>89.914471986953103</v>
      </c>
      <c r="AL3317" s="51">
        <v>53.383281057632324</v>
      </c>
      <c r="AM3317" s="51">
        <v>126.4456629162739</v>
      </c>
    </row>
    <row r="3318" spans="1:39">
      <c r="A3318" t="s">
        <v>6779</v>
      </c>
      <c r="B3318">
        <v>8</v>
      </c>
      <c r="C3318" t="s">
        <v>6780</v>
      </c>
      <c r="D3318" t="s">
        <v>6153</v>
      </c>
      <c r="E3318" t="s">
        <v>137</v>
      </c>
      <c r="F3318" t="s">
        <v>138</v>
      </c>
      <c r="G3318" t="s">
        <v>139</v>
      </c>
      <c r="H3318" t="s">
        <v>140</v>
      </c>
      <c r="I3318" t="s">
        <v>10</v>
      </c>
      <c r="J3318" t="s">
        <v>6154</v>
      </c>
      <c r="K3318">
        <v>48</v>
      </c>
      <c r="L3318">
        <v>16204631</v>
      </c>
      <c r="M3318" t="s">
        <v>2145</v>
      </c>
      <c r="N3318">
        <v>314</v>
      </c>
      <c r="O3318">
        <v>1859751.4844333248</v>
      </c>
      <c r="P3318" s="49" t="s">
        <v>33</v>
      </c>
      <c r="Q3318" s="49">
        <v>7360445</v>
      </c>
      <c r="R3318" s="49">
        <v>32.510452999999998</v>
      </c>
      <c r="S3318" s="49">
        <v>52.540310169999998</v>
      </c>
      <c r="T3318" s="49">
        <v>26.195472578768484</v>
      </c>
      <c r="U3318" s="49" t="s">
        <v>2146</v>
      </c>
      <c r="V3318" s="49">
        <v>0.40628822170719731</v>
      </c>
      <c r="W3318" s="49">
        <v>1.4636172159581</v>
      </c>
      <c r="X3318" s="49">
        <v>2.8030328200558698</v>
      </c>
      <c r="Y3318" s="49">
        <v>43.290577316265697</v>
      </c>
      <c r="Z3318" s="49">
        <v>0.42787999999999998</v>
      </c>
      <c r="AA3318" s="49">
        <v>144.40234570000001</v>
      </c>
      <c r="AB3318" s="49">
        <v>1.7927415840000001</v>
      </c>
      <c r="AC3318" s="51">
        <v>0.62276563761027282</v>
      </c>
      <c r="AD3318" s="53">
        <v>73604.45</v>
      </c>
      <c r="AE3318" s="51">
        <v>25.266834877963557</v>
      </c>
      <c r="AF3318" s="51">
        <v>66.979144524114062</v>
      </c>
      <c r="AG3318" s="51">
        <v>9.6525547340014004</v>
      </c>
      <c r="AH3318" s="51">
        <v>0.22701303940258044</v>
      </c>
      <c r="AI3318" s="51">
        <v>0.14411283993820276</v>
      </c>
      <c r="AJ3318" s="51">
        <v>4.1908088602794429E-2</v>
      </c>
      <c r="AK3318" s="51">
        <v>90.080556587300862</v>
      </c>
      <c r="AL3318" s="51">
        <v>53.481887441051839</v>
      </c>
      <c r="AM3318" s="51">
        <v>126.6792257335499</v>
      </c>
    </row>
    <row r="3319" spans="1:39">
      <c r="A3319" t="s">
        <v>6781</v>
      </c>
      <c r="B3319">
        <v>8</v>
      </c>
      <c r="C3319" t="s">
        <v>6782</v>
      </c>
      <c r="D3319" t="s">
        <v>6153</v>
      </c>
      <c r="E3319" t="s">
        <v>137</v>
      </c>
      <c r="F3319" t="s">
        <v>138</v>
      </c>
      <c r="G3319" t="s">
        <v>139</v>
      </c>
      <c r="H3319" t="s">
        <v>140</v>
      </c>
      <c r="I3319" t="s">
        <v>10</v>
      </c>
      <c r="J3319" t="s">
        <v>6154</v>
      </c>
      <c r="K3319">
        <v>48</v>
      </c>
      <c r="L3319">
        <v>16204631</v>
      </c>
      <c r="M3319" t="s">
        <v>2145</v>
      </c>
      <c r="N3319">
        <v>315</v>
      </c>
      <c r="O3319">
        <v>1865693.1824666581</v>
      </c>
      <c r="P3319" s="49" t="s">
        <v>33</v>
      </c>
      <c r="Q3319" s="49">
        <v>7360445</v>
      </c>
      <c r="R3319" s="49">
        <v>32.510452999999998</v>
      </c>
      <c r="S3319" s="49">
        <v>52.540310169999998</v>
      </c>
      <c r="T3319" s="49">
        <v>26.195472578768484</v>
      </c>
      <c r="U3319" s="49" t="s">
        <v>2146</v>
      </c>
      <c r="V3319" s="49">
        <v>0.40628822170719731</v>
      </c>
      <c r="W3319" s="49">
        <v>1.4636172159581</v>
      </c>
      <c r="X3319" s="49">
        <v>2.8030328200558698</v>
      </c>
      <c r="Y3319" s="49">
        <v>43.290577316265697</v>
      </c>
      <c r="Z3319" s="49">
        <v>0.42787999999999998</v>
      </c>
      <c r="AA3319" s="49">
        <v>144.40234570000001</v>
      </c>
      <c r="AB3319" s="49">
        <v>1.7927415840000001</v>
      </c>
      <c r="AC3319" s="51">
        <v>0.62276563761027282</v>
      </c>
      <c r="AD3319" s="53">
        <v>73604.45</v>
      </c>
      <c r="AE3319" s="51">
        <v>25.347559590033729</v>
      </c>
      <c r="AF3319" s="51">
        <v>67.193135401187917</v>
      </c>
      <c r="AG3319" s="51">
        <v>9.7011863248658621</v>
      </c>
      <c r="AH3319" s="51">
        <v>0.22726011281162012</v>
      </c>
      <c r="AI3319" s="51">
        <v>0.14437764017028373</v>
      </c>
      <c r="AJ3319" s="51">
        <v>4.1908088602794429E-2</v>
      </c>
      <c r="AK3319" s="51">
        <v>90.246075164969099</v>
      </c>
      <c r="AL3319" s="51">
        <v>53.580157770139742</v>
      </c>
      <c r="AM3319" s="51">
        <v>126.91199255979846</v>
      </c>
    </row>
    <row r="3320" spans="1:39">
      <c r="A3320" t="s">
        <v>6783</v>
      </c>
      <c r="B3320">
        <v>8</v>
      </c>
      <c r="C3320" t="s">
        <v>6784</v>
      </c>
      <c r="D3320" t="s">
        <v>6153</v>
      </c>
      <c r="E3320" t="s">
        <v>137</v>
      </c>
      <c r="F3320" t="s">
        <v>138</v>
      </c>
      <c r="G3320" t="s">
        <v>139</v>
      </c>
      <c r="H3320" t="s">
        <v>140</v>
      </c>
      <c r="I3320" t="s">
        <v>10</v>
      </c>
      <c r="J3320" t="s">
        <v>6154</v>
      </c>
      <c r="K3320">
        <v>48</v>
      </c>
      <c r="L3320">
        <v>16204631</v>
      </c>
      <c r="M3320" t="s">
        <v>2145</v>
      </c>
      <c r="N3320">
        <v>316</v>
      </c>
      <c r="O3320">
        <v>1871634.8804999914</v>
      </c>
      <c r="P3320" s="49" t="s">
        <v>33</v>
      </c>
      <c r="Q3320" s="49">
        <v>7360445</v>
      </c>
      <c r="R3320" s="49">
        <v>32.510452999999998</v>
      </c>
      <c r="S3320" s="49">
        <v>52.540310169999998</v>
      </c>
      <c r="T3320" s="49">
        <v>26.195472578768484</v>
      </c>
      <c r="U3320" s="49" t="s">
        <v>2146</v>
      </c>
      <c r="V3320" s="49">
        <v>0.40628822170719731</v>
      </c>
      <c r="W3320" s="49">
        <v>1.4636172159581</v>
      </c>
      <c r="X3320" s="49">
        <v>2.8030328200558698</v>
      </c>
      <c r="Y3320" s="49">
        <v>43.290577316265697</v>
      </c>
      <c r="Z3320" s="49">
        <v>0.42787999999999998</v>
      </c>
      <c r="AA3320" s="49">
        <v>144.40234570000001</v>
      </c>
      <c r="AB3320" s="49">
        <v>1.7927415840000001</v>
      </c>
      <c r="AC3320" s="51">
        <v>0.62276563761027282</v>
      </c>
      <c r="AD3320" s="53">
        <v>73604.45</v>
      </c>
      <c r="AE3320" s="51">
        <v>25.428284302103901</v>
      </c>
      <c r="AF3320" s="51">
        <v>67.407126278261771</v>
      </c>
      <c r="AG3320" s="51">
        <v>9.7498702739330945</v>
      </c>
      <c r="AH3320" s="51">
        <v>0.22750478774116234</v>
      </c>
      <c r="AI3320" s="51">
        <v>0.14464153587685796</v>
      </c>
      <c r="AJ3320" s="51">
        <v>4.1908088602794429E-2</v>
      </c>
      <c r="AK3320" s="51">
        <v>90.411028351232019</v>
      </c>
      <c r="AL3320" s="51">
        <v>53.678092419690969</v>
      </c>
      <c r="AM3320" s="51">
        <v>127.1439642827731</v>
      </c>
    </row>
    <row r="3321" spans="1:39">
      <c r="A3321" t="s">
        <v>6785</v>
      </c>
      <c r="B3321">
        <v>8</v>
      </c>
      <c r="C3321" t="s">
        <v>6786</v>
      </c>
      <c r="D3321" t="s">
        <v>6153</v>
      </c>
      <c r="E3321" t="s">
        <v>137</v>
      </c>
      <c r="F3321" t="s">
        <v>138</v>
      </c>
      <c r="G3321" t="s">
        <v>139</v>
      </c>
      <c r="H3321" t="s">
        <v>140</v>
      </c>
      <c r="I3321" t="s">
        <v>10</v>
      </c>
      <c r="J3321" t="s">
        <v>6154</v>
      </c>
      <c r="K3321">
        <v>48</v>
      </c>
      <c r="L3321">
        <v>16204631</v>
      </c>
      <c r="M3321" t="s">
        <v>2145</v>
      </c>
      <c r="N3321">
        <v>317</v>
      </c>
      <c r="O3321">
        <v>1877576.5785333246</v>
      </c>
      <c r="P3321" s="49" t="s">
        <v>33</v>
      </c>
      <c r="Q3321" s="49">
        <v>7360445</v>
      </c>
      <c r="R3321" s="49">
        <v>32.510452999999998</v>
      </c>
      <c r="S3321" s="49">
        <v>52.540310169999998</v>
      </c>
      <c r="T3321" s="49">
        <v>26.195472578768484</v>
      </c>
      <c r="U3321" s="49" t="s">
        <v>2146</v>
      </c>
      <c r="V3321" s="49">
        <v>0.40628822170719731</v>
      </c>
      <c r="W3321" s="49">
        <v>1.4636172159581</v>
      </c>
      <c r="X3321" s="49">
        <v>2.8030328200558698</v>
      </c>
      <c r="Y3321" s="49">
        <v>43.290577316265697</v>
      </c>
      <c r="Z3321" s="49">
        <v>0.42787999999999998</v>
      </c>
      <c r="AA3321" s="49">
        <v>144.40234570000001</v>
      </c>
      <c r="AB3321" s="49">
        <v>1.7927415840000001</v>
      </c>
      <c r="AC3321" s="51">
        <v>0.62276563761027282</v>
      </c>
      <c r="AD3321" s="53">
        <v>73604.45</v>
      </c>
      <c r="AE3321" s="51">
        <v>25.509009014174072</v>
      </c>
      <c r="AF3321" s="51">
        <v>67.621117155335611</v>
      </c>
      <c r="AG3321" s="51">
        <v>9.7986060687829095</v>
      </c>
      <c r="AH3321" s="51">
        <v>0.22774706808177705</v>
      </c>
      <c r="AI3321" s="51">
        <v>0.14490452806737983</v>
      </c>
      <c r="AJ3321" s="51">
        <v>4.1908088602794429E-2</v>
      </c>
      <c r="AK3321" s="51">
        <v>90.575416777068895</v>
      </c>
      <c r="AL3321" s="51">
        <v>53.77569176432533</v>
      </c>
      <c r="AM3321" s="51">
        <v>127.37514178981249</v>
      </c>
    </row>
    <row r="3322" spans="1:39">
      <c r="A3322" t="s">
        <v>6787</v>
      </c>
      <c r="B3322">
        <v>8</v>
      </c>
      <c r="C3322" t="s">
        <v>6788</v>
      </c>
      <c r="D3322" t="s">
        <v>6153</v>
      </c>
      <c r="E3322" t="s">
        <v>137</v>
      </c>
      <c r="F3322" t="s">
        <v>138</v>
      </c>
      <c r="G3322" t="s">
        <v>139</v>
      </c>
      <c r="H3322" t="s">
        <v>140</v>
      </c>
      <c r="I3322" t="s">
        <v>10</v>
      </c>
      <c r="J3322" t="s">
        <v>6154</v>
      </c>
      <c r="K3322">
        <v>48</v>
      </c>
      <c r="L3322">
        <v>16204631</v>
      </c>
      <c r="M3322" t="s">
        <v>2145</v>
      </c>
      <c r="N3322">
        <v>318</v>
      </c>
      <c r="O3322">
        <v>1883518.2765666579</v>
      </c>
      <c r="P3322" s="49" t="s">
        <v>33</v>
      </c>
      <c r="Q3322" s="49">
        <v>7360445</v>
      </c>
      <c r="R3322" s="49">
        <v>32.510452999999998</v>
      </c>
      <c r="S3322" s="49">
        <v>52.540310169999998</v>
      </c>
      <c r="T3322" s="49">
        <v>26.195472578768484</v>
      </c>
      <c r="U3322" s="49" t="s">
        <v>2146</v>
      </c>
      <c r="V3322" s="49">
        <v>0.40628822170719731</v>
      </c>
      <c r="W3322" s="49">
        <v>1.4636172159581</v>
      </c>
      <c r="X3322" s="49">
        <v>2.8030328200558698</v>
      </c>
      <c r="Y3322" s="49">
        <v>43.290577316265697</v>
      </c>
      <c r="Z3322" s="49">
        <v>0.42787999999999998</v>
      </c>
      <c r="AA3322" s="49">
        <v>144.40234570000001</v>
      </c>
      <c r="AB3322" s="49">
        <v>1.7927415840000001</v>
      </c>
      <c r="AC3322" s="51">
        <v>0.62276563761027282</v>
      </c>
      <c r="AD3322" s="53">
        <v>73604.45</v>
      </c>
      <c r="AE3322" s="51">
        <v>25.589733726244241</v>
      </c>
      <c r="AF3322" s="51">
        <v>67.835108032409451</v>
      </c>
      <c r="AG3322" s="51">
        <v>9.8473931978307725</v>
      </c>
      <c r="AH3322" s="51">
        <v>0.22798695773852262</v>
      </c>
      <c r="AI3322" s="51">
        <v>0.14516661775088502</v>
      </c>
      <c r="AJ3322" s="51">
        <v>4.1908088602794429E-2</v>
      </c>
      <c r="AK3322" s="51">
        <v>90.739241073197277</v>
      </c>
      <c r="AL3322" s="51">
        <v>53.87295617850728</v>
      </c>
      <c r="AM3322" s="51">
        <v>127.60552596788729</v>
      </c>
    </row>
    <row r="3323" spans="1:39">
      <c r="A3323" t="s">
        <v>6789</v>
      </c>
      <c r="B3323">
        <v>8</v>
      </c>
      <c r="C3323" t="s">
        <v>6790</v>
      </c>
      <c r="D3323" t="s">
        <v>6153</v>
      </c>
      <c r="E3323" t="s">
        <v>137</v>
      </c>
      <c r="F3323" t="s">
        <v>138</v>
      </c>
      <c r="G3323" t="s">
        <v>139</v>
      </c>
      <c r="H3323" t="s">
        <v>140</v>
      </c>
      <c r="I3323" t="s">
        <v>10</v>
      </c>
      <c r="J3323" t="s">
        <v>6154</v>
      </c>
      <c r="K3323">
        <v>48</v>
      </c>
      <c r="L3323">
        <v>16204631</v>
      </c>
      <c r="M3323" t="s">
        <v>2145</v>
      </c>
      <c r="N3323">
        <v>319</v>
      </c>
      <c r="O3323">
        <v>1889459.9745999912</v>
      </c>
      <c r="P3323" s="49" t="s">
        <v>33</v>
      </c>
      <c r="Q3323" s="49">
        <v>7360445</v>
      </c>
      <c r="R3323" s="49">
        <v>32.510452999999998</v>
      </c>
      <c r="S3323" s="49">
        <v>52.540310169999998</v>
      </c>
      <c r="T3323" s="49">
        <v>26.195472578768484</v>
      </c>
      <c r="U3323" s="49" t="s">
        <v>2146</v>
      </c>
      <c r="V3323" s="49">
        <v>0.40628822170719731</v>
      </c>
      <c r="W3323" s="49">
        <v>1.4636172159581</v>
      </c>
      <c r="X3323" s="49">
        <v>2.8030328200558698</v>
      </c>
      <c r="Y3323" s="49">
        <v>43.290577316265697</v>
      </c>
      <c r="Z3323" s="49">
        <v>0.42787999999999998</v>
      </c>
      <c r="AA3323" s="49">
        <v>144.40234570000001</v>
      </c>
      <c r="AB3323" s="49">
        <v>1.7927415840000001</v>
      </c>
      <c r="AC3323" s="51">
        <v>0.62276563761027282</v>
      </c>
      <c r="AD3323" s="53">
        <v>73604.45</v>
      </c>
      <c r="AE3323" s="51">
        <v>25.670458438314412</v>
      </c>
      <c r="AF3323" s="51">
        <v>68.049098909483305</v>
      </c>
      <c r="AG3323" s="51">
        <v>9.8962311503308182</v>
      </c>
      <c r="AH3323" s="51">
        <v>0.22822446063058277</v>
      </c>
      <c r="AI3323" s="51">
        <v>0.14542780593604129</v>
      </c>
      <c r="AJ3323" s="51">
        <v>4.1908088602794429E-2</v>
      </c>
      <c r="AK3323" s="51">
        <v>90.9025018701047</v>
      </c>
      <c r="AL3323" s="51">
        <v>53.969886036564688</v>
      </c>
      <c r="AM3323" s="51">
        <v>127.83511770364474</v>
      </c>
    </row>
    <row r="3324" spans="1:39">
      <c r="A3324" t="s">
        <v>6791</v>
      </c>
      <c r="B3324">
        <v>8</v>
      </c>
      <c r="C3324" t="s">
        <v>6792</v>
      </c>
      <c r="D3324" t="s">
        <v>6153</v>
      </c>
      <c r="E3324" t="s">
        <v>137</v>
      </c>
      <c r="F3324" t="s">
        <v>138</v>
      </c>
      <c r="G3324" t="s">
        <v>139</v>
      </c>
      <c r="H3324" t="s">
        <v>140</v>
      </c>
      <c r="I3324" t="s">
        <v>10</v>
      </c>
      <c r="J3324" t="s">
        <v>6154</v>
      </c>
      <c r="K3324">
        <v>48</v>
      </c>
      <c r="L3324">
        <v>16204631</v>
      </c>
      <c r="M3324" t="s">
        <v>2145</v>
      </c>
      <c r="N3324">
        <v>320</v>
      </c>
      <c r="O3324">
        <v>1895401.6726333245</v>
      </c>
      <c r="P3324" s="49" t="s">
        <v>33</v>
      </c>
      <c r="Q3324" s="49">
        <v>7360445</v>
      </c>
      <c r="R3324" s="49">
        <v>32.510452999999998</v>
      </c>
      <c r="S3324" s="49">
        <v>52.540310169999998</v>
      </c>
      <c r="T3324" s="49">
        <v>26.195472578768484</v>
      </c>
      <c r="U3324" s="49" t="s">
        <v>2146</v>
      </c>
      <c r="V3324" s="49">
        <v>0.40628822170719731</v>
      </c>
      <c r="W3324" s="49">
        <v>1.4636172159581</v>
      </c>
      <c r="X3324" s="49">
        <v>2.8030328200558698</v>
      </c>
      <c r="Y3324" s="49">
        <v>43.290577316265697</v>
      </c>
      <c r="Z3324" s="49">
        <v>0.42787999999999998</v>
      </c>
      <c r="AA3324" s="49">
        <v>144.40234570000001</v>
      </c>
      <c r="AB3324" s="49">
        <v>1.7927415840000001</v>
      </c>
      <c r="AC3324" s="51">
        <v>0.62276563761027282</v>
      </c>
      <c r="AD3324" s="53">
        <v>73604.45</v>
      </c>
      <c r="AE3324" s="51">
        <v>25.751183150384584</v>
      </c>
      <c r="AF3324" s="51">
        <v>68.263089786557146</v>
      </c>
      <c r="AG3324" s="51">
        <v>9.9451194163789367</v>
      </c>
      <c r="AH3324" s="51">
        <v>0.22845958069160577</v>
      </c>
      <c r="AI3324" s="51">
        <v>0.14568809363119981</v>
      </c>
      <c r="AJ3324" s="51">
        <v>4.1908088602794429E-2</v>
      </c>
      <c r="AK3324" s="51">
        <v>91.065199798080855</v>
      </c>
      <c r="AL3324" s="51">
        <v>54.066481712707962</v>
      </c>
      <c r="AM3324" s="51">
        <v>128.06391788345377</v>
      </c>
    </row>
    <row r="3325" spans="1:39">
      <c r="A3325" t="s">
        <v>6793</v>
      </c>
      <c r="B3325">
        <v>8</v>
      </c>
      <c r="C3325" t="s">
        <v>6794</v>
      </c>
      <c r="D3325" t="s">
        <v>6153</v>
      </c>
      <c r="E3325" t="s">
        <v>137</v>
      </c>
      <c r="F3325" t="s">
        <v>138</v>
      </c>
      <c r="G3325" t="s">
        <v>139</v>
      </c>
      <c r="H3325" t="s">
        <v>140</v>
      </c>
      <c r="I3325" t="s">
        <v>10</v>
      </c>
      <c r="J3325" t="s">
        <v>6154</v>
      </c>
      <c r="K3325">
        <v>48</v>
      </c>
      <c r="L3325">
        <v>16204631</v>
      </c>
      <c r="M3325" t="s">
        <v>2145</v>
      </c>
      <c r="N3325">
        <v>321</v>
      </c>
      <c r="O3325">
        <v>1901343.3706666578</v>
      </c>
      <c r="P3325" s="49" t="s">
        <v>33</v>
      </c>
      <c r="Q3325" s="49">
        <v>7360445</v>
      </c>
      <c r="R3325" s="49">
        <v>32.510452999999998</v>
      </c>
      <c r="S3325" s="49">
        <v>52.540310169999998</v>
      </c>
      <c r="T3325" s="49">
        <v>26.195472578768484</v>
      </c>
      <c r="U3325" s="49" t="s">
        <v>2146</v>
      </c>
      <c r="V3325" s="49">
        <v>0.40628822170719731</v>
      </c>
      <c r="W3325" s="49">
        <v>1.4636172159581</v>
      </c>
      <c r="X3325" s="49">
        <v>2.8030328200558698</v>
      </c>
      <c r="Y3325" s="49">
        <v>43.290577316265697</v>
      </c>
      <c r="Z3325" s="49">
        <v>0.42787999999999998</v>
      </c>
      <c r="AA3325" s="49">
        <v>144.40234570000001</v>
      </c>
      <c r="AB3325" s="49">
        <v>1.7927415840000001</v>
      </c>
      <c r="AC3325" s="51">
        <v>0.62276563761027282</v>
      </c>
      <c r="AD3325" s="53">
        <v>73604.45</v>
      </c>
      <c r="AE3325" s="51">
        <v>25.831907862454756</v>
      </c>
      <c r="AF3325" s="51">
        <v>68.477080663631</v>
      </c>
      <c r="AG3325" s="51">
        <v>9.994057486915823</v>
      </c>
      <c r="AH3325" s="51">
        <v>0.22869232186938671</v>
      </c>
      <c r="AI3325" s="51">
        <v>0.14594748184444414</v>
      </c>
      <c r="AJ3325" s="51">
        <v>4.1908088602794429E-2</v>
      </c>
      <c r="AK3325" s="51">
        <v>91.227335487248141</v>
      </c>
      <c r="AL3325" s="51">
        <v>54.162743581048204</v>
      </c>
      <c r="AM3325" s="51">
        <v>128.29192739344811</v>
      </c>
    </row>
    <row r="3326" spans="1:39">
      <c r="A3326" t="s">
        <v>6795</v>
      </c>
      <c r="B3326">
        <v>8</v>
      </c>
      <c r="C3326" t="s">
        <v>6796</v>
      </c>
      <c r="D3326" t="s">
        <v>6153</v>
      </c>
      <c r="E3326" t="s">
        <v>137</v>
      </c>
      <c r="F3326" t="s">
        <v>138</v>
      </c>
      <c r="G3326" t="s">
        <v>139</v>
      </c>
      <c r="H3326" t="s">
        <v>140</v>
      </c>
      <c r="I3326" t="s">
        <v>10</v>
      </c>
      <c r="J3326" t="s">
        <v>6154</v>
      </c>
      <c r="K3326">
        <v>48</v>
      </c>
      <c r="L3326">
        <v>16204631</v>
      </c>
      <c r="M3326" t="s">
        <v>2145</v>
      </c>
      <c r="N3326">
        <v>322</v>
      </c>
      <c r="O3326">
        <v>1907285.0686999911</v>
      </c>
      <c r="P3326" s="49" t="s">
        <v>33</v>
      </c>
      <c r="Q3326" s="49">
        <v>7360445</v>
      </c>
      <c r="R3326" s="49">
        <v>32.510452999999998</v>
      </c>
      <c r="S3326" s="49">
        <v>52.540310169999998</v>
      </c>
      <c r="T3326" s="49">
        <v>26.195472578768484</v>
      </c>
      <c r="U3326" s="49" t="s">
        <v>2146</v>
      </c>
      <c r="V3326" s="49">
        <v>0.40628822170719731</v>
      </c>
      <c r="W3326" s="49">
        <v>1.4636172159581</v>
      </c>
      <c r="X3326" s="49">
        <v>2.8030328200558698</v>
      </c>
      <c r="Y3326" s="49">
        <v>43.290577316265697</v>
      </c>
      <c r="Z3326" s="49">
        <v>0.42787999999999998</v>
      </c>
      <c r="AA3326" s="49">
        <v>144.40234570000001</v>
      </c>
      <c r="AB3326" s="49">
        <v>1.7927415840000001</v>
      </c>
      <c r="AC3326" s="51">
        <v>0.62276563761027282</v>
      </c>
      <c r="AD3326" s="53">
        <v>73604.45</v>
      </c>
      <c r="AE3326" s="51">
        <v>25.912632574524928</v>
      </c>
      <c r="AF3326" s="51">
        <v>68.69107154070484</v>
      </c>
      <c r="AG3326" s="51">
        <v>10.043044853730033</v>
      </c>
      <c r="AH3326" s="51">
        <v>0.22892268812611991</v>
      </c>
      <c r="AI3326" s="51">
        <v>0.1462059715836394</v>
      </c>
      <c r="AJ3326" s="51">
        <v>4.1908088602794429E-2</v>
      </c>
      <c r="AK3326" s="51">
        <v>91.388909567592407</v>
      </c>
      <c r="AL3326" s="51">
        <v>54.258672015615424</v>
      </c>
      <c r="AM3326" s="51">
        <v>128.51914711956942</v>
      </c>
    </row>
    <row r="3327" spans="1:39">
      <c r="A3327" t="s">
        <v>6797</v>
      </c>
      <c r="B3327">
        <v>8</v>
      </c>
      <c r="C3327" t="s">
        <v>6798</v>
      </c>
      <c r="D3327" t="s">
        <v>6153</v>
      </c>
      <c r="E3327" t="s">
        <v>137</v>
      </c>
      <c r="F3327" t="s">
        <v>138</v>
      </c>
      <c r="G3327" t="s">
        <v>139</v>
      </c>
      <c r="H3327" t="s">
        <v>140</v>
      </c>
      <c r="I3327" t="s">
        <v>10</v>
      </c>
      <c r="J3327" t="s">
        <v>6154</v>
      </c>
      <c r="K3327">
        <v>48</v>
      </c>
      <c r="L3327">
        <v>16204631</v>
      </c>
      <c r="M3327" t="s">
        <v>2145</v>
      </c>
      <c r="N3327">
        <v>323</v>
      </c>
      <c r="O3327">
        <v>1913226.7667333244</v>
      </c>
      <c r="P3327" s="49" t="s">
        <v>33</v>
      </c>
      <c r="Q3327" s="49">
        <v>7360445</v>
      </c>
      <c r="R3327" s="49">
        <v>32.510452999999998</v>
      </c>
      <c r="S3327" s="49">
        <v>52.540310169999998</v>
      </c>
      <c r="T3327" s="49">
        <v>26.195472578768484</v>
      </c>
      <c r="U3327" s="49" t="s">
        <v>2146</v>
      </c>
      <c r="V3327" s="49">
        <v>0.40628822170719731</v>
      </c>
      <c r="W3327" s="49">
        <v>1.4636172159581</v>
      </c>
      <c r="X3327" s="49">
        <v>2.8030328200558698</v>
      </c>
      <c r="Y3327" s="49">
        <v>43.290577316265697</v>
      </c>
      <c r="Z3327" s="49">
        <v>0.42787999999999998</v>
      </c>
      <c r="AA3327" s="49">
        <v>144.40234570000001</v>
      </c>
      <c r="AB3327" s="49">
        <v>1.7927415840000001</v>
      </c>
      <c r="AC3327" s="51">
        <v>0.62276563761027282</v>
      </c>
      <c r="AD3327" s="53">
        <v>73604.45</v>
      </c>
      <c r="AE3327" s="51">
        <v>25.993357286595096</v>
      </c>
      <c r="AF3327" s="51">
        <v>68.90506241777868</v>
      </c>
      <c r="AG3327" s="51">
        <v>10.09208100946104</v>
      </c>
      <c r="AH3327" s="51">
        <v>0.22915068343818792</v>
      </c>
      <c r="AI3327" s="51">
        <v>0.1464635638564796</v>
      </c>
      <c r="AJ3327" s="51">
        <v>4.1908088602794429E-2</v>
      </c>
      <c r="AK3327" s="51">
        <v>91.549922668992551</v>
      </c>
      <c r="AL3327" s="51">
        <v>54.354267390376144</v>
      </c>
      <c r="AM3327" s="51">
        <v>128.74557794760898</v>
      </c>
    </row>
    <row r="3328" spans="1:39">
      <c r="A3328" t="s">
        <v>6799</v>
      </c>
      <c r="B3328">
        <v>8</v>
      </c>
      <c r="C3328" t="s">
        <v>6800</v>
      </c>
      <c r="D3328" t="s">
        <v>6153</v>
      </c>
      <c r="E3328" t="s">
        <v>137</v>
      </c>
      <c r="F3328" t="s">
        <v>138</v>
      </c>
      <c r="G3328" t="s">
        <v>139</v>
      </c>
      <c r="H3328" t="s">
        <v>140</v>
      </c>
      <c r="I3328" t="s">
        <v>10</v>
      </c>
      <c r="J3328" t="s">
        <v>6154</v>
      </c>
      <c r="K3328">
        <v>48</v>
      </c>
      <c r="L3328">
        <v>16204631</v>
      </c>
      <c r="M3328" t="s">
        <v>2145</v>
      </c>
      <c r="N3328">
        <v>324</v>
      </c>
      <c r="O3328">
        <v>1919168.4647666577</v>
      </c>
      <c r="P3328" s="49" t="s">
        <v>33</v>
      </c>
      <c r="Q3328" s="49">
        <v>7360445</v>
      </c>
      <c r="R3328" s="49">
        <v>32.510452999999998</v>
      </c>
      <c r="S3328" s="49">
        <v>52.540310169999998</v>
      </c>
      <c r="T3328" s="49">
        <v>26.195472578768484</v>
      </c>
      <c r="U3328" s="49" t="s">
        <v>2146</v>
      </c>
      <c r="V3328" s="49">
        <v>0.40628822170719731</v>
      </c>
      <c r="W3328" s="49">
        <v>1.4636172159581</v>
      </c>
      <c r="X3328" s="49">
        <v>2.8030328200558698</v>
      </c>
      <c r="Y3328" s="49">
        <v>43.290577316265697</v>
      </c>
      <c r="Z3328" s="49">
        <v>0.42787999999999998</v>
      </c>
      <c r="AA3328" s="49">
        <v>144.40234570000001</v>
      </c>
      <c r="AB3328" s="49">
        <v>1.7927415840000001</v>
      </c>
      <c r="AC3328" s="51">
        <v>0.62276563761027282</v>
      </c>
      <c r="AD3328" s="53">
        <v>73604.45</v>
      </c>
      <c r="AE3328" s="51">
        <v>26.074081998665267</v>
      </c>
      <c r="AF3328" s="51">
        <v>69.119053294852534</v>
      </c>
      <c r="AG3328" s="51">
        <v>10.141165447602319</v>
      </c>
      <c r="AH3328" s="51">
        <v>0.22937631179640458</v>
      </c>
      <c r="AI3328" s="51">
        <v>0.14672025967053509</v>
      </c>
      <c r="AJ3328" s="51">
        <v>4.1908088602794429E-2</v>
      </c>
      <c r="AK3328" s="51">
        <v>91.710375421250191</v>
      </c>
      <c r="AL3328" s="51">
        <v>54.449530079250998</v>
      </c>
      <c r="AM3328" s="51">
        <v>128.97122076324939</v>
      </c>
    </row>
    <row r="3329" spans="1:39">
      <c r="A3329" t="s">
        <v>6801</v>
      </c>
      <c r="B3329">
        <v>8</v>
      </c>
      <c r="C3329" t="s">
        <v>6802</v>
      </c>
      <c r="D3329" t="s">
        <v>6153</v>
      </c>
      <c r="E3329" t="s">
        <v>137</v>
      </c>
      <c r="F3329" t="s">
        <v>138</v>
      </c>
      <c r="G3329" t="s">
        <v>139</v>
      </c>
      <c r="H3329" t="s">
        <v>140</v>
      </c>
      <c r="I3329" t="s">
        <v>10</v>
      </c>
      <c r="J3329" t="s">
        <v>6154</v>
      </c>
      <c r="K3329">
        <v>48</v>
      </c>
      <c r="L3329">
        <v>16204631</v>
      </c>
      <c r="M3329" t="s">
        <v>2145</v>
      </c>
      <c r="N3329">
        <v>325</v>
      </c>
      <c r="O3329">
        <v>1925110.162799991</v>
      </c>
      <c r="P3329" s="49" t="s">
        <v>33</v>
      </c>
      <c r="Q3329" s="49">
        <v>7360445</v>
      </c>
      <c r="R3329" s="49">
        <v>32.510452999999998</v>
      </c>
      <c r="S3329" s="49">
        <v>52.540310169999998</v>
      </c>
      <c r="T3329" s="49">
        <v>26.195472578768484</v>
      </c>
      <c r="U3329" s="49" t="s">
        <v>2146</v>
      </c>
      <c r="V3329" s="49">
        <v>0.40628822170719731</v>
      </c>
      <c r="W3329" s="49">
        <v>1.4636172159581</v>
      </c>
      <c r="X3329" s="49">
        <v>2.8030328200558698</v>
      </c>
      <c r="Y3329" s="49">
        <v>43.290577316265697</v>
      </c>
      <c r="Z3329" s="49">
        <v>0.42787999999999998</v>
      </c>
      <c r="AA3329" s="49">
        <v>144.40234570000001</v>
      </c>
      <c r="AB3329" s="49">
        <v>1.7927415840000001</v>
      </c>
      <c r="AC3329" s="51">
        <v>0.62276563761027282</v>
      </c>
      <c r="AD3329" s="53">
        <v>73604.45</v>
      </c>
      <c r="AE3329" s="51">
        <v>26.154806710735439</v>
      </c>
      <c r="AF3329" s="51">
        <v>69.333044171926389</v>
      </c>
      <c r="AG3329" s="51">
        <v>10.190297662504362</v>
      </c>
      <c r="AH3329" s="51">
        <v>0.22959957720574264</v>
      </c>
      <c r="AI3329" s="51">
        <v>0.14697606003329811</v>
      </c>
      <c r="AJ3329" s="51">
        <v>4.1908088602794429E-2</v>
      </c>
      <c r="AK3329" s="51">
        <v>91.87026845411809</v>
      </c>
      <c r="AL3329" s="51">
        <v>54.544460456131631</v>
      </c>
      <c r="AM3329" s="51">
        <v>129.19607645210456</v>
      </c>
    </row>
    <row r="3330" spans="1:39">
      <c r="A3330" t="s">
        <v>6803</v>
      </c>
      <c r="B3330">
        <v>8</v>
      </c>
      <c r="C3330" t="s">
        <v>6804</v>
      </c>
      <c r="D3330" t="s">
        <v>6153</v>
      </c>
      <c r="E3330" t="s">
        <v>137</v>
      </c>
      <c r="F3330" t="s">
        <v>138</v>
      </c>
      <c r="G3330" t="s">
        <v>139</v>
      </c>
      <c r="H3330" t="s">
        <v>140</v>
      </c>
      <c r="I3330" t="s">
        <v>10</v>
      </c>
      <c r="J3330" t="s">
        <v>6154</v>
      </c>
      <c r="K3330">
        <v>48</v>
      </c>
      <c r="L3330">
        <v>16204631</v>
      </c>
      <c r="M3330" t="s">
        <v>2145</v>
      </c>
      <c r="N3330">
        <v>326</v>
      </c>
      <c r="O3330">
        <v>1931051.8608333243</v>
      </c>
      <c r="P3330" s="49" t="s">
        <v>33</v>
      </c>
      <c r="Q3330" s="49">
        <v>7360445</v>
      </c>
      <c r="R3330" s="49">
        <v>32.510452999999998</v>
      </c>
      <c r="S3330" s="49">
        <v>52.540310169999998</v>
      </c>
      <c r="T3330" s="49">
        <v>26.195472578768484</v>
      </c>
      <c r="U3330" s="49" t="s">
        <v>2146</v>
      </c>
      <c r="V3330" s="49">
        <v>0.40628822170719731</v>
      </c>
      <c r="W3330" s="49">
        <v>1.4636172159581</v>
      </c>
      <c r="X3330" s="49">
        <v>2.8030328200558698</v>
      </c>
      <c r="Y3330" s="49">
        <v>43.290577316265697</v>
      </c>
      <c r="Z3330" s="49">
        <v>0.42787999999999998</v>
      </c>
      <c r="AA3330" s="49">
        <v>144.40234570000001</v>
      </c>
      <c r="AB3330" s="49">
        <v>1.7927415840000001</v>
      </c>
      <c r="AC3330" s="51">
        <v>0.62276563761027282</v>
      </c>
      <c r="AD3330" s="53">
        <v>73604.45</v>
      </c>
      <c r="AE3330" s="51">
        <v>26.235531422805611</v>
      </c>
      <c r="AF3330" s="51">
        <v>69.547035049000229</v>
      </c>
      <c r="AG3330" s="51">
        <v>10.239477149377743</v>
      </c>
      <c r="AH3330" s="51">
        <v>0.22982048368543898</v>
      </c>
      <c r="AI3330" s="51">
        <v>0.14723096595222776</v>
      </c>
      <c r="AJ3330" s="51">
        <v>4.1908088602794429E-2</v>
      </c>
      <c r="AK3330" s="51">
        <v>92.029602397328333</v>
      </c>
      <c r="AL3330" s="51">
        <v>54.639058894897389</v>
      </c>
      <c r="AM3330" s="51">
        <v>129.42014589975932</v>
      </c>
    </row>
    <row r="3331" spans="1:39">
      <c r="A3331" t="s">
        <v>6805</v>
      </c>
      <c r="B3331">
        <v>8</v>
      </c>
      <c r="C3331" t="s">
        <v>6806</v>
      </c>
      <c r="D3331" t="s">
        <v>6153</v>
      </c>
      <c r="E3331" t="s">
        <v>137</v>
      </c>
      <c r="F3331" t="s">
        <v>138</v>
      </c>
      <c r="G3331" t="s">
        <v>139</v>
      </c>
      <c r="H3331" t="s">
        <v>140</v>
      </c>
      <c r="I3331" t="s">
        <v>10</v>
      </c>
      <c r="J3331" t="s">
        <v>6154</v>
      </c>
      <c r="K3331">
        <v>48</v>
      </c>
      <c r="L3331">
        <v>16204631</v>
      </c>
      <c r="M3331" t="s">
        <v>2145</v>
      </c>
      <c r="N3331">
        <v>327</v>
      </c>
      <c r="O3331">
        <v>1936993.5588666575</v>
      </c>
      <c r="P3331" s="49" t="s">
        <v>33</v>
      </c>
      <c r="Q3331" s="49">
        <v>7360445</v>
      </c>
      <c r="R3331" s="49">
        <v>32.510452999999998</v>
      </c>
      <c r="S3331" s="49">
        <v>52.540310169999998</v>
      </c>
      <c r="T3331" s="49">
        <v>26.195472578768484</v>
      </c>
      <c r="U3331" s="49" t="s">
        <v>2146</v>
      </c>
      <c r="V3331" s="49">
        <v>0.40628822170719731</v>
      </c>
      <c r="W3331" s="49">
        <v>1.4636172159581</v>
      </c>
      <c r="X3331" s="49">
        <v>2.8030328200558698</v>
      </c>
      <c r="Y3331" s="49">
        <v>43.290577316265697</v>
      </c>
      <c r="Z3331" s="49">
        <v>0.42787999999999998</v>
      </c>
      <c r="AA3331" s="49">
        <v>144.40234570000001</v>
      </c>
      <c r="AB3331" s="49">
        <v>1.7927415840000001</v>
      </c>
      <c r="AC3331" s="51">
        <v>0.62276563761027282</v>
      </c>
      <c r="AD3331" s="53">
        <v>73604.45</v>
      </c>
      <c r="AE3331" s="51">
        <v>26.316256134875779</v>
      </c>
      <c r="AF3331" s="51">
        <v>69.761025926074069</v>
      </c>
      <c r="AG3331" s="51">
        <v>10.288703404296214</v>
      </c>
      <c r="AH3331" s="51">
        <v>0.23003903526917693</v>
      </c>
      <c r="AI3331" s="51">
        <v>0.14748497843479508</v>
      </c>
      <c r="AJ3331" s="51">
        <v>4.1908088602794429E-2</v>
      </c>
      <c r="AK3331" s="51">
        <v>92.18837788062045</v>
      </c>
      <c r="AL3331" s="51">
        <v>54.733325769432042</v>
      </c>
      <c r="AM3331" s="51">
        <v>129.64342999180886</v>
      </c>
    </row>
    <row r="3332" spans="1:39">
      <c r="A3332" t="s">
        <v>6807</v>
      </c>
      <c r="B3332">
        <v>8</v>
      </c>
      <c r="C3332" t="s">
        <v>6808</v>
      </c>
      <c r="D3332" t="s">
        <v>6153</v>
      </c>
      <c r="E3332" t="s">
        <v>137</v>
      </c>
      <c r="F3332" t="s">
        <v>138</v>
      </c>
      <c r="G3332" t="s">
        <v>139</v>
      </c>
      <c r="H3332" t="s">
        <v>140</v>
      </c>
      <c r="I3332" t="s">
        <v>10</v>
      </c>
      <c r="J3332" t="s">
        <v>6154</v>
      </c>
      <c r="K3332">
        <v>48</v>
      </c>
      <c r="L3332">
        <v>16204631</v>
      </c>
      <c r="M3332" t="s">
        <v>2145</v>
      </c>
      <c r="N3332">
        <v>328</v>
      </c>
      <c r="O3332">
        <v>1942935.2568999908</v>
      </c>
      <c r="P3332" s="49" t="s">
        <v>33</v>
      </c>
      <c r="Q3332" s="49">
        <v>7360445</v>
      </c>
      <c r="R3332" s="49">
        <v>32.510452999999998</v>
      </c>
      <c r="S3332" s="49">
        <v>52.540310169999998</v>
      </c>
      <c r="T3332" s="49">
        <v>26.195472578768484</v>
      </c>
      <c r="U3332" s="49" t="s">
        <v>2146</v>
      </c>
      <c r="V3332" s="49">
        <v>0.40628822170719731</v>
      </c>
      <c r="W3332" s="49">
        <v>1.4636172159581</v>
      </c>
      <c r="X3332" s="49">
        <v>2.8030328200558698</v>
      </c>
      <c r="Y3332" s="49">
        <v>43.290577316265697</v>
      </c>
      <c r="Z3332" s="49">
        <v>0.42787999999999998</v>
      </c>
      <c r="AA3332" s="49">
        <v>144.40234570000001</v>
      </c>
      <c r="AB3332" s="49">
        <v>1.7927415840000001</v>
      </c>
      <c r="AC3332" s="51">
        <v>0.62276563761027282</v>
      </c>
      <c r="AD3332" s="53">
        <v>73604.45</v>
      </c>
      <c r="AE3332" s="51">
        <v>26.396980846945951</v>
      </c>
      <c r="AF3332" s="51">
        <v>69.975016803147923</v>
      </c>
      <c r="AG3332" s="51">
        <v>10.337975924199702</v>
      </c>
      <c r="AH3332" s="51">
        <v>0.23025523600467429</v>
      </c>
      <c r="AI3332" s="51">
        <v>0.14773809848852559</v>
      </c>
      <c r="AJ3332" s="51">
        <v>4.1908088602794429E-2</v>
      </c>
      <c r="AK3332" s="51">
        <v>92.34659553376801</v>
      </c>
      <c r="AL3332" s="51">
        <v>54.827261453639593</v>
      </c>
      <c r="AM3332" s="51">
        <v>129.86592961389644</v>
      </c>
    </row>
    <row r="3333" spans="1:39">
      <c r="A3333" t="s">
        <v>6809</v>
      </c>
      <c r="B3333">
        <v>8</v>
      </c>
      <c r="C3333" t="s">
        <v>6810</v>
      </c>
      <c r="D3333" t="s">
        <v>6153</v>
      </c>
      <c r="E3333" t="s">
        <v>137</v>
      </c>
      <c r="F3333" t="s">
        <v>138</v>
      </c>
      <c r="G3333" t="s">
        <v>139</v>
      </c>
      <c r="H3333" t="s">
        <v>140</v>
      </c>
      <c r="I3333" t="s">
        <v>10</v>
      </c>
      <c r="J3333" t="s">
        <v>6154</v>
      </c>
      <c r="K3333">
        <v>48</v>
      </c>
      <c r="L3333">
        <v>16204631</v>
      </c>
      <c r="M3333" t="s">
        <v>2145</v>
      </c>
      <c r="N3333">
        <v>329</v>
      </c>
      <c r="O3333">
        <v>1948876.9549333241</v>
      </c>
      <c r="P3333" s="49" t="s">
        <v>33</v>
      </c>
      <c r="Q3333" s="49">
        <v>7360445</v>
      </c>
      <c r="R3333" s="49">
        <v>32.510452999999998</v>
      </c>
      <c r="S3333" s="49">
        <v>52.540310169999998</v>
      </c>
      <c r="T3333" s="49">
        <v>26.195472578768484</v>
      </c>
      <c r="U3333" s="49" t="s">
        <v>2146</v>
      </c>
      <c r="V3333" s="49">
        <v>0.40628822170719731</v>
      </c>
      <c r="W3333" s="49">
        <v>1.4636172159581</v>
      </c>
      <c r="X3333" s="49">
        <v>2.8030328200558698</v>
      </c>
      <c r="Y3333" s="49">
        <v>43.290577316265697</v>
      </c>
      <c r="Z3333" s="49">
        <v>0.42787999999999998</v>
      </c>
      <c r="AA3333" s="49">
        <v>144.40234570000001</v>
      </c>
      <c r="AB3333" s="49">
        <v>1.7927415840000001</v>
      </c>
      <c r="AC3333" s="51">
        <v>0.62276563761027282</v>
      </c>
      <c r="AD3333" s="53">
        <v>73604.45</v>
      </c>
      <c r="AE3333" s="51">
        <v>26.477705559016123</v>
      </c>
      <c r="AF3333" s="51">
        <v>70.189007680221764</v>
      </c>
      <c r="AG3333" s="51">
        <v>10.387294206897376</v>
      </c>
      <c r="AH3333" s="51">
        <v>0.23046908995403906</v>
      </c>
      <c r="AI3333" s="51">
        <v>0.1479903271210424</v>
      </c>
      <c r="AJ3333" s="51">
        <v>4.1908088602794429E-2</v>
      </c>
      <c r="AK3333" s="51">
        <v>92.5042559866056</v>
      </c>
      <c r="AL3333" s="51">
        <v>54.920866321460245</v>
      </c>
      <c r="AM3333" s="51">
        <v>130.08764565175096</v>
      </c>
    </row>
    <row r="3334" spans="1:39">
      <c r="A3334" t="s">
        <v>6811</v>
      </c>
      <c r="B3334">
        <v>8</v>
      </c>
      <c r="C3334" t="s">
        <v>6812</v>
      </c>
      <c r="D3334" t="s">
        <v>6153</v>
      </c>
      <c r="E3334" t="s">
        <v>137</v>
      </c>
      <c r="F3334" t="s">
        <v>138</v>
      </c>
      <c r="G3334" t="s">
        <v>139</v>
      </c>
      <c r="H3334" t="s">
        <v>140</v>
      </c>
      <c r="I3334" t="s">
        <v>10</v>
      </c>
      <c r="J3334" t="s">
        <v>6154</v>
      </c>
      <c r="K3334">
        <v>48</v>
      </c>
      <c r="L3334">
        <v>16204631</v>
      </c>
      <c r="M3334" t="s">
        <v>2145</v>
      </c>
      <c r="N3334">
        <v>330</v>
      </c>
      <c r="O3334">
        <v>1954818.6529666574</v>
      </c>
      <c r="P3334" s="49" t="s">
        <v>33</v>
      </c>
      <c r="Q3334" s="49">
        <v>7360445</v>
      </c>
      <c r="R3334" s="49">
        <v>32.510452999999998</v>
      </c>
      <c r="S3334" s="49">
        <v>52.540310169999998</v>
      </c>
      <c r="T3334" s="49">
        <v>26.195472578768484</v>
      </c>
      <c r="U3334" s="49" t="s">
        <v>2146</v>
      </c>
      <c r="V3334" s="49">
        <v>0.40628822170719731</v>
      </c>
      <c r="W3334" s="49">
        <v>1.4636172159581</v>
      </c>
      <c r="X3334" s="49">
        <v>2.8030328200558698</v>
      </c>
      <c r="Y3334" s="49">
        <v>43.290577316265697</v>
      </c>
      <c r="Z3334" s="49">
        <v>0.42787999999999998</v>
      </c>
      <c r="AA3334" s="49">
        <v>144.40234570000001</v>
      </c>
      <c r="AB3334" s="49">
        <v>1.7927415840000001</v>
      </c>
      <c r="AC3334" s="51">
        <v>0.62276563761027282</v>
      </c>
      <c r="AD3334" s="53">
        <v>73604.45</v>
      </c>
      <c r="AE3334" s="51">
        <v>26.558430271086294</v>
      </c>
      <c r="AF3334" s="51">
        <v>70.402998557295618</v>
      </c>
      <c r="AG3334" s="51">
        <v>10.436657751070701</v>
      </c>
      <c r="AH3334" s="51">
        <v>0.2306806011935168</v>
      </c>
      <c r="AI3334" s="51">
        <v>0.14824166534010769</v>
      </c>
      <c r="AJ3334" s="51">
        <v>4.1908088602794429E-2</v>
      </c>
      <c r="AK3334" s="51">
        <v>92.661359869054721</v>
      </c>
      <c r="AL3334" s="51">
        <v>55.014140746885822</v>
      </c>
      <c r="AM3334" s="51">
        <v>130.30857899122364</v>
      </c>
    </row>
    <row r="3335" spans="1:39">
      <c r="A3335" t="s">
        <v>6813</v>
      </c>
      <c r="B3335">
        <v>8</v>
      </c>
      <c r="C3335" t="s">
        <v>6814</v>
      </c>
      <c r="D3335" t="s">
        <v>6153</v>
      </c>
      <c r="E3335" t="s">
        <v>137</v>
      </c>
      <c r="F3335" t="s">
        <v>138</v>
      </c>
      <c r="G3335" t="s">
        <v>139</v>
      </c>
      <c r="H3335" t="s">
        <v>140</v>
      </c>
      <c r="I3335" t="s">
        <v>10</v>
      </c>
      <c r="J3335" t="s">
        <v>6154</v>
      </c>
      <c r="K3335">
        <v>48</v>
      </c>
      <c r="L3335">
        <v>16204631</v>
      </c>
      <c r="M3335" t="s">
        <v>2145</v>
      </c>
      <c r="N3335">
        <v>331</v>
      </c>
      <c r="O3335">
        <v>1960760.3509999907</v>
      </c>
      <c r="P3335" s="49" t="s">
        <v>33</v>
      </c>
      <c r="Q3335" s="49">
        <v>7360445</v>
      </c>
      <c r="R3335" s="49">
        <v>32.510452999999998</v>
      </c>
      <c r="S3335" s="49">
        <v>52.540310169999998</v>
      </c>
      <c r="T3335" s="49">
        <v>26.195472578768484</v>
      </c>
      <c r="U3335" s="49" t="s">
        <v>2146</v>
      </c>
      <c r="V3335" s="49">
        <v>0.40628822170719731</v>
      </c>
      <c r="W3335" s="49">
        <v>1.4636172159581</v>
      </c>
      <c r="X3335" s="49">
        <v>2.8030328200558698</v>
      </c>
      <c r="Y3335" s="49">
        <v>43.290577316265697</v>
      </c>
      <c r="Z3335" s="49">
        <v>0.42787999999999998</v>
      </c>
      <c r="AA3335" s="49">
        <v>144.40234570000001</v>
      </c>
      <c r="AB3335" s="49">
        <v>1.7927415840000001</v>
      </c>
      <c r="AC3335" s="51">
        <v>0.62276563761027282</v>
      </c>
      <c r="AD3335" s="53">
        <v>73604.45</v>
      </c>
      <c r="AE3335" s="51">
        <v>26.639154983156462</v>
      </c>
      <c r="AF3335" s="51">
        <v>70.616989434369458</v>
      </c>
      <c r="AG3335" s="51">
        <v>10.486066056276456</v>
      </c>
      <c r="AH3335" s="51">
        <v>0.23088977381361228</v>
      </c>
      <c r="AI3335" s="51">
        <v>0.14849211415366376</v>
      </c>
      <c r="AJ3335" s="51">
        <v>4.1908088602794429E-2</v>
      </c>
      <c r="AK3335" s="51">
        <v>92.817907811149496</v>
      </c>
      <c r="AL3335" s="51">
        <v>55.107085103974995</v>
      </c>
      <c r="AM3335" s="51">
        <v>130.52873051832404</v>
      </c>
    </row>
    <row r="3336" spans="1:39">
      <c r="A3336" t="s">
        <v>6815</v>
      </c>
      <c r="B3336">
        <v>8</v>
      </c>
      <c r="C3336" t="s">
        <v>6816</v>
      </c>
      <c r="D3336" t="s">
        <v>6153</v>
      </c>
      <c r="E3336" t="s">
        <v>137</v>
      </c>
      <c r="F3336" t="s">
        <v>138</v>
      </c>
      <c r="G3336" t="s">
        <v>139</v>
      </c>
      <c r="H3336" t="s">
        <v>140</v>
      </c>
      <c r="I3336" t="s">
        <v>10</v>
      </c>
      <c r="J3336" t="s">
        <v>6154</v>
      </c>
      <c r="K3336">
        <v>48</v>
      </c>
      <c r="L3336">
        <v>16204631</v>
      </c>
      <c r="M3336" t="s">
        <v>2145</v>
      </c>
      <c r="N3336">
        <v>332</v>
      </c>
      <c r="O3336">
        <v>1966702.049033324</v>
      </c>
      <c r="P3336" s="49" t="s">
        <v>33</v>
      </c>
      <c r="Q3336" s="49">
        <v>7360445</v>
      </c>
      <c r="R3336" s="49">
        <v>32.510452999999998</v>
      </c>
      <c r="S3336" s="49">
        <v>52.540310169999998</v>
      </c>
      <c r="T3336" s="49">
        <v>26.195472578768484</v>
      </c>
      <c r="U3336" s="49" t="s">
        <v>2146</v>
      </c>
      <c r="V3336" s="49">
        <v>0.40628822170719731</v>
      </c>
      <c r="W3336" s="49">
        <v>1.4636172159581</v>
      </c>
      <c r="X3336" s="49">
        <v>2.8030328200558698</v>
      </c>
      <c r="Y3336" s="49">
        <v>43.290577316265697</v>
      </c>
      <c r="Z3336" s="49">
        <v>0.42787999999999998</v>
      </c>
      <c r="AA3336" s="49">
        <v>144.40234570000001</v>
      </c>
      <c r="AB3336" s="49">
        <v>1.7927415840000001</v>
      </c>
      <c r="AC3336" s="51">
        <v>0.62276563761027282</v>
      </c>
      <c r="AD3336" s="53">
        <v>73604.45</v>
      </c>
      <c r="AE3336" s="51">
        <v>26.719879695226634</v>
      </c>
      <c r="AF3336" s="51">
        <v>70.830980311443298</v>
      </c>
      <c r="AG3336" s="51">
        <v>10.535518622949828</v>
      </c>
      <c r="AH3336" s="51">
        <v>0.23109661191915032</v>
      </c>
      <c r="AI3336" s="51">
        <v>0.14874167456987367</v>
      </c>
      <c r="AJ3336" s="51">
        <v>4.1908088602794429E-2</v>
      </c>
      <c r="AK3336" s="51">
        <v>92.973900443062021</v>
      </c>
      <c r="AL3336" s="51">
        <v>55.199699766868349</v>
      </c>
      <c r="AM3336" s="51">
        <v>130.74810111925569</v>
      </c>
    </row>
    <row r="3337" spans="1:39">
      <c r="A3337" t="s">
        <v>6817</v>
      </c>
      <c r="B3337">
        <v>8</v>
      </c>
      <c r="C3337" t="s">
        <v>6818</v>
      </c>
      <c r="D3337" t="s">
        <v>6153</v>
      </c>
      <c r="E3337" t="s">
        <v>137</v>
      </c>
      <c r="F3337" t="s">
        <v>138</v>
      </c>
      <c r="G3337" t="s">
        <v>139</v>
      </c>
      <c r="H3337" t="s">
        <v>140</v>
      </c>
      <c r="I3337" t="s">
        <v>10</v>
      </c>
      <c r="J3337" t="s">
        <v>6154</v>
      </c>
      <c r="K3337">
        <v>48</v>
      </c>
      <c r="L3337">
        <v>16204631</v>
      </c>
      <c r="M3337" t="s">
        <v>2145</v>
      </c>
      <c r="N3337">
        <v>333</v>
      </c>
      <c r="O3337">
        <v>1972643.7470666573</v>
      </c>
      <c r="P3337" s="49" t="s">
        <v>33</v>
      </c>
      <c r="Q3337" s="49">
        <v>7360445</v>
      </c>
      <c r="R3337" s="49">
        <v>32.510452999999998</v>
      </c>
      <c r="S3337" s="49">
        <v>52.540310169999998</v>
      </c>
      <c r="T3337" s="49">
        <v>26.195472578768484</v>
      </c>
      <c r="U3337" s="49" t="s">
        <v>2146</v>
      </c>
      <c r="V3337" s="49">
        <v>0.40628822170719731</v>
      </c>
      <c r="W3337" s="49">
        <v>1.4636172159581</v>
      </c>
      <c r="X3337" s="49">
        <v>2.8030328200558698</v>
      </c>
      <c r="Y3337" s="49">
        <v>43.290577316265697</v>
      </c>
      <c r="Z3337" s="49">
        <v>0.42787999999999998</v>
      </c>
      <c r="AA3337" s="49">
        <v>144.40234570000001</v>
      </c>
      <c r="AB3337" s="49">
        <v>1.7927415840000001</v>
      </c>
      <c r="AC3337" s="51">
        <v>0.62276563761027282</v>
      </c>
      <c r="AD3337" s="53">
        <v>73604.45</v>
      </c>
      <c r="AE3337" s="51">
        <v>26.800604407296806</v>
      </c>
      <c r="AF3337" s="51">
        <v>71.044971188517152</v>
      </c>
      <c r="AG3337" s="51">
        <v>10.585014952407377</v>
      </c>
      <c r="AH3337" s="51">
        <v>0.23130111962888114</v>
      </c>
      <c r="AI3337" s="51">
        <v>0.14899034759715984</v>
      </c>
      <c r="AJ3337" s="51">
        <v>4.1908088602794429E-2</v>
      </c>
      <c r="AK3337" s="51">
        <v>93.129338395126481</v>
      </c>
      <c r="AL3337" s="51">
        <v>55.291985109802731</v>
      </c>
      <c r="AM3337" s="51">
        <v>130.96669168045025</v>
      </c>
    </row>
    <row r="3338" spans="1:39">
      <c r="A3338" t="s">
        <v>6819</v>
      </c>
      <c r="B3338">
        <v>8</v>
      </c>
      <c r="C3338" t="s">
        <v>6820</v>
      </c>
      <c r="D3338" t="s">
        <v>6153</v>
      </c>
      <c r="E3338" t="s">
        <v>137</v>
      </c>
      <c r="F3338" t="s">
        <v>138</v>
      </c>
      <c r="G3338" t="s">
        <v>139</v>
      </c>
      <c r="H3338" t="s">
        <v>140</v>
      </c>
      <c r="I3338" t="s">
        <v>10</v>
      </c>
      <c r="J3338" t="s">
        <v>6154</v>
      </c>
      <c r="K3338">
        <v>48</v>
      </c>
      <c r="L3338">
        <v>16204631</v>
      </c>
      <c r="M3338" t="s">
        <v>2145</v>
      </c>
      <c r="N3338">
        <v>334</v>
      </c>
      <c r="O3338">
        <v>1978585.4450999906</v>
      </c>
      <c r="P3338" s="49" t="s">
        <v>33</v>
      </c>
      <c r="Q3338" s="49">
        <v>7360445</v>
      </c>
      <c r="R3338" s="49">
        <v>32.510452999999998</v>
      </c>
      <c r="S3338" s="49">
        <v>52.540310169999998</v>
      </c>
      <c r="T3338" s="49">
        <v>26.195472578768484</v>
      </c>
      <c r="U3338" s="49" t="s">
        <v>2146</v>
      </c>
      <c r="V3338" s="49">
        <v>0.40628822170719731</v>
      </c>
      <c r="W3338" s="49">
        <v>1.4636172159581</v>
      </c>
      <c r="X3338" s="49">
        <v>2.8030328200558698</v>
      </c>
      <c r="Y3338" s="49">
        <v>43.290577316265697</v>
      </c>
      <c r="Z3338" s="49">
        <v>0.42787999999999998</v>
      </c>
      <c r="AA3338" s="49">
        <v>144.40234570000001</v>
      </c>
      <c r="AB3338" s="49">
        <v>1.7927415840000001</v>
      </c>
      <c r="AC3338" s="51">
        <v>0.62276563761027282</v>
      </c>
      <c r="AD3338" s="53">
        <v>73604.45</v>
      </c>
      <c r="AE3338" s="51">
        <v>26.881329119366978</v>
      </c>
      <c r="AF3338" s="51">
        <v>71.258962065591007</v>
      </c>
      <c r="AG3338" s="51">
        <v>10.634554546850103</v>
      </c>
      <c r="AH3338" s="51">
        <v>0.23150330107590505</v>
      </c>
      <c r="AI3338" s="51">
        <v>0.14923813424424318</v>
      </c>
      <c r="AJ3338" s="51">
        <v>4.1908088602794429E-2</v>
      </c>
      <c r="AK3338" s="51">
        <v>93.284222297863664</v>
      </c>
      <c r="AL3338" s="51">
        <v>55.383941507125755</v>
      </c>
      <c r="AM3338" s="51">
        <v>131.18450308860159</v>
      </c>
    </row>
    <row r="3339" spans="1:39">
      <c r="A3339" t="s">
        <v>6821</v>
      </c>
      <c r="B3339">
        <v>8</v>
      </c>
      <c r="C3339" t="s">
        <v>6822</v>
      </c>
      <c r="D3339" t="s">
        <v>6153</v>
      </c>
      <c r="E3339" t="s">
        <v>137</v>
      </c>
      <c r="F3339" t="s">
        <v>138</v>
      </c>
      <c r="G3339" t="s">
        <v>139</v>
      </c>
      <c r="H3339" t="s">
        <v>140</v>
      </c>
      <c r="I3339" t="s">
        <v>10</v>
      </c>
      <c r="J3339" t="s">
        <v>6154</v>
      </c>
      <c r="K3339">
        <v>48</v>
      </c>
      <c r="L3339">
        <v>16204631</v>
      </c>
      <c r="M3339" t="s">
        <v>2145</v>
      </c>
      <c r="N3339">
        <v>335</v>
      </c>
      <c r="O3339">
        <v>1984527.1431333239</v>
      </c>
      <c r="P3339" s="49" t="s">
        <v>33</v>
      </c>
      <c r="Q3339" s="49">
        <v>7360445</v>
      </c>
      <c r="R3339" s="49">
        <v>32.510452999999998</v>
      </c>
      <c r="S3339" s="49">
        <v>52.540310169999998</v>
      </c>
      <c r="T3339" s="49">
        <v>26.195472578768484</v>
      </c>
      <c r="U3339" s="49" t="s">
        <v>2146</v>
      </c>
      <c r="V3339" s="49">
        <v>0.40628822170719731</v>
      </c>
      <c r="W3339" s="49">
        <v>1.4636172159581</v>
      </c>
      <c r="X3339" s="49">
        <v>2.8030328200558698</v>
      </c>
      <c r="Y3339" s="49">
        <v>43.290577316265697</v>
      </c>
      <c r="Z3339" s="49">
        <v>0.42787999999999998</v>
      </c>
      <c r="AA3339" s="49">
        <v>144.40234570000001</v>
      </c>
      <c r="AB3339" s="49">
        <v>1.7927415840000001</v>
      </c>
      <c r="AC3339" s="51">
        <v>0.62276563761027282</v>
      </c>
      <c r="AD3339" s="53">
        <v>73604.45</v>
      </c>
      <c r="AE3339" s="51">
        <v>26.962053831437146</v>
      </c>
      <c r="AF3339" s="51">
        <v>71.472952942664833</v>
      </c>
      <c r="AG3339" s="51">
        <v>10.684136909366476</v>
      </c>
      <c r="AH3339" s="51">
        <v>0.23170316040747702</v>
      </c>
      <c r="AI3339" s="51">
        <v>0.14948503552018097</v>
      </c>
      <c r="AJ3339" s="51">
        <v>4.1908088602794429E-2</v>
      </c>
      <c r="AK3339" s="51">
        <v>93.438552782004621</v>
      </c>
      <c r="AL3339" s="51">
        <v>55.475569333309871</v>
      </c>
      <c r="AM3339" s="51">
        <v>131.40153623069938</v>
      </c>
    </row>
    <row r="3340" spans="1:39">
      <c r="A3340" t="s">
        <v>6823</v>
      </c>
      <c r="B3340">
        <v>8</v>
      </c>
      <c r="C3340" t="s">
        <v>6824</v>
      </c>
      <c r="D3340" t="s">
        <v>6153</v>
      </c>
      <c r="E3340" t="s">
        <v>137</v>
      </c>
      <c r="F3340" t="s">
        <v>138</v>
      </c>
      <c r="G3340" t="s">
        <v>139</v>
      </c>
      <c r="H3340" t="s">
        <v>140</v>
      </c>
      <c r="I3340" t="s">
        <v>10</v>
      </c>
      <c r="J3340" t="s">
        <v>6154</v>
      </c>
      <c r="K3340">
        <v>48</v>
      </c>
      <c r="L3340">
        <v>16204631</v>
      </c>
      <c r="M3340" t="s">
        <v>2145</v>
      </c>
      <c r="N3340">
        <v>336</v>
      </c>
      <c r="O3340">
        <v>1990468.8411666572</v>
      </c>
      <c r="P3340" s="49" t="s">
        <v>33</v>
      </c>
      <c r="Q3340" s="49">
        <v>7360445</v>
      </c>
      <c r="R3340" s="49">
        <v>32.510452999999998</v>
      </c>
      <c r="S3340" s="49">
        <v>52.540310169999998</v>
      </c>
      <c r="T3340" s="49">
        <v>26.195472578768484</v>
      </c>
      <c r="U3340" s="49" t="s">
        <v>2146</v>
      </c>
      <c r="V3340" s="49">
        <v>0.40628822170719731</v>
      </c>
      <c r="W3340" s="49">
        <v>1.4636172159581</v>
      </c>
      <c r="X3340" s="49">
        <v>2.8030328200558698</v>
      </c>
      <c r="Y3340" s="49">
        <v>43.290577316265697</v>
      </c>
      <c r="Z3340" s="49">
        <v>0.42787999999999998</v>
      </c>
      <c r="AA3340" s="49">
        <v>144.40234570000001</v>
      </c>
      <c r="AB3340" s="49">
        <v>1.7927415840000001</v>
      </c>
      <c r="AC3340" s="51">
        <v>0.62276563761027282</v>
      </c>
      <c r="AD3340" s="53">
        <v>73604.45</v>
      </c>
      <c r="AE3340" s="51">
        <v>27.042778543507318</v>
      </c>
      <c r="AF3340" s="51">
        <v>71.686943819738687</v>
      </c>
      <c r="AG3340" s="51">
        <v>10.733761543935458</v>
      </c>
      <c r="AH3340" s="51">
        <v>0.23190070178484781</v>
      </c>
      <c r="AI3340" s="51">
        <v>0.14973105243440388</v>
      </c>
      <c r="AJ3340" s="51">
        <v>4.1908088602794429E-2</v>
      </c>
      <c r="AK3340" s="51">
        <v>93.592330478513773</v>
      </c>
      <c r="AL3340" s="51">
        <v>55.56686896296609</v>
      </c>
      <c r="AM3340" s="51">
        <v>131.61779199406146</v>
      </c>
    </row>
    <row r="3341" spans="1:39">
      <c r="A3341" t="s">
        <v>6825</v>
      </c>
      <c r="B3341">
        <v>8</v>
      </c>
      <c r="C3341" t="s">
        <v>6826</v>
      </c>
      <c r="D3341" t="s">
        <v>6153</v>
      </c>
      <c r="E3341" t="s">
        <v>137</v>
      </c>
      <c r="F3341" t="s">
        <v>138</v>
      </c>
      <c r="G3341" t="s">
        <v>139</v>
      </c>
      <c r="H3341" t="s">
        <v>140</v>
      </c>
      <c r="I3341" t="s">
        <v>10</v>
      </c>
      <c r="J3341" t="s">
        <v>6154</v>
      </c>
      <c r="K3341">
        <v>48</v>
      </c>
      <c r="L3341">
        <v>16204631</v>
      </c>
      <c r="M3341" t="s">
        <v>2145</v>
      </c>
      <c r="N3341">
        <v>337</v>
      </c>
      <c r="O3341">
        <v>1996410.5391999905</v>
      </c>
      <c r="P3341" s="49" t="s">
        <v>33</v>
      </c>
      <c r="Q3341" s="49">
        <v>7360445</v>
      </c>
      <c r="R3341" s="49">
        <v>32.510452999999998</v>
      </c>
      <c r="S3341" s="49">
        <v>52.540310169999998</v>
      </c>
      <c r="T3341" s="49">
        <v>26.195472578768484</v>
      </c>
      <c r="U3341" s="49" t="s">
        <v>2146</v>
      </c>
      <c r="V3341" s="49">
        <v>0.40628822170719731</v>
      </c>
      <c r="W3341" s="49">
        <v>1.4636172159581</v>
      </c>
      <c r="X3341" s="49">
        <v>2.8030328200558698</v>
      </c>
      <c r="Y3341" s="49">
        <v>43.290577316265697</v>
      </c>
      <c r="Z3341" s="49">
        <v>0.42787999999999998</v>
      </c>
      <c r="AA3341" s="49">
        <v>144.40234570000001</v>
      </c>
      <c r="AB3341" s="49">
        <v>1.7927415840000001</v>
      </c>
      <c r="AC3341" s="51">
        <v>0.62276563761027282</v>
      </c>
      <c r="AD3341" s="53">
        <v>73604.45</v>
      </c>
      <c r="AE3341" s="51">
        <v>27.123503255577489</v>
      </c>
      <c r="AF3341" s="51">
        <v>71.900934696812541</v>
      </c>
      <c r="AG3341" s="51">
        <v>10.783427955429495</v>
      </c>
      <c r="AH3341" s="51">
        <v>0.23209592938345677</v>
      </c>
      <c r="AI3341" s="51">
        <v>0.14997618599675225</v>
      </c>
      <c r="AJ3341" s="51">
        <v>4.1908088602794429E-2</v>
      </c>
      <c r="AK3341" s="51">
        <v>93.745556018611651</v>
      </c>
      <c r="AL3341" s="51">
        <v>55.657840770857476</v>
      </c>
      <c r="AM3341" s="51">
        <v>131.83327126636584</v>
      </c>
    </row>
    <row r="3342" spans="1:39">
      <c r="A3342" t="s">
        <v>6827</v>
      </c>
      <c r="B3342">
        <v>8</v>
      </c>
      <c r="C3342" t="s">
        <v>6828</v>
      </c>
      <c r="D3342" t="s">
        <v>6153</v>
      </c>
      <c r="E3342" t="s">
        <v>137</v>
      </c>
      <c r="F3342" t="s">
        <v>138</v>
      </c>
      <c r="G3342" t="s">
        <v>139</v>
      </c>
      <c r="H3342" t="s">
        <v>140</v>
      </c>
      <c r="I3342" t="s">
        <v>10</v>
      </c>
      <c r="J3342" t="s">
        <v>6154</v>
      </c>
      <c r="K3342">
        <v>48</v>
      </c>
      <c r="L3342">
        <v>16204631</v>
      </c>
      <c r="M3342" t="s">
        <v>2145</v>
      </c>
      <c r="N3342">
        <v>338</v>
      </c>
      <c r="O3342">
        <v>2002352.2372333237</v>
      </c>
      <c r="P3342" s="49" t="s">
        <v>33</v>
      </c>
      <c r="Q3342" s="49">
        <v>7360445</v>
      </c>
      <c r="R3342" s="49">
        <v>32.510452999999998</v>
      </c>
      <c r="S3342" s="49">
        <v>52.540310169999998</v>
      </c>
      <c r="T3342" s="49">
        <v>26.195472578768484</v>
      </c>
      <c r="U3342" s="49" t="s">
        <v>2146</v>
      </c>
      <c r="V3342" s="49">
        <v>0.40628822170719731</v>
      </c>
      <c r="W3342" s="49">
        <v>1.4636172159581</v>
      </c>
      <c r="X3342" s="49">
        <v>2.8030328200558698</v>
      </c>
      <c r="Y3342" s="49">
        <v>43.290577316265697</v>
      </c>
      <c r="Z3342" s="49">
        <v>0.42787999999999998</v>
      </c>
      <c r="AA3342" s="49">
        <v>144.40234570000001</v>
      </c>
      <c r="AB3342" s="49">
        <v>1.7927415840000001</v>
      </c>
      <c r="AC3342" s="51">
        <v>0.62276563761027282</v>
      </c>
      <c r="AD3342" s="53">
        <v>73604.45</v>
      </c>
      <c r="AE3342" s="51">
        <v>27.204227967647661</v>
      </c>
      <c r="AF3342" s="51">
        <v>72.114925573886381</v>
      </c>
      <c r="AG3342" s="51">
        <v>10.833135649617564</v>
      </c>
      <c r="AH3342" s="51">
        <v>0.23228884739285541</v>
      </c>
      <c r="AI3342" s="51">
        <v>0.15022043721751219</v>
      </c>
      <c r="AJ3342" s="51">
        <v>4.1908088602794429E-2</v>
      </c>
      <c r="AK3342" s="51">
        <v>93.898230033797375</v>
      </c>
      <c r="AL3342" s="51">
        <v>55.748485131912496</v>
      </c>
      <c r="AM3342" s="51">
        <v>132.04797493568228</v>
      </c>
    </row>
    <row r="3343" spans="1:39">
      <c r="A3343" t="s">
        <v>6829</v>
      </c>
      <c r="B3343">
        <v>8</v>
      </c>
      <c r="C3343" t="s">
        <v>6830</v>
      </c>
      <c r="D3343" t="s">
        <v>6153</v>
      </c>
      <c r="E3343" t="s">
        <v>137</v>
      </c>
      <c r="F3343" t="s">
        <v>138</v>
      </c>
      <c r="G3343" t="s">
        <v>139</v>
      </c>
      <c r="H3343" t="s">
        <v>140</v>
      </c>
      <c r="I3343" t="s">
        <v>10</v>
      </c>
      <c r="J3343" t="s">
        <v>6154</v>
      </c>
      <c r="K3343">
        <v>48</v>
      </c>
      <c r="L3343">
        <v>16204631</v>
      </c>
      <c r="M3343" t="s">
        <v>2145</v>
      </c>
      <c r="N3343">
        <v>339</v>
      </c>
      <c r="O3343">
        <v>2008293.935266657</v>
      </c>
      <c r="P3343" s="49" t="s">
        <v>33</v>
      </c>
      <c r="Q3343" s="49">
        <v>7360445</v>
      </c>
      <c r="R3343" s="49">
        <v>32.510452999999998</v>
      </c>
      <c r="S3343" s="49">
        <v>52.540310169999998</v>
      </c>
      <c r="T3343" s="49">
        <v>26.195472578768484</v>
      </c>
      <c r="U3343" s="49" t="s">
        <v>2146</v>
      </c>
      <c r="V3343" s="49">
        <v>0.40628822170719731</v>
      </c>
      <c r="W3343" s="49">
        <v>1.4636172159581</v>
      </c>
      <c r="X3343" s="49">
        <v>2.8030328200558698</v>
      </c>
      <c r="Y3343" s="49">
        <v>43.290577316265697</v>
      </c>
      <c r="Z3343" s="49">
        <v>0.42787999999999998</v>
      </c>
      <c r="AA3343" s="49">
        <v>144.40234570000001</v>
      </c>
      <c r="AB3343" s="49">
        <v>1.7927415840000001</v>
      </c>
      <c r="AC3343" s="51">
        <v>0.62276563761027282</v>
      </c>
      <c r="AD3343" s="53">
        <v>73604.45</v>
      </c>
      <c r="AE3343" s="51">
        <v>27.284952679717833</v>
      </c>
      <c r="AF3343" s="51">
        <v>72.328916450960236</v>
      </c>
      <c r="AG3343" s="51">
        <v>10.882884133168151</v>
      </c>
      <c r="AH3343" s="51">
        <v>0.23247946001650172</v>
      </c>
      <c r="AI3343" s="51">
        <v>0.15046380710745005</v>
      </c>
      <c r="AJ3343" s="51">
        <v>4.1908088602794429E-2</v>
      </c>
      <c r="AK3343" s="51">
        <v>94.050353155870283</v>
      </c>
      <c r="AL3343" s="51">
        <v>55.838802421237851</v>
      </c>
      <c r="AM3343" s="51">
        <v>132.26190389050274</v>
      </c>
    </row>
    <row r="3344" spans="1:39">
      <c r="A3344" t="s">
        <v>6831</v>
      </c>
      <c r="B3344">
        <v>8</v>
      </c>
      <c r="C3344" t="s">
        <v>6832</v>
      </c>
      <c r="D3344" t="s">
        <v>6153</v>
      </c>
      <c r="E3344" t="s">
        <v>137</v>
      </c>
      <c r="F3344" t="s">
        <v>138</v>
      </c>
      <c r="G3344" t="s">
        <v>139</v>
      </c>
      <c r="H3344" t="s">
        <v>140</v>
      </c>
      <c r="I3344" t="s">
        <v>10</v>
      </c>
      <c r="J3344" t="s">
        <v>6154</v>
      </c>
      <c r="K3344">
        <v>48</v>
      </c>
      <c r="L3344">
        <v>16204631</v>
      </c>
      <c r="M3344" t="s">
        <v>2145</v>
      </c>
      <c r="N3344">
        <v>340</v>
      </c>
      <c r="O3344">
        <v>2014235.6332999903</v>
      </c>
      <c r="P3344" s="49" t="s">
        <v>33</v>
      </c>
      <c r="Q3344" s="49">
        <v>7360445</v>
      </c>
      <c r="R3344" s="49">
        <v>32.510452999999998</v>
      </c>
      <c r="S3344" s="49">
        <v>52.540310169999998</v>
      </c>
      <c r="T3344" s="49">
        <v>26.195472578768484</v>
      </c>
      <c r="U3344" s="49" t="s">
        <v>2146</v>
      </c>
      <c r="V3344" s="49">
        <v>0.40628822170719731</v>
      </c>
      <c r="W3344" s="49">
        <v>1.4636172159581</v>
      </c>
      <c r="X3344" s="49">
        <v>2.8030328200558698</v>
      </c>
      <c r="Y3344" s="49">
        <v>43.290577316265697</v>
      </c>
      <c r="Z3344" s="49">
        <v>0.42787999999999998</v>
      </c>
      <c r="AA3344" s="49">
        <v>144.40234570000001</v>
      </c>
      <c r="AB3344" s="49">
        <v>1.7927415840000001</v>
      </c>
      <c r="AC3344" s="51">
        <v>0.62276563761027282</v>
      </c>
      <c r="AD3344" s="53">
        <v>73604.45</v>
      </c>
      <c r="AE3344" s="51">
        <v>27.365677391788001</v>
      </c>
      <c r="AF3344" s="51">
        <v>72.542907328034076</v>
      </c>
      <c r="AG3344" s="51">
        <v>10.932672913652272</v>
      </c>
      <c r="AH3344" s="51">
        <v>0.232667771472057</v>
      </c>
      <c r="AI3344" s="51">
        <v>0.1507062966778471</v>
      </c>
      <c r="AJ3344" s="51">
        <v>4.1908088602794429E-2</v>
      </c>
      <c r="AK3344" s="51">
        <v>94.20192601695156</v>
      </c>
      <c r="AL3344" s="51">
        <v>55.928793014131351</v>
      </c>
      <c r="AM3344" s="51">
        <v>132.47505901977178</v>
      </c>
    </row>
    <row r="3345" spans="1:39">
      <c r="A3345" t="s">
        <v>6833</v>
      </c>
      <c r="B3345">
        <v>8</v>
      </c>
      <c r="C3345" t="s">
        <v>6834</v>
      </c>
      <c r="D3345" t="s">
        <v>6153</v>
      </c>
      <c r="E3345" t="s">
        <v>137</v>
      </c>
      <c r="F3345" t="s">
        <v>138</v>
      </c>
      <c r="G3345" t="s">
        <v>139</v>
      </c>
      <c r="H3345" t="s">
        <v>140</v>
      </c>
      <c r="I3345" t="s">
        <v>10</v>
      </c>
      <c r="J3345" t="s">
        <v>6154</v>
      </c>
      <c r="K3345">
        <v>48</v>
      </c>
      <c r="L3345">
        <v>16204631</v>
      </c>
      <c r="M3345" t="s">
        <v>2145</v>
      </c>
      <c r="N3345">
        <v>341</v>
      </c>
      <c r="O3345">
        <v>2020177.3313333236</v>
      </c>
      <c r="P3345" s="49" t="s">
        <v>33</v>
      </c>
      <c r="Q3345" s="49">
        <v>7360445</v>
      </c>
      <c r="R3345" s="49">
        <v>32.510452999999998</v>
      </c>
      <c r="S3345" s="49">
        <v>52.540310169999998</v>
      </c>
      <c r="T3345" s="49">
        <v>26.195472578768484</v>
      </c>
      <c r="U3345" s="49" t="s">
        <v>2146</v>
      </c>
      <c r="V3345" s="49">
        <v>0.40628822170719731</v>
      </c>
      <c r="W3345" s="49">
        <v>1.4636172159581</v>
      </c>
      <c r="X3345" s="49">
        <v>2.8030328200558698</v>
      </c>
      <c r="Y3345" s="49">
        <v>43.290577316265697</v>
      </c>
      <c r="Z3345" s="49">
        <v>0.42787999999999998</v>
      </c>
      <c r="AA3345" s="49">
        <v>144.40234570000001</v>
      </c>
      <c r="AB3345" s="49">
        <v>1.7927415840000001</v>
      </c>
      <c r="AC3345" s="51">
        <v>0.62276563761027282</v>
      </c>
      <c r="AD3345" s="53">
        <v>73604.45</v>
      </c>
      <c r="AE3345" s="51">
        <v>27.446402103858173</v>
      </c>
      <c r="AF3345" s="51">
        <v>72.756898205107916</v>
      </c>
      <c r="AG3345" s="51">
        <v>10.982501499546443</v>
      </c>
      <c r="AH3345" s="51">
        <v>0.23285378599096224</v>
      </c>
      <c r="AI3345" s="51">
        <v>0.15094790694053273</v>
      </c>
      <c r="AJ3345" s="51">
        <v>4.1908088602794429E-2</v>
      </c>
      <c r="AK3345" s="51">
        <v>94.352949249505002</v>
      </c>
      <c r="AL3345" s="51">
        <v>56.018457286094183</v>
      </c>
      <c r="AM3345" s="51">
        <v>132.68744121291584</v>
      </c>
    </row>
    <row r="3346" spans="1:39">
      <c r="A3346" t="s">
        <v>6835</v>
      </c>
      <c r="B3346">
        <v>8</v>
      </c>
      <c r="C3346" t="s">
        <v>6836</v>
      </c>
      <c r="D3346" t="s">
        <v>6153</v>
      </c>
      <c r="E3346" t="s">
        <v>137</v>
      </c>
      <c r="F3346" t="s">
        <v>138</v>
      </c>
      <c r="G3346" t="s">
        <v>139</v>
      </c>
      <c r="H3346" t="s">
        <v>140</v>
      </c>
      <c r="I3346" t="s">
        <v>10</v>
      </c>
      <c r="J3346" t="s">
        <v>6154</v>
      </c>
      <c r="K3346">
        <v>48</v>
      </c>
      <c r="L3346">
        <v>16204631</v>
      </c>
      <c r="M3346" t="s">
        <v>2145</v>
      </c>
      <c r="N3346">
        <v>342</v>
      </c>
      <c r="O3346">
        <v>2026119.0293666569</v>
      </c>
      <c r="P3346" s="49" t="s">
        <v>33</v>
      </c>
      <c r="Q3346" s="49">
        <v>7360445</v>
      </c>
      <c r="R3346" s="49">
        <v>32.510452999999998</v>
      </c>
      <c r="S3346" s="49">
        <v>52.540310169999998</v>
      </c>
      <c r="T3346" s="49">
        <v>26.195472578768484</v>
      </c>
      <c r="U3346" s="49" t="s">
        <v>2146</v>
      </c>
      <c r="V3346" s="49">
        <v>0.40628822170719731</v>
      </c>
      <c r="W3346" s="49">
        <v>1.4636172159581</v>
      </c>
      <c r="X3346" s="49">
        <v>2.8030328200558698</v>
      </c>
      <c r="Y3346" s="49">
        <v>43.290577316265697</v>
      </c>
      <c r="Z3346" s="49">
        <v>0.42787999999999998</v>
      </c>
      <c r="AA3346" s="49">
        <v>144.40234570000001</v>
      </c>
      <c r="AB3346" s="49">
        <v>1.7927415840000001</v>
      </c>
      <c r="AC3346" s="51">
        <v>0.62276563761027282</v>
      </c>
      <c r="AD3346" s="53">
        <v>73604.45</v>
      </c>
      <c r="AE3346" s="51">
        <v>27.527126815928344</v>
      </c>
      <c r="AF3346" s="51">
        <v>72.97088908218177</v>
      </c>
      <c r="AG3346" s="51">
        <v>11.032369400235709</v>
      </c>
      <c r="AH3346" s="51">
        <v>0.23303750781887461</v>
      </c>
      <c r="AI3346" s="51">
        <v>0.15118863890791789</v>
      </c>
      <c r="AJ3346" s="51">
        <v>4.1908088602794429E-2</v>
      </c>
      <c r="AK3346" s="51">
        <v>94.50342348635796</v>
      </c>
      <c r="AL3346" s="51">
        <v>56.107795612843397</v>
      </c>
      <c r="AM3346" s="51">
        <v>132.89905135987252</v>
      </c>
    </row>
    <row r="3347" spans="1:39">
      <c r="A3347" t="s">
        <v>6837</v>
      </c>
      <c r="B3347">
        <v>8</v>
      </c>
      <c r="C3347" t="s">
        <v>6838</v>
      </c>
      <c r="D3347" t="s">
        <v>6153</v>
      </c>
      <c r="E3347" t="s">
        <v>137</v>
      </c>
      <c r="F3347" t="s">
        <v>138</v>
      </c>
      <c r="G3347" t="s">
        <v>139</v>
      </c>
      <c r="H3347" t="s">
        <v>140</v>
      </c>
      <c r="I3347" t="s">
        <v>10</v>
      </c>
      <c r="J3347" t="s">
        <v>6154</v>
      </c>
      <c r="K3347">
        <v>48</v>
      </c>
      <c r="L3347">
        <v>16204631</v>
      </c>
      <c r="M3347" t="s">
        <v>2145</v>
      </c>
      <c r="N3347">
        <v>343</v>
      </c>
      <c r="O3347">
        <v>2032060.7273999902</v>
      </c>
      <c r="P3347" s="49" t="s">
        <v>33</v>
      </c>
      <c r="Q3347" s="49">
        <v>7360445</v>
      </c>
      <c r="R3347" s="49">
        <v>32.510452999999998</v>
      </c>
      <c r="S3347" s="49">
        <v>52.540310169999998</v>
      </c>
      <c r="T3347" s="49">
        <v>26.195472578768484</v>
      </c>
      <c r="U3347" s="49" t="s">
        <v>2146</v>
      </c>
      <c r="V3347" s="49">
        <v>0.40628822170719731</v>
      </c>
      <c r="W3347" s="49">
        <v>1.4636172159581</v>
      </c>
      <c r="X3347" s="49">
        <v>2.8030328200558698</v>
      </c>
      <c r="Y3347" s="49">
        <v>43.290577316265697</v>
      </c>
      <c r="Z3347" s="49">
        <v>0.42787999999999998</v>
      </c>
      <c r="AA3347" s="49">
        <v>144.40234570000001</v>
      </c>
      <c r="AB3347" s="49">
        <v>1.7927415840000001</v>
      </c>
      <c r="AC3347" s="51">
        <v>0.62276563761027282</v>
      </c>
      <c r="AD3347" s="53">
        <v>73604.45</v>
      </c>
      <c r="AE3347" s="51">
        <v>27.607851527998516</v>
      </c>
      <c r="AF3347" s="51">
        <v>73.184879959255625</v>
      </c>
      <c r="AG3347" s="51">
        <v>11.082276126016575</v>
      </c>
      <c r="AH3347" s="51">
        <v>0.23321894121515421</v>
      </c>
      <c r="AI3347" s="51">
        <v>0.15142849359302679</v>
      </c>
      <c r="AJ3347" s="51">
        <v>4.1908088602794429E-2</v>
      </c>
      <c r="AK3347" s="51">
        <v>94.653349360721037</v>
      </c>
      <c r="AL3347" s="51">
        <v>56.196808370323602</v>
      </c>
      <c r="AM3347" s="51">
        <v>133.10989035111848</v>
      </c>
    </row>
    <row r="3348" spans="1:39">
      <c r="A3348" t="s">
        <v>6839</v>
      </c>
      <c r="B3348">
        <v>8</v>
      </c>
      <c r="C3348" t="s">
        <v>6840</v>
      </c>
      <c r="D3348" t="s">
        <v>6153</v>
      </c>
      <c r="E3348" t="s">
        <v>137</v>
      </c>
      <c r="F3348" t="s">
        <v>138</v>
      </c>
      <c r="G3348" t="s">
        <v>139</v>
      </c>
      <c r="H3348" t="s">
        <v>140</v>
      </c>
      <c r="I3348" t="s">
        <v>10</v>
      </c>
      <c r="J3348" t="s">
        <v>6154</v>
      </c>
      <c r="K3348">
        <v>48</v>
      </c>
      <c r="L3348">
        <v>16204631</v>
      </c>
      <c r="M3348" t="s">
        <v>2145</v>
      </c>
      <c r="N3348">
        <v>344</v>
      </c>
      <c r="O3348">
        <v>2038002.4254333235</v>
      </c>
      <c r="P3348" s="49" t="s">
        <v>33</v>
      </c>
      <c r="Q3348" s="49">
        <v>7360445</v>
      </c>
      <c r="R3348" s="49">
        <v>32.510452999999998</v>
      </c>
      <c r="S3348" s="49">
        <v>52.540310169999998</v>
      </c>
      <c r="T3348" s="49">
        <v>26.195472578768484</v>
      </c>
      <c r="U3348" s="49" t="s">
        <v>2146</v>
      </c>
      <c r="V3348" s="49">
        <v>0.40628822170719731</v>
      </c>
      <c r="W3348" s="49">
        <v>1.4636172159581</v>
      </c>
      <c r="X3348" s="49">
        <v>2.8030328200558698</v>
      </c>
      <c r="Y3348" s="49">
        <v>43.290577316265697</v>
      </c>
      <c r="Z3348" s="49">
        <v>0.42787999999999998</v>
      </c>
      <c r="AA3348" s="49">
        <v>144.40234570000001</v>
      </c>
      <c r="AB3348" s="49">
        <v>1.7927415840000001</v>
      </c>
      <c r="AC3348" s="51">
        <v>0.62276563761027282</v>
      </c>
      <c r="AD3348" s="53">
        <v>73604.45</v>
      </c>
      <c r="AE3348" s="51">
        <v>27.688576240068684</v>
      </c>
      <c r="AF3348" s="51">
        <v>73.398870836329451</v>
      </c>
      <c r="AG3348" s="51">
        <v>11.132221188100015</v>
      </c>
      <c r="AH3348" s="51">
        <v>0.23339809045321602</v>
      </c>
      <c r="AI3348" s="51">
        <v>0.15166747200952876</v>
      </c>
      <c r="AJ3348" s="51">
        <v>4.1908088602794429E-2</v>
      </c>
      <c r="AK3348" s="51">
        <v>94.802727506208143</v>
      </c>
      <c r="AL3348" s="51">
        <v>56.285495934718838</v>
      </c>
      <c r="AM3348" s="51">
        <v>133.31995907769746</v>
      </c>
    </row>
    <row r="3349" spans="1:39">
      <c r="A3349" t="s">
        <v>6841</v>
      </c>
      <c r="B3349">
        <v>8</v>
      </c>
      <c r="C3349" t="s">
        <v>6842</v>
      </c>
      <c r="D3349" t="s">
        <v>6153</v>
      </c>
      <c r="E3349" t="s">
        <v>137</v>
      </c>
      <c r="F3349" t="s">
        <v>138</v>
      </c>
      <c r="G3349" t="s">
        <v>139</v>
      </c>
      <c r="H3349" t="s">
        <v>140</v>
      </c>
      <c r="I3349" t="s">
        <v>10</v>
      </c>
      <c r="J3349" t="s">
        <v>6154</v>
      </c>
      <c r="K3349">
        <v>48</v>
      </c>
      <c r="L3349">
        <v>16204631</v>
      </c>
      <c r="M3349" t="s">
        <v>2145</v>
      </c>
      <c r="N3349">
        <v>345</v>
      </c>
      <c r="O3349">
        <v>2043944.1234666568</v>
      </c>
      <c r="P3349" s="49" t="s">
        <v>33</v>
      </c>
      <c r="Q3349" s="49">
        <v>7360445</v>
      </c>
      <c r="R3349" s="49">
        <v>32.510452999999998</v>
      </c>
      <c r="S3349" s="49">
        <v>52.540310169999998</v>
      </c>
      <c r="T3349" s="49">
        <v>26.195472578768484</v>
      </c>
      <c r="U3349" s="49" t="s">
        <v>2146</v>
      </c>
      <c r="V3349" s="49">
        <v>0.40628822170719731</v>
      </c>
      <c r="W3349" s="49">
        <v>1.4636172159581</v>
      </c>
      <c r="X3349" s="49">
        <v>2.8030328200558698</v>
      </c>
      <c r="Y3349" s="49">
        <v>43.290577316265697</v>
      </c>
      <c r="Z3349" s="49">
        <v>0.42787999999999998</v>
      </c>
      <c r="AA3349" s="49">
        <v>144.40234570000001</v>
      </c>
      <c r="AB3349" s="49">
        <v>1.7927415840000001</v>
      </c>
      <c r="AC3349" s="51">
        <v>0.62276563761027282</v>
      </c>
      <c r="AD3349" s="53">
        <v>73604.45</v>
      </c>
      <c r="AE3349" s="51">
        <v>27.769300952138856</v>
      </c>
      <c r="AF3349" s="51">
        <v>73.612861713403305</v>
      </c>
      <c r="AG3349" s="51">
        <v>11.182204098614445</v>
      </c>
      <c r="AH3349" s="51">
        <v>0.23357495982027085</v>
      </c>
      <c r="AI3349" s="51">
        <v>0.15190557517176931</v>
      </c>
      <c r="AJ3349" s="51">
        <v>4.1908088602794429E-2</v>
      </c>
      <c r="AK3349" s="51">
        <v>94.951558556855829</v>
      </c>
      <c r="AL3349" s="51">
        <v>56.373858682464061</v>
      </c>
      <c r="AM3349" s="51">
        <v>133.5292584312476</v>
      </c>
    </row>
    <row r="3350" spans="1:39">
      <c r="A3350" t="s">
        <v>6843</v>
      </c>
      <c r="B3350">
        <v>8</v>
      </c>
      <c r="C3350" t="s">
        <v>6844</v>
      </c>
      <c r="D3350" t="s">
        <v>6153</v>
      </c>
      <c r="E3350" t="s">
        <v>137</v>
      </c>
      <c r="F3350" t="s">
        <v>138</v>
      </c>
      <c r="G3350" t="s">
        <v>139</v>
      </c>
      <c r="H3350" t="s">
        <v>140</v>
      </c>
      <c r="I3350" t="s">
        <v>10</v>
      </c>
      <c r="J3350" t="s">
        <v>6154</v>
      </c>
      <c r="K3350">
        <v>48</v>
      </c>
      <c r="L3350">
        <v>16204631</v>
      </c>
      <c r="M3350" t="s">
        <v>2145</v>
      </c>
      <c r="N3350">
        <v>346</v>
      </c>
      <c r="O3350">
        <v>2049885.8214999901</v>
      </c>
      <c r="P3350" s="49" t="s">
        <v>33</v>
      </c>
      <c r="Q3350" s="49">
        <v>7360445</v>
      </c>
      <c r="R3350" s="49">
        <v>32.510452999999998</v>
      </c>
      <c r="S3350" s="49">
        <v>52.540310169999998</v>
      </c>
      <c r="T3350" s="49">
        <v>26.195472578768484</v>
      </c>
      <c r="U3350" s="49" t="s">
        <v>2146</v>
      </c>
      <c r="V3350" s="49">
        <v>0.40628822170719731</v>
      </c>
      <c r="W3350" s="49">
        <v>1.4636172159581</v>
      </c>
      <c r="X3350" s="49">
        <v>2.8030328200558698</v>
      </c>
      <c r="Y3350" s="49">
        <v>43.290577316265697</v>
      </c>
      <c r="Z3350" s="49">
        <v>0.42787999999999998</v>
      </c>
      <c r="AA3350" s="49">
        <v>144.40234570000001</v>
      </c>
      <c r="AB3350" s="49">
        <v>1.7927415840000001</v>
      </c>
      <c r="AC3350" s="51">
        <v>0.62276563761027282</v>
      </c>
      <c r="AD3350" s="53">
        <v>73604.45</v>
      </c>
      <c r="AE3350" s="51">
        <v>27.850025664209028</v>
      </c>
      <c r="AF3350" s="51">
        <v>73.826852590477159</v>
      </c>
      <c r="AG3350" s="51">
        <v>11.232224370608654</v>
      </c>
      <c r="AH3350" s="51">
        <v>0.23374955361739569</v>
      </c>
      <c r="AI3350" s="51">
        <v>0.15214280409480013</v>
      </c>
      <c r="AJ3350" s="51">
        <v>4.1908088602794429E-2</v>
      </c>
      <c r="AK3350" s="51">
        <v>95.099843147142067</v>
      </c>
      <c r="AL3350" s="51">
        <v>56.461896990256321</v>
      </c>
      <c r="AM3350" s="51">
        <v>133.73778930402781</v>
      </c>
    </row>
    <row r="3351" spans="1:39">
      <c r="A3351" t="s">
        <v>6845</v>
      </c>
      <c r="B3351">
        <v>8</v>
      </c>
      <c r="C3351" t="s">
        <v>6846</v>
      </c>
      <c r="D3351" t="s">
        <v>6153</v>
      </c>
      <c r="E3351" t="s">
        <v>137</v>
      </c>
      <c r="F3351" t="s">
        <v>138</v>
      </c>
      <c r="G3351" t="s">
        <v>139</v>
      </c>
      <c r="H3351" t="s">
        <v>140</v>
      </c>
      <c r="I3351" t="s">
        <v>10</v>
      </c>
      <c r="J3351" t="s">
        <v>6154</v>
      </c>
      <c r="K3351">
        <v>48</v>
      </c>
      <c r="L3351">
        <v>16204631</v>
      </c>
      <c r="M3351" t="s">
        <v>2145</v>
      </c>
      <c r="N3351">
        <v>347</v>
      </c>
      <c r="O3351">
        <v>2055827.5195333234</v>
      </c>
      <c r="P3351" s="49" t="s">
        <v>33</v>
      </c>
      <c r="Q3351" s="49">
        <v>7360445</v>
      </c>
      <c r="R3351" s="49">
        <v>32.510452999999998</v>
      </c>
      <c r="S3351" s="49">
        <v>52.540310169999998</v>
      </c>
      <c r="T3351" s="49">
        <v>26.195472578768484</v>
      </c>
      <c r="U3351" s="49" t="s">
        <v>2146</v>
      </c>
      <c r="V3351" s="49">
        <v>0.40628822170719731</v>
      </c>
      <c r="W3351" s="49">
        <v>1.4636172159581</v>
      </c>
      <c r="X3351" s="49">
        <v>2.8030328200558698</v>
      </c>
      <c r="Y3351" s="49">
        <v>43.290577316265697</v>
      </c>
      <c r="Z3351" s="49">
        <v>0.42787999999999998</v>
      </c>
      <c r="AA3351" s="49">
        <v>144.40234570000001</v>
      </c>
      <c r="AB3351" s="49">
        <v>1.7927415840000001</v>
      </c>
      <c r="AC3351" s="51">
        <v>0.62276563761027282</v>
      </c>
      <c r="AD3351" s="53">
        <v>73604.45</v>
      </c>
      <c r="AE3351" s="51">
        <v>27.9307503762792</v>
      </c>
      <c r="AF3351" s="51">
        <v>74.040843467550999</v>
      </c>
      <c r="AG3351" s="51">
        <v>11.28228151805477</v>
      </c>
      <c r="AH3351" s="51">
        <v>0.23392187615943844</v>
      </c>
      <c r="AI3351" s="51">
        <v>0.15237915979440889</v>
      </c>
      <c r="AJ3351" s="51">
        <v>4.1908088602794429E-2</v>
      </c>
      <c r="AK3351" s="51">
        <v>95.247581912004847</v>
      </c>
      <c r="AL3351" s="51">
        <v>56.54961123506579</v>
      </c>
      <c r="AM3351" s="51">
        <v>133.94555258894391</v>
      </c>
    </row>
    <row r="3352" spans="1:39">
      <c r="A3352" t="s">
        <v>6847</v>
      </c>
      <c r="B3352">
        <v>8</v>
      </c>
      <c r="C3352" t="s">
        <v>6848</v>
      </c>
      <c r="D3352" t="s">
        <v>6153</v>
      </c>
      <c r="E3352" t="s">
        <v>137</v>
      </c>
      <c r="F3352" t="s">
        <v>138</v>
      </c>
      <c r="G3352" t="s">
        <v>139</v>
      </c>
      <c r="H3352" t="s">
        <v>140</v>
      </c>
      <c r="I3352" t="s">
        <v>10</v>
      </c>
      <c r="J3352" t="s">
        <v>6154</v>
      </c>
      <c r="K3352">
        <v>48</v>
      </c>
      <c r="L3352">
        <v>16204631</v>
      </c>
      <c r="M3352" t="s">
        <v>2145</v>
      </c>
      <c r="N3352">
        <v>348</v>
      </c>
      <c r="O3352">
        <v>2061769.2175666566</v>
      </c>
      <c r="P3352" s="49" t="s">
        <v>33</v>
      </c>
      <c r="Q3352" s="49">
        <v>7360445</v>
      </c>
      <c r="R3352" s="49">
        <v>32.510452999999998</v>
      </c>
      <c r="S3352" s="49">
        <v>52.540310169999998</v>
      </c>
      <c r="T3352" s="49">
        <v>26.195472578768484</v>
      </c>
      <c r="U3352" s="49" t="s">
        <v>2146</v>
      </c>
      <c r="V3352" s="49">
        <v>0.40628822170719731</v>
      </c>
      <c r="W3352" s="49">
        <v>1.4636172159581</v>
      </c>
      <c r="X3352" s="49">
        <v>2.8030328200558698</v>
      </c>
      <c r="Y3352" s="49">
        <v>43.290577316265697</v>
      </c>
      <c r="Z3352" s="49">
        <v>0.42787999999999998</v>
      </c>
      <c r="AA3352" s="49">
        <v>144.40234570000001</v>
      </c>
      <c r="AB3352" s="49">
        <v>1.7927415840000001</v>
      </c>
      <c r="AC3352" s="51">
        <v>0.62276563761027282</v>
      </c>
      <c r="AD3352" s="53">
        <v>73604.45</v>
      </c>
      <c r="AE3352" s="51">
        <v>28.011475088349368</v>
      </c>
      <c r="AF3352" s="51">
        <v>74.25483434462484</v>
      </c>
      <c r="AG3352" s="51">
        <v>11.332375055851227</v>
      </c>
      <c r="AH3352" s="51">
        <v>0.2340919317750694</v>
      </c>
      <c r="AI3352" s="51">
        <v>0.15261464328714855</v>
      </c>
      <c r="AJ3352" s="51">
        <v>4.1908088602794429E-2</v>
      </c>
      <c r="AK3352" s="51">
        <v>95.394775486860539</v>
      </c>
      <c r="AL3352" s="51">
        <v>56.637001794146634</v>
      </c>
      <c r="AM3352" s="51">
        <v>134.15254917957446</v>
      </c>
    </row>
    <row r="3353" spans="1:39">
      <c r="A3353" t="s">
        <v>6849</v>
      </c>
      <c r="B3353">
        <v>8</v>
      </c>
      <c r="C3353" t="s">
        <v>6850</v>
      </c>
      <c r="D3353" t="s">
        <v>6153</v>
      </c>
      <c r="E3353" t="s">
        <v>137</v>
      </c>
      <c r="F3353" t="s">
        <v>138</v>
      </c>
      <c r="G3353" t="s">
        <v>139</v>
      </c>
      <c r="H3353" t="s">
        <v>140</v>
      </c>
      <c r="I3353" t="s">
        <v>10</v>
      </c>
      <c r="J3353" t="s">
        <v>6154</v>
      </c>
      <c r="K3353">
        <v>48</v>
      </c>
      <c r="L3353">
        <v>16204631</v>
      </c>
      <c r="M3353" t="s">
        <v>2145</v>
      </c>
      <c r="N3353">
        <v>349</v>
      </c>
      <c r="O3353">
        <v>2067710.9155999899</v>
      </c>
      <c r="P3353" s="49" t="s">
        <v>33</v>
      </c>
      <c r="Q3353" s="49">
        <v>7360445</v>
      </c>
      <c r="R3353" s="49">
        <v>32.510452999999998</v>
      </c>
      <c r="S3353" s="49">
        <v>52.540310169999998</v>
      </c>
      <c r="T3353" s="49">
        <v>26.195472578768484</v>
      </c>
      <c r="U3353" s="49" t="s">
        <v>2146</v>
      </c>
      <c r="V3353" s="49">
        <v>0.40628822170719731</v>
      </c>
      <c r="W3353" s="49">
        <v>1.4636172159581</v>
      </c>
      <c r="X3353" s="49">
        <v>2.8030328200558698</v>
      </c>
      <c r="Y3353" s="49">
        <v>43.290577316265697</v>
      </c>
      <c r="Z3353" s="49">
        <v>0.42787999999999998</v>
      </c>
      <c r="AA3353" s="49">
        <v>144.40234570000001</v>
      </c>
      <c r="AB3353" s="49">
        <v>1.7927415840000001</v>
      </c>
      <c r="AC3353" s="51">
        <v>0.62276563761027282</v>
      </c>
      <c r="AD3353" s="53">
        <v>73604.45</v>
      </c>
      <c r="AE3353" s="51">
        <v>28.092199800419539</v>
      </c>
      <c r="AF3353" s="51">
        <v>74.468825221698694</v>
      </c>
      <c r="AG3353" s="51">
        <v>11.38250449982567</v>
      </c>
      <c r="AH3353" s="51">
        <v>0.23425972480659529</v>
      </c>
      <c r="AI3353" s="51">
        <v>0.15284925559036536</v>
      </c>
      <c r="AJ3353" s="51">
        <v>4.1908088602794429E-2</v>
      </c>
      <c r="AK3353" s="51">
        <v>95.541424507621358</v>
      </c>
      <c r="AL3353" s="51">
        <v>56.724069045047443</v>
      </c>
      <c r="AM3353" s="51">
        <v>134.35877997019529</v>
      </c>
    </row>
    <row r="3354" spans="1:39">
      <c r="A3354" t="s">
        <v>6851</v>
      </c>
      <c r="B3354">
        <v>8</v>
      </c>
      <c r="C3354" t="s">
        <v>6852</v>
      </c>
      <c r="D3354" t="s">
        <v>6153</v>
      </c>
      <c r="E3354" t="s">
        <v>137</v>
      </c>
      <c r="F3354" t="s">
        <v>138</v>
      </c>
      <c r="G3354" t="s">
        <v>139</v>
      </c>
      <c r="H3354" t="s">
        <v>140</v>
      </c>
      <c r="I3354" t="s">
        <v>10</v>
      </c>
      <c r="J3354" t="s">
        <v>6154</v>
      </c>
      <c r="K3354">
        <v>48</v>
      </c>
      <c r="L3354">
        <v>16204631</v>
      </c>
      <c r="M3354" t="s">
        <v>2145</v>
      </c>
      <c r="N3354">
        <v>350</v>
      </c>
      <c r="O3354">
        <v>2073652.6136333232</v>
      </c>
      <c r="P3354" s="49" t="s">
        <v>33</v>
      </c>
      <c r="Q3354" s="49">
        <v>7360445</v>
      </c>
      <c r="R3354" s="49">
        <v>32.510452999999998</v>
      </c>
      <c r="S3354" s="49">
        <v>52.540310169999998</v>
      </c>
      <c r="T3354" s="49">
        <v>26.195472578768484</v>
      </c>
      <c r="U3354" s="49" t="s">
        <v>2146</v>
      </c>
      <c r="V3354" s="49">
        <v>0.40628822170719731</v>
      </c>
      <c r="W3354" s="49">
        <v>1.4636172159581</v>
      </c>
      <c r="X3354" s="49">
        <v>2.8030328200558698</v>
      </c>
      <c r="Y3354" s="49">
        <v>43.290577316265697</v>
      </c>
      <c r="Z3354" s="49">
        <v>0.42787999999999998</v>
      </c>
      <c r="AA3354" s="49">
        <v>144.40234570000001</v>
      </c>
      <c r="AB3354" s="49">
        <v>1.7927415840000001</v>
      </c>
      <c r="AC3354" s="51">
        <v>0.62276563761027282</v>
      </c>
      <c r="AD3354" s="53">
        <v>73604.45</v>
      </c>
      <c r="AE3354" s="51">
        <v>28.172924512489711</v>
      </c>
      <c r="AF3354" s="51">
        <v>74.682816098772534</v>
      </c>
      <c r="AG3354" s="51">
        <v>11.432669366737905</v>
      </c>
      <c r="AH3354" s="51">
        <v>0.2344252596101328</v>
      </c>
      <c r="AI3354" s="51">
        <v>0.15308299772222714</v>
      </c>
      <c r="AJ3354" s="51">
        <v>4.1908088602794429E-2</v>
      </c>
      <c r="AK3354" s="51">
        <v>95.687529610713085</v>
      </c>
      <c r="AL3354" s="51">
        <v>56.810813365621676</v>
      </c>
      <c r="AM3354" s="51">
        <v>134.5642458558045</v>
      </c>
    </row>
    <row r="3355" spans="1:39">
      <c r="A3355" t="s">
        <v>6853</v>
      </c>
      <c r="B3355">
        <v>8</v>
      </c>
      <c r="C3355" t="s">
        <v>6854</v>
      </c>
      <c r="D3355" t="s">
        <v>6153</v>
      </c>
      <c r="E3355" t="s">
        <v>137</v>
      </c>
      <c r="F3355" t="s">
        <v>138</v>
      </c>
      <c r="G3355" t="s">
        <v>139</v>
      </c>
      <c r="H3355" t="s">
        <v>140</v>
      </c>
      <c r="I3355" t="s">
        <v>10</v>
      </c>
      <c r="J3355" t="s">
        <v>6154</v>
      </c>
      <c r="K3355">
        <v>48</v>
      </c>
      <c r="L3355">
        <v>16204631</v>
      </c>
      <c r="M3355" t="s">
        <v>2145</v>
      </c>
      <c r="N3355">
        <v>351</v>
      </c>
      <c r="O3355">
        <v>2079594.3116666565</v>
      </c>
      <c r="P3355" s="49" t="s">
        <v>33</v>
      </c>
      <c r="Q3355" s="49">
        <v>7360445</v>
      </c>
      <c r="R3355" s="49">
        <v>32.510452999999998</v>
      </c>
      <c r="S3355" s="49">
        <v>52.540310169999998</v>
      </c>
      <c r="T3355" s="49">
        <v>26.195472578768484</v>
      </c>
      <c r="U3355" s="49" t="s">
        <v>2146</v>
      </c>
      <c r="V3355" s="49">
        <v>0.40628822170719731</v>
      </c>
      <c r="W3355" s="49">
        <v>1.4636172159581</v>
      </c>
      <c r="X3355" s="49">
        <v>2.8030328200558698</v>
      </c>
      <c r="Y3355" s="49">
        <v>43.290577316265697</v>
      </c>
      <c r="Z3355" s="49">
        <v>0.42787999999999998</v>
      </c>
      <c r="AA3355" s="49">
        <v>144.40234570000001</v>
      </c>
      <c r="AB3355" s="49">
        <v>1.7927415840000001</v>
      </c>
      <c r="AC3355" s="51">
        <v>0.62276563761027282</v>
      </c>
      <c r="AD3355" s="53">
        <v>73604.45</v>
      </c>
      <c r="AE3355" s="51">
        <v>28.253649224559883</v>
      </c>
      <c r="AF3355" s="51">
        <v>74.896806975846388</v>
      </c>
      <c r="AG3355" s="51">
        <v>11.482869174282802</v>
      </c>
      <c r="AH3355" s="51">
        <v>0.23458854055527023</v>
      </c>
      <c r="AI3355" s="51">
        <v>0.15331587070175012</v>
      </c>
      <c r="AJ3355" s="51">
        <v>4.1908088602794429E-2</v>
      </c>
      <c r="AK3355" s="51">
        <v>95.833091433091766</v>
      </c>
      <c r="AL3355" s="51">
        <v>56.897235134037672</v>
      </c>
      <c r="AM3355" s="51">
        <v>134.7689477321459</v>
      </c>
    </row>
    <row r="3356" spans="1:39">
      <c r="A3356" t="s">
        <v>6855</v>
      </c>
      <c r="B3356">
        <v>8</v>
      </c>
      <c r="C3356" t="s">
        <v>6856</v>
      </c>
      <c r="D3356" t="s">
        <v>6153</v>
      </c>
      <c r="E3356" t="s">
        <v>137</v>
      </c>
      <c r="F3356" t="s">
        <v>138</v>
      </c>
      <c r="G3356" t="s">
        <v>139</v>
      </c>
      <c r="H3356" t="s">
        <v>140</v>
      </c>
      <c r="I3356" t="s">
        <v>10</v>
      </c>
      <c r="J3356" t="s">
        <v>6154</v>
      </c>
      <c r="K3356">
        <v>48</v>
      </c>
      <c r="L3356">
        <v>16204631</v>
      </c>
      <c r="M3356" t="s">
        <v>2145</v>
      </c>
      <c r="N3356">
        <v>352</v>
      </c>
      <c r="O3356">
        <v>2085536.0096999898</v>
      </c>
      <c r="P3356" s="49" t="s">
        <v>33</v>
      </c>
      <c r="Q3356" s="49">
        <v>7360445</v>
      </c>
      <c r="R3356" s="49">
        <v>32.510452999999998</v>
      </c>
      <c r="S3356" s="49">
        <v>52.540310169999998</v>
      </c>
      <c r="T3356" s="49">
        <v>26.195472578768484</v>
      </c>
      <c r="U3356" s="49" t="s">
        <v>2146</v>
      </c>
      <c r="V3356" s="49">
        <v>0.40628822170719731</v>
      </c>
      <c r="W3356" s="49">
        <v>1.4636172159581</v>
      </c>
      <c r="X3356" s="49">
        <v>2.8030328200558698</v>
      </c>
      <c r="Y3356" s="49">
        <v>43.290577316265697</v>
      </c>
      <c r="Z3356" s="49">
        <v>0.42787999999999998</v>
      </c>
      <c r="AA3356" s="49">
        <v>144.40234570000001</v>
      </c>
      <c r="AB3356" s="49">
        <v>1.7927415840000001</v>
      </c>
      <c r="AC3356" s="51">
        <v>0.62276563761027282</v>
      </c>
      <c r="AD3356" s="53">
        <v>73604.45</v>
      </c>
      <c r="AE3356" s="51">
        <v>28.334373936630051</v>
      </c>
      <c r="AF3356" s="51">
        <v>75.110797852920228</v>
      </c>
      <c r="AG3356" s="51">
        <v>11.533103441093232</v>
      </c>
      <c r="AH3356" s="51">
        <v>0.23474957202542554</v>
      </c>
      <c r="AI3356" s="51">
        <v>0.15354787554882612</v>
      </c>
      <c r="AJ3356" s="51">
        <v>4.1908088602794429E-2</v>
      </c>
      <c r="AK3356" s="51">
        <v>95.978110612260821</v>
      </c>
      <c r="AL3356" s="51">
        <v>56.983334728788691</v>
      </c>
      <c r="AM3356" s="51">
        <v>134.97288649573295</v>
      </c>
    </row>
    <row r="3357" spans="1:39">
      <c r="A3357" t="s">
        <v>6857</v>
      </c>
      <c r="B3357">
        <v>8</v>
      </c>
      <c r="C3357" t="s">
        <v>6858</v>
      </c>
      <c r="D3357" t="s">
        <v>6153</v>
      </c>
      <c r="E3357" t="s">
        <v>137</v>
      </c>
      <c r="F3357" t="s">
        <v>138</v>
      </c>
      <c r="G3357" t="s">
        <v>139</v>
      </c>
      <c r="H3357" t="s">
        <v>140</v>
      </c>
      <c r="I3357" t="s">
        <v>10</v>
      </c>
      <c r="J3357" t="s">
        <v>6154</v>
      </c>
      <c r="K3357">
        <v>48</v>
      </c>
      <c r="L3357">
        <v>16204631</v>
      </c>
      <c r="M3357" t="s">
        <v>2145</v>
      </c>
      <c r="N3357">
        <v>353</v>
      </c>
      <c r="O3357">
        <v>2091477.7077333231</v>
      </c>
      <c r="P3357" s="49" t="s">
        <v>33</v>
      </c>
      <c r="Q3357" s="49">
        <v>7360445</v>
      </c>
      <c r="R3357" s="49">
        <v>32.510452999999998</v>
      </c>
      <c r="S3357" s="49">
        <v>52.540310169999998</v>
      </c>
      <c r="T3357" s="49">
        <v>26.195472578768484</v>
      </c>
      <c r="U3357" s="49" t="s">
        <v>2146</v>
      </c>
      <c r="V3357" s="49">
        <v>0.40628822170719731</v>
      </c>
      <c r="W3357" s="49">
        <v>1.4636172159581</v>
      </c>
      <c r="X3357" s="49">
        <v>2.8030328200558698</v>
      </c>
      <c r="Y3357" s="49">
        <v>43.290577316265697</v>
      </c>
      <c r="Z3357" s="49">
        <v>0.42787999999999998</v>
      </c>
      <c r="AA3357" s="49">
        <v>144.40234570000001</v>
      </c>
      <c r="AB3357" s="49">
        <v>1.7927415840000001</v>
      </c>
      <c r="AC3357" s="51">
        <v>0.62276563761027282</v>
      </c>
      <c r="AD3357" s="53">
        <v>73604.45</v>
      </c>
      <c r="AE3357" s="51">
        <v>28.415098648700223</v>
      </c>
      <c r="AF3357" s="51">
        <v>75.324788729994069</v>
      </c>
      <c r="AG3357" s="51">
        <v>11.583371686742934</v>
      </c>
      <c r="AH3357" s="51">
        <v>0.23490835841733887</v>
      </c>
      <c r="AI3357" s="51">
        <v>0.15377901328424803</v>
      </c>
      <c r="AJ3357" s="51">
        <v>4.1908088602794429E-2</v>
      </c>
      <c r="AK3357" s="51">
        <v>96.122587786286829</v>
      </c>
      <c r="AL3357" s="51">
        <v>57.069112528702391</v>
      </c>
      <c r="AM3357" s="51">
        <v>135.17606304387127</v>
      </c>
    </row>
    <row r="3358" spans="1:39">
      <c r="A3358" t="s">
        <v>6859</v>
      </c>
      <c r="B3358">
        <v>8</v>
      </c>
      <c r="C3358" t="s">
        <v>6860</v>
      </c>
      <c r="D3358" t="s">
        <v>6153</v>
      </c>
      <c r="E3358" t="s">
        <v>137</v>
      </c>
      <c r="F3358" t="s">
        <v>138</v>
      </c>
      <c r="G3358" t="s">
        <v>139</v>
      </c>
      <c r="H3358" t="s">
        <v>140</v>
      </c>
      <c r="I3358" t="s">
        <v>10</v>
      </c>
      <c r="J3358" t="s">
        <v>6154</v>
      </c>
      <c r="K3358">
        <v>48</v>
      </c>
      <c r="L3358">
        <v>16204631</v>
      </c>
      <c r="M3358" t="s">
        <v>2145</v>
      </c>
      <c r="N3358">
        <v>354</v>
      </c>
      <c r="O3358">
        <v>2097419.4057666566</v>
      </c>
      <c r="P3358" s="49" t="s">
        <v>33</v>
      </c>
      <c r="Q3358" s="49">
        <v>7360445</v>
      </c>
      <c r="R3358" s="49">
        <v>32.510452999999998</v>
      </c>
      <c r="S3358" s="49">
        <v>52.540310169999998</v>
      </c>
      <c r="T3358" s="49">
        <v>26.195472578768484</v>
      </c>
      <c r="U3358" s="49" t="s">
        <v>2146</v>
      </c>
      <c r="V3358" s="49">
        <v>0.40628822170719731</v>
      </c>
      <c r="W3358" s="49">
        <v>1.4636172159581</v>
      </c>
      <c r="X3358" s="49">
        <v>2.8030328200558698</v>
      </c>
      <c r="Y3358" s="49">
        <v>43.290577316265697</v>
      </c>
      <c r="Z3358" s="49">
        <v>0.42787999999999998</v>
      </c>
      <c r="AA3358" s="49">
        <v>144.40234570000001</v>
      </c>
      <c r="AB3358" s="49">
        <v>1.7927415840000001</v>
      </c>
      <c r="AC3358" s="51">
        <v>0.62276563761027282</v>
      </c>
      <c r="AD3358" s="53">
        <v>73604.45</v>
      </c>
      <c r="AE3358" s="51">
        <v>28.495823360770398</v>
      </c>
      <c r="AF3358" s="51">
        <v>75.538779607067937</v>
      </c>
      <c r="AG3358" s="51">
        <v>11.633673431749472</v>
      </c>
      <c r="AH3358" s="51">
        <v>0.23506490414156114</v>
      </c>
      <c r="AI3358" s="51">
        <v>0.1540092849297362</v>
      </c>
      <c r="AJ3358" s="51">
        <v>4.1908088602794429E-2</v>
      </c>
      <c r="AK3358" s="51">
        <v>96.266523593816132</v>
      </c>
      <c r="AL3358" s="51">
        <v>57.15456891295063</v>
      </c>
      <c r="AM3358" s="51">
        <v>135.37847827468167</v>
      </c>
    </row>
    <row r="3359" spans="1:39">
      <c r="A3359" t="s">
        <v>6861</v>
      </c>
      <c r="B3359">
        <v>8</v>
      </c>
      <c r="C3359" t="s">
        <v>6862</v>
      </c>
      <c r="D3359" t="s">
        <v>6153</v>
      </c>
      <c r="E3359" t="s">
        <v>137</v>
      </c>
      <c r="F3359" t="s">
        <v>138</v>
      </c>
      <c r="G3359" t="s">
        <v>139</v>
      </c>
      <c r="H3359" t="s">
        <v>140</v>
      </c>
      <c r="I3359" t="s">
        <v>10</v>
      </c>
      <c r="J3359" t="s">
        <v>6154</v>
      </c>
      <c r="K3359">
        <v>48</v>
      </c>
      <c r="L3359">
        <v>16204631</v>
      </c>
      <c r="M3359" t="s">
        <v>2145</v>
      </c>
      <c r="N3359">
        <v>355</v>
      </c>
      <c r="O3359">
        <v>2103361.1037999899</v>
      </c>
      <c r="P3359" s="49" t="s">
        <v>33</v>
      </c>
      <c r="Q3359" s="49">
        <v>7360445</v>
      </c>
      <c r="R3359" s="49">
        <v>32.510452999999998</v>
      </c>
      <c r="S3359" s="49">
        <v>52.540310169999998</v>
      </c>
      <c r="T3359" s="49">
        <v>26.195472578768484</v>
      </c>
      <c r="U3359" s="49" t="s">
        <v>2146</v>
      </c>
      <c r="V3359" s="49">
        <v>0.40628822170719731</v>
      </c>
      <c r="W3359" s="49">
        <v>1.4636172159581</v>
      </c>
      <c r="X3359" s="49">
        <v>2.8030328200558698</v>
      </c>
      <c r="Y3359" s="49">
        <v>43.290577316265697</v>
      </c>
      <c r="Z3359" s="49">
        <v>0.42787999999999998</v>
      </c>
      <c r="AA3359" s="49">
        <v>144.40234570000001</v>
      </c>
      <c r="AB3359" s="49">
        <v>1.7927415840000001</v>
      </c>
      <c r="AC3359" s="51">
        <v>0.62276563761027282</v>
      </c>
      <c r="AD3359" s="53">
        <v>73604.45</v>
      </c>
      <c r="AE3359" s="51">
        <v>28.57654807284057</v>
      </c>
      <c r="AF3359" s="51">
        <v>75.752770484141777</v>
      </c>
      <c r="AG3359" s="51">
        <v>11.684008197577024</v>
      </c>
      <c r="AH3359" s="51">
        <v>0.23521921362181858</v>
      </c>
      <c r="AI3359" s="51">
        <v>0.15423869150796241</v>
      </c>
      <c r="AJ3359" s="51">
        <v>4.1908088602794429E-2</v>
      </c>
      <c r="AK3359" s="51">
        <v>96.409918674089809</v>
      </c>
      <c r="AL3359" s="51">
        <v>57.239704261058343</v>
      </c>
      <c r="AM3359" s="51">
        <v>135.58013308712128</v>
      </c>
    </row>
    <row r="3360" spans="1:39">
      <c r="A3360" t="s">
        <v>6863</v>
      </c>
      <c r="B3360">
        <v>8</v>
      </c>
      <c r="C3360" t="s">
        <v>6864</v>
      </c>
      <c r="D3360" t="s">
        <v>6153</v>
      </c>
      <c r="E3360" t="s">
        <v>137</v>
      </c>
      <c r="F3360" t="s">
        <v>138</v>
      </c>
      <c r="G3360" t="s">
        <v>139</v>
      </c>
      <c r="H3360" t="s">
        <v>140</v>
      </c>
      <c r="I3360" t="s">
        <v>10</v>
      </c>
      <c r="J3360" t="s">
        <v>6154</v>
      </c>
      <c r="K3360">
        <v>48</v>
      </c>
      <c r="L3360">
        <v>16204631</v>
      </c>
      <c r="M3360" t="s">
        <v>2145</v>
      </c>
      <c r="N3360">
        <v>356</v>
      </c>
      <c r="O3360">
        <v>2109302.8018333232</v>
      </c>
      <c r="P3360" s="49" t="s">
        <v>33</v>
      </c>
      <c r="Q3360" s="49">
        <v>7360445</v>
      </c>
      <c r="R3360" s="49">
        <v>32.510452999999998</v>
      </c>
      <c r="S3360" s="49">
        <v>52.540310169999998</v>
      </c>
      <c r="T3360" s="49">
        <v>26.195472578768484</v>
      </c>
      <c r="U3360" s="49" t="s">
        <v>2146</v>
      </c>
      <c r="V3360" s="49">
        <v>0.40628822170719731</v>
      </c>
      <c r="W3360" s="49">
        <v>1.4636172159581</v>
      </c>
      <c r="X3360" s="49">
        <v>2.8030328200558698</v>
      </c>
      <c r="Y3360" s="49">
        <v>43.290577316265697</v>
      </c>
      <c r="Z3360" s="49">
        <v>0.42787999999999998</v>
      </c>
      <c r="AA3360" s="49">
        <v>144.40234570000001</v>
      </c>
      <c r="AB3360" s="49">
        <v>1.7927415840000001</v>
      </c>
      <c r="AC3360" s="51">
        <v>0.62276563761027282</v>
      </c>
      <c r="AD3360" s="53">
        <v>73604.45</v>
      </c>
      <c r="AE3360" s="51">
        <v>28.657272784910738</v>
      </c>
      <c r="AF3360" s="51">
        <v>75.966761361215617</v>
      </c>
      <c r="AG3360" s="51">
        <v>11.734375506639351</v>
      </c>
      <c r="AH3360" s="51">
        <v>0.23537129129550458</v>
      </c>
      <c r="AI3360" s="51">
        <v>0.1544672340425752</v>
      </c>
      <c r="AJ3360" s="51">
        <v>4.1908088602794429E-2</v>
      </c>
      <c r="AK3360" s="51">
        <v>96.552773666959425</v>
      </c>
      <c r="AL3360" s="51">
        <v>57.324518952912975</v>
      </c>
      <c r="AM3360" s="51">
        <v>135.78102838100588</v>
      </c>
    </row>
    <row r="3361" spans="1:39">
      <c r="A3361" t="s">
        <v>6865</v>
      </c>
      <c r="B3361">
        <v>8</v>
      </c>
      <c r="C3361" t="s">
        <v>6866</v>
      </c>
      <c r="D3361" t="s">
        <v>6153</v>
      </c>
      <c r="E3361" t="s">
        <v>137</v>
      </c>
      <c r="F3361" t="s">
        <v>138</v>
      </c>
      <c r="G3361" t="s">
        <v>139</v>
      </c>
      <c r="H3361" t="s">
        <v>140</v>
      </c>
      <c r="I3361" t="s">
        <v>10</v>
      </c>
      <c r="J3361" t="s">
        <v>6154</v>
      </c>
      <c r="K3361">
        <v>48</v>
      </c>
      <c r="L3361">
        <v>16204631</v>
      </c>
      <c r="M3361" t="s">
        <v>2145</v>
      </c>
      <c r="N3361">
        <v>357</v>
      </c>
      <c r="O3361">
        <v>2115244.4998666565</v>
      </c>
      <c r="P3361" s="49" t="s">
        <v>33</v>
      </c>
      <c r="Q3361" s="49">
        <v>7360445</v>
      </c>
      <c r="R3361" s="49">
        <v>32.510452999999998</v>
      </c>
      <c r="S3361" s="49">
        <v>52.540310169999998</v>
      </c>
      <c r="T3361" s="49">
        <v>26.195472578768484</v>
      </c>
      <c r="U3361" s="49" t="s">
        <v>2146</v>
      </c>
      <c r="V3361" s="49">
        <v>0.40628822170719731</v>
      </c>
      <c r="W3361" s="49">
        <v>1.4636172159581</v>
      </c>
      <c r="X3361" s="49">
        <v>2.8030328200558698</v>
      </c>
      <c r="Y3361" s="49">
        <v>43.290577316265697</v>
      </c>
      <c r="Z3361" s="49">
        <v>0.42787999999999998</v>
      </c>
      <c r="AA3361" s="49">
        <v>144.40234570000001</v>
      </c>
      <c r="AB3361" s="49">
        <v>1.7927415840000001</v>
      </c>
      <c r="AC3361" s="51">
        <v>0.62276563761027282</v>
      </c>
      <c r="AD3361" s="53">
        <v>73604.45</v>
      </c>
      <c r="AE3361" s="51">
        <v>28.73799749698091</v>
      </c>
      <c r="AF3361" s="51">
        <v>76.180752238289472</v>
      </c>
      <c r="AG3361" s="51">
        <v>11.784774882302617</v>
      </c>
      <c r="AH3361" s="51">
        <v>0.2355211416133039</v>
      </c>
      <c r="AI3361" s="51">
        <v>0.15469491355822332</v>
      </c>
      <c r="AJ3361" s="51">
        <v>4.1908088602794429E-2</v>
      </c>
      <c r="AK3361" s="51">
        <v>96.695089212901792</v>
      </c>
      <c r="AL3361" s="51">
        <v>57.409013368773124</v>
      </c>
      <c r="AM3361" s="51">
        <v>135.98116505703047</v>
      </c>
    </row>
    <row r="3362" spans="1:39">
      <c r="A3362" t="s">
        <v>6867</v>
      </c>
      <c r="B3362">
        <v>8</v>
      </c>
      <c r="C3362" t="s">
        <v>6868</v>
      </c>
      <c r="D3362" t="s">
        <v>6153</v>
      </c>
      <c r="E3362" t="s">
        <v>137</v>
      </c>
      <c r="F3362" t="s">
        <v>138</v>
      </c>
      <c r="G3362" t="s">
        <v>139</v>
      </c>
      <c r="H3362" t="s">
        <v>140</v>
      </c>
      <c r="I3362" t="s">
        <v>10</v>
      </c>
      <c r="J3362" t="s">
        <v>6154</v>
      </c>
      <c r="K3362">
        <v>48</v>
      </c>
      <c r="L3362">
        <v>16204631</v>
      </c>
      <c r="M3362" t="s">
        <v>2145</v>
      </c>
      <c r="N3362">
        <v>358</v>
      </c>
      <c r="O3362">
        <v>2121186.1978999898</v>
      </c>
      <c r="P3362" s="49" t="s">
        <v>33</v>
      </c>
      <c r="Q3362" s="49">
        <v>7360445</v>
      </c>
      <c r="R3362" s="49">
        <v>32.510452999999998</v>
      </c>
      <c r="S3362" s="49">
        <v>52.540310169999998</v>
      </c>
      <c r="T3362" s="49">
        <v>26.195472578768484</v>
      </c>
      <c r="U3362" s="49" t="s">
        <v>2146</v>
      </c>
      <c r="V3362" s="49">
        <v>0.40628822170719731</v>
      </c>
      <c r="W3362" s="49">
        <v>1.4636172159581</v>
      </c>
      <c r="X3362" s="49">
        <v>2.8030328200558698</v>
      </c>
      <c r="Y3362" s="49">
        <v>43.290577316265697</v>
      </c>
      <c r="Z3362" s="49">
        <v>0.42787999999999998</v>
      </c>
      <c r="AA3362" s="49">
        <v>144.40234570000001</v>
      </c>
      <c r="AB3362" s="49">
        <v>1.7927415840000001</v>
      </c>
      <c r="AC3362" s="51">
        <v>0.62276563761027282</v>
      </c>
      <c r="AD3362" s="53">
        <v>73604.45</v>
      </c>
      <c r="AE3362" s="51">
        <v>28.818722209051082</v>
      </c>
      <c r="AF3362" s="51">
        <v>76.394743115363312</v>
      </c>
      <c r="AG3362" s="51">
        <v>11.835205848888233</v>
      </c>
      <c r="AH3362" s="51">
        <v>0.23566876903922268</v>
      </c>
      <c r="AI3362" s="51">
        <v>0.15492173108057905</v>
      </c>
      <c r="AJ3362" s="51">
        <v>4.1908088602794429E-2</v>
      </c>
      <c r="AK3362" s="51">
        <v>96.836865953033467</v>
      </c>
      <c r="AL3362" s="51">
        <v>57.493187889277259</v>
      </c>
      <c r="AM3362" s="51">
        <v>136.1805440167897</v>
      </c>
    </row>
    <row r="3363" spans="1:39">
      <c r="A3363" t="s">
        <v>6869</v>
      </c>
      <c r="B3363">
        <v>8</v>
      </c>
      <c r="C3363" t="s">
        <v>6870</v>
      </c>
      <c r="D3363" t="s">
        <v>6153</v>
      </c>
      <c r="E3363" t="s">
        <v>137</v>
      </c>
      <c r="F3363" t="s">
        <v>138</v>
      </c>
      <c r="G3363" t="s">
        <v>139</v>
      </c>
      <c r="H3363" t="s">
        <v>140</v>
      </c>
      <c r="I3363" t="s">
        <v>10</v>
      </c>
      <c r="J3363" t="s">
        <v>6154</v>
      </c>
      <c r="K3363">
        <v>48</v>
      </c>
      <c r="L3363">
        <v>16204631</v>
      </c>
      <c r="M3363" t="s">
        <v>2145</v>
      </c>
      <c r="N3363">
        <v>359</v>
      </c>
      <c r="O3363">
        <v>2127127.8959333231</v>
      </c>
      <c r="P3363" s="49" t="s">
        <v>33</v>
      </c>
      <c r="Q3363" s="49">
        <v>7360445</v>
      </c>
      <c r="R3363" s="49">
        <v>32.510452999999998</v>
      </c>
      <c r="S3363" s="49">
        <v>52.540310169999998</v>
      </c>
      <c r="T3363" s="49">
        <v>26.195472578768484</v>
      </c>
      <c r="U3363" s="49" t="s">
        <v>2146</v>
      </c>
      <c r="V3363" s="49">
        <v>0.40628822170719731</v>
      </c>
      <c r="W3363" s="49">
        <v>1.4636172159581</v>
      </c>
      <c r="X3363" s="49">
        <v>2.8030328200558698</v>
      </c>
      <c r="Y3363" s="49">
        <v>43.290577316265697</v>
      </c>
      <c r="Z3363" s="49">
        <v>0.42787999999999998</v>
      </c>
      <c r="AA3363" s="49">
        <v>144.40234570000001</v>
      </c>
      <c r="AB3363" s="49">
        <v>1.7927415840000001</v>
      </c>
      <c r="AC3363" s="51">
        <v>0.62276563761027282</v>
      </c>
      <c r="AD3363" s="53">
        <v>73604.45</v>
      </c>
      <c r="AE3363" s="51">
        <v>28.899446921121253</v>
      </c>
      <c r="AF3363" s="51">
        <v>76.608733992437166</v>
      </c>
      <c r="AG3363" s="51">
        <v>11.885667931675734</v>
      </c>
      <c r="AH3363" s="51">
        <v>0.23581417805061364</v>
      </c>
      <c r="AI3363" s="51">
        <v>0.15514768763636128</v>
      </c>
      <c r="AJ3363" s="51">
        <v>4.1908088602794429E-2</v>
      </c>
      <c r="AK3363" s="51">
        <v>96.978104529125233</v>
      </c>
      <c r="AL3363" s="51">
        <v>57.577042895452244</v>
      </c>
      <c r="AM3363" s="51">
        <v>136.37916616279824</v>
      </c>
    </row>
    <row r="3364" spans="1:39">
      <c r="A3364" t="s">
        <v>6871</v>
      </c>
      <c r="B3364">
        <v>8</v>
      </c>
      <c r="C3364" t="s">
        <v>6872</v>
      </c>
      <c r="D3364" t="s">
        <v>6153</v>
      </c>
      <c r="E3364" t="s">
        <v>137</v>
      </c>
      <c r="F3364" t="s">
        <v>138</v>
      </c>
      <c r="G3364" t="s">
        <v>139</v>
      </c>
      <c r="H3364" t="s">
        <v>140</v>
      </c>
      <c r="I3364" t="s">
        <v>10</v>
      </c>
      <c r="J3364" t="s">
        <v>6154</v>
      </c>
      <c r="K3364">
        <v>48</v>
      </c>
      <c r="L3364">
        <v>16204631</v>
      </c>
      <c r="M3364" t="s">
        <v>2145</v>
      </c>
      <c r="N3364">
        <v>360</v>
      </c>
      <c r="O3364">
        <v>2133069.5939666564</v>
      </c>
      <c r="P3364" s="49" t="s">
        <v>33</v>
      </c>
      <c r="Q3364" s="49">
        <v>7360445</v>
      </c>
      <c r="R3364" s="49">
        <v>32.510452999999998</v>
      </c>
      <c r="S3364" s="49">
        <v>52.540310169999998</v>
      </c>
      <c r="T3364" s="49">
        <v>26.195472578768484</v>
      </c>
      <c r="U3364" s="49" t="s">
        <v>2146</v>
      </c>
      <c r="V3364" s="49">
        <v>0.40628822170719731</v>
      </c>
      <c r="W3364" s="49">
        <v>1.4636172159581</v>
      </c>
      <c r="X3364" s="49">
        <v>2.8030328200558698</v>
      </c>
      <c r="Y3364" s="49">
        <v>43.290577316265697</v>
      </c>
      <c r="Z3364" s="49">
        <v>0.42787999999999998</v>
      </c>
      <c r="AA3364" s="49">
        <v>144.40234570000001</v>
      </c>
      <c r="AB3364" s="49">
        <v>1.7927415840000001</v>
      </c>
      <c r="AC3364" s="51">
        <v>0.62276563761027282</v>
      </c>
      <c r="AD3364" s="53">
        <v>73604.45</v>
      </c>
      <c r="AE3364" s="51">
        <v>28.980171633191421</v>
      </c>
      <c r="AF3364" s="51">
        <v>76.822724869511006</v>
      </c>
      <c r="AG3364" s="51">
        <v>11.936160656905601</v>
      </c>
      <c r="AH3364" s="51">
        <v>0.23595737313812848</v>
      </c>
      <c r="AI3364" s="51">
        <v>0.15537278425335785</v>
      </c>
      <c r="AJ3364" s="51">
        <v>4.1908088602794429E-2</v>
      </c>
      <c r="AK3364" s="51">
        <v>97.118805583616037</v>
      </c>
      <c r="AL3364" s="51">
        <v>57.660578768721656</v>
      </c>
      <c r="AM3364" s="51">
        <v>136.57703239851043</v>
      </c>
    </row>
    <row r="3365" spans="1:39">
      <c r="A3365" t="s">
        <v>6873</v>
      </c>
      <c r="B3365">
        <v>8</v>
      </c>
      <c r="C3365" t="s">
        <v>6874</v>
      </c>
      <c r="D3365" t="s">
        <v>6153</v>
      </c>
      <c r="E3365" t="s">
        <v>137</v>
      </c>
      <c r="F3365" t="s">
        <v>138</v>
      </c>
      <c r="G3365" t="s">
        <v>139</v>
      </c>
      <c r="H3365" t="s">
        <v>140</v>
      </c>
      <c r="I3365" t="s">
        <v>10</v>
      </c>
      <c r="J3365" t="s">
        <v>6154</v>
      </c>
      <c r="K3365">
        <v>48</v>
      </c>
      <c r="L3365">
        <v>16204631</v>
      </c>
      <c r="M3365" t="s">
        <v>2145</v>
      </c>
      <c r="N3365">
        <v>361</v>
      </c>
      <c r="O3365">
        <v>2139011.2919999897</v>
      </c>
      <c r="P3365" s="49" t="s">
        <v>33</v>
      </c>
      <c r="Q3365" s="49">
        <v>7360445</v>
      </c>
      <c r="R3365" s="49">
        <v>32.510452999999998</v>
      </c>
      <c r="S3365" s="49">
        <v>52.540310169999998</v>
      </c>
      <c r="T3365" s="49">
        <v>26.195472578768484</v>
      </c>
      <c r="U3365" s="49" t="s">
        <v>2146</v>
      </c>
      <c r="V3365" s="49">
        <v>0.40628822170719731</v>
      </c>
      <c r="W3365" s="49">
        <v>1.4636172159581</v>
      </c>
      <c r="X3365" s="49">
        <v>2.8030328200558698</v>
      </c>
      <c r="Y3365" s="49">
        <v>43.290577316265697</v>
      </c>
      <c r="Z3365" s="49">
        <v>0.42787999999999998</v>
      </c>
      <c r="AA3365" s="49">
        <v>144.40234570000001</v>
      </c>
      <c r="AB3365" s="49">
        <v>1.7927415840000001</v>
      </c>
      <c r="AC3365" s="51">
        <v>0.62276563761027282</v>
      </c>
      <c r="AD3365" s="53">
        <v>73604.45</v>
      </c>
      <c r="AE3365" s="51">
        <v>29.060896345261593</v>
      </c>
      <c r="AF3365" s="51">
        <v>77.036715746584846</v>
      </c>
      <c r="AG3365" s="51">
        <v>11.986683551782079</v>
      </c>
      <c r="AH3365" s="51">
        <v>0.23609835880547483</v>
      </c>
      <c r="AI3365" s="51">
        <v>0.15559702196044703</v>
      </c>
      <c r="AJ3365" s="51">
        <v>4.1908088602794429E-2</v>
      </c>
      <c r="AK3365" s="51">
        <v>97.25896975962641</v>
      </c>
      <c r="AL3365" s="51">
        <v>57.743795890913724</v>
      </c>
      <c r="AM3365" s="51">
        <v>136.77414362833912</v>
      </c>
    </row>
    <row r="3366" spans="1:39">
      <c r="A3366" t="s">
        <v>6875</v>
      </c>
      <c r="B3366">
        <v>8</v>
      </c>
      <c r="C3366" t="s">
        <v>6876</v>
      </c>
      <c r="D3366" t="s">
        <v>6153</v>
      </c>
      <c r="E3366" t="s">
        <v>137</v>
      </c>
      <c r="F3366" t="s">
        <v>138</v>
      </c>
      <c r="G3366" t="s">
        <v>139</v>
      </c>
      <c r="H3366" t="s">
        <v>140</v>
      </c>
      <c r="I3366" t="s">
        <v>10</v>
      </c>
      <c r="J3366" t="s">
        <v>6154</v>
      </c>
      <c r="K3366">
        <v>48</v>
      </c>
      <c r="L3366">
        <v>16204631</v>
      </c>
      <c r="M3366" t="s">
        <v>2145</v>
      </c>
      <c r="N3366">
        <v>362</v>
      </c>
      <c r="O3366">
        <v>2144952.9900333229</v>
      </c>
      <c r="P3366" s="49" t="s">
        <v>33</v>
      </c>
      <c r="Q3366" s="49">
        <v>7360445</v>
      </c>
      <c r="R3366" s="49">
        <v>32.510452999999998</v>
      </c>
      <c r="S3366" s="49">
        <v>52.540310169999998</v>
      </c>
      <c r="T3366" s="49">
        <v>26.195472578768484</v>
      </c>
      <c r="U3366" s="49" t="s">
        <v>2146</v>
      </c>
      <c r="V3366" s="49">
        <v>0.40628822170719731</v>
      </c>
      <c r="W3366" s="49">
        <v>1.4636172159581</v>
      </c>
      <c r="X3366" s="49">
        <v>2.8030328200558698</v>
      </c>
      <c r="Y3366" s="49">
        <v>43.290577316265697</v>
      </c>
      <c r="Z3366" s="49">
        <v>0.42787999999999998</v>
      </c>
      <c r="AA3366" s="49">
        <v>144.40234570000001</v>
      </c>
      <c r="AB3366" s="49">
        <v>1.7927415840000001</v>
      </c>
      <c r="AC3366" s="51">
        <v>0.62276563761027282</v>
      </c>
      <c r="AD3366" s="53">
        <v>73604.45</v>
      </c>
      <c r="AE3366" s="51">
        <v>29.141621057331765</v>
      </c>
      <c r="AF3366" s="51">
        <v>77.250706623658701</v>
      </c>
      <c r="AG3366" s="51">
        <v>12.037236144475997</v>
      </c>
      <c r="AH3366" s="51">
        <v>0.23623713956960607</v>
      </c>
      <c r="AI3366" s="51">
        <v>0.15582040178761924</v>
      </c>
      <c r="AJ3366" s="51">
        <v>4.1908088602794429E-2</v>
      </c>
      <c r="AK3366" s="51">
        <v>97.398597700972076</v>
      </c>
      <c r="AL3366" s="51">
        <v>57.826694644269416</v>
      </c>
      <c r="AM3366" s="51">
        <v>136.97050075767476</v>
      </c>
    </row>
    <row r="3367" spans="1:39">
      <c r="A3367" t="s">
        <v>6877</v>
      </c>
      <c r="B3367">
        <v>8</v>
      </c>
      <c r="C3367" t="s">
        <v>6878</v>
      </c>
      <c r="D3367" t="s">
        <v>6153</v>
      </c>
      <c r="E3367" t="s">
        <v>137</v>
      </c>
      <c r="F3367" t="s">
        <v>138</v>
      </c>
      <c r="G3367" t="s">
        <v>139</v>
      </c>
      <c r="H3367" t="s">
        <v>140</v>
      </c>
      <c r="I3367" t="s">
        <v>10</v>
      </c>
      <c r="J3367" t="s">
        <v>6154</v>
      </c>
      <c r="K3367">
        <v>48</v>
      </c>
      <c r="L3367">
        <v>16204631</v>
      </c>
      <c r="M3367" t="s">
        <v>2145</v>
      </c>
      <c r="N3367">
        <v>363</v>
      </c>
      <c r="O3367">
        <v>2150894.6880666562</v>
      </c>
      <c r="P3367" s="49" t="s">
        <v>33</v>
      </c>
      <c r="Q3367" s="49">
        <v>7360445</v>
      </c>
      <c r="R3367" s="49">
        <v>32.510452999999998</v>
      </c>
      <c r="S3367" s="49">
        <v>52.540310169999998</v>
      </c>
      <c r="T3367" s="49">
        <v>26.195472578768484</v>
      </c>
      <c r="U3367" s="49" t="s">
        <v>2146</v>
      </c>
      <c r="V3367" s="49">
        <v>0.40628822170719731</v>
      </c>
      <c r="W3367" s="49">
        <v>1.4636172159581</v>
      </c>
      <c r="X3367" s="49">
        <v>2.8030328200558698</v>
      </c>
      <c r="Y3367" s="49">
        <v>43.290577316265697</v>
      </c>
      <c r="Z3367" s="49">
        <v>0.42787999999999998</v>
      </c>
      <c r="AA3367" s="49">
        <v>144.40234570000001</v>
      </c>
      <c r="AB3367" s="49">
        <v>1.7927415840000001</v>
      </c>
      <c r="AC3367" s="51">
        <v>0.62276563761027282</v>
      </c>
      <c r="AD3367" s="53">
        <v>73604.45</v>
      </c>
      <c r="AE3367" s="51">
        <v>29.222345769401937</v>
      </c>
      <c r="AF3367" s="51">
        <v>77.464697500732555</v>
      </c>
      <c r="AG3367" s="51">
        <v>12.087817964127572</v>
      </c>
      <c r="AH3367" s="51">
        <v>0.2363737199605811</v>
      </c>
      <c r="AI3367" s="51">
        <v>0.1560429247659976</v>
      </c>
      <c r="AJ3367" s="51">
        <v>4.1908088602794429E-2</v>
      </c>
      <c r="AK3367" s="51">
        <v>97.537690052176742</v>
      </c>
      <c r="AL3367" s="51">
        <v>57.909275411450068</v>
      </c>
      <c r="AM3367" s="51">
        <v>137.16610469290345</v>
      </c>
    </row>
    <row r="3368" spans="1:39">
      <c r="A3368" t="s">
        <v>6879</v>
      </c>
      <c r="B3368">
        <v>8</v>
      </c>
      <c r="C3368" t="s">
        <v>6880</v>
      </c>
      <c r="D3368" t="s">
        <v>6153</v>
      </c>
      <c r="E3368" t="s">
        <v>137</v>
      </c>
      <c r="F3368" t="s">
        <v>138</v>
      </c>
      <c r="G3368" t="s">
        <v>139</v>
      </c>
      <c r="H3368" t="s">
        <v>140</v>
      </c>
      <c r="I3368" t="s">
        <v>10</v>
      </c>
      <c r="J3368" t="s">
        <v>6154</v>
      </c>
      <c r="K3368">
        <v>48</v>
      </c>
      <c r="L3368">
        <v>16204631</v>
      </c>
      <c r="M3368" t="s">
        <v>2145</v>
      </c>
      <c r="N3368">
        <v>364</v>
      </c>
      <c r="O3368">
        <v>2156836.3860999895</v>
      </c>
      <c r="P3368" s="49" t="s">
        <v>33</v>
      </c>
      <c r="Q3368" s="49">
        <v>7360445</v>
      </c>
      <c r="R3368" s="49">
        <v>32.510452999999998</v>
      </c>
      <c r="S3368" s="49">
        <v>52.540310169999998</v>
      </c>
      <c r="T3368" s="49">
        <v>26.195472578768484</v>
      </c>
      <c r="U3368" s="49" t="s">
        <v>2146</v>
      </c>
      <c r="V3368" s="49">
        <v>0.40628822170719731</v>
      </c>
      <c r="W3368" s="49">
        <v>1.4636172159581</v>
      </c>
      <c r="X3368" s="49">
        <v>2.8030328200558698</v>
      </c>
      <c r="Y3368" s="49">
        <v>43.290577316265697</v>
      </c>
      <c r="Z3368" s="49">
        <v>0.42787999999999998</v>
      </c>
      <c r="AA3368" s="49">
        <v>144.40234570000001</v>
      </c>
      <c r="AB3368" s="49">
        <v>1.7927415840000001</v>
      </c>
      <c r="AC3368" s="51">
        <v>0.62276563761027282</v>
      </c>
      <c r="AD3368" s="53">
        <v>73604.45</v>
      </c>
      <c r="AE3368" s="51">
        <v>29.303070481472108</v>
      </c>
      <c r="AF3368" s="51">
        <v>77.678688377806395</v>
      </c>
      <c r="AG3368" s="51">
        <v>12.138428540849191</v>
      </c>
      <c r="AH3368" s="51">
        <v>0.23650810452146023</v>
      </c>
      <c r="AI3368" s="51">
        <v>0.15626459192785835</v>
      </c>
      <c r="AJ3368" s="51">
        <v>4.1908088602794429E-2</v>
      </c>
      <c r="AK3368" s="51">
        <v>97.676247458484923</v>
      </c>
      <c r="AL3368" s="51">
        <v>57.991538575544936</v>
      </c>
      <c r="AM3368" s="51">
        <v>137.36095634142492</v>
      </c>
    </row>
    <row r="3369" spans="1:39">
      <c r="A3369" t="s">
        <v>6881</v>
      </c>
      <c r="B3369">
        <v>8</v>
      </c>
      <c r="C3369" t="s">
        <v>6882</v>
      </c>
      <c r="D3369" t="s">
        <v>6153</v>
      </c>
      <c r="E3369" t="s">
        <v>137</v>
      </c>
      <c r="F3369" t="s">
        <v>138</v>
      </c>
      <c r="G3369" t="s">
        <v>139</v>
      </c>
      <c r="H3369" t="s">
        <v>140</v>
      </c>
      <c r="I3369" t="s">
        <v>10</v>
      </c>
      <c r="J3369" t="s">
        <v>6154</v>
      </c>
      <c r="K3369">
        <v>48</v>
      </c>
      <c r="L3369">
        <v>16204631</v>
      </c>
      <c r="M3369" t="s">
        <v>2145</v>
      </c>
      <c r="N3369">
        <v>365</v>
      </c>
      <c r="O3369">
        <v>2162778.0841333228</v>
      </c>
      <c r="P3369" s="49" t="s">
        <v>33</v>
      </c>
      <c r="Q3369" s="49">
        <v>7360445</v>
      </c>
      <c r="R3369" s="49">
        <v>32.510452999999998</v>
      </c>
      <c r="S3369" s="49">
        <v>52.540310169999998</v>
      </c>
      <c r="T3369" s="49">
        <v>26.195472578768484</v>
      </c>
      <c r="U3369" s="49" t="s">
        <v>2146</v>
      </c>
      <c r="V3369" s="49">
        <v>0.40628822170719731</v>
      </c>
      <c r="W3369" s="49">
        <v>1.4636172159581</v>
      </c>
      <c r="X3369" s="49">
        <v>2.8030328200558698</v>
      </c>
      <c r="Y3369" s="49">
        <v>43.290577316265697</v>
      </c>
      <c r="Z3369" s="49">
        <v>0.42787999999999998</v>
      </c>
      <c r="AA3369" s="49">
        <v>144.40234570000001</v>
      </c>
      <c r="AB3369" s="49">
        <v>1.7927415840000001</v>
      </c>
      <c r="AC3369" s="51">
        <v>0.62276563761027282</v>
      </c>
      <c r="AD3369" s="53">
        <v>73604.45</v>
      </c>
      <c r="AE3369" s="51">
        <v>29.383795193542277</v>
      </c>
      <c r="AF3369" s="51">
        <v>77.892679254880235</v>
      </c>
      <c r="AG3369" s="51">
        <v>12.189067405728213</v>
      </c>
      <c r="AH3369" s="51">
        <v>0.23664029780834656</v>
      </c>
      <c r="AI3369" s="51">
        <v>0.15648540430665089</v>
      </c>
      <c r="AJ3369" s="51">
        <v>4.1908088602794429E-2</v>
      </c>
      <c r="AK3369" s="51">
        <v>97.814270565874438</v>
      </c>
      <c r="AL3369" s="51">
        <v>58.073484520078665</v>
      </c>
      <c r="AM3369" s="51">
        <v>137.55505661167024</v>
      </c>
    </row>
    <row r="3370" spans="1:39">
      <c r="A3370" t="s">
        <v>6883</v>
      </c>
      <c r="B3370">
        <v>8</v>
      </c>
      <c r="C3370" t="s">
        <v>6884</v>
      </c>
      <c r="D3370" t="s">
        <v>6153</v>
      </c>
      <c r="E3370" t="s">
        <v>137</v>
      </c>
      <c r="F3370" t="s">
        <v>138</v>
      </c>
      <c r="G3370" t="s">
        <v>139</v>
      </c>
      <c r="H3370" t="s">
        <v>140</v>
      </c>
      <c r="I3370" t="s">
        <v>10</v>
      </c>
      <c r="J3370" t="s">
        <v>6154</v>
      </c>
      <c r="K3370">
        <v>48</v>
      </c>
      <c r="L3370">
        <v>16204631</v>
      </c>
      <c r="M3370" t="s">
        <v>2145</v>
      </c>
      <c r="N3370">
        <v>366</v>
      </c>
      <c r="O3370">
        <v>2168719.7821666561</v>
      </c>
      <c r="P3370" s="49" t="s">
        <v>33</v>
      </c>
      <c r="Q3370" s="49">
        <v>7360445</v>
      </c>
      <c r="R3370" s="49">
        <v>32.510452999999998</v>
      </c>
      <c r="S3370" s="49">
        <v>52.540310169999998</v>
      </c>
      <c r="T3370" s="49">
        <v>26.195472578768484</v>
      </c>
      <c r="U3370" s="49" t="s">
        <v>2146</v>
      </c>
      <c r="V3370" s="49">
        <v>0.40628822170719731</v>
      </c>
      <c r="W3370" s="49">
        <v>1.4636172159581</v>
      </c>
      <c r="X3370" s="49">
        <v>2.8030328200558698</v>
      </c>
      <c r="Y3370" s="49">
        <v>43.290577316265697</v>
      </c>
      <c r="Z3370" s="49">
        <v>0.42787999999999998</v>
      </c>
      <c r="AA3370" s="49">
        <v>144.40234570000001</v>
      </c>
      <c r="AB3370" s="49">
        <v>1.7927415840000001</v>
      </c>
      <c r="AC3370" s="51">
        <v>0.62276563761027282</v>
      </c>
      <c r="AD3370" s="53">
        <v>73604.45</v>
      </c>
      <c r="AE3370" s="51">
        <v>29.464519905612448</v>
      </c>
      <c r="AF3370" s="51">
        <v>78.10667013195409</v>
      </c>
      <c r="AG3370" s="51">
        <v>12.239734090829726</v>
      </c>
      <c r="AH3370" s="51">
        <v>0.23677030439024949</v>
      </c>
      <c r="AI3370" s="51">
        <v>0.15670536293701695</v>
      </c>
      <c r="AJ3370" s="51">
        <v>4.1908088602794429E-2</v>
      </c>
      <c r="AK3370" s="51">
        <v>97.951760021068381</v>
      </c>
      <c r="AL3370" s="51">
        <v>58.155113629018366</v>
      </c>
      <c r="AM3370" s="51">
        <v>137.7484064131184</v>
      </c>
    </row>
    <row r="3371" spans="1:39">
      <c r="A3371" t="s">
        <v>6885</v>
      </c>
      <c r="B3371">
        <v>8</v>
      </c>
      <c r="C3371" t="s">
        <v>6886</v>
      </c>
      <c r="D3371" t="s">
        <v>6153</v>
      </c>
      <c r="E3371" t="s">
        <v>137</v>
      </c>
      <c r="F3371" t="s">
        <v>138</v>
      </c>
      <c r="G3371" t="s">
        <v>139</v>
      </c>
      <c r="H3371" t="s">
        <v>140</v>
      </c>
      <c r="I3371" t="s">
        <v>10</v>
      </c>
      <c r="J3371" t="s">
        <v>6154</v>
      </c>
      <c r="K3371">
        <v>48</v>
      </c>
      <c r="L3371">
        <v>16204631</v>
      </c>
      <c r="M3371" t="s">
        <v>2145</v>
      </c>
      <c r="N3371">
        <v>367</v>
      </c>
      <c r="O3371">
        <v>2174661.4801999894</v>
      </c>
      <c r="P3371" s="49" t="s">
        <v>33</v>
      </c>
      <c r="Q3371" s="49">
        <v>7360445</v>
      </c>
      <c r="R3371" s="49">
        <v>32.510452999999998</v>
      </c>
      <c r="S3371" s="49">
        <v>52.540310169999998</v>
      </c>
      <c r="T3371" s="49">
        <v>26.195472578768484</v>
      </c>
      <c r="U3371" s="49" t="s">
        <v>2146</v>
      </c>
      <c r="V3371" s="49">
        <v>0.40628822170719731</v>
      </c>
      <c r="W3371" s="49">
        <v>1.4636172159581</v>
      </c>
      <c r="X3371" s="49">
        <v>2.8030328200558698</v>
      </c>
      <c r="Y3371" s="49">
        <v>43.290577316265697</v>
      </c>
      <c r="Z3371" s="49">
        <v>0.42787999999999998</v>
      </c>
      <c r="AA3371" s="49">
        <v>144.40234570000001</v>
      </c>
      <c r="AB3371" s="49">
        <v>1.7927415840000001</v>
      </c>
      <c r="AC3371" s="51">
        <v>0.62276563761027282</v>
      </c>
      <c r="AD3371" s="53">
        <v>73604.45</v>
      </c>
      <c r="AE3371" s="51">
        <v>29.54524461768262</v>
      </c>
      <c r="AF3371" s="51">
        <v>78.32066100902793</v>
      </c>
      <c r="AG3371" s="51">
        <v>12.290428129199279</v>
      </c>
      <c r="AH3371" s="51">
        <v>0.2368981288490177</v>
      </c>
      <c r="AI3371" s="51">
        <v>0.15692446885480929</v>
      </c>
      <c r="AJ3371" s="51">
        <v>4.1908088602794429E-2</v>
      </c>
      <c r="AK3371" s="51">
        <v>98.088716471546832</v>
      </c>
      <c r="AL3371" s="51">
        <v>58.236426286780592</v>
      </c>
      <c r="AM3371" s="51">
        <v>137.94100665631308</v>
      </c>
    </row>
    <row r="3372" spans="1:39">
      <c r="A3372" t="s">
        <v>6887</v>
      </c>
      <c r="B3372">
        <v>8</v>
      </c>
      <c r="C3372" t="s">
        <v>6888</v>
      </c>
      <c r="D3372" t="s">
        <v>6153</v>
      </c>
      <c r="E3372" t="s">
        <v>137</v>
      </c>
      <c r="F3372" t="s">
        <v>138</v>
      </c>
      <c r="G3372" t="s">
        <v>139</v>
      </c>
      <c r="H3372" t="s">
        <v>140</v>
      </c>
      <c r="I3372" t="s">
        <v>10</v>
      </c>
      <c r="J3372" t="s">
        <v>6154</v>
      </c>
      <c r="K3372">
        <v>48</v>
      </c>
      <c r="L3372">
        <v>16204631</v>
      </c>
      <c r="M3372" t="s">
        <v>2145</v>
      </c>
      <c r="N3372">
        <v>368</v>
      </c>
      <c r="O3372">
        <v>2180603.1782333227</v>
      </c>
      <c r="P3372" s="49" t="s">
        <v>33</v>
      </c>
      <c r="Q3372" s="49">
        <v>7360445</v>
      </c>
      <c r="R3372" s="49">
        <v>32.510452999999998</v>
      </c>
      <c r="S3372" s="49">
        <v>52.540310169999998</v>
      </c>
      <c r="T3372" s="49">
        <v>26.195472578768484</v>
      </c>
      <c r="U3372" s="49" t="s">
        <v>2146</v>
      </c>
      <c r="V3372" s="49">
        <v>0.40628822170719731</v>
      </c>
      <c r="W3372" s="49">
        <v>1.4636172159581</v>
      </c>
      <c r="X3372" s="49">
        <v>2.8030328200558698</v>
      </c>
      <c r="Y3372" s="49">
        <v>43.290577316265697</v>
      </c>
      <c r="Z3372" s="49">
        <v>0.42787999999999998</v>
      </c>
      <c r="AA3372" s="49">
        <v>144.40234570000001</v>
      </c>
      <c r="AB3372" s="49">
        <v>1.7927415840000001</v>
      </c>
      <c r="AC3372" s="51">
        <v>0.62276563761027282</v>
      </c>
      <c r="AD3372" s="53">
        <v>73604.45</v>
      </c>
      <c r="AE3372" s="51">
        <v>29.625969329752792</v>
      </c>
      <c r="AF3372" s="51">
        <v>78.534651886101784</v>
      </c>
      <c r="AG3372" s="51">
        <v>12.341149054865681</v>
      </c>
      <c r="AH3372" s="51">
        <v>0.2370237757794556</v>
      </c>
      <c r="AI3372" s="51">
        <v>0.15714272309711078</v>
      </c>
      <c r="AJ3372" s="51">
        <v>4.1908088602794429E-2</v>
      </c>
      <c r="AK3372" s="51">
        <v>98.225140565558775</v>
      </c>
      <c r="AL3372" s="51">
        <v>58.317422878238411</v>
      </c>
      <c r="AM3372" s="51">
        <v>138.13285825287915</v>
      </c>
    </row>
    <row r="3373" spans="1:39">
      <c r="A3373" t="s">
        <v>6889</v>
      </c>
      <c r="B3373">
        <v>8</v>
      </c>
      <c r="C3373" t="s">
        <v>6890</v>
      </c>
      <c r="D3373" t="s">
        <v>6153</v>
      </c>
      <c r="E3373" t="s">
        <v>137</v>
      </c>
      <c r="F3373" t="s">
        <v>138</v>
      </c>
      <c r="G3373" t="s">
        <v>139</v>
      </c>
      <c r="H3373" t="s">
        <v>140</v>
      </c>
      <c r="I3373" t="s">
        <v>10</v>
      </c>
      <c r="J3373" t="s">
        <v>6154</v>
      </c>
      <c r="K3373">
        <v>48</v>
      </c>
      <c r="L3373">
        <v>16204631</v>
      </c>
      <c r="M3373" t="s">
        <v>2145</v>
      </c>
      <c r="N3373">
        <v>369</v>
      </c>
      <c r="O3373">
        <v>2186544.876266656</v>
      </c>
      <c r="P3373" s="49" t="s">
        <v>33</v>
      </c>
      <c r="Q3373" s="49">
        <v>7360445</v>
      </c>
      <c r="R3373" s="49">
        <v>32.510452999999998</v>
      </c>
      <c r="S3373" s="49">
        <v>52.540310169999998</v>
      </c>
      <c r="T3373" s="49">
        <v>26.195472578768484</v>
      </c>
      <c r="U3373" s="49" t="s">
        <v>2146</v>
      </c>
      <c r="V3373" s="49">
        <v>0.40628822170719731</v>
      </c>
      <c r="W3373" s="49">
        <v>1.4636172159581</v>
      </c>
      <c r="X3373" s="49">
        <v>2.8030328200558698</v>
      </c>
      <c r="Y3373" s="49">
        <v>43.290577316265697</v>
      </c>
      <c r="Z3373" s="49">
        <v>0.42787999999999998</v>
      </c>
      <c r="AA3373" s="49">
        <v>144.40234570000001</v>
      </c>
      <c r="AB3373" s="49">
        <v>1.7927415840000001</v>
      </c>
      <c r="AC3373" s="51">
        <v>0.62276563761027282</v>
      </c>
      <c r="AD3373" s="53">
        <v>73604.45</v>
      </c>
      <c r="AE3373" s="51">
        <v>29.70669404182296</v>
      </c>
      <c r="AF3373" s="51">
        <v>78.748642763175624</v>
      </c>
      <c r="AG3373" s="51">
        <v>12.391896402843695</v>
      </c>
      <c r="AH3373" s="51">
        <v>0.23714724978907795</v>
      </c>
      <c r="AI3373" s="51">
        <v>0.157360126702252</v>
      </c>
      <c r="AJ3373" s="51">
        <v>4.1908088602794429E-2</v>
      </c>
      <c r="AK3373" s="51">
        <v>98.361032952133101</v>
      </c>
      <c r="AL3373" s="51">
        <v>58.398103788727909</v>
      </c>
      <c r="AM3373" s="51">
        <v>138.32396211553831</v>
      </c>
    </row>
    <row r="3374" spans="1:39">
      <c r="A3374" t="s">
        <v>6891</v>
      </c>
      <c r="B3374">
        <v>8</v>
      </c>
      <c r="C3374" t="s">
        <v>6892</v>
      </c>
      <c r="D3374" t="s">
        <v>6153</v>
      </c>
      <c r="E3374" t="s">
        <v>137</v>
      </c>
      <c r="F3374" t="s">
        <v>138</v>
      </c>
      <c r="G3374" t="s">
        <v>139</v>
      </c>
      <c r="H3374" t="s">
        <v>140</v>
      </c>
      <c r="I3374" t="s">
        <v>10</v>
      </c>
      <c r="J3374" t="s">
        <v>6154</v>
      </c>
      <c r="K3374">
        <v>48</v>
      </c>
      <c r="L3374">
        <v>16204631</v>
      </c>
      <c r="M3374" t="s">
        <v>2145</v>
      </c>
      <c r="N3374">
        <v>370</v>
      </c>
      <c r="O3374">
        <v>2192486.5742999893</v>
      </c>
      <c r="P3374" s="49" t="s">
        <v>33</v>
      </c>
      <c r="Q3374" s="49">
        <v>7360445</v>
      </c>
      <c r="R3374" s="49">
        <v>32.510452999999998</v>
      </c>
      <c r="S3374" s="49">
        <v>52.540310169999998</v>
      </c>
      <c r="T3374" s="49">
        <v>26.195472578768484</v>
      </c>
      <c r="U3374" s="49" t="s">
        <v>2146</v>
      </c>
      <c r="V3374" s="49">
        <v>0.40628822170719731</v>
      </c>
      <c r="W3374" s="49">
        <v>1.4636172159581</v>
      </c>
      <c r="X3374" s="49">
        <v>2.8030328200558698</v>
      </c>
      <c r="Y3374" s="49">
        <v>43.290577316265697</v>
      </c>
      <c r="Z3374" s="49">
        <v>0.42787999999999998</v>
      </c>
      <c r="AA3374" s="49">
        <v>144.40234570000001</v>
      </c>
      <c r="AB3374" s="49">
        <v>1.7927415840000001</v>
      </c>
      <c r="AC3374" s="51">
        <v>0.62276563761027282</v>
      </c>
      <c r="AD3374" s="53">
        <v>73604.45</v>
      </c>
      <c r="AE3374" s="51">
        <v>29.787418753893132</v>
      </c>
      <c r="AF3374" s="51">
        <v>78.962633640249464</v>
      </c>
      <c r="AG3374" s="51">
        <v>12.442669709136762</v>
      </c>
      <c r="AH3374" s="51">
        <v>0.23726855549803147</v>
      </c>
      <c r="AI3374" s="51">
        <v>0.15757668070982861</v>
      </c>
      <c r="AJ3374" s="51">
        <v>4.1908088602794429E-2</v>
      </c>
      <c r="AK3374" s="51">
        <v>98.496394281089465</v>
      </c>
      <c r="AL3374" s="51">
        <v>58.478469404054671</v>
      </c>
      <c r="AM3374" s="51">
        <v>138.51431915812429</v>
      </c>
    </row>
    <row r="3375" spans="1:39">
      <c r="A3375" t="s">
        <v>6893</v>
      </c>
      <c r="B3375">
        <v>8</v>
      </c>
      <c r="C3375" t="s">
        <v>6894</v>
      </c>
      <c r="D3375" t="s">
        <v>6153</v>
      </c>
      <c r="E3375" t="s">
        <v>137</v>
      </c>
      <c r="F3375" t="s">
        <v>138</v>
      </c>
      <c r="G3375" t="s">
        <v>139</v>
      </c>
      <c r="H3375" t="s">
        <v>140</v>
      </c>
      <c r="I3375" t="s">
        <v>10</v>
      </c>
      <c r="J3375" t="s">
        <v>6154</v>
      </c>
      <c r="K3375">
        <v>48</v>
      </c>
      <c r="L3375">
        <v>16204631</v>
      </c>
      <c r="M3375" t="s">
        <v>2145</v>
      </c>
      <c r="N3375">
        <v>371</v>
      </c>
      <c r="O3375">
        <v>2198428.2723333226</v>
      </c>
      <c r="P3375" s="49" t="s">
        <v>33</v>
      </c>
      <c r="Q3375" s="49">
        <v>7360445</v>
      </c>
      <c r="R3375" s="49">
        <v>32.510452999999998</v>
      </c>
      <c r="S3375" s="49">
        <v>52.540310169999998</v>
      </c>
      <c r="T3375" s="49">
        <v>26.195472578768484</v>
      </c>
      <c r="U3375" s="49" t="s">
        <v>2146</v>
      </c>
      <c r="V3375" s="49">
        <v>0.40628822170719731</v>
      </c>
      <c r="W3375" s="49">
        <v>1.4636172159581</v>
      </c>
      <c r="X3375" s="49">
        <v>2.8030328200558698</v>
      </c>
      <c r="Y3375" s="49">
        <v>43.290577316265697</v>
      </c>
      <c r="Z3375" s="49">
        <v>0.42787999999999998</v>
      </c>
      <c r="AA3375" s="49">
        <v>144.40234570000001</v>
      </c>
      <c r="AB3375" s="49">
        <v>1.7927415840000001</v>
      </c>
      <c r="AC3375" s="51">
        <v>0.62276563761027282</v>
      </c>
      <c r="AD3375" s="53">
        <v>73604.45</v>
      </c>
      <c r="AE3375" s="51">
        <v>29.868143465963303</v>
      </c>
      <c r="AF3375" s="51">
        <v>79.176624517323319</v>
      </c>
      <c r="AG3375" s="51">
        <v>12.493468510739744</v>
      </c>
      <c r="AH3375" s="51">
        <v>0.23738769753931874</v>
      </c>
      <c r="AI3375" s="51">
        <v>0.15779238616071914</v>
      </c>
      <c r="AJ3375" s="51">
        <v>4.1908088602794429E-2</v>
      </c>
      <c r="AK3375" s="51">
        <v>98.631225203049411</v>
      </c>
      <c r="AL3375" s="51">
        <v>58.558520110500368</v>
      </c>
      <c r="AM3375" s="51">
        <v>138.70393029559847</v>
      </c>
    </row>
    <row r="3376" spans="1:39">
      <c r="A3376" t="s">
        <v>6895</v>
      </c>
      <c r="B3376">
        <v>8</v>
      </c>
      <c r="C3376" t="s">
        <v>6896</v>
      </c>
      <c r="D3376" t="s">
        <v>6153</v>
      </c>
      <c r="E3376" t="s">
        <v>137</v>
      </c>
      <c r="F3376" t="s">
        <v>138</v>
      </c>
      <c r="G3376" t="s">
        <v>139</v>
      </c>
      <c r="H3376" t="s">
        <v>140</v>
      </c>
      <c r="I3376" t="s">
        <v>10</v>
      </c>
      <c r="J3376" t="s">
        <v>6154</v>
      </c>
      <c r="K3376">
        <v>48</v>
      </c>
      <c r="L3376">
        <v>16204631</v>
      </c>
      <c r="M3376" t="s">
        <v>2145</v>
      </c>
      <c r="N3376">
        <v>372</v>
      </c>
      <c r="O3376">
        <v>2204369.9703666558</v>
      </c>
      <c r="P3376" s="49" t="s">
        <v>33</v>
      </c>
      <c r="Q3376" s="49">
        <v>7360445</v>
      </c>
      <c r="R3376" s="49">
        <v>32.510452999999998</v>
      </c>
      <c r="S3376" s="49">
        <v>52.540310169999998</v>
      </c>
      <c r="T3376" s="49">
        <v>26.195472578768484</v>
      </c>
      <c r="U3376" s="49" t="s">
        <v>2146</v>
      </c>
      <c r="V3376" s="49">
        <v>0.40628822170719731</v>
      </c>
      <c r="W3376" s="49">
        <v>1.4636172159581</v>
      </c>
      <c r="X3376" s="49">
        <v>2.8030328200558698</v>
      </c>
      <c r="Y3376" s="49">
        <v>43.290577316265697</v>
      </c>
      <c r="Z3376" s="49">
        <v>0.42787999999999998</v>
      </c>
      <c r="AA3376" s="49">
        <v>144.40234570000001</v>
      </c>
      <c r="AB3376" s="49">
        <v>1.7927415840000001</v>
      </c>
      <c r="AC3376" s="51">
        <v>0.62276563761027282</v>
      </c>
      <c r="AD3376" s="53">
        <v>73604.45</v>
      </c>
      <c r="AE3376" s="51">
        <v>29.948868178033475</v>
      </c>
      <c r="AF3376" s="51">
        <v>79.390615394397173</v>
      </c>
      <c r="AG3376" s="51">
        <v>12.544292345641573</v>
      </c>
      <c r="AH3376" s="51">
        <v>0.23750468055835902</v>
      </c>
      <c r="AI3376" s="51">
        <v>0.15800724409710093</v>
      </c>
      <c r="AJ3376" s="51">
        <v>4.1908088602794429E-2</v>
      </c>
      <c r="AK3376" s="51">
        <v>98.76552636944632</v>
      </c>
      <c r="AL3376" s="51">
        <v>58.638256294828672</v>
      </c>
      <c r="AM3376" s="51">
        <v>138.89279644406398</v>
      </c>
    </row>
    <row r="3377" spans="1:39">
      <c r="A3377" t="s">
        <v>6897</v>
      </c>
      <c r="B3377">
        <v>8</v>
      </c>
      <c r="C3377" t="s">
        <v>6898</v>
      </c>
      <c r="D3377" t="s">
        <v>6153</v>
      </c>
      <c r="E3377" t="s">
        <v>137</v>
      </c>
      <c r="F3377" t="s">
        <v>138</v>
      </c>
      <c r="G3377" t="s">
        <v>139</v>
      </c>
      <c r="H3377" t="s">
        <v>140</v>
      </c>
      <c r="I3377" t="s">
        <v>10</v>
      </c>
      <c r="J3377" t="s">
        <v>6154</v>
      </c>
      <c r="K3377">
        <v>48</v>
      </c>
      <c r="L3377">
        <v>16204631</v>
      </c>
      <c r="M3377" t="s">
        <v>2145</v>
      </c>
      <c r="N3377">
        <v>373</v>
      </c>
      <c r="O3377">
        <v>2210311.6683999891</v>
      </c>
      <c r="P3377" s="49" t="s">
        <v>33</v>
      </c>
      <c r="Q3377" s="49">
        <v>7360445</v>
      </c>
      <c r="R3377" s="49">
        <v>32.510452999999998</v>
      </c>
      <c r="S3377" s="49">
        <v>52.540310169999998</v>
      </c>
      <c r="T3377" s="49">
        <v>26.195472578768484</v>
      </c>
      <c r="U3377" s="49" t="s">
        <v>2146</v>
      </c>
      <c r="V3377" s="49">
        <v>0.40628822170719731</v>
      </c>
      <c r="W3377" s="49">
        <v>1.4636172159581</v>
      </c>
      <c r="X3377" s="49">
        <v>2.8030328200558698</v>
      </c>
      <c r="Y3377" s="49">
        <v>43.290577316265697</v>
      </c>
      <c r="Z3377" s="49">
        <v>0.42787999999999998</v>
      </c>
      <c r="AA3377" s="49">
        <v>144.40234570000001</v>
      </c>
      <c r="AB3377" s="49">
        <v>1.7927415840000001</v>
      </c>
      <c r="AC3377" s="51">
        <v>0.62276563761027282</v>
      </c>
      <c r="AD3377" s="53">
        <v>73604.45</v>
      </c>
      <c r="AE3377" s="51">
        <v>30.029592890103643</v>
      </c>
      <c r="AF3377" s="51">
        <v>79.604606271471013</v>
      </c>
      <c r="AG3377" s="51">
        <v>12.595140752827968</v>
      </c>
      <c r="AH3377" s="51">
        <v>0.23761950921323247</v>
      </c>
      <c r="AI3377" s="51">
        <v>0.15822125556246686</v>
      </c>
      <c r="AJ3377" s="51">
        <v>4.1908088602794429E-2</v>
      </c>
      <c r="AK3377" s="51">
        <v>98.899298432535858</v>
      </c>
      <c r="AL3377" s="51">
        <v>58.717678344291464</v>
      </c>
      <c r="AM3377" s="51">
        <v>139.08091852078027</v>
      </c>
    </row>
    <row r="3378" spans="1:39">
      <c r="A3378" t="s">
        <v>6899</v>
      </c>
      <c r="B3378">
        <v>8</v>
      </c>
      <c r="C3378" t="s">
        <v>6900</v>
      </c>
      <c r="D3378" t="s">
        <v>6153</v>
      </c>
      <c r="E3378" t="s">
        <v>137</v>
      </c>
      <c r="F3378" t="s">
        <v>138</v>
      </c>
      <c r="G3378" t="s">
        <v>139</v>
      </c>
      <c r="H3378" t="s">
        <v>140</v>
      </c>
      <c r="I3378" t="s">
        <v>10</v>
      </c>
      <c r="J3378" t="s">
        <v>6154</v>
      </c>
      <c r="K3378">
        <v>48</v>
      </c>
      <c r="L3378">
        <v>16204631</v>
      </c>
      <c r="M3378" t="s">
        <v>2145</v>
      </c>
      <c r="N3378">
        <v>374</v>
      </c>
      <c r="O3378">
        <v>2216253.3664333224</v>
      </c>
      <c r="P3378" s="49" t="s">
        <v>33</v>
      </c>
      <c r="Q3378" s="49">
        <v>7360445</v>
      </c>
      <c r="R3378" s="49">
        <v>32.510452999999998</v>
      </c>
      <c r="S3378" s="49">
        <v>52.540310169999998</v>
      </c>
      <c r="T3378" s="49">
        <v>26.195472578768484</v>
      </c>
      <c r="U3378" s="49" t="s">
        <v>2146</v>
      </c>
      <c r="V3378" s="49">
        <v>0.40628822170719731</v>
      </c>
      <c r="W3378" s="49">
        <v>1.4636172159581</v>
      </c>
      <c r="X3378" s="49">
        <v>2.8030328200558698</v>
      </c>
      <c r="Y3378" s="49">
        <v>43.290577316265697</v>
      </c>
      <c r="Z3378" s="49">
        <v>0.42787999999999998</v>
      </c>
      <c r="AA3378" s="49">
        <v>144.40234570000001</v>
      </c>
      <c r="AB3378" s="49">
        <v>1.7927415840000001</v>
      </c>
      <c r="AC3378" s="51">
        <v>0.62276563761027282</v>
      </c>
      <c r="AD3378" s="53">
        <v>73604.45</v>
      </c>
      <c r="AE3378" s="51">
        <v>30.110317602173815</v>
      </c>
      <c r="AF3378" s="51">
        <v>79.818597148544853</v>
      </c>
      <c r="AG3378" s="51">
        <v>12.646013272284103</v>
      </c>
      <c r="AH3378" s="51">
        <v>0.23773218817445591</v>
      </c>
      <c r="AI3378" s="51">
        <v>0.15843442160164109</v>
      </c>
      <c r="AJ3378" s="51">
        <v>4.1908088602794429E-2</v>
      </c>
      <c r="AK3378" s="51">
        <v>99.032542045405876</v>
      </c>
      <c r="AL3378" s="51">
        <v>58.796786646634679</v>
      </c>
      <c r="AM3378" s="51">
        <v>139.26829744417711</v>
      </c>
    </row>
    <row r="3379" spans="1:39">
      <c r="A3379" t="s">
        <v>6901</v>
      </c>
      <c r="B3379">
        <v>8</v>
      </c>
      <c r="C3379" t="s">
        <v>6902</v>
      </c>
      <c r="D3379" t="s">
        <v>6153</v>
      </c>
      <c r="E3379" t="s">
        <v>137</v>
      </c>
      <c r="F3379" t="s">
        <v>138</v>
      </c>
      <c r="G3379" t="s">
        <v>139</v>
      </c>
      <c r="H3379" t="s">
        <v>140</v>
      </c>
      <c r="I3379" t="s">
        <v>10</v>
      </c>
      <c r="J3379" t="s">
        <v>6154</v>
      </c>
      <c r="K3379">
        <v>48</v>
      </c>
      <c r="L3379">
        <v>16204631</v>
      </c>
      <c r="M3379" t="s">
        <v>2145</v>
      </c>
      <c r="N3379">
        <v>375</v>
      </c>
      <c r="O3379">
        <v>2222195.0644666557</v>
      </c>
      <c r="P3379" s="49" t="s">
        <v>33</v>
      </c>
      <c r="Q3379" s="49">
        <v>7360445</v>
      </c>
      <c r="R3379" s="49">
        <v>32.510452999999998</v>
      </c>
      <c r="S3379" s="49">
        <v>52.540310169999998</v>
      </c>
      <c r="T3379" s="49">
        <v>26.195472578768484</v>
      </c>
      <c r="U3379" s="49" t="s">
        <v>2146</v>
      </c>
      <c r="V3379" s="49">
        <v>0.40628822170719731</v>
      </c>
      <c r="W3379" s="49">
        <v>1.4636172159581</v>
      </c>
      <c r="X3379" s="49">
        <v>2.8030328200558698</v>
      </c>
      <c r="Y3379" s="49">
        <v>43.290577316265697</v>
      </c>
      <c r="Z3379" s="49">
        <v>0.42787999999999998</v>
      </c>
      <c r="AA3379" s="49">
        <v>144.40234570000001</v>
      </c>
      <c r="AB3379" s="49">
        <v>1.7927415840000001</v>
      </c>
      <c r="AC3379" s="51">
        <v>0.62276563761027282</v>
      </c>
      <c r="AD3379" s="53">
        <v>73604.45</v>
      </c>
      <c r="AE3379" s="51">
        <v>30.191042314243987</v>
      </c>
      <c r="AF3379" s="51">
        <v>80.032588025618708</v>
      </c>
      <c r="AG3379" s="51">
        <v>12.696909444997267</v>
      </c>
      <c r="AH3379" s="51">
        <v>0.2378427221250127</v>
      </c>
      <c r="AI3379" s="51">
        <v>0.1586467432607945</v>
      </c>
      <c r="AJ3379" s="51">
        <v>4.1908088602794429E-2</v>
      </c>
      <c r="AK3379" s="51">
        <v>99.165257861986007</v>
      </c>
      <c r="AL3379" s="51">
        <v>58.875581590104048</v>
      </c>
      <c r="AM3379" s="51">
        <v>139.45493413386797</v>
      </c>
    </row>
    <row r="3380" spans="1:39">
      <c r="A3380" t="s">
        <v>6903</v>
      </c>
      <c r="B3380">
        <v>8</v>
      </c>
      <c r="C3380" t="s">
        <v>6904</v>
      </c>
      <c r="D3380" t="s">
        <v>6153</v>
      </c>
      <c r="E3380" t="s">
        <v>137</v>
      </c>
      <c r="F3380" t="s">
        <v>138</v>
      </c>
      <c r="G3380" t="s">
        <v>139</v>
      </c>
      <c r="H3380" t="s">
        <v>140</v>
      </c>
      <c r="I3380" t="s">
        <v>10</v>
      </c>
      <c r="J3380" t="s">
        <v>6154</v>
      </c>
      <c r="K3380">
        <v>48</v>
      </c>
      <c r="L3380">
        <v>16204631</v>
      </c>
      <c r="M3380" t="s">
        <v>2145</v>
      </c>
      <c r="N3380">
        <v>376</v>
      </c>
      <c r="O3380">
        <v>2228136.762499989</v>
      </c>
      <c r="P3380" s="49" t="s">
        <v>33</v>
      </c>
      <c r="Q3380" s="49">
        <v>7360445</v>
      </c>
      <c r="R3380" s="49">
        <v>32.510452999999998</v>
      </c>
      <c r="S3380" s="49">
        <v>52.540310169999998</v>
      </c>
      <c r="T3380" s="49">
        <v>26.195472578768484</v>
      </c>
      <c r="U3380" s="49" t="s">
        <v>2146</v>
      </c>
      <c r="V3380" s="49">
        <v>0.40628822170719731</v>
      </c>
      <c r="W3380" s="49">
        <v>1.4636172159581</v>
      </c>
      <c r="X3380" s="49">
        <v>2.8030328200558698</v>
      </c>
      <c r="Y3380" s="49">
        <v>43.290577316265697</v>
      </c>
      <c r="Z3380" s="49">
        <v>0.42787999999999998</v>
      </c>
      <c r="AA3380" s="49">
        <v>144.40234570000001</v>
      </c>
      <c r="AB3380" s="49">
        <v>1.7927415840000001</v>
      </c>
      <c r="AC3380" s="51">
        <v>0.62276563761027282</v>
      </c>
      <c r="AD3380" s="53">
        <v>73604.45</v>
      </c>
      <c r="AE3380" s="51">
        <v>30.271767026314158</v>
      </c>
      <c r="AF3380" s="51">
        <v>80.246578902692548</v>
      </c>
      <c r="AG3380" s="51">
        <v>12.747828812959492</v>
      </c>
      <c r="AH3380" s="51">
        <v>0.23795111576020264</v>
      </c>
      <c r="AI3380" s="51">
        <v>0.15885822158745957</v>
      </c>
      <c r="AJ3380" s="51">
        <v>4.1908088602794429E-2</v>
      </c>
      <c r="AK3380" s="51">
        <v>99.297446537056942</v>
      </c>
      <c r="AL3380" s="51">
        <v>58.954063563450575</v>
      </c>
      <c r="AM3380" s="51">
        <v>139.64082951066331</v>
      </c>
    </row>
    <row r="3381" spans="1:39">
      <c r="A3381" t="s">
        <v>6905</v>
      </c>
      <c r="B3381">
        <v>8</v>
      </c>
      <c r="C3381" t="s">
        <v>6906</v>
      </c>
      <c r="D3381" t="s">
        <v>6153</v>
      </c>
      <c r="E3381" t="s">
        <v>137</v>
      </c>
      <c r="F3381" t="s">
        <v>138</v>
      </c>
      <c r="G3381" t="s">
        <v>139</v>
      </c>
      <c r="H3381" t="s">
        <v>140</v>
      </c>
      <c r="I3381" t="s">
        <v>10</v>
      </c>
      <c r="J3381" t="s">
        <v>6154</v>
      </c>
      <c r="K3381">
        <v>48</v>
      </c>
      <c r="L3381">
        <v>16204631</v>
      </c>
      <c r="M3381" t="s">
        <v>2145</v>
      </c>
      <c r="N3381">
        <v>377</v>
      </c>
      <c r="O3381">
        <v>2234078.4605333223</v>
      </c>
      <c r="P3381" s="49" t="s">
        <v>33</v>
      </c>
      <c r="Q3381" s="49">
        <v>7360445</v>
      </c>
      <c r="R3381" s="49">
        <v>32.510452999999998</v>
      </c>
      <c r="S3381" s="49">
        <v>52.540310169999998</v>
      </c>
      <c r="T3381" s="49">
        <v>26.195472578768484</v>
      </c>
      <c r="U3381" s="49" t="s">
        <v>2146</v>
      </c>
      <c r="V3381" s="49">
        <v>0.40628822170719731</v>
      </c>
      <c r="W3381" s="49">
        <v>1.4636172159581</v>
      </c>
      <c r="X3381" s="49">
        <v>2.8030328200558698</v>
      </c>
      <c r="Y3381" s="49">
        <v>43.290577316265697</v>
      </c>
      <c r="Z3381" s="49">
        <v>0.42787999999999998</v>
      </c>
      <c r="AA3381" s="49">
        <v>144.40234570000001</v>
      </c>
      <c r="AB3381" s="49">
        <v>1.7927415840000001</v>
      </c>
      <c r="AC3381" s="51">
        <v>0.62276563761027282</v>
      </c>
      <c r="AD3381" s="53">
        <v>73604.45</v>
      </c>
      <c r="AE3381" s="51">
        <v>30.35249173838433</v>
      </c>
      <c r="AF3381" s="51">
        <v>80.460569779766402</v>
      </c>
      <c r="AG3381" s="51">
        <v>12.798770919170204</v>
      </c>
      <c r="AH3381" s="51">
        <v>0.23805737378762507</v>
      </c>
      <c r="AI3381" s="51">
        <v>0.15906885763054512</v>
      </c>
      <c r="AJ3381" s="51">
        <v>4.1908088602794429E-2</v>
      </c>
      <c r="AK3381" s="51">
        <v>99.429108726259713</v>
      </c>
      <c r="AL3381" s="51">
        <v>59.032232955936081</v>
      </c>
      <c r="AM3381" s="51">
        <v>139.82598449658337</v>
      </c>
    </row>
    <row r="3382" spans="1:39">
      <c r="A3382" t="s">
        <v>6907</v>
      </c>
      <c r="B3382">
        <v>8</v>
      </c>
      <c r="C3382" t="s">
        <v>6908</v>
      </c>
      <c r="D3382" t="s">
        <v>6153</v>
      </c>
      <c r="E3382" t="s">
        <v>137</v>
      </c>
      <c r="F3382" t="s">
        <v>138</v>
      </c>
      <c r="G3382" t="s">
        <v>139</v>
      </c>
      <c r="H3382" t="s">
        <v>140</v>
      </c>
      <c r="I3382" t="s">
        <v>10</v>
      </c>
      <c r="J3382" t="s">
        <v>6154</v>
      </c>
      <c r="K3382">
        <v>48</v>
      </c>
      <c r="L3382">
        <v>16204631</v>
      </c>
      <c r="M3382" t="s">
        <v>2145</v>
      </c>
      <c r="N3382">
        <v>378</v>
      </c>
      <c r="O3382">
        <v>2240020.1585666556</v>
      </c>
      <c r="P3382" s="49" t="s">
        <v>33</v>
      </c>
      <c r="Q3382" s="49">
        <v>7360445</v>
      </c>
      <c r="R3382" s="49">
        <v>32.510452999999998</v>
      </c>
      <c r="S3382" s="49">
        <v>52.540310169999998</v>
      </c>
      <c r="T3382" s="49">
        <v>26.195472578768484</v>
      </c>
      <c r="U3382" s="49" t="s">
        <v>2146</v>
      </c>
      <c r="V3382" s="49">
        <v>0.40628822170719731</v>
      </c>
      <c r="W3382" s="49">
        <v>1.4636172159581</v>
      </c>
      <c r="X3382" s="49">
        <v>2.8030328200558698</v>
      </c>
      <c r="Y3382" s="49">
        <v>43.290577316265697</v>
      </c>
      <c r="Z3382" s="49">
        <v>0.42787999999999998</v>
      </c>
      <c r="AA3382" s="49">
        <v>144.40234570000001</v>
      </c>
      <c r="AB3382" s="49">
        <v>1.7927415840000001</v>
      </c>
      <c r="AC3382" s="51">
        <v>0.62276563761027282</v>
      </c>
      <c r="AD3382" s="53">
        <v>73604.45</v>
      </c>
      <c r="AE3382" s="51">
        <v>30.433216450454498</v>
      </c>
      <c r="AF3382" s="51">
        <v>80.674560656840242</v>
      </c>
      <c r="AG3382" s="51">
        <v>12.849735307638836</v>
      </c>
      <c r="AH3382" s="51">
        <v>0.23816150092719168</v>
      </c>
      <c r="AI3382" s="51">
        <v>0.15927865244035055</v>
      </c>
      <c r="AJ3382" s="51">
        <v>4.1908088602794429E-2</v>
      </c>
      <c r="AK3382" s="51">
        <v>99.560245086104572</v>
      </c>
      <c r="AL3382" s="51">
        <v>59.110090157338412</v>
      </c>
      <c r="AM3382" s="51">
        <v>140.01040001487073</v>
      </c>
    </row>
    <row r="3383" spans="1:39">
      <c r="A3383" t="s">
        <v>6909</v>
      </c>
      <c r="B3383">
        <v>8</v>
      </c>
      <c r="C3383" t="s">
        <v>6910</v>
      </c>
      <c r="D3383" t="s">
        <v>6153</v>
      </c>
      <c r="E3383" t="s">
        <v>137</v>
      </c>
      <c r="F3383" t="s">
        <v>138</v>
      </c>
      <c r="G3383" t="s">
        <v>139</v>
      </c>
      <c r="H3383" t="s">
        <v>140</v>
      </c>
      <c r="I3383" t="s">
        <v>10</v>
      </c>
      <c r="J3383" t="s">
        <v>6154</v>
      </c>
      <c r="K3383">
        <v>48</v>
      </c>
      <c r="L3383">
        <v>16204631</v>
      </c>
      <c r="M3383" t="s">
        <v>2145</v>
      </c>
      <c r="N3383">
        <v>379</v>
      </c>
      <c r="O3383">
        <v>2245961.8565999889</v>
      </c>
      <c r="P3383" s="49" t="s">
        <v>33</v>
      </c>
      <c r="Q3383" s="49">
        <v>7360445</v>
      </c>
      <c r="R3383" s="49">
        <v>32.510452999999998</v>
      </c>
      <c r="S3383" s="49">
        <v>52.540310169999998</v>
      </c>
      <c r="T3383" s="49">
        <v>26.195472578768484</v>
      </c>
      <c r="U3383" s="49" t="s">
        <v>2146</v>
      </c>
      <c r="V3383" s="49">
        <v>0.40628822170719731</v>
      </c>
      <c r="W3383" s="49">
        <v>1.4636172159581</v>
      </c>
      <c r="X3383" s="49">
        <v>2.8030328200558698</v>
      </c>
      <c r="Y3383" s="49">
        <v>43.290577316265697</v>
      </c>
      <c r="Z3383" s="49">
        <v>0.42787999999999998</v>
      </c>
      <c r="AA3383" s="49">
        <v>144.40234570000001</v>
      </c>
      <c r="AB3383" s="49">
        <v>1.7927415840000001</v>
      </c>
      <c r="AC3383" s="51">
        <v>0.62276563761027282</v>
      </c>
      <c r="AD3383" s="53">
        <v>73604.45</v>
      </c>
      <c r="AE3383" s="51">
        <v>30.51394116252467</v>
      </c>
      <c r="AF3383" s="51">
        <v>80.888551533914082</v>
      </c>
      <c r="AG3383" s="51">
        <v>12.900721523387446</v>
      </c>
      <c r="AH3383" s="51">
        <v>0.23826350191095602</v>
      </c>
      <c r="AI3383" s="51">
        <v>0.15948760706857967</v>
      </c>
      <c r="AJ3383" s="51">
        <v>4.1908088602794429E-2</v>
      </c>
      <c r="AK3383" s="51">
        <v>99.690856273979591</v>
      </c>
      <c r="AL3383" s="51">
        <v>59.187635557956632</v>
      </c>
      <c r="AM3383" s="51">
        <v>140.19407699000257</v>
      </c>
    </row>
    <row r="3384" spans="1:39">
      <c r="A3384" t="s">
        <v>6911</v>
      </c>
      <c r="B3384">
        <v>8</v>
      </c>
      <c r="C3384" t="s">
        <v>6912</v>
      </c>
      <c r="D3384" t="s">
        <v>6153</v>
      </c>
      <c r="E3384" t="s">
        <v>137</v>
      </c>
      <c r="F3384" t="s">
        <v>138</v>
      </c>
      <c r="G3384" t="s">
        <v>139</v>
      </c>
      <c r="H3384" t="s">
        <v>140</v>
      </c>
      <c r="I3384" t="s">
        <v>10</v>
      </c>
      <c r="J3384" t="s">
        <v>6154</v>
      </c>
      <c r="K3384">
        <v>48</v>
      </c>
      <c r="L3384">
        <v>16204631</v>
      </c>
      <c r="M3384" t="s">
        <v>2145</v>
      </c>
      <c r="N3384">
        <v>380</v>
      </c>
      <c r="O3384">
        <v>2251903.5546333222</v>
      </c>
      <c r="P3384" s="49" t="s">
        <v>33</v>
      </c>
      <c r="Q3384" s="49">
        <v>7360445</v>
      </c>
      <c r="R3384" s="49">
        <v>32.510452999999998</v>
      </c>
      <c r="S3384" s="49">
        <v>52.540310169999998</v>
      </c>
      <c r="T3384" s="49">
        <v>26.195472578768484</v>
      </c>
      <c r="U3384" s="49" t="s">
        <v>2146</v>
      </c>
      <c r="V3384" s="49">
        <v>0.40628822170719731</v>
      </c>
      <c r="W3384" s="49">
        <v>1.4636172159581</v>
      </c>
      <c r="X3384" s="49">
        <v>2.8030328200558698</v>
      </c>
      <c r="Y3384" s="49">
        <v>43.290577316265697</v>
      </c>
      <c r="Z3384" s="49">
        <v>0.42787999999999998</v>
      </c>
      <c r="AA3384" s="49">
        <v>144.40234570000001</v>
      </c>
      <c r="AB3384" s="49">
        <v>1.7927415840000001</v>
      </c>
      <c r="AC3384" s="51">
        <v>0.62276563761027282</v>
      </c>
      <c r="AD3384" s="53">
        <v>73604.45</v>
      </c>
      <c r="AE3384" s="51">
        <v>30.594665874594842</v>
      </c>
      <c r="AF3384" s="51">
        <v>81.102542410987937</v>
      </c>
      <c r="AG3384" s="51">
        <v>12.951729112453291</v>
      </c>
      <c r="AH3384" s="51">
        <v>0.23836338148303896</v>
      </c>
      <c r="AI3384" s="51">
        <v>0.15969572256835396</v>
      </c>
      <c r="AJ3384" s="51">
        <v>4.1908088602794429E-2</v>
      </c>
      <c r="AK3384" s="51">
        <v>99.820942948159015</v>
      </c>
      <c r="AL3384" s="51">
        <v>59.264869548615891</v>
      </c>
      <c r="AM3384" s="51">
        <v>140.37701634770215</v>
      </c>
    </row>
    <row r="3385" spans="1:39">
      <c r="A3385" t="s">
        <v>6913</v>
      </c>
      <c r="B3385">
        <v>8</v>
      </c>
      <c r="C3385" t="s">
        <v>6914</v>
      </c>
      <c r="D3385" t="s">
        <v>6153</v>
      </c>
      <c r="E3385" t="s">
        <v>137</v>
      </c>
      <c r="F3385" t="s">
        <v>138</v>
      </c>
      <c r="G3385" t="s">
        <v>139</v>
      </c>
      <c r="H3385" t="s">
        <v>140</v>
      </c>
      <c r="I3385" t="s">
        <v>10</v>
      </c>
      <c r="J3385" t="s">
        <v>6154</v>
      </c>
      <c r="K3385">
        <v>48</v>
      </c>
      <c r="L3385">
        <v>16204631</v>
      </c>
      <c r="M3385" t="s">
        <v>2145</v>
      </c>
      <c r="N3385">
        <v>381</v>
      </c>
      <c r="O3385">
        <v>2257845.2526666555</v>
      </c>
      <c r="P3385" s="49" t="s">
        <v>33</v>
      </c>
      <c r="Q3385" s="49">
        <v>7360445</v>
      </c>
      <c r="R3385" s="49">
        <v>32.510452999999998</v>
      </c>
      <c r="S3385" s="49">
        <v>52.540310169999998</v>
      </c>
      <c r="T3385" s="49">
        <v>26.195472578768484</v>
      </c>
      <c r="U3385" s="49" t="s">
        <v>2146</v>
      </c>
      <c r="V3385" s="49">
        <v>0.40628822170719731</v>
      </c>
      <c r="W3385" s="49">
        <v>1.4636172159581</v>
      </c>
      <c r="X3385" s="49">
        <v>2.8030328200558698</v>
      </c>
      <c r="Y3385" s="49">
        <v>43.290577316265697</v>
      </c>
      <c r="Z3385" s="49">
        <v>0.42787999999999998</v>
      </c>
      <c r="AA3385" s="49">
        <v>144.40234570000001</v>
      </c>
      <c r="AB3385" s="49">
        <v>1.7927415840000001</v>
      </c>
      <c r="AC3385" s="51">
        <v>0.62276563761027282</v>
      </c>
      <c r="AD3385" s="53">
        <v>73604.45</v>
      </c>
      <c r="AE3385" s="51">
        <v>30.675390586665014</v>
      </c>
      <c r="AF3385" s="51">
        <v>81.316533288061791</v>
      </c>
      <c r="AG3385" s="51">
        <v>13.002757621891408</v>
      </c>
      <c r="AH3385" s="51">
        <v>0.23846114439965452</v>
      </c>
      <c r="AI3385" s="51">
        <v>0.15990299999422583</v>
      </c>
      <c r="AJ3385" s="51">
        <v>4.1908088602794429E-2</v>
      </c>
      <c r="AK3385" s="51">
        <v>99.950505767811492</v>
      </c>
      <c r="AL3385" s="51">
        <v>59.341792520672399</v>
      </c>
      <c r="AM3385" s="51">
        <v>140.5592190149506</v>
      </c>
    </row>
    <row r="3386" spans="1:39">
      <c r="A3386" t="s">
        <v>6915</v>
      </c>
      <c r="B3386">
        <v>8</v>
      </c>
      <c r="C3386" t="s">
        <v>6916</v>
      </c>
      <c r="D3386" t="s">
        <v>6153</v>
      </c>
      <c r="E3386" t="s">
        <v>137</v>
      </c>
      <c r="F3386" t="s">
        <v>138</v>
      </c>
      <c r="G3386" t="s">
        <v>139</v>
      </c>
      <c r="H3386" t="s">
        <v>140</v>
      </c>
      <c r="I3386" t="s">
        <v>10</v>
      </c>
      <c r="J3386" t="s">
        <v>6154</v>
      </c>
      <c r="K3386">
        <v>48</v>
      </c>
      <c r="L3386">
        <v>16204631</v>
      </c>
      <c r="M3386" t="s">
        <v>2145</v>
      </c>
      <c r="N3386">
        <v>382</v>
      </c>
      <c r="O3386">
        <v>2263786.9506999888</v>
      </c>
      <c r="P3386" s="49" t="s">
        <v>33</v>
      </c>
      <c r="Q3386" s="49">
        <v>7360445</v>
      </c>
      <c r="R3386" s="49">
        <v>32.510452999999998</v>
      </c>
      <c r="S3386" s="49">
        <v>52.540310169999998</v>
      </c>
      <c r="T3386" s="49">
        <v>26.195472578768484</v>
      </c>
      <c r="U3386" s="49" t="s">
        <v>2146</v>
      </c>
      <c r="V3386" s="49">
        <v>0.40628822170719731</v>
      </c>
      <c r="W3386" s="49">
        <v>1.4636172159581</v>
      </c>
      <c r="X3386" s="49">
        <v>2.8030328200558698</v>
      </c>
      <c r="Y3386" s="49">
        <v>43.290577316265697</v>
      </c>
      <c r="Z3386" s="49">
        <v>0.42787999999999998</v>
      </c>
      <c r="AA3386" s="49">
        <v>144.40234570000001</v>
      </c>
      <c r="AB3386" s="49">
        <v>1.7927415840000001</v>
      </c>
      <c r="AC3386" s="51">
        <v>0.62276563761027282</v>
      </c>
      <c r="AD3386" s="53">
        <v>73604.45</v>
      </c>
      <c r="AE3386" s="51">
        <v>30.756115298735182</v>
      </c>
      <c r="AF3386" s="51">
        <v>81.530524165135631</v>
      </c>
      <c r="AG3386" s="51">
        <v>13.053806599777195</v>
      </c>
      <c r="AH3386" s="51">
        <v>0.23855679542904656</v>
      </c>
      <c r="AI3386" s="51">
        <v>0.16010944040219122</v>
      </c>
      <c r="AJ3386" s="51">
        <v>4.1908088602794429E-2</v>
      </c>
      <c r="AK3386" s="51">
        <v>100.07954539300802</v>
      </c>
      <c r="AL3386" s="51">
        <v>59.418404866018058</v>
      </c>
      <c r="AM3386" s="51">
        <v>140.74068591999799</v>
      </c>
    </row>
    <row r="3387" spans="1:39">
      <c r="A3387" t="s">
        <v>6917</v>
      </c>
      <c r="B3387">
        <v>8</v>
      </c>
      <c r="C3387" t="s">
        <v>6918</v>
      </c>
      <c r="D3387" t="s">
        <v>6153</v>
      </c>
      <c r="E3387" t="s">
        <v>137</v>
      </c>
      <c r="F3387" t="s">
        <v>138</v>
      </c>
      <c r="G3387" t="s">
        <v>139</v>
      </c>
      <c r="H3387" t="s">
        <v>140</v>
      </c>
      <c r="I3387" t="s">
        <v>10</v>
      </c>
      <c r="J3387" t="s">
        <v>6154</v>
      </c>
      <c r="K3387">
        <v>48</v>
      </c>
      <c r="L3387">
        <v>16204631</v>
      </c>
      <c r="M3387" t="s">
        <v>2145</v>
      </c>
      <c r="N3387">
        <v>383</v>
      </c>
      <c r="O3387">
        <v>2269728.648733322</v>
      </c>
      <c r="P3387" s="49" t="s">
        <v>33</v>
      </c>
      <c r="Q3387" s="49">
        <v>7360445</v>
      </c>
      <c r="R3387" s="49">
        <v>32.510452999999998</v>
      </c>
      <c r="S3387" s="49">
        <v>52.540310169999998</v>
      </c>
      <c r="T3387" s="49">
        <v>26.195472578768484</v>
      </c>
      <c r="U3387" s="49" t="s">
        <v>2146</v>
      </c>
      <c r="V3387" s="49">
        <v>0.40628822170719731</v>
      </c>
      <c r="W3387" s="49">
        <v>1.4636172159581</v>
      </c>
      <c r="X3387" s="49">
        <v>2.8030328200558698</v>
      </c>
      <c r="Y3387" s="49">
        <v>43.290577316265697</v>
      </c>
      <c r="Z3387" s="49">
        <v>0.42787999999999998</v>
      </c>
      <c r="AA3387" s="49">
        <v>144.40234570000001</v>
      </c>
      <c r="AB3387" s="49">
        <v>1.7927415840000001</v>
      </c>
      <c r="AC3387" s="51">
        <v>0.62276563761027282</v>
      </c>
      <c r="AD3387" s="53">
        <v>73604.45</v>
      </c>
      <c r="AE3387" s="51">
        <v>30.836840010805354</v>
      </c>
      <c r="AF3387" s="51">
        <v>81.744515042209471</v>
      </c>
      <c r="AG3387" s="51">
        <v>13.104875595208963</v>
      </c>
      <c r="AH3387" s="51">
        <v>0.23865033935136423</v>
      </c>
      <c r="AI3387" s="51">
        <v>0.16031504484970213</v>
      </c>
      <c r="AJ3387" s="51">
        <v>4.1908088602794429E-2</v>
      </c>
      <c r="AK3387" s="51">
        <v>100.20806248472968</v>
      </c>
      <c r="AL3387" s="51">
        <v>59.494706977085151</v>
      </c>
      <c r="AM3387" s="51">
        <v>140.92141799237422</v>
      </c>
    </row>
    <row r="3388" spans="1:39">
      <c r="A3388" t="s">
        <v>6919</v>
      </c>
      <c r="B3388">
        <v>8</v>
      </c>
      <c r="C3388" t="s">
        <v>6920</v>
      </c>
      <c r="D3388" t="s">
        <v>6153</v>
      </c>
      <c r="E3388" t="s">
        <v>137</v>
      </c>
      <c r="F3388" t="s">
        <v>138</v>
      </c>
      <c r="G3388" t="s">
        <v>139</v>
      </c>
      <c r="H3388" t="s">
        <v>140</v>
      </c>
      <c r="I3388" t="s">
        <v>10</v>
      </c>
      <c r="J3388" t="s">
        <v>6154</v>
      </c>
      <c r="K3388">
        <v>48</v>
      </c>
      <c r="L3388">
        <v>16204631</v>
      </c>
      <c r="M3388" t="s">
        <v>2145</v>
      </c>
      <c r="N3388">
        <v>384</v>
      </c>
      <c r="O3388">
        <v>2275670.3467666553</v>
      </c>
      <c r="P3388" s="49" t="s">
        <v>33</v>
      </c>
      <c r="Q3388" s="49">
        <v>7360445</v>
      </c>
      <c r="R3388" s="49">
        <v>32.510452999999998</v>
      </c>
      <c r="S3388" s="49">
        <v>52.540310169999998</v>
      </c>
      <c r="T3388" s="49">
        <v>26.195472578768484</v>
      </c>
      <c r="U3388" s="49" t="s">
        <v>2146</v>
      </c>
      <c r="V3388" s="49">
        <v>0.40628822170719731</v>
      </c>
      <c r="W3388" s="49">
        <v>1.4636172159581</v>
      </c>
      <c r="X3388" s="49">
        <v>2.8030328200558698</v>
      </c>
      <c r="Y3388" s="49">
        <v>43.290577316265697</v>
      </c>
      <c r="Z3388" s="49">
        <v>0.42787999999999998</v>
      </c>
      <c r="AA3388" s="49">
        <v>144.40234570000001</v>
      </c>
      <c r="AB3388" s="49">
        <v>1.7927415840000001</v>
      </c>
      <c r="AC3388" s="51">
        <v>0.62276563761027282</v>
      </c>
      <c r="AD3388" s="53">
        <v>73604.45</v>
      </c>
      <c r="AE3388" s="51">
        <v>30.917564722875525</v>
      </c>
      <c r="AF3388" s="51">
        <v>81.958505919283326</v>
      </c>
      <c r="AG3388" s="51">
        <v>13.155964158310447</v>
      </c>
      <c r="AH3388" s="51">
        <v>0.23874178095850118</v>
      </c>
      <c r="AI3388" s="51">
        <v>0.16051981439567814</v>
      </c>
      <c r="AJ3388" s="51">
        <v>4.1908088602794429E-2</v>
      </c>
      <c r="AK3388" s="51">
        <v>100.33605770487493</v>
      </c>
      <c r="AL3388" s="51">
        <v>59.570699246850566</v>
      </c>
      <c r="AM3388" s="51">
        <v>141.10141616289931</v>
      </c>
    </row>
    <row r="3389" spans="1:39">
      <c r="A3389" t="s">
        <v>6921</v>
      </c>
      <c r="B3389">
        <v>8</v>
      </c>
      <c r="C3389" t="s">
        <v>6922</v>
      </c>
      <c r="D3389" t="s">
        <v>6153</v>
      </c>
      <c r="E3389" t="s">
        <v>137</v>
      </c>
      <c r="F3389" t="s">
        <v>138</v>
      </c>
      <c r="G3389" t="s">
        <v>139</v>
      </c>
      <c r="H3389" t="s">
        <v>140</v>
      </c>
      <c r="I3389" t="s">
        <v>10</v>
      </c>
      <c r="J3389" t="s">
        <v>6154</v>
      </c>
      <c r="K3389">
        <v>48</v>
      </c>
      <c r="L3389">
        <v>16204631</v>
      </c>
      <c r="M3389" t="s">
        <v>2145</v>
      </c>
      <c r="N3389">
        <v>385</v>
      </c>
      <c r="O3389">
        <v>2281612.0447999886</v>
      </c>
      <c r="P3389" s="49" t="s">
        <v>33</v>
      </c>
      <c r="Q3389" s="49">
        <v>7360445</v>
      </c>
      <c r="R3389" s="49">
        <v>32.510452999999998</v>
      </c>
      <c r="S3389" s="49">
        <v>52.540310169999998</v>
      </c>
      <c r="T3389" s="49">
        <v>26.195472578768484</v>
      </c>
      <c r="U3389" s="49" t="s">
        <v>2146</v>
      </c>
      <c r="V3389" s="49">
        <v>0.40628822170719731</v>
      </c>
      <c r="W3389" s="49">
        <v>1.4636172159581</v>
      </c>
      <c r="X3389" s="49">
        <v>2.8030328200558698</v>
      </c>
      <c r="Y3389" s="49">
        <v>43.290577316265697</v>
      </c>
      <c r="Z3389" s="49">
        <v>0.42787999999999998</v>
      </c>
      <c r="AA3389" s="49">
        <v>144.40234570000001</v>
      </c>
      <c r="AB3389" s="49">
        <v>1.7927415840000001</v>
      </c>
      <c r="AC3389" s="51">
        <v>0.62276563761027282</v>
      </c>
      <c r="AD3389" s="53">
        <v>73604.45</v>
      </c>
      <c r="AE3389" s="51">
        <v>30.998289434945697</v>
      </c>
      <c r="AF3389" s="51">
        <v>82.172496796357166</v>
      </c>
      <c r="AG3389" s="51">
        <v>13.207071840233338</v>
      </c>
      <c r="AH3389" s="51">
        <v>0.23883112505425258</v>
      </c>
      <c r="AI3389" s="51">
        <v>0.16072375010051815</v>
      </c>
      <c r="AJ3389" s="51">
        <v>4.1908088602794429E-2</v>
      </c>
      <c r="AK3389" s="51">
        <v>100.4635317162669</v>
      </c>
      <c r="AL3389" s="51">
        <v>59.646382068840211</v>
      </c>
      <c r="AM3389" s="51">
        <v>141.28068136369362</v>
      </c>
    </row>
    <row r="3390" spans="1:39">
      <c r="A3390" t="s">
        <v>6923</v>
      </c>
      <c r="B3390">
        <v>8</v>
      </c>
      <c r="C3390" t="s">
        <v>6924</v>
      </c>
      <c r="D3390" t="s">
        <v>6153</v>
      </c>
      <c r="E3390" t="s">
        <v>137</v>
      </c>
      <c r="F3390" t="s">
        <v>138</v>
      </c>
      <c r="G3390" t="s">
        <v>139</v>
      </c>
      <c r="H3390" t="s">
        <v>140</v>
      </c>
      <c r="I3390" t="s">
        <v>10</v>
      </c>
      <c r="J3390" t="s">
        <v>6154</v>
      </c>
      <c r="K3390">
        <v>48</v>
      </c>
      <c r="L3390">
        <v>16204631</v>
      </c>
      <c r="M3390" t="s">
        <v>2145</v>
      </c>
      <c r="N3390">
        <v>386</v>
      </c>
      <c r="O3390">
        <v>2287553.7428333219</v>
      </c>
      <c r="P3390" s="49" t="s">
        <v>33</v>
      </c>
      <c r="Q3390" s="49">
        <v>7360445</v>
      </c>
      <c r="R3390" s="49">
        <v>32.510452999999998</v>
      </c>
      <c r="S3390" s="49">
        <v>52.540310169999998</v>
      </c>
      <c r="T3390" s="49">
        <v>26.195472578768484</v>
      </c>
      <c r="U3390" s="49" t="s">
        <v>2146</v>
      </c>
      <c r="V3390" s="49">
        <v>0.40628822170719731</v>
      </c>
      <c r="W3390" s="49">
        <v>1.4636172159581</v>
      </c>
      <c r="X3390" s="49">
        <v>2.8030328200558698</v>
      </c>
      <c r="Y3390" s="49">
        <v>43.290577316265697</v>
      </c>
      <c r="Z3390" s="49">
        <v>0.42787999999999998</v>
      </c>
      <c r="AA3390" s="49">
        <v>144.40234570000001</v>
      </c>
      <c r="AB3390" s="49">
        <v>1.7927415840000001</v>
      </c>
      <c r="AC3390" s="51">
        <v>0.62276563761027282</v>
      </c>
      <c r="AD3390" s="53">
        <v>73604.45</v>
      </c>
      <c r="AE3390" s="51">
        <v>31.079014147015865</v>
      </c>
      <c r="AF3390" s="51">
        <v>82.386487673431006</v>
      </c>
      <c r="AG3390" s="51">
        <v>13.258198193159815</v>
      </c>
      <c r="AH3390" s="51">
        <v>0.23891837645413089</v>
      </c>
      <c r="AI3390" s="51">
        <v>0.16092685302611195</v>
      </c>
      <c r="AJ3390" s="51">
        <v>4.1908088602794429E-2</v>
      </c>
      <c r="AK3390" s="51">
        <v>100.59048518266063</v>
      </c>
      <c r="AL3390" s="51">
        <v>59.721755837133266</v>
      </c>
      <c r="AM3390" s="51">
        <v>141.459214528188</v>
      </c>
    </row>
    <row r="3391" spans="1:39">
      <c r="A3391" t="s">
        <v>6925</v>
      </c>
      <c r="B3391">
        <v>8</v>
      </c>
      <c r="C3391" t="s">
        <v>6926</v>
      </c>
      <c r="D3391" t="s">
        <v>6153</v>
      </c>
      <c r="E3391" t="s">
        <v>137</v>
      </c>
      <c r="F3391" t="s">
        <v>138</v>
      </c>
      <c r="G3391" t="s">
        <v>139</v>
      </c>
      <c r="H3391" t="s">
        <v>140</v>
      </c>
      <c r="I3391" t="s">
        <v>10</v>
      </c>
      <c r="J3391" t="s">
        <v>6154</v>
      </c>
      <c r="K3391">
        <v>48</v>
      </c>
      <c r="L3391">
        <v>16204631</v>
      </c>
      <c r="M3391" t="s">
        <v>2145</v>
      </c>
      <c r="N3391">
        <v>387</v>
      </c>
      <c r="O3391">
        <v>2293495.4408666552</v>
      </c>
      <c r="P3391" s="49" t="s">
        <v>33</v>
      </c>
      <c r="Q3391" s="49">
        <v>7360445</v>
      </c>
      <c r="R3391" s="49">
        <v>32.510452999999998</v>
      </c>
      <c r="S3391" s="49">
        <v>52.540310169999998</v>
      </c>
      <c r="T3391" s="49">
        <v>26.195472578768484</v>
      </c>
      <c r="U3391" s="49" t="s">
        <v>2146</v>
      </c>
      <c r="V3391" s="49">
        <v>0.40628822170719731</v>
      </c>
      <c r="W3391" s="49">
        <v>1.4636172159581</v>
      </c>
      <c r="X3391" s="49">
        <v>2.8030328200558698</v>
      </c>
      <c r="Y3391" s="49">
        <v>43.290577316265697</v>
      </c>
      <c r="Z3391" s="49">
        <v>0.42787999999999998</v>
      </c>
      <c r="AA3391" s="49">
        <v>144.40234570000001</v>
      </c>
      <c r="AB3391" s="49">
        <v>1.7927415840000001</v>
      </c>
      <c r="AC3391" s="51">
        <v>0.62276563761027282</v>
      </c>
      <c r="AD3391" s="53">
        <v>73604.45</v>
      </c>
      <c r="AE3391" s="51">
        <v>31.159738859086037</v>
      </c>
      <c r="AF3391" s="51">
        <v>82.60047855050486</v>
      </c>
      <c r="AG3391" s="51">
        <v>13.309342770305024</v>
      </c>
      <c r="AH3391" s="51">
        <v>0.23900353998529278</v>
      </c>
      <c r="AI3391" s="51">
        <v>0.16112912423585077</v>
      </c>
      <c r="AJ3391" s="51">
        <v>4.1908088602794429E-2</v>
      </c>
      <c r="AK3391" s="51">
        <v>100.71691876874964</v>
      </c>
      <c r="AL3391" s="51">
        <v>59.796820946366104</v>
      </c>
      <c r="AM3391" s="51">
        <v>141.6370165911332</v>
      </c>
    </row>
    <row r="3392" spans="1:39">
      <c r="A3392" t="s">
        <v>6927</v>
      </c>
      <c r="B3392">
        <v>8</v>
      </c>
      <c r="C3392" t="s">
        <v>6928</v>
      </c>
      <c r="D3392" t="s">
        <v>6153</v>
      </c>
      <c r="E3392" t="s">
        <v>137</v>
      </c>
      <c r="F3392" t="s">
        <v>138</v>
      </c>
      <c r="G3392" t="s">
        <v>139</v>
      </c>
      <c r="H3392" t="s">
        <v>140</v>
      </c>
      <c r="I3392" t="s">
        <v>10</v>
      </c>
      <c r="J3392" t="s">
        <v>6154</v>
      </c>
      <c r="K3392">
        <v>48</v>
      </c>
      <c r="L3392">
        <v>16204631</v>
      </c>
      <c r="M3392" t="s">
        <v>2145</v>
      </c>
      <c r="N3392">
        <v>388</v>
      </c>
      <c r="O3392">
        <v>2299437.1388999885</v>
      </c>
      <c r="P3392" s="49" t="s">
        <v>33</v>
      </c>
      <c r="Q3392" s="49">
        <v>7360445</v>
      </c>
      <c r="R3392" s="49">
        <v>32.510452999999998</v>
      </c>
      <c r="S3392" s="49">
        <v>52.540310169999998</v>
      </c>
      <c r="T3392" s="49">
        <v>26.195472578768484</v>
      </c>
      <c r="U3392" s="49" t="s">
        <v>2146</v>
      </c>
      <c r="V3392" s="49">
        <v>0.40628822170719731</v>
      </c>
      <c r="W3392" s="49">
        <v>1.4636172159581</v>
      </c>
      <c r="X3392" s="49">
        <v>2.8030328200558698</v>
      </c>
      <c r="Y3392" s="49">
        <v>43.290577316265697</v>
      </c>
      <c r="Z3392" s="49">
        <v>0.42787999999999998</v>
      </c>
      <c r="AA3392" s="49">
        <v>144.40234570000001</v>
      </c>
      <c r="AB3392" s="49">
        <v>1.7927415840000001</v>
      </c>
      <c r="AC3392" s="51">
        <v>0.62276563761027282</v>
      </c>
      <c r="AD3392" s="53">
        <v>73604.45</v>
      </c>
      <c r="AE3392" s="51">
        <v>31.240463571156209</v>
      </c>
      <c r="AF3392" s="51">
        <v>82.8144694275787</v>
      </c>
      <c r="AG3392" s="51">
        <v>13.360505125919545</v>
      </c>
      <c r="AH3392" s="51">
        <v>0.23908662048647272</v>
      </c>
      <c r="AI3392" s="51">
        <v>0.16133056479463789</v>
      </c>
      <c r="AJ3392" s="51">
        <v>4.1908088602794429E-2</v>
      </c>
      <c r="AK3392" s="51">
        <v>100.84283314017263</v>
      </c>
      <c r="AL3392" s="51">
        <v>59.871577791736271</v>
      </c>
      <c r="AM3392" s="51">
        <v>141.814088488609</v>
      </c>
    </row>
    <row r="3393" spans="1:39">
      <c r="A3393" t="s">
        <v>6929</v>
      </c>
      <c r="B3393">
        <v>8</v>
      </c>
      <c r="C3393" t="s">
        <v>6930</v>
      </c>
      <c r="D3393" t="s">
        <v>6153</v>
      </c>
      <c r="E3393" t="s">
        <v>137</v>
      </c>
      <c r="F3393" t="s">
        <v>138</v>
      </c>
      <c r="G3393" t="s">
        <v>139</v>
      </c>
      <c r="H3393" t="s">
        <v>140</v>
      </c>
      <c r="I3393" t="s">
        <v>10</v>
      </c>
      <c r="J3393" t="s">
        <v>6154</v>
      </c>
      <c r="K3393">
        <v>48</v>
      </c>
      <c r="L3393">
        <v>16204631</v>
      </c>
      <c r="M3393" t="s">
        <v>2145</v>
      </c>
      <c r="N3393">
        <v>389</v>
      </c>
      <c r="O3393">
        <v>2305378.8369333218</v>
      </c>
      <c r="P3393" s="49" t="s">
        <v>33</v>
      </c>
      <c r="Q3393" s="49">
        <v>7360445</v>
      </c>
      <c r="R3393" s="49">
        <v>32.510452999999998</v>
      </c>
      <c r="S3393" s="49">
        <v>52.540310169999998</v>
      </c>
      <c r="T3393" s="49">
        <v>26.195472578768484</v>
      </c>
      <c r="U3393" s="49" t="s">
        <v>2146</v>
      </c>
      <c r="V3393" s="49">
        <v>0.40628822170719731</v>
      </c>
      <c r="W3393" s="49">
        <v>1.4636172159581</v>
      </c>
      <c r="X3393" s="49">
        <v>2.8030328200558698</v>
      </c>
      <c r="Y3393" s="49">
        <v>43.290577316265697</v>
      </c>
      <c r="Z3393" s="49">
        <v>0.42787999999999998</v>
      </c>
      <c r="AA3393" s="49">
        <v>144.40234570000001</v>
      </c>
      <c r="AB3393" s="49">
        <v>1.7927415840000001</v>
      </c>
      <c r="AC3393" s="51">
        <v>0.62276563761027282</v>
      </c>
      <c r="AD3393" s="53">
        <v>73604.45</v>
      </c>
      <c r="AE3393" s="51">
        <v>31.32118828322638</v>
      </c>
      <c r="AF3393" s="51">
        <v>83.028460304652555</v>
      </c>
      <c r="AG3393" s="51">
        <v>13.411684815291865</v>
      </c>
      <c r="AH3393" s="51">
        <v>0.23916762280784923</v>
      </c>
      <c r="AI3393" s="51">
        <v>0.16153117576889875</v>
      </c>
      <c r="AJ3393" s="51">
        <v>4.1908088602794429E-2</v>
      </c>
      <c r="AK3393" s="51">
        <v>100.96822896351972</v>
      </c>
      <c r="AL3393" s="51">
        <v>59.946026769006167</v>
      </c>
      <c r="AM3393" s="51">
        <v>141.99043115803332</v>
      </c>
    </row>
    <row r="3394" spans="1:39">
      <c r="A3394" t="s">
        <v>6931</v>
      </c>
      <c r="B3394">
        <v>8</v>
      </c>
      <c r="C3394" t="s">
        <v>6932</v>
      </c>
      <c r="D3394" t="s">
        <v>6153</v>
      </c>
      <c r="E3394" t="s">
        <v>137</v>
      </c>
      <c r="F3394" t="s">
        <v>138</v>
      </c>
      <c r="G3394" t="s">
        <v>139</v>
      </c>
      <c r="H3394" t="s">
        <v>140</v>
      </c>
      <c r="I3394" t="s">
        <v>10</v>
      </c>
      <c r="J3394" t="s">
        <v>6154</v>
      </c>
      <c r="K3394">
        <v>48</v>
      </c>
      <c r="L3394">
        <v>16204631</v>
      </c>
      <c r="M3394" t="s">
        <v>2145</v>
      </c>
      <c r="N3394">
        <v>390</v>
      </c>
      <c r="O3394">
        <v>2311320.5349666551</v>
      </c>
      <c r="P3394" s="49" t="s">
        <v>33</v>
      </c>
      <c r="Q3394" s="49">
        <v>7360445</v>
      </c>
      <c r="R3394" s="49">
        <v>32.510452999999998</v>
      </c>
      <c r="S3394" s="49">
        <v>52.540310169999998</v>
      </c>
      <c r="T3394" s="49">
        <v>26.195472578768484</v>
      </c>
      <c r="U3394" s="49" t="s">
        <v>2146</v>
      </c>
      <c r="V3394" s="49">
        <v>0.40628822170719731</v>
      </c>
      <c r="W3394" s="49">
        <v>1.4636172159581</v>
      </c>
      <c r="X3394" s="49">
        <v>2.8030328200558698</v>
      </c>
      <c r="Y3394" s="49">
        <v>43.290577316265697</v>
      </c>
      <c r="Z3394" s="49">
        <v>0.42787999999999998</v>
      </c>
      <c r="AA3394" s="49">
        <v>144.40234570000001</v>
      </c>
      <c r="AB3394" s="49">
        <v>1.7927415840000001</v>
      </c>
      <c r="AC3394" s="51">
        <v>0.62276563761027282</v>
      </c>
      <c r="AD3394" s="53">
        <v>73604.45</v>
      </c>
      <c r="AE3394" s="51">
        <v>31.401912995296549</v>
      </c>
      <c r="AF3394" s="51">
        <v>83.242451181726395</v>
      </c>
      <c r="AG3394" s="51">
        <v>13.462881394750838</v>
      </c>
      <c r="AH3394" s="51">
        <v>0.23924655181120821</v>
      </c>
      <c r="AI3394" s="51">
        <v>0.16173095822659106</v>
      </c>
      <c r="AJ3394" s="51">
        <v>4.1908088602794429E-2</v>
      </c>
      <c r="AK3394" s="51">
        <v>101.09310690633883</v>
      </c>
      <c r="AL3394" s="51">
        <v>60.020168274506844</v>
      </c>
      <c r="AM3394" s="51">
        <v>142.16604553817083</v>
      </c>
    </row>
    <row r="3395" spans="1:39">
      <c r="A3395" t="s">
        <v>6933</v>
      </c>
      <c r="B3395">
        <v>8</v>
      </c>
      <c r="C3395" t="s">
        <v>6934</v>
      </c>
      <c r="D3395" t="s">
        <v>6153</v>
      </c>
      <c r="E3395" t="s">
        <v>137</v>
      </c>
      <c r="F3395" t="s">
        <v>138</v>
      </c>
      <c r="G3395" t="s">
        <v>139</v>
      </c>
      <c r="H3395" t="s">
        <v>140</v>
      </c>
      <c r="I3395" t="s">
        <v>10</v>
      </c>
      <c r="J3395" t="s">
        <v>6154</v>
      </c>
      <c r="K3395">
        <v>48</v>
      </c>
      <c r="L3395">
        <v>16204631</v>
      </c>
      <c r="M3395" t="s">
        <v>2145</v>
      </c>
      <c r="N3395">
        <v>391</v>
      </c>
      <c r="O3395">
        <v>2317262.2329999884</v>
      </c>
      <c r="P3395" s="49" t="s">
        <v>33</v>
      </c>
      <c r="Q3395" s="49">
        <v>7360445</v>
      </c>
      <c r="R3395" s="49">
        <v>32.510452999999998</v>
      </c>
      <c r="S3395" s="49">
        <v>52.540310169999998</v>
      </c>
      <c r="T3395" s="49">
        <v>26.195472578768484</v>
      </c>
      <c r="U3395" s="49" t="s">
        <v>2146</v>
      </c>
      <c r="V3395" s="49">
        <v>0.40628822170719731</v>
      </c>
      <c r="W3395" s="49">
        <v>1.4636172159581</v>
      </c>
      <c r="X3395" s="49">
        <v>2.8030328200558698</v>
      </c>
      <c r="Y3395" s="49">
        <v>43.290577316265697</v>
      </c>
      <c r="Z3395" s="49">
        <v>0.42787999999999998</v>
      </c>
      <c r="AA3395" s="49">
        <v>144.40234570000001</v>
      </c>
      <c r="AB3395" s="49">
        <v>1.7927415840000001</v>
      </c>
      <c r="AC3395" s="51">
        <v>0.62276563761027282</v>
      </c>
      <c r="AD3395" s="53">
        <v>73604.45</v>
      </c>
      <c r="AE3395" s="51">
        <v>31.48263770736672</v>
      </c>
      <c r="AF3395" s="51">
        <v>83.456442058800249</v>
      </c>
      <c r="AG3395" s="51">
        <v>13.514094421668119</v>
      </c>
      <c r="AH3395" s="51">
        <v>0.23932341236961421</v>
      </c>
      <c r="AI3395" s="51">
        <v>0.1619299132372142</v>
      </c>
      <c r="AJ3395" s="51">
        <v>4.1908088602794429E-2</v>
      </c>
      <c r="AK3395" s="51">
        <v>101.21746763714151</v>
      </c>
      <c r="AL3395" s="51">
        <v>60.094002705141499</v>
      </c>
      <c r="AM3395" s="51">
        <v>142.34093256914156</v>
      </c>
    </row>
    <row r="3396" spans="1:39">
      <c r="A3396" t="s">
        <v>6935</v>
      </c>
      <c r="B3396">
        <v>8</v>
      </c>
      <c r="C3396" t="s">
        <v>6936</v>
      </c>
      <c r="D3396" t="s">
        <v>6153</v>
      </c>
      <c r="E3396" t="s">
        <v>137</v>
      </c>
      <c r="F3396" t="s">
        <v>138</v>
      </c>
      <c r="G3396" t="s">
        <v>139</v>
      </c>
      <c r="H3396" t="s">
        <v>140</v>
      </c>
      <c r="I3396" t="s">
        <v>10</v>
      </c>
      <c r="J3396" t="s">
        <v>6154</v>
      </c>
      <c r="K3396">
        <v>48</v>
      </c>
      <c r="L3396">
        <v>16204631</v>
      </c>
      <c r="M3396" t="s">
        <v>2145</v>
      </c>
      <c r="N3396">
        <v>392</v>
      </c>
      <c r="O3396">
        <v>2323203.9310333217</v>
      </c>
      <c r="P3396" s="49" t="s">
        <v>33</v>
      </c>
      <c r="Q3396" s="49">
        <v>7360445</v>
      </c>
      <c r="R3396" s="49">
        <v>32.510452999999998</v>
      </c>
      <c r="S3396" s="49">
        <v>52.540310169999998</v>
      </c>
      <c r="T3396" s="49">
        <v>26.195472578768484</v>
      </c>
      <c r="U3396" s="49" t="s">
        <v>2146</v>
      </c>
      <c r="V3396" s="49">
        <v>0.40628822170719731</v>
      </c>
      <c r="W3396" s="49">
        <v>1.4636172159581</v>
      </c>
      <c r="X3396" s="49">
        <v>2.8030328200558698</v>
      </c>
      <c r="Y3396" s="49">
        <v>43.290577316265697</v>
      </c>
      <c r="Z3396" s="49">
        <v>0.42787999999999998</v>
      </c>
      <c r="AA3396" s="49">
        <v>144.40234570000001</v>
      </c>
      <c r="AB3396" s="49">
        <v>1.7927415840000001</v>
      </c>
      <c r="AC3396" s="51">
        <v>0.62276563761027282</v>
      </c>
      <c r="AD3396" s="53">
        <v>73604.45</v>
      </c>
      <c r="AE3396" s="51">
        <v>31.563362419436892</v>
      </c>
      <c r="AF3396" s="51">
        <v>83.670432935874089</v>
      </c>
      <c r="AG3396" s="51">
        <v>13.565323454460561</v>
      </c>
      <c r="AH3396" s="51">
        <v>0.23939820936742387</v>
      </c>
      <c r="AI3396" s="51">
        <v>0.16212804187181831</v>
      </c>
      <c r="AJ3396" s="51">
        <v>4.1908088602794429E-2</v>
      </c>
      <c r="AK3396" s="51">
        <v>101.34131182540867</v>
      </c>
      <c r="AL3396" s="51">
        <v>60.167530458388818</v>
      </c>
      <c r="AM3396" s="51">
        <v>142.51509319242854</v>
      </c>
    </row>
    <row r="3397" spans="1:39">
      <c r="A3397" t="s">
        <v>6937</v>
      </c>
      <c r="B3397">
        <v>8</v>
      </c>
      <c r="C3397" t="s">
        <v>6938</v>
      </c>
      <c r="D3397" t="s">
        <v>6153</v>
      </c>
      <c r="E3397" t="s">
        <v>137</v>
      </c>
      <c r="F3397" t="s">
        <v>138</v>
      </c>
      <c r="G3397" t="s">
        <v>139</v>
      </c>
      <c r="H3397" t="s">
        <v>140</v>
      </c>
      <c r="I3397" t="s">
        <v>10</v>
      </c>
      <c r="J3397" t="s">
        <v>6154</v>
      </c>
      <c r="K3397">
        <v>48</v>
      </c>
      <c r="L3397">
        <v>16204631</v>
      </c>
      <c r="M3397" t="s">
        <v>2145</v>
      </c>
      <c r="N3397">
        <v>393</v>
      </c>
      <c r="O3397">
        <v>2329145.6290666549</v>
      </c>
      <c r="P3397" s="49" t="s">
        <v>33</v>
      </c>
      <c r="Q3397" s="49">
        <v>7360445</v>
      </c>
      <c r="R3397" s="49">
        <v>32.510452999999998</v>
      </c>
      <c r="S3397" s="49">
        <v>52.540310169999998</v>
      </c>
      <c r="T3397" s="49">
        <v>26.195472578768484</v>
      </c>
      <c r="U3397" s="49" t="s">
        <v>2146</v>
      </c>
      <c r="V3397" s="49">
        <v>0.40628822170719731</v>
      </c>
      <c r="W3397" s="49">
        <v>1.4636172159581</v>
      </c>
      <c r="X3397" s="49">
        <v>2.8030328200558698</v>
      </c>
      <c r="Y3397" s="49">
        <v>43.290577316265697</v>
      </c>
      <c r="Z3397" s="49">
        <v>0.42787999999999998</v>
      </c>
      <c r="AA3397" s="49">
        <v>144.40234570000001</v>
      </c>
      <c r="AB3397" s="49">
        <v>1.7927415840000001</v>
      </c>
      <c r="AC3397" s="51">
        <v>0.62276563761027282</v>
      </c>
      <c r="AD3397" s="53">
        <v>73604.45</v>
      </c>
      <c r="AE3397" s="51">
        <v>31.644087131507064</v>
      </c>
      <c r="AF3397" s="51">
        <v>83.884423812947944</v>
      </c>
      <c r="AG3397" s="51">
        <v>13.616568052592648</v>
      </c>
      <c r="AH3397" s="51">
        <v>0.239470947700264</v>
      </c>
      <c r="AI3397" s="51">
        <v>0.16232534520301334</v>
      </c>
      <c r="AJ3397" s="51">
        <v>4.1908088602794429E-2</v>
      </c>
      <c r="AK3397" s="51">
        <v>101.46464014159616</v>
      </c>
      <c r="AL3397" s="51">
        <v>60.240751932306353</v>
      </c>
      <c r="AM3397" s="51">
        <v>142.688528350886</v>
      </c>
    </row>
    <row r="3398" spans="1:39">
      <c r="A3398" t="s">
        <v>6939</v>
      </c>
      <c r="B3398">
        <v>8</v>
      </c>
      <c r="C3398" t="s">
        <v>6940</v>
      </c>
      <c r="D3398" t="s">
        <v>6153</v>
      </c>
      <c r="E3398" t="s">
        <v>137</v>
      </c>
      <c r="F3398" t="s">
        <v>138</v>
      </c>
      <c r="G3398" t="s">
        <v>139</v>
      </c>
      <c r="H3398" t="s">
        <v>140</v>
      </c>
      <c r="I3398" t="s">
        <v>10</v>
      </c>
      <c r="J3398" t="s">
        <v>6154</v>
      </c>
      <c r="K3398">
        <v>48</v>
      </c>
      <c r="L3398">
        <v>16204631</v>
      </c>
      <c r="M3398" t="s">
        <v>2145</v>
      </c>
      <c r="N3398">
        <v>394</v>
      </c>
      <c r="O3398">
        <v>2335087.3270999882</v>
      </c>
      <c r="P3398" s="49" t="s">
        <v>33</v>
      </c>
      <c r="Q3398" s="49">
        <v>7360445</v>
      </c>
      <c r="R3398" s="49">
        <v>32.510452999999998</v>
      </c>
      <c r="S3398" s="49">
        <v>52.540310169999998</v>
      </c>
      <c r="T3398" s="49">
        <v>26.195472578768484</v>
      </c>
      <c r="U3398" s="49" t="s">
        <v>2146</v>
      </c>
      <c r="V3398" s="49">
        <v>0.40628822170719731</v>
      </c>
      <c r="W3398" s="49">
        <v>1.4636172159581</v>
      </c>
      <c r="X3398" s="49">
        <v>2.8030328200558698</v>
      </c>
      <c r="Y3398" s="49">
        <v>43.290577316265697</v>
      </c>
      <c r="Z3398" s="49">
        <v>0.42787999999999998</v>
      </c>
      <c r="AA3398" s="49">
        <v>144.40234570000001</v>
      </c>
      <c r="AB3398" s="49">
        <v>1.7927415840000001</v>
      </c>
      <c r="AC3398" s="51">
        <v>0.62276563761027282</v>
      </c>
      <c r="AD3398" s="53">
        <v>73604.45</v>
      </c>
      <c r="AE3398" s="51">
        <v>31.724811843577235</v>
      </c>
      <c r="AF3398" s="51">
        <v>84.098414690021784</v>
      </c>
      <c r="AG3398" s="51">
        <v>13.667827776578864</v>
      </c>
      <c r="AH3398" s="51">
        <v>0.23954163227495401</v>
      </c>
      <c r="AI3398" s="51">
        <v>0.16252182430497755</v>
      </c>
      <c r="AJ3398" s="51">
        <v>4.1908088602794429E-2</v>
      </c>
      <c r="AK3398" s="51">
        <v>101.5874532571402</v>
      </c>
      <c r="AL3398" s="51">
        <v>60.313667525533681</v>
      </c>
      <c r="AM3398" s="51">
        <v>142.86123898874672</v>
      </c>
    </row>
    <row r="3399" spans="1:39">
      <c r="A3399" t="s">
        <v>6941</v>
      </c>
      <c r="B3399">
        <v>8</v>
      </c>
      <c r="C3399" t="s">
        <v>6942</v>
      </c>
      <c r="D3399" t="s">
        <v>6153</v>
      </c>
      <c r="E3399" t="s">
        <v>137</v>
      </c>
      <c r="F3399" t="s">
        <v>138</v>
      </c>
      <c r="G3399" t="s">
        <v>139</v>
      </c>
      <c r="H3399" t="s">
        <v>140</v>
      </c>
      <c r="I3399" t="s">
        <v>10</v>
      </c>
      <c r="J3399" t="s">
        <v>6154</v>
      </c>
      <c r="K3399">
        <v>48</v>
      </c>
      <c r="L3399">
        <v>16204631</v>
      </c>
      <c r="M3399" t="s">
        <v>2145</v>
      </c>
      <c r="N3399">
        <v>395</v>
      </c>
      <c r="O3399">
        <v>2341029.0251333215</v>
      </c>
      <c r="P3399" s="49" t="s">
        <v>33</v>
      </c>
      <c r="Q3399" s="49">
        <v>7360445</v>
      </c>
      <c r="R3399" s="49">
        <v>32.510452999999998</v>
      </c>
      <c r="S3399" s="49">
        <v>52.540310169999998</v>
      </c>
      <c r="T3399" s="49">
        <v>26.195472578768484</v>
      </c>
      <c r="U3399" s="49" t="s">
        <v>2146</v>
      </c>
      <c r="V3399" s="49">
        <v>0.40628822170719731</v>
      </c>
      <c r="W3399" s="49">
        <v>1.4636172159581</v>
      </c>
      <c r="X3399" s="49">
        <v>2.8030328200558698</v>
      </c>
      <c r="Y3399" s="49">
        <v>43.290577316265697</v>
      </c>
      <c r="Z3399" s="49">
        <v>0.42787999999999998</v>
      </c>
      <c r="AA3399" s="49">
        <v>144.40234570000001</v>
      </c>
      <c r="AB3399" s="49">
        <v>1.7927415840000001</v>
      </c>
      <c r="AC3399" s="51">
        <v>0.62276563761027282</v>
      </c>
      <c r="AD3399" s="53">
        <v>73604.45</v>
      </c>
      <c r="AE3399" s="51">
        <v>31.805536555647404</v>
      </c>
      <c r="AF3399" s="51">
        <v>84.312405567095624</v>
      </c>
      <c r="AG3399" s="51">
        <v>13.719102187986079</v>
      </c>
      <c r="AH3399" s="51">
        <v>0.23961026800933374</v>
      </c>
      <c r="AI3399" s="51">
        <v>0.16271748025346577</v>
      </c>
      <c r="AJ3399" s="51">
        <v>4.1908088602794429E-2</v>
      </c>
      <c r="AK3399" s="51">
        <v>101.70975184446242</v>
      </c>
      <c r="AL3399" s="51">
        <v>60.38627763729545</v>
      </c>
      <c r="AM3399" s="51">
        <v>143.03322605162938</v>
      </c>
    </row>
    <row r="3400" spans="1:39">
      <c r="A3400" t="s">
        <v>6943</v>
      </c>
      <c r="B3400">
        <v>8</v>
      </c>
      <c r="C3400" t="s">
        <v>6944</v>
      </c>
      <c r="D3400" t="s">
        <v>6153</v>
      </c>
      <c r="E3400" t="s">
        <v>137</v>
      </c>
      <c r="F3400" t="s">
        <v>138</v>
      </c>
      <c r="G3400" t="s">
        <v>139</v>
      </c>
      <c r="H3400" t="s">
        <v>140</v>
      </c>
      <c r="I3400" t="s">
        <v>10</v>
      </c>
      <c r="J3400" t="s">
        <v>6154</v>
      </c>
      <c r="K3400">
        <v>48</v>
      </c>
      <c r="L3400">
        <v>16204631</v>
      </c>
      <c r="M3400" t="s">
        <v>2145</v>
      </c>
      <c r="N3400">
        <v>396</v>
      </c>
      <c r="O3400">
        <v>2346970.7231666548</v>
      </c>
      <c r="P3400" s="49" t="s">
        <v>33</v>
      </c>
      <c r="Q3400" s="49">
        <v>7360445</v>
      </c>
      <c r="R3400" s="49">
        <v>32.510452999999998</v>
      </c>
      <c r="S3400" s="49">
        <v>52.540310169999998</v>
      </c>
      <c r="T3400" s="49">
        <v>26.195472578768484</v>
      </c>
      <c r="U3400" s="49" t="s">
        <v>2146</v>
      </c>
      <c r="V3400" s="49">
        <v>0.40628822170719731</v>
      </c>
      <c r="W3400" s="49">
        <v>1.4636172159581</v>
      </c>
      <c r="X3400" s="49">
        <v>2.8030328200558698</v>
      </c>
      <c r="Y3400" s="49">
        <v>43.290577316265697</v>
      </c>
      <c r="Z3400" s="49">
        <v>0.42787999999999998</v>
      </c>
      <c r="AA3400" s="49">
        <v>144.40234570000001</v>
      </c>
      <c r="AB3400" s="49">
        <v>1.7927415840000001</v>
      </c>
      <c r="AC3400" s="51">
        <v>0.62276563761027282</v>
      </c>
      <c r="AD3400" s="53">
        <v>73604.45</v>
      </c>
      <c r="AE3400" s="51">
        <v>31.886261267717575</v>
      </c>
      <c r="AF3400" s="51">
        <v>84.526396444169478</v>
      </c>
      <c r="AG3400" s="51">
        <v>13.770390849435918</v>
      </c>
      <c r="AH3400" s="51">
        <v>0.23967685983238099</v>
      </c>
      <c r="AI3400" s="51">
        <v>0.16291231412581747</v>
      </c>
      <c r="AJ3400" s="51">
        <v>4.1908088602794429E-2</v>
      </c>
      <c r="AK3400" s="51">
        <v>101.83153657697498</v>
      </c>
      <c r="AL3400" s="51">
        <v>60.4585826674044</v>
      </c>
      <c r="AM3400" s="51">
        <v>143.20449048654558</v>
      </c>
    </row>
    <row r="3401" spans="1:39">
      <c r="A3401" t="s">
        <v>6945</v>
      </c>
      <c r="B3401">
        <v>8</v>
      </c>
      <c r="C3401" t="s">
        <v>6946</v>
      </c>
      <c r="D3401" t="s">
        <v>6153</v>
      </c>
      <c r="E3401" t="s">
        <v>137</v>
      </c>
      <c r="F3401" t="s">
        <v>138</v>
      </c>
      <c r="G3401" t="s">
        <v>139</v>
      </c>
      <c r="H3401" t="s">
        <v>140</v>
      </c>
      <c r="I3401" t="s">
        <v>10</v>
      </c>
      <c r="J3401" t="s">
        <v>6154</v>
      </c>
      <c r="K3401">
        <v>48</v>
      </c>
      <c r="L3401">
        <v>16204631</v>
      </c>
      <c r="M3401" t="s">
        <v>2145</v>
      </c>
      <c r="N3401">
        <v>397</v>
      </c>
      <c r="O3401">
        <v>2352912.4211999881</v>
      </c>
      <c r="P3401" s="49" t="s">
        <v>33</v>
      </c>
      <c r="Q3401" s="49">
        <v>7360445</v>
      </c>
      <c r="R3401" s="49">
        <v>32.510452999999998</v>
      </c>
      <c r="S3401" s="49">
        <v>52.540310169999998</v>
      </c>
      <c r="T3401" s="49">
        <v>26.195472578768484</v>
      </c>
      <c r="U3401" s="49" t="s">
        <v>2146</v>
      </c>
      <c r="V3401" s="49">
        <v>0.40628822170719731</v>
      </c>
      <c r="W3401" s="49">
        <v>1.4636172159581</v>
      </c>
      <c r="X3401" s="49">
        <v>2.8030328200558698</v>
      </c>
      <c r="Y3401" s="49">
        <v>43.290577316265697</v>
      </c>
      <c r="Z3401" s="49">
        <v>0.42787999999999998</v>
      </c>
      <c r="AA3401" s="49">
        <v>144.40234570000001</v>
      </c>
      <c r="AB3401" s="49">
        <v>1.7927415840000001</v>
      </c>
      <c r="AC3401" s="51">
        <v>0.62276563761027282</v>
      </c>
      <c r="AD3401" s="53">
        <v>73604.45</v>
      </c>
      <c r="AE3401" s="51">
        <v>31.966985979787747</v>
      </c>
      <c r="AF3401" s="51">
        <v>84.740387321243318</v>
      </c>
      <c r="AG3401" s="51">
        <v>13.821693324607075</v>
      </c>
      <c r="AH3401" s="51">
        <v>0.23974141268393762</v>
      </c>
      <c r="AI3401" s="51">
        <v>0.16310632700096422</v>
      </c>
      <c r="AJ3401" s="51">
        <v>4.1908088602794429E-2</v>
      </c>
      <c r="AK3401" s="51">
        <v>101.95280812908523</v>
      </c>
      <c r="AL3401" s="51">
        <v>60.530583016264103</v>
      </c>
      <c r="AM3401" s="51">
        <v>143.37503324190638</v>
      </c>
    </row>
    <row r="3402" spans="1:39">
      <c r="A3402" t="s">
        <v>6947</v>
      </c>
      <c r="B3402">
        <v>8</v>
      </c>
      <c r="C3402" t="s">
        <v>6948</v>
      </c>
      <c r="D3402" t="s">
        <v>6153</v>
      </c>
      <c r="E3402" t="s">
        <v>137</v>
      </c>
      <c r="F3402" t="s">
        <v>138</v>
      </c>
      <c r="G3402" t="s">
        <v>139</v>
      </c>
      <c r="H3402" t="s">
        <v>140</v>
      </c>
      <c r="I3402" t="s">
        <v>10</v>
      </c>
      <c r="J3402" t="s">
        <v>6154</v>
      </c>
      <c r="K3402">
        <v>48</v>
      </c>
      <c r="L3402">
        <v>16204631</v>
      </c>
      <c r="M3402" t="s">
        <v>2145</v>
      </c>
      <c r="N3402">
        <v>398</v>
      </c>
      <c r="O3402">
        <v>2358854.1192333214</v>
      </c>
      <c r="P3402" s="49" t="s">
        <v>33</v>
      </c>
      <c r="Q3402" s="49">
        <v>7360445</v>
      </c>
      <c r="R3402" s="49">
        <v>32.510452999999998</v>
      </c>
      <c r="S3402" s="49">
        <v>52.540310169999998</v>
      </c>
      <c r="T3402" s="49">
        <v>26.195472578768484</v>
      </c>
      <c r="U3402" s="49" t="s">
        <v>2146</v>
      </c>
      <c r="V3402" s="49">
        <v>0.40628822170719731</v>
      </c>
      <c r="W3402" s="49">
        <v>1.4636172159581</v>
      </c>
      <c r="X3402" s="49">
        <v>2.8030328200558698</v>
      </c>
      <c r="Y3402" s="49">
        <v>43.290577316265697</v>
      </c>
      <c r="Z3402" s="49">
        <v>0.42787999999999998</v>
      </c>
      <c r="AA3402" s="49">
        <v>144.40234570000001</v>
      </c>
      <c r="AB3402" s="49">
        <v>1.7927415840000001</v>
      </c>
      <c r="AC3402" s="51">
        <v>0.62276563761027282</v>
      </c>
      <c r="AD3402" s="53">
        <v>73604.45</v>
      </c>
      <c r="AE3402" s="51">
        <v>32.047710691857915</v>
      </c>
      <c r="AF3402" s="51">
        <v>84.954378198317158</v>
      </c>
      <c r="AG3402" s="51">
        <v>13.873009178237661</v>
      </c>
      <c r="AH3402" s="51">
        <v>0.23980393151469909</v>
      </c>
      <c r="AI3402" s="51">
        <v>0.16329951995943709</v>
      </c>
      <c r="AJ3402" s="51">
        <v>4.1908088602794429E-2</v>
      </c>
      <c r="AK3402" s="51">
        <v>102.0735671762003</v>
      </c>
      <c r="AL3402" s="51">
        <v>60.602279084871732</v>
      </c>
      <c r="AM3402" s="51">
        <v>143.54485526752887</v>
      </c>
    </row>
    <row r="3403" spans="1:39">
      <c r="A3403" t="s">
        <v>6949</v>
      </c>
      <c r="B3403">
        <v>8</v>
      </c>
      <c r="C3403" t="s">
        <v>6950</v>
      </c>
      <c r="D3403" t="s">
        <v>6153</v>
      </c>
      <c r="E3403" t="s">
        <v>137</v>
      </c>
      <c r="F3403" t="s">
        <v>138</v>
      </c>
      <c r="G3403" t="s">
        <v>139</v>
      </c>
      <c r="H3403" t="s">
        <v>140</v>
      </c>
      <c r="I3403" t="s">
        <v>10</v>
      </c>
      <c r="J3403" t="s">
        <v>6154</v>
      </c>
      <c r="K3403">
        <v>48</v>
      </c>
      <c r="L3403">
        <v>16204631</v>
      </c>
      <c r="M3403" t="s">
        <v>2145</v>
      </c>
      <c r="N3403">
        <v>399</v>
      </c>
      <c r="O3403">
        <v>2364795.8172666547</v>
      </c>
      <c r="P3403" s="49" t="s">
        <v>33</v>
      </c>
      <c r="Q3403" s="49">
        <v>7360445</v>
      </c>
      <c r="R3403" s="49">
        <v>32.510452999999998</v>
      </c>
      <c r="S3403" s="49">
        <v>52.540310169999998</v>
      </c>
      <c r="T3403" s="49">
        <v>26.195472578768484</v>
      </c>
      <c r="U3403" s="49" t="s">
        <v>2146</v>
      </c>
      <c r="V3403" s="49">
        <v>0.40628822170719731</v>
      </c>
      <c r="W3403" s="49">
        <v>1.4636172159581</v>
      </c>
      <c r="X3403" s="49">
        <v>2.8030328200558698</v>
      </c>
      <c r="Y3403" s="49">
        <v>43.290577316265697</v>
      </c>
      <c r="Z3403" s="49">
        <v>0.42787999999999998</v>
      </c>
      <c r="AA3403" s="49">
        <v>144.40234570000001</v>
      </c>
      <c r="AB3403" s="49">
        <v>1.7927415840000001</v>
      </c>
      <c r="AC3403" s="51">
        <v>0.62276563761027282</v>
      </c>
      <c r="AD3403" s="53">
        <v>73604.45</v>
      </c>
      <c r="AE3403" s="51">
        <v>32.128435403928087</v>
      </c>
      <c r="AF3403" s="51">
        <v>85.168369075391013</v>
      </c>
      <c r="AG3403" s="51">
        <v>13.924337976127516</v>
      </c>
      <c r="AH3403" s="51">
        <v>0.23986442128624161</v>
      </c>
      <c r="AI3403" s="51">
        <v>0.16349189408337381</v>
      </c>
      <c r="AJ3403" s="51">
        <v>4.1908088602794429E-2</v>
      </c>
      <c r="AK3403" s="51">
        <v>102.19381439473159</v>
      </c>
      <c r="AL3403" s="51">
        <v>60.673671274820705</v>
      </c>
      <c r="AM3403" s="51">
        <v>143.71395751464249</v>
      </c>
    </row>
    <row r="3404" spans="1:39">
      <c r="A3404" t="s">
        <v>6951</v>
      </c>
      <c r="B3404">
        <v>8</v>
      </c>
      <c r="C3404" t="s">
        <v>6952</v>
      </c>
      <c r="D3404" t="s">
        <v>6153</v>
      </c>
      <c r="E3404" t="s">
        <v>137</v>
      </c>
      <c r="F3404" t="s">
        <v>138</v>
      </c>
      <c r="G3404" t="s">
        <v>139</v>
      </c>
      <c r="H3404" t="s">
        <v>140</v>
      </c>
      <c r="I3404" t="s">
        <v>10</v>
      </c>
      <c r="J3404" t="s">
        <v>6154</v>
      </c>
      <c r="K3404">
        <v>48</v>
      </c>
      <c r="L3404">
        <v>16204631</v>
      </c>
      <c r="M3404" t="s">
        <v>2145</v>
      </c>
      <c r="N3404">
        <v>400</v>
      </c>
      <c r="O3404">
        <v>2370737.515299988</v>
      </c>
      <c r="P3404" s="49" t="s">
        <v>33</v>
      </c>
      <c r="Q3404" s="49">
        <v>7360445</v>
      </c>
      <c r="R3404" s="49">
        <v>32.510452999999998</v>
      </c>
      <c r="S3404" s="49">
        <v>52.540310169999998</v>
      </c>
      <c r="T3404" s="49">
        <v>26.195472578768484</v>
      </c>
      <c r="U3404" s="49" t="s">
        <v>2146</v>
      </c>
      <c r="V3404" s="49">
        <v>0.40628822170719731</v>
      </c>
      <c r="W3404" s="49">
        <v>1.4636172159581</v>
      </c>
      <c r="X3404" s="49">
        <v>2.8030328200558698</v>
      </c>
      <c r="Y3404" s="49">
        <v>43.290577316265697</v>
      </c>
      <c r="Z3404" s="49">
        <v>0.42787999999999998</v>
      </c>
      <c r="AA3404" s="49">
        <v>144.40234570000001</v>
      </c>
      <c r="AB3404" s="49">
        <v>1.7927415840000001</v>
      </c>
      <c r="AC3404" s="51">
        <v>0.62276563761027282</v>
      </c>
      <c r="AD3404" s="53">
        <v>73604.45</v>
      </c>
      <c r="AE3404" s="51">
        <v>32.209160115998259</v>
      </c>
      <c r="AF3404" s="51">
        <v>85.382359952464867</v>
      </c>
      <c r="AG3404" s="51">
        <v>13.975679285140496</v>
      </c>
      <c r="AH3404" s="51">
        <v>0.23992288697083178</v>
      </c>
      <c r="AI3404" s="51">
        <v>0.16368345045652533</v>
      </c>
      <c r="AJ3404" s="51">
        <v>4.1908088602794429E-2</v>
      </c>
      <c r="AK3404" s="51">
        <v>102.31355046209889</v>
      </c>
      <c r="AL3404" s="51">
        <v>60.744759988303137</v>
      </c>
      <c r="AM3404" s="51">
        <v>143.88234093589466</v>
      </c>
    </row>
    <row r="3405" spans="1:39">
      <c r="A3405" t="s">
        <v>6953</v>
      </c>
      <c r="B3405">
        <v>8</v>
      </c>
      <c r="C3405" t="s">
        <v>6954</v>
      </c>
      <c r="D3405" t="s">
        <v>6153</v>
      </c>
      <c r="E3405" t="s">
        <v>137</v>
      </c>
      <c r="F3405" t="s">
        <v>138</v>
      </c>
      <c r="G3405" t="s">
        <v>139</v>
      </c>
      <c r="H3405" t="s">
        <v>140</v>
      </c>
      <c r="I3405" t="s">
        <v>10</v>
      </c>
      <c r="J3405" t="s">
        <v>6154</v>
      </c>
      <c r="K3405">
        <v>48</v>
      </c>
      <c r="L3405">
        <v>16204631</v>
      </c>
      <c r="M3405" t="s">
        <v>2145</v>
      </c>
      <c r="N3405">
        <v>401</v>
      </c>
      <c r="O3405">
        <v>2376679.2133333213</v>
      </c>
      <c r="P3405" s="49" t="s">
        <v>33</v>
      </c>
      <c r="Q3405" s="49">
        <v>7360445</v>
      </c>
      <c r="R3405" s="49">
        <v>32.510452999999998</v>
      </c>
      <c r="S3405" s="49">
        <v>52.540310169999998</v>
      </c>
      <c r="T3405" s="49">
        <v>26.195472578768484</v>
      </c>
      <c r="U3405" s="49" t="s">
        <v>2146</v>
      </c>
      <c r="V3405" s="49">
        <v>0.40628822170719731</v>
      </c>
      <c r="W3405" s="49">
        <v>1.4636172159581</v>
      </c>
      <c r="X3405" s="49">
        <v>2.8030328200558698</v>
      </c>
      <c r="Y3405" s="49">
        <v>43.290577316265697</v>
      </c>
      <c r="Z3405" s="49">
        <v>0.42787999999999998</v>
      </c>
      <c r="AA3405" s="49">
        <v>144.40234570000001</v>
      </c>
      <c r="AB3405" s="49">
        <v>1.7927415840000001</v>
      </c>
      <c r="AC3405" s="51">
        <v>0.62276563761027282</v>
      </c>
      <c r="AD3405" s="53">
        <v>73604.45</v>
      </c>
      <c r="AE3405" s="51">
        <v>32.289884828068431</v>
      </c>
      <c r="AF3405" s="51">
        <v>85.596350829538707</v>
      </c>
      <c r="AG3405" s="51">
        <v>14.02703267320676</v>
      </c>
      <c r="AH3405" s="51">
        <v>0.23997933355142104</v>
      </c>
      <c r="AI3405" s="51">
        <v>0.16387419016426255</v>
      </c>
      <c r="AJ3405" s="51">
        <v>4.1908088602794429E-2</v>
      </c>
      <c r="AK3405" s="51">
        <v>102.43277605673455</v>
      </c>
      <c r="AL3405" s="51">
        <v>60.815545628112297</v>
      </c>
      <c r="AM3405" s="51">
        <v>144.05000648535685</v>
      </c>
    </row>
    <row r="3406" spans="1:39">
      <c r="A3406" t="s">
        <v>6955</v>
      </c>
      <c r="B3406">
        <v>8</v>
      </c>
      <c r="C3406" t="s">
        <v>6956</v>
      </c>
      <c r="D3406" t="s">
        <v>6153</v>
      </c>
      <c r="E3406" t="s">
        <v>137</v>
      </c>
      <c r="F3406" t="s">
        <v>138</v>
      </c>
      <c r="G3406" t="s">
        <v>139</v>
      </c>
      <c r="H3406" t="s">
        <v>140</v>
      </c>
      <c r="I3406" t="s">
        <v>10</v>
      </c>
      <c r="J3406" t="s">
        <v>6154</v>
      </c>
      <c r="K3406">
        <v>48</v>
      </c>
      <c r="L3406">
        <v>16204631</v>
      </c>
      <c r="M3406" t="s">
        <v>2145</v>
      </c>
      <c r="N3406">
        <v>402</v>
      </c>
      <c r="O3406">
        <v>2382620.9113666546</v>
      </c>
      <c r="P3406" s="49" t="s">
        <v>33</v>
      </c>
      <c r="Q3406" s="49">
        <v>7360445</v>
      </c>
      <c r="R3406" s="49">
        <v>32.510452999999998</v>
      </c>
      <c r="S3406" s="49">
        <v>52.540310169999998</v>
      </c>
      <c r="T3406" s="49">
        <v>26.195472578768484</v>
      </c>
      <c r="U3406" s="49" t="s">
        <v>2146</v>
      </c>
      <c r="V3406" s="49">
        <v>0.40628822170719731</v>
      </c>
      <c r="W3406" s="49">
        <v>1.4636172159581</v>
      </c>
      <c r="X3406" s="49">
        <v>2.8030328200558698</v>
      </c>
      <c r="Y3406" s="49">
        <v>43.290577316265697</v>
      </c>
      <c r="Z3406" s="49">
        <v>0.42787999999999998</v>
      </c>
      <c r="AA3406" s="49">
        <v>144.40234570000001</v>
      </c>
      <c r="AB3406" s="49">
        <v>1.7927415840000001</v>
      </c>
      <c r="AC3406" s="51">
        <v>0.62276563761027282</v>
      </c>
      <c r="AD3406" s="53">
        <v>73604.45</v>
      </c>
      <c r="AE3406" s="51">
        <v>32.370609540138602</v>
      </c>
      <c r="AF3406" s="51">
        <v>85.810341706612562</v>
      </c>
      <c r="AG3406" s="51">
        <v>14.078397709325026</v>
      </c>
      <c r="AH3406" s="51">
        <v>0.24003376602143056</v>
      </c>
      <c r="AI3406" s="51">
        <v>0.1640641142935822</v>
      </c>
      <c r="AJ3406" s="51">
        <v>4.1908088602794429E-2</v>
      </c>
      <c r="AK3406" s="51">
        <v>102.55149185808723</v>
      </c>
      <c r="AL3406" s="51">
        <v>60.886028597644845</v>
      </c>
      <c r="AM3406" s="51">
        <v>144.21695511852963</v>
      </c>
    </row>
    <row r="3407" spans="1:39">
      <c r="A3407" t="s">
        <v>6957</v>
      </c>
      <c r="B3407">
        <v>8</v>
      </c>
      <c r="C3407" t="s">
        <v>6958</v>
      </c>
      <c r="D3407" t="s">
        <v>6153</v>
      </c>
      <c r="E3407" t="s">
        <v>137</v>
      </c>
      <c r="F3407" t="s">
        <v>138</v>
      </c>
      <c r="G3407" t="s">
        <v>139</v>
      </c>
      <c r="H3407" t="s">
        <v>140</v>
      </c>
      <c r="I3407" t="s">
        <v>10</v>
      </c>
      <c r="J3407" t="s">
        <v>6154</v>
      </c>
      <c r="K3407">
        <v>48</v>
      </c>
      <c r="L3407">
        <v>16204631</v>
      </c>
      <c r="M3407" t="s">
        <v>2145</v>
      </c>
      <c r="N3407">
        <v>403</v>
      </c>
      <c r="O3407">
        <v>2388562.6093999879</v>
      </c>
      <c r="P3407" s="49" t="s">
        <v>33</v>
      </c>
      <c r="Q3407" s="49">
        <v>7360445</v>
      </c>
      <c r="R3407" s="49">
        <v>32.510452999999998</v>
      </c>
      <c r="S3407" s="49">
        <v>52.540310169999998</v>
      </c>
      <c r="T3407" s="49">
        <v>26.195472578768484</v>
      </c>
      <c r="U3407" s="49" t="s">
        <v>2146</v>
      </c>
      <c r="V3407" s="49">
        <v>0.40628822170719731</v>
      </c>
      <c r="W3407" s="49">
        <v>1.4636172159581</v>
      </c>
      <c r="X3407" s="49">
        <v>2.8030328200558698</v>
      </c>
      <c r="Y3407" s="49">
        <v>43.290577316265697</v>
      </c>
      <c r="Z3407" s="49">
        <v>0.42787999999999998</v>
      </c>
      <c r="AA3407" s="49">
        <v>144.40234570000001</v>
      </c>
      <c r="AB3407" s="49">
        <v>1.7927415840000001</v>
      </c>
      <c r="AC3407" s="51">
        <v>0.62276563761027282</v>
      </c>
      <c r="AD3407" s="53">
        <v>73604.45</v>
      </c>
      <c r="AE3407" s="51">
        <v>32.451334252208774</v>
      </c>
      <c r="AF3407" s="51">
        <v>86.024332583686402</v>
      </c>
      <c r="AG3407" s="51">
        <v>14.129773963564833</v>
      </c>
      <c r="AH3407" s="51">
        <v>0.24008618938497692</v>
      </c>
      <c r="AI3407" s="51">
        <v>0.16425322393311301</v>
      </c>
      <c r="AJ3407" s="51">
        <v>4.1908088602794429E-2</v>
      </c>
      <c r="AK3407" s="51">
        <v>102.66969854662563</v>
      </c>
      <c r="AL3407" s="51">
        <v>60.956209300903083</v>
      </c>
      <c r="AM3407" s="51">
        <v>144.3831877923482</v>
      </c>
    </row>
    <row r="3408" spans="1:39">
      <c r="A3408" t="s">
        <v>6959</v>
      </c>
      <c r="B3408">
        <v>8</v>
      </c>
      <c r="C3408" t="s">
        <v>6960</v>
      </c>
      <c r="D3408" t="s">
        <v>6153</v>
      </c>
      <c r="E3408" t="s">
        <v>137</v>
      </c>
      <c r="F3408" t="s">
        <v>138</v>
      </c>
      <c r="G3408" t="s">
        <v>139</v>
      </c>
      <c r="H3408" t="s">
        <v>140</v>
      </c>
      <c r="I3408" t="s">
        <v>10</v>
      </c>
      <c r="J3408" t="s">
        <v>6154</v>
      </c>
      <c r="K3408">
        <v>48</v>
      </c>
      <c r="L3408">
        <v>16204631</v>
      </c>
      <c r="M3408" t="s">
        <v>2145</v>
      </c>
      <c r="N3408">
        <v>404</v>
      </c>
      <c r="O3408">
        <v>2394504.3074333211</v>
      </c>
      <c r="P3408" s="49" t="s">
        <v>33</v>
      </c>
      <c r="Q3408" s="49">
        <v>7360445</v>
      </c>
      <c r="R3408" s="49">
        <v>32.510452999999998</v>
      </c>
      <c r="S3408" s="49">
        <v>52.540310169999998</v>
      </c>
      <c r="T3408" s="49">
        <v>26.195472578768484</v>
      </c>
      <c r="U3408" s="49" t="s">
        <v>2146</v>
      </c>
      <c r="V3408" s="49">
        <v>0.40628822170719731</v>
      </c>
      <c r="W3408" s="49">
        <v>1.4636172159581</v>
      </c>
      <c r="X3408" s="49">
        <v>2.8030328200558698</v>
      </c>
      <c r="Y3408" s="49">
        <v>43.290577316265697</v>
      </c>
      <c r="Z3408" s="49">
        <v>0.42787999999999998</v>
      </c>
      <c r="AA3408" s="49">
        <v>144.40234570000001</v>
      </c>
      <c r="AB3408" s="49">
        <v>1.7927415840000001</v>
      </c>
      <c r="AC3408" s="51">
        <v>0.62276563761027282</v>
      </c>
      <c r="AD3408" s="53">
        <v>73604.45</v>
      </c>
      <c r="AE3408" s="51">
        <v>32.532058964278946</v>
      </c>
      <c r="AF3408" s="51">
        <v>86.238323460760256</v>
      </c>
      <c r="AG3408" s="51">
        <v>14.181161007068763</v>
      </c>
      <c r="AH3408" s="51">
        <v>0.24013660865642553</v>
      </c>
      <c r="AI3408" s="51">
        <v>0.16444152017312125</v>
      </c>
      <c r="AJ3408" s="51">
        <v>4.1908088602794429E-2</v>
      </c>
      <c r="AK3408" s="51">
        <v>102.78739680384206</v>
      </c>
      <c r="AL3408" s="51">
        <v>61.026088142497017</v>
      </c>
      <c r="AM3408" s="51">
        <v>144.54870546518714</v>
      </c>
    </row>
    <row r="3409" spans="1:39">
      <c r="A3409" t="s">
        <v>6961</v>
      </c>
      <c r="B3409">
        <v>8</v>
      </c>
      <c r="C3409" t="s">
        <v>6962</v>
      </c>
      <c r="D3409" t="s">
        <v>6153</v>
      </c>
      <c r="E3409" t="s">
        <v>137</v>
      </c>
      <c r="F3409" t="s">
        <v>138</v>
      </c>
      <c r="G3409" t="s">
        <v>139</v>
      </c>
      <c r="H3409" t="s">
        <v>140</v>
      </c>
      <c r="I3409" t="s">
        <v>10</v>
      </c>
      <c r="J3409" t="s">
        <v>6154</v>
      </c>
      <c r="K3409">
        <v>48</v>
      </c>
      <c r="L3409">
        <v>16204631</v>
      </c>
      <c r="M3409" t="s">
        <v>2145</v>
      </c>
      <c r="N3409">
        <v>405</v>
      </c>
      <c r="O3409">
        <v>2400446.0054666544</v>
      </c>
      <c r="P3409" s="49" t="s">
        <v>33</v>
      </c>
      <c r="Q3409" s="49">
        <v>7360445</v>
      </c>
      <c r="R3409" s="49">
        <v>32.510452999999998</v>
      </c>
      <c r="S3409" s="49">
        <v>52.540310169999998</v>
      </c>
      <c r="T3409" s="49">
        <v>26.195472578768484</v>
      </c>
      <c r="U3409" s="49" t="s">
        <v>2146</v>
      </c>
      <c r="V3409" s="49">
        <v>0.40628822170719731</v>
      </c>
      <c r="W3409" s="49">
        <v>1.4636172159581</v>
      </c>
      <c r="X3409" s="49">
        <v>2.8030328200558698</v>
      </c>
      <c r="Y3409" s="49">
        <v>43.290577316265697</v>
      </c>
      <c r="Z3409" s="49">
        <v>0.42787999999999998</v>
      </c>
      <c r="AA3409" s="49">
        <v>144.40234570000001</v>
      </c>
      <c r="AB3409" s="49">
        <v>1.7927415840000001</v>
      </c>
      <c r="AC3409" s="51">
        <v>0.62276563761027282</v>
      </c>
      <c r="AD3409" s="53">
        <v>73604.45</v>
      </c>
      <c r="AE3409" s="51">
        <v>32.61278367634911</v>
      </c>
      <c r="AF3409" s="51">
        <v>86.452314337834082</v>
      </c>
      <c r="AG3409" s="51">
        <v>14.232558412054651</v>
      </c>
      <c r="AH3409" s="51">
        <v>0.24018502886062845</v>
      </c>
      <c r="AI3409" s="51">
        <v>0.16462900410551604</v>
      </c>
      <c r="AJ3409" s="51">
        <v>4.1908088602794429E-2</v>
      </c>
      <c r="AK3409" s="51">
        <v>102.90458731225576</v>
      </c>
      <c r="AL3409" s="51">
        <v>61.095665527646347</v>
      </c>
      <c r="AM3409" s="51">
        <v>144.71350909686518</v>
      </c>
    </row>
    <row r="3410" spans="1:39">
      <c r="A3410" t="s">
        <v>6963</v>
      </c>
      <c r="B3410">
        <v>8</v>
      </c>
      <c r="C3410" t="s">
        <v>6964</v>
      </c>
      <c r="D3410" t="s">
        <v>6153</v>
      </c>
      <c r="E3410" t="s">
        <v>137</v>
      </c>
      <c r="F3410" t="s">
        <v>138</v>
      </c>
      <c r="G3410" t="s">
        <v>139</v>
      </c>
      <c r="H3410" t="s">
        <v>140</v>
      </c>
      <c r="I3410" t="s">
        <v>10</v>
      </c>
      <c r="J3410" t="s">
        <v>6154</v>
      </c>
      <c r="K3410">
        <v>48</v>
      </c>
      <c r="L3410">
        <v>16204631</v>
      </c>
      <c r="M3410" t="s">
        <v>2145</v>
      </c>
      <c r="N3410">
        <v>406</v>
      </c>
      <c r="O3410">
        <v>2406387.7034999877</v>
      </c>
      <c r="P3410" s="49" t="s">
        <v>33</v>
      </c>
      <c r="Q3410" s="49">
        <v>7360445</v>
      </c>
      <c r="R3410" s="49">
        <v>32.510452999999998</v>
      </c>
      <c r="S3410" s="49">
        <v>52.540310169999998</v>
      </c>
      <c r="T3410" s="49">
        <v>26.195472578768484</v>
      </c>
      <c r="U3410" s="49" t="s">
        <v>2146</v>
      </c>
      <c r="V3410" s="49">
        <v>0.40628822170719731</v>
      </c>
      <c r="W3410" s="49">
        <v>1.4636172159581</v>
      </c>
      <c r="X3410" s="49">
        <v>2.8030328200558698</v>
      </c>
      <c r="Y3410" s="49">
        <v>43.290577316265697</v>
      </c>
      <c r="Z3410" s="49">
        <v>0.42787999999999998</v>
      </c>
      <c r="AA3410" s="49">
        <v>144.40234570000001</v>
      </c>
      <c r="AB3410" s="49">
        <v>1.7927415840000001</v>
      </c>
      <c r="AC3410" s="51">
        <v>0.62276563761027282</v>
      </c>
      <c r="AD3410" s="53">
        <v>73604.45</v>
      </c>
      <c r="AE3410" s="51">
        <v>32.693508388419282</v>
      </c>
      <c r="AF3410" s="51">
        <v>86.666305214907936</v>
      </c>
      <c r="AG3410" s="51">
        <v>14.283965751817803</v>
      </c>
      <c r="AH3410" s="51">
        <v>0.24023145503258955</v>
      </c>
      <c r="AI3410" s="51">
        <v>0.16481567682385451</v>
      </c>
      <c r="AJ3410" s="51">
        <v>4.1908088602794429E-2</v>
      </c>
      <c r="AK3410" s="51">
        <v>103.02127075541603</v>
      </c>
      <c r="AL3410" s="51">
        <v>61.164941862182353</v>
      </c>
      <c r="AM3410" s="51">
        <v>144.87759964864969</v>
      </c>
    </row>
    <row r="3411" spans="1:39">
      <c r="A3411" t="s">
        <v>6965</v>
      </c>
      <c r="B3411">
        <v>8</v>
      </c>
      <c r="C3411" t="s">
        <v>6966</v>
      </c>
      <c r="D3411" t="s">
        <v>6153</v>
      </c>
      <c r="E3411" t="s">
        <v>137</v>
      </c>
      <c r="F3411" t="s">
        <v>138</v>
      </c>
      <c r="G3411" t="s">
        <v>139</v>
      </c>
      <c r="H3411" t="s">
        <v>140</v>
      </c>
      <c r="I3411" t="s">
        <v>10</v>
      </c>
      <c r="J3411" t="s">
        <v>6154</v>
      </c>
      <c r="K3411">
        <v>48</v>
      </c>
      <c r="L3411">
        <v>16204631</v>
      </c>
      <c r="M3411" t="s">
        <v>2145</v>
      </c>
      <c r="N3411">
        <v>407</v>
      </c>
      <c r="O3411">
        <v>2412329.401533321</v>
      </c>
      <c r="P3411" s="49" t="s">
        <v>33</v>
      </c>
      <c r="Q3411" s="49">
        <v>7360445</v>
      </c>
      <c r="R3411" s="49">
        <v>32.510452999999998</v>
      </c>
      <c r="S3411" s="49">
        <v>52.540310169999998</v>
      </c>
      <c r="T3411" s="49">
        <v>26.195472578768484</v>
      </c>
      <c r="U3411" s="49" t="s">
        <v>2146</v>
      </c>
      <c r="V3411" s="49">
        <v>0.40628822170719731</v>
      </c>
      <c r="W3411" s="49">
        <v>1.4636172159581</v>
      </c>
      <c r="X3411" s="49">
        <v>2.8030328200558698</v>
      </c>
      <c r="Y3411" s="49">
        <v>43.290577316265697</v>
      </c>
      <c r="Z3411" s="49">
        <v>0.42787999999999998</v>
      </c>
      <c r="AA3411" s="49">
        <v>144.40234570000001</v>
      </c>
      <c r="AB3411" s="49">
        <v>1.7927415840000001</v>
      </c>
      <c r="AC3411" s="51">
        <v>0.62276563761027282</v>
      </c>
      <c r="AD3411" s="53">
        <v>73604.45</v>
      </c>
      <c r="AE3411" s="51">
        <v>32.774233100489454</v>
      </c>
      <c r="AF3411" s="51">
        <v>86.880296091981776</v>
      </c>
      <c r="AG3411" s="51">
        <v>14.33538260073315</v>
      </c>
      <c r="AH3411" s="51">
        <v>0.2402758922176135</v>
      </c>
      <c r="AI3411" s="51">
        <v>0.16500153942334653</v>
      </c>
      <c r="AJ3411" s="51">
        <v>4.1908088602794429E-2</v>
      </c>
      <c r="AK3411" s="51">
        <v>103.13744781790527</v>
      </c>
      <c r="AL3411" s="51">
        <v>61.233917552549684</v>
      </c>
      <c r="AM3411" s="51">
        <v>145.04097808326088</v>
      </c>
    </row>
    <row r="3412" spans="1:39">
      <c r="A3412" t="s">
        <v>6967</v>
      </c>
      <c r="B3412">
        <v>8</v>
      </c>
      <c r="C3412" t="s">
        <v>6968</v>
      </c>
      <c r="D3412" t="s">
        <v>6153</v>
      </c>
      <c r="E3412" t="s">
        <v>137</v>
      </c>
      <c r="F3412" t="s">
        <v>138</v>
      </c>
      <c r="G3412" t="s">
        <v>139</v>
      </c>
      <c r="H3412" t="s">
        <v>140</v>
      </c>
      <c r="I3412" t="s">
        <v>10</v>
      </c>
      <c r="J3412" t="s">
        <v>6154</v>
      </c>
      <c r="K3412">
        <v>48</v>
      </c>
      <c r="L3412">
        <v>16204631</v>
      </c>
      <c r="M3412" t="s">
        <v>2145</v>
      </c>
      <c r="N3412">
        <v>408</v>
      </c>
      <c r="O3412">
        <v>2418271.0995666543</v>
      </c>
      <c r="P3412" s="49" t="s">
        <v>33</v>
      </c>
      <c r="Q3412" s="49">
        <v>7360445</v>
      </c>
      <c r="R3412" s="49">
        <v>32.510452999999998</v>
      </c>
      <c r="S3412" s="49">
        <v>52.540310169999998</v>
      </c>
      <c r="T3412" s="49">
        <v>26.195472578768484</v>
      </c>
      <c r="U3412" s="49" t="s">
        <v>2146</v>
      </c>
      <c r="V3412" s="49">
        <v>0.40628822170719731</v>
      </c>
      <c r="W3412" s="49">
        <v>1.4636172159581</v>
      </c>
      <c r="X3412" s="49">
        <v>2.8030328200558698</v>
      </c>
      <c r="Y3412" s="49">
        <v>43.290577316265697</v>
      </c>
      <c r="Z3412" s="49">
        <v>0.42787999999999998</v>
      </c>
      <c r="AA3412" s="49">
        <v>144.40234570000001</v>
      </c>
      <c r="AB3412" s="49">
        <v>1.7927415840000001</v>
      </c>
      <c r="AC3412" s="51">
        <v>0.62276563761027282</v>
      </c>
      <c r="AD3412" s="53">
        <v>73604.45</v>
      </c>
      <c r="AE3412" s="51">
        <v>32.854957812559626</v>
      </c>
      <c r="AF3412" s="51">
        <v>87.094286969055631</v>
      </c>
      <c r="AG3412" s="51">
        <v>14.38680853425746</v>
      </c>
      <c r="AH3412" s="51">
        <v>0.24031834547115671</v>
      </c>
      <c r="AI3412" s="51">
        <v>0.16518659300085958</v>
      </c>
      <c r="AJ3412" s="51">
        <v>4.1908088602794429E-2</v>
      </c>
      <c r="AK3412" s="51">
        <v>103.25311918534203</v>
      </c>
      <c r="AL3412" s="51">
        <v>61.30259300580812</v>
      </c>
      <c r="AM3412" s="51">
        <v>145.20364536487597</v>
      </c>
    </row>
    <row r="3413" spans="1:39">
      <c r="A3413" t="s">
        <v>6969</v>
      </c>
      <c r="B3413">
        <v>8</v>
      </c>
      <c r="C3413" t="s">
        <v>6970</v>
      </c>
      <c r="D3413" t="s">
        <v>6153</v>
      </c>
      <c r="E3413" t="s">
        <v>137</v>
      </c>
      <c r="F3413" t="s">
        <v>138</v>
      </c>
      <c r="G3413" t="s">
        <v>139</v>
      </c>
      <c r="H3413" t="s">
        <v>140</v>
      </c>
      <c r="I3413" t="s">
        <v>10</v>
      </c>
      <c r="J3413" t="s">
        <v>6154</v>
      </c>
      <c r="K3413">
        <v>48</v>
      </c>
      <c r="L3413">
        <v>16204631</v>
      </c>
      <c r="M3413" t="s">
        <v>2145</v>
      </c>
      <c r="N3413">
        <v>409</v>
      </c>
      <c r="O3413">
        <v>2424212.7975999876</v>
      </c>
      <c r="P3413" s="49" t="s">
        <v>33</v>
      </c>
      <c r="Q3413" s="49">
        <v>7360445</v>
      </c>
      <c r="R3413" s="49">
        <v>32.510452999999998</v>
      </c>
      <c r="S3413" s="49">
        <v>52.540310169999998</v>
      </c>
      <c r="T3413" s="49">
        <v>26.195472578768484</v>
      </c>
      <c r="U3413" s="49" t="s">
        <v>2146</v>
      </c>
      <c r="V3413" s="49">
        <v>0.40628822170719731</v>
      </c>
      <c r="W3413" s="49">
        <v>1.4636172159581</v>
      </c>
      <c r="X3413" s="49">
        <v>2.8030328200558698</v>
      </c>
      <c r="Y3413" s="49">
        <v>43.290577316265697</v>
      </c>
      <c r="Z3413" s="49">
        <v>0.42787999999999998</v>
      </c>
      <c r="AA3413" s="49">
        <v>144.40234570000001</v>
      </c>
      <c r="AB3413" s="49">
        <v>1.7927415840000001</v>
      </c>
      <c r="AC3413" s="51">
        <v>0.62276563761027282</v>
      </c>
      <c r="AD3413" s="53">
        <v>73604.45</v>
      </c>
      <c r="AE3413" s="51">
        <v>32.935682524629797</v>
      </c>
      <c r="AF3413" s="51">
        <v>87.308277846129485</v>
      </c>
      <c r="AG3413" s="51">
        <v>14.438243128931425</v>
      </c>
      <c r="AH3413" s="51">
        <v>0.24035881985854035</v>
      </c>
      <c r="AI3413" s="51">
        <v>0.16537083865492253</v>
      </c>
      <c r="AJ3413" s="51">
        <v>4.1908088602794429E-2</v>
      </c>
      <c r="AK3413" s="51">
        <v>103.36828554438331</v>
      </c>
      <c r="AL3413" s="51">
        <v>61.370968629634028</v>
      </c>
      <c r="AM3413" s="51">
        <v>145.36560245913262</v>
      </c>
    </row>
    <row r="3414" spans="1:39">
      <c r="A3414" t="s">
        <v>6971</v>
      </c>
      <c r="B3414">
        <v>8</v>
      </c>
      <c r="C3414" t="s">
        <v>6972</v>
      </c>
      <c r="D3414" t="s">
        <v>6153</v>
      </c>
      <c r="E3414" t="s">
        <v>137</v>
      </c>
      <c r="F3414" t="s">
        <v>138</v>
      </c>
      <c r="G3414" t="s">
        <v>139</v>
      </c>
      <c r="H3414" t="s">
        <v>140</v>
      </c>
      <c r="I3414" t="s">
        <v>10</v>
      </c>
      <c r="J3414" t="s">
        <v>6154</v>
      </c>
      <c r="K3414">
        <v>48</v>
      </c>
      <c r="L3414">
        <v>16204631</v>
      </c>
      <c r="M3414" t="s">
        <v>2145</v>
      </c>
      <c r="N3414">
        <v>410</v>
      </c>
      <c r="O3414">
        <v>2430154.4956333209</v>
      </c>
      <c r="P3414" s="49" t="s">
        <v>33</v>
      </c>
      <c r="Q3414" s="49">
        <v>7360445</v>
      </c>
      <c r="R3414" s="49">
        <v>32.510452999999998</v>
      </c>
      <c r="S3414" s="49">
        <v>52.540310169999998</v>
      </c>
      <c r="T3414" s="49">
        <v>26.195472578768484</v>
      </c>
      <c r="U3414" s="49" t="s">
        <v>2146</v>
      </c>
      <c r="V3414" s="49">
        <v>0.40628822170719731</v>
      </c>
      <c r="W3414" s="49">
        <v>1.4636172159581</v>
      </c>
      <c r="X3414" s="49">
        <v>2.8030328200558698</v>
      </c>
      <c r="Y3414" s="49">
        <v>43.290577316265697</v>
      </c>
      <c r="Z3414" s="49">
        <v>0.42787999999999998</v>
      </c>
      <c r="AA3414" s="49">
        <v>144.40234570000001</v>
      </c>
      <c r="AB3414" s="49">
        <v>1.7927415840000001</v>
      </c>
      <c r="AC3414" s="51">
        <v>0.62276563761027282</v>
      </c>
      <c r="AD3414" s="53">
        <v>73604.45</v>
      </c>
      <c r="AE3414" s="51">
        <v>33.016407236699969</v>
      </c>
      <c r="AF3414" s="51">
        <v>87.522268723203325</v>
      </c>
      <c r="AG3414" s="51">
        <v>14.489685962381843</v>
      </c>
      <c r="AH3414" s="51">
        <v>0.24039732045523984</v>
      </c>
      <c r="AI3414" s="51">
        <v>0.16555427748573015</v>
      </c>
      <c r="AJ3414" s="51">
        <v>4.1908088602794429E-2</v>
      </c>
      <c r="AK3414" s="51">
        <v>103.48294758272743</v>
      </c>
      <c r="AL3414" s="51">
        <v>61.43904483232199</v>
      </c>
      <c r="AM3414" s="51">
        <v>145.5268503331329</v>
      </c>
    </row>
    <row r="3415" spans="1:39">
      <c r="A3415" t="s">
        <v>6973</v>
      </c>
      <c r="B3415">
        <v>8</v>
      </c>
      <c r="C3415" t="s">
        <v>6974</v>
      </c>
      <c r="D3415" t="s">
        <v>6153</v>
      </c>
      <c r="E3415" t="s">
        <v>137</v>
      </c>
      <c r="F3415" t="s">
        <v>138</v>
      </c>
      <c r="G3415" t="s">
        <v>139</v>
      </c>
      <c r="H3415" t="s">
        <v>140</v>
      </c>
      <c r="I3415" t="s">
        <v>10</v>
      </c>
      <c r="J3415" t="s">
        <v>6154</v>
      </c>
      <c r="K3415">
        <v>48</v>
      </c>
      <c r="L3415">
        <v>16204631</v>
      </c>
      <c r="M3415" t="s">
        <v>2145</v>
      </c>
      <c r="N3415">
        <v>411</v>
      </c>
      <c r="O3415">
        <v>2436096.1936666542</v>
      </c>
      <c r="P3415" s="49" t="s">
        <v>33</v>
      </c>
      <c r="Q3415" s="49">
        <v>7360445</v>
      </c>
      <c r="R3415" s="49">
        <v>32.510452999999998</v>
      </c>
      <c r="S3415" s="49">
        <v>52.540310169999998</v>
      </c>
      <c r="T3415" s="49">
        <v>26.195472578768484</v>
      </c>
      <c r="U3415" s="49" t="s">
        <v>2146</v>
      </c>
      <c r="V3415" s="49">
        <v>0.40628822170719731</v>
      </c>
      <c r="W3415" s="49">
        <v>1.4636172159581</v>
      </c>
      <c r="X3415" s="49">
        <v>2.8030328200558698</v>
      </c>
      <c r="Y3415" s="49">
        <v>43.290577316265697</v>
      </c>
      <c r="Z3415" s="49">
        <v>0.42787999999999998</v>
      </c>
      <c r="AA3415" s="49">
        <v>144.40234570000001</v>
      </c>
      <c r="AB3415" s="49">
        <v>1.7927415840000001</v>
      </c>
      <c r="AC3415" s="51">
        <v>0.62276563761027282</v>
      </c>
      <c r="AD3415" s="53">
        <v>73604.45</v>
      </c>
      <c r="AE3415" s="51">
        <v>33.097131948770141</v>
      </c>
      <c r="AF3415" s="51">
        <v>87.73625960027718</v>
      </c>
      <c r="AG3415" s="51">
        <v>14.541136613323728</v>
      </c>
      <c r="AH3415" s="51">
        <v>0.24043385234655265</v>
      </c>
      <c r="AI3415" s="51">
        <v>0.16573691059514678</v>
      </c>
      <c r="AJ3415" s="51">
        <v>4.1908088602794429E-2</v>
      </c>
      <c r="AK3415" s="51">
        <v>103.5971059891163</v>
      </c>
      <c r="AL3415" s="51">
        <v>61.506822022786203</v>
      </c>
      <c r="AM3415" s="51">
        <v>145.68738995544641</v>
      </c>
    </row>
    <row r="3416" spans="1:39">
      <c r="A3416" t="s">
        <v>6975</v>
      </c>
      <c r="B3416">
        <v>8</v>
      </c>
      <c r="C3416" t="s">
        <v>6976</v>
      </c>
      <c r="D3416" t="s">
        <v>6153</v>
      </c>
      <c r="E3416" t="s">
        <v>137</v>
      </c>
      <c r="F3416" t="s">
        <v>138</v>
      </c>
      <c r="G3416" t="s">
        <v>139</v>
      </c>
      <c r="H3416" t="s">
        <v>140</v>
      </c>
      <c r="I3416" t="s">
        <v>10</v>
      </c>
      <c r="J3416" t="s">
        <v>6154</v>
      </c>
      <c r="K3416">
        <v>48</v>
      </c>
      <c r="L3416">
        <v>16204631</v>
      </c>
      <c r="M3416" t="s">
        <v>2145</v>
      </c>
      <c r="N3416">
        <v>412</v>
      </c>
      <c r="O3416">
        <v>2442037.8916999875</v>
      </c>
      <c r="P3416" s="49" t="s">
        <v>33</v>
      </c>
      <c r="Q3416" s="49">
        <v>7360445</v>
      </c>
      <c r="R3416" s="49">
        <v>32.510452999999998</v>
      </c>
      <c r="S3416" s="49">
        <v>52.540310169999998</v>
      </c>
      <c r="T3416" s="49">
        <v>26.195472578768484</v>
      </c>
      <c r="U3416" s="49" t="s">
        <v>2146</v>
      </c>
      <c r="V3416" s="49">
        <v>0.40628822170719731</v>
      </c>
      <c r="W3416" s="49">
        <v>1.4636172159581</v>
      </c>
      <c r="X3416" s="49">
        <v>2.8030328200558698</v>
      </c>
      <c r="Y3416" s="49">
        <v>43.290577316265697</v>
      </c>
      <c r="Z3416" s="49">
        <v>0.42787999999999998</v>
      </c>
      <c r="AA3416" s="49">
        <v>144.40234570000001</v>
      </c>
      <c r="AB3416" s="49">
        <v>1.7927415840000001</v>
      </c>
      <c r="AC3416" s="51">
        <v>0.62276563761027282</v>
      </c>
      <c r="AD3416" s="53">
        <v>73604.45</v>
      </c>
      <c r="AE3416" s="51">
        <v>33.177856660840312</v>
      </c>
      <c r="AF3416" s="51">
        <v>87.95025047735102</v>
      </c>
      <c r="AG3416" s="51">
        <v>14.592594661562369</v>
      </c>
      <c r="AH3416" s="51">
        <v>0.24046842062750895</v>
      </c>
      <c r="AI3416" s="51">
        <v>0.1659187390867097</v>
      </c>
      <c r="AJ3416" s="51">
        <v>4.1908088602794429E-2</v>
      </c>
      <c r="AK3416" s="51">
        <v>103.71076145333754</v>
      </c>
      <c r="AL3416" s="51">
        <v>61.574300610561686</v>
      </c>
      <c r="AM3416" s="51">
        <v>145.84722229611342</v>
      </c>
    </row>
    <row r="3417" spans="1:39">
      <c r="A3417" t="s">
        <v>6977</v>
      </c>
      <c r="B3417">
        <v>8</v>
      </c>
      <c r="C3417" t="s">
        <v>6978</v>
      </c>
      <c r="D3417" t="s">
        <v>6153</v>
      </c>
      <c r="E3417" t="s">
        <v>137</v>
      </c>
      <c r="F3417" t="s">
        <v>138</v>
      </c>
      <c r="G3417" t="s">
        <v>139</v>
      </c>
      <c r="H3417" t="s">
        <v>140</v>
      </c>
      <c r="I3417" t="s">
        <v>10</v>
      </c>
      <c r="J3417" t="s">
        <v>6154</v>
      </c>
      <c r="K3417">
        <v>48</v>
      </c>
      <c r="L3417">
        <v>16204631</v>
      </c>
      <c r="M3417" t="s">
        <v>2145</v>
      </c>
      <c r="N3417">
        <v>413</v>
      </c>
      <c r="O3417">
        <v>2447979.5897333208</v>
      </c>
      <c r="P3417" s="49" t="s">
        <v>33</v>
      </c>
      <c r="Q3417" s="49">
        <v>7360445</v>
      </c>
      <c r="R3417" s="49">
        <v>32.510452999999998</v>
      </c>
      <c r="S3417" s="49">
        <v>52.540310169999998</v>
      </c>
      <c r="T3417" s="49">
        <v>26.195472578768484</v>
      </c>
      <c r="U3417" s="49" t="s">
        <v>2146</v>
      </c>
      <c r="V3417" s="49">
        <v>0.40628822170719731</v>
      </c>
      <c r="W3417" s="49">
        <v>1.4636172159581</v>
      </c>
      <c r="X3417" s="49">
        <v>2.8030328200558698</v>
      </c>
      <c r="Y3417" s="49">
        <v>43.290577316265697</v>
      </c>
      <c r="Z3417" s="49">
        <v>0.42787999999999998</v>
      </c>
      <c r="AA3417" s="49">
        <v>144.40234570000001</v>
      </c>
      <c r="AB3417" s="49">
        <v>1.7927415840000001</v>
      </c>
      <c r="AC3417" s="51">
        <v>0.62276563761027282</v>
      </c>
      <c r="AD3417" s="53">
        <v>73604.45</v>
      </c>
      <c r="AE3417" s="51">
        <v>33.258581372910484</v>
      </c>
      <c r="AF3417" s="51">
        <v>88.164241354424874</v>
      </c>
      <c r="AG3417" s="51">
        <v>14.644059687995489</v>
      </c>
      <c r="AH3417" s="51">
        <v>0.24050103040307216</v>
      </c>
      <c r="AI3417" s="51">
        <v>0.16609976406563293</v>
      </c>
      <c r="AJ3417" s="51">
        <v>4.1908088602794429E-2</v>
      </c>
      <c r="AK3417" s="51">
        <v>103.82391466622683</v>
      </c>
      <c r="AL3417" s="51">
        <v>61.641481005805737</v>
      </c>
      <c r="AM3417" s="51">
        <v>146.00634832664795</v>
      </c>
    </row>
    <row r="3418" spans="1:39">
      <c r="A3418" t="s">
        <v>6979</v>
      </c>
      <c r="B3418">
        <v>8</v>
      </c>
      <c r="C3418" t="s">
        <v>6980</v>
      </c>
      <c r="D3418" t="s">
        <v>6153</v>
      </c>
      <c r="E3418" t="s">
        <v>137</v>
      </c>
      <c r="F3418" t="s">
        <v>138</v>
      </c>
      <c r="G3418" t="s">
        <v>139</v>
      </c>
      <c r="H3418" t="s">
        <v>140</v>
      </c>
      <c r="I3418" t="s">
        <v>10</v>
      </c>
      <c r="J3418" t="s">
        <v>6154</v>
      </c>
      <c r="K3418">
        <v>48</v>
      </c>
      <c r="L3418">
        <v>16204631</v>
      </c>
      <c r="M3418" t="s">
        <v>2145</v>
      </c>
      <c r="N3418">
        <v>414</v>
      </c>
      <c r="O3418">
        <v>2453921.287766654</v>
      </c>
      <c r="P3418" s="49" t="s">
        <v>33</v>
      </c>
      <c r="Q3418" s="49">
        <v>7360445</v>
      </c>
      <c r="R3418" s="49">
        <v>32.510452999999998</v>
      </c>
      <c r="S3418" s="49">
        <v>52.540310169999998</v>
      </c>
      <c r="T3418" s="49">
        <v>26.195472578768484</v>
      </c>
      <c r="U3418" s="49" t="s">
        <v>2146</v>
      </c>
      <c r="V3418" s="49">
        <v>0.40628822170719731</v>
      </c>
      <c r="W3418" s="49">
        <v>1.4636172159581</v>
      </c>
      <c r="X3418" s="49">
        <v>2.8030328200558698</v>
      </c>
      <c r="Y3418" s="49">
        <v>43.290577316265697</v>
      </c>
      <c r="Z3418" s="49">
        <v>0.42787999999999998</v>
      </c>
      <c r="AA3418" s="49">
        <v>144.40234570000001</v>
      </c>
      <c r="AB3418" s="49">
        <v>1.7927415840000001</v>
      </c>
      <c r="AC3418" s="51">
        <v>0.62276563761027282</v>
      </c>
      <c r="AD3418" s="53">
        <v>73604.45</v>
      </c>
      <c r="AE3418" s="51">
        <v>33.339306084980649</v>
      </c>
      <c r="AF3418" s="51">
        <v>88.3782322314987</v>
      </c>
      <c r="AG3418" s="51">
        <v>14.695531274615218</v>
      </c>
      <c r="AH3418" s="51">
        <v>0.24053168678762168</v>
      </c>
      <c r="AI3418" s="51">
        <v>0.16627998663880963</v>
      </c>
      <c r="AJ3418" s="51">
        <v>4.1908088602794429E-2</v>
      </c>
      <c r="AK3418" s="51">
        <v>103.93656631966948</v>
      </c>
      <c r="AL3418" s="51">
        <v>61.708363619298787</v>
      </c>
      <c r="AM3418" s="51">
        <v>146.16476902004018</v>
      </c>
    </row>
    <row r="3419" spans="1:39">
      <c r="A3419" t="s">
        <v>6981</v>
      </c>
      <c r="B3419">
        <v>8</v>
      </c>
      <c r="C3419" t="s">
        <v>6982</v>
      </c>
      <c r="D3419" t="s">
        <v>6153</v>
      </c>
      <c r="E3419" t="s">
        <v>137</v>
      </c>
      <c r="F3419" t="s">
        <v>138</v>
      </c>
      <c r="G3419" t="s">
        <v>139</v>
      </c>
      <c r="H3419" t="s">
        <v>140</v>
      </c>
      <c r="I3419" t="s">
        <v>10</v>
      </c>
      <c r="J3419" t="s">
        <v>6154</v>
      </c>
      <c r="K3419">
        <v>48</v>
      </c>
      <c r="L3419">
        <v>16204631</v>
      </c>
      <c r="M3419" t="s">
        <v>2145</v>
      </c>
      <c r="N3419">
        <v>415</v>
      </c>
      <c r="O3419">
        <v>2459862.9857999873</v>
      </c>
      <c r="P3419" s="49" t="s">
        <v>33</v>
      </c>
      <c r="Q3419" s="49">
        <v>7360445</v>
      </c>
      <c r="R3419" s="49">
        <v>32.510452999999998</v>
      </c>
      <c r="S3419" s="49">
        <v>52.540310169999998</v>
      </c>
      <c r="T3419" s="49">
        <v>26.195472578768484</v>
      </c>
      <c r="U3419" s="49" t="s">
        <v>2146</v>
      </c>
      <c r="V3419" s="49">
        <v>0.40628822170719731</v>
      </c>
      <c r="W3419" s="49">
        <v>1.4636172159581</v>
      </c>
      <c r="X3419" s="49">
        <v>2.8030328200558698</v>
      </c>
      <c r="Y3419" s="49">
        <v>43.290577316265697</v>
      </c>
      <c r="Z3419" s="49">
        <v>0.42787999999999998</v>
      </c>
      <c r="AA3419" s="49">
        <v>144.40234570000001</v>
      </c>
      <c r="AB3419" s="49">
        <v>1.7927415840000001</v>
      </c>
      <c r="AC3419" s="51">
        <v>0.62276563761027282</v>
      </c>
      <c r="AD3419" s="53">
        <v>73604.45</v>
      </c>
      <c r="AE3419" s="51">
        <v>33.420030797050821</v>
      </c>
      <c r="AF3419" s="51">
        <v>88.592223108572554</v>
      </c>
      <c r="AG3419" s="51">
        <v>14.747009004510231</v>
      </c>
      <c r="AH3419" s="51">
        <v>0.24056039490527334</v>
      </c>
      <c r="AI3419" s="51">
        <v>0.16645940791481559</v>
      </c>
      <c r="AJ3419" s="51">
        <v>4.1908088602794429E-2</v>
      </c>
      <c r="AK3419" s="51">
        <v>104.04871710660248</v>
      </c>
      <c r="AL3419" s="51">
        <v>61.774948862445726</v>
      </c>
      <c r="AM3419" s="51">
        <v>146.32248535075925</v>
      </c>
    </row>
    <row r="3420" spans="1:39">
      <c r="A3420" t="s">
        <v>6983</v>
      </c>
      <c r="B3420">
        <v>8</v>
      </c>
      <c r="C3420" t="s">
        <v>6984</v>
      </c>
      <c r="D3420" t="s">
        <v>6153</v>
      </c>
      <c r="E3420" t="s">
        <v>137</v>
      </c>
      <c r="F3420" t="s">
        <v>138</v>
      </c>
      <c r="G3420" t="s">
        <v>139</v>
      </c>
      <c r="H3420" t="s">
        <v>140</v>
      </c>
      <c r="I3420" t="s">
        <v>10</v>
      </c>
      <c r="J3420" t="s">
        <v>6154</v>
      </c>
      <c r="K3420">
        <v>48</v>
      </c>
      <c r="L3420">
        <v>16204631</v>
      </c>
      <c r="M3420" t="s">
        <v>2145</v>
      </c>
      <c r="N3420">
        <v>416</v>
      </c>
      <c r="O3420">
        <v>2465804.6838333206</v>
      </c>
      <c r="P3420" s="49" t="s">
        <v>33</v>
      </c>
      <c r="Q3420" s="49">
        <v>7360445</v>
      </c>
      <c r="R3420" s="49">
        <v>32.510452999999998</v>
      </c>
      <c r="S3420" s="49">
        <v>52.540310169999998</v>
      </c>
      <c r="T3420" s="49">
        <v>26.195472578768484</v>
      </c>
      <c r="U3420" s="49" t="s">
        <v>2146</v>
      </c>
      <c r="V3420" s="49">
        <v>0.40628822170719731</v>
      </c>
      <c r="W3420" s="49">
        <v>1.4636172159581</v>
      </c>
      <c r="X3420" s="49">
        <v>2.8030328200558698</v>
      </c>
      <c r="Y3420" s="49">
        <v>43.290577316265697</v>
      </c>
      <c r="Z3420" s="49">
        <v>0.42787999999999998</v>
      </c>
      <c r="AA3420" s="49">
        <v>144.40234570000001</v>
      </c>
      <c r="AB3420" s="49">
        <v>1.7927415840000001</v>
      </c>
      <c r="AC3420" s="51">
        <v>0.62276563761027282</v>
      </c>
      <c r="AD3420" s="53">
        <v>73604.45</v>
      </c>
      <c r="AE3420" s="51">
        <v>33.500755509120992</v>
      </c>
      <c r="AF3420" s="51">
        <v>88.806213985646394</v>
      </c>
      <c r="AG3420" s="51">
        <v>14.798492461867694</v>
      </c>
      <c r="AH3420" s="51">
        <v>0.24058715988952273</v>
      </c>
      <c r="AI3420" s="51">
        <v>0.16663802900391125</v>
      </c>
      <c r="AJ3420" s="51">
        <v>4.1908088602794429E-2</v>
      </c>
      <c r="AK3420" s="51">
        <v>104.16036772101593</v>
      </c>
      <c r="AL3420" s="51">
        <v>61.841237147276615</v>
      </c>
      <c r="AM3420" s="51">
        <v>146.47949829475527</v>
      </c>
    </row>
    <row r="3421" spans="1:39">
      <c r="A3421" t="s">
        <v>6985</v>
      </c>
      <c r="B3421">
        <v>8</v>
      </c>
      <c r="C3421" t="s">
        <v>6986</v>
      </c>
      <c r="D3421" t="s">
        <v>6153</v>
      </c>
      <c r="E3421" t="s">
        <v>137</v>
      </c>
      <c r="F3421" t="s">
        <v>138</v>
      </c>
      <c r="G3421" t="s">
        <v>139</v>
      </c>
      <c r="H3421" t="s">
        <v>140</v>
      </c>
      <c r="I3421" t="s">
        <v>10</v>
      </c>
      <c r="J3421" t="s">
        <v>6154</v>
      </c>
      <c r="K3421">
        <v>48</v>
      </c>
      <c r="L3421">
        <v>16204631</v>
      </c>
      <c r="M3421" t="s">
        <v>2145</v>
      </c>
      <c r="N3421">
        <v>417</v>
      </c>
      <c r="O3421">
        <v>2471746.3818666539</v>
      </c>
      <c r="P3421" s="49" t="s">
        <v>33</v>
      </c>
      <c r="Q3421" s="49">
        <v>7360445</v>
      </c>
      <c r="R3421" s="49">
        <v>32.510452999999998</v>
      </c>
      <c r="S3421" s="49">
        <v>52.540310169999998</v>
      </c>
      <c r="T3421" s="49">
        <v>26.195472578768484</v>
      </c>
      <c r="U3421" s="49" t="s">
        <v>2146</v>
      </c>
      <c r="V3421" s="49">
        <v>0.40628822170719731</v>
      </c>
      <c r="W3421" s="49">
        <v>1.4636172159581</v>
      </c>
      <c r="X3421" s="49">
        <v>2.8030328200558698</v>
      </c>
      <c r="Y3421" s="49">
        <v>43.290577316265697</v>
      </c>
      <c r="Z3421" s="49">
        <v>0.42787999999999998</v>
      </c>
      <c r="AA3421" s="49">
        <v>144.40234570000001</v>
      </c>
      <c r="AB3421" s="49">
        <v>1.7927415840000001</v>
      </c>
      <c r="AC3421" s="51">
        <v>0.62276563761027282</v>
      </c>
      <c r="AD3421" s="53">
        <v>73604.45</v>
      </c>
      <c r="AE3421" s="51">
        <v>33.581480221191164</v>
      </c>
      <c r="AF3421" s="51">
        <v>89.020204862720249</v>
      </c>
      <c r="AG3421" s="51">
        <v>14.849981231975359</v>
      </c>
      <c r="AH3421" s="51">
        <v>0.24061198688341923</v>
      </c>
      <c r="AI3421" s="51">
        <v>0.16681585101804469</v>
      </c>
      <c r="AJ3421" s="51">
        <v>4.1908088602794429E-2</v>
      </c>
      <c r="AK3421" s="51">
        <v>104.27151885795476</v>
      </c>
      <c r="AL3421" s="51">
        <v>61.907228886447832</v>
      </c>
      <c r="AM3421" s="51">
        <v>146.63580882946172</v>
      </c>
    </row>
    <row r="3422" spans="1:39">
      <c r="A3422" t="s">
        <v>6987</v>
      </c>
      <c r="B3422">
        <v>8</v>
      </c>
      <c r="C3422" t="s">
        <v>6988</v>
      </c>
      <c r="D3422" t="s">
        <v>6153</v>
      </c>
      <c r="E3422" t="s">
        <v>137</v>
      </c>
      <c r="F3422" t="s">
        <v>138</v>
      </c>
      <c r="G3422" t="s">
        <v>139</v>
      </c>
      <c r="H3422" t="s">
        <v>140</v>
      </c>
      <c r="I3422" t="s">
        <v>10</v>
      </c>
      <c r="J3422" t="s">
        <v>6154</v>
      </c>
      <c r="K3422">
        <v>48</v>
      </c>
      <c r="L3422">
        <v>16204631</v>
      </c>
      <c r="M3422" t="s">
        <v>2145</v>
      </c>
      <c r="N3422">
        <v>418</v>
      </c>
      <c r="O3422">
        <v>2477688.0798999872</v>
      </c>
      <c r="P3422" s="49" t="s">
        <v>33</v>
      </c>
      <c r="Q3422" s="49">
        <v>7360445</v>
      </c>
      <c r="R3422" s="49">
        <v>32.510452999999998</v>
      </c>
      <c r="S3422" s="49">
        <v>52.540310169999998</v>
      </c>
      <c r="T3422" s="49">
        <v>26.195472578768484</v>
      </c>
      <c r="U3422" s="49" t="s">
        <v>2146</v>
      </c>
      <c r="V3422" s="49">
        <v>0.40628822170719731</v>
      </c>
      <c r="W3422" s="49">
        <v>1.4636172159581</v>
      </c>
      <c r="X3422" s="49">
        <v>2.8030328200558698</v>
      </c>
      <c r="Y3422" s="49">
        <v>43.290577316265697</v>
      </c>
      <c r="Z3422" s="49">
        <v>0.42787999999999998</v>
      </c>
      <c r="AA3422" s="49">
        <v>144.40234570000001</v>
      </c>
      <c r="AB3422" s="49">
        <v>1.7927415840000001</v>
      </c>
      <c r="AC3422" s="51">
        <v>0.62276563761027282</v>
      </c>
      <c r="AD3422" s="53">
        <v>73604.45</v>
      </c>
      <c r="AE3422" s="51">
        <v>33.662204933261336</v>
      </c>
      <c r="AF3422" s="51">
        <v>89.234195739794103</v>
      </c>
      <c r="AG3422" s="51">
        <v>14.9014749012235</v>
      </c>
      <c r="AH3422" s="51">
        <v>0.24063488103919645</v>
      </c>
      <c r="AI3422" s="51">
        <v>0.16699287507085323</v>
      </c>
      <c r="AJ3422" s="51">
        <v>4.1908088602794429E-2</v>
      </c>
      <c r="AK3422" s="51">
        <v>104.38217121351983</v>
      </c>
      <c r="AL3422" s="51">
        <v>61.972924493242651</v>
      </c>
      <c r="AM3422" s="51">
        <v>146.79141793379702</v>
      </c>
    </row>
    <row r="3423" spans="1:39">
      <c r="A3423" t="s">
        <v>6989</v>
      </c>
      <c r="B3423">
        <v>8</v>
      </c>
      <c r="C3423" t="s">
        <v>6990</v>
      </c>
      <c r="D3423" t="s">
        <v>6153</v>
      </c>
      <c r="E3423" t="s">
        <v>137</v>
      </c>
      <c r="F3423" t="s">
        <v>138</v>
      </c>
      <c r="G3423" t="s">
        <v>139</v>
      </c>
      <c r="H3423" t="s">
        <v>140</v>
      </c>
      <c r="I3423" t="s">
        <v>10</v>
      </c>
      <c r="J3423" t="s">
        <v>6154</v>
      </c>
      <c r="K3423">
        <v>48</v>
      </c>
      <c r="L3423">
        <v>16204631</v>
      </c>
      <c r="M3423" t="s">
        <v>2145</v>
      </c>
      <c r="N3423">
        <v>419</v>
      </c>
      <c r="O3423">
        <v>2483629.7779333205</v>
      </c>
      <c r="P3423" s="49" t="s">
        <v>33</v>
      </c>
      <c r="Q3423" s="49">
        <v>7360445</v>
      </c>
      <c r="R3423" s="49">
        <v>32.510452999999998</v>
      </c>
      <c r="S3423" s="49">
        <v>52.540310169999998</v>
      </c>
      <c r="T3423" s="49">
        <v>26.195472578768484</v>
      </c>
      <c r="U3423" s="49" t="s">
        <v>2146</v>
      </c>
      <c r="V3423" s="49">
        <v>0.40628822170719731</v>
      </c>
      <c r="W3423" s="49">
        <v>1.4636172159581</v>
      </c>
      <c r="X3423" s="49">
        <v>2.8030328200558698</v>
      </c>
      <c r="Y3423" s="49">
        <v>43.290577316265697</v>
      </c>
      <c r="Z3423" s="49">
        <v>0.42787999999999998</v>
      </c>
      <c r="AA3423" s="49">
        <v>144.40234570000001</v>
      </c>
      <c r="AB3423" s="49">
        <v>1.7927415840000001</v>
      </c>
      <c r="AC3423" s="51">
        <v>0.62276563761027282</v>
      </c>
      <c r="AD3423" s="53">
        <v>73604.45</v>
      </c>
      <c r="AE3423" s="51">
        <v>33.742929645331508</v>
      </c>
      <c r="AF3423" s="51">
        <v>89.448186616867943</v>
      </c>
      <c r="AG3423" s="51">
        <v>14.95297305710692</v>
      </c>
      <c r="AH3423" s="51">
        <v>0.24065584751844529</v>
      </c>
      <c r="AI3423" s="51">
        <v>0.16716910227766565</v>
      </c>
      <c r="AJ3423" s="51">
        <v>4.1908088602794429E-2</v>
      </c>
      <c r="AK3423" s="51">
        <v>104.49232548486924</v>
      </c>
      <c r="AL3423" s="51">
        <v>62.038324381572068</v>
      </c>
      <c r="AM3423" s="51">
        <v>146.94632658816644</v>
      </c>
    </row>
    <row r="3424" spans="1:39">
      <c r="A3424" t="s">
        <v>6991</v>
      </c>
      <c r="B3424">
        <v>8</v>
      </c>
      <c r="C3424" t="s">
        <v>6992</v>
      </c>
      <c r="D3424" t="s">
        <v>6153</v>
      </c>
      <c r="E3424" t="s">
        <v>137</v>
      </c>
      <c r="F3424" t="s">
        <v>138</v>
      </c>
      <c r="G3424" t="s">
        <v>139</v>
      </c>
      <c r="H3424" t="s">
        <v>140</v>
      </c>
      <c r="I3424" t="s">
        <v>10</v>
      </c>
      <c r="J3424" t="s">
        <v>6154</v>
      </c>
      <c r="K3424">
        <v>48</v>
      </c>
      <c r="L3424">
        <v>16204631</v>
      </c>
      <c r="M3424" t="s">
        <v>2145</v>
      </c>
      <c r="N3424">
        <v>420</v>
      </c>
      <c r="O3424">
        <v>2489571.4759666538</v>
      </c>
      <c r="P3424" s="49" t="s">
        <v>33</v>
      </c>
      <c r="Q3424" s="49">
        <v>7360445</v>
      </c>
      <c r="R3424" s="49">
        <v>32.510452999999998</v>
      </c>
      <c r="S3424" s="49">
        <v>52.540310169999998</v>
      </c>
      <c r="T3424" s="49">
        <v>26.195472578768484</v>
      </c>
      <c r="U3424" s="49" t="s">
        <v>2146</v>
      </c>
      <c r="V3424" s="49">
        <v>0.40628822170719731</v>
      </c>
      <c r="W3424" s="49">
        <v>1.4636172159581</v>
      </c>
      <c r="X3424" s="49">
        <v>2.8030328200558698</v>
      </c>
      <c r="Y3424" s="49">
        <v>43.290577316265697</v>
      </c>
      <c r="Z3424" s="49">
        <v>0.42787999999999998</v>
      </c>
      <c r="AA3424" s="49">
        <v>144.40234570000001</v>
      </c>
      <c r="AB3424" s="49">
        <v>1.7927415840000001</v>
      </c>
      <c r="AC3424" s="51">
        <v>0.62276563761027282</v>
      </c>
      <c r="AD3424" s="53">
        <v>73604.45</v>
      </c>
      <c r="AE3424" s="51">
        <v>33.823654357401679</v>
      </c>
      <c r="AF3424" s="51">
        <v>89.662177493941797</v>
      </c>
      <c r="AG3424" s="51">
        <v>15.00447528822691</v>
      </c>
      <c r="AH3424" s="51">
        <v>0.24067489149182322</v>
      </c>
      <c r="AI3424" s="51">
        <v>0.16734453375550373</v>
      </c>
      <c r="AJ3424" s="51">
        <v>4.1908088602794429E-2</v>
      </c>
      <c r="AK3424" s="51">
        <v>104.60198237021939</v>
      </c>
      <c r="AL3424" s="51">
        <v>62.103428965975354</v>
      </c>
      <c r="AM3424" s="51">
        <v>147.10053577446345</v>
      </c>
    </row>
    <row r="3425" spans="1:39">
      <c r="A3425" t="s">
        <v>6993</v>
      </c>
      <c r="B3425">
        <v>8</v>
      </c>
      <c r="C3425" t="s">
        <v>6994</v>
      </c>
      <c r="D3425" t="s">
        <v>6153</v>
      </c>
      <c r="E3425" t="s">
        <v>137</v>
      </c>
      <c r="F3425" t="s">
        <v>138</v>
      </c>
      <c r="G3425" t="s">
        <v>139</v>
      </c>
      <c r="H3425" t="s">
        <v>140</v>
      </c>
      <c r="I3425" t="s">
        <v>10</v>
      </c>
      <c r="J3425" t="s">
        <v>6154</v>
      </c>
      <c r="K3425">
        <v>48</v>
      </c>
      <c r="L3425">
        <v>16204631</v>
      </c>
      <c r="M3425" t="s">
        <v>2145</v>
      </c>
      <c r="N3425">
        <v>421</v>
      </c>
      <c r="O3425">
        <v>2495513.1739999871</v>
      </c>
      <c r="P3425" s="49" t="s">
        <v>33</v>
      </c>
      <c r="Q3425" s="49">
        <v>7360445</v>
      </c>
      <c r="R3425" s="49">
        <v>32.510452999999998</v>
      </c>
      <c r="S3425" s="49">
        <v>52.540310169999998</v>
      </c>
      <c r="T3425" s="49">
        <v>26.195472578768484</v>
      </c>
      <c r="U3425" s="49" t="s">
        <v>2146</v>
      </c>
      <c r="V3425" s="49">
        <v>0.40628822170719731</v>
      </c>
      <c r="W3425" s="49">
        <v>1.4636172159581</v>
      </c>
      <c r="X3425" s="49">
        <v>2.8030328200558698</v>
      </c>
      <c r="Y3425" s="49">
        <v>43.290577316265697</v>
      </c>
      <c r="Z3425" s="49">
        <v>0.42787999999999998</v>
      </c>
      <c r="AA3425" s="49">
        <v>144.40234570000001</v>
      </c>
      <c r="AB3425" s="49">
        <v>1.7927415840000001</v>
      </c>
      <c r="AC3425" s="51">
        <v>0.62276563761027282</v>
      </c>
      <c r="AD3425" s="53">
        <v>73604.45</v>
      </c>
      <c r="AE3425" s="51">
        <v>33.904379069471851</v>
      </c>
      <c r="AF3425" s="51">
        <v>89.876168371015638</v>
      </c>
      <c r="AG3425" s="51">
        <v>15.055981184293184</v>
      </c>
      <c r="AH3425" s="51">
        <v>0.24069201813917271</v>
      </c>
      <c r="AI3425" s="51">
        <v>0.16751917062308389</v>
      </c>
      <c r="AJ3425" s="51">
        <v>4.1908088602794429E-2</v>
      </c>
      <c r="AK3425" s="51">
        <v>104.71114256884589</v>
      </c>
      <c r="AL3425" s="51">
        <v>62.168238661620684</v>
      </c>
      <c r="AM3425" s="51">
        <v>147.2540464760711</v>
      </c>
    </row>
    <row r="3426" spans="1:39">
      <c r="A3426" t="s">
        <v>6995</v>
      </c>
      <c r="B3426">
        <v>8</v>
      </c>
      <c r="C3426" t="s">
        <v>6996</v>
      </c>
      <c r="D3426" t="s">
        <v>6153</v>
      </c>
      <c r="E3426" t="s">
        <v>137</v>
      </c>
      <c r="F3426" t="s">
        <v>138</v>
      </c>
      <c r="G3426" t="s">
        <v>139</v>
      </c>
      <c r="H3426" t="s">
        <v>140</v>
      </c>
      <c r="I3426" t="s">
        <v>10</v>
      </c>
      <c r="J3426" t="s">
        <v>6154</v>
      </c>
      <c r="K3426">
        <v>48</v>
      </c>
      <c r="L3426">
        <v>16204631</v>
      </c>
      <c r="M3426" t="s">
        <v>2145</v>
      </c>
      <c r="N3426">
        <v>422</v>
      </c>
      <c r="O3426">
        <v>2501454.8720333204</v>
      </c>
      <c r="P3426" s="49" t="s">
        <v>33</v>
      </c>
      <c r="Q3426" s="49">
        <v>7360445</v>
      </c>
      <c r="R3426" s="49">
        <v>32.510452999999998</v>
      </c>
      <c r="S3426" s="49">
        <v>52.540310169999998</v>
      </c>
      <c r="T3426" s="49">
        <v>26.195472578768484</v>
      </c>
      <c r="U3426" s="49" t="s">
        <v>2146</v>
      </c>
      <c r="V3426" s="49">
        <v>0.40628822170719731</v>
      </c>
      <c r="W3426" s="49">
        <v>1.4636172159581</v>
      </c>
      <c r="X3426" s="49">
        <v>2.8030328200558698</v>
      </c>
      <c r="Y3426" s="49">
        <v>43.290577316265697</v>
      </c>
      <c r="Z3426" s="49">
        <v>0.42787999999999998</v>
      </c>
      <c r="AA3426" s="49">
        <v>144.40234570000001</v>
      </c>
      <c r="AB3426" s="49">
        <v>1.7927415840000001</v>
      </c>
      <c r="AC3426" s="51">
        <v>0.62276563761027282</v>
      </c>
      <c r="AD3426" s="53">
        <v>73604.45</v>
      </c>
      <c r="AE3426" s="51">
        <v>33.985103781542016</v>
      </c>
      <c r="AF3426" s="51">
        <v>90.090159248089478</v>
      </c>
      <c r="AG3426" s="51">
        <v>15.107490336125831</v>
      </c>
      <c r="AH3426" s="51">
        <v>0.24070723264933064</v>
      </c>
      <c r="AI3426" s="51">
        <v>0.16769301400081843</v>
      </c>
      <c r="AJ3426" s="51">
        <v>4.1908088602794429E-2</v>
      </c>
      <c r="AK3426" s="51">
        <v>104.81980678108444</v>
      </c>
      <c r="AL3426" s="51">
        <v>62.232753884305616</v>
      </c>
      <c r="AM3426" s="51">
        <v>147.40685967786325</v>
      </c>
    </row>
    <row r="3427" spans="1:39">
      <c r="A3427" t="s">
        <v>6997</v>
      </c>
      <c r="B3427">
        <v>8</v>
      </c>
      <c r="C3427" t="s">
        <v>6998</v>
      </c>
      <c r="D3427" t="s">
        <v>6153</v>
      </c>
      <c r="E3427" t="s">
        <v>137</v>
      </c>
      <c r="F3427" t="s">
        <v>138</v>
      </c>
      <c r="G3427" t="s">
        <v>139</v>
      </c>
      <c r="H3427" t="s">
        <v>140</v>
      </c>
      <c r="I3427" t="s">
        <v>10</v>
      </c>
      <c r="J3427" t="s">
        <v>6154</v>
      </c>
      <c r="K3427">
        <v>48</v>
      </c>
      <c r="L3427">
        <v>16204631</v>
      </c>
      <c r="M3427" t="s">
        <v>2145</v>
      </c>
      <c r="N3427">
        <v>423</v>
      </c>
      <c r="O3427">
        <v>2507396.5700666537</v>
      </c>
      <c r="P3427" s="49" t="s">
        <v>33</v>
      </c>
      <c r="Q3427" s="49">
        <v>7360445</v>
      </c>
      <c r="R3427" s="49">
        <v>32.510452999999998</v>
      </c>
      <c r="S3427" s="49">
        <v>52.540310169999998</v>
      </c>
      <c r="T3427" s="49">
        <v>26.195472578768484</v>
      </c>
      <c r="U3427" s="49" t="s">
        <v>2146</v>
      </c>
      <c r="V3427" s="49">
        <v>0.40628822170719731</v>
      </c>
      <c r="W3427" s="49">
        <v>1.4636172159581</v>
      </c>
      <c r="X3427" s="49">
        <v>2.8030328200558698</v>
      </c>
      <c r="Y3427" s="49">
        <v>43.290577316265697</v>
      </c>
      <c r="Z3427" s="49">
        <v>0.42787999999999998</v>
      </c>
      <c r="AA3427" s="49">
        <v>144.40234570000001</v>
      </c>
      <c r="AB3427" s="49">
        <v>1.7927415840000001</v>
      </c>
      <c r="AC3427" s="51">
        <v>0.62276563761027282</v>
      </c>
      <c r="AD3427" s="53">
        <v>73604.45</v>
      </c>
      <c r="AE3427" s="51">
        <v>34.065828493612187</v>
      </c>
      <c r="AF3427" s="51">
        <v>90.304150125163318</v>
      </c>
      <c r="AG3427" s="51">
        <v>15.159002335657208</v>
      </c>
      <c r="AH3427" s="51">
        <v>0.24072054022004677</v>
      </c>
      <c r="AI3427" s="51">
        <v>0.16786606501081661</v>
      </c>
      <c r="AJ3427" s="51">
        <v>4.1908088602794429E-2</v>
      </c>
      <c r="AK3427" s="51">
        <v>104.9279757083314</v>
      </c>
      <c r="AL3427" s="51">
        <v>62.296975050457441</v>
      </c>
      <c r="AM3427" s="51">
        <v>147.5589763662054</v>
      </c>
    </row>
    <row r="3428" spans="1:39">
      <c r="A3428" t="s">
        <v>6999</v>
      </c>
      <c r="B3428">
        <v>8</v>
      </c>
      <c r="C3428" t="s">
        <v>7000</v>
      </c>
      <c r="D3428" t="s">
        <v>6153</v>
      </c>
      <c r="E3428" t="s">
        <v>137</v>
      </c>
      <c r="F3428" t="s">
        <v>138</v>
      </c>
      <c r="G3428" t="s">
        <v>139</v>
      </c>
      <c r="H3428" t="s">
        <v>140</v>
      </c>
      <c r="I3428" t="s">
        <v>10</v>
      </c>
      <c r="J3428" t="s">
        <v>6154</v>
      </c>
      <c r="K3428">
        <v>48</v>
      </c>
      <c r="L3428">
        <v>16204631</v>
      </c>
      <c r="M3428" t="s">
        <v>2145</v>
      </c>
      <c r="N3428">
        <v>424</v>
      </c>
      <c r="O3428">
        <v>2513338.2680999869</v>
      </c>
      <c r="P3428" s="49" t="s">
        <v>33</v>
      </c>
      <c r="Q3428" s="49">
        <v>7360445</v>
      </c>
      <c r="R3428" s="49">
        <v>32.510452999999998</v>
      </c>
      <c r="S3428" s="49">
        <v>52.540310169999998</v>
      </c>
      <c r="T3428" s="49">
        <v>26.195472578768484</v>
      </c>
      <c r="U3428" s="49" t="s">
        <v>2146</v>
      </c>
      <c r="V3428" s="49">
        <v>0.40628822170719731</v>
      </c>
      <c r="W3428" s="49">
        <v>1.4636172159581</v>
      </c>
      <c r="X3428" s="49">
        <v>2.8030328200558698</v>
      </c>
      <c r="Y3428" s="49">
        <v>43.290577316265697</v>
      </c>
      <c r="Z3428" s="49">
        <v>0.42787999999999998</v>
      </c>
      <c r="AA3428" s="49">
        <v>144.40234570000001</v>
      </c>
      <c r="AB3428" s="49">
        <v>1.7927415840000001</v>
      </c>
      <c r="AC3428" s="51">
        <v>0.62276563761027282</v>
      </c>
      <c r="AD3428" s="53">
        <v>73604.45</v>
      </c>
      <c r="AE3428" s="51">
        <v>34.146553205682359</v>
      </c>
      <c r="AF3428" s="51">
        <v>90.518141002237172</v>
      </c>
      <c r="AG3428" s="51">
        <v>15.210516775933812</v>
      </c>
      <c r="AH3428" s="51">
        <v>0.24073194605779658</v>
      </c>
      <c r="AI3428" s="51">
        <v>0.16803832477688513</v>
      </c>
      <c r="AJ3428" s="51">
        <v>4.1908088602794429E-2</v>
      </c>
      <c r="AK3428" s="51">
        <v>105.03565005304424</v>
      </c>
      <c r="AL3428" s="51">
        <v>62.360902577133409</v>
      </c>
      <c r="AM3428" s="51">
        <v>147.71039752895507</v>
      </c>
    </row>
    <row r="3429" spans="1:39">
      <c r="A3429" t="s">
        <v>7001</v>
      </c>
      <c r="B3429">
        <v>8</v>
      </c>
      <c r="C3429" t="s">
        <v>7002</v>
      </c>
      <c r="D3429" t="s">
        <v>6153</v>
      </c>
      <c r="E3429" t="s">
        <v>137</v>
      </c>
      <c r="F3429" t="s">
        <v>138</v>
      </c>
      <c r="G3429" t="s">
        <v>139</v>
      </c>
      <c r="H3429" t="s">
        <v>140</v>
      </c>
      <c r="I3429" t="s">
        <v>10</v>
      </c>
      <c r="J3429" t="s">
        <v>6154</v>
      </c>
      <c r="K3429">
        <v>48</v>
      </c>
      <c r="L3429">
        <v>16204631</v>
      </c>
      <c r="M3429" t="s">
        <v>2145</v>
      </c>
      <c r="N3429">
        <v>425</v>
      </c>
      <c r="O3429">
        <v>2519279.9661333202</v>
      </c>
      <c r="P3429" s="49" t="s">
        <v>33</v>
      </c>
      <c r="Q3429" s="49">
        <v>7360445</v>
      </c>
      <c r="R3429" s="49">
        <v>32.510452999999998</v>
      </c>
      <c r="S3429" s="49">
        <v>52.540310169999998</v>
      </c>
      <c r="T3429" s="49">
        <v>26.195472578768484</v>
      </c>
      <c r="U3429" s="49" t="s">
        <v>2146</v>
      </c>
      <c r="V3429" s="49">
        <v>0.40628822170719731</v>
      </c>
      <c r="W3429" s="49">
        <v>1.4636172159581</v>
      </c>
      <c r="X3429" s="49">
        <v>2.8030328200558698</v>
      </c>
      <c r="Y3429" s="49">
        <v>43.290577316265697</v>
      </c>
      <c r="Z3429" s="49">
        <v>0.42787999999999998</v>
      </c>
      <c r="AA3429" s="49">
        <v>144.40234570000001</v>
      </c>
      <c r="AB3429" s="49">
        <v>1.7927415840000001</v>
      </c>
      <c r="AC3429" s="51">
        <v>0.62276563761027282</v>
      </c>
      <c r="AD3429" s="53">
        <v>73604.45</v>
      </c>
      <c r="AE3429" s="51">
        <v>34.227277917752531</v>
      </c>
      <c r="AF3429" s="51">
        <v>90.732131879311012</v>
      </c>
      <c r="AG3429" s="51">
        <v>15.262033251118194</v>
      </c>
      <c r="AH3429" s="51">
        <v>0.24074145537805139</v>
      </c>
      <c r="AI3429" s="51">
        <v>0.16820979442452938</v>
      </c>
      <c r="AJ3429" s="51">
        <v>4.1908088602794429E-2</v>
      </c>
      <c r="AK3429" s="51">
        <v>105.14283051874213</v>
      </c>
      <c r="AL3429" s="51">
        <v>62.424536882021158</v>
      </c>
      <c r="AM3429" s="51">
        <v>147.86112415546313</v>
      </c>
    </row>
    <row r="3430" spans="1:39">
      <c r="A3430" t="s">
        <v>7003</v>
      </c>
      <c r="B3430">
        <v>8</v>
      </c>
      <c r="C3430" t="s">
        <v>7004</v>
      </c>
      <c r="D3430" t="s">
        <v>6153</v>
      </c>
      <c r="E3430" t="s">
        <v>137</v>
      </c>
      <c r="F3430" t="s">
        <v>138</v>
      </c>
      <c r="G3430" t="s">
        <v>139</v>
      </c>
      <c r="H3430" t="s">
        <v>140</v>
      </c>
      <c r="I3430" t="s">
        <v>10</v>
      </c>
      <c r="J3430" t="s">
        <v>6154</v>
      </c>
      <c r="K3430">
        <v>48</v>
      </c>
      <c r="L3430">
        <v>16204631</v>
      </c>
      <c r="M3430" t="s">
        <v>2145</v>
      </c>
      <c r="N3430">
        <v>426</v>
      </c>
      <c r="O3430">
        <v>2525221.6641666535</v>
      </c>
      <c r="P3430" s="49" t="s">
        <v>33</v>
      </c>
      <c r="Q3430" s="49">
        <v>7360445</v>
      </c>
      <c r="R3430" s="49">
        <v>32.510452999999998</v>
      </c>
      <c r="S3430" s="49">
        <v>52.540310169999998</v>
      </c>
      <c r="T3430" s="49">
        <v>26.195472578768484</v>
      </c>
      <c r="U3430" s="49" t="s">
        <v>2146</v>
      </c>
      <c r="V3430" s="49">
        <v>0.40628822170719731</v>
      </c>
      <c r="W3430" s="49">
        <v>1.4636172159581</v>
      </c>
      <c r="X3430" s="49">
        <v>2.8030328200558698</v>
      </c>
      <c r="Y3430" s="49">
        <v>43.290577316265697</v>
      </c>
      <c r="Z3430" s="49">
        <v>0.42787999999999998</v>
      </c>
      <c r="AA3430" s="49">
        <v>144.40234570000001</v>
      </c>
      <c r="AB3430" s="49">
        <v>1.7927415840000001</v>
      </c>
      <c r="AC3430" s="51">
        <v>0.62276563761027282</v>
      </c>
      <c r="AD3430" s="53">
        <v>73604.45</v>
      </c>
      <c r="AE3430" s="51">
        <v>34.308002629822703</v>
      </c>
      <c r="AF3430" s="51">
        <v>90.946122756384867</v>
      </c>
      <c r="AG3430" s="51">
        <v>15.313551356490793</v>
      </c>
      <c r="AH3430" s="51">
        <v>0.24074907340474566</v>
      </c>
      <c r="AI3430" s="51">
        <v>0.16838047508095341</v>
      </c>
      <c r="AJ3430" s="51">
        <v>4.1908088602794429E-2</v>
      </c>
      <c r="AK3430" s="51">
        <v>105.24951781000608</v>
      </c>
      <c r="AL3430" s="51">
        <v>62.487878383438719</v>
      </c>
      <c r="AM3430" s="51">
        <v>148.01115723657347</v>
      </c>
    </row>
    <row r="3431" spans="1:39">
      <c r="A3431" t="s">
        <v>7005</v>
      </c>
      <c r="B3431">
        <v>8</v>
      </c>
      <c r="C3431" t="s">
        <v>7006</v>
      </c>
      <c r="D3431" t="s">
        <v>6153</v>
      </c>
      <c r="E3431" t="s">
        <v>137</v>
      </c>
      <c r="F3431" t="s">
        <v>138</v>
      </c>
      <c r="G3431" t="s">
        <v>139</v>
      </c>
      <c r="H3431" t="s">
        <v>140</v>
      </c>
      <c r="I3431" t="s">
        <v>10</v>
      </c>
      <c r="J3431" t="s">
        <v>6154</v>
      </c>
      <c r="K3431">
        <v>48</v>
      </c>
      <c r="L3431">
        <v>16204631</v>
      </c>
      <c r="M3431" t="s">
        <v>2145</v>
      </c>
      <c r="N3431">
        <v>427</v>
      </c>
      <c r="O3431">
        <v>2531163.3621999868</v>
      </c>
      <c r="P3431" s="49" t="s">
        <v>33</v>
      </c>
      <c r="Q3431" s="49">
        <v>7360445</v>
      </c>
      <c r="R3431" s="49">
        <v>32.510452999999998</v>
      </c>
      <c r="S3431" s="49">
        <v>52.540310169999998</v>
      </c>
      <c r="T3431" s="49">
        <v>26.195472578768484</v>
      </c>
      <c r="U3431" s="49" t="s">
        <v>2146</v>
      </c>
      <c r="V3431" s="49">
        <v>0.40628822170719731</v>
      </c>
      <c r="W3431" s="49">
        <v>1.4636172159581</v>
      </c>
      <c r="X3431" s="49">
        <v>2.8030328200558698</v>
      </c>
      <c r="Y3431" s="49">
        <v>43.290577316265697</v>
      </c>
      <c r="Z3431" s="49">
        <v>0.42787999999999998</v>
      </c>
      <c r="AA3431" s="49">
        <v>144.40234570000001</v>
      </c>
      <c r="AB3431" s="49">
        <v>1.7927415840000001</v>
      </c>
      <c r="AC3431" s="51">
        <v>0.62276563761027282</v>
      </c>
      <c r="AD3431" s="53">
        <v>73604.45</v>
      </c>
      <c r="AE3431" s="51">
        <v>34.388727341892874</v>
      </c>
      <c r="AF3431" s="51">
        <v>91.160113633458721</v>
      </c>
      <c r="AG3431" s="51">
        <v>15.365070688451787</v>
      </c>
      <c r="AH3431" s="51">
        <v>0.24075480537057559</v>
      </c>
      <c r="AI3431" s="51">
        <v>0.16855036787506053</v>
      </c>
      <c r="AJ3431" s="51">
        <v>4.1908088602794429E-2</v>
      </c>
      <c r="AK3431" s="51">
        <v>105.35571263247924</v>
      </c>
      <c r="AL3431" s="51">
        <v>62.550927500334751</v>
      </c>
      <c r="AM3431" s="51">
        <v>148.16049776462376</v>
      </c>
    </row>
    <row r="3432" spans="1:39">
      <c r="A3432" t="s">
        <v>7007</v>
      </c>
      <c r="B3432">
        <v>8</v>
      </c>
      <c r="C3432" t="s">
        <v>7008</v>
      </c>
      <c r="D3432" t="s">
        <v>6153</v>
      </c>
      <c r="E3432" t="s">
        <v>137</v>
      </c>
      <c r="F3432" t="s">
        <v>138</v>
      </c>
      <c r="G3432" t="s">
        <v>139</v>
      </c>
      <c r="H3432" t="s">
        <v>140</v>
      </c>
      <c r="I3432" t="s">
        <v>10</v>
      </c>
      <c r="J3432" t="s">
        <v>6154</v>
      </c>
      <c r="K3432">
        <v>48</v>
      </c>
      <c r="L3432">
        <v>16204631</v>
      </c>
      <c r="M3432" t="s">
        <v>2145</v>
      </c>
      <c r="N3432">
        <v>428</v>
      </c>
      <c r="O3432">
        <v>2537105.0602333201</v>
      </c>
      <c r="P3432" s="49" t="s">
        <v>33</v>
      </c>
      <c r="Q3432" s="49">
        <v>7360445</v>
      </c>
      <c r="R3432" s="49">
        <v>32.510452999999998</v>
      </c>
      <c r="S3432" s="49">
        <v>52.540310169999998</v>
      </c>
      <c r="T3432" s="49">
        <v>26.195472578768484</v>
      </c>
      <c r="U3432" s="49" t="s">
        <v>2146</v>
      </c>
      <c r="V3432" s="49">
        <v>0.40628822170719731</v>
      </c>
      <c r="W3432" s="49">
        <v>1.4636172159581</v>
      </c>
      <c r="X3432" s="49">
        <v>2.8030328200558698</v>
      </c>
      <c r="Y3432" s="49">
        <v>43.290577316265697</v>
      </c>
      <c r="Z3432" s="49">
        <v>0.42787999999999998</v>
      </c>
      <c r="AA3432" s="49">
        <v>144.40234570000001</v>
      </c>
      <c r="AB3432" s="49">
        <v>1.7927415840000001</v>
      </c>
      <c r="AC3432" s="51">
        <v>0.62276563761027282</v>
      </c>
      <c r="AD3432" s="53">
        <v>73604.45</v>
      </c>
      <c r="AE3432" s="51">
        <v>34.469452053963046</v>
      </c>
      <c r="AF3432" s="51">
        <v>91.374104510532561</v>
      </c>
      <c r="AG3432" s="51">
        <v>15.416590844522888</v>
      </c>
      <c r="AH3432" s="51">
        <v>0.24075865651657333</v>
      </c>
      <c r="AI3432" s="51">
        <v>0.16871947393745282</v>
      </c>
      <c r="AJ3432" s="51">
        <v>4.1908088602794429E-2</v>
      </c>
      <c r="AK3432" s="51">
        <v>105.46141569286662</v>
      </c>
      <c r="AL3432" s="51">
        <v>62.613684652288335</v>
      </c>
      <c r="AM3432" s="51">
        <v>148.30914673344492</v>
      </c>
    </row>
    <row r="3433" spans="1:39">
      <c r="A3433" t="s">
        <v>7009</v>
      </c>
      <c r="B3433">
        <v>8</v>
      </c>
      <c r="C3433" t="s">
        <v>7010</v>
      </c>
      <c r="D3433" t="s">
        <v>6153</v>
      </c>
      <c r="E3433" t="s">
        <v>137</v>
      </c>
      <c r="F3433" t="s">
        <v>138</v>
      </c>
      <c r="G3433" t="s">
        <v>139</v>
      </c>
      <c r="H3433" t="s">
        <v>140</v>
      </c>
      <c r="I3433" t="s">
        <v>10</v>
      </c>
      <c r="J3433" t="s">
        <v>6154</v>
      </c>
      <c r="K3433">
        <v>48</v>
      </c>
      <c r="L3433">
        <v>16204631</v>
      </c>
      <c r="M3433" t="s">
        <v>2145</v>
      </c>
      <c r="N3433">
        <v>429</v>
      </c>
      <c r="O3433">
        <v>2543046.7582666534</v>
      </c>
      <c r="P3433" s="49" t="s">
        <v>33</v>
      </c>
      <c r="Q3433" s="49">
        <v>7360445</v>
      </c>
      <c r="R3433" s="49">
        <v>32.510452999999998</v>
      </c>
      <c r="S3433" s="49">
        <v>52.540310169999998</v>
      </c>
      <c r="T3433" s="49">
        <v>26.195472578768484</v>
      </c>
      <c r="U3433" s="49" t="s">
        <v>2146</v>
      </c>
      <c r="V3433" s="49">
        <v>0.40628822170719731</v>
      </c>
      <c r="W3433" s="49">
        <v>1.4636172159581</v>
      </c>
      <c r="X3433" s="49">
        <v>2.8030328200558698</v>
      </c>
      <c r="Y3433" s="49">
        <v>43.290577316265697</v>
      </c>
      <c r="Z3433" s="49">
        <v>0.42787999999999998</v>
      </c>
      <c r="AA3433" s="49">
        <v>144.40234570000001</v>
      </c>
      <c r="AB3433" s="49">
        <v>1.7927415840000001</v>
      </c>
      <c r="AC3433" s="51">
        <v>0.62276563761027282</v>
      </c>
      <c r="AD3433" s="53">
        <v>73604.45</v>
      </c>
      <c r="AE3433" s="51">
        <v>34.550176766033218</v>
      </c>
      <c r="AF3433" s="51">
        <v>91.588095387606415</v>
      </c>
      <c r="AG3433" s="51">
        <v>15.468111423349184</v>
      </c>
      <c r="AH3433" s="51">
        <v>0.24076063209233978</v>
      </c>
      <c r="AI3433" s="51">
        <v>0.16888779440043153</v>
      </c>
      <c r="AJ3433" s="51">
        <v>4.1908088602794429E-2</v>
      </c>
      <c r="AK3433" s="51">
        <v>105.56662769893531</v>
      </c>
      <c r="AL3433" s="51">
        <v>62.676150259509129</v>
      </c>
      <c r="AM3433" s="51">
        <v>148.45710513836153</v>
      </c>
    </row>
    <row r="3434" spans="1:39">
      <c r="A3434" t="s">
        <v>7011</v>
      </c>
      <c r="B3434">
        <v>8</v>
      </c>
      <c r="C3434" t="s">
        <v>7012</v>
      </c>
      <c r="D3434" t="s">
        <v>6153</v>
      </c>
      <c r="E3434" t="s">
        <v>137</v>
      </c>
      <c r="F3434" t="s">
        <v>138</v>
      </c>
      <c r="G3434" t="s">
        <v>139</v>
      </c>
      <c r="H3434" t="s">
        <v>140</v>
      </c>
      <c r="I3434" t="s">
        <v>10</v>
      </c>
      <c r="J3434" t="s">
        <v>6154</v>
      </c>
      <c r="K3434">
        <v>48</v>
      </c>
      <c r="L3434">
        <v>16204631</v>
      </c>
      <c r="M3434" t="s">
        <v>2145</v>
      </c>
      <c r="N3434">
        <v>430</v>
      </c>
      <c r="O3434">
        <v>2548988.4562999867</v>
      </c>
      <c r="P3434" s="49" t="s">
        <v>33</v>
      </c>
      <c r="Q3434" s="49">
        <v>7360445</v>
      </c>
      <c r="R3434" s="49">
        <v>32.510452999999998</v>
      </c>
      <c r="S3434" s="49">
        <v>52.540310169999998</v>
      </c>
      <c r="T3434" s="49">
        <v>26.195472578768484</v>
      </c>
      <c r="U3434" s="49" t="s">
        <v>2146</v>
      </c>
      <c r="V3434" s="49">
        <v>0.40628822170719731</v>
      </c>
      <c r="W3434" s="49">
        <v>1.4636172159581</v>
      </c>
      <c r="X3434" s="49">
        <v>2.8030328200558698</v>
      </c>
      <c r="Y3434" s="49">
        <v>43.290577316265697</v>
      </c>
      <c r="Z3434" s="49">
        <v>0.42787999999999998</v>
      </c>
      <c r="AA3434" s="49">
        <v>144.40234570000001</v>
      </c>
      <c r="AB3434" s="49">
        <v>1.7927415840000001</v>
      </c>
      <c r="AC3434" s="51">
        <v>0.62276563761027282</v>
      </c>
      <c r="AD3434" s="53">
        <v>73604.45</v>
      </c>
      <c r="AE3434" s="51">
        <v>34.630901478103389</v>
      </c>
      <c r="AF3434" s="51">
        <v>91.802086264680256</v>
      </c>
      <c r="AG3434" s="51">
        <v>15.519632024700899</v>
      </c>
      <c r="AH3434" s="51">
        <v>0.24076073735581399</v>
      </c>
      <c r="AI3434" s="51">
        <v>0.16905533039799653</v>
      </c>
      <c r="AJ3434" s="51">
        <v>4.1908088602794429E-2</v>
      </c>
      <c r="AK3434" s="51">
        <v>105.67134935951417</v>
      </c>
      <c r="AL3434" s="51">
        <v>62.738324742837179</v>
      </c>
      <c r="AM3434" s="51">
        <v>148.6043739761912</v>
      </c>
    </row>
    <row r="3435" spans="1:39">
      <c r="A3435" t="s">
        <v>7013</v>
      </c>
      <c r="B3435">
        <v>8</v>
      </c>
      <c r="C3435" t="s">
        <v>7014</v>
      </c>
      <c r="D3435" t="s">
        <v>6153</v>
      </c>
      <c r="E3435" t="s">
        <v>137</v>
      </c>
      <c r="F3435" t="s">
        <v>138</v>
      </c>
      <c r="G3435" t="s">
        <v>139</v>
      </c>
      <c r="H3435" t="s">
        <v>140</v>
      </c>
      <c r="I3435" t="s">
        <v>10</v>
      </c>
      <c r="J3435" t="s">
        <v>6154</v>
      </c>
      <c r="K3435">
        <v>48</v>
      </c>
      <c r="L3435">
        <v>16204631</v>
      </c>
      <c r="M3435" t="s">
        <v>2145</v>
      </c>
      <c r="N3435">
        <v>431</v>
      </c>
      <c r="O3435">
        <v>2554930.15433332</v>
      </c>
      <c r="P3435" s="49" t="s">
        <v>33</v>
      </c>
      <c r="Q3435" s="49">
        <v>7360445</v>
      </c>
      <c r="R3435" s="49">
        <v>32.510452999999998</v>
      </c>
      <c r="S3435" s="49">
        <v>52.540310169999998</v>
      </c>
      <c r="T3435" s="49">
        <v>26.195472578768484</v>
      </c>
      <c r="U3435" s="49" t="s">
        <v>2146</v>
      </c>
      <c r="V3435" s="49">
        <v>0.40628822170719731</v>
      </c>
      <c r="W3435" s="49">
        <v>1.4636172159581</v>
      </c>
      <c r="X3435" s="49">
        <v>2.8030328200558698</v>
      </c>
      <c r="Y3435" s="49">
        <v>43.290577316265697</v>
      </c>
      <c r="Z3435" s="49">
        <v>0.42787999999999998</v>
      </c>
      <c r="AA3435" s="49">
        <v>144.40234570000001</v>
      </c>
      <c r="AB3435" s="49">
        <v>1.7927415840000001</v>
      </c>
      <c r="AC3435" s="51">
        <v>0.62276563761027282</v>
      </c>
      <c r="AD3435" s="53">
        <v>73604.45</v>
      </c>
      <c r="AE3435" s="51">
        <v>34.711626190173554</v>
      </c>
      <c r="AF3435" s="51">
        <v>92.016077141754096</v>
      </c>
      <c r="AG3435" s="51">
        <v>15.571152249475169</v>
      </c>
      <c r="AH3435" s="51">
        <v>0.24075897757310769</v>
      </c>
      <c r="AI3435" s="51">
        <v>0.1692220830658456</v>
      </c>
      <c r="AJ3435" s="51">
        <v>4.1908088602794429E-2</v>
      </c>
      <c r="AK3435" s="51">
        <v>105.77558138449336</v>
      </c>
      <c r="AL3435" s="51">
        <v>62.80020852374264</v>
      </c>
      <c r="AM3435" s="51">
        <v>148.75095424524412</v>
      </c>
    </row>
    <row r="3436" spans="1:39">
      <c r="A3436" t="s">
        <v>7015</v>
      </c>
      <c r="B3436">
        <v>8</v>
      </c>
      <c r="C3436" t="s">
        <v>7016</v>
      </c>
      <c r="D3436" t="s">
        <v>6153</v>
      </c>
      <c r="E3436" t="s">
        <v>137</v>
      </c>
      <c r="F3436" t="s">
        <v>138</v>
      </c>
      <c r="G3436" t="s">
        <v>139</v>
      </c>
      <c r="H3436" t="s">
        <v>140</v>
      </c>
      <c r="I3436" t="s">
        <v>10</v>
      </c>
      <c r="J3436" t="s">
        <v>6154</v>
      </c>
      <c r="K3436">
        <v>48</v>
      </c>
      <c r="L3436">
        <v>16204631</v>
      </c>
      <c r="M3436" t="s">
        <v>2145</v>
      </c>
      <c r="N3436">
        <v>432</v>
      </c>
      <c r="O3436">
        <v>2560871.8523666533</v>
      </c>
      <c r="P3436" s="49" t="s">
        <v>33</v>
      </c>
      <c r="Q3436" s="49">
        <v>7360445</v>
      </c>
      <c r="R3436" s="49">
        <v>32.510452999999998</v>
      </c>
      <c r="S3436" s="49">
        <v>52.540310169999998</v>
      </c>
      <c r="T3436" s="49">
        <v>26.195472578768484</v>
      </c>
      <c r="U3436" s="49" t="s">
        <v>2146</v>
      </c>
      <c r="V3436" s="49">
        <v>0.40628822170719731</v>
      </c>
      <c r="W3436" s="49">
        <v>1.4636172159581</v>
      </c>
      <c r="X3436" s="49">
        <v>2.8030328200558698</v>
      </c>
      <c r="Y3436" s="49">
        <v>43.290577316265697</v>
      </c>
      <c r="Z3436" s="49">
        <v>0.42787999999999998</v>
      </c>
      <c r="AA3436" s="49">
        <v>144.40234570000001</v>
      </c>
      <c r="AB3436" s="49">
        <v>1.7927415840000001</v>
      </c>
      <c r="AC3436" s="51">
        <v>0.62276563761027282</v>
      </c>
      <c r="AD3436" s="53">
        <v>73604.45</v>
      </c>
      <c r="AE3436" s="51">
        <v>34.792350902243726</v>
      </c>
      <c r="AF3436" s="51">
        <v>92.230068018827936</v>
      </c>
      <c r="AG3436" s="51">
        <v>15.622671699697793</v>
      </c>
      <c r="AH3436" s="51">
        <v>0.24075535801858963</v>
      </c>
      <c r="AI3436" s="51">
        <v>0.16938805354137401</v>
      </c>
      <c r="AJ3436" s="51">
        <v>4.1908088602794429E-2</v>
      </c>
      <c r="AK3436" s="51">
        <v>105.87932448482412</v>
      </c>
      <c r="AL3436" s="51">
        <v>62.861802024325613</v>
      </c>
      <c r="AM3436" s="51">
        <v>148.89684694532264</v>
      </c>
    </row>
    <row r="3437" spans="1:39">
      <c r="A3437" t="s">
        <v>7017</v>
      </c>
      <c r="B3437">
        <v>8</v>
      </c>
      <c r="C3437" t="s">
        <v>7018</v>
      </c>
      <c r="D3437" t="s">
        <v>6153</v>
      </c>
      <c r="E3437" t="s">
        <v>137</v>
      </c>
      <c r="F3437" t="s">
        <v>138</v>
      </c>
      <c r="G3437" t="s">
        <v>139</v>
      </c>
      <c r="H3437" t="s">
        <v>140</v>
      </c>
      <c r="I3437" t="s">
        <v>10</v>
      </c>
      <c r="J3437" t="s">
        <v>6154</v>
      </c>
      <c r="K3437">
        <v>48</v>
      </c>
      <c r="L3437">
        <v>16204631</v>
      </c>
      <c r="M3437" t="s">
        <v>2145</v>
      </c>
      <c r="N3437">
        <v>433</v>
      </c>
      <c r="O3437">
        <v>2566813.5503999866</v>
      </c>
      <c r="P3437" s="49" t="s">
        <v>33</v>
      </c>
      <c r="Q3437" s="49">
        <v>7360445</v>
      </c>
      <c r="R3437" s="49">
        <v>32.510452999999998</v>
      </c>
      <c r="S3437" s="49">
        <v>52.540310169999998</v>
      </c>
      <c r="T3437" s="49">
        <v>26.195472578768484</v>
      </c>
      <c r="U3437" s="49" t="s">
        <v>2146</v>
      </c>
      <c r="V3437" s="49">
        <v>0.40628822170719731</v>
      </c>
      <c r="W3437" s="49">
        <v>1.4636172159581</v>
      </c>
      <c r="X3437" s="49">
        <v>2.8030328200558698</v>
      </c>
      <c r="Y3437" s="49">
        <v>43.290577316265697</v>
      </c>
      <c r="Z3437" s="49">
        <v>0.42787999999999998</v>
      </c>
      <c r="AA3437" s="49">
        <v>144.40234570000001</v>
      </c>
      <c r="AB3437" s="49">
        <v>1.7927415840000001</v>
      </c>
      <c r="AC3437" s="51">
        <v>0.62276563761027282</v>
      </c>
      <c r="AD3437" s="53">
        <v>73604.45</v>
      </c>
      <c r="AE3437" s="51">
        <v>34.873075614313898</v>
      </c>
      <c r="AF3437" s="51">
        <v>92.44405889590179</v>
      </c>
      <c r="AG3437" s="51">
        <v>15.674189978524964</v>
      </c>
      <c r="AH3437" s="51">
        <v>0.24074988397468194</v>
      </c>
      <c r="AI3437" s="51">
        <v>0.16955324296367336</v>
      </c>
      <c r="AJ3437" s="51">
        <v>4.1908088602794429E-2</v>
      </c>
      <c r="AK3437" s="51">
        <v>105.98257937251796</v>
      </c>
      <c r="AL3437" s="51">
        <v>62.923105667315745</v>
      </c>
      <c r="AM3437" s="51">
        <v>149.0420530777202</v>
      </c>
    </row>
    <row r="3438" spans="1:39">
      <c r="A3438" t="s">
        <v>7019</v>
      </c>
      <c r="B3438">
        <v>8</v>
      </c>
      <c r="C3438" t="s">
        <v>7020</v>
      </c>
      <c r="D3438" t="s">
        <v>6153</v>
      </c>
      <c r="E3438" t="s">
        <v>137</v>
      </c>
      <c r="F3438" t="s">
        <v>138</v>
      </c>
      <c r="G3438" t="s">
        <v>139</v>
      </c>
      <c r="H3438" t="s">
        <v>140</v>
      </c>
      <c r="I3438" t="s">
        <v>10</v>
      </c>
      <c r="J3438" t="s">
        <v>6154</v>
      </c>
      <c r="K3438">
        <v>48</v>
      </c>
      <c r="L3438">
        <v>16204631</v>
      </c>
      <c r="M3438" t="s">
        <v>2145</v>
      </c>
      <c r="N3438">
        <v>434</v>
      </c>
      <c r="O3438">
        <v>2572755.2484333199</v>
      </c>
      <c r="P3438" s="49" t="s">
        <v>33</v>
      </c>
      <c r="Q3438" s="49">
        <v>7360445</v>
      </c>
      <c r="R3438" s="49">
        <v>32.510452999999998</v>
      </c>
      <c r="S3438" s="49">
        <v>52.540310169999998</v>
      </c>
      <c r="T3438" s="49">
        <v>26.195472578768484</v>
      </c>
      <c r="U3438" s="49" t="s">
        <v>2146</v>
      </c>
      <c r="V3438" s="49">
        <v>0.40628822170719731</v>
      </c>
      <c r="W3438" s="49">
        <v>1.4636172159581</v>
      </c>
      <c r="X3438" s="49">
        <v>2.8030328200558698</v>
      </c>
      <c r="Y3438" s="49">
        <v>43.290577316265697</v>
      </c>
      <c r="Z3438" s="49">
        <v>0.42787999999999998</v>
      </c>
      <c r="AA3438" s="49">
        <v>144.40234570000001</v>
      </c>
      <c r="AB3438" s="49">
        <v>1.7927415840000001</v>
      </c>
      <c r="AC3438" s="51">
        <v>0.62276563761027282</v>
      </c>
      <c r="AD3438" s="53">
        <v>73604.45</v>
      </c>
      <c r="AE3438" s="51">
        <v>34.953800326384069</v>
      </c>
      <c r="AF3438" s="51">
        <v>92.65804977297563</v>
      </c>
      <c r="AG3438" s="51">
        <v>15.725706690244971</v>
      </c>
      <c r="AH3438" s="51">
        <v>0.2407425607318314</v>
      </c>
      <c r="AI3438" s="51">
        <v>0.16971765247353052</v>
      </c>
      <c r="AJ3438" s="51">
        <v>4.1908088602794429E-2</v>
      </c>
      <c r="AK3438" s="51">
        <v>106.0853467606461</v>
      </c>
      <c r="AL3438" s="51">
        <v>62.984119876071816</v>
      </c>
      <c r="AM3438" s="51">
        <v>149.18657364522042</v>
      </c>
    </row>
    <row r="3439" spans="1:39">
      <c r="A3439" t="s">
        <v>7021</v>
      </c>
      <c r="B3439">
        <v>8</v>
      </c>
      <c r="C3439" t="s">
        <v>7022</v>
      </c>
      <c r="D3439" t="s">
        <v>6153</v>
      </c>
      <c r="E3439" t="s">
        <v>137</v>
      </c>
      <c r="F3439" t="s">
        <v>138</v>
      </c>
      <c r="G3439" t="s">
        <v>139</v>
      </c>
      <c r="H3439" t="s">
        <v>140</v>
      </c>
      <c r="I3439" t="s">
        <v>10</v>
      </c>
      <c r="J3439" t="s">
        <v>6154</v>
      </c>
      <c r="K3439">
        <v>48</v>
      </c>
      <c r="L3439">
        <v>16204631</v>
      </c>
      <c r="M3439" t="s">
        <v>2145</v>
      </c>
      <c r="N3439">
        <v>435</v>
      </c>
      <c r="O3439">
        <v>2578696.9464666531</v>
      </c>
      <c r="P3439" s="49" t="s">
        <v>33</v>
      </c>
      <c r="Q3439" s="49">
        <v>7360445</v>
      </c>
      <c r="R3439" s="49">
        <v>32.510452999999998</v>
      </c>
      <c r="S3439" s="49">
        <v>52.540310169999998</v>
      </c>
      <c r="T3439" s="49">
        <v>26.195472578768484</v>
      </c>
      <c r="U3439" s="49" t="s">
        <v>2146</v>
      </c>
      <c r="V3439" s="49">
        <v>0.40628822170719731</v>
      </c>
      <c r="W3439" s="49">
        <v>1.4636172159581</v>
      </c>
      <c r="X3439" s="49">
        <v>2.8030328200558698</v>
      </c>
      <c r="Y3439" s="49">
        <v>43.290577316265697</v>
      </c>
      <c r="Z3439" s="49">
        <v>0.42787999999999998</v>
      </c>
      <c r="AA3439" s="49">
        <v>144.40234570000001</v>
      </c>
      <c r="AB3439" s="49">
        <v>1.7927415840000001</v>
      </c>
      <c r="AC3439" s="51">
        <v>0.62276563761027282</v>
      </c>
      <c r="AD3439" s="53">
        <v>73604.45</v>
      </c>
      <c r="AE3439" s="51">
        <v>35.034525038454241</v>
      </c>
      <c r="AF3439" s="51">
        <v>92.872040650049485</v>
      </c>
      <c r="AG3439" s="51">
        <v>15.777221440279918</v>
      </c>
      <c r="AH3439" s="51">
        <v>0.24073339358840001</v>
      </c>
      <c r="AI3439" s="51">
        <v>0.16988128321342655</v>
      </c>
      <c r="AJ3439" s="51">
        <v>4.1908088602794429E-2</v>
      </c>
      <c r="AK3439" s="51">
        <v>106.18762736333873</v>
      </c>
      <c r="AL3439" s="51">
        <v>63.044845074581318</v>
      </c>
      <c r="AM3439" s="51">
        <v>149.33040965209617</v>
      </c>
    </row>
    <row r="3440" spans="1:39">
      <c r="A3440" t="s">
        <v>7023</v>
      </c>
      <c r="B3440">
        <v>8</v>
      </c>
      <c r="C3440" t="s">
        <v>7024</v>
      </c>
      <c r="D3440" t="s">
        <v>6153</v>
      </c>
      <c r="E3440" t="s">
        <v>137</v>
      </c>
      <c r="F3440" t="s">
        <v>138</v>
      </c>
      <c r="G3440" t="s">
        <v>139</v>
      </c>
      <c r="H3440" t="s">
        <v>140</v>
      </c>
      <c r="I3440" t="s">
        <v>10</v>
      </c>
      <c r="J3440" t="s">
        <v>6154</v>
      </c>
      <c r="K3440">
        <v>48</v>
      </c>
      <c r="L3440">
        <v>16204631</v>
      </c>
      <c r="M3440" t="s">
        <v>2145</v>
      </c>
      <c r="N3440">
        <v>436</v>
      </c>
      <c r="O3440">
        <v>2584638.6444999864</v>
      </c>
      <c r="P3440" s="49" t="s">
        <v>33</v>
      </c>
      <c r="Q3440" s="49">
        <v>7360445</v>
      </c>
      <c r="R3440" s="49">
        <v>32.510452999999998</v>
      </c>
      <c r="S3440" s="49">
        <v>52.540310169999998</v>
      </c>
      <c r="T3440" s="49">
        <v>26.195472578768484</v>
      </c>
      <c r="U3440" s="49" t="s">
        <v>2146</v>
      </c>
      <c r="V3440" s="49">
        <v>0.40628822170719731</v>
      </c>
      <c r="W3440" s="49">
        <v>1.4636172159581</v>
      </c>
      <c r="X3440" s="49">
        <v>2.8030328200558698</v>
      </c>
      <c r="Y3440" s="49">
        <v>43.290577316265697</v>
      </c>
      <c r="Z3440" s="49">
        <v>0.42787999999999998</v>
      </c>
      <c r="AA3440" s="49">
        <v>144.40234570000001</v>
      </c>
      <c r="AB3440" s="49">
        <v>1.7927415840000001</v>
      </c>
      <c r="AC3440" s="51">
        <v>0.62276563761027282</v>
      </c>
      <c r="AD3440" s="53">
        <v>73604.45</v>
      </c>
      <c r="AE3440" s="51">
        <v>35.115249750524413</v>
      </c>
      <c r="AF3440" s="51">
        <v>93.086031527123325</v>
      </c>
      <c r="AG3440" s="51">
        <v>15.828733835187387</v>
      </c>
      <c r="AH3440" s="51">
        <v>0.24072238785064748</v>
      </c>
      <c r="AI3440" s="51">
        <v>0.17004413632753509</v>
      </c>
      <c r="AJ3440" s="51">
        <v>4.1908088602794429E-2</v>
      </c>
      <c r="AK3440" s="51">
        <v>106.28942189578403</v>
      </c>
      <c r="AL3440" s="51">
        <v>63.1052816874599</v>
      </c>
      <c r="AM3440" s="51">
        <v>149.4735621041082</v>
      </c>
    </row>
    <row r="3441" spans="1:39">
      <c r="A3441" t="s">
        <v>7025</v>
      </c>
      <c r="B3441">
        <v>8</v>
      </c>
      <c r="C3441" t="s">
        <v>7026</v>
      </c>
      <c r="D3441" t="s">
        <v>6153</v>
      </c>
      <c r="E3441" t="s">
        <v>137</v>
      </c>
      <c r="F3441" t="s">
        <v>138</v>
      </c>
      <c r="G3441" t="s">
        <v>139</v>
      </c>
      <c r="H3441" t="s">
        <v>140</v>
      </c>
      <c r="I3441" t="s">
        <v>10</v>
      </c>
      <c r="J3441" t="s">
        <v>6154</v>
      </c>
      <c r="K3441">
        <v>48</v>
      </c>
      <c r="L3441">
        <v>16204631</v>
      </c>
      <c r="M3441" t="s">
        <v>2145</v>
      </c>
      <c r="N3441">
        <v>437</v>
      </c>
      <c r="O3441">
        <v>2590580.3425333197</v>
      </c>
      <c r="P3441" s="49" t="s">
        <v>33</v>
      </c>
      <c r="Q3441" s="49">
        <v>7360445</v>
      </c>
      <c r="R3441" s="49">
        <v>32.510452999999998</v>
      </c>
      <c r="S3441" s="49">
        <v>52.540310169999998</v>
      </c>
      <c r="T3441" s="49">
        <v>26.195472578768484</v>
      </c>
      <c r="U3441" s="49" t="s">
        <v>2146</v>
      </c>
      <c r="V3441" s="49">
        <v>0.40628822170719731</v>
      </c>
      <c r="W3441" s="49">
        <v>1.4636172159581</v>
      </c>
      <c r="X3441" s="49">
        <v>2.8030328200558698</v>
      </c>
      <c r="Y3441" s="49">
        <v>43.290577316265697</v>
      </c>
      <c r="Z3441" s="49">
        <v>0.42787999999999998</v>
      </c>
      <c r="AA3441" s="49">
        <v>144.40234570000001</v>
      </c>
      <c r="AB3441" s="49">
        <v>1.7927415840000001</v>
      </c>
      <c r="AC3441" s="51">
        <v>0.62276563761027282</v>
      </c>
      <c r="AD3441" s="53">
        <v>73604.45</v>
      </c>
      <c r="AE3441" s="51">
        <v>35.195974462594585</v>
      </c>
      <c r="AF3441" s="51">
        <v>93.300022404197179</v>
      </c>
      <c r="AG3441" s="51">
        <v>15.88024348266209</v>
      </c>
      <c r="AH3441" s="51">
        <v>0.24070954883242571</v>
      </c>
      <c r="AI3441" s="51">
        <v>0.17020621296172062</v>
      </c>
      <c r="AJ3441" s="51">
        <v>4.1908088602794429E-2</v>
      </c>
      <c r="AK3441" s="51">
        <v>106.39073107422703</v>
      </c>
      <c r="AL3441" s="51">
        <v>63.165430139950679</v>
      </c>
      <c r="AM3441" s="51">
        <v>149.61603200850342</v>
      </c>
    </row>
    <row r="3442" spans="1:39">
      <c r="A3442" t="s">
        <v>7027</v>
      </c>
      <c r="B3442">
        <v>8</v>
      </c>
      <c r="C3442" t="s">
        <v>7028</v>
      </c>
      <c r="D3442" t="s">
        <v>6153</v>
      </c>
      <c r="E3442" t="s">
        <v>137</v>
      </c>
      <c r="F3442" t="s">
        <v>138</v>
      </c>
      <c r="G3442" t="s">
        <v>139</v>
      </c>
      <c r="H3442" t="s">
        <v>140</v>
      </c>
      <c r="I3442" t="s">
        <v>10</v>
      </c>
      <c r="J3442" t="s">
        <v>6154</v>
      </c>
      <c r="K3442">
        <v>48</v>
      </c>
      <c r="L3442">
        <v>16204631</v>
      </c>
      <c r="M3442" t="s">
        <v>2145</v>
      </c>
      <c r="N3442">
        <v>438</v>
      </c>
      <c r="O3442">
        <v>2596522.040566653</v>
      </c>
      <c r="P3442" s="49" t="s">
        <v>33</v>
      </c>
      <c r="Q3442" s="49">
        <v>7360445</v>
      </c>
      <c r="R3442" s="49">
        <v>32.510452999999998</v>
      </c>
      <c r="S3442" s="49">
        <v>52.540310169999998</v>
      </c>
      <c r="T3442" s="49">
        <v>26.195472578768484</v>
      </c>
      <c r="U3442" s="49" t="s">
        <v>2146</v>
      </c>
      <c r="V3442" s="49">
        <v>0.40628822170719731</v>
      </c>
      <c r="W3442" s="49">
        <v>1.4636172159581</v>
      </c>
      <c r="X3442" s="49">
        <v>2.8030328200558698</v>
      </c>
      <c r="Y3442" s="49">
        <v>43.290577316265697</v>
      </c>
      <c r="Z3442" s="49">
        <v>0.42787999999999998</v>
      </c>
      <c r="AA3442" s="49">
        <v>144.40234570000001</v>
      </c>
      <c r="AB3442" s="49">
        <v>1.7927415840000001</v>
      </c>
      <c r="AC3442" s="51">
        <v>0.62276563761027282</v>
      </c>
      <c r="AD3442" s="53">
        <v>73604.45</v>
      </c>
      <c r="AE3442" s="51">
        <v>35.276699174664756</v>
      </c>
      <c r="AF3442" s="51">
        <v>93.514013281271033</v>
      </c>
      <c r="AG3442" s="51">
        <v>15.931749991537533</v>
      </c>
      <c r="AH3442" s="51">
        <v>0.24069488185548482</v>
      </c>
      <c r="AI3442" s="51">
        <v>0.17036751426353702</v>
      </c>
      <c r="AJ3442" s="51">
        <v>4.1908088602794429E-2</v>
      </c>
      <c r="AK3442" s="51">
        <v>106.49155561596884</v>
      </c>
      <c r="AL3442" s="51">
        <v>63.22529085792376</v>
      </c>
      <c r="AM3442" s="51">
        <v>149.75782037401393</v>
      </c>
    </row>
    <row r="3443" spans="1:39">
      <c r="A3443" t="s">
        <v>7029</v>
      </c>
      <c r="B3443">
        <v>8</v>
      </c>
      <c r="C3443" t="s">
        <v>7030</v>
      </c>
      <c r="D3443" t="s">
        <v>6153</v>
      </c>
      <c r="E3443" t="s">
        <v>137</v>
      </c>
      <c r="F3443" t="s">
        <v>138</v>
      </c>
      <c r="G3443" t="s">
        <v>139</v>
      </c>
      <c r="H3443" t="s">
        <v>140</v>
      </c>
      <c r="I3443" t="s">
        <v>10</v>
      </c>
      <c r="J3443" t="s">
        <v>6154</v>
      </c>
      <c r="K3443">
        <v>48</v>
      </c>
      <c r="L3443">
        <v>16204631</v>
      </c>
      <c r="M3443" t="s">
        <v>2145</v>
      </c>
      <c r="N3443">
        <v>439</v>
      </c>
      <c r="O3443">
        <v>2602463.7385999863</v>
      </c>
      <c r="P3443" s="49" t="s">
        <v>33</v>
      </c>
      <c r="Q3443" s="49">
        <v>7360445</v>
      </c>
      <c r="R3443" s="49">
        <v>32.510452999999998</v>
      </c>
      <c r="S3443" s="49">
        <v>52.540310169999998</v>
      </c>
      <c r="T3443" s="49">
        <v>26.195472578768484</v>
      </c>
      <c r="U3443" s="49" t="s">
        <v>2146</v>
      </c>
      <c r="V3443" s="49">
        <v>0.40628822170719731</v>
      </c>
      <c r="W3443" s="49">
        <v>1.4636172159581</v>
      </c>
      <c r="X3443" s="49">
        <v>2.8030328200558698</v>
      </c>
      <c r="Y3443" s="49">
        <v>43.290577316265697</v>
      </c>
      <c r="Z3443" s="49">
        <v>0.42787999999999998</v>
      </c>
      <c r="AA3443" s="49">
        <v>144.40234570000001</v>
      </c>
      <c r="AB3443" s="49">
        <v>1.7927415840000001</v>
      </c>
      <c r="AC3443" s="51">
        <v>0.62276563761027282</v>
      </c>
      <c r="AD3443" s="53">
        <v>73604.45</v>
      </c>
      <c r="AE3443" s="51">
        <v>35.357423886734921</v>
      </c>
      <c r="AF3443" s="51">
        <v>93.728004158344859</v>
      </c>
      <c r="AG3443" s="51">
        <v>15.983252971787611</v>
      </c>
      <c r="AH3443" s="51">
        <v>0.24067839224898083</v>
      </c>
      <c r="AI3443" s="51">
        <v>0.17052804138222524</v>
      </c>
      <c r="AJ3443" s="51">
        <v>4.1908088602794429E-2</v>
      </c>
      <c r="AK3443" s="51">
        <v>106.591896239365</v>
      </c>
      <c r="AL3443" s="51">
        <v>63.2848642678753</v>
      </c>
      <c r="AM3443" s="51">
        <v>149.89892821085471</v>
      </c>
    </row>
    <row r="3444" spans="1:39">
      <c r="A3444" t="s">
        <v>7031</v>
      </c>
      <c r="B3444">
        <v>8</v>
      </c>
      <c r="C3444" t="s">
        <v>7032</v>
      </c>
      <c r="D3444" t="s">
        <v>6153</v>
      </c>
      <c r="E3444" t="s">
        <v>137</v>
      </c>
      <c r="F3444" t="s">
        <v>138</v>
      </c>
      <c r="G3444" t="s">
        <v>139</v>
      </c>
      <c r="H3444" t="s">
        <v>140</v>
      </c>
      <c r="I3444" t="s">
        <v>10</v>
      </c>
      <c r="J3444" t="s">
        <v>6154</v>
      </c>
      <c r="K3444">
        <v>48</v>
      </c>
      <c r="L3444">
        <v>16204631</v>
      </c>
      <c r="M3444" t="s">
        <v>2145</v>
      </c>
      <c r="N3444">
        <v>440</v>
      </c>
      <c r="O3444">
        <v>2608405.4366333196</v>
      </c>
      <c r="P3444" s="49" t="s">
        <v>33</v>
      </c>
      <c r="Q3444" s="49">
        <v>7360445</v>
      </c>
      <c r="R3444" s="49">
        <v>32.510452999999998</v>
      </c>
      <c r="S3444" s="49">
        <v>52.540310169999998</v>
      </c>
      <c r="T3444" s="49">
        <v>26.195472578768484</v>
      </c>
      <c r="U3444" s="49" t="s">
        <v>2146</v>
      </c>
      <c r="V3444" s="49">
        <v>0.40628822170719731</v>
      </c>
      <c r="W3444" s="49">
        <v>1.4636172159581</v>
      </c>
      <c r="X3444" s="49">
        <v>2.8030328200558698</v>
      </c>
      <c r="Y3444" s="49">
        <v>43.290577316265697</v>
      </c>
      <c r="Z3444" s="49">
        <v>0.42787999999999998</v>
      </c>
      <c r="AA3444" s="49">
        <v>144.40234570000001</v>
      </c>
      <c r="AB3444" s="49">
        <v>1.7927415840000001</v>
      </c>
      <c r="AC3444" s="51">
        <v>0.62276563761027282</v>
      </c>
      <c r="AD3444" s="53">
        <v>73604.45</v>
      </c>
      <c r="AE3444" s="51">
        <v>35.438148598805093</v>
      </c>
      <c r="AF3444" s="51">
        <v>93.941995035418714</v>
      </c>
      <c r="AG3444" s="51">
        <v>16.034752034528253</v>
      </c>
      <c r="AH3444" s="51">
        <v>0.24066008534966121</v>
      </c>
      <c r="AI3444" s="51">
        <v>0.17068779546871143</v>
      </c>
      <c r="AJ3444" s="51">
        <v>4.1908088602794429E-2</v>
      </c>
      <c r="AK3444" s="51">
        <v>106.69175366382449</v>
      </c>
      <c r="AL3444" s="51">
        <v>63.34415079692689</v>
      </c>
      <c r="AM3444" s="51">
        <v>150.0393565307221</v>
      </c>
    </row>
    <row r="3445" spans="1:39">
      <c r="A3445" t="s">
        <v>7033</v>
      </c>
      <c r="B3445">
        <v>8</v>
      </c>
      <c r="C3445" t="s">
        <v>7034</v>
      </c>
      <c r="D3445" t="s">
        <v>6153</v>
      </c>
      <c r="E3445" t="s">
        <v>137</v>
      </c>
      <c r="F3445" t="s">
        <v>138</v>
      </c>
      <c r="G3445" t="s">
        <v>139</v>
      </c>
      <c r="H3445" t="s">
        <v>140</v>
      </c>
      <c r="I3445" t="s">
        <v>10</v>
      </c>
      <c r="J3445" t="s">
        <v>6154</v>
      </c>
      <c r="K3445">
        <v>48</v>
      </c>
      <c r="L3445">
        <v>16204631</v>
      </c>
      <c r="M3445" t="s">
        <v>2145</v>
      </c>
      <c r="N3445">
        <v>441</v>
      </c>
      <c r="O3445">
        <v>2614347.1346666529</v>
      </c>
      <c r="P3445" s="49" t="s">
        <v>33</v>
      </c>
      <c r="Q3445" s="49">
        <v>7360445</v>
      </c>
      <c r="R3445" s="49">
        <v>32.510452999999998</v>
      </c>
      <c r="S3445" s="49">
        <v>52.540310169999998</v>
      </c>
      <c r="T3445" s="49">
        <v>26.195472578768484</v>
      </c>
      <c r="U3445" s="49" t="s">
        <v>2146</v>
      </c>
      <c r="V3445" s="49">
        <v>0.40628822170719731</v>
      </c>
      <c r="W3445" s="49">
        <v>1.4636172159581</v>
      </c>
      <c r="X3445" s="49">
        <v>2.8030328200558698</v>
      </c>
      <c r="Y3445" s="49">
        <v>43.290577316265697</v>
      </c>
      <c r="Z3445" s="49">
        <v>0.42787999999999998</v>
      </c>
      <c r="AA3445" s="49">
        <v>144.40234570000001</v>
      </c>
      <c r="AB3445" s="49">
        <v>1.7927415840000001</v>
      </c>
      <c r="AC3445" s="51">
        <v>0.62276563761027282</v>
      </c>
      <c r="AD3445" s="53">
        <v>73604.45</v>
      </c>
      <c r="AE3445" s="51">
        <v>35.518873310875264</v>
      </c>
      <c r="AF3445" s="51">
        <v>94.155985912492554</v>
      </c>
      <c r="AG3445" s="51">
        <v>16.086246792018965</v>
      </c>
      <c r="AH3445" s="51">
        <v>0.24063996650166997</v>
      </c>
      <c r="AI3445" s="51">
        <v>0.17084677767560449</v>
      </c>
      <c r="AJ3445" s="51">
        <v>4.1908088602794429E-2</v>
      </c>
      <c r="AK3445" s="51">
        <v>106.79112860980811</v>
      </c>
      <c r="AL3445" s="51">
        <v>63.403150872824568</v>
      </c>
      <c r="AM3445" s="51">
        <v>150.17910634679166</v>
      </c>
    </row>
    <row r="3446" spans="1:39">
      <c r="A3446" t="s">
        <v>7035</v>
      </c>
      <c r="B3446">
        <v>8</v>
      </c>
      <c r="C3446" t="s">
        <v>7036</v>
      </c>
      <c r="D3446" t="s">
        <v>6153</v>
      </c>
      <c r="E3446" t="s">
        <v>137</v>
      </c>
      <c r="F3446" t="s">
        <v>138</v>
      </c>
      <c r="G3446" t="s">
        <v>139</v>
      </c>
      <c r="H3446" t="s">
        <v>140</v>
      </c>
      <c r="I3446" t="s">
        <v>10</v>
      </c>
      <c r="J3446" t="s">
        <v>6154</v>
      </c>
      <c r="K3446">
        <v>48</v>
      </c>
      <c r="L3446">
        <v>16204631</v>
      </c>
      <c r="M3446" t="s">
        <v>2145</v>
      </c>
      <c r="N3446">
        <v>442</v>
      </c>
      <c r="O3446">
        <v>2620288.8326999862</v>
      </c>
      <c r="P3446" s="49" t="s">
        <v>33</v>
      </c>
      <c r="Q3446" s="49">
        <v>7360445</v>
      </c>
      <c r="R3446" s="49">
        <v>32.510452999999998</v>
      </c>
      <c r="S3446" s="49">
        <v>52.540310169999998</v>
      </c>
      <c r="T3446" s="49">
        <v>26.195472578768484</v>
      </c>
      <c r="U3446" s="49" t="s">
        <v>2146</v>
      </c>
      <c r="V3446" s="49">
        <v>0.40628822170719731</v>
      </c>
      <c r="W3446" s="49">
        <v>1.4636172159581</v>
      </c>
      <c r="X3446" s="49">
        <v>2.8030328200558698</v>
      </c>
      <c r="Y3446" s="49">
        <v>43.290577316265697</v>
      </c>
      <c r="Z3446" s="49">
        <v>0.42787999999999998</v>
      </c>
      <c r="AA3446" s="49">
        <v>144.40234570000001</v>
      </c>
      <c r="AB3446" s="49">
        <v>1.7927415840000001</v>
      </c>
      <c r="AC3446" s="51">
        <v>0.62276563761027282</v>
      </c>
      <c r="AD3446" s="53">
        <v>73604.45</v>
      </c>
      <c r="AE3446" s="51">
        <v>35.599598022945436</v>
      </c>
      <c r="AF3446" s="51">
        <v>94.369976789566408</v>
      </c>
      <c r="AG3446" s="51">
        <v>16.137736857664407</v>
      </c>
      <c r="AH3446" s="51">
        <v>0.24061804105635562</v>
      </c>
      <c r="AI3446" s="51">
        <v>0.1710049891571935</v>
      </c>
      <c r="AJ3446" s="51">
        <v>4.1908088602794429E-2</v>
      </c>
      <c r="AK3446" s="51">
        <v>106.89002179882687</v>
      </c>
      <c r="AL3446" s="51">
        <v>63.461864923937945</v>
      </c>
      <c r="AM3446" s="51">
        <v>150.31817867371581</v>
      </c>
    </row>
    <row r="3447" spans="1:39">
      <c r="A3447" t="s">
        <v>7037</v>
      </c>
      <c r="B3447">
        <v>8</v>
      </c>
      <c r="C3447" t="s">
        <v>7038</v>
      </c>
      <c r="D3447" t="s">
        <v>6153</v>
      </c>
      <c r="E3447" t="s">
        <v>137</v>
      </c>
      <c r="F3447" t="s">
        <v>138</v>
      </c>
      <c r="G3447" t="s">
        <v>139</v>
      </c>
      <c r="H3447" t="s">
        <v>140</v>
      </c>
      <c r="I3447" t="s">
        <v>10</v>
      </c>
      <c r="J3447" t="s">
        <v>6154</v>
      </c>
      <c r="K3447">
        <v>48</v>
      </c>
      <c r="L3447">
        <v>16204631</v>
      </c>
      <c r="M3447" t="s">
        <v>2145</v>
      </c>
      <c r="N3447">
        <v>443</v>
      </c>
      <c r="O3447">
        <v>2626230.5307333195</v>
      </c>
      <c r="P3447" s="49" t="s">
        <v>33</v>
      </c>
      <c r="Q3447" s="49">
        <v>7360445</v>
      </c>
      <c r="R3447" s="49">
        <v>32.510452999999998</v>
      </c>
      <c r="S3447" s="49">
        <v>52.540310169999998</v>
      </c>
      <c r="T3447" s="49">
        <v>26.195472578768484</v>
      </c>
      <c r="U3447" s="49" t="s">
        <v>2146</v>
      </c>
      <c r="V3447" s="49">
        <v>0.40628822170719731</v>
      </c>
      <c r="W3447" s="49">
        <v>1.4636172159581</v>
      </c>
      <c r="X3447" s="49">
        <v>2.8030328200558698</v>
      </c>
      <c r="Y3447" s="49">
        <v>43.290577316265697</v>
      </c>
      <c r="Z3447" s="49">
        <v>0.42787999999999998</v>
      </c>
      <c r="AA3447" s="49">
        <v>144.40234570000001</v>
      </c>
      <c r="AB3447" s="49">
        <v>1.7927415840000001</v>
      </c>
      <c r="AC3447" s="51">
        <v>0.62276563761027282</v>
      </c>
      <c r="AD3447" s="53">
        <v>73604.45</v>
      </c>
      <c r="AE3447" s="51">
        <v>35.680322735015608</v>
      </c>
      <c r="AF3447" s="51">
        <v>94.583967666640248</v>
      </c>
      <c r="AG3447" s="51">
        <v>16.189221846015979</v>
      </c>
      <c r="AH3447" s="51">
        <v>0.24059431437259843</v>
      </c>
      <c r="AI3447" s="51">
        <v>0.17116243106944556</v>
      </c>
      <c r="AJ3447" s="51">
        <v>4.1908088602794429E-2</v>
      </c>
      <c r="AK3447" s="51">
        <v>106.98843395344069</v>
      </c>
      <c r="AL3447" s="51">
        <v>63.520293379259343</v>
      </c>
      <c r="AM3447" s="51">
        <v>150.45657452762205</v>
      </c>
    </row>
    <row r="3448" spans="1:39">
      <c r="A3448" t="s">
        <v>7039</v>
      </c>
      <c r="B3448">
        <v>8</v>
      </c>
      <c r="C3448" t="s">
        <v>7040</v>
      </c>
      <c r="D3448" t="s">
        <v>6153</v>
      </c>
      <c r="E3448" t="s">
        <v>137</v>
      </c>
      <c r="F3448" t="s">
        <v>138</v>
      </c>
      <c r="G3448" t="s">
        <v>139</v>
      </c>
      <c r="H3448" t="s">
        <v>140</v>
      </c>
      <c r="I3448" t="s">
        <v>10</v>
      </c>
      <c r="J3448" t="s">
        <v>6154</v>
      </c>
      <c r="K3448">
        <v>48</v>
      </c>
      <c r="L3448">
        <v>16204631</v>
      </c>
      <c r="M3448" t="s">
        <v>2145</v>
      </c>
      <c r="N3448">
        <v>444</v>
      </c>
      <c r="O3448">
        <v>2632172.2287666528</v>
      </c>
      <c r="P3448" s="49" t="s">
        <v>33</v>
      </c>
      <c r="Q3448" s="49">
        <v>7360445</v>
      </c>
      <c r="R3448" s="49">
        <v>32.510452999999998</v>
      </c>
      <c r="S3448" s="49">
        <v>52.540310169999998</v>
      </c>
      <c r="T3448" s="49">
        <v>26.195472578768484</v>
      </c>
      <c r="U3448" s="49" t="s">
        <v>2146</v>
      </c>
      <c r="V3448" s="49">
        <v>0.40628822170719731</v>
      </c>
      <c r="W3448" s="49">
        <v>1.4636172159581</v>
      </c>
      <c r="X3448" s="49">
        <v>2.8030328200558698</v>
      </c>
      <c r="Y3448" s="49">
        <v>43.290577316265697</v>
      </c>
      <c r="Z3448" s="49">
        <v>0.42787999999999998</v>
      </c>
      <c r="AA3448" s="49">
        <v>144.40234570000001</v>
      </c>
      <c r="AB3448" s="49">
        <v>1.7927415840000001</v>
      </c>
      <c r="AC3448" s="51">
        <v>0.62276563761027282</v>
      </c>
      <c r="AD3448" s="53">
        <v>73604.45</v>
      </c>
      <c r="AE3448" s="51">
        <v>35.76104744708578</v>
      </c>
      <c r="AF3448" s="51">
        <v>94.797958543714103</v>
      </c>
      <c r="AG3448" s="51">
        <v>16.240701372773312</v>
      </c>
      <c r="AH3448" s="51">
        <v>0.24056879181614044</v>
      </c>
      <c r="AI3448" s="51">
        <v>0.17131910457000243</v>
      </c>
      <c r="AJ3448" s="51">
        <v>4.1908088602794429E-2</v>
      </c>
      <c r="AK3448" s="51">
        <v>107.08636579725624</v>
      </c>
      <c r="AL3448" s="51">
        <v>63.578436668402567</v>
      </c>
      <c r="AM3448" s="51">
        <v>150.59429492610994</v>
      </c>
    </row>
    <row r="3449" spans="1:39">
      <c r="A3449" t="s">
        <v>7041</v>
      </c>
      <c r="B3449">
        <v>8</v>
      </c>
      <c r="C3449" t="s">
        <v>7042</v>
      </c>
      <c r="D3449" t="s">
        <v>6153</v>
      </c>
      <c r="E3449" t="s">
        <v>137</v>
      </c>
      <c r="F3449" t="s">
        <v>138</v>
      </c>
      <c r="G3449" t="s">
        <v>139</v>
      </c>
      <c r="H3449" t="s">
        <v>140</v>
      </c>
      <c r="I3449" t="s">
        <v>10</v>
      </c>
      <c r="J3449" t="s">
        <v>6154</v>
      </c>
      <c r="K3449">
        <v>48</v>
      </c>
      <c r="L3449">
        <v>16204631</v>
      </c>
      <c r="M3449" t="s">
        <v>2145</v>
      </c>
      <c r="N3449">
        <v>445</v>
      </c>
      <c r="O3449">
        <v>2638113.926799986</v>
      </c>
      <c r="P3449" s="49" t="s">
        <v>33</v>
      </c>
      <c r="Q3449" s="49">
        <v>7360445</v>
      </c>
      <c r="R3449" s="49">
        <v>32.510452999999998</v>
      </c>
      <c r="S3449" s="49">
        <v>52.540310169999998</v>
      </c>
      <c r="T3449" s="49">
        <v>26.195472578768484</v>
      </c>
      <c r="U3449" s="49" t="s">
        <v>2146</v>
      </c>
      <c r="V3449" s="49">
        <v>0.40628822170719731</v>
      </c>
      <c r="W3449" s="49">
        <v>1.4636172159581</v>
      </c>
      <c r="X3449" s="49">
        <v>2.8030328200558698</v>
      </c>
      <c r="Y3449" s="49">
        <v>43.290577316265697</v>
      </c>
      <c r="Z3449" s="49">
        <v>0.42787999999999998</v>
      </c>
      <c r="AA3449" s="49">
        <v>144.40234570000001</v>
      </c>
      <c r="AB3449" s="49">
        <v>1.7927415840000001</v>
      </c>
      <c r="AC3449" s="51">
        <v>0.62276563761027282</v>
      </c>
      <c r="AD3449" s="53">
        <v>73604.45</v>
      </c>
      <c r="AE3449" s="51">
        <v>35.841772159155951</v>
      </c>
      <c r="AF3449" s="51">
        <v>95.011949420787943</v>
      </c>
      <c r="AG3449" s="51">
        <v>16.292175054785787</v>
      </c>
      <c r="AH3449" s="51">
        <v>0.24054147875992388</v>
      </c>
      <c r="AI3449" s="51">
        <v>0.17147501081817793</v>
      </c>
      <c r="AJ3449" s="51">
        <v>4.1908088602794429E-2</v>
      </c>
      <c r="AK3449" s="51">
        <v>107.18381805492535</v>
      </c>
      <c r="AL3449" s="51">
        <v>63.636295221601948</v>
      </c>
      <c r="AM3449" s="51">
        <v>150.73134088824878</v>
      </c>
    </row>
    <row r="3450" spans="1:39">
      <c r="A3450" t="s">
        <v>7043</v>
      </c>
      <c r="B3450">
        <v>8</v>
      </c>
      <c r="C3450" t="s">
        <v>7044</v>
      </c>
      <c r="D3450" t="s">
        <v>6153</v>
      </c>
      <c r="E3450" t="s">
        <v>137</v>
      </c>
      <c r="F3450" t="s">
        <v>138</v>
      </c>
      <c r="G3450" t="s">
        <v>139</v>
      </c>
      <c r="H3450" t="s">
        <v>140</v>
      </c>
      <c r="I3450" t="s">
        <v>10</v>
      </c>
      <c r="J3450" t="s">
        <v>6154</v>
      </c>
      <c r="K3450">
        <v>48</v>
      </c>
      <c r="L3450">
        <v>16204631</v>
      </c>
      <c r="M3450" t="s">
        <v>2145</v>
      </c>
      <c r="N3450">
        <v>446</v>
      </c>
      <c r="O3450">
        <v>2644055.6248333193</v>
      </c>
      <c r="P3450" s="49" t="s">
        <v>33</v>
      </c>
      <c r="Q3450" s="49">
        <v>7360445</v>
      </c>
      <c r="R3450" s="49">
        <v>32.510452999999998</v>
      </c>
      <c r="S3450" s="49">
        <v>52.540310169999998</v>
      </c>
      <c r="T3450" s="49">
        <v>26.195472578768484</v>
      </c>
      <c r="U3450" s="49" t="s">
        <v>2146</v>
      </c>
      <c r="V3450" s="49">
        <v>0.40628822170719731</v>
      </c>
      <c r="W3450" s="49">
        <v>1.4636172159581</v>
      </c>
      <c r="X3450" s="49">
        <v>2.8030328200558698</v>
      </c>
      <c r="Y3450" s="49">
        <v>43.290577316265697</v>
      </c>
      <c r="Z3450" s="49">
        <v>0.42787999999999998</v>
      </c>
      <c r="AA3450" s="49">
        <v>144.40234570000001</v>
      </c>
      <c r="AB3450" s="49">
        <v>1.7927415840000001</v>
      </c>
      <c r="AC3450" s="51">
        <v>0.62276563761027282</v>
      </c>
      <c r="AD3450" s="53">
        <v>73604.45</v>
      </c>
      <c r="AE3450" s="51">
        <v>35.922496871226123</v>
      </c>
      <c r="AF3450" s="51">
        <v>95.225940297861797</v>
      </c>
      <c r="AG3450" s="51">
        <v>16.343642510054057</v>
      </c>
      <c r="AH3450" s="51">
        <v>0.24051238058390229</v>
      </c>
      <c r="AI3450" s="51">
        <v>0.17163015097495485</v>
      </c>
      <c r="AJ3450" s="51">
        <v>4.1908088602794429E-2</v>
      </c>
      <c r="AK3450" s="51">
        <v>107.28079145214311</v>
      </c>
      <c r="AL3450" s="51">
        <v>63.693869469711196</v>
      </c>
      <c r="AM3450" s="51">
        <v>150.86771343457505</v>
      </c>
    </row>
    <row r="3451" spans="1:39">
      <c r="A3451" t="s">
        <v>7045</v>
      </c>
      <c r="B3451">
        <v>8</v>
      </c>
      <c r="C3451" t="s">
        <v>7046</v>
      </c>
      <c r="D3451" t="s">
        <v>6153</v>
      </c>
      <c r="E3451" t="s">
        <v>137</v>
      </c>
      <c r="F3451" t="s">
        <v>138</v>
      </c>
      <c r="G3451" t="s">
        <v>139</v>
      </c>
      <c r="H3451" t="s">
        <v>140</v>
      </c>
      <c r="I3451" t="s">
        <v>10</v>
      </c>
      <c r="J3451" t="s">
        <v>6154</v>
      </c>
      <c r="K3451">
        <v>48</v>
      </c>
      <c r="L3451">
        <v>16204631</v>
      </c>
      <c r="M3451" t="s">
        <v>2145</v>
      </c>
      <c r="N3451">
        <v>447</v>
      </c>
      <c r="O3451">
        <v>2649997.3228666526</v>
      </c>
      <c r="P3451" s="49" t="s">
        <v>33</v>
      </c>
      <c r="Q3451" s="49">
        <v>7360445</v>
      </c>
      <c r="R3451" s="49">
        <v>32.510452999999998</v>
      </c>
      <c r="S3451" s="49">
        <v>52.540310169999998</v>
      </c>
      <c r="T3451" s="49">
        <v>26.195472578768484</v>
      </c>
      <c r="U3451" s="49" t="s">
        <v>2146</v>
      </c>
      <c r="V3451" s="49">
        <v>0.40628822170719731</v>
      </c>
      <c r="W3451" s="49">
        <v>1.4636172159581</v>
      </c>
      <c r="X3451" s="49">
        <v>2.8030328200558698</v>
      </c>
      <c r="Y3451" s="49">
        <v>43.290577316265697</v>
      </c>
      <c r="Z3451" s="49">
        <v>0.42787999999999998</v>
      </c>
      <c r="AA3451" s="49">
        <v>144.40234570000001</v>
      </c>
      <c r="AB3451" s="49">
        <v>1.7927415840000001</v>
      </c>
      <c r="AC3451" s="51">
        <v>0.62276563761027282</v>
      </c>
      <c r="AD3451" s="53">
        <v>73604.45</v>
      </c>
      <c r="AE3451" s="51">
        <v>36.003221583296295</v>
      </c>
      <c r="AF3451" s="51">
        <v>95.439931174935651</v>
      </c>
      <c r="AG3451" s="51">
        <v>16.39510335773149</v>
      </c>
      <c r="AH3451" s="51">
        <v>0.24048150267486473</v>
      </c>
      <c r="AI3451" s="51">
        <v>0.17178452620298154</v>
      </c>
      <c r="AJ3451" s="51">
        <v>4.1908088602794429E-2</v>
      </c>
      <c r="AK3451" s="51">
        <v>107.37728671564565</v>
      </c>
      <c r="AL3451" s="51">
        <v>63.751159844202121</v>
      </c>
      <c r="AM3451" s="51">
        <v>151.0034135870892</v>
      </c>
    </row>
    <row r="3452" spans="1:39">
      <c r="A3452" t="s">
        <v>7047</v>
      </c>
      <c r="B3452">
        <v>8</v>
      </c>
      <c r="C3452" t="s">
        <v>7048</v>
      </c>
      <c r="D3452" t="s">
        <v>6153</v>
      </c>
      <c r="E3452" t="s">
        <v>137</v>
      </c>
      <c r="F3452" t="s">
        <v>138</v>
      </c>
      <c r="G3452" t="s">
        <v>139</v>
      </c>
      <c r="H3452" t="s">
        <v>140</v>
      </c>
      <c r="I3452" t="s">
        <v>10</v>
      </c>
      <c r="J3452" t="s">
        <v>6154</v>
      </c>
      <c r="K3452">
        <v>48</v>
      </c>
      <c r="L3452">
        <v>16204631</v>
      </c>
      <c r="M3452" t="s">
        <v>2145</v>
      </c>
      <c r="N3452">
        <v>448</v>
      </c>
      <c r="O3452">
        <v>2655939.0208999859</v>
      </c>
      <c r="P3452" s="49" t="s">
        <v>33</v>
      </c>
      <c r="Q3452" s="49">
        <v>7360445</v>
      </c>
      <c r="R3452" s="49">
        <v>32.510452999999998</v>
      </c>
      <c r="S3452" s="49">
        <v>52.540310169999998</v>
      </c>
      <c r="T3452" s="49">
        <v>26.195472578768484</v>
      </c>
      <c r="U3452" s="49" t="s">
        <v>2146</v>
      </c>
      <c r="V3452" s="49">
        <v>0.40628822170719731</v>
      </c>
      <c r="W3452" s="49">
        <v>1.4636172159581</v>
      </c>
      <c r="X3452" s="49">
        <v>2.8030328200558698</v>
      </c>
      <c r="Y3452" s="49">
        <v>43.290577316265697</v>
      </c>
      <c r="Z3452" s="49">
        <v>0.42787999999999998</v>
      </c>
      <c r="AA3452" s="49">
        <v>144.40234570000001</v>
      </c>
      <c r="AB3452" s="49">
        <v>1.7927415840000001</v>
      </c>
      <c r="AC3452" s="51">
        <v>0.62276563761027282</v>
      </c>
      <c r="AD3452" s="53">
        <v>73604.45</v>
      </c>
      <c r="AE3452" s="51">
        <v>36.083946295366459</v>
      </c>
      <c r="AF3452" s="51">
        <v>95.653922052009477</v>
      </c>
      <c r="AG3452" s="51">
        <v>16.446557218125633</v>
      </c>
      <c r="AH3452" s="51">
        <v>0.24044885042642516</v>
      </c>
      <c r="AI3452" s="51">
        <v>0.17193813766656865</v>
      </c>
      <c r="AJ3452" s="51">
        <v>4.1908088602794429E-2</v>
      </c>
      <c r="AK3452" s="51">
        <v>107.47330457320817</v>
      </c>
      <c r="AL3452" s="51">
        <v>63.808166777163429</v>
      </c>
      <c r="AM3452" s="51">
        <v>151.13844236925294</v>
      </c>
    </row>
    <row r="3453" spans="1:39">
      <c r="A3453" t="s">
        <v>7049</v>
      </c>
      <c r="B3453">
        <v>8</v>
      </c>
      <c r="C3453" t="s">
        <v>7050</v>
      </c>
      <c r="D3453" t="s">
        <v>6153</v>
      </c>
      <c r="E3453" t="s">
        <v>137</v>
      </c>
      <c r="F3453" t="s">
        <v>138</v>
      </c>
      <c r="G3453" t="s">
        <v>139</v>
      </c>
      <c r="H3453" t="s">
        <v>140</v>
      </c>
      <c r="I3453" t="s">
        <v>10</v>
      </c>
      <c r="J3453" t="s">
        <v>6154</v>
      </c>
      <c r="K3453">
        <v>48</v>
      </c>
      <c r="L3453">
        <v>16204631</v>
      </c>
      <c r="M3453" t="s">
        <v>2145</v>
      </c>
      <c r="N3453">
        <v>449</v>
      </c>
      <c r="O3453">
        <v>2661880.7189333192</v>
      </c>
      <c r="P3453" s="49" t="s">
        <v>33</v>
      </c>
      <c r="Q3453" s="49">
        <v>7360445</v>
      </c>
      <c r="R3453" s="49">
        <v>32.510452999999998</v>
      </c>
      <c r="S3453" s="49">
        <v>52.540310169999998</v>
      </c>
      <c r="T3453" s="49">
        <v>26.195472578768484</v>
      </c>
      <c r="U3453" s="49" t="s">
        <v>2146</v>
      </c>
      <c r="V3453" s="49">
        <v>0.40628822170719731</v>
      </c>
      <c r="W3453" s="49">
        <v>1.4636172159581</v>
      </c>
      <c r="X3453" s="49">
        <v>2.8030328200558698</v>
      </c>
      <c r="Y3453" s="49">
        <v>43.290577316265697</v>
      </c>
      <c r="Z3453" s="49">
        <v>0.42787999999999998</v>
      </c>
      <c r="AA3453" s="49">
        <v>144.40234570000001</v>
      </c>
      <c r="AB3453" s="49">
        <v>1.7927415840000001</v>
      </c>
      <c r="AC3453" s="51">
        <v>0.62276563761027282</v>
      </c>
      <c r="AD3453" s="53">
        <v>73604.45</v>
      </c>
      <c r="AE3453" s="51">
        <v>36.164671007436631</v>
      </c>
      <c r="AF3453" s="51">
        <v>95.867912929083332</v>
      </c>
      <c r="AG3453" s="51">
        <v>16.498003712699703</v>
      </c>
      <c r="AH3453" s="51">
        <v>0.2404144292390254</v>
      </c>
      <c r="AI3453" s="51">
        <v>0.17209098653168575</v>
      </c>
      <c r="AJ3453" s="51">
        <v>4.1908088602794429E-2</v>
      </c>
      <c r="AK3453" s="51">
        <v>107.56884575364282</v>
      </c>
      <c r="AL3453" s="51">
        <v>63.86489070129948</v>
      </c>
      <c r="AM3453" s="51">
        <v>151.27280080598618</v>
      </c>
    </row>
    <row r="3454" spans="1:39">
      <c r="A3454" t="s">
        <v>7051</v>
      </c>
      <c r="B3454">
        <v>8</v>
      </c>
      <c r="C3454" t="s">
        <v>7052</v>
      </c>
      <c r="D3454" t="s">
        <v>6153</v>
      </c>
      <c r="E3454" t="s">
        <v>137</v>
      </c>
      <c r="F3454" t="s">
        <v>138</v>
      </c>
      <c r="G3454" t="s">
        <v>139</v>
      </c>
      <c r="H3454" t="s">
        <v>140</v>
      </c>
      <c r="I3454" t="s">
        <v>10</v>
      </c>
      <c r="J3454" t="s">
        <v>6154</v>
      </c>
      <c r="K3454">
        <v>48</v>
      </c>
      <c r="L3454">
        <v>16204631</v>
      </c>
      <c r="M3454" t="s">
        <v>2145</v>
      </c>
      <c r="N3454">
        <v>450</v>
      </c>
      <c r="O3454">
        <v>2667822.4169666525</v>
      </c>
      <c r="P3454" s="49" t="s">
        <v>33</v>
      </c>
      <c r="Q3454" s="49">
        <v>7360445</v>
      </c>
      <c r="R3454" s="49">
        <v>32.510452999999998</v>
      </c>
      <c r="S3454" s="49">
        <v>52.540310169999998</v>
      </c>
      <c r="T3454" s="49">
        <v>26.195472578768484</v>
      </c>
      <c r="U3454" s="49" t="s">
        <v>2146</v>
      </c>
      <c r="V3454" s="49">
        <v>0.40628822170719731</v>
      </c>
      <c r="W3454" s="49">
        <v>1.4636172159581</v>
      </c>
      <c r="X3454" s="49">
        <v>2.8030328200558698</v>
      </c>
      <c r="Y3454" s="49">
        <v>43.290577316265697</v>
      </c>
      <c r="Z3454" s="49">
        <v>0.42787999999999998</v>
      </c>
      <c r="AA3454" s="49">
        <v>144.40234570000001</v>
      </c>
      <c r="AB3454" s="49">
        <v>1.7927415840000001</v>
      </c>
      <c r="AC3454" s="51">
        <v>0.62276563761027282</v>
      </c>
      <c r="AD3454" s="53">
        <v>73604.45</v>
      </c>
      <c r="AE3454" s="51">
        <v>36.245395719506803</v>
      </c>
      <c r="AF3454" s="51">
        <v>96.081903806157172</v>
      </c>
      <c r="AG3454" s="51">
        <v>16.549442464073895</v>
      </c>
      <c r="AH3454" s="51">
        <v>0.24037824451947423</v>
      </c>
      <c r="AI3454" s="51">
        <v>0.17224307396595701</v>
      </c>
      <c r="AJ3454" s="51">
        <v>4.1908088602794429E-2</v>
      </c>
      <c r="AK3454" s="51">
        <v>107.66391098679598</v>
      </c>
      <c r="AL3454" s="51">
        <v>63.921332049928658</v>
      </c>
      <c r="AM3454" s="51">
        <v>151.40648992366332</v>
      </c>
    </row>
    <row r="3455" spans="1:39">
      <c r="A3455" t="s">
        <v>7053</v>
      </c>
      <c r="B3455">
        <v>8</v>
      </c>
      <c r="C3455" t="s">
        <v>7054</v>
      </c>
      <c r="D3455" t="s">
        <v>6153</v>
      </c>
      <c r="E3455" t="s">
        <v>137</v>
      </c>
      <c r="F3455" t="s">
        <v>138</v>
      </c>
      <c r="G3455" t="s">
        <v>139</v>
      </c>
      <c r="H3455" t="s">
        <v>140</v>
      </c>
      <c r="I3455" t="s">
        <v>10</v>
      </c>
      <c r="J3455" t="s">
        <v>6154</v>
      </c>
      <c r="K3455">
        <v>48</v>
      </c>
      <c r="L3455">
        <v>16204631</v>
      </c>
      <c r="M3455" t="s">
        <v>2145</v>
      </c>
      <c r="N3455">
        <v>451</v>
      </c>
      <c r="O3455">
        <v>2673764.1149999858</v>
      </c>
      <c r="P3455" s="49" t="s">
        <v>33</v>
      </c>
      <c r="Q3455" s="49">
        <v>7360445</v>
      </c>
      <c r="R3455" s="49">
        <v>32.510452999999998</v>
      </c>
      <c r="S3455" s="49">
        <v>52.540310169999998</v>
      </c>
      <c r="T3455" s="49">
        <v>26.195472578768484</v>
      </c>
      <c r="U3455" s="49" t="s">
        <v>2146</v>
      </c>
      <c r="V3455" s="49">
        <v>0.40628822170719731</v>
      </c>
      <c r="W3455" s="49">
        <v>1.4636172159581</v>
      </c>
      <c r="X3455" s="49">
        <v>2.8030328200558698</v>
      </c>
      <c r="Y3455" s="49">
        <v>43.290577316265697</v>
      </c>
      <c r="Z3455" s="49">
        <v>0.42787999999999998</v>
      </c>
      <c r="AA3455" s="49">
        <v>144.40234570000001</v>
      </c>
      <c r="AB3455" s="49">
        <v>1.7927415840000001</v>
      </c>
      <c r="AC3455" s="51">
        <v>0.62276563761027282</v>
      </c>
      <c r="AD3455" s="53">
        <v>73604.45</v>
      </c>
      <c r="AE3455" s="51">
        <v>36.326120431576975</v>
      </c>
      <c r="AF3455" s="51">
        <v>96.295894683231026</v>
      </c>
      <c r="AG3455" s="51">
        <v>16.600873096026909</v>
      </c>
      <c r="AH3455" s="51">
        <v>0.24034030168147802</v>
      </c>
      <c r="AI3455" s="51">
        <v>0.17239440113865817</v>
      </c>
      <c r="AJ3455" s="51">
        <v>4.1908088602794429E-2</v>
      </c>
      <c r="AK3455" s="51">
        <v>107.75850100354639</v>
      </c>
      <c r="AL3455" s="51">
        <v>63.97749125698229</v>
      </c>
      <c r="AM3455" s="51">
        <v>151.53951075011051</v>
      </c>
    </row>
    <row r="3456" spans="1:39">
      <c r="A3456" t="s">
        <v>7055</v>
      </c>
      <c r="B3456">
        <v>8</v>
      </c>
      <c r="C3456" t="s">
        <v>7056</v>
      </c>
      <c r="D3456" t="s">
        <v>6153</v>
      </c>
      <c r="E3456" t="s">
        <v>137</v>
      </c>
      <c r="F3456" t="s">
        <v>138</v>
      </c>
      <c r="G3456" t="s">
        <v>139</v>
      </c>
      <c r="H3456" t="s">
        <v>140</v>
      </c>
      <c r="I3456" t="s">
        <v>10</v>
      </c>
      <c r="J3456" t="s">
        <v>6154</v>
      </c>
      <c r="K3456">
        <v>48</v>
      </c>
      <c r="L3456">
        <v>16204631</v>
      </c>
      <c r="M3456" t="s">
        <v>2145</v>
      </c>
      <c r="N3456">
        <v>452</v>
      </c>
      <c r="O3456">
        <v>2679705.8130333191</v>
      </c>
      <c r="P3456" s="49" t="s">
        <v>33</v>
      </c>
      <c r="Q3456" s="49">
        <v>7360445</v>
      </c>
      <c r="R3456" s="49">
        <v>32.510452999999998</v>
      </c>
      <c r="S3456" s="49">
        <v>52.540310169999998</v>
      </c>
      <c r="T3456" s="49">
        <v>26.195472578768484</v>
      </c>
      <c r="U3456" s="49" t="s">
        <v>2146</v>
      </c>
      <c r="V3456" s="49">
        <v>0.40628822170719731</v>
      </c>
      <c r="W3456" s="49">
        <v>1.4636172159581</v>
      </c>
      <c r="X3456" s="49">
        <v>2.8030328200558698</v>
      </c>
      <c r="Y3456" s="49">
        <v>43.290577316265697</v>
      </c>
      <c r="Z3456" s="49">
        <v>0.42787999999999998</v>
      </c>
      <c r="AA3456" s="49">
        <v>144.40234570000001</v>
      </c>
      <c r="AB3456" s="49">
        <v>1.7927415840000001</v>
      </c>
      <c r="AC3456" s="51">
        <v>0.62276563761027282</v>
      </c>
      <c r="AD3456" s="53">
        <v>73604.45</v>
      </c>
      <c r="AE3456" s="51">
        <v>36.406845143647146</v>
      </c>
      <c r="AF3456" s="51">
        <v>96.509885560304866</v>
      </c>
      <c r="AG3456" s="51">
        <v>16.652295233497245</v>
      </c>
      <c r="AH3456" s="51">
        <v>0.24030060614496315</v>
      </c>
      <c r="AI3456" s="51">
        <v>0.17254496922071205</v>
      </c>
      <c r="AJ3456" s="51">
        <v>4.1908088602794429E-2</v>
      </c>
      <c r="AK3456" s="51">
        <v>107.85261653580231</v>
      </c>
      <c r="AL3456" s="51">
        <v>64.033368757002933</v>
      </c>
      <c r="AM3456" s="51">
        <v>151.67186431460172</v>
      </c>
    </row>
    <row r="3457" spans="1:39">
      <c r="A3457" t="s">
        <v>7057</v>
      </c>
      <c r="B3457">
        <v>8</v>
      </c>
      <c r="C3457" t="s">
        <v>7058</v>
      </c>
      <c r="D3457" t="s">
        <v>6153</v>
      </c>
      <c r="E3457" t="s">
        <v>137</v>
      </c>
      <c r="F3457" t="s">
        <v>138</v>
      </c>
      <c r="G3457" t="s">
        <v>139</v>
      </c>
      <c r="H3457" t="s">
        <v>140</v>
      </c>
      <c r="I3457" t="s">
        <v>10</v>
      </c>
      <c r="J3457" t="s">
        <v>6154</v>
      </c>
      <c r="K3457">
        <v>48</v>
      </c>
      <c r="L3457">
        <v>16204631</v>
      </c>
      <c r="M3457" t="s">
        <v>2145</v>
      </c>
      <c r="N3457">
        <v>453</v>
      </c>
      <c r="O3457">
        <v>2685647.5110666524</v>
      </c>
      <c r="P3457" s="49" t="s">
        <v>33</v>
      </c>
      <c r="Q3457" s="49">
        <v>7360445</v>
      </c>
      <c r="R3457" s="49">
        <v>32.510452999999998</v>
      </c>
      <c r="S3457" s="49">
        <v>52.540310169999998</v>
      </c>
      <c r="T3457" s="49">
        <v>26.195472578768484</v>
      </c>
      <c r="U3457" s="49" t="s">
        <v>2146</v>
      </c>
      <c r="V3457" s="49">
        <v>0.40628822170719731</v>
      </c>
      <c r="W3457" s="49">
        <v>1.4636172159581</v>
      </c>
      <c r="X3457" s="49">
        <v>2.8030328200558698</v>
      </c>
      <c r="Y3457" s="49">
        <v>43.290577316265697</v>
      </c>
      <c r="Z3457" s="49">
        <v>0.42787999999999998</v>
      </c>
      <c r="AA3457" s="49">
        <v>144.40234570000001</v>
      </c>
      <c r="AB3457" s="49">
        <v>1.7927415840000001</v>
      </c>
      <c r="AC3457" s="51">
        <v>0.62276563761027282</v>
      </c>
      <c r="AD3457" s="53">
        <v>73604.45</v>
      </c>
      <c r="AE3457" s="51">
        <v>36.487569855717318</v>
      </c>
      <c r="AF3457" s="51">
        <v>96.723876437378721</v>
      </c>
      <c r="AG3457" s="51">
        <v>16.703708502584629</v>
      </c>
      <c r="AH3457" s="51">
        <v>0.24025916333638586</v>
      </c>
      <c r="AI3457" s="51">
        <v>0.17269477938468478</v>
      </c>
      <c r="AJ3457" s="51">
        <v>4.1908088602794429E-2</v>
      </c>
      <c r="AK3457" s="51">
        <v>107.94625831649918</v>
      </c>
      <c r="AL3457" s="51">
        <v>64.088964985142979</v>
      </c>
      <c r="AM3457" s="51">
        <v>151.80355164785541</v>
      </c>
    </row>
    <row r="3458" spans="1:39">
      <c r="A3458" t="s">
        <v>7059</v>
      </c>
      <c r="B3458">
        <v>8</v>
      </c>
      <c r="C3458" t="s">
        <v>7060</v>
      </c>
      <c r="D3458" t="s">
        <v>6153</v>
      </c>
      <c r="E3458" t="s">
        <v>137</v>
      </c>
      <c r="F3458" t="s">
        <v>138</v>
      </c>
      <c r="G3458" t="s">
        <v>139</v>
      </c>
      <c r="H3458" t="s">
        <v>140</v>
      </c>
      <c r="I3458" t="s">
        <v>10</v>
      </c>
      <c r="J3458" t="s">
        <v>6154</v>
      </c>
      <c r="K3458">
        <v>48</v>
      </c>
      <c r="L3458">
        <v>16204631</v>
      </c>
      <c r="M3458" t="s">
        <v>2145</v>
      </c>
      <c r="N3458">
        <v>454</v>
      </c>
      <c r="O3458">
        <v>2691589.2090999857</v>
      </c>
      <c r="P3458" s="49" t="s">
        <v>33</v>
      </c>
      <c r="Q3458" s="49">
        <v>7360445</v>
      </c>
      <c r="R3458" s="49">
        <v>32.510452999999998</v>
      </c>
      <c r="S3458" s="49">
        <v>52.540310169999998</v>
      </c>
      <c r="T3458" s="49">
        <v>26.195472578768484</v>
      </c>
      <c r="U3458" s="49" t="s">
        <v>2146</v>
      </c>
      <c r="V3458" s="49">
        <v>0.40628822170719731</v>
      </c>
      <c r="W3458" s="49">
        <v>1.4636172159581</v>
      </c>
      <c r="X3458" s="49">
        <v>2.8030328200558698</v>
      </c>
      <c r="Y3458" s="49">
        <v>43.290577316265697</v>
      </c>
      <c r="Z3458" s="49">
        <v>0.42787999999999998</v>
      </c>
      <c r="AA3458" s="49">
        <v>144.40234570000001</v>
      </c>
      <c r="AB3458" s="49">
        <v>1.7927415840000001</v>
      </c>
      <c r="AC3458" s="51">
        <v>0.62276563761027282</v>
      </c>
      <c r="AD3458" s="53">
        <v>73604.45</v>
      </c>
      <c r="AE3458" s="51">
        <v>36.56829456778749</v>
      </c>
      <c r="AF3458" s="51">
        <v>96.937867314452561</v>
      </c>
      <c r="AG3458" s="51">
        <v>16.75511253055129</v>
      </c>
      <c r="AH3458" s="51">
        <v>0.2402159786883068</v>
      </c>
      <c r="AI3458" s="51">
        <v>0.17284383280478108</v>
      </c>
      <c r="AJ3458" s="51">
        <v>4.1908088602794429E-2</v>
      </c>
      <c r="AK3458" s="51">
        <v>108.03942707959672</v>
      </c>
      <c r="AL3458" s="51">
        <v>64.144280377162957</v>
      </c>
      <c r="AM3458" s="51">
        <v>151.93457378203053</v>
      </c>
    </row>
    <row r="3459" spans="1:39">
      <c r="A3459" t="s">
        <v>7061</v>
      </c>
      <c r="B3459">
        <v>8</v>
      </c>
      <c r="C3459" t="s">
        <v>7062</v>
      </c>
      <c r="D3459" t="s">
        <v>6153</v>
      </c>
      <c r="E3459" t="s">
        <v>137</v>
      </c>
      <c r="F3459" t="s">
        <v>138</v>
      </c>
      <c r="G3459" t="s">
        <v>139</v>
      </c>
      <c r="H3459" t="s">
        <v>140</v>
      </c>
      <c r="I3459" t="s">
        <v>10</v>
      </c>
      <c r="J3459" t="s">
        <v>6154</v>
      </c>
      <c r="K3459">
        <v>48</v>
      </c>
      <c r="L3459">
        <v>16204631</v>
      </c>
      <c r="M3459" t="s">
        <v>2145</v>
      </c>
      <c r="N3459">
        <v>455</v>
      </c>
      <c r="O3459">
        <v>2697530.9071333189</v>
      </c>
      <c r="P3459" s="49" t="s">
        <v>33</v>
      </c>
      <c r="Q3459" s="49">
        <v>7360445</v>
      </c>
      <c r="R3459" s="49">
        <v>32.510452999999998</v>
      </c>
      <c r="S3459" s="49">
        <v>52.540310169999998</v>
      </c>
      <c r="T3459" s="49">
        <v>26.195472578768484</v>
      </c>
      <c r="U3459" s="49" t="s">
        <v>2146</v>
      </c>
      <c r="V3459" s="49">
        <v>0.40628822170719731</v>
      </c>
      <c r="W3459" s="49">
        <v>1.4636172159581</v>
      </c>
      <c r="X3459" s="49">
        <v>2.8030328200558698</v>
      </c>
      <c r="Y3459" s="49">
        <v>43.290577316265697</v>
      </c>
      <c r="Z3459" s="49">
        <v>0.42787999999999998</v>
      </c>
      <c r="AA3459" s="49">
        <v>144.40234570000001</v>
      </c>
      <c r="AB3459" s="49">
        <v>1.7927415840000001</v>
      </c>
      <c r="AC3459" s="51">
        <v>0.62276563761027282</v>
      </c>
      <c r="AD3459" s="53">
        <v>73604.45</v>
      </c>
      <c r="AE3459" s="51">
        <v>36.649019279857662</v>
      </c>
      <c r="AF3459" s="51">
        <v>97.151858191526415</v>
      </c>
      <c r="AG3459" s="51">
        <v>16.806506945823369</v>
      </c>
      <c r="AH3459" s="51">
        <v>0.2401710576397168</v>
      </c>
      <c r="AI3459" s="51">
        <v>0.17299213065684041</v>
      </c>
      <c r="AJ3459" s="51">
        <v>4.1908088602794429E-2</v>
      </c>
      <c r="AK3459" s="51">
        <v>108.13212356007642</v>
      </c>
      <c r="AL3459" s="51">
        <v>64.199315369430039</v>
      </c>
      <c r="AM3459" s="51">
        <v>152.06493175072282</v>
      </c>
    </row>
    <row r="3460" spans="1:39">
      <c r="A3460" t="s">
        <v>7063</v>
      </c>
      <c r="B3460">
        <v>8</v>
      </c>
      <c r="C3460" t="s">
        <v>7064</v>
      </c>
      <c r="D3460" t="s">
        <v>6153</v>
      </c>
      <c r="E3460" t="s">
        <v>137</v>
      </c>
      <c r="F3460" t="s">
        <v>138</v>
      </c>
      <c r="G3460" t="s">
        <v>139</v>
      </c>
      <c r="H3460" t="s">
        <v>140</v>
      </c>
      <c r="I3460" t="s">
        <v>10</v>
      </c>
      <c r="J3460" t="s">
        <v>6154</v>
      </c>
      <c r="K3460">
        <v>48</v>
      </c>
      <c r="L3460">
        <v>16204631</v>
      </c>
      <c r="M3460" t="s">
        <v>2145</v>
      </c>
      <c r="N3460">
        <v>456</v>
      </c>
      <c r="O3460">
        <v>2703472.6051666522</v>
      </c>
      <c r="P3460" s="49" t="s">
        <v>33</v>
      </c>
      <c r="Q3460" s="49">
        <v>7360445</v>
      </c>
      <c r="R3460" s="49">
        <v>32.510452999999998</v>
      </c>
      <c r="S3460" s="49">
        <v>52.540310169999998</v>
      </c>
      <c r="T3460" s="49">
        <v>26.195472578768484</v>
      </c>
      <c r="U3460" s="49" t="s">
        <v>2146</v>
      </c>
      <c r="V3460" s="49">
        <v>0.40628822170719731</v>
      </c>
      <c r="W3460" s="49">
        <v>1.4636172159581</v>
      </c>
      <c r="X3460" s="49">
        <v>2.8030328200558698</v>
      </c>
      <c r="Y3460" s="49">
        <v>43.290577316265697</v>
      </c>
      <c r="Z3460" s="49">
        <v>0.42787999999999998</v>
      </c>
      <c r="AA3460" s="49">
        <v>144.40234570000001</v>
      </c>
      <c r="AB3460" s="49">
        <v>1.7927415840000001</v>
      </c>
      <c r="AC3460" s="51">
        <v>0.62276563761027282</v>
      </c>
      <c r="AD3460" s="53">
        <v>73604.45</v>
      </c>
      <c r="AE3460" s="51">
        <v>36.729743991927833</v>
      </c>
      <c r="AF3460" s="51">
        <v>97.365849068600269</v>
      </c>
      <c r="AG3460" s="51">
        <v>16.857891377992157</v>
      </c>
      <c r="AH3460" s="51">
        <v>0.24012440563554577</v>
      </c>
      <c r="AI3460" s="51">
        <v>0.17313967411833206</v>
      </c>
      <c r="AJ3460" s="51">
        <v>4.1908088602794429E-2</v>
      </c>
      <c r="AK3460" s="51">
        <v>108.22434849393856</v>
      </c>
      <c r="AL3460" s="51">
        <v>64.254070398916269</v>
      </c>
      <c r="AM3460" s="51">
        <v>152.19462658896086</v>
      </c>
    </row>
    <row r="3461" spans="1:39">
      <c r="A3461" t="s">
        <v>7065</v>
      </c>
      <c r="B3461">
        <v>8</v>
      </c>
      <c r="C3461" t="s">
        <v>7066</v>
      </c>
      <c r="D3461" t="s">
        <v>6153</v>
      </c>
      <c r="E3461" t="s">
        <v>137</v>
      </c>
      <c r="F3461" t="s">
        <v>138</v>
      </c>
      <c r="G3461" t="s">
        <v>139</v>
      </c>
      <c r="H3461" t="s">
        <v>140</v>
      </c>
      <c r="I3461" t="s">
        <v>10</v>
      </c>
      <c r="J3461" t="s">
        <v>6154</v>
      </c>
      <c r="K3461">
        <v>48</v>
      </c>
      <c r="L3461">
        <v>16204631</v>
      </c>
      <c r="M3461" t="s">
        <v>2145</v>
      </c>
      <c r="N3461">
        <v>457</v>
      </c>
      <c r="O3461">
        <v>2709414.3031999855</v>
      </c>
      <c r="P3461" s="49" t="s">
        <v>33</v>
      </c>
      <c r="Q3461" s="49">
        <v>7360445</v>
      </c>
      <c r="R3461" s="49">
        <v>32.510452999999998</v>
      </c>
      <c r="S3461" s="49">
        <v>52.540310169999998</v>
      </c>
      <c r="T3461" s="49">
        <v>26.195472578768484</v>
      </c>
      <c r="U3461" s="49" t="s">
        <v>2146</v>
      </c>
      <c r="V3461" s="49">
        <v>0.40628822170719731</v>
      </c>
      <c r="W3461" s="49">
        <v>1.4636172159581</v>
      </c>
      <c r="X3461" s="49">
        <v>2.8030328200558698</v>
      </c>
      <c r="Y3461" s="49">
        <v>43.290577316265697</v>
      </c>
      <c r="Z3461" s="49">
        <v>0.42787999999999998</v>
      </c>
      <c r="AA3461" s="49">
        <v>144.40234570000001</v>
      </c>
      <c r="AB3461" s="49">
        <v>1.7927415840000001</v>
      </c>
      <c r="AC3461" s="51">
        <v>0.62276563761027282</v>
      </c>
      <c r="AD3461" s="53">
        <v>73604.45</v>
      </c>
      <c r="AE3461" s="51">
        <v>36.810468703997998</v>
      </c>
      <c r="AF3461" s="51">
        <v>97.579839945674095</v>
      </c>
      <c r="AG3461" s="51">
        <v>16.909265457815419</v>
      </c>
      <c r="AH3461" s="51">
        <v>0.24007602812683448</v>
      </c>
      <c r="AI3461" s="51">
        <v>0.17328646436835071</v>
      </c>
      <c r="AJ3461" s="51">
        <v>4.1908088602794429E-2</v>
      </c>
      <c r="AK3461" s="51">
        <v>108.31610261819938</v>
      </c>
      <c r="AL3461" s="51">
        <v>64.308545903196858</v>
      </c>
      <c r="AM3461" s="51">
        <v>152.3236593332019</v>
      </c>
    </row>
    <row r="3462" spans="1:39">
      <c r="A3462" t="s">
        <v>7067</v>
      </c>
      <c r="B3462">
        <v>8</v>
      </c>
      <c r="C3462" t="s">
        <v>7068</v>
      </c>
      <c r="D3462" t="s">
        <v>6153</v>
      </c>
      <c r="E3462" t="s">
        <v>137</v>
      </c>
      <c r="F3462" t="s">
        <v>138</v>
      </c>
      <c r="G3462" t="s">
        <v>139</v>
      </c>
      <c r="H3462" t="s">
        <v>140</v>
      </c>
      <c r="I3462" t="s">
        <v>10</v>
      </c>
      <c r="J3462" t="s">
        <v>6154</v>
      </c>
      <c r="K3462">
        <v>48</v>
      </c>
      <c r="L3462">
        <v>16204631</v>
      </c>
      <c r="M3462" t="s">
        <v>2145</v>
      </c>
      <c r="N3462">
        <v>458</v>
      </c>
      <c r="O3462">
        <v>2715356.0012333188</v>
      </c>
      <c r="P3462" s="49" t="s">
        <v>33</v>
      </c>
      <c r="Q3462" s="49">
        <v>7360445</v>
      </c>
      <c r="R3462" s="49">
        <v>32.510452999999998</v>
      </c>
      <c r="S3462" s="49">
        <v>52.540310169999998</v>
      </c>
      <c r="T3462" s="49">
        <v>26.195472578768484</v>
      </c>
      <c r="U3462" s="49" t="s">
        <v>2146</v>
      </c>
      <c r="V3462" s="49">
        <v>0.40628822170719731</v>
      </c>
      <c r="W3462" s="49">
        <v>1.4636172159581</v>
      </c>
      <c r="X3462" s="49">
        <v>2.8030328200558698</v>
      </c>
      <c r="Y3462" s="49">
        <v>43.290577316265697</v>
      </c>
      <c r="Z3462" s="49">
        <v>0.42787999999999998</v>
      </c>
      <c r="AA3462" s="49">
        <v>144.40234570000001</v>
      </c>
      <c r="AB3462" s="49">
        <v>1.7927415840000001</v>
      </c>
      <c r="AC3462" s="51">
        <v>0.62276563761027282</v>
      </c>
      <c r="AD3462" s="53">
        <v>73604.45</v>
      </c>
      <c r="AE3462" s="51">
        <v>36.89119341606817</v>
      </c>
      <c r="AF3462" s="51">
        <v>97.79383082274795</v>
      </c>
      <c r="AG3462" s="51">
        <v>16.960628817218687</v>
      </c>
      <c r="AH3462" s="51">
        <v>0.24002593057058852</v>
      </c>
      <c r="AI3462" s="51">
        <v>0.17343250258761161</v>
      </c>
      <c r="AJ3462" s="51">
        <v>4.1908088602794429E-2</v>
      </c>
      <c r="AK3462" s="51">
        <v>108.4073866708881</v>
      </c>
      <c r="AL3462" s="51">
        <v>64.362742320448447</v>
      </c>
      <c r="AM3462" s="51">
        <v>152.45203102132777</v>
      </c>
    </row>
    <row r="3463" spans="1:39">
      <c r="A3463" t="s">
        <v>7069</v>
      </c>
      <c r="B3463">
        <v>8</v>
      </c>
      <c r="C3463" t="s">
        <v>7070</v>
      </c>
      <c r="D3463" t="s">
        <v>6153</v>
      </c>
      <c r="E3463" t="s">
        <v>137</v>
      </c>
      <c r="F3463" t="s">
        <v>138</v>
      </c>
      <c r="G3463" t="s">
        <v>139</v>
      </c>
      <c r="H3463" t="s">
        <v>140</v>
      </c>
      <c r="I3463" t="s">
        <v>10</v>
      </c>
      <c r="J3463" t="s">
        <v>6154</v>
      </c>
      <c r="K3463">
        <v>48</v>
      </c>
      <c r="L3463">
        <v>16204631</v>
      </c>
      <c r="M3463" t="s">
        <v>2145</v>
      </c>
      <c r="N3463">
        <v>459</v>
      </c>
      <c r="O3463">
        <v>2721297.6992666521</v>
      </c>
      <c r="P3463" s="49" t="s">
        <v>33</v>
      </c>
      <c r="Q3463" s="49">
        <v>7360445</v>
      </c>
      <c r="R3463" s="49">
        <v>32.510452999999998</v>
      </c>
      <c r="S3463" s="49">
        <v>52.540310169999998</v>
      </c>
      <c r="T3463" s="49">
        <v>26.195472578768484</v>
      </c>
      <c r="U3463" s="49" t="s">
        <v>2146</v>
      </c>
      <c r="V3463" s="49">
        <v>0.40628822170719731</v>
      </c>
      <c r="W3463" s="49">
        <v>1.4636172159581</v>
      </c>
      <c r="X3463" s="49">
        <v>2.8030328200558698</v>
      </c>
      <c r="Y3463" s="49">
        <v>43.290577316265697</v>
      </c>
      <c r="Z3463" s="49">
        <v>0.42787999999999998</v>
      </c>
      <c r="AA3463" s="49">
        <v>144.40234570000001</v>
      </c>
      <c r="AB3463" s="49">
        <v>1.7927415840000001</v>
      </c>
      <c r="AC3463" s="51">
        <v>0.62276563761027282</v>
      </c>
      <c r="AD3463" s="53">
        <v>73604.45</v>
      </c>
      <c r="AE3463" s="51">
        <v>36.971918128138341</v>
      </c>
      <c r="AF3463" s="51">
        <v>98.00782169982179</v>
      </c>
      <c r="AG3463" s="51">
        <v>17.011981089296455</v>
      </c>
      <c r="AH3463" s="51">
        <v>0.23997411842958247</v>
      </c>
      <c r="AI3463" s="51">
        <v>0.17357778995844561</v>
      </c>
      <c r="AJ3463" s="51">
        <v>4.1908088602794429E-2</v>
      </c>
      <c r="AK3463" s="51">
        <v>108.49820139104381</v>
      </c>
      <c r="AL3463" s="51">
        <v>64.416660089447262</v>
      </c>
      <c r="AM3463" s="51">
        <v>152.57974269264037</v>
      </c>
    </row>
    <row r="3464" spans="1:39">
      <c r="A3464" t="s">
        <v>7071</v>
      </c>
      <c r="B3464">
        <v>8</v>
      </c>
      <c r="C3464" t="s">
        <v>7072</v>
      </c>
      <c r="D3464" t="s">
        <v>6153</v>
      </c>
      <c r="E3464" t="s">
        <v>137</v>
      </c>
      <c r="F3464" t="s">
        <v>138</v>
      </c>
      <c r="G3464" t="s">
        <v>139</v>
      </c>
      <c r="H3464" t="s">
        <v>140</v>
      </c>
      <c r="I3464" t="s">
        <v>10</v>
      </c>
      <c r="J3464" t="s">
        <v>6154</v>
      </c>
      <c r="K3464">
        <v>48</v>
      </c>
      <c r="L3464">
        <v>16204631</v>
      </c>
      <c r="M3464" t="s">
        <v>2145</v>
      </c>
      <c r="N3464">
        <v>460</v>
      </c>
      <c r="O3464">
        <v>2727239.3972999854</v>
      </c>
      <c r="P3464" s="49" t="s">
        <v>33</v>
      </c>
      <c r="Q3464" s="49">
        <v>7360445</v>
      </c>
      <c r="R3464" s="49">
        <v>32.510452999999998</v>
      </c>
      <c r="S3464" s="49">
        <v>52.540310169999998</v>
      </c>
      <c r="T3464" s="49">
        <v>26.195472578768484</v>
      </c>
      <c r="U3464" s="49" t="s">
        <v>2146</v>
      </c>
      <c r="V3464" s="49">
        <v>0.40628822170719731</v>
      </c>
      <c r="W3464" s="49">
        <v>1.4636172159581</v>
      </c>
      <c r="X3464" s="49">
        <v>2.8030328200558698</v>
      </c>
      <c r="Y3464" s="49">
        <v>43.290577316265697</v>
      </c>
      <c r="Z3464" s="49">
        <v>0.42787999999999998</v>
      </c>
      <c r="AA3464" s="49">
        <v>144.40234570000001</v>
      </c>
      <c r="AB3464" s="49">
        <v>1.7927415840000001</v>
      </c>
      <c r="AC3464" s="51">
        <v>0.62276563761027282</v>
      </c>
      <c r="AD3464" s="53">
        <v>73604.45</v>
      </c>
      <c r="AE3464" s="51">
        <v>37.052642840208513</v>
      </c>
      <c r="AF3464" s="51">
        <v>98.221812576895644</v>
      </c>
      <c r="AG3464" s="51">
        <v>17.063321908313469</v>
      </c>
      <c r="AH3464" s="51">
        <v>0.2399205971724428</v>
      </c>
      <c r="AI3464" s="51">
        <v>0.1737223276647942</v>
      </c>
      <c r="AJ3464" s="51">
        <v>4.1908088602794429E-2</v>
      </c>
      <c r="AK3464" s="51">
        <v>108.58854751871235</v>
      </c>
      <c r="AL3464" s="51">
        <v>64.47029964956721</v>
      </c>
      <c r="AM3464" s="51">
        <v>152.70679538785748</v>
      </c>
    </row>
    <row r="3465" spans="1:39">
      <c r="A3465" t="s">
        <v>7073</v>
      </c>
      <c r="B3465">
        <v>8</v>
      </c>
      <c r="C3465" t="s">
        <v>7074</v>
      </c>
      <c r="D3465" t="s">
        <v>6153</v>
      </c>
      <c r="E3465" t="s">
        <v>137</v>
      </c>
      <c r="F3465" t="s">
        <v>138</v>
      </c>
      <c r="G3465" t="s">
        <v>139</v>
      </c>
      <c r="H3465" t="s">
        <v>140</v>
      </c>
      <c r="I3465" t="s">
        <v>10</v>
      </c>
      <c r="J3465" t="s">
        <v>6154</v>
      </c>
      <c r="K3465">
        <v>48</v>
      </c>
      <c r="L3465">
        <v>16204631</v>
      </c>
      <c r="M3465" t="s">
        <v>2145</v>
      </c>
      <c r="N3465">
        <v>461</v>
      </c>
      <c r="O3465">
        <v>2733181.0953333187</v>
      </c>
      <c r="P3465" s="49" t="s">
        <v>33</v>
      </c>
      <c r="Q3465" s="49">
        <v>7360445</v>
      </c>
      <c r="R3465" s="49">
        <v>32.510452999999998</v>
      </c>
      <c r="S3465" s="49">
        <v>52.540310169999998</v>
      </c>
      <c r="T3465" s="49">
        <v>26.195472578768484</v>
      </c>
      <c r="U3465" s="49" t="s">
        <v>2146</v>
      </c>
      <c r="V3465" s="49">
        <v>0.40628822170719731</v>
      </c>
      <c r="W3465" s="49">
        <v>1.4636172159581</v>
      </c>
      <c r="X3465" s="49">
        <v>2.8030328200558698</v>
      </c>
      <c r="Y3465" s="49">
        <v>43.290577316265697</v>
      </c>
      <c r="Z3465" s="49">
        <v>0.42787999999999998</v>
      </c>
      <c r="AA3465" s="49">
        <v>144.40234570000001</v>
      </c>
      <c r="AB3465" s="49">
        <v>1.7927415840000001</v>
      </c>
      <c r="AC3465" s="51">
        <v>0.62276563761027282</v>
      </c>
      <c r="AD3465" s="53">
        <v>73604.45</v>
      </c>
      <c r="AE3465" s="51">
        <v>37.133367552278685</v>
      </c>
      <c r="AF3465" s="51">
        <v>98.435803453969484</v>
      </c>
      <c r="AG3465" s="51">
        <v>17.114650909705905</v>
      </c>
      <c r="AH3465" s="51">
        <v>0.23986537227343468</v>
      </c>
      <c r="AI3465" s="51">
        <v>0.1738661168922043</v>
      </c>
      <c r="AJ3465" s="51">
        <v>4.1908088602794429E-2</v>
      </c>
      <c r="AK3465" s="51">
        <v>108.67842579494307</v>
      </c>
      <c r="AL3465" s="51">
        <v>64.523661440778042</v>
      </c>
      <c r="AM3465" s="51">
        <v>152.83319014910811</v>
      </c>
    </row>
    <row r="3466" spans="1:39">
      <c r="A3466" t="s">
        <v>7075</v>
      </c>
      <c r="B3466">
        <v>8</v>
      </c>
      <c r="C3466" t="s">
        <v>7076</v>
      </c>
      <c r="D3466" t="s">
        <v>6153</v>
      </c>
      <c r="E3466" t="s">
        <v>137</v>
      </c>
      <c r="F3466" t="s">
        <v>138</v>
      </c>
      <c r="G3466" t="s">
        <v>139</v>
      </c>
      <c r="H3466" t="s">
        <v>140</v>
      </c>
      <c r="I3466" t="s">
        <v>10</v>
      </c>
      <c r="J3466" t="s">
        <v>6154</v>
      </c>
      <c r="K3466">
        <v>48</v>
      </c>
      <c r="L3466">
        <v>16204631</v>
      </c>
      <c r="M3466" t="s">
        <v>2145</v>
      </c>
      <c r="N3466">
        <v>462</v>
      </c>
      <c r="O3466">
        <v>2739122.793366652</v>
      </c>
      <c r="P3466" s="49" t="s">
        <v>33</v>
      </c>
      <c r="Q3466" s="49">
        <v>7360445</v>
      </c>
      <c r="R3466" s="49">
        <v>32.510452999999998</v>
      </c>
      <c r="S3466" s="49">
        <v>52.540310169999998</v>
      </c>
      <c r="T3466" s="49">
        <v>26.195472578768484</v>
      </c>
      <c r="U3466" s="49" t="s">
        <v>2146</v>
      </c>
      <c r="V3466" s="49">
        <v>0.40628822170719731</v>
      </c>
      <c r="W3466" s="49">
        <v>1.4636172159581</v>
      </c>
      <c r="X3466" s="49">
        <v>2.8030328200558698</v>
      </c>
      <c r="Y3466" s="49">
        <v>43.290577316265697</v>
      </c>
      <c r="Z3466" s="49">
        <v>0.42787999999999998</v>
      </c>
      <c r="AA3466" s="49">
        <v>144.40234570000001</v>
      </c>
      <c r="AB3466" s="49">
        <v>1.7927415840000001</v>
      </c>
      <c r="AC3466" s="51">
        <v>0.62276563761027282</v>
      </c>
      <c r="AD3466" s="53">
        <v>73604.45</v>
      </c>
      <c r="AE3466" s="51">
        <v>37.214092264348857</v>
      </c>
      <c r="AF3466" s="51">
        <v>98.649794331043339</v>
      </c>
      <c r="AG3466" s="51">
        <v>17.165967730082588</v>
      </c>
      <c r="AH3466" s="51">
        <v>0.23980844921240704</v>
      </c>
      <c r="AI3466" s="51">
        <v>0.17400915882782295</v>
      </c>
      <c r="AJ3466" s="51">
        <v>4.1908088602794429E-2</v>
      </c>
      <c r="AK3466" s="51">
        <v>108.76783696178551</v>
      </c>
      <c r="AL3466" s="51">
        <v>64.576745903643314</v>
      </c>
      <c r="AM3466" s="51">
        <v>152.95892801992773</v>
      </c>
    </row>
    <row r="3467" spans="1:39">
      <c r="A3467" t="s">
        <v>7077</v>
      </c>
      <c r="B3467">
        <v>8</v>
      </c>
      <c r="C3467" t="s">
        <v>7078</v>
      </c>
      <c r="D3467" t="s">
        <v>6153</v>
      </c>
      <c r="E3467" t="s">
        <v>137</v>
      </c>
      <c r="F3467" t="s">
        <v>138</v>
      </c>
      <c r="G3467" t="s">
        <v>139</v>
      </c>
      <c r="H3467" t="s">
        <v>140</v>
      </c>
      <c r="I3467" t="s">
        <v>10</v>
      </c>
      <c r="J3467" t="s">
        <v>6154</v>
      </c>
      <c r="K3467">
        <v>48</v>
      </c>
      <c r="L3467">
        <v>16204631</v>
      </c>
      <c r="M3467" t="s">
        <v>2145</v>
      </c>
      <c r="N3467">
        <v>463</v>
      </c>
      <c r="O3467">
        <v>2745064.4913999853</v>
      </c>
      <c r="P3467" s="49" t="s">
        <v>33</v>
      </c>
      <c r="Q3467" s="49">
        <v>7360445</v>
      </c>
      <c r="R3467" s="49">
        <v>32.510452999999998</v>
      </c>
      <c r="S3467" s="49">
        <v>52.540310169999998</v>
      </c>
      <c r="T3467" s="49">
        <v>26.195472578768484</v>
      </c>
      <c r="U3467" s="49" t="s">
        <v>2146</v>
      </c>
      <c r="V3467" s="49">
        <v>0.40628822170719731</v>
      </c>
      <c r="W3467" s="49">
        <v>1.4636172159581</v>
      </c>
      <c r="X3467" s="49">
        <v>2.8030328200558698</v>
      </c>
      <c r="Y3467" s="49">
        <v>43.290577316265697</v>
      </c>
      <c r="Z3467" s="49">
        <v>0.42787999999999998</v>
      </c>
      <c r="AA3467" s="49">
        <v>144.40234570000001</v>
      </c>
      <c r="AB3467" s="49">
        <v>1.7927415840000001</v>
      </c>
      <c r="AC3467" s="51">
        <v>0.62276563761027282</v>
      </c>
      <c r="AD3467" s="53">
        <v>73604.45</v>
      </c>
      <c r="AE3467" s="51">
        <v>37.294816976419028</v>
      </c>
      <c r="AF3467" s="51">
        <v>98.863785208117179</v>
      </c>
      <c r="AG3467" s="51">
        <v>17.21727200722616</v>
      </c>
      <c r="AH3467" s="51">
        <v>0.23974983347476514</v>
      </c>
      <c r="AI3467" s="51">
        <v>0.17415145466039209</v>
      </c>
      <c r="AJ3467" s="51">
        <v>4.1908088602794429E-2</v>
      </c>
      <c r="AK3467" s="51">
        <v>108.85678176228613</v>
      </c>
      <c r="AL3467" s="51">
        <v>64.629553479318432</v>
      </c>
      <c r="AM3467" s="51">
        <v>153.08401004525385</v>
      </c>
    </row>
    <row r="3468" spans="1:39">
      <c r="A3468" t="s">
        <v>7079</v>
      </c>
      <c r="B3468">
        <v>8</v>
      </c>
      <c r="C3468" t="s">
        <v>7080</v>
      </c>
      <c r="D3468" t="s">
        <v>6153</v>
      </c>
      <c r="E3468" t="s">
        <v>137</v>
      </c>
      <c r="F3468" t="s">
        <v>138</v>
      </c>
      <c r="G3468" t="s">
        <v>139</v>
      </c>
      <c r="H3468" t="s">
        <v>140</v>
      </c>
      <c r="I3468" t="s">
        <v>10</v>
      </c>
      <c r="J3468" t="s">
        <v>6154</v>
      </c>
      <c r="K3468">
        <v>48</v>
      </c>
      <c r="L3468">
        <v>16204631</v>
      </c>
      <c r="M3468" t="s">
        <v>2145</v>
      </c>
      <c r="N3468">
        <v>464</v>
      </c>
      <c r="O3468">
        <v>2751006.1894333186</v>
      </c>
      <c r="P3468" s="49" t="s">
        <v>33</v>
      </c>
      <c r="Q3468" s="49">
        <v>7360445</v>
      </c>
      <c r="R3468" s="49">
        <v>32.510452999999998</v>
      </c>
      <c r="S3468" s="49">
        <v>52.540310169999998</v>
      </c>
      <c r="T3468" s="49">
        <v>26.195472578768484</v>
      </c>
      <c r="U3468" s="49" t="s">
        <v>2146</v>
      </c>
      <c r="V3468" s="49">
        <v>0.40628822170719731</v>
      </c>
      <c r="W3468" s="49">
        <v>1.4636172159581</v>
      </c>
      <c r="X3468" s="49">
        <v>2.8030328200558698</v>
      </c>
      <c r="Y3468" s="49">
        <v>43.290577316265697</v>
      </c>
      <c r="Z3468" s="49">
        <v>0.42787999999999998</v>
      </c>
      <c r="AA3468" s="49">
        <v>144.40234570000001</v>
      </c>
      <c r="AB3468" s="49">
        <v>1.7927415840000001</v>
      </c>
      <c r="AC3468" s="51">
        <v>0.62276563761027282</v>
      </c>
      <c r="AD3468" s="53">
        <v>73604.45</v>
      </c>
      <c r="AE3468" s="51">
        <v>37.3755416884892</v>
      </c>
      <c r="AF3468" s="51">
        <v>99.077776085191033</v>
      </c>
      <c r="AG3468" s="51">
        <v>17.26856338009425</v>
      </c>
      <c r="AH3468" s="51">
        <v>0.23968953055128214</v>
      </c>
      <c r="AI3468" s="51">
        <v>0.17429300558024283</v>
      </c>
      <c r="AJ3468" s="51">
        <v>4.1908088602794429E-2</v>
      </c>
      <c r="AK3468" s="51">
        <v>108.94526094048473</v>
      </c>
      <c r="AL3468" s="51">
        <v>64.68208460954861</v>
      </c>
      <c r="AM3468" s="51">
        <v>153.20843727142088</v>
      </c>
    </row>
    <row r="3469" spans="1:39">
      <c r="A3469" t="s">
        <v>7081</v>
      </c>
      <c r="B3469">
        <v>8</v>
      </c>
      <c r="C3469" t="s">
        <v>7082</v>
      </c>
      <c r="D3469" t="s">
        <v>6153</v>
      </c>
      <c r="E3469" t="s">
        <v>137</v>
      </c>
      <c r="F3469" t="s">
        <v>138</v>
      </c>
      <c r="G3469" t="s">
        <v>139</v>
      </c>
      <c r="H3469" t="s">
        <v>140</v>
      </c>
      <c r="I3469" t="s">
        <v>10</v>
      </c>
      <c r="J3469" t="s">
        <v>6154</v>
      </c>
      <c r="K3469">
        <v>48</v>
      </c>
      <c r="L3469">
        <v>16204631</v>
      </c>
      <c r="M3469" t="s">
        <v>2145</v>
      </c>
      <c r="N3469">
        <v>465</v>
      </c>
      <c r="O3469">
        <v>2756947.8874666519</v>
      </c>
      <c r="P3469" s="49" t="s">
        <v>33</v>
      </c>
      <c r="Q3469" s="49">
        <v>7360445</v>
      </c>
      <c r="R3469" s="49">
        <v>32.510452999999998</v>
      </c>
      <c r="S3469" s="49">
        <v>52.540310169999998</v>
      </c>
      <c r="T3469" s="49">
        <v>26.195472578768484</v>
      </c>
      <c r="U3469" s="49" t="s">
        <v>2146</v>
      </c>
      <c r="V3469" s="49">
        <v>0.40628822170719731</v>
      </c>
      <c r="W3469" s="49">
        <v>1.4636172159581</v>
      </c>
      <c r="X3469" s="49">
        <v>2.8030328200558698</v>
      </c>
      <c r="Y3469" s="49">
        <v>43.290577316265697</v>
      </c>
      <c r="Z3469" s="49">
        <v>0.42787999999999998</v>
      </c>
      <c r="AA3469" s="49">
        <v>144.40234570000001</v>
      </c>
      <c r="AB3469" s="49">
        <v>1.7927415840000001</v>
      </c>
      <c r="AC3469" s="51">
        <v>0.62276563761027282</v>
      </c>
      <c r="AD3469" s="53">
        <v>73604.45</v>
      </c>
      <c r="AE3469" s="51">
        <v>37.456266400559365</v>
      </c>
      <c r="AF3469" s="51">
        <v>99.291766962264859</v>
      </c>
      <c r="AG3469" s="51">
        <v>17.319841488820575</v>
      </c>
      <c r="AH3469" s="51">
        <v>0.23962754593802116</v>
      </c>
      <c r="AI3469" s="51">
        <v>0.17443381277928974</v>
      </c>
      <c r="AJ3469" s="51">
        <v>4.1908088602794429E-2</v>
      </c>
      <c r="AK3469" s="51">
        <v>109.03327524141089</v>
      </c>
      <c r="AL3469" s="51">
        <v>64.734339736666684</v>
      </c>
      <c r="AM3469" s="51">
        <v>153.33221074615514</v>
      </c>
    </row>
    <row r="3470" spans="1:39">
      <c r="A3470" t="s">
        <v>7083</v>
      </c>
      <c r="B3470">
        <v>8</v>
      </c>
      <c r="C3470" t="s">
        <v>7084</v>
      </c>
      <c r="D3470" t="s">
        <v>6153</v>
      </c>
      <c r="E3470" t="s">
        <v>137</v>
      </c>
      <c r="F3470" t="s">
        <v>138</v>
      </c>
      <c r="G3470" t="s">
        <v>139</v>
      </c>
      <c r="H3470" t="s">
        <v>140</v>
      </c>
      <c r="I3470" t="s">
        <v>10</v>
      </c>
      <c r="J3470" t="s">
        <v>6154</v>
      </c>
      <c r="K3470">
        <v>48</v>
      </c>
      <c r="L3470">
        <v>16204631</v>
      </c>
      <c r="M3470" t="s">
        <v>2145</v>
      </c>
      <c r="N3470">
        <v>466</v>
      </c>
      <c r="O3470">
        <v>2762889.5854999851</v>
      </c>
      <c r="P3470" s="49" t="s">
        <v>33</v>
      </c>
      <c r="Q3470" s="49">
        <v>7360445</v>
      </c>
      <c r="R3470" s="49">
        <v>32.510452999999998</v>
      </c>
      <c r="S3470" s="49">
        <v>52.540310169999998</v>
      </c>
      <c r="T3470" s="49">
        <v>26.195472578768484</v>
      </c>
      <c r="U3470" s="49" t="s">
        <v>2146</v>
      </c>
      <c r="V3470" s="49">
        <v>0.40628822170719731</v>
      </c>
      <c r="W3470" s="49">
        <v>1.4636172159581</v>
      </c>
      <c r="X3470" s="49">
        <v>2.8030328200558698</v>
      </c>
      <c r="Y3470" s="49">
        <v>43.290577316265697</v>
      </c>
      <c r="Z3470" s="49">
        <v>0.42787999999999998</v>
      </c>
      <c r="AA3470" s="49">
        <v>144.40234570000001</v>
      </c>
      <c r="AB3470" s="49">
        <v>1.7927415840000001</v>
      </c>
      <c r="AC3470" s="51">
        <v>0.62276563761027282</v>
      </c>
      <c r="AD3470" s="53">
        <v>73604.45</v>
      </c>
      <c r="AE3470" s="51">
        <v>37.536991112629536</v>
      </c>
      <c r="AF3470" s="51">
        <v>99.505757839338713</v>
      </c>
      <c r="AG3470" s="51">
        <v>17.371105974716141</v>
      </c>
      <c r="AH3470" s="51">
        <v>0.23956388513643262</v>
      </c>
      <c r="AI3470" s="51">
        <v>0.17457387745102554</v>
      </c>
      <c r="AJ3470" s="51">
        <v>4.1908088602794429E-2</v>
      </c>
      <c r="AK3470" s="51">
        <v>109.12082541108065</v>
      </c>
      <c r="AL3470" s="51">
        <v>64.786319303591142</v>
      </c>
      <c r="AM3470" s="51">
        <v>153.45533151857015</v>
      </c>
    </row>
    <row r="3471" spans="1:39">
      <c r="A3471" t="s">
        <v>7085</v>
      </c>
      <c r="B3471">
        <v>8</v>
      </c>
      <c r="C3471" t="s">
        <v>7086</v>
      </c>
      <c r="D3471" t="s">
        <v>6153</v>
      </c>
      <c r="E3471" t="s">
        <v>137</v>
      </c>
      <c r="F3471" t="s">
        <v>138</v>
      </c>
      <c r="G3471" t="s">
        <v>139</v>
      </c>
      <c r="H3471" t="s">
        <v>140</v>
      </c>
      <c r="I3471" t="s">
        <v>10</v>
      </c>
      <c r="J3471" t="s">
        <v>6154</v>
      </c>
      <c r="K3471">
        <v>48</v>
      </c>
      <c r="L3471">
        <v>16204631</v>
      </c>
      <c r="M3471" t="s">
        <v>2145</v>
      </c>
      <c r="N3471">
        <v>467</v>
      </c>
      <c r="O3471">
        <v>2768831.2835333184</v>
      </c>
      <c r="P3471" s="49" t="s">
        <v>33</v>
      </c>
      <c r="Q3471" s="49">
        <v>7360445</v>
      </c>
      <c r="R3471" s="49">
        <v>32.510452999999998</v>
      </c>
      <c r="S3471" s="49">
        <v>52.540310169999998</v>
      </c>
      <c r="T3471" s="49">
        <v>26.195472578768484</v>
      </c>
      <c r="U3471" s="49" t="s">
        <v>2146</v>
      </c>
      <c r="V3471" s="49">
        <v>0.40628822170719731</v>
      </c>
      <c r="W3471" s="49">
        <v>1.4636172159581</v>
      </c>
      <c r="X3471" s="49">
        <v>2.8030328200558698</v>
      </c>
      <c r="Y3471" s="49">
        <v>43.290577316265697</v>
      </c>
      <c r="Z3471" s="49">
        <v>0.42787999999999998</v>
      </c>
      <c r="AA3471" s="49">
        <v>144.40234570000001</v>
      </c>
      <c r="AB3471" s="49">
        <v>1.7927415840000001</v>
      </c>
      <c r="AC3471" s="51">
        <v>0.62276563761027282</v>
      </c>
      <c r="AD3471" s="53">
        <v>73604.45</v>
      </c>
      <c r="AE3471" s="51">
        <v>37.617715824699708</v>
      </c>
      <c r="AF3471" s="51">
        <v>99.719748716412568</v>
      </c>
      <c r="AG3471" s="51">
        <v>17.42235648027027</v>
      </c>
      <c r="AH3471" s="51">
        <v>0.23949855365302178</v>
      </c>
      <c r="AI3471" s="51">
        <v>0.17471320079051481</v>
      </c>
      <c r="AJ3471" s="51">
        <v>4.1908088602794429E-2</v>
      </c>
      <c r="AK3471" s="51">
        <v>109.20791219649252</v>
      </c>
      <c r="AL3471" s="51">
        <v>64.838023753823833</v>
      </c>
      <c r="AM3471" s="51">
        <v>153.57780063916121</v>
      </c>
    </row>
    <row r="3472" spans="1:39">
      <c r="A3472" t="s">
        <v>7087</v>
      </c>
      <c r="B3472">
        <v>8</v>
      </c>
      <c r="C3472" t="s">
        <v>7088</v>
      </c>
      <c r="D3472" t="s">
        <v>6153</v>
      </c>
      <c r="E3472" t="s">
        <v>137</v>
      </c>
      <c r="F3472" t="s">
        <v>138</v>
      </c>
      <c r="G3472" t="s">
        <v>139</v>
      </c>
      <c r="H3472" t="s">
        <v>140</v>
      </c>
      <c r="I3472" t="s">
        <v>10</v>
      </c>
      <c r="J3472" t="s">
        <v>6154</v>
      </c>
      <c r="K3472">
        <v>48</v>
      </c>
      <c r="L3472">
        <v>16204631</v>
      </c>
      <c r="M3472" t="s">
        <v>2145</v>
      </c>
      <c r="N3472">
        <v>468</v>
      </c>
      <c r="O3472">
        <v>2774772.9815666517</v>
      </c>
      <c r="P3472" s="49" t="s">
        <v>33</v>
      </c>
      <c r="Q3472" s="49">
        <v>7360445</v>
      </c>
      <c r="R3472" s="49">
        <v>32.510452999999998</v>
      </c>
      <c r="S3472" s="49">
        <v>52.540310169999998</v>
      </c>
      <c r="T3472" s="49">
        <v>26.195472578768484</v>
      </c>
      <c r="U3472" s="49" t="s">
        <v>2146</v>
      </c>
      <c r="V3472" s="49">
        <v>0.40628822170719731</v>
      </c>
      <c r="W3472" s="49">
        <v>1.4636172159581</v>
      </c>
      <c r="X3472" s="49">
        <v>2.8030328200558698</v>
      </c>
      <c r="Y3472" s="49">
        <v>43.290577316265697</v>
      </c>
      <c r="Z3472" s="49">
        <v>0.42787999999999998</v>
      </c>
      <c r="AA3472" s="49">
        <v>144.40234570000001</v>
      </c>
      <c r="AB3472" s="49">
        <v>1.7927415840000001</v>
      </c>
      <c r="AC3472" s="51">
        <v>0.62276563761027282</v>
      </c>
      <c r="AD3472" s="53">
        <v>73604.45</v>
      </c>
      <c r="AE3472" s="51">
        <v>37.69844053676988</v>
      </c>
      <c r="AF3472" s="51">
        <v>99.933739593486408</v>
      </c>
      <c r="AG3472" s="51">
        <v>17.473592649151701</v>
      </c>
      <c r="AH3472" s="51">
        <v>0.2394315569992792</v>
      </c>
      <c r="AI3472" s="51">
        <v>0.17485178399438797</v>
      </c>
      <c r="AJ3472" s="51">
        <v>4.1908088602794429E-2</v>
      </c>
      <c r="AK3472" s="51">
        <v>109.29453634562385</v>
      </c>
      <c r="AL3472" s="51">
        <v>64.8894535314477</v>
      </c>
      <c r="AM3472" s="51">
        <v>153.69961915980002</v>
      </c>
    </row>
    <row r="3473" spans="1:39">
      <c r="A3473" t="s">
        <v>7089</v>
      </c>
      <c r="B3473">
        <v>8</v>
      </c>
      <c r="C3473" t="s">
        <v>7090</v>
      </c>
      <c r="D3473" t="s">
        <v>6153</v>
      </c>
      <c r="E3473" t="s">
        <v>137</v>
      </c>
      <c r="F3473" t="s">
        <v>138</v>
      </c>
      <c r="G3473" t="s">
        <v>139</v>
      </c>
      <c r="H3473" t="s">
        <v>140</v>
      </c>
      <c r="I3473" t="s">
        <v>10</v>
      </c>
      <c r="J3473" t="s">
        <v>6154</v>
      </c>
      <c r="K3473">
        <v>48</v>
      </c>
      <c r="L3473">
        <v>16204631</v>
      </c>
      <c r="M3473" t="s">
        <v>2145</v>
      </c>
      <c r="N3473">
        <v>469</v>
      </c>
      <c r="O3473">
        <v>2780714.679599985</v>
      </c>
      <c r="P3473" s="49" t="s">
        <v>33</v>
      </c>
      <c r="Q3473" s="49">
        <v>7360445</v>
      </c>
      <c r="R3473" s="49">
        <v>32.510452999999998</v>
      </c>
      <c r="S3473" s="49">
        <v>52.540310169999998</v>
      </c>
      <c r="T3473" s="49">
        <v>26.195472578768484</v>
      </c>
      <c r="U3473" s="49" t="s">
        <v>2146</v>
      </c>
      <c r="V3473" s="49">
        <v>0.40628822170719731</v>
      </c>
      <c r="W3473" s="49">
        <v>1.4636172159581</v>
      </c>
      <c r="X3473" s="49">
        <v>2.8030328200558698</v>
      </c>
      <c r="Y3473" s="49">
        <v>43.290577316265697</v>
      </c>
      <c r="Z3473" s="49">
        <v>0.42787999999999998</v>
      </c>
      <c r="AA3473" s="49">
        <v>144.40234570000001</v>
      </c>
      <c r="AB3473" s="49">
        <v>1.7927415840000001</v>
      </c>
      <c r="AC3473" s="51">
        <v>0.62276563761027282</v>
      </c>
      <c r="AD3473" s="53">
        <v>73604.45</v>
      </c>
      <c r="AE3473" s="51">
        <v>37.779165248840052</v>
      </c>
      <c r="AF3473" s="51">
        <v>100.14773047056026</v>
      </c>
      <c r="AG3473" s="51">
        <v>17.524814126209701</v>
      </c>
      <c r="AH3473" s="51">
        <v>0.23936290069189345</v>
      </c>
      <c r="AI3473" s="51">
        <v>0.17498962826083564</v>
      </c>
      <c r="AJ3473" s="51">
        <v>4.1908088602794429E-2</v>
      </c>
      <c r="AK3473" s="51">
        <v>109.38069860742716</v>
      </c>
      <c r="AL3473" s="51">
        <v>64.940609081124663</v>
      </c>
      <c r="AM3473" s="51">
        <v>153.82078813372968</v>
      </c>
    </row>
    <row r="3474" spans="1:39">
      <c r="A3474" t="s">
        <v>7091</v>
      </c>
      <c r="B3474">
        <v>8</v>
      </c>
      <c r="C3474" t="s">
        <v>7092</v>
      </c>
      <c r="D3474" t="s">
        <v>6153</v>
      </c>
      <c r="E3474" t="s">
        <v>137</v>
      </c>
      <c r="F3474" t="s">
        <v>138</v>
      </c>
      <c r="G3474" t="s">
        <v>139</v>
      </c>
      <c r="H3474" t="s">
        <v>140</v>
      </c>
      <c r="I3474" t="s">
        <v>10</v>
      </c>
      <c r="J3474" t="s">
        <v>6154</v>
      </c>
      <c r="K3474">
        <v>48</v>
      </c>
      <c r="L3474">
        <v>16204631</v>
      </c>
      <c r="M3474" t="s">
        <v>2145</v>
      </c>
      <c r="N3474">
        <v>470</v>
      </c>
      <c r="O3474">
        <v>2786656.3776333183</v>
      </c>
      <c r="P3474" s="49" t="s">
        <v>33</v>
      </c>
      <c r="Q3474" s="49">
        <v>7360445</v>
      </c>
      <c r="R3474" s="49">
        <v>32.510452999999998</v>
      </c>
      <c r="S3474" s="49">
        <v>52.540310169999998</v>
      </c>
      <c r="T3474" s="49">
        <v>26.195472578768484</v>
      </c>
      <c r="U3474" s="49" t="s">
        <v>2146</v>
      </c>
      <c r="V3474" s="49">
        <v>0.40628822170719731</v>
      </c>
      <c r="W3474" s="49">
        <v>1.4636172159581</v>
      </c>
      <c r="X3474" s="49">
        <v>2.8030328200558698</v>
      </c>
      <c r="Y3474" s="49">
        <v>43.290577316265697</v>
      </c>
      <c r="Z3474" s="49">
        <v>0.42787999999999998</v>
      </c>
      <c r="AA3474" s="49">
        <v>144.40234570000001</v>
      </c>
      <c r="AB3474" s="49">
        <v>1.7927415840000001</v>
      </c>
      <c r="AC3474" s="51">
        <v>0.62276563761027282</v>
      </c>
      <c r="AD3474" s="53">
        <v>73604.45</v>
      </c>
      <c r="AE3474" s="51">
        <v>37.859889960910223</v>
      </c>
      <c r="AF3474" s="51">
        <v>100.3617213476341</v>
      </c>
      <c r="AG3474" s="51">
        <v>17.576020557475044</v>
      </c>
      <c r="AH3474" s="51">
        <v>0.23929259025221339</v>
      </c>
      <c r="AI3474" s="51">
        <v>0.17512673478960189</v>
      </c>
      <c r="AJ3474" s="51">
        <v>4.1908088602794429E-2</v>
      </c>
      <c r="AK3474" s="51">
        <v>109.46639973182602</v>
      </c>
      <c r="AL3474" s="51">
        <v>64.991490848093207</v>
      </c>
      <c r="AM3474" s="51">
        <v>153.94130861555885</v>
      </c>
    </row>
    <row r="3475" spans="1:39">
      <c r="A3475" t="s">
        <v>7093</v>
      </c>
      <c r="B3475">
        <v>8</v>
      </c>
      <c r="C3475" t="s">
        <v>7094</v>
      </c>
      <c r="D3475" t="s">
        <v>6153</v>
      </c>
      <c r="E3475" t="s">
        <v>137</v>
      </c>
      <c r="F3475" t="s">
        <v>138</v>
      </c>
      <c r="G3475" t="s">
        <v>139</v>
      </c>
      <c r="H3475" t="s">
        <v>140</v>
      </c>
      <c r="I3475" t="s">
        <v>10</v>
      </c>
      <c r="J3475" t="s">
        <v>6154</v>
      </c>
      <c r="K3475">
        <v>48</v>
      </c>
      <c r="L3475">
        <v>16204631</v>
      </c>
      <c r="M3475" t="s">
        <v>2145</v>
      </c>
      <c r="N3475">
        <v>471</v>
      </c>
      <c r="O3475">
        <v>2792598.0756666516</v>
      </c>
      <c r="P3475" s="49" t="s">
        <v>33</v>
      </c>
      <c r="Q3475" s="49">
        <v>7360445</v>
      </c>
      <c r="R3475" s="49">
        <v>32.510452999999998</v>
      </c>
      <c r="S3475" s="49">
        <v>52.540310169999998</v>
      </c>
      <c r="T3475" s="49">
        <v>26.195472578768484</v>
      </c>
      <c r="U3475" s="49" t="s">
        <v>2146</v>
      </c>
      <c r="V3475" s="49">
        <v>0.40628822170719731</v>
      </c>
      <c r="W3475" s="49">
        <v>1.4636172159581</v>
      </c>
      <c r="X3475" s="49">
        <v>2.8030328200558698</v>
      </c>
      <c r="Y3475" s="49">
        <v>43.290577316265697</v>
      </c>
      <c r="Z3475" s="49">
        <v>0.42787999999999998</v>
      </c>
      <c r="AA3475" s="49">
        <v>144.40234570000001</v>
      </c>
      <c r="AB3475" s="49">
        <v>1.7927415840000001</v>
      </c>
      <c r="AC3475" s="51">
        <v>0.62276563761027282</v>
      </c>
      <c r="AD3475" s="53">
        <v>73604.45</v>
      </c>
      <c r="AE3475" s="51">
        <v>37.940614672980395</v>
      </c>
      <c r="AF3475" s="51">
        <v>100.57571222470796</v>
      </c>
      <c r="AG3475" s="51">
        <v>17.627211590161103</v>
      </c>
      <c r="AH3475" s="51">
        <v>0.23922063120659073</v>
      </c>
      <c r="AI3475" s="51">
        <v>0.17526310478197846</v>
      </c>
      <c r="AJ3475" s="51">
        <v>4.1908088602794429E-2</v>
      </c>
      <c r="AK3475" s="51">
        <v>109.55164046971137</v>
      </c>
      <c r="AL3475" s="51">
        <v>65.04209927816612</v>
      </c>
      <c r="AM3475" s="51">
        <v>154.06118166125665</v>
      </c>
    </row>
    <row r="3476" spans="1:39">
      <c r="A3476" t="s">
        <v>7095</v>
      </c>
      <c r="B3476">
        <v>8</v>
      </c>
      <c r="C3476" t="s">
        <v>7096</v>
      </c>
      <c r="D3476" t="s">
        <v>6153</v>
      </c>
      <c r="E3476" t="s">
        <v>137</v>
      </c>
      <c r="F3476" t="s">
        <v>138</v>
      </c>
      <c r="G3476" t="s">
        <v>139</v>
      </c>
      <c r="H3476" t="s">
        <v>140</v>
      </c>
      <c r="I3476" t="s">
        <v>10</v>
      </c>
      <c r="J3476" t="s">
        <v>6154</v>
      </c>
      <c r="K3476">
        <v>48</v>
      </c>
      <c r="L3476">
        <v>16204631</v>
      </c>
      <c r="M3476" t="s">
        <v>2145</v>
      </c>
      <c r="N3476">
        <v>472</v>
      </c>
      <c r="O3476">
        <v>2798539.7736999849</v>
      </c>
      <c r="P3476" s="49" t="s">
        <v>33</v>
      </c>
      <c r="Q3476" s="49">
        <v>7360445</v>
      </c>
      <c r="R3476" s="49">
        <v>32.510452999999998</v>
      </c>
      <c r="S3476" s="49">
        <v>52.540310169999998</v>
      </c>
      <c r="T3476" s="49">
        <v>26.195472578768484</v>
      </c>
      <c r="U3476" s="49" t="s">
        <v>2146</v>
      </c>
      <c r="V3476" s="49">
        <v>0.40628822170719731</v>
      </c>
      <c r="W3476" s="49">
        <v>1.4636172159581</v>
      </c>
      <c r="X3476" s="49">
        <v>2.8030328200558698</v>
      </c>
      <c r="Y3476" s="49">
        <v>43.290577316265697</v>
      </c>
      <c r="Z3476" s="49">
        <v>0.42787999999999998</v>
      </c>
      <c r="AA3476" s="49">
        <v>144.40234570000001</v>
      </c>
      <c r="AB3476" s="49">
        <v>1.7927415840000001</v>
      </c>
      <c r="AC3476" s="51">
        <v>0.62276563761027282</v>
      </c>
      <c r="AD3476" s="53">
        <v>73604.45</v>
      </c>
      <c r="AE3476" s="51">
        <v>38.021339385050567</v>
      </c>
      <c r="AF3476" s="51">
        <v>100.7897031017818</v>
      </c>
      <c r="AG3476" s="51">
        <v>17.678386872664806</v>
      </c>
      <c r="AH3476" s="51">
        <v>0.23914702908593716</v>
      </c>
      <c r="AI3476" s="51">
        <v>0.1753987394407979</v>
      </c>
      <c r="AJ3476" s="51">
        <v>4.1908088602794429E-2</v>
      </c>
      <c r="AK3476" s="51">
        <v>109.63642157293731</v>
      </c>
      <c r="AL3476" s="51">
        <v>65.092434817728005</v>
      </c>
      <c r="AM3476" s="51">
        <v>154.18040832814663</v>
      </c>
    </row>
    <row r="3477" spans="1:39">
      <c r="A3477" t="s">
        <v>7097</v>
      </c>
      <c r="B3477">
        <v>8</v>
      </c>
      <c r="C3477" t="s">
        <v>7098</v>
      </c>
      <c r="D3477" t="s">
        <v>6153</v>
      </c>
      <c r="E3477" t="s">
        <v>137</v>
      </c>
      <c r="F3477" t="s">
        <v>138</v>
      </c>
      <c r="G3477" t="s">
        <v>139</v>
      </c>
      <c r="H3477" t="s">
        <v>140</v>
      </c>
      <c r="I3477" t="s">
        <v>10</v>
      </c>
      <c r="J3477" t="s">
        <v>6154</v>
      </c>
      <c r="K3477">
        <v>48</v>
      </c>
      <c r="L3477">
        <v>16204631</v>
      </c>
      <c r="M3477" t="s">
        <v>2145</v>
      </c>
      <c r="N3477">
        <v>473</v>
      </c>
      <c r="O3477">
        <v>2804481.4717333182</v>
      </c>
      <c r="P3477" s="49" t="s">
        <v>33</v>
      </c>
      <c r="Q3477" s="49">
        <v>7360445</v>
      </c>
      <c r="R3477" s="49">
        <v>32.510452999999998</v>
      </c>
      <c r="S3477" s="49">
        <v>52.540310169999998</v>
      </c>
      <c r="T3477" s="49">
        <v>26.195472578768484</v>
      </c>
      <c r="U3477" s="49" t="s">
        <v>2146</v>
      </c>
      <c r="V3477" s="49">
        <v>0.40628822170719731</v>
      </c>
      <c r="W3477" s="49">
        <v>1.4636172159581</v>
      </c>
      <c r="X3477" s="49">
        <v>2.8030328200558698</v>
      </c>
      <c r="Y3477" s="49">
        <v>43.290577316265697</v>
      </c>
      <c r="Z3477" s="49">
        <v>0.42787999999999998</v>
      </c>
      <c r="AA3477" s="49">
        <v>144.40234570000001</v>
      </c>
      <c r="AB3477" s="49">
        <v>1.7927415840000001</v>
      </c>
      <c r="AC3477" s="51">
        <v>0.62276563761027282</v>
      </c>
      <c r="AD3477" s="53">
        <v>73604.45</v>
      </c>
      <c r="AE3477" s="51">
        <v>38.102064097120738</v>
      </c>
      <c r="AF3477" s="51">
        <v>101.00369397885565</v>
      </c>
      <c r="AG3477" s="51">
        <v>17.729546054567663</v>
      </c>
      <c r="AH3477" s="51">
        <v>0.23907178942586843</v>
      </c>
      <c r="AI3477" s="51">
        <v>0.17553363997042729</v>
      </c>
      <c r="AJ3477" s="51">
        <v>4.1908088602794429E-2</v>
      </c>
      <c r="AK3477" s="51">
        <v>109.72074379431709</v>
      </c>
      <c r="AL3477" s="51">
        <v>65.142497913732996</v>
      </c>
      <c r="AM3477" s="51">
        <v>154.29898967490121</v>
      </c>
    </row>
    <row r="3478" spans="1:39">
      <c r="A3478" t="s">
        <v>7099</v>
      </c>
      <c r="B3478">
        <v>8</v>
      </c>
      <c r="C3478" t="s">
        <v>7100</v>
      </c>
      <c r="D3478" t="s">
        <v>6153</v>
      </c>
      <c r="E3478" t="s">
        <v>137</v>
      </c>
      <c r="F3478" t="s">
        <v>138</v>
      </c>
      <c r="G3478" t="s">
        <v>139</v>
      </c>
      <c r="H3478" t="s">
        <v>140</v>
      </c>
      <c r="I3478" t="s">
        <v>10</v>
      </c>
      <c r="J3478" t="s">
        <v>6154</v>
      </c>
      <c r="K3478">
        <v>48</v>
      </c>
      <c r="L3478">
        <v>16204631</v>
      </c>
      <c r="M3478" t="s">
        <v>2145</v>
      </c>
      <c r="N3478">
        <v>474</v>
      </c>
      <c r="O3478">
        <v>2810423.1697666515</v>
      </c>
      <c r="P3478" s="49" t="s">
        <v>33</v>
      </c>
      <c r="Q3478" s="49">
        <v>7360445</v>
      </c>
      <c r="R3478" s="49">
        <v>32.510452999999998</v>
      </c>
      <c r="S3478" s="49">
        <v>52.540310169999998</v>
      </c>
      <c r="T3478" s="49">
        <v>26.195472578768484</v>
      </c>
      <c r="U3478" s="49" t="s">
        <v>2146</v>
      </c>
      <c r="V3478" s="49">
        <v>0.40628822170719731</v>
      </c>
      <c r="W3478" s="49">
        <v>1.4636172159581</v>
      </c>
      <c r="X3478" s="49">
        <v>2.8030328200558698</v>
      </c>
      <c r="Y3478" s="49">
        <v>43.290577316265697</v>
      </c>
      <c r="Z3478" s="49">
        <v>0.42787999999999998</v>
      </c>
      <c r="AA3478" s="49">
        <v>144.40234570000001</v>
      </c>
      <c r="AB3478" s="49">
        <v>1.7927415840000001</v>
      </c>
      <c r="AC3478" s="51">
        <v>0.62276563761027282</v>
      </c>
      <c r="AD3478" s="53">
        <v>73604.45</v>
      </c>
      <c r="AE3478" s="51">
        <v>38.182788809190903</v>
      </c>
      <c r="AF3478" s="51">
        <v>101.21768485592948</v>
      </c>
      <c r="AG3478" s="51">
        <v>17.780688786636709</v>
      </c>
      <c r="AH3478" s="51">
        <v>0.23899491776652623</v>
      </c>
      <c r="AI3478" s="51">
        <v>0.17566780757676154</v>
      </c>
      <c r="AJ3478" s="51">
        <v>4.1908088602794429E-2</v>
      </c>
      <c r="AK3478" s="51">
        <v>109.80460788761896</v>
      </c>
      <c r="AL3478" s="51">
        <v>65.192289013702165</v>
      </c>
      <c r="AM3478" s="51">
        <v>154.41692676153576</v>
      </c>
    </row>
    <row r="3479" spans="1:39">
      <c r="A3479" t="s">
        <v>7101</v>
      </c>
      <c r="B3479">
        <v>8</v>
      </c>
      <c r="C3479" t="s">
        <v>7102</v>
      </c>
      <c r="D3479" t="s">
        <v>6153</v>
      </c>
      <c r="E3479" t="s">
        <v>137</v>
      </c>
      <c r="F3479" t="s">
        <v>138</v>
      </c>
      <c r="G3479" t="s">
        <v>139</v>
      </c>
      <c r="H3479" t="s">
        <v>140</v>
      </c>
      <c r="I3479" t="s">
        <v>10</v>
      </c>
      <c r="J3479" t="s">
        <v>6154</v>
      </c>
      <c r="K3479">
        <v>48</v>
      </c>
      <c r="L3479">
        <v>16204631</v>
      </c>
      <c r="M3479" t="s">
        <v>2145</v>
      </c>
      <c r="N3479">
        <v>475</v>
      </c>
      <c r="O3479">
        <v>2816364.8677999848</v>
      </c>
      <c r="P3479" s="49" t="s">
        <v>33</v>
      </c>
      <c r="Q3479" s="49">
        <v>7360445</v>
      </c>
      <c r="R3479" s="49">
        <v>32.510452999999998</v>
      </c>
      <c r="S3479" s="49">
        <v>52.540310169999998</v>
      </c>
      <c r="T3479" s="49">
        <v>26.195472578768484</v>
      </c>
      <c r="U3479" s="49" t="s">
        <v>2146</v>
      </c>
      <c r="V3479" s="49">
        <v>0.40628822170719731</v>
      </c>
      <c r="W3479" s="49">
        <v>1.4636172159581</v>
      </c>
      <c r="X3479" s="49">
        <v>2.8030328200558698</v>
      </c>
      <c r="Y3479" s="49">
        <v>43.290577316265697</v>
      </c>
      <c r="Z3479" s="49">
        <v>0.42787999999999998</v>
      </c>
      <c r="AA3479" s="49">
        <v>144.40234570000001</v>
      </c>
      <c r="AB3479" s="49">
        <v>1.7927415840000001</v>
      </c>
      <c r="AC3479" s="51">
        <v>0.62276563761027282</v>
      </c>
      <c r="AD3479" s="53">
        <v>73604.45</v>
      </c>
      <c r="AE3479" s="51">
        <v>38.263513521261075</v>
      </c>
      <c r="AF3479" s="51">
        <v>101.43167573300333</v>
      </c>
      <c r="AG3479" s="51">
        <v>17.831814720825498</v>
      </c>
      <c r="AH3479" s="51">
        <v>0.238916419652527</v>
      </c>
      <c r="AI3479" s="51">
        <v>0.17580124346721673</v>
      </c>
      <c r="AJ3479" s="51">
        <v>4.1908088602794429E-2</v>
      </c>
      <c r="AK3479" s="51">
        <v>109.88801460756203</v>
      </c>
      <c r="AL3479" s="51">
        <v>65.241808565721129</v>
      </c>
      <c r="AM3479" s="51">
        <v>154.53422064940295</v>
      </c>
    </row>
    <row r="3480" spans="1:39">
      <c r="A3480" t="s">
        <v>7103</v>
      </c>
      <c r="B3480">
        <v>8</v>
      </c>
      <c r="C3480" t="s">
        <v>7104</v>
      </c>
      <c r="D3480" t="s">
        <v>6153</v>
      </c>
      <c r="E3480" t="s">
        <v>137</v>
      </c>
      <c r="F3480" t="s">
        <v>138</v>
      </c>
      <c r="G3480" t="s">
        <v>139</v>
      </c>
      <c r="H3480" t="s">
        <v>140</v>
      </c>
      <c r="I3480" t="s">
        <v>10</v>
      </c>
      <c r="J3480" t="s">
        <v>6154</v>
      </c>
      <c r="K3480">
        <v>48</v>
      </c>
      <c r="L3480">
        <v>16204631</v>
      </c>
      <c r="M3480" t="s">
        <v>2145</v>
      </c>
      <c r="N3480">
        <v>476</v>
      </c>
      <c r="O3480">
        <v>2822306.565833318</v>
      </c>
      <c r="P3480" s="49" t="s">
        <v>33</v>
      </c>
      <c r="Q3480" s="49">
        <v>7360445</v>
      </c>
      <c r="R3480" s="49">
        <v>32.510452999999998</v>
      </c>
      <c r="S3480" s="49">
        <v>52.540310169999998</v>
      </c>
      <c r="T3480" s="49">
        <v>26.195472578768484</v>
      </c>
      <c r="U3480" s="49" t="s">
        <v>2146</v>
      </c>
      <c r="V3480" s="49">
        <v>0.40628822170719731</v>
      </c>
      <c r="W3480" s="49">
        <v>1.4636172159581</v>
      </c>
      <c r="X3480" s="49">
        <v>2.8030328200558698</v>
      </c>
      <c r="Y3480" s="49">
        <v>43.290577316265697</v>
      </c>
      <c r="Z3480" s="49">
        <v>0.42787999999999998</v>
      </c>
      <c r="AA3480" s="49">
        <v>144.40234570000001</v>
      </c>
      <c r="AB3480" s="49">
        <v>1.7927415840000001</v>
      </c>
      <c r="AC3480" s="51">
        <v>0.62276563761027282</v>
      </c>
      <c r="AD3480" s="53">
        <v>73604.45</v>
      </c>
      <c r="AE3480" s="51">
        <v>38.344238233331247</v>
      </c>
      <c r="AF3480" s="51">
        <v>101.64566661007717</v>
      </c>
      <c r="AG3480" s="51">
        <v>17.882923510274988</v>
      </c>
      <c r="AH3480" s="51">
        <v>0.23883630063282665</v>
      </c>
      <c r="AI3480" s="51">
        <v>0.17593394885072328</v>
      </c>
      <c r="AJ3480" s="51">
        <v>4.1908088602794429E-2</v>
      </c>
      <c r="AK3480" s="51">
        <v>109.97096470981195</v>
      </c>
      <c r="AL3480" s="51">
        <v>65.291057018437499</v>
      </c>
      <c r="AM3480" s="51">
        <v>154.65087240118643</v>
      </c>
    </row>
    <row r="3481" spans="1:39">
      <c r="A3481" t="s">
        <v>7105</v>
      </c>
      <c r="B3481">
        <v>8</v>
      </c>
      <c r="C3481" t="s">
        <v>7106</v>
      </c>
      <c r="D3481" t="s">
        <v>6153</v>
      </c>
      <c r="E3481" t="s">
        <v>137</v>
      </c>
      <c r="F3481" t="s">
        <v>138</v>
      </c>
      <c r="G3481" t="s">
        <v>139</v>
      </c>
      <c r="H3481" t="s">
        <v>140</v>
      </c>
      <c r="I3481" t="s">
        <v>10</v>
      </c>
      <c r="J3481" t="s">
        <v>6154</v>
      </c>
      <c r="K3481">
        <v>48</v>
      </c>
      <c r="L3481">
        <v>16204631</v>
      </c>
      <c r="M3481" t="s">
        <v>2145</v>
      </c>
      <c r="N3481">
        <v>477</v>
      </c>
      <c r="O3481">
        <v>2828248.2638666513</v>
      </c>
      <c r="P3481" s="49" t="s">
        <v>33</v>
      </c>
      <c r="Q3481" s="49">
        <v>7360445</v>
      </c>
      <c r="R3481" s="49">
        <v>32.510452999999998</v>
      </c>
      <c r="S3481" s="49">
        <v>52.540310169999998</v>
      </c>
      <c r="T3481" s="49">
        <v>26.195472578768484</v>
      </c>
      <c r="U3481" s="49" t="s">
        <v>2146</v>
      </c>
      <c r="V3481" s="49">
        <v>0.40628822170719731</v>
      </c>
      <c r="W3481" s="49">
        <v>1.4636172159581</v>
      </c>
      <c r="X3481" s="49">
        <v>2.8030328200558698</v>
      </c>
      <c r="Y3481" s="49">
        <v>43.290577316265697</v>
      </c>
      <c r="Z3481" s="49">
        <v>0.42787999999999998</v>
      </c>
      <c r="AA3481" s="49">
        <v>144.40234570000001</v>
      </c>
      <c r="AB3481" s="49">
        <v>1.7927415840000001</v>
      </c>
      <c r="AC3481" s="51">
        <v>0.62276563761027282</v>
      </c>
      <c r="AD3481" s="53">
        <v>73604.45</v>
      </c>
      <c r="AE3481" s="51">
        <v>38.424962945401418</v>
      </c>
      <c r="AF3481" s="51">
        <v>101.85965748715103</v>
      </c>
      <c r="AG3481" s="51">
        <v>17.93401480931449</v>
      </c>
      <c r="AH3481" s="51">
        <v>0.23875456626064012</v>
      </c>
      <c r="AI3481" s="51">
        <v>0.17606592493771892</v>
      </c>
      <c r="AJ3481" s="51">
        <v>4.1908088602794429E-2</v>
      </c>
      <c r="AK3481" s="51">
        <v>110.05345895097658</v>
      </c>
      <c r="AL3481" s="51">
        <v>65.340034821058268</v>
      </c>
      <c r="AM3481" s="51">
        <v>154.7668830808949</v>
      </c>
    </row>
    <row r="3482" spans="1:39">
      <c r="A3482" t="s">
        <v>7107</v>
      </c>
      <c r="B3482">
        <v>8</v>
      </c>
      <c r="C3482" t="s">
        <v>7108</v>
      </c>
      <c r="D3482" t="s">
        <v>6153</v>
      </c>
      <c r="E3482" t="s">
        <v>137</v>
      </c>
      <c r="F3482" t="s">
        <v>138</v>
      </c>
      <c r="G3482" t="s">
        <v>139</v>
      </c>
      <c r="H3482" t="s">
        <v>140</v>
      </c>
      <c r="I3482" t="s">
        <v>10</v>
      </c>
      <c r="J3482" t="s">
        <v>6154</v>
      </c>
      <c r="K3482">
        <v>48</v>
      </c>
      <c r="L3482">
        <v>16204631</v>
      </c>
      <c r="M3482" t="s">
        <v>2145</v>
      </c>
      <c r="N3482">
        <v>478</v>
      </c>
      <c r="O3482">
        <v>2834189.9618999846</v>
      </c>
      <c r="P3482" s="49" t="s">
        <v>33</v>
      </c>
      <c r="Q3482" s="49">
        <v>7360445</v>
      </c>
      <c r="R3482" s="49">
        <v>32.510452999999998</v>
      </c>
      <c r="S3482" s="49">
        <v>52.540310169999998</v>
      </c>
      <c r="T3482" s="49">
        <v>26.195472578768484</v>
      </c>
      <c r="U3482" s="49" t="s">
        <v>2146</v>
      </c>
      <c r="V3482" s="49">
        <v>0.40628822170719731</v>
      </c>
      <c r="W3482" s="49">
        <v>1.4636172159581</v>
      </c>
      <c r="X3482" s="49">
        <v>2.8030328200558698</v>
      </c>
      <c r="Y3482" s="49">
        <v>43.290577316265697</v>
      </c>
      <c r="Z3482" s="49">
        <v>0.42787999999999998</v>
      </c>
      <c r="AA3482" s="49">
        <v>144.40234570000001</v>
      </c>
      <c r="AB3482" s="49">
        <v>1.7927415840000001</v>
      </c>
      <c r="AC3482" s="51">
        <v>0.62276563761027282</v>
      </c>
      <c r="AD3482" s="53">
        <v>73604.45</v>
      </c>
      <c r="AE3482" s="51">
        <v>38.50568765747159</v>
      </c>
      <c r="AF3482" s="51">
        <v>102.07364836422488</v>
      </c>
      <c r="AG3482" s="51">
        <v>17.985088273462555</v>
      </c>
      <c r="AH3482" s="51">
        <v>0.23867122209344313</v>
      </c>
      <c r="AI3482" s="51">
        <v>0.17619717294014181</v>
      </c>
      <c r="AJ3482" s="51">
        <v>4.1908088602794429E-2</v>
      </c>
      <c r="AK3482" s="51">
        <v>110.13549808860162</v>
      </c>
      <c r="AL3482" s="51">
        <v>65.388742423347239</v>
      </c>
      <c r="AM3482" s="51">
        <v>154.88225375385602</v>
      </c>
    </row>
    <row r="3483" spans="1:39">
      <c r="A3483" t="s">
        <v>7109</v>
      </c>
      <c r="B3483">
        <v>8</v>
      </c>
      <c r="C3483" t="s">
        <v>7110</v>
      </c>
      <c r="D3483" t="s">
        <v>6153</v>
      </c>
      <c r="E3483" t="s">
        <v>137</v>
      </c>
      <c r="F3483" t="s">
        <v>138</v>
      </c>
      <c r="G3483" t="s">
        <v>139</v>
      </c>
      <c r="H3483" t="s">
        <v>140</v>
      </c>
      <c r="I3483" t="s">
        <v>10</v>
      </c>
      <c r="J3483" t="s">
        <v>6154</v>
      </c>
      <c r="K3483">
        <v>48</v>
      </c>
      <c r="L3483">
        <v>16204631</v>
      </c>
      <c r="M3483" t="s">
        <v>2145</v>
      </c>
      <c r="N3483">
        <v>479</v>
      </c>
      <c r="O3483">
        <v>2840131.6599333179</v>
      </c>
      <c r="P3483" s="49" t="s">
        <v>33</v>
      </c>
      <c r="Q3483" s="49">
        <v>7360445</v>
      </c>
      <c r="R3483" s="49">
        <v>32.510452999999998</v>
      </c>
      <c r="S3483" s="49">
        <v>52.540310169999998</v>
      </c>
      <c r="T3483" s="49">
        <v>26.195472578768484</v>
      </c>
      <c r="U3483" s="49" t="s">
        <v>2146</v>
      </c>
      <c r="V3483" s="49">
        <v>0.40628822170719731</v>
      </c>
      <c r="W3483" s="49">
        <v>1.4636172159581</v>
      </c>
      <c r="X3483" s="49">
        <v>2.8030328200558698</v>
      </c>
      <c r="Y3483" s="49">
        <v>43.290577316265697</v>
      </c>
      <c r="Z3483" s="49">
        <v>0.42787999999999998</v>
      </c>
      <c r="AA3483" s="49">
        <v>144.40234570000001</v>
      </c>
      <c r="AB3483" s="49">
        <v>1.7927415840000001</v>
      </c>
      <c r="AC3483" s="51">
        <v>0.62276563761027282</v>
      </c>
      <c r="AD3483" s="53">
        <v>73604.45</v>
      </c>
      <c r="AE3483" s="51">
        <v>38.586412369541762</v>
      </c>
      <c r="AF3483" s="51">
        <v>102.28763924129872</v>
      </c>
      <c r="AG3483" s="51">
        <v>18.036143559427838</v>
      </c>
      <c r="AH3483" s="51">
        <v>0.23858627369271476</v>
      </c>
      <c r="AI3483" s="51">
        <v>0.17632769407142335</v>
      </c>
      <c r="AJ3483" s="51">
        <v>4.1908088602794429E-2</v>
      </c>
      <c r="AK3483" s="51">
        <v>110.21708288116616</v>
      </c>
      <c r="AL3483" s="51">
        <v>65.437180275622381</v>
      </c>
      <c r="AM3483" s="51">
        <v>154.99698548670995</v>
      </c>
    </row>
    <row r="3484" spans="1:39">
      <c r="A3484" t="s">
        <v>7111</v>
      </c>
      <c r="B3484">
        <v>8</v>
      </c>
      <c r="C3484" t="s">
        <v>7112</v>
      </c>
      <c r="D3484" t="s">
        <v>6153</v>
      </c>
      <c r="E3484" t="s">
        <v>137</v>
      </c>
      <c r="F3484" t="s">
        <v>138</v>
      </c>
      <c r="G3484" t="s">
        <v>139</v>
      </c>
      <c r="H3484" t="s">
        <v>140</v>
      </c>
      <c r="I3484" t="s">
        <v>10</v>
      </c>
      <c r="J3484" t="s">
        <v>6154</v>
      </c>
      <c r="K3484">
        <v>48</v>
      </c>
      <c r="L3484">
        <v>16204631</v>
      </c>
      <c r="M3484" t="s">
        <v>2145</v>
      </c>
      <c r="N3484">
        <v>480</v>
      </c>
      <c r="O3484">
        <v>2846073.3579666512</v>
      </c>
      <c r="P3484" s="49" t="s">
        <v>33</v>
      </c>
      <c r="Q3484" s="49">
        <v>7360445</v>
      </c>
      <c r="R3484" s="49">
        <v>32.510452999999998</v>
      </c>
      <c r="S3484" s="49">
        <v>52.540310169999998</v>
      </c>
      <c r="T3484" s="49">
        <v>26.195472578768484</v>
      </c>
      <c r="U3484" s="49" t="s">
        <v>2146</v>
      </c>
      <c r="V3484" s="49">
        <v>0.40628822170719731</v>
      </c>
      <c r="W3484" s="49">
        <v>1.4636172159581</v>
      </c>
      <c r="X3484" s="49">
        <v>2.8030328200558698</v>
      </c>
      <c r="Y3484" s="49">
        <v>43.290577316265697</v>
      </c>
      <c r="Z3484" s="49">
        <v>0.42787999999999998</v>
      </c>
      <c r="AA3484" s="49">
        <v>144.40234570000001</v>
      </c>
      <c r="AB3484" s="49">
        <v>1.7927415840000001</v>
      </c>
      <c r="AC3484" s="51">
        <v>0.62276563761027282</v>
      </c>
      <c r="AD3484" s="53">
        <v>73604.45</v>
      </c>
      <c r="AE3484" s="51">
        <v>38.667137081611934</v>
      </c>
      <c r="AF3484" s="51">
        <v>102.50163011837257</v>
      </c>
      <c r="AG3484" s="51">
        <v>18.087180325109994</v>
      </c>
      <c r="AH3484" s="51">
        <v>0.2384997266240538</v>
      </c>
      <c r="AI3484" s="51">
        <v>0.17645748954648102</v>
      </c>
      <c r="AJ3484" s="51">
        <v>4.1908088602794429E-2</v>
      </c>
      <c r="AK3484" s="51">
        <v>110.2982140880782</v>
      </c>
      <c r="AL3484" s="51">
        <v>65.485348828753175</v>
      </c>
      <c r="AM3484" s="51">
        <v>155.11107934740326</v>
      </c>
    </row>
    <row r="3485" spans="1:39">
      <c r="A3485" t="s">
        <v>7113</v>
      </c>
      <c r="B3485">
        <v>8</v>
      </c>
      <c r="C3485" t="s">
        <v>7114</v>
      </c>
      <c r="D3485" t="s">
        <v>6153</v>
      </c>
      <c r="E3485" t="s">
        <v>137</v>
      </c>
      <c r="F3485" t="s">
        <v>138</v>
      </c>
      <c r="G3485" t="s">
        <v>139</v>
      </c>
      <c r="H3485" t="s">
        <v>140</v>
      </c>
      <c r="I3485" t="s">
        <v>10</v>
      </c>
      <c r="J3485" t="s">
        <v>6154</v>
      </c>
      <c r="K3485">
        <v>48</v>
      </c>
      <c r="L3485">
        <v>16204631</v>
      </c>
      <c r="M3485" t="s">
        <v>2145</v>
      </c>
      <c r="N3485">
        <v>481</v>
      </c>
      <c r="O3485">
        <v>2852015.0559999845</v>
      </c>
      <c r="P3485" s="49" t="s">
        <v>33</v>
      </c>
      <c r="Q3485" s="49">
        <v>7360445</v>
      </c>
      <c r="R3485" s="49">
        <v>32.510452999999998</v>
      </c>
      <c r="S3485" s="49">
        <v>52.540310169999998</v>
      </c>
      <c r="T3485" s="49">
        <v>26.195472578768484</v>
      </c>
      <c r="U3485" s="49" t="s">
        <v>2146</v>
      </c>
      <c r="V3485" s="49">
        <v>0.40628822170719731</v>
      </c>
      <c r="W3485" s="49">
        <v>1.4636172159581</v>
      </c>
      <c r="X3485" s="49">
        <v>2.8030328200558698</v>
      </c>
      <c r="Y3485" s="49">
        <v>43.290577316265697</v>
      </c>
      <c r="Z3485" s="49">
        <v>0.42787999999999998</v>
      </c>
      <c r="AA3485" s="49">
        <v>144.40234570000001</v>
      </c>
      <c r="AB3485" s="49">
        <v>1.7927415840000001</v>
      </c>
      <c r="AC3485" s="51">
        <v>0.62276563761027282</v>
      </c>
      <c r="AD3485" s="53">
        <v>73604.45</v>
      </c>
      <c r="AE3485" s="51">
        <v>38.747861793682105</v>
      </c>
      <c r="AF3485" s="51">
        <v>102.71562099544641</v>
      </c>
      <c r="AG3485" s="51">
        <v>18.138198229600473</v>
      </c>
      <c r="AH3485" s="51">
        <v>0.2384115864569053</v>
      </c>
      <c r="AI3485" s="51">
        <v>0.17658656058171107</v>
      </c>
      <c r="AJ3485" s="51">
        <v>4.1908088602794429E-2</v>
      </c>
      <c r="AK3485" s="51">
        <v>110.37889246967006</v>
      </c>
      <c r="AL3485" s="51">
        <v>65.533248534157863</v>
      </c>
      <c r="AM3485" s="51">
        <v>155.22453640518231</v>
      </c>
    </row>
    <row r="3486" spans="1:39">
      <c r="A3486" t="s">
        <v>7115</v>
      </c>
      <c r="B3486">
        <v>8</v>
      </c>
      <c r="C3486" t="s">
        <v>7116</v>
      </c>
      <c r="D3486" t="s">
        <v>6153</v>
      </c>
      <c r="E3486" t="s">
        <v>137</v>
      </c>
      <c r="F3486" t="s">
        <v>138</v>
      </c>
      <c r="G3486" t="s">
        <v>139</v>
      </c>
      <c r="H3486" t="s">
        <v>140</v>
      </c>
      <c r="I3486" t="s">
        <v>10</v>
      </c>
      <c r="J3486" t="s">
        <v>6154</v>
      </c>
      <c r="K3486">
        <v>48</v>
      </c>
      <c r="L3486">
        <v>16204631</v>
      </c>
      <c r="M3486" t="s">
        <v>2145</v>
      </c>
      <c r="N3486">
        <v>482</v>
      </c>
      <c r="O3486">
        <v>2857956.7540333178</v>
      </c>
      <c r="P3486" s="49" t="s">
        <v>33</v>
      </c>
      <c r="Q3486" s="49">
        <v>7360445</v>
      </c>
      <c r="R3486" s="49">
        <v>32.510452999999998</v>
      </c>
      <c r="S3486" s="49">
        <v>52.540310169999998</v>
      </c>
      <c r="T3486" s="49">
        <v>26.195472578768484</v>
      </c>
      <c r="U3486" s="49" t="s">
        <v>2146</v>
      </c>
      <c r="V3486" s="49">
        <v>0.40628822170719731</v>
      </c>
      <c r="W3486" s="49">
        <v>1.4636172159581</v>
      </c>
      <c r="X3486" s="49">
        <v>2.8030328200558698</v>
      </c>
      <c r="Y3486" s="49">
        <v>43.290577316265697</v>
      </c>
      <c r="Z3486" s="49">
        <v>0.42787999999999998</v>
      </c>
      <c r="AA3486" s="49">
        <v>144.40234570000001</v>
      </c>
      <c r="AB3486" s="49">
        <v>1.7927415840000001</v>
      </c>
      <c r="AC3486" s="51">
        <v>0.62276563761027282</v>
      </c>
      <c r="AD3486" s="53">
        <v>73604.45</v>
      </c>
      <c r="AE3486" s="51">
        <v>38.82858650575227</v>
      </c>
      <c r="AF3486" s="51">
        <v>102.92961187252025</v>
      </c>
      <c r="AG3486" s="51">
        <v>18.189196933183371</v>
      </c>
      <c r="AH3486" s="51">
        <v>0.2383218587645714</v>
      </c>
      <c r="AI3486" s="51">
        <v>0.17671490839498105</v>
      </c>
      <c r="AJ3486" s="51">
        <v>4.1908088602794429E-2</v>
      </c>
      <c r="AK3486" s="51">
        <v>110.45911878719376</v>
      </c>
      <c r="AL3486" s="51">
        <v>65.580879843800744</v>
      </c>
      <c r="AM3486" s="51">
        <v>155.3373577305868</v>
      </c>
    </row>
    <row r="3487" spans="1:39">
      <c r="A3487" t="s">
        <v>7117</v>
      </c>
      <c r="B3487">
        <v>8</v>
      </c>
      <c r="C3487" t="s">
        <v>7118</v>
      </c>
      <c r="D3487" t="s">
        <v>6153</v>
      </c>
      <c r="E3487" t="s">
        <v>137</v>
      </c>
      <c r="F3487" t="s">
        <v>138</v>
      </c>
      <c r="G3487" t="s">
        <v>139</v>
      </c>
      <c r="H3487" t="s">
        <v>140</v>
      </c>
      <c r="I3487" t="s">
        <v>10</v>
      </c>
      <c r="J3487" t="s">
        <v>6154</v>
      </c>
      <c r="K3487">
        <v>48</v>
      </c>
      <c r="L3487">
        <v>16204631</v>
      </c>
      <c r="M3487" t="s">
        <v>2145</v>
      </c>
      <c r="N3487">
        <v>483</v>
      </c>
      <c r="O3487">
        <v>2863898.4520666511</v>
      </c>
      <c r="P3487" s="49" t="s">
        <v>33</v>
      </c>
      <c r="Q3487" s="49">
        <v>7360445</v>
      </c>
      <c r="R3487" s="49">
        <v>32.510452999999998</v>
      </c>
      <c r="S3487" s="49">
        <v>52.540310169999998</v>
      </c>
      <c r="T3487" s="49">
        <v>26.195472578768484</v>
      </c>
      <c r="U3487" s="49" t="s">
        <v>2146</v>
      </c>
      <c r="V3487" s="49">
        <v>0.40628822170719731</v>
      </c>
      <c r="W3487" s="49">
        <v>1.4636172159581</v>
      </c>
      <c r="X3487" s="49">
        <v>2.8030328200558698</v>
      </c>
      <c r="Y3487" s="49">
        <v>43.290577316265697</v>
      </c>
      <c r="Z3487" s="49">
        <v>0.42787999999999998</v>
      </c>
      <c r="AA3487" s="49">
        <v>144.40234570000001</v>
      </c>
      <c r="AB3487" s="49">
        <v>1.7927415840000001</v>
      </c>
      <c r="AC3487" s="51">
        <v>0.62276563761027282</v>
      </c>
      <c r="AD3487" s="53">
        <v>73604.45</v>
      </c>
      <c r="AE3487" s="51">
        <v>38.909311217822442</v>
      </c>
      <c r="AF3487" s="51">
        <v>103.14360274959409</v>
      </c>
      <c r="AG3487" s="51">
        <v>18.240176097336239</v>
      </c>
      <c r="AH3487" s="51">
        <v>0.23823054912418631</v>
      </c>
      <c r="AI3487" s="51">
        <v>0.17684253420562257</v>
      </c>
      <c r="AJ3487" s="51">
        <v>4.1908088602794429E-2</v>
      </c>
      <c r="AK3487" s="51">
        <v>110.5388938028164</v>
      </c>
      <c r="AL3487" s="51">
        <v>65.628243210189396</v>
      </c>
      <c r="AM3487" s="51">
        <v>155.44954439544344</v>
      </c>
    </row>
    <row r="3488" spans="1:39">
      <c r="A3488" t="s">
        <v>7119</v>
      </c>
      <c r="B3488">
        <v>8</v>
      </c>
      <c r="C3488" t="s">
        <v>7120</v>
      </c>
      <c r="D3488" t="s">
        <v>6153</v>
      </c>
      <c r="E3488" t="s">
        <v>137</v>
      </c>
      <c r="F3488" t="s">
        <v>138</v>
      </c>
      <c r="G3488" t="s">
        <v>139</v>
      </c>
      <c r="H3488" t="s">
        <v>140</v>
      </c>
      <c r="I3488" t="s">
        <v>10</v>
      </c>
      <c r="J3488" t="s">
        <v>6154</v>
      </c>
      <c r="K3488">
        <v>48</v>
      </c>
      <c r="L3488">
        <v>16204631</v>
      </c>
      <c r="M3488" t="s">
        <v>2145</v>
      </c>
      <c r="N3488">
        <v>484</v>
      </c>
      <c r="O3488">
        <v>2869840.1500999844</v>
      </c>
      <c r="P3488" s="49" t="s">
        <v>33</v>
      </c>
      <c r="Q3488" s="49">
        <v>7360445</v>
      </c>
      <c r="R3488" s="49">
        <v>32.510452999999998</v>
      </c>
      <c r="S3488" s="49">
        <v>52.540310169999998</v>
      </c>
      <c r="T3488" s="49">
        <v>26.195472578768484</v>
      </c>
      <c r="U3488" s="49" t="s">
        <v>2146</v>
      </c>
      <c r="V3488" s="49">
        <v>0.40628822170719731</v>
      </c>
      <c r="W3488" s="49">
        <v>1.4636172159581</v>
      </c>
      <c r="X3488" s="49">
        <v>2.8030328200558698</v>
      </c>
      <c r="Y3488" s="49">
        <v>43.290577316265697</v>
      </c>
      <c r="Z3488" s="49">
        <v>0.42787999999999998</v>
      </c>
      <c r="AA3488" s="49">
        <v>144.40234570000001</v>
      </c>
      <c r="AB3488" s="49">
        <v>1.7927415840000001</v>
      </c>
      <c r="AC3488" s="51">
        <v>0.62276563761027282</v>
      </c>
      <c r="AD3488" s="53">
        <v>73604.45</v>
      </c>
      <c r="AE3488" s="51">
        <v>38.990035929892613</v>
      </c>
      <c r="AF3488" s="51">
        <v>103.35759362666795</v>
      </c>
      <c r="AG3488" s="51">
        <v>18.291135384730836</v>
      </c>
      <c r="AH3488" s="51">
        <v>0.23813766311640544</v>
      </c>
      <c r="AI3488" s="51">
        <v>0.17696943923442335</v>
      </c>
      <c r="AJ3488" s="51">
        <v>4.1908088602794429E-2</v>
      </c>
      <c r="AK3488" s="51">
        <v>110.61821827961531</v>
      </c>
      <c r="AL3488" s="51">
        <v>65.675339086371821</v>
      </c>
      <c r="AM3488" s="51">
        <v>155.56109747285882</v>
      </c>
    </row>
    <row r="3489" spans="1:39">
      <c r="A3489" t="s">
        <v>7121</v>
      </c>
      <c r="B3489">
        <v>8</v>
      </c>
      <c r="C3489" t="s">
        <v>7122</v>
      </c>
      <c r="D3489" t="s">
        <v>6153</v>
      </c>
      <c r="E3489" t="s">
        <v>137</v>
      </c>
      <c r="F3489" t="s">
        <v>138</v>
      </c>
      <c r="G3489" t="s">
        <v>139</v>
      </c>
      <c r="H3489" t="s">
        <v>140</v>
      </c>
      <c r="I3489" t="s">
        <v>10</v>
      </c>
      <c r="J3489" t="s">
        <v>6154</v>
      </c>
      <c r="K3489">
        <v>48</v>
      </c>
      <c r="L3489">
        <v>16204631</v>
      </c>
      <c r="M3489" t="s">
        <v>2145</v>
      </c>
      <c r="N3489">
        <v>485</v>
      </c>
      <c r="O3489">
        <v>2875781.8481333177</v>
      </c>
      <c r="P3489" s="49" t="s">
        <v>33</v>
      </c>
      <c r="Q3489" s="49">
        <v>7360445</v>
      </c>
      <c r="R3489" s="49">
        <v>32.510452999999998</v>
      </c>
      <c r="S3489" s="49">
        <v>52.540310169999998</v>
      </c>
      <c r="T3489" s="49">
        <v>26.195472578768484</v>
      </c>
      <c r="U3489" s="49" t="s">
        <v>2146</v>
      </c>
      <c r="V3489" s="49">
        <v>0.40628822170719731</v>
      </c>
      <c r="W3489" s="49">
        <v>1.4636172159581</v>
      </c>
      <c r="X3489" s="49">
        <v>2.8030328200558698</v>
      </c>
      <c r="Y3489" s="49">
        <v>43.290577316265697</v>
      </c>
      <c r="Z3489" s="49">
        <v>0.42787999999999998</v>
      </c>
      <c r="AA3489" s="49">
        <v>144.40234570000001</v>
      </c>
      <c r="AB3489" s="49">
        <v>1.7927415840000001</v>
      </c>
      <c r="AC3489" s="51">
        <v>0.62276563761027282</v>
      </c>
      <c r="AD3489" s="53">
        <v>73604.45</v>
      </c>
      <c r="AE3489" s="51">
        <v>39.070760641962785</v>
      </c>
      <c r="AF3489" s="51">
        <v>103.57158450374179</v>
      </c>
      <c r="AG3489" s="51">
        <v>18.342074459233899</v>
      </c>
      <c r="AH3489" s="51">
        <v>0.2380432063255003</v>
      </c>
      <c r="AI3489" s="51">
        <v>0.17709562470361978</v>
      </c>
      <c r="AJ3489" s="51">
        <v>4.1908088602794429E-2</v>
      </c>
      <c r="AK3489" s="51">
        <v>110.69709298157328</v>
      </c>
      <c r="AL3489" s="51">
        <v>65.722167925933604</v>
      </c>
      <c r="AM3489" s="51">
        <v>155.67201803721298</v>
      </c>
    </row>
    <row r="3490" spans="1:39">
      <c r="A3490" t="s">
        <v>7123</v>
      </c>
      <c r="B3490">
        <v>8</v>
      </c>
      <c r="C3490" t="s">
        <v>7124</v>
      </c>
      <c r="D3490" t="s">
        <v>6153</v>
      </c>
      <c r="E3490" t="s">
        <v>137</v>
      </c>
      <c r="F3490" t="s">
        <v>138</v>
      </c>
      <c r="G3490" t="s">
        <v>139</v>
      </c>
      <c r="H3490" t="s">
        <v>140</v>
      </c>
      <c r="I3490" t="s">
        <v>10</v>
      </c>
      <c r="J3490" t="s">
        <v>6154</v>
      </c>
      <c r="K3490">
        <v>48</v>
      </c>
      <c r="L3490">
        <v>16204631</v>
      </c>
      <c r="M3490" t="s">
        <v>2145</v>
      </c>
      <c r="N3490">
        <v>486</v>
      </c>
      <c r="O3490">
        <v>2881723.546166651</v>
      </c>
      <c r="P3490" s="49" t="s">
        <v>33</v>
      </c>
      <c r="Q3490" s="49">
        <v>7360445</v>
      </c>
      <c r="R3490" s="49">
        <v>32.510452999999998</v>
      </c>
      <c r="S3490" s="49">
        <v>52.540310169999998</v>
      </c>
      <c r="T3490" s="49">
        <v>26.195472578768484</v>
      </c>
      <c r="U3490" s="49" t="s">
        <v>2146</v>
      </c>
      <c r="V3490" s="49">
        <v>0.40628822170719731</v>
      </c>
      <c r="W3490" s="49">
        <v>1.4636172159581</v>
      </c>
      <c r="X3490" s="49">
        <v>2.8030328200558698</v>
      </c>
      <c r="Y3490" s="49">
        <v>43.290577316265697</v>
      </c>
      <c r="Z3490" s="49">
        <v>0.42787999999999998</v>
      </c>
      <c r="AA3490" s="49">
        <v>144.40234570000001</v>
      </c>
      <c r="AB3490" s="49">
        <v>1.7927415840000001</v>
      </c>
      <c r="AC3490" s="51">
        <v>0.62276563761027282</v>
      </c>
      <c r="AD3490" s="53">
        <v>73604.45</v>
      </c>
      <c r="AE3490" s="51">
        <v>39.151485354032957</v>
      </c>
      <c r="AF3490" s="51">
        <v>103.78557538081564</v>
      </c>
      <c r="AG3490" s="51">
        <v>18.392992985907942</v>
      </c>
      <c r="AH3490" s="51">
        <v>0.23794718433940043</v>
      </c>
      <c r="AI3490" s="51">
        <v>0.17722109183688944</v>
      </c>
      <c r="AJ3490" s="51">
        <v>4.1908088602794429E-2</v>
      </c>
      <c r="AK3490" s="51">
        <v>110.77551867357401</v>
      </c>
      <c r="AL3490" s="51">
        <v>65.768730182995199</v>
      </c>
      <c r="AM3490" s="51">
        <v>155.78230716415285</v>
      </c>
    </row>
    <row r="3491" spans="1:39">
      <c r="A3491" t="s">
        <v>7125</v>
      </c>
      <c r="B3491">
        <v>8</v>
      </c>
      <c r="C3491" t="s">
        <v>7126</v>
      </c>
      <c r="D3491" t="s">
        <v>6153</v>
      </c>
      <c r="E3491" t="s">
        <v>137</v>
      </c>
      <c r="F3491" t="s">
        <v>138</v>
      </c>
      <c r="G3491" t="s">
        <v>139</v>
      </c>
      <c r="H3491" t="s">
        <v>140</v>
      </c>
      <c r="I3491" t="s">
        <v>10</v>
      </c>
      <c r="J3491" t="s">
        <v>6154</v>
      </c>
      <c r="K3491">
        <v>48</v>
      </c>
      <c r="L3491">
        <v>16204631</v>
      </c>
      <c r="M3491" t="s">
        <v>2145</v>
      </c>
      <c r="N3491">
        <v>487</v>
      </c>
      <c r="O3491">
        <v>2887665.2441999842</v>
      </c>
      <c r="P3491" s="49" t="s">
        <v>33</v>
      </c>
      <c r="Q3491" s="49">
        <v>7360445</v>
      </c>
      <c r="R3491" s="49">
        <v>32.510452999999998</v>
      </c>
      <c r="S3491" s="49">
        <v>52.540310169999998</v>
      </c>
      <c r="T3491" s="49">
        <v>26.195472578768484</v>
      </c>
      <c r="U3491" s="49" t="s">
        <v>2146</v>
      </c>
      <c r="V3491" s="49">
        <v>0.40628822170719731</v>
      </c>
      <c r="W3491" s="49">
        <v>1.4636172159581</v>
      </c>
      <c r="X3491" s="49">
        <v>2.8030328200558698</v>
      </c>
      <c r="Y3491" s="49">
        <v>43.290577316265697</v>
      </c>
      <c r="Z3491" s="49">
        <v>0.42787999999999998</v>
      </c>
      <c r="AA3491" s="49">
        <v>144.40234570000001</v>
      </c>
      <c r="AB3491" s="49">
        <v>1.7927415840000001</v>
      </c>
      <c r="AC3491" s="51">
        <v>0.62276563761027282</v>
      </c>
      <c r="AD3491" s="53">
        <v>73604.45</v>
      </c>
      <c r="AE3491" s="51">
        <v>39.232210066103129</v>
      </c>
      <c r="AF3491" s="51">
        <v>103.9995662578895</v>
      </c>
      <c r="AG3491" s="51">
        <v>18.443890631011914</v>
      </c>
      <c r="AH3491" s="51">
        <v>0.23784960274921746</v>
      </c>
      <c r="AI3491" s="51">
        <v>0.1773458418593428</v>
      </c>
      <c r="AJ3491" s="51">
        <v>4.1908088602794429E-2</v>
      </c>
      <c r="AK3491" s="51">
        <v>110.85349612139682</v>
      </c>
      <c r="AL3491" s="51">
        <v>65.815026312208815</v>
      </c>
      <c r="AM3491" s="51">
        <v>155.89196593058483</v>
      </c>
    </row>
    <row r="3492" spans="1:39">
      <c r="A3492" t="s">
        <v>7127</v>
      </c>
      <c r="B3492">
        <v>8</v>
      </c>
      <c r="C3492" t="s">
        <v>7128</v>
      </c>
      <c r="D3492" t="s">
        <v>6153</v>
      </c>
      <c r="E3492" t="s">
        <v>137</v>
      </c>
      <c r="F3492" t="s">
        <v>138</v>
      </c>
      <c r="G3492" t="s">
        <v>139</v>
      </c>
      <c r="H3492" t="s">
        <v>140</v>
      </c>
      <c r="I3492" t="s">
        <v>10</v>
      </c>
      <c r="J3492" t="s">
        <v>6154</v>
      </c>
      <c r="K3492">
        <v>48</v>
      </c>
      <c r="L3492">
        <v>16204631</v>
      </c>
      <c r="M3492" t="s">
        <v>2145</v>
      </c>
      <c r="N3492">
        <v>488</v>
      </c>
      <c r="O3492">
        <v>2893606.9422333175</v>
      </c>
      <c r="P3492" s="49" t="s">
        <v>33</v>
      </c>
      <c r="Q3492" s="49">
        <v>7360445</v>
      </c>
      <c r="R3492" s="49">
        <v>32.510452999999998</v>
      </c>
      <c r="S3492" s="49">
        <v>52.540310169999998</v>
      </c>
      <c r="T3492" s="49">
        <v>26.195472578768484</v>
      </c>
      <c r="U3492" s="49" t="s">
        <v>2146</v>
      </c>
      <c r="V3492" s="49">
        <v>0.40628822170719731</v>
      </c>
      <c r="W3492" s="49">
        <v>1.4636172159581</v>
      </c>
      <c r="X3492" s="49">
        <v>2.8030328200558698</v>
      </c>
      <c r="Y3492" s="49">
        <v>43.290577316265697</v>
      </c>
      <c r="Z3492" s="49">
        <v>0.42787999999999998</v>
      </c>
      <c r="AA3492" s="49">
        <v>144.40234570000001</v>
      </c>
      <c r="AB3492" s="49">
        <v>1.7927415840000001</v>
      </c>
      <c r="AC3492" s="51">
        <v>0.62276563761027282</v>
      </c>
      <c r="AD3492" s="53">
        <v>73604.45</v>
      </c>
      <c r="AE3492" s="51">
        <v>39.3129347781733</v>
      </c>
      <c r="AF3492" s="51">
        <v>104.21355713496334</v>
      </c>
      <c r="AG3492" s="51">
        <v>18.494767062001937</v>
      </c>
      <c r="AH3492" s="51">
        <v>0.23775046714943554</v>
      </c>
      <c r="AI3492" s="51">
        <v>0.17746987599751546</v>
      </c>
      <c r="AJ3492" s="51">
        <v>4.1908088602794429E-2</v>
      </c>
      <c r="AK3492" s="51">
        <v>110.93102609171181</v>
      </c>
      <c r="AL3492" s="51">
        <v>65.861056768755518</v>
      </c>
      <c r="AM3492" s="51">
        <v>156.00099541466813</v>
      </c>
    </row>
    <row r="3493" spans="1:39">
      <c r="A3493" t="s">
        <v>7129</v>
      </c>
      <c r="B3493">
        <v>8</v>
      </c>
      <c r="C3493" t="s">
        <v>7130</v>
      </c>
      <c r="D3493" t="s">
        <v>6153</v>
      </c>
      <c r="E3493" t="s">
        <v>137</v>
      </c>
      <c r="F3493" t="s">
        <v>138</v>
      </c>
      <c r="G3493" t="s">
        <v>139</v>
      </c>
      <c r="H3493" t="s">
        <v>140</v>
      </c>
      <c r="I3493" t="s">
        <v>10</v>
      </c>
      <c r="J3493" t="s">
        <v>6154</v>
      </c>
      <c r="K3493">
        <v>48</v>
      </c>
      <c r="L3493">
        <v>16204631</v>
      </c>
      <c r="M3493" t="s">
        <v>2145</v>
      </c>
      <c r="N3493">
        <v>489</v>
      </c>
      <c r="O3493">
        <v>2899548.6402666508</v>
      </c>
      <c r="P3493" s="49" t="s">
        <v>33</v>
      </c>
      <c r="Q3493" s="49">
        <v>7360445</v>
      </c>
      <c r="R3493" s="49">
        <v>32.510452999999998</v>
      </c>
      <c r="S3493" s="49">
        <v>52.540310169999998</v>
      </c>
      <c r="T3493" s="49">
        <v>26.195472578768484</v>
      </c>
      <c r="U3493" s="49" t="s">
        <v>2146</v>
      </c>
      <c r="V3493" s="49">
        <v>0.40628822170719731</v>
      </c>
      <c r="W3493" s="49">
        <v>1.4636172159581</v>
      </c>
      <c r="X3493" s="49">
        <v>2.8030328200558698</v>
      </c>
      <c r="Y3493" s="49">
        <v>43.290577316265697</v>
      </c>
      <c r="Z3493" s="49">
        <v>0.42787999999999998</v>
      </c>
      <c r="AA3493" s="49">
        <v>144.40234570000001</v>
      </c>
      <c r="AB3493" s="49">
        <v>1.7927415840000001</v>
      </c>
      <c r="AC3493" s="51">
        <v>0.62276563761027282</v>
      </c>
      <c r="AD3493" s="53">
        <v>73604.45</v>
      </c>
      <c r="AE3493" s="51">
        <v>39.393659490243472</v>
      </c>
      <c r="AF3493" s="51">
        <v>104.42754801203719</v>
      </c>
      <c r="AG3493" s="51">
        <v>18.545621947532034</v>
      </c>
      <c r="AH3493" s="51">
        <v>0.23764978313792823</v>
      </c>
      <c r="AI3493" s="51">
        <v>0.17759319547936059</v>
      </c>
      <c r="AJ3493" s="51">
        <v>4.1908088602794429E-2</v>
      </c>
      <c r="AK3493" s="51">
        <v>111.00810935207522</v>
      </c>
      <c r="AL3493" s="51">
        <v>65.906822008342488</v>
      </c>
      <c r="AM3493" s="51">
        <v>156.10939669580799</v>
      </c>
    </row>
    <row r="3494" spans="1:39">
      <c r="A3494" t="s">
        <v>7131</v>
      </c>
      <c r="B3494">
        <v>8</v>
      </c>
      <c r="C3494" t="s">
        <v>7132</v>
      </c>
      <c r="D3494" t="s">
        <v>6153</v>
      </c>
      <c r="E3494" t="s">
        <v>137</v>
      </c>
      <c r="F3494" t="s">
        <v>138</v>
      </c>
      <c r="G3494" t="s">
        <v>139</v>
      </c>
      <c r="H3494" t="s">
        <v>140</v>
      </c>
      <c r="I3494" t="s">
        <v>10</v>
      </c>
      <c r="J3494" t="s">
        <v>6154</v>
      </c>
      <c r="K3494">
        <v>48</v>
      </c>
      <c r="L3494">
        <v>16204631</v>
      </c>
      <c r="M3494" t="s">
        <v>2145</v>
      </c>
      <c r="N3494">
        <v>490</v>
      </c>
      <c r="O3494">
        <v>2905490.3382999841</v>
      </c>
      <c r="P3494" s="49" t="s">
        <v>33</v>
      </c>
      <c r="Q3494" s="49">
        <v>7360445</v>
      </c>
      <c r="R3494" s="49">
        <v>32.510452999999998</v>
      </c>
      <c r="S3494" s="49">
        <v>52.540310169999998</v>
      </c>
      <c r="T3494" s="49">
        <v>26.195472578768484</v>
      </c>
      <c r="U3494" s="49" t="s">
        <v>2146</v>
      </c>
      <c r="V3494" s="49">
        <v>0.40628822170719731</v>
      </c>
      <c r="W3494" s="49">
        <v>1.4636172159581</v>
      </c>
      <c r="X3494" s="49">
        <v>2.8030328200558698</v>
      </c>
      <c r="Y3494" s="49">
        <v>43.290577316265697</v>
      </c>
      <c r="Z3494" s="49">
        <v>0.42787999999999998</v>
      </c>
      <c r="AA3494" s="49">
        <v>144.40234570000001</v>
      </c>
      <c r="AB3494" s="49">
        <v>1.7927415840000001</v>
      </c>
      <c r="AC3494" s="51">
        <v>0.62276563761027282</v>
      </c>
      <c r="AD3494" s="53">
        <v>73604.45</v>
      </c>
      <c r="AE3494" s="51">
        <v>39.474384202313644</v>
      </c>
      <c r="AF3494" s="51">
        <v>104.64153888911103</v>
      </c>
      <c r="AG3494" s="51">
        <v>18.596454957454714</v>
      </c>
      <c r="AH3494" s="51">
        <v>0.23754755631540228</v>
      </c>
      <c r="AI3494" s="51">
        <v>0.17771580153424002</v>
      </c>
      <c r="AJ3494" s="51">
        <v>4.1908088602794429E-2</v>
      </c>
      <c r="AK3494" s="51">
        <v>111.08474667092376</v>
      </c>
      <c r="AL3494" s="51">
        <v>65.952322487199638</v>
      </c>
      <c r="AM3494" s="51">
        <v>156.21717085464789</v>
      </c>
    </row>
    <row r="3495" spans="1:39">
      <c r="A3495" t="s">
        <v>7133</v>
      </c>
      <c r="B3495">
        <v>8</v>
      </c>
      <c r="C3495" t="s">
        <v>7134</v>
      </c>
      <c r="D3495" t="s">
        <v>6153</v>
      </c>
      <c r="E3495" t="s">
        <v>137</v>
      </c>
      <c r="F3495" t="s">
        <v>138</v>
      </c>
      <c r="G3495" t="s">
        <v>139</v>
      </c>
      <c r="H3495" t="s">
        <v>140</v>
      </c>
      <c r="I3495" t="s">
        <v>10</v>
      </c>
      <c r="J3495" t="s">
        <v>6154</v>
      </c>
      <c r="K3495">
        <v>48</v>
      </c>
      <c r="L3495">
        <v>16204631</v>
      </c>
      <c r="M3495" t="s">
        <v>2145</v>
      </c>
      <c r="N3495">
        <v>491</v>
      </c>
      <c r="O3495">
        <v>2911432.0363333174</v>
      </c>
      <c r="P3495" s="49" t="s">
        <v>33</v>
      </c>
      <c r="Q3495" s="49">
        <v>7360445</v>
      </c>
      <c r="R3495" s="49">
        <v>32.510452999999998</v>
      </c>
      <c r="S3495" s="49">
        <v>52.540310169999998</v>
      </c>
      <c r="T3495" s="49">
        <v>26.195472578768484</v>
      </c>
      <c r="U3495" s="49" t="s">
        <v>2146</v>
      </c>
      <c r="V3495" s="49">
        <v>0.40628822170719731</v>
      </c>
      <c r="W3495" s="49">
        <v>1.4636172159581</v>
      </c>
      <c r="X3495" s="49">
        <v>2.8030328200558698</v>
      </c>
      <c r="Y3495" s="49">
        <v>43.290577316265697</v>
      </c>
      <c r="Z3495" s="49">
        <v>0.42787999999999998</v>
      </c>
      <c r="AA3495" s="49">
        <v>144.40234570000001</v>
      </c>
      <c r="AB3495" s="49">
        <v>1.7927415840000001</v>
      </c>
      <c r="AC3495" s="51">
        <v>0.62276563761027282</v>
      </c>
      <c r="AD3495" s="53">
        <v>73604.45</v>
      </c>
      <c r="AE3495" s="51">
        <v>39.555108914383808</v>
      </c>
      <c r="AF3495" s="51">
        <v>104.85552976618487</v>
      </c>
      <c r="AG3495" s="51">
        <v>18.647265762821721</v>
      </c>
      <c r="AH3495" s="51">
        <v>0.23744379228594042</v>
      </c>
      <c r="AI3495" s="51">
        <v>0.17783769539291694</v>
      </c>
      <c r="AJ3495" s="51">
        <v>4.1908088602794429E-2</v>
      </c>
      <c r="AK3495" s="51">
        <v>111.1609388175701</v>
      </c>
      <c r="AL3495" s="51">
        <v>65.997558662076983</v>
      </c>
      <c r="AM3495" s="51">
        <v>156.32431897306321</v>
      </c>
    </row>
    <row r="3496" spans="1:39">
      <c r="A3496" t="s">
        <v>7135</v>
      </c>
      <c r="B3496">
        <v>8</v>
      </c>
      <c r="C3496" t="s">
        <v>7136</v>
      </c>
      <c r="D3496" t="s">
        <v>6153</v>
      </c>
      <c r="E3496" t="s">
        <v>137</v>
      </c>
      <c r="F3496" t="s">
        <v>138</v>
      </c>
      <c r="G3496" t="s">
        <v>139</v>
      </c>
      <c r="H3496" t="s">
        <v>140</v>
      </c>
      <c r="I3496" t="s">
        <v>10</v>
      </c>
      <c r="J3496" t="s">
        <v>6154</v>
      </c>
      <c r="K3496">
        <v>48</v>
      </c>
      <c r="L3496">
        <v>16204631</v>
      </c>
      <c r="M3496" t="s">
        <v>2145</v>
      </c>
      <c r="N3496">
        <v>492</v>
      </c>
      <c r="O3496">
        <v>2917373.7343666507</v>
      </c>
      <c r="P3496" s="49" t="s">
        <v>33</v>
      </c>
      <c r="Q3496" s="49">
        <v>7360445</v>
      </c>
      <c r="R3496" s="49">
        <v>32.510452999999998</v>
      </c>
      <c r="S3496" s="49">
        <v>52.540310169999998</v>
      </c>
      <c r="T3496" s="49">
        <v>26.195472578768484</v>
      </c>
      <c r="U3496" s="49" t="s">
        <v>2146</v>
      </c>
      <c r="V3496" s="49">
        <v>0.40628822170719731</v>
      </c>
      <c r="W3496" s="49">
        <v>1.4636172159581</v>
      </c>
      <c r="X3496" s="49">
        <v>2.8030328200558698</v>
      </c>
      <c r="Y3496" s="49">
        <v>43.290577316265697</v>
      </c>
      <c r="Z3496" s="49">
        <v>0.42787999999999998</v>
      </c>
      <c r="AA3496" s="49">
        <v>144.40234570000001</v>
      </c>
      <c r="AB3496" s="49">
        <v>1.7927415840000001</v>
      </c>
      <c r="AC3496" s="51">
        <v>0.62276563761027282</v>
      </c>
      <c r="AD3496" s="53">
        <v>73604.45</v>
      </c>
      <c r="AE3496" s="51">
        <v>39.63583362645398</v>
      </c>
      <c r="AF3496" s="51">
        <v>105.06952064325871</v>
      </c>
      <c r="AG3496" s="51">
        <v>18.698054035884592</v>
      </c>
      <c r="AH3496" s="51">
        <v>0.23733849665631171</v>
      </c>
      <c r="AI3496" s="51">
        <v>0.17795887828754708</v>
      </c>
      <c r="AJ3496" s="51">
        <v>4.1908088602794429E-2</v>
      </c>
      <c r="AK3496" s="51">
        <v>111.23668656219732</v>
      </c>
      <c r="AL3496" s="51">
        <v>66.042530990241289</v>
      </c>
      <c r="AM3496" s="51">
        <v>156.43084213415338</v>
      </c>
    </row>
    <row r="3497" spans="1:39">
      <c r="A3497" t="s">
        <v>7137</v>
      </c>
      <c r="B3497">
        <v>8</v>
      </c>
      <c r="C3497" t="s">
        <v>7138</v>
      </c>
      <c r="D3497" t="s">
        <v>6153</v>
      </c>
      <c r="E3497" t="s">
        <v>137</v>
      </c>
      <c r="F3497" t="s">
        <v>138</v>
      </c>
      <c r="G3497" t="s">
        <v>139</v>
      </c>
      <c r="H3497" t="s">
        <v>140</v>
      </c>
      <c r="I3497" t="s">
        <v>10</v>
      </c>
      <c r="J3497" t="s">
        <v>6154</v>
      </c>
      <c r="K3497">
        <v>48</v>
      </c>
      <c r="L3497">
        <v>16204631</v>
      </c>
      <c r="M3497" t="s">
        <v>2145</v>
      </c>
      <c r="N3497">
        <v>493</v>
      </c>
      <c r="O3497">
        <v>2923315.432399984</v>
      </c>
      <c r="P3497" s="49" t="s">
        <v>33</v>
      </c>
      <c r="Q3497" s="49">
        <v>7360445</v>
      </c>
      <c r="R3497" s="49">
        <v>32.510452999999998</v>
      </c>
      <c r="S3497" s="49">
        <v>52.540310169999998</v>
      </c>
      <c r="T3497" s="49">
        <v>26.195472578768484</v>
      </c>
      <c r="U3497" s="49" t="s">
        <v>2146</v>
      </c>
      <c r="V3497" s="49">
        <v>0.40628822170719731</v>
      </c>
      <c r="W3497" s="49">
        <v>1.4636172159581</v>
      </c>
      <c r="X3497" s="49">
        <v>2.8030328200558698</v>
      </c>
      <c r="Y3497" s="49">
        <v>43.290577316265697</v>
      </c>
      <c r="Z3497" s="49">
        <v>0.42787999999999998</v>
      </c>
      <c r="AA3497" s="49">
        <v>144.40234570000001</v>
      </c>
      <c r="AB3497" s="49">
        <v>1.7927415840000001</v>
      </c>
      <c r="AC3497" s="51">
        <v>0.62276563761027282</v>
      </c>
      <c r="AD3497" s="53">
        <v>73604.45</v>
      </c>
      <c r="AE3497" s="51">
        <v>39.716558338524152</v>
      </c>
      <c r="AF3497" s="51">
        <v>105.28351152033257</v>
      </c>
      <c r="AG3497" s="51">
        <v>18.748819450095347</v>
      </c>
      <c r="AH3497" s="51">
        <v>0.23723167503647441</v>
      </c>
      <c r="AI3497" s="51">
        <v>0.17807935145167092</v>
      </c>
      <c r="AJ3497" s="51">
        <v>4.1908088602794429E-2</v>
      </c>
      <c r="AK3497" s="51">
        <v>111.3119906758541</v>
      </c>
      <c r="AL3497" s="51">
        <v>66.087239929473213</v>
      </c>
      <c r="AM3497" s="51">
        <v>156.53674142223502</v>
      </c>
    </row>
    <row r="3498" spans="1:39">
      <c r="A3498" t="s">
        <v>7139</v>
      </c>
      <c r="B3498">
        <v>8</v>
      </c>
      <c r="C3498" t="s">
        <v>7140</v>
      </c>
      <c r="D3498" t="s">
        <v>6153</v>
      </c>
      <c r="E3498" t="s">
        <v>137</v>
      </c>
      <c r="F3498" t="s">
        <v>138</v>
      </c>
      <c r="G3498" t="s">
        <v>139</v>
      </c>
      <c r="H3498" t="s">
        <v>140</v>
      </c>
      <c r="I3498" t="s">
        <v>10</v>
      </c>
      <c r="J3498" t="s">
        <v>6154</v>
      </c>
      <c r="K3498">
        <v>48</v>
      </c>
      <c r="L3498">
        <v>16204631</v>
      </c>
      <c r="M3498" t="s">
        <v>2145</v>
      </c>
      <c r="N3498">
        <v>494</v>
      </c>
      <c r="O3498">
        <v>2929257.1304333173</v>
      </c>
      <c r="P3498" s="49" t="s">
        <v>33</v>
      </c>
      <c r="Q3498" s="49">
        <v>7360445</v>
      </c>
      <c r="R3498" s="49">
        <v>32.510452999999998</v>
      </c>
      <c r="S3498" s="49">
        <v>52.540310169999998</v>
      </c>
      <c r="T3498" s="49">
        <v>26.195472578768484</v>
      </c>
      <c r="U3498" s="49" t="s">
        <v>2146</v>
      </c>
      <c r="V3498" s="49">
        <v>0.40628822170719731</v>
      </c>
      <c r="W3498" s="49">
        <v>1.4636172159581</v>
      </c>
      <c r="X3498" s="49">
        <v>2.8030328200558698</v>
      </c>
      <c r="Y3498" s="49">
        <v>43.290577316265697</v>
      </c>
      <c r="Z3498" s="49">
        <v>0.42787999999999998</v>
      </c>
      <c r="AA3498" s="49">
        <v>144.40234570000001</v>
      </c>
      <c r="AB3498" s="49">
        <v>1.7927415840000001</v>
      </c>
      <c r="AC3498" s="51">
        <v>0.62276563761027282</v>
      </c>
      <c r="AD3498" s="53">
        <v>73604.45</v>
      </c>
      <c r="AE3498" s="51">
        <v>39.797283050594324</v>
      </c>
      <c r="AF3498" s="51">
        <v>105.49750239740641</v>
      </c>
      <c r="AG3498" s="51">
        <v>18.79956168010699</v>
      </c>
      <c r="AH3498" s="51">
        <v>0.23712333303879077</v>
      </c>
      <c r="AI3498" s="51">
        <v>0.17819911612020461</v>
      </c>
      <c r="AJ3498" s="51">
        <v>4.1908088602794429E-2</v>
      </c>
      <c r="AK3498" s="51">
        <v>111.38685193044901</v>
      </c>
      <c r="AL3498" s="51">
        <v>66.131685938063981</v>
      </c>
      <c r="AM3498" s="51">
        <v>156.64201792283407</v>
      </c>
    </row>
    <row r="3499" spans="1:39">
      <c r="A3499" t="s">
        <v>7141</v>
      </c>
      <c r="B3499">
        <v>8</v>
      </c>
      <c r="C3499" t="s">
        <v>7142</v>
      </c>
      <c r="D3499" t="s">
        <v>6153</v>
      </c>
      <c r="E3499" t="s">
        <v>137</v>
      </c>
      <c r="F3499" t="s">
        <v>138</v>
      </c>
      <c r="G3499" t="s">
        <v>139</v>
      </c>
      <c r="H3499" t="s">
        <v>140</v>
      </c>
      <c r="I3499" t="s">
        <v>10</v>
      </c>
      <c r="J3499" t="s">
        <v>6154</v>
      </c>
      <c r="K3499">
        <v>48</v>
      </c>
      <c r="L3499">
        <v>16204631</v>
      </c>
      <c r="M3499" t="s">
        <v>2145</v>
      </c>
      <c r="N3499">
        <v>495</v>
      </c>
      <c r="O3499">
        <v>2935198.8284666506</v>
      </c>
      <c r="P3499" s="49" t="s">
        <v>33</v>
      </c>
      <c r="Q3499" s="49">
        <v>7360445</v>
      </c>
      <c r="R3499" s="49">
        <v>32.510452999999998</v>
      </c>
      <c r="S3499" s="49">
        <v>52.540310169999998</v>
      </c>
      <c r="T3499" s="49">
        <v>26.195472578768484</v>
      </c>
      <c r="U3499" s="49" t="s">
        <v>2146</v>
      </c>
      <c r="V3499" s="49">
        <v>0.40628822170719731</v>
      </c>
      <c r="W3499" s="49">
        <v>1.4636172159581</v>
      </c>
      <c r="X3499" s="49">
        <v>2.8030328200558698</v>
      </c>
      <c r="Y3499" s="49">
        <v>43.290577316265697</v>
      </c>
      <c r="Z3499" s="49">
        <v>0.42787999999999998</v>
      </c>
      <c r="AA3499" s="49">
        <v>144.40234570000001</v>
      </c>
      <c r="AB3499" s="49">
        <v>1.7927415840000001</v>
      </c>
      <c r="AC3499" s="51">
        <v>0.62276563761027282</v>
      </c>
      <c r="AD3499" s="53">
        <v>73604.45</v>
      </c>
      <c r="AE3499" s="51">
        <v>39.878007762664495</v>
      </c>
      <c r="AF3499" s="51">
        <v>105.71149327448026</v>
      </c>
      <c r="AG3499" s="51">
        <v>18.850280401774196</v>
      </c>
      <c r="AH3499" s="51">
        <v>0.23701347627871697</v>
      </c>
      <c r="AI3499" s="51">
        <v>0.17831817352943238</v>
      </c>
      <c r="AJ3499" s="51">
        <v>4.1908088602794429E-2</v>
      </c>
      <c r="AK3499" s="51">
        <v>111.46127109874573</v>
      </c>
      <c r="AL3499" s="51">
        <v>66.175869474812501</v>
      </c>
      <c r="AM3499" s="51">
        <v>156.74667272267899</v>
      </c>
    </row>
    <row r="3500" spans="1:39">
      <c r="A3500" t="s">
        <v>7143</v>
      </c>
      <c r="B3500">
        <v>8</v>
      </c>
      <c r="C3500" t="s">
        <v>7144</v>
      </c>
      <c r="D3500" t="s">
        <v>6153</v>
      </c>
      <c r="E3500" t="s">
        <v>137</v>
      </c>
      <c r="F3500" t="s">
        <v>138</v>
      </c>
      <c r="G3500" t="s">
        <v>139</v>
      </c>
      <c r="H3500" t="s">
        <v>140</v>
      </c>
      <c r="I3500" t="s">
        <v>10</v>
      </c>
      <c r="J3500" t="s">
        <v>6154</v>
      </c>
      <c r="K3500">
        <v>48</v>
      </c>
      <c r="L3500">
        <v>16204631</v>
      </c>
      <c r="M3500" t="s">
        <v>2145</v>
      </c>
      <c r="N3500">
        <v>496</v>
      </c>
      <c r="O3500">
        <v>2941140.5264999839</v>
      </c>
      <c r="P3500" s="49" t="s">
        <v>33</v>
      </c>
      <c r="Q3500" s="49">
        <v>7360445</v>
      </c>
      <c r="R3500" s="49">
        <v>32.510452999999998</v>
      </c>
      <c r="S3500" s="49">
        <v>52.540310169999998</v>
      </c>
      <c r="T3500" s="49">
        <v>26.195472578768484</v>
      </c>
      <c r="U3500" s="49" t="s">
        <v>2146</v>
      </c>
      <c r="V3500" s="49">
        <v>0.40628822170719731</v>
      </c>
      <c r="W3500" s="49">
        <v>1.4636172159581</v>
      </c>
      <c r="X3500" s="49">
        <v>2.8030328200558698</v>
      </c>
      <c r="Y3500" s="49">
        <v>43.290577316265697</v>
      </c>
      <c r="Z3500" s="49">
        <v>0.42787999999999998</v>
      </c>
      <c r="AA3500" s="49">
        <v>144.40234570000001</v>
      </c>
      <c r="AB3500" s="49">
        <v>1.7927415840000001</v>
      </c>
      <c r="AC3500" s="51">
        <v>0.62276563761027282</v>
      </c>
      <c r="AD3500" s="53">
        <v>73604.45</v>
      </c>
      <c r="AE3500" s="51">
        <v>39.958732474734667</v>
      </c>
      <c r="AF3500" s="51">
        <v>105.92548415155412</v>
      </c>
      <c r="AG3500" s="51">
        <v>18.900975292153785</v>
      </c>
      <c r="AH3500" s="51">
        <v>0.2369021103740441</v>
      </c>
      <c r="AI3500" s="51">
        <v>0.17843652491699727</v>
      </c>
      <c r="AJ3500" s="51">
        <v>4.1908088602794429E-2</v>
      </c>
      <c r="AK3500" s="51">
        <v>111.53524895435731</v>
      </c>
      <c r="AL3500" s="51">
        <v>66.219790999021953</v>
      </c>
      <c r="AM3500" s="51">
        <v>156.85070690969272</v>
      </c>
    </row>
    <row r="3501" spans="1:39">
      <c r="A3501" t="s">
        <v>7145</v>
      </c>
      <c r="B3501">
        <v>8</v>
      </c>
      <c r="C3501" t="s">
        <v>7146</v>
      </c>
      <c r="D3501" t="s">
        <v>6153</v>
      </c>
      <c r="E3501" t="s">
        <v>137</v>
      </c>
      <c r="F3501" t="s">
        <v>138</v>
      </c>
      <c r="G3501" t="s">
        <v>139</v>
      </c>
      <c r="H3501" t="s">
        <v>140</v>
      </c>
      <c r="I3501" t="s">
        <v>10</v>
      </c>
      <c r="J3501" t="s">
        <v>6154</v>
      </c>
      <c r="K3501">
        <v>48</v>
      </c>
      <c r="L3501">
        <v>16204631</v>
      </c>
      <c r="M3501" t="s">
        <v>2145</v>
      </c>
      <c r="N3501">
        <v>497</v>
      </c>
      <c r="O3501">
        <v>2947082.2245333171</v>
      </c>
      <c r="P3501" s="49" t="s">
        <v>33</v>
      </c>
      <c r="Q3501" s="49">
        <v>7360445</v>
      </c>
      <c r="R3501" s="49">
        <v>32.510452999999998</v>
      </c>
      <c r="S3501" s="49">
        <v>52.540310169999998</v>
      </c>
      <c r="T3501" s="49">
        <v>26.195472578768484</v>
      </c>
      <c r="U3501" s="49" t="s">
        <v>2146</v>
      </c>
      <c r="V3501" s="49">
        <v>0.40628822170719731</v>
      </c>
      <c r="W3501" s="49">
        <v>1.4636172159581</v>
      </c>
      <c r="X3501" s="49">
        <v>2.8030328200558698</v>
      </c>
      <c r="Y3501" s="49">
        <v>43.290577316265697</v>
      </c>
      <c r="Z3501" s="49">
        <v>0.42787999999999998</v>
      </c>
      <c r="AA3501" s="49">
        <v>144.40234570000001</v>
      </c>
      <c r="AB3501" s="49">
        <v>1.7927415840000001</v>
      </c>
      <c r="AC3501" s="51">
        <v>0.62276563761027282</v>
      </c>
      <c r="AD3501" s="53">
        <v>73604.45</v>
      </c>
      <c r="AE3501" s="51">
        <v>40.039457186804839</v>
      </c>
      <c r="AF3501" s="51">
        <v>106.13947502862796</v>
      </c>
      <c r="AG3501" s="51">
        <v>18.951646029505309</v>
      </c>
      <c r="AH3501" s="51">
        <v>0.23678924094525539</v>
      </c>
      <c r="AI3501" s="51">
        <v>0.17855417152189293</v>
      </c>
      <c r="AJ3501" s="51">
        <v>4.1908088602794429E-2</v>
      </c>
      <c r="AK3501" s="51">
        <v>111.60878627174105</v>
      </c>
      <c r="AL3501" s="51">
        <v>66.263450970496734</v>
      </c>
      <c r="AM3501" s="51">
        <v>156.9541215729854</v>
      </c>
    </row>
    <row r="3502" spans="1:39">
      <c r="A3502" t="s">
        <v>7147</v>
      </c>
      <c r="B3502">
        <v>8</v>
      </c>
      <c r="C3502" t="s">
        <v>7148</v>
      </c>
      <c r="D3502" t="s">
        <v>6153</v>
      </c>
      <c r="E3502" t="s">
        <v>137</v>
      </c>
      <c r="F3502" t="s">
        <v>138</v>
      </c>
      <c r="G3502" t="s">
        <v>139</v>
      </c>
      <c r="H3502" t="s">
        <v>140</v>
      </c>
      <c r="I3502" t="s">
        <v>10</v>
      </c>
      <c r="J3502" t="s">
        <v>6154</v>
      </c>
      <c r="K3502">
        <v>48</v>
      </c>
      <c r="L3502">
        <v>16204631</v>
      </c>
      <c r="M3502" t="s">
        <v>2145</v>
      </c>
      <c r="N3502">
        <v>498</v>
      </c>
      <c r="O3502">
        <v>2953023.9225666504</v>
      </c>
      <c r="P3502" s="49" t="s">
        <v>33</v>
      </c>
      <c r="Q3502" s="49">
        <v>7360445</v>
      </c>
      <c r="R3502" s="49">
        <v>32.510452999999998</v>
      </c>
      <c r="S3502" s="49">
        <v>52.540310169999998</v>
      </c>
      <c r="T3502" s="49">
        <v>26.195472578768484</v>
      </c>
      <c r="U3502" s="49" t="s">
        <v>2146</v>
      </c>
      <c r="V3502" s="49">
        <v>0.40628822170719731</v>
      </c>
      <c r="W3502" s="49">
        <v>1.4636172159581</v>
      </c>
      <c r="X3502" s="49">
        <v>2.8030328200558698</v>
      </c>
      <c r="Y3502" s="49">
        <v>43.290577316265697</v>
      </c>
      <c r="Z3502" s="49">
        <v>0.42787999999999998</v>
      </c>
      <c r="AA3502" s="49">
        <v>144.40234570000001</v>
      </c>
      <c r="AB3502" s="49">
        <v>1.7927415840000001</v>
      </c>
      <c r="AC3502" s="51">
        <v>0.62276563761027282</v>
      </c>
      <c r="AD3502" s="53">
        <v>73604.45</v>
      </c>
      <c r="AE3502" s="51">
        <v>40.120181898875011</v>
      </c>
      <c r="AF3502" s="51">
        <v>106.35346590570181</v>
      </c>
      <c r="AG3502" s="51">
        <v>19.002292293291571</v>
      </c>
      <c r="AH3502" s="51">
        <v>0.23667487361521078</v>
      </c>
      <c r="AI3502" s="51">
        <v>0.17867111458445495</v>
      </c>
      <c r="AJ3502" s="51">
        <v>4.1908088602794429E-2</v>
      </c>
      <c r="AK3502" s="51">
        <v>111.68188382619303</v>
      </c>
      <c r="AL3502" s="51">
        <v>66.306849849539262</v>
      </c>
      <c r="AM3502" s="51">
        <v>157.05691780284681</v>
      </c>
    </row>
    <row r="3503" spans="1:39">
      <c r="A3503" t="s">
        <v>7149</v>
      </c>
      <c r="B3503">
        <v>8</v>
      </c>
      <c r="C3503" t="s">
        <v>7150</v>
      </c>
      <c r="D3503" t="s">
        <v>6153</v>
      </c>
      <c r="E3503" t="s">
        <v>137</v>
      </c>
      <c r="F3503" t="s">
        <v>138</v>
      </c>
      <c r="G3503" t="s">
        <v>139</v>
      </c>
      <c r="H3503" t="s">
        <v>140</v>
      </c>
      <c r="I3503" t="s">
        <v>10</v>
      </c>
      <c r="J3503" t="s">
        <v>6154</v>
      </c>
      <c r="K3503">
        <v>48</v>
      </c>
      <c r="L3503">
        <v>16204631</v>
      </c>
      <c r="M3503" t="s">
        <v>2145</v>
      </c>
      <c r="N3503">
        <v>499</v>
      </c>
      <c r="O3503">
        <v>2958965.6205999837</v>
      </c>
      <c r="P3503" s="49" t="s">
        <v>33</v>
      </c>
      <c r="Q3503" s="49">
        <v>7360445</v>
      </c>
      <c r="R3503" s="49">
        <v>32.510452999999998</v>
      </c>
      <c r="S3503" s="49">
        <v>52.540310169999998</v>
      </c>
      <c r="T3503" s="49">
        <v>26.195472578768484</v>
      </c>
      <c r="U3503" s="49" t="s">
        <v>2146</v>
      </c>
      <c r="V3503" s="49">
        <v>0.40628822170719731</v>
      </c>
      <c r="W3503" s="49">
        <v>1.4636172159581</v>
      </c>
      <c r="X3503" s="49">
        <v>2.8030328200558698</v>
      </c>
      <c r="Y3503" s="49">
        <v>43.290577316265697</v>
      </c>
      <c r="Z3503" s="49">
        <v>0.42787999999999998</v>
      </c>
      <c r="AA3503" s="49">
        <v>144.40234570000001</v>
      </c>
      <c r="AB3503" s="49">
        <v>1.7927415840000001</v>
      </c>
      <c r="AC3503" s="51">
        <v>0.62276563761027282</v>
      </c>
      <c r="AD3503" s="53">
        <v>73604.45</v>
      </c>
      <c r="AE3503" s="51">
        <v>40.200906610945175</v>
      </c>
      <c r="AF3503" s="51">
        <v>106.56745678277564</v>
      </c>
      <c r="AG3503" s="51">
        <v>19.052913764179102</v>
      </c>
      <c r="AH3503" s="51">
        <v>0.23655901400912074</v>
      </c>
      <c r="AI3503" s="51">
        <v>0.17878735534635187</v>
      </c>
      <c r="AJ3503" s="51">
        <v>4.1908088602794429E-2</v>
      </c>
      <c r="AK3503" s="51">
        <v>111.7545423938425</v>
      </c>
      <c r="AL3503" s="51">
        <v>66.349988096946632</v>
      </c>
      <c r="AM3503" s="51">
        <v>157.15909669073838</v>
      </c>
    </row>
    <row r="3504" spans="1:39">
      <c r="A3504" t="s">
        <v>7151</v>
      </c>
      <c r="B3504">
        <v>8</v>
      </c>
      <c r="C3504" t="s">
        <v>7152</v>
      </c>
      <c r="D3504" t="s">
        <v>6153</v>
      </c>
      <c r="E3504" t="s">
        <v>137</v>
      </c>
      <c r="F3504" t="s">
        <v>138</v>
      </c>
      <c r="G3504" t="s">
        <v>139</v>
      </c>
      <c r="H3504" t="s">
        <v>140</v>
      </c>
      <c r="I3504" t="s">
        <v>10</v>
      </c>
      <c r="J3504" t="s">
        <v>6154</v>
      </c>
      <c r="K3504">
        <v>48</v>
      </c>
      <c r="L3504">
        <v>16204631</v>
      </c>
      <c r="M3504" t="s">
        <v>2145</v>
      </c>
      <c r="N3504">
        <v>500</v>
      </c>
      <c r="O3504">
        <v>2964907.318633317</v>
      </c>
      <c r="P3504" s="49" t="s">
        <v>33</v>
      </c>
      <c r="Q3504" s="49">
        <v>7360445</v>
      </c>
      <c r="R3504" s="49">
        <v>32.510452999999998</v>
      </c>
      <c r="S3504" s="49">
        <v>52.540310169999998</v>
      </c>
      <c r="T3504" s="49">
        <v>26.195472578768484</v>
      </c>
      <c r="U3504" s="49" t="s">
        <v>2146</v>
      </c>
      <c r="V3504" s="49">
        <v>0.40628822170719731</v>
      </c>
      <c r="W3504" s="49">
        <v>1.4636172159581</v>
      </c>
      <c r="X3504" s="49">
        <v>2.8030328200558698</v>
      </c>
      <c r="Y3504" s="49">
        <v>43.290577316265697</v>
      </c>
      <c r="Z3504" s="49">
        <v>0.42787999999999998</v>
      </c>
      <c r="AA3504" s="49">
        <v>144.40234570000001</v>
      </c>
      <c r="AB3504" s="49">
        <v>1.7927415840000001</v>
      </c>
      <c r="AC3504" s="51">
        <v>0.62276563761027282</v>
      </c>
      <c r="AD3504" s="53">
        <v>73604.45</v>
      </c>
      <c r="AE3504" s="51">
        <v>40.281631323015347</v>
      </c>
      <c r="AF3504" s="51">
        <v>106.78144765984949</v>
      </c>
      <c r="AG3504" s="51">
        <v>19.103510124038696</v>
      </c>
      <c r="AH3504" s="51">
        <v>0.23644166775451403</v>
      </c>
      <c r="AI3504" s="51">
        <v>0.17890289505057663</v>
      </c>
      <c r="AJ3504" s="51">
        <v>4.1908088602794429E-2</v>
      </c>
      <c r="AK3504" s="51">
        <v>111.82676275164657</v>
      </c>
      <c r="AL3504" s="51">
        <v>66.392866174007438</v>
      </c>
      <c r="AM3504" s="51">
        <v>157.26065932928572</v>
      </c>
    </row>
    <row r="3505" spans="1:39">
      <c r="A3505" t="s">
        <v>7153</v>
      </c>
      <c r="B3505">
        <v>8</v>
      </c>
      <c r="C3505" t="s">
        <v>7154</v>
      </c>
      <c r="D3505" t="s">
        <v>6153</v>
      </c>
      <c r="E3505" t="s">
        <v>137</v>
      </c>
      <c r="F3505" t="s">
        <v>138</v>
      </c>
      <c r="G3505" t="s">
        <v>139</v>
      </c>
      <c r="H3505" t="s">
        <v>140</v>
      </c>
      <c r="I3505" t="s">
        <v>10</v>
      </c>
      <c r="J3505" t="s">
        <v>6154</v>
      </c>
      <c r="K3505">
        <v>48</v>
      </c>
      <c r="L3505">
        <v>16204631</v>
      </c>
      <c r="M3505" t="s">
        <v>2145</v>
      </c>
      <c r="N3505">
        <v>501</v>
      </c>
      <c r="O3505">
        <v>2970849.0166666503</v>
      </c>
      <c r="P3505" s="49" t="s">
        <v>33</v>
      </c>
      <c r="Q3505" s="49">
        <v>7360445</v>
      </c>
      <c r="R3505" s="49">
        <v>32.510452999999998</v>
      </c>
      <c r="S3505" s="49">
        <v>52.540310169999998</v>
      </c>
      <c r="T3505" s="49">
        <v>26.195472578768484</v>
      </c>
      <c r="U3505" s="49" t="s">
        <v>2146</v>
      </c>
      <c r="V3505" s="49">
        <v>0.40628822170719731</v>
      </c>
      <c r="W3505" s="49">
        <v>1.4636172159581</v>
      </c>
      <c r="X3505" s="49">
        <v>2.8030328200558698</v>
      </c>
      <c r="Y3505" s="49">
        <v>43.290577316265697</v>
      </c>
      <c r="Z3505" s="49">
        <v>0.42787999999999998</v>
      </c>
      <c r="AA3505" s="49">
        <v>144.40234570000001</v>
      </c>
      <c r="AB3505" s="49">
        <v>1.7927415840000001</v>
      </c>
      <c r="AC3505" s="51">
        <v>0.62276563761027282</v>
      </c>
      <c r="AD3505" s="53">
        <v>73604.45</v>
      </c>
      <c r="AE3505" s="51">
        <v>40.362356035085519</v>
      </c>
      <c r="AF3505" s="51">
        <v>106.99543853692333</v>
      </c>
      <c r="AG3505" s="51">
        <v>19.154081055945831</v>
      </c>
      <c r="AH3505" s="51">
        <v>0.23632284048111504</v>
      </c>
      <c r="AI3505" s="51">
        <v>0.17901773494143772</v>
      </c>
      <c r="AJ3505" s="51">
        <v>4.1908088602794429E-2</v>
      </c>
      <c r="AK3505" s="51">
        <v>111.89854567738467</v>
      </c>
      <c r="AL3505" s="51">
        <v>66.435484542498472</v>
      </c>
      <c r="AM3505" s="51">
        <v>157.36160681227091</v>
      </c>
    </row>
    <row r="3506" spans="1:39">
      <c r="A3506" t="s">
        <v>7155</v>
      </c>
      <c r="B3506">
        <v>8</v>
      </c>
      <c r="C3506" t="s">
        <v>7156</v>
      </c>
      <c r="D3506" t="s">
        <v>6153</v>
      </c>
      <c r="E3506" t="s">
        <v>137</v>
      </c>
      <c r="F3506" t="s">
        <v>138</v>
      </c>
      <c r="G3506" t="s">
        <v>139</v>
      </c>
      <c r="H3506" t="s">
        <v>140</v>
      </c>
      <c r="I3506" t="s">
        <v>10</v>
      </c>
      <c r="J3506" t="s">
        <v>6154</v>
      </c>
      <c r="K3506">
        <v>48</v>
      </c>
      <c r="L3506">
        <v>16204631</v>
      </c>
      <c r="M3506" t="s">
        <v>2145</v>
      </c>
      <c r="N3506">
        <v>502</v>
      </c>
      <c r="O3506">
        <v>2976790.7146999836</v>
      </c>
      <c r="P3506" s="49" t="s">
        <v>33</v>
      </c>
      <c r="Q3506" s="49">
        <v>7360445</v>
      </c>
      <c r="R3506" s="49">
        <v>32.510452999999998</v>
      </c>
      <c r="S3506" s="49">
        <v>52.540310169999998</v>
      </c>
      <c r="T3506" s="49">
        <v>26.195472578768484</v>
      </c>
      <c r="U3506" s="49" t="s">
        <v>2146</v>
      </c>
      <c r="V3506" s="49">
        <v>0.40628822170719731</v>
      </c>
      <c r="W3506" s="49">
        <v>1.4636172159581</v>
      </c>
      <c r="X3506" s="49">
        <v>2.8030328200558698</v>
      </c>
      <c r="Y3506" s="49">
        <v>43.290577316265697</v>
      </c>
      <c r="Z3506" s="49">
        <v>0.42787999999999998</v>
      </c>
      <c r="AA3506" s="49">
        <v>144.40234570000001</v>
      </c>
      <c r="AB3506" s="49">
        <v>1.7927415840000001</v>
      </c>
      <c r="AC3506" s="51">
        <v>0.62276563761027282</v>
      </c>
      <c r="AD3506" s="53">
        <v>73604.45</v>
      </c>
      <c r="AE3506" s="51">
        <v>40.44308074715569</v>
      </c>
      <c r="AF3506" s="51">
        <v>107.20942941399719</v>
      </c>
      <c r="AG3506" s="51">
        <v>19.204626244181149</v>
      </c>
      <c r="AH3506" s="51">
        <v>0.2362025378206844</v>
      </c>
      <c r="AI3506" s="51">
        <v>0.17913187626454999</v>
      </c>
      <c r="AJ3506" s="51">
        <v>4.1908088602794429E-2</v>
      </c>
      <c r="AK3506" s="51">
        <v>111.9698919496528</v>
      </c>
      <c r="AL3506" s="51">
        <v>66.477843664681345</v>
      </c>
      <c r="AM3506" s="51">
        <v>157.46194023462428</v>
      </c>
    </row>
    <row r="3507" spans="1:39">
      <c r="A3507" t="s">
        <v>7157</v>
      </c>
      <c r="B3507">
        <v>8</v>
      </c>
      <c r="C3507" t="s">
        <v>7158</v>
      </c>
      <c r="D3507" t="s">
        <v>6153</v>
      </c>
      <c r="E3507" t="s">
        <v>137</v>
      </c>
      <c r="F3507" t="s">
        <v>138</v>
      </c>
      <c r="G3507" t="s">
        <v>139</v>
      </c>
      <c r="H3507" t="s">
        <v>140</v>
      </c>
      <c r="I3507" t="s">
        <v>10</v>
      </c>
      <c r="J3507" t="s">
        <v>6154</v>
      </c>
      <c r="K3507">
        <v>48</v>
      </c>
      <c r="L3507">
        <v>16204631</v>
      </c>
      <c r="M3507" t="s">
        <v>2145</v>
      </c>
      <c r="N3507">
        <v>503</v>
      </c>
      <c r="O3507">
        <v>2982732.4127333169</v>
      </c>
      <c r="P3507" s="49" t="s">
        <v>33</v>
      </c>
      <c r="Q3507" s="49">
        <v>7360445</v>
      </c>
      <c r="R3507" s="49">
        <v>32.510452999999998</v>
      </c>
      <c r="S3507" s="49">
        <v>52.540310169999998</v>
      </c>
      <c r="T3507" s="49">
        <v>26.195472578768484</v>
      </c>
      <c r="U3507" s="49" t="s">
        <v>2146</v>
      </c>
      <c r="V3507" s="49">
        <v>0.40628822170719731</v>
      </c>
      <c r="W3507" s="49">
        <v>1.4636172159581</v>
      </c>
      <c r="X3507" s="49">
        <v>2.8030328200558698</v>
      </c>
      <c r="Y3507" s="49">
        <v>43.290577316265697</v>
      </c>
      <c r="Z3507" s="49">
        <v>0.42787999999999998</v>
      </c>
      <c r="AA3507" s="49">
        <v>144.40234570000001</v>
      </c>
      <c r="AB3507" s="49">
        <v>1.7927415840000001</v>
      </c>
      <c r="AC3507" s="51">
        <v>0.62276563761027282</v>
      </c>
      <c r="AD3507" s="53">
        <v>73604.45</v>
      </c>
      <c r="AE3507" s="51">
        <v>40.523805459225862</v>
      </c>
      <c r="AF3507" s="51">
        <v>107.42342029107103</v>
      </c>
      <c r="AG3507" s="51">
        <v>19.255145374230857</v>
      </c>
      <c r="AH3507" s="51">
        <v>0.23608076540700001</v>
      </c>
      <c r="AI3507" s="51">
        <v>0.17924532026682577</v>
      </c>
      <c r="AJ3507" s="51">
        <v>4.1908088602794429E-2</v>
      </c>
      <c r="AK3507" s="51">
        <v>112.04080234785795</v>
      </c>
      <c r="AL3507" s="51">
        <v>66.519944003299173</v>
      </c>
      <c r="AM3507" s="51">
        <v>157.56166069241675</v>
      </c>
    </row>
    <row r="3508" spans="1:39">
      <c r="A3508" t="s">
        <v>7159</v>
      </c>
      <c r="B3508">
        <v>8</v>
      </c>
      <c r="C3508" t="s">
        <v>7160</v>
      </c>
      <c r="D3508" t="s">
        <v>6153</v>
      </c>
      <c r="E3508" t="s">
        <v>137</v>
      </c>
      <c r="F3508" t="s">
        <v>138</v>
      </c>
      <c r="G3508" t="s">
        <v>139</v>
      </c>
      <c r="H3508" t="s">
        <v>140</v>
      </c>
      <c r="I3508" t="s">
        <v>10</v>
      </c>
      <c r="J3508" t="s">
        <v>6154</v>
      </c>
      <c r="K3508">
        <v>48</v>
      </c>
      <c r="L3508">
        <v>16204631</v>
      </c>
      <c r="M3508" t="s">
        <v>2145</v>
      </c>
      <c r="N3508">
        <v>504</v>
      </c>
      <c r="O3508">
        <v>2988674.1107666502</v>
      </c>
      <c r="P3508" s="49" t="s">
        <v>33</v>
      </c>
      <c r="Q3508" s="49">
        <v>7360445</v>
      </c>
      <c r="R3508" s="49">
        <v>32.510452999999998</v>
      </c>
      <c r="S3508" s="49">
        <v>52.540310169999998</v>
      </c>
      <c r="T3508" s="49">
        <v>26.195472578768484</v>
      </c>
      <c r="U3508" s="49" t="s">
        <v>2146</v>
      </c>
      <c r="V3508" s="49">
        <v>0.40628822170719731</v>
      </c>
      <c r="W3508" s="49">
        <v>1.4636172159581</v>
      </c>
      <c r="X3508" s="49">
        <v>2.8030328200558698</v>
      </c>
      <c r="Y3508" s="49">
        <v>43.290577316265697</v>
      </c>
      <c r="Z3508" s="49">
        <v>0.42787999999999998</v>
      </c>
      <c r="AA3508" s="49">
        <v>144.40234570000001</v>
      </c>
      <c r="AB3508" s="49">
        <v>1.7927415840000001</v>
      </c>
      <c r="AC3508" s="51">
        <v>0.62276563761027282</v>
      </c>
      <c r="AD3508" s="53">
        <v>73604.45</v>
      </c>
      <c r="AE3508" s="51">
        <v>40.604530171296034</v>
      </c>
      <c r="AF3508" s="51">
        <v>107.63741116814488</v>
      </c>
      <c r="AG3508" s="51">
        <v>19.305638132787173</v>
      </c>
      <c r="AH3508" s="51">
        <v>0.2359575288758228</v>
      </c>
      <c r="AI3508" s="51">
        <v>0.17935806819646594</v>
      </c>
      <c r="AJ3508" s="51">
        <v>4.1908088602794429E-2</v>
      </c>
      <c r="AK3508" s="51">
        <v>112.11127765221256</v>
      </c>
      <c r="AL3508" s="51">
        <v>66.561786021573269</v>
      </c>
      <c r="AM3508" s="51">
        <v>157.66076928285187</v>
      </c>
    </row>
    <row r="3509" spans="1:39">
      <c r="A3509" t="s">
        <v>7161</v>
      </c>
      <c r="B3509">
        <v>8</v>
      </c>
      <c r="C3509" t="s">
        <v>7162</v>
      </c>
      <c r="D3509" t="s">
        <v>6153</v>
      </c>
      <c r="E3509" t="s">
        <v>137</v>
      </c>
      <c r="F3509" t="s">
        <v>138</v>
      </c>
      <c r="G3509" t="s">
        <v>139</v>
      </c>
      <c r="H3509" t="s">
        <v>140</v>
      </c>
      <c r="I3509" t="s">
        <v>10</v>
      </c>
      <c r="J3509" t="s">
        <v>6154</v>
      </c>
      <c r="K3509">
        <v>48</v>
      </c>
      <c r="L3509">
        <v>16204631</v>
      </c>
      <c r="M3509" t="s">
        <v>2145</v>
      </c>
      <c r="N3509">
        <v>505</v>
      </c>
      <c r="O3509">
        <v>2994615.8087999835</v>
      </c>
      <c r="P3509" s="49" t="s">
        <v>33</v>
      </c>
      <c r="Q3509" s="49">
        <v>7360445</v>
      </c>
      <c r="R3509" s="49">
        <v>32.510452999999998</v>
      </c>
      <c r="S3509" s="49">
        <v>52.540310169999998</v>
      </c>
      <c r="T3509" s="49">
        <v>26.195472578768484</v>
      </c>
      <c r="U3509" s="49" t="s">
        <v>2146</v>
      </c>
      <c r="V3509" s="49">
        <v>0.40628822170719731</v>
      </c>
      <c r="W3509" s="49">
        <v>1.4636172159581</v>
      </c>
      <c r="X3509" s="49">
        <v>2.8030328200558698</v>
      </c>
      <c r="Y3509" s="49">
        <v>43.290577316265697</v>
      </c>
      <c r="Z3509" s="49">
        <v>0.42787999999999998</v>
      </c>
      <c r="AA3509" s="49">
        <v>144.40234570000001</v>
      </c>
      <c r="AB3509" s="49">
        <v>1.7927415840000001</v>
      </c>
      <c r="AC3509" s="51">
        <v>0.62276563761027282</v>
      </c>
      <c r="AD3509" s="53">
        <v>73604.45</v>
      </c>
      <c r="AE3509" s="51">
        <v>40.685254883366206</v>
      </c>
      <c r="AF3509" s="51">
        <v>107.85140204521873</v>
      </c>
      <c r="AG3509" s="51">
        <v>19.356104207748711</v>
      </c>
      <c r="AH3509" s="51">
        <v>0.23583283386478324</v>
      </c>
      <c r="AI3509" s="51">
        <v>0.1794701213029507</v>
      </c>
      <c r="AJ3509" s="51">
        <v>4.1908088602794429E-2</v>
      </c>
      <c r="AK3509" s="51">
        <v>112.18131864372874</v>
      </c>
      <c r="AL3509" s="51">
        <v>66.603370183199729</v>
      </c>
      <c r="AM3509" s="51">
        <v>157.75926710425776</v>
      </c>
    </row>
    <row r="3510" spans="1:39">
      <c r="A3510" t="s">
        <v>7163</v>
      </c>
      <c r="B3510">
        <v>8</v>
      </c>
      <c r="C3510" t="s">
        <v>7164</v>
      </c>
      <c r="D3510" t="s">
        <v>6153</v>
      </c>
      <c r="E3510" t="s">
        <v>137</v>
      </c>
      <c r="F3510" t="s">
        <v>138</v>
      </c>
      <c r="G3510" t="s">
        <v>139</v>
      </c>
      <c r="H3510" t="s">
        <v>140</v>
      </c>
      <c r="I3510" t="s">
        <v>10</v>
      </c>
      <c r="J3510" t="s">
        <v>6154</v>
      </c>
      <c r="K3510">
        <v>48</v>
      </c>
      <c r="L3510">
        <v>16204631</v>
      </c>
      <c r="M3510" t="s">
        <v>2145</v>
      </c>
      <c r="N3510">
        <v>506</v>
      </c>
      <c r="O3510">
        <v>3000557.5068333168</v>
      </c>
      <c r="P3510" s="49" t="s">
        <v>33</v>
      </c>
      <c r="Q3510" s="49">
        <v>7360445</v>
      </c>
      <c r="R3510" s="49">
        <v>32.510452999999998</v>
      </c>
      <c r="S3510" s="49">
        <v>52.540310169999998</v>
      </c>
      <c r="T3510" s="49">
        <v>26.195472578768484</v>
      </c>
      <c r="U3510" s="49" t="s">
        <v>2146</v>
      </c>
      <c r="V3510" s="49">
        <v>0.40628822170719731</v>
      </c>
      <c r="W3510" s="49">
        <v>1.4636172159581</v>
      </c>
      <c r="X3510" s="49">
        <v>2.8030328200558698</v>
      </c>
      <c r="Y3510" s="49">
        <v>43.290577316265697</v>
      </c>
      <c r="Z3510" s="49">
        <v>0.42787999999999998</v>
      </c>
      <c r="AA3510" s="49">
        <v>144.40234570000001</v>
      </c>
      <c r="AB3510" s="49">
        <v>1.7927415840000001</v>
      </c>
      <c r="AC3510" s="51">
        <v>0.62276563761027282</v>
      </c>
      <c r="AD3510" s="53">
        <v>73604.45</v>
      </c>
      <c r="AE3510" s="51">
        <v>40.765979595436377</v>
      </c>
      <c r="AF3510" s="51">
        <v>108.06539292229257</v>
      </c>
      <c r="AG3510" s="51">
        <v>19.406543288220831</v>
      </c>
      <c r="AH3510" s="51">
        <v>0.23570668601314163</v>
      </c>
      <c r="AI3510" s="51">
        <v>0.17958148083703027</v>
      </c>
      <c r="AJ3510" s="51">
        <v>4.1908088602794429E-2</v>
      </c>
      <c r="AK3510" s="51">
        <v>112.25092610421243</v>
      </c>
      <c r="AL3510" s="51">
        <v>66.644696952345953</v>
      </c>
      <c r="AM3510" s="51">
        <v>157.85715525607893</v>
      </c>
    </row>
    <row r="3511" spans="1:39">
      <c r="A3511" t="s">
        <v>7165</v>
      </c>
      <c r="B3511">
        <v>8</v>
      </c>
      <c r="C3511" t="s">
        <v>7166</v>
      </c>
      <c r="D3511" t="s">
        <v>6153</v>
      </c>
      <c r="E3511" t="s">
        <v>137</v>
      </c>
      <c r="F3511" t="s">
        <v>138</v>
      </c>
      <c r="G3511" t="s">
        <v>139</v>
      </c>
      <c r="H3511" t="s">
        <v>140</v>
      </c>
      <c r="I3511" t="s">
        <v>10</v>
      </c>
      <c r="J3511" t="s">
        <v>6154</v>
      </c>
      <c r="K3511">
        <v>48</v>
      </c>
      <c r="L3511">
        <v>16204631</v>
      </c>
      <c r="M3511" t="s">
        <v>2145</v>
      </c>
      <c r="N3511">
        <v>507</v>
      </c>
      <c r="O3511">
        <v>3006499.20486665</v>
      </c>
      <c r="P3511" s="49" t="s">
        <v>33</v>
      </c>
      <c r="Q3511" s="49">
        <v>7360445</v>
      </c>
      <c r="R3511" s="49">
        <v>32.510452999999998</v>
      </c>
      <c r="S3511" s="49">
        <v>52.540310169999998</v>
      </c>
      <c r="T3511" s="49">
        <v>26.195472578768484</v>
      </c>
      <c r="U3511" s="49" t="s">
        <v>2146</v>
      </c>
      <c r="V3511" s="49">
        <v>0.40628822170719731</v>
      </c>
      <c r="W3511" s="49">
        <v>1.4636172159581</v>
      </c>
      <c r="X3511" s="49">
        <v>2.8030328200558698</v>
      </c>
      <c r="Y3511" s="49">
        <v>43.290577316265697</v>
      </c>
      <c r="Z3511" s="49">
        <v>0.42787999999999998</v>
      </c>
      <c r="AA3511" s="49">
        <v>144.40234570000001</v>
      </c>
      <c r="AB3511" s="49">
        <v>1.7927415840000001</v>
      </c>
      <c r="AC3511" s="51">
        <v>0.62276563761027282</v>
      </c>
      <c r="AD3511" s="53">
        <v>73604.45</v>
      </c>
      <c r="AE3511" s="51">
        <v>40.846704307506549</v>
      </c>
      <c r="AF3511" s="51">
        <v>108.27938379936643</v>
      </c>
      <c r="AG3511" s="51">
        <v>19.456955064516041</v>
      </c>
      <c r="AH3511" s="51">
        <v>0.23557909096195415</v>
      </c>
      <c r="AI3511" s="51">
        <v>0.1796921480507159</v>
      </c>
      <c r="AJ3511" s="51">
        <v>4.1908088602794429E-2</v>
      </c>
      <c r="AK3511" s="51">
        <v>112.32010081625781</v>
      </c>
      <c r="AL3511" s="51">
        <v>66.685766793647304</v>
      </c>
      <c r="AM3511" s="51">
        <v>157.95443483886834</v>
      </c>
    </row>
    <row r="3512" spans="1:39">
      <c r="A3512" t="s">
        <v>7167</v>
      </c>
      <c r="B3512">
        <v>8</v>
      </c>
      <c r="C3512" t="s">
        <v>7168</v>
      </c>
      <c r="D3512" t="s">
        <v>6153</v>
      </c>
      <c r="E3512" t="s">
        <v>137</v>
      </c>
      <c r="F3512" t="s">
        <v>138</v>
      </c>
      <c r="G3512" t="s">
        <v>139</v>
      </c>
      <c r="H3512" t="s">
        <v>140</v>
      </c>
      <c r="I3512" t="s">
        <v>10</v>
      </c>
      <c r="J3512" t="s">
        <v>6154</v>
      </c>
      <c r="K3512">
        <v>48</v>
      </c>
      <c r="L3512">
        <v>16204631</v>
      </c>
      <c r="M3512" t="s">
        <v>2145</v>
      </c>
      <c r="N3512">
        <v>508</v>
      </c>
      <c r="O3512">
        <v>3012440.9028999833</v>
      </c>
      <c r="P3512" s="49" t="s">
        <v>33</v>
      </c>
      <c r="Q3512" s="49">
        <v>7360445</v>
      </c>
      <c r="R3512" s="49">
        <v>32.510452999999998</v>
      </c>
      <c r="S3512" s="49">
        <v>52.540310169999998</v>
      </c>
      <c r="T3512" s="49">
        <v>26.195472578768484</v>
      </c>
      <c r="U3512" s="49" t="s">
        <v>2146</v>
      </c>
      <c r="V3512" s="49">
        <v>0.40628822170719731</v>
      </c>
      <c r="W3512" s="49">
        <v>1.4636172159581</v>
      </c>
      <c r="X3512" s="49">
        <v>2.8030328200558698</v>
      </c>
      <c r="Y3512" s="49">
        <v>43.290577316265697</v>
      </c>
      <c r="Z3512" s="49">
        <v>0.42787999999999998</v>
      </c>
      <c r="AA3512" s="49">
        <v>144.40234570000001</v>
      </c>
      <c r="AB3512" s="49">
        <v>1.7927415840000001</v>
      </c>
      <c r="AC3512" s="51">
        <v>0.62276563761027282</v>
      </c>
      <c r="AD3512" s="53">
        <v>73604.45</v>
      </c>
      <c r="AE3512" s="51">
        <v>40.927429019576714</v>
      </c>
      <c r="AF3512" s="51">
        <v>108.49337467644025</v>
      </c>
      <c r="AG3512" s="51">
        <v>19.507339228154287</v>
      </c>
      <c r="AH3512" s="51">
        <v>0.23545005435378008</v>
      </c>
      <c r="AI3512" s="51">
        <v>0.17980212419727026</v>
      </c>
      <c r="AJ3512" s="51">
        <v>4.1908088602794429E-2</v>
      </c>
      <c r="AK3512" s="51">
        <v>112.38884356324129</v>
      </c>
      <c r="AL3512" s="51">
        <v>66.726580172203597</v>
      </c>
      <c r="AM3512" s="51">
        <v>158.05110695427899</v>
      </c>
    </row>
    <row r="3513" spans="1:39">
      <c r="A3513" t="s">
        <v>7169</v>
      </c>
      <c r="B3513">
        <v>8</v>
      </c>
      <c r="C3513" t="s">
        <v>7170</v>
      </c>
      <c r="D3513" t="s">
        <v>6153</v>
      </c>
      <c r="E3513" t="s">
        <v>137</v>
      </c>
      <c r="F3513" t="s">
        <v>138</v>
      </c>
      <c r="G3513" t="s">
        <v>139</v>
      </c>
      <c r="H3513" t="s">
        <v>140</v>
      </c>
      <c r="I3513" t="s">
        <v>10</v>
      </c>
      <c r="J3513" t="s">
        <v>6154</v>
      </c>
      <c r="K3513">
        <v>48</v>
      </c>
      <c r="L3513">
        <v>16204631</v>
      </c>
      <c r="M3513" t="s">
        <v>2145</v>
      </c>
      <c r="N3513">
        <v>509</v>
      </c>
      <c r="O3513">
        <v>3018382.6009333166</v>
      </c>
      <c r="P3513" s="49" t="s">
        <v>33</v>
      </c>
      <c r="Q3513" s="49">
        <v>7360445</v>
      </c>
      <c r="R3513" s="49">
        <v>32.510452999999998</v>
      </c>
      <c r="S3513" s="49">
        <v>52.540310169999998</v>
      </c>
      <c r="T3513" s="49">
        <v>26.195472578768484</v>
      </c>
      <c r="U3513" s="49" t="s">
        <v>2146</v>
      </c>
      <c r="V3513" s="49">
        <v>0.40628822170719731</v>
      </c>
      <c r="W3513" s="49">
        <v>1.4636172159581</v>
      </c>
      <c r="X3513" s="49">
        <v>2.8030328200558698</v>
      </c>
      <c r="Y3513" s="49">
        <v>43.290577316265697</v>
      </c>
      <c r="Z3513" s="49">
        <v>0.42787999999999998</v>
      </c>
      <c r="AA3513" s="49">
        <v>144.40234570000001</v>
      </c>
      <c r="AB3513" s="49">
        <v>1.7927415840000001</v>
      </c>
      <c r="AC3513" s="51">
        <v>0.62276563761027282</v>
      </c>
      <c r="AD3513" s="53">
        <v>73604.45</v>
      </c>
      <c r="AE3513" s="51">
        <v>41.008153731646885</v>
      </c>
      <c r="AF3513" s="51">
        <v>108.70736555351411</v>
      </c>
      <c r="AG3513" s="51">
        <v>19.557695471863312</v>
      </c>
      <c r="AH3513" s="51">
        <v>0.23531958183266793</v>
      </c>
      <c r="AI3513" s="51">
        <v>0.17991141053119822</v>
      </c>
      <c r="AJ3513" s="51">
        <v>4.1908088602794429E-2</v>
      </c>
      <c r="AK3513" s="51">
        <v>112.45715512931575</v>
      </c>
      <c r="AL3513" s="51">
        <v>66.767137553575637</v>
      </c>
      <c r="AM3513" s="51">
        <v>158.14717270505588</v>
      </c>
    </row>
    <row r="3514" spans="1:39">
      <c r="A3514" t="s">
        <v>7171</v>
      </c>
      <c r="B3514">
        <v>8</v>
      </c>
      <c r="C3514" t="s">
        <v>7172</v>
      </c>
      <c r="D3514" t="s">
        <v>6153</v>
      </c>
      <c r="E3514" t="s">
        <v>137</v>
      </c>
      <c r="F3514" t="s">
        <v>138</v>
      </c>
      <c r="G3514" t="s">
        <v>139</v>
      </c>
      <c r="H3514" t="s">
        <v>140</v>
      </c>
      <c r="I3514" t="s">
        <v>10</v>
      </c>
      <c r="J3514" t="s">
        <v>6154</v>
      </c>
      <c r="K3514">
        <v>48</v>
      </c>
      <c r="L3514">
        <v>16204631</v>
      </c>
      <c r="M3514" t="s">
        <v>2145</v>
      </c>
      <c r="N3514">
        <v>510</v>
      </c>
      <c r="O3514">
        <v>3024324.2989666499</v>
      </c>
      <c r="P3514" s="49" t="s">
        <v>33</v>
      </c>
      <c r="Q3514" s="49">
        <v>7360445</v>
      </c>
      <c r="R3514" s="49">
        <v>32.510452999999998</v>
      </c>
      <c r="S3514" s="49">
        <v>52.540310169999998</v>
      </c>
      <c r="T3514" s="49">
        <v>26.195472578768484</v>
      </c>
      <c r="U3514" s="49" t="s">
        <v>2146</v>
      </c>
      <c r="V3514" s="49">
        <v>0.40628822170719731</v>
      </c>
      <c r="W3514" s="49">
        <v>1.4636172159581</v>
      </c>
      <c r="X3514" s="49">
        <v>2.8030328200558698</v>
      </c>
      <c r="Y3514" s="49">
        <v>43.290577316265697</v>
      </c>
      <c r="Z3514" s="49">
        <v>0.42787999999999998</v>
      </c>
      <c r="AA3514" s="49">
        <v>144.40234570000001</v>
      </c>
      <c r="AB3514" s="49">
        <v>1.7927415840000001</v>
      </c>
      <c r="AC3514" s="51">
        <v>0.62276563761027282</v>
      </c>
      <c r="AD3514" s="53">
        <v>73604.45</v>
      </c>
      <c r="AE3514" s="51">
        <v>41.088878443717057</v>
      </c>
      <c r="AF3514" s="51">
        <v>108.92135643058795</v>
      </c>
      <c r="AG3514" s="51">
        <v>19.608023489578944</v>
      </c>
      <c r="AH3514" s="51">
        <v>0.23518767904421325</v>
      </c>
      <c r="AI3514" s="51">
        <v>0.18002000830823753</v>
      </c>
      <c r="AJ3514" s="51">
        <v>4.1908088602794429E-2</v>
      </c>
      <c r="AK3514" s="51">
        <v>112.52503629940469</v>
      </c>
      <c r="AL3514" s="51">
        <v>66.807439403781729</v>
      </c>
      <c r="AM3514" s="51">
        <v>158.24263319502765</v>
      </c>
    </row>
    <row r="3515" spans="1:39">
      <c r="A3515" t="s">
        <v>7173</v>
      </c>
      <c r="B3515">
        <v>8</v>
      </c>
      <c r="C3515" t="s">
        <v>7174</v>
      </c>
      <c r="D3515" t="s">
        <v>6153</v>
      </c>
      <c r="E3515" t="s">
        <v>137</v>
      </c>
      <c r="F3515" t="s">
        <v>138</v>
      </c>
      <c r="G3515" t="s">
        <v>139</v>
      </c>
      <c r="H3515" t="s">
        <v>140</v>
      </c>
      <c r="I3515" t="s">
        <v>10</v>
      </c>
      <c r="J3515" t="s">
        <v>6154</v>
      </c>
      <c r="K3515">
        <v>48</v>
      </c>
      <c r="L3515">
        <v>16204631</v>
      </c>
      <c r="M3515" t="s">
        <v>2145</v>
      </c>
      <c r="N3515">
        <v>511</v>
      </c>
      <c r="O3515">
        <v>3030265.9969999832</v>
      </c>
      <c r="P3515" s="49" t="s">
        <v>33</v>
      </c>
      <c r="Q3515" s="49">
        <v>7360445</v>
      </c>
      <c r="R3515" s="49">
        <v>32.510452999999998</v>
      </c>
      <c r="S3515" s="49">
        <v>52.540310169999998</v>
      </c>
      <c r="T3515" s="49">
        <v>26.195472578768484</v>
      </c>
      <c r="U3515" s="49" t="s">
        <v>2146</v>
      </c>
      <c r="V3515" s="49">
        <v>0.40628822170719731</v>
      </c>
      <c r="W3515" s="49">
        <v>1.4636172159581</v>
      </c>
      <c r="X3515" s="49">
        <v>2.8030328200558698</v>
      </c>
      <c r="Y3515" s="49">
        <v>43.290577316265697</v>
      </c>
      <c r="Z3515" s="49">
        <v>0.42787999999999998</v>
      </c>
      <c r="AA3515" s="49">
        <v>144.40234570000001</v>
      </c>
      <c r="AB3515" s="49">
        <v>1.7927415840000001</v>
      </c>
      <c r="AC3515" s="51">
        <v>0.62276563761027282</v>
      </c>
      <c r="AD3515" s="53">
        <v>73604.45</v>
      </c>
      <c r="AE3515" s="51">
        <v>41.169603155787229</v>
      </c>
      <c r="AF3515" s="51">
        <v>109.1353473076618</v>
      </c>
      <c r="AG3515" s="51">
        <v>19.658322976445394</v>
      </c>
      <c r="AH3515" s="51">
        <v>0.23505435163523516</v>
      </c>
      <c r="AI3515" s="51">
        <v>0.18012791878534928</v>
      </c>
      <c r="AJ3515" s="51">
        <v>4.1908088602794429E-2</v>
      </c>
      <c r="AK3515" s="51">
        <v>112.59248785919628</v>
      </c>
      <c r="AL3515" s="51">
        <v>66.847486189294216</v>
      </c>
      <c r="AM3515" s="51">
        <v>158.33748952909835</v>
      </c>
    </row>
    <row r="3516" spans="1:39">
      <c r="A3516" t="s">
        <v>7175</v>
      </c>
      <c r="B3516">
        <v>8</v>
      </c>
      <c r="C3516" t="s">
        <v>7176</v>
      </c>
      <c r="D3516" t="s">
        <v>6153</v>
      </c>
      <c r="E3516" t="s">
        <v>137</v>
      </c>
      <c r="F3516" t="s">
        <v>138</v>
      </c>
      <c r="G3516" t="s">
        <v>139</v>
      </c>
      <c r="H3516" t="s">
        <v>140</v>
      </c>
      <c r="I3516" t="s">
        <v>10</v>
      </c>
      <c r="J3516" t="s">
        <v>6154</v>
      </c>
      <c r="K3516">
        <v>48</v>
      </c>
      <c r="L3516">
        <v>16204631</v>
      </c>
      <c r="M3516" t="s">
        <v>2145</v>
      </c>
      <c r="N3516">
        <v>512</v>
      </c>
      <c r="O3516">
        <v>3036207.6950333165</v>
      </c>
      <c r="P3516" s="49" t="s">
        <v>33</v>
      </c>
      <c r="Q3516" s="49">
        <v>7360445</v>
      </c>
      <c r="R3516" s="49">
        <v>32.510452999999998</v>
      </c>
      <c r="S3516" s="49">
        <v>52.540310169999998</v>
      </c>
      <c r="T3516" s="49">
        <v>26.195472578768484</v>
      </c>
      <c r="U3516" s="49" t="s">
        <v>2146</v>
      </c>
      <c r="V3516" s="49">
        <v>0.40628822170719731</v>
      </c>
      <c r="W3516" s="49">
        <v>1.4636172159581</v>
      </c>
      <c r="X3516" s="49">
        <v>2.8030328200558698</v>
      </c>
      <c r="Y3516" s="49">
        <v>43.290577316265697</v>
      </c>
      <c r="Z3516" s="49">
        <v>0.42787999999999998</v>
      </c>
      <c r="AA3516" s="49">
        <v>144.40234570000001</v>
      </c>
      <c r="AB3516" s="49">
        <v>1.7927415840000001</v>
      </c>
      <c r="AC3516" s="51">
        <v>0.62276563761027282</v>
      </c>
      <c r="AD3516" s="53">
        <v>73604.45</v>
      </c>
      <c r="AE3516" s="51">
        <v>41.250327867857401</v>
      </c>
      <c r="AF3516" s="51">
        <v>109.34933818473564</v>
      </c>
      <c r="AG3516" s="51">
        <v>19.708593628815482</v>
      </c>
      <c r="AH3516" s="51">
        <v>0.23491960525373937</v>
      </c>
      <c r="AI3516" s="51">
        <v>0.18023514322070819</v>
      </c>
      <c r="AJ3516" s="51">
        <v>4.1908088602794429E-2</v>
      </c>
      <c r="AK3516" s="51">
        <v>112.65951059513731</v>
      </c>
      <c r="AL3516" s="51">
        <v>66.887278377035813</v>
      </c>
      <c r="AM3516" s="51">
        <v>158.4317428132388</v>
      </c>
    </row>
    <row r="3517" spans="1:39">
      <c r="A3517" t="s">
        <v>7177</v>
      </c>
      <c r="B3517">
        <v>8</v>
      </c>
      <c r="C3517" t="s">
        <v>7178</v>
      </c>
      <c r="D3517" t="s">
        <v>6153</v>
      </c>
      <c r="E3517" t="s">
        <v>137</v>
      </c>
      <c r="F3517" t="s">
        <v>138</v>
      </c>
      <c r="G3517" t="s">
        <v>139</v>
      </c>
      <c r="H3517" t="s">
        <v>140</v>
      </c>
      <c r="I3517" t="s">
        <v>10</v>
      </c>
      <c r="J3517" t="s">
        <v>6154</v>
      </c>
      <c r="K3517">
        <v>48</v>
      </c>
      <c r="L3517">
        <v>16204631</v>
      </c>
      <c r="M3517" t="s">
        <v>2145</v>
      </c>
      <c r="N3517">
        <v>513</v>
      </c>
      <c r="O3517">
        <v>3042149.3930666498</v>
      </c>
      <c r="P3517" s="49" t="s">
        <v>33</v>
      </c>
      <c r="Q3517" s="49">
        <v>7360445</v>
      </c>
      <c r="R3517" s="49">
        <v>32.510452999999998</v>
      </c>
      <c r="S3517" s="49">
        <v>52.540310169999998</v>
      </c>
      <c r="T3517" s="49">
        <v>26.195472578768484</v>
      </c>
      <c r="U3517" s="49" t="s">
        <v>2146</v>
      </c>
      <c r="V3517" s="49">
        <v>0.40628822170719731</v>
      </c>
      <c r="W3517" s="49">
        <v>1.4636172159581</v>
      </c>
      <c r="X3517" s="49">
        <v>2.8030328200558698</v>
      </c>
      <c r="Y3517" s="49">
        <v>43.290577316265697</v>
      </c>
      <c r="Z3517" s="49">
        <v>0.42787999999999998</v>
      </c>
      <c r="AA3517" s="49">
        <v>144.40234570000001</v>
      </c>
      <c r="AB3517" s="49">
        <v>1.7927415840000001</v>
      </c>
      <c r="AC3517" s="51">
        <v>0.62276563761027282</v>
      </c>
      <c r="AD3517" s="53">
        <v>73604.45</v>
      </c>
      <c r="AE3517" s="51">
        <v>41.331052579927572</v>
      </c>
      <c r="AF3517" s="51">
        <v>109.5633290618095</v>
      </c>
      <c r="AG3517" s="51">
        <v>19.758835144250938</v>
      </c>
      <c r="AH3517" s="51">
        <v>0.23478344554901787</v>
      </c>
      <c r="AI3517" s="51">
        <v>0.18034168287369315</v>
      </c>
      <c r="AJ3517" s="51">
        <v>4.1908088602794429E-2</v>
      </c>
      <c r="AK3517" s="51">
        <v>112.72610529442724</v>
      </c>
      <c r="AL3517" s="51">
        <v>66.926816434376121</v>
      </c>
      <c r="AM3517" s="51">
        <v>158.52539415447836</v>
      </c>
    </row>
    <row r="3518" spans="1:39">
      <c r="A3518" t="s">
        <v>7179</v>
      </c>
      <c r="B3518">
        <v>8</v>
      </c>
      <c r="C3518" t="s">
        <v>7180</v>
      </c>
      <c r="D3518" t="s">
        <v>6153</v>
      </c>
      <c r="E3518" t="s">
        <v>137</v>
      </c>
      <c r="F3518" t="s">
        <v>138</v>
      </c>
      <c r="G3518" t="s">
        <v>139</v>
      </c>
      <c r="H3518" t="s">
        <v>140</v>
      </c>
      <c r="I3518" t="s">
        <v>10</v>
      </c>
      <c r="J3518" t="s">
        <v>6154</v>
      </c>
      <c r="K3518">
        <v>48</v>
      </c>
      <c r="L3518">
        <v>16204631</v>
      </c>
      <c r="M3518" t="s">
        <v>2145</v>
      </c>
      <c r="N3518">
        <v>514</v>
      </c>
      <c r="O3518">
        <v>3048091.0910999831</v>
      </c>
      <c r="P3518" s="49" t="s">
        <v>33</v>
      </c>
      <c r="Q3518" s="49">
        <v>7360445</v>
      </c>
      <c r="R3518" s="49">
        <v>32.510452999999998</v>
      </c>
      <c r="S3518" s="49">
        <v>52.540310169999998</v>
      </c>
      <c r="T3518" s="49">
        <v>26.195472578768484</v>
      </c>
      <c r="U3518" s="49" t="s">
        <v>2146</v>
      </c>
      <c r="V3518" s="49">
        <v>0.40628822170719731</v>
      </c>
      <c r="W3518" s="49">
        <v>1.4636172159581</v>
      </c>
      <c r="X3518" s="49">
        <v>2.8030328200558698</v>
      </c>
      <c r="Y3518" s="49">
        <v>43.290577316265697</v>
      </c>
      <c r="Z3518" s="49">
        <v>0.42787999999999998</v>
      </c>
      <c r="AA3518" s="49">
        <v>144.40234570000001</v>
      </c>
      <c r="AB3518" s="49">
        <v>1.7927415840000001</v>
      </c>
      <c r="AC3518" s="51">
        <v>0.62276563761027282</v>
      </c>
      <c r="AD3518" s="53">
        <v>73604.45</v>
      </c>
      <c r="AE3518" s="51">
        <v>41.411777291997744</v>
      </c>
      <c r="AF3518" s="51">
        <v>109.77731993888335</v>
      </c>
      <c r="AG3518" s="51">
        <v>19.809047221522594</v>
      </c>
      <c r="AH3518" s="51">
        <v>0.23464587817136837</v>
      </c>
      <c r="AI3518" s="51">
        <v>0.18044753900487773</v>
      </c>
      <c r="AJ3518" s="51">
        <v>4.1908088602794429E-2</v>
      </c>
      <c r="AK3518" s="51">
        <v>112.79227274501231</v>
      </c>
      <c r="AL3518" s="51">
        <v>66.966100829128081</v>
      </c>
      <c r="AM3518" s="51">
        <v>158.61844466089656</v>
      </c>
    </row>
    <row r="3519" spans="1:39">
      <c r="A3519" t="s">
        <v>7181</v>
      </c>
      <c r="B3519">
        <v>8</v>
      </c>
      <c r="C3519" t="s">
        <v>7182</v>
      </c>
      <c r="D3519" t="s">
        <v>6153</v>
      </c>
      <c r="E3519" t="s">
        <v>137</v>
      </c>
      <c r="F3519" t="s">
        <v>138</v>
      </c>
      <c r="G3519" t="s">
        <v>139</v>
      </c>
      <c r="H3519" t="s">
        <v>140</v>
      </c>
      <c r="I3519" t="s">
        <v>10</v>
      </c>
      <c r="J3519" t="s">
        <v>6154</v>
      </c>
      <c r="K3519">
        <v>48</v>
      </c>
      <c r="L3519">
        <v>16204631</v>
      </c>
      <c r="M3519" t="s">
        <v>2145</v>
      </c>
      <c r="N3519">
        <v>515</v>
      </c>
      <c r="O3519">
        <v>3054032.7891333164</v>
      </c>
      <c r="P3519" s="49" t="s">
        <v>33</v>
      </c>
      <c r="Q3519" s="49">
        <v>7360445</v>
      </c>
      <c r="R3519" s="49">
        <v>32.510452999999998</v>
      </c>
      <c r="S3519" s="49">
        <v>52.540310169999998</v>
      </c>
      <c r="T3519" s="49">
        <v>26.195472578768484</v>
      </c>
      <c r="U3519" s="49" t="s">
        <v>2146</v>
      </c>
      <c r="V3519" s="49">
        <v>0.40628822170719731</v>
      </c>
      <c r="W3519" s="49">
        <v>1.4636172159581</v>
      </c>
      <c r="X3519" s="49">
        <v>2.8030328200558698</v>
      </c>
      <c r="Y3519" s="49">
        <v>43.290577316265697</v>
      </c>
      <c r="Z3519" s="49">
        <v>0.42787999999999998</v>
      </c>
      <c r="AA3519" s="49">
        <v>144.40234570000001</v>
      </c>
      <c r="AB3519" s="49">
        <v>1.7927415840000001</v>
      </c>
      <c r="AC3519" s="51">
        <v>0.62276563761027282</v>
      </c>
      <c r="AD3519" s="53">
        <v>73604.45</v>
      </c>
      <c r="AE3519" s="51">
        <v>41.492502004067916</v>
      </c>
      <c r="AF3519" s="51">
        <v>109.99131081595719</v>
      </c>
      <c r="AG3519" s="51">
        <v>19.859229560610615</v>
      </c>
      <c r="AH3519" s="51">
        <v>0.23450690877212091</v>
      </c>
      <c r="AI3519" s="51">
        <v>0.1805527128760202</v>
      </c>
      <c r="AJ3519" s="51">
        <v>4.1908088602794429E-2</v>
      </c>
      <c r="AK3519" s="51">
        <v>112.85801373557926</v>
      </c>
      <c r="AL3519" s="51">
        <v>67.005132029544328</v>
      </c>
      <c r="AM3519" s="51">
        <v>158.71089544161424</v>
      </c>
    </row>
    <row r="3520" spans="1:39">
      <c r="A3520" t="s">
        <v>7183</v>
      </c>
      <c r="B3520">
        <v>8</v>
      </c>
      <c r="C3520" t="s">
        <v>7184</v>
      </c>
      <c r="D3520" t="s">
        <v>6153</v>
      </c>
      <c r="E3520" t="s">
        <v>137</v>
      </c>
      <c r="F3520" t="s">
        <v>138</v>
      </c>
      <c r="G3520" t="s">
        <v>139</v>
      </c>
      <c r="H3520" t="s">
        <v>140</v>
      </c>
      <c r="I3520" t="s">
        <v>10</v>
      </c>
      <c r="J3520" t="s">
        <v>6154</v>
      </c>
      <c r="K3520">
        <v>48</v>
      </c>
      <c r="L3520">
        <v>16204631</v>
      </c>
      <c r="M3520" t="s">
        <v>2145</v>
      </c>
      <c r="N3520">
        <v>516</v>
      </c>
      <c r="O3520">
        <v>3059974.4871666497</v>
      </c>
      <c r="P3520" s="49" t="s">
        <v>33</v>
      </c>
      <c r="Q3520" s="49">
        <v>7360445</v>
      </c>
      <c r="R3520" s="49">
        <v>32.510452999999998</v>
      </c>
      <c r="S3520" s="49">
        <v>52.540310169999998</v>
      </c>
      <c r="T3520" s="49">
        <v>26.195472578768484</v>
      </c>
      <c r="U3520" s="49" t="s">
        <v>2146</v>
      </c>
      <c r="V3520" s="49">
        <v>0.40628822170719731</v>
      </c>
      <c r="W3520" s="49">
        <v>1.4636172159581</v>
      </c>
      <c r="X3520" s="49">
        <v>2.8030328200558698</v>
      </c>
      <c r="Y3520" s="49">
        <v>43.290577316265697</v>
      </c>
      <c r="Z3520" s="49">
        <v>0.42787999999999998</v>
      </c>
      <c r="AA3520" s="49">
        <v>144.40234570000001</v>
      </c>
      <c r="AB3520" s="49">
        <v>1.7927415840000001</v>
      </c>
      <c r="AC3520" s="51">
        <v>0.62276563761027282</v>
      </c>
      <c r="AD3520" s="53">
        <v>73604.45</v>
      </c>
      <c r="AE3520" s="51">
        <v>41.57322671613808</v>
      </c>
      <c r="AF3520" s="51">
        <v>110.20530169303102</v>
      </c>
      <c r="AG3520" s="51">
        <v>19.909381862704674</v>
      </c>
      <c r="AH3520" s="51">
        <v>0.23436654300340351</v>
      </c>
      <c r="AI3520" s="51">
        <v>0.18065720575005395</v>
      </c>
      <c r="AJ3520" s="51">
        <v>4.1908088602794429E-2</v>
      </c>
      <c r="AK3520" s="51">
        <v>112.92332905554939</v>
      </c>
      <c r="AL3520" s="51">
        <v>67.043910504313544</v>
      </c>
      <c r="AM3520" s="51">
        <v>158.80274760678526</v>
      </c>
    </row>
    <row r="3521" spans="1:39">
      <c r="A3521" t="s">
        <v>7185</v>
      </c>
      <c r="B3521">
        <v>8</v>
      </c>
      <c r="C3521" t="s">
        <v>7186</v>
      </c>
      <c r="D3521" t="s">
        <v>6153</v>
      </c>
      <c r="E3521" t="s">
        <v>137</v>
      </c>
      <c r="F3521" t="s">
        <v>138</v>
      </c>
      <c r="G3521" t="s">
        <v>139</v>
      </c>
      <c r="H3521" t="s">
        <v>140</v>
      </c>
      <c r="I3521" t="s">
        <v>10</v>
      </c>
      <c r="J3521" t="s">
        <v>6154</v>
      </c>
      <c r="K3521">
        <v>48</v>
      </c>
      <c r="L3521">
        <v>16204631</v>
      </c>
      <c r="M3521" t="s">
        <v>2145</v>
      </c>
      <c r="N3521">
        <v>517</v>
      </c>
      <c r="O3521">
        <v>3065916.185199983</v>
      </c>
      <c r="P3521" s="49" t="s">
        <v>33</v>
      </c>
      <c r="Q3521" s="49">
        <v>7360445</v>
      </c>
      <c r="R3521" s="49">
        <v>32.510452999999998</v>
      </c>
      <c r="S3521" s="49">
        <v>52.540310169999998</v>
      </c>
      <c r="T3521" s="49">
        <v>26.195472578768484</v>
      </c>
      <c r="U3521" s="49" t="s">
        <v>2146</v>
      </c>
      <c r="V3521" s="49">
        <v>0.40628822170719731</v>
      </c>
      <c r="W3521" s="49">
        <v>1.4636172159581</v>
      </c>
      <c r="X3521" s="49">
        <v>2.8030328200558698</v>
      </c>
      <c r="Y3521" s="49">
        <v>43.290577316265697</v>
      </c>
      <c r="Z3521" s="49">
        <v>0.42787999999999998</v>
      </c>
      <c r="AA3521" s="49">
        <v>144.40234570000001</v>
      </c>
      <c r="AB3521" s="49">
        <v>1.7927415840000001</v>
      </c>
      <c r="AC3521" s="51">
        <v>0.62276563761027282</v>
      </c>
      <c r="AD3521" s="53">
        <v>73604.45</v>
      </c>
      <c r="AE3521" s="51">
        <v>41.653951428208252</v>
      </c>
      <c r="AF3521" s="51">
        <v>110.41929257010487</v>
      </c>
      <c r="AG3521" s="51">
        <v>19.959503830204167</v>
      </c>
      <c r="AH3521" s="51">
        <v>0.23422478651832579</v>
      </c>
      <c r="AI3521" s="51">
        <v>0.18076101889107773</v>
      </c>
      <c r="AJ3521" s="51">
        <v>4.1908088602794429E-2</v>
      </c>
      <c r="AK3521" s="51">
        <v>112.9882194950724</v>
      </c>
      <c r="AL3521" s="51">
        <v>67.082436722556949</v>
      </c>
      <c r="AM3521" s="51">
        <v>158.89400226758787</v>
      </c>
    </row>
    <row r="3522" spans="1:39">
      <c r="A3522" t="s">
        <v>7187</v>
      </c>
      <c r="B3522">
        <v>8</v>
      </c>
      <c r="C3522" t="s">
        <v>7188</v>
      </c>
      <c r="D3522" t="s">
        <v>6153</v>
      </c>
      <c r="E3522" t="s">
        <v>137</v>
      </c>
      <c r="F3522" t="s">
        <v>138</v>
      </c>
      <c r="G3522" t="s">
        <v>139</v>
      </c>
      <c r="H3522" t="s">
        <v>140</v>
      </c>
      <c r="I3522" t="s">
        <v>10</v>
      </c>
      <c r="J3522" t="s">
        <v>6154</v>
      </c>
      <c r="K3522">
        <v>48</v>
      </c>
      <c r="L3522">
        <v>16204631</v>
      </c>
      <c r="M3522" t="s">
        <v>2145</v>
      </c>
      <c r="N3522">
        <v>518</v>
      </c>
      <c r="O3522">
        <v>3071857.8832333162</v>
      </c>
      <c r="P3522" s="49" t="s">
        <v>33</v>
      </c>
      <c r="Q3522" s="49">
        <v>7360445</v>
      </c>
      <c r="R3522" s="49">
        <v>32.510452999999998</v>
      </c>
      <c r="S3522" s="49">
        <v>52.540310169999998</v>
      </c>
      <c r="T3522" s="49">
        <v>26.195472578768484</v>
      </c>
      <c r="U3522" s="49" t="s">
        <v>2146</v>
      </c>
      <c r="V3522" s="49">
        <v>0.40628822170719731</v>
      </c>
      <c r="W3522" s="49">
        <v>1.4636172159581</v>
      </c>
      <c r="X3522" s="49">
        <v>2.8030328200558698</v>
      </c>
      <c r="Y3522" s="49">
        <v>43.290577316265697</v>
      </c>
      <c r="Z3522" s="49">
        <v>0.42787999999999998</v>
      </c>
      <c r="AA3522" s="49">
        <v>144.40234570000001</v>
      </c>
      <c r="AB3522" s="49">
        <v>1.7927415840000001</v>
      </c>
      <c r="AC3522" s="51">
        <v>0.62276563761027282</v>
      </c>
      <c r="AD3522" s="53">
        <v>73604.45</v>
      </c>
      <c r="AE3522" s="51">
        <v>41.734676140278424</v>
      </c>
      <c r="AF3522" s="51">
        <v>110.63328344717873</v>
      </c>
      <c r="AG3522" s="51">
        <v>20.00959516671832</v>
      </c>
      <c r="AH3522" s="51">
        <v>0.23408164497061992</v>
      </c>
      <c r="AI3522" s="51">
        <v>0.18086415356434571</v>
      </c>
      <c r="AJ3522" s="51">
        <v>4.1908088602794429E-2</v>
      </c>
      <c r="AK3522" s="51">
        <v>113.05268584502021</v>
      </c>
      <c r="AL3522" s="51">
        <v>67.120711153824516</v>
      </c>
      <c r="AM3522" s="51">
        <v>158.98466053621593</v>
      </c>
    </row>
    <row r="3523" spans="1:39">
      <c r="A3523" t="s">
        <v>7189</v>
      </c>
      <c r="B3523">
        <v>8</v>
      </c>
      <c r="C3523" t="s">
        <v>7190</v>
      </c>
      <c r="D3523" t="s">
        <v>6153</v>
      </c>
      <c r="E3523" t="s">
        <v>137</v>
      </c>
      <c r="F3523" t="s">
        <v>138</v>
      </c>
      <c r="G3523" t="s">
        <v>139</v>
      </c>
      <c r="H3523" t="s">
        <v>140</v>
      </c>
      <c r="I3523" t="s">
        <v>10</v>
      </c>
      <c r="J3523" t="s">
        <v>6154</v>
      </c>
      <c r="K3523">
        <v>48</v>
      </c>
      <c r="L3523">
        <v>16204631</v>
      </c>
      <c r="M3523" t="s">
        <v>2145</v>
      </c>
      <c r="N3523">
        <v>519</v>
      </c>
      <c r="O3523">
        <v>3077799.5812666495</v>
      </c>
      <c r="P3523" s="49" t="s">
        <v>33</v>
      </c>
      <c r="Q3523" s="49">
        <v>7360445</v>
      </c>
      <c r="R3523" s="49">
        <v>32.510452999999998</v>
      </c>
      <c r="S3523" s="49">
        <v>52.540310169999998</v>
      </c>
      <c r="T3523" s="49">
        <v>26.195472578768484</v>
      </c>
      <c r="U3523" s="49" t="s">
        <v>2146</v>
      </c>
      <c r="V3523" s="49">
        <v>0.40628822170719731</v>
      </c>
      <c r="W3523" s="49">
        <v>1.4636172159581</v>
      </c>
      <c r="X3523" s="49">
        <v>2.8030328200558698</v>
      </c>
      <c r="Y3523" s="49">
        <v>43.290577316265697</v>
      </c>
      <c r="Z3523" s="49">
        <v>0.42787999999999998</v>
      </c>
      <c r="AA3523" s="49">
        <v>144.40234570000001</v>
      </c>
      <c r="AB3523" s="49">
        <v>1.7927415840000001</v>
      </c>
      <c r="AC3523" s="51">
        <v>0.62276563761027282</v>
      </c>
      <c r="AD3523" s="53">
        <v>73604.45</v>
      </c>
      <c r="AE3523" s="51">
        <v>41.815400852348596</v>
      </c>
      <c r="AF3523" s="51">
        <v>110.84727432425257</v>
      </c>
      <c r="AG3523" s="51">
        <v>20.059655577066358</v>
      </c>
      <c r="AH3523" s="51">
        <v>0.23393712401470501</v>
      </c>
      <c r="AI3523" s="51">
        <v>0.18096661103625761</v>
      </c>
      <c r="AJ3523" s="51">
        <v>4.1908088602794429E-2</v>
      </c>
      <c r="AK3523" s="51">
        <v>113.1167288969808</v>
      </c>
      <c r="AL3523" s="51">
        <v>67.158734268091337</v>
      </c>
      <c r="AM3523" s="51">
        <v>159.0747235258703</v>
      </c>
    </row>
    <row r="3524" spans="1:39">
      <c r="A3524" t="s">
        <v>7191</v>
      </c>
      <c r="B3524">
        <v>8</v>
      </c>
      <c r="C3524" t="s">
        <v>7192</v>
      </c>
      <c r="D3524" t="s">
        <v>6153</v>
      </c>
      <c r="E3524" t="s">
        <v>137</v>
      </c>
      <c r="F3524" t="s">
        <v>138</v>
      </c>
      <c r="G3524" t="s">
        <v>139</v>
      </c>
      <c r="H3524" t="s">
        <v>140</v>
      </c>
      <c r="I3524" t="s">
        <v>10</v>
      </c>
      <c r="J3524" t="s">
        <v>6154</v>
      </c>
      <c r="K3524">
        <v>48</v>
      </c>
      <c r="L3524">
        <v>16204631</v>
      </c>
      <c r="M3524" t="s">
        <v>2145</v>
      </c>
      <c r="N3524">
        <v>520</v>
      </c>
      <c r="O3524">
        <v>3083741.2792999828</v>
      </c>
      <c r="P3524" s="49" t="s">
        <v>33</v>
      </c>
      <c r="Q3524" s="49">
        <v>7360445</v>
      </c>
      <c r="R3524" s="49">
        <v>32.510452999999998</v>
      </c>
      <c r="S3524" s="49">
        <v>52.540310169999998</v>
      </c>
      <c r="T3524" s="49">
        <v>26.195472578768484</v>
      </c>
      <c r="U3524" s="49" t="s">
        <v>2146</v>
      </c>
      <c r="V3524" s="49">
        <v>0.40628822170719731</v>
      </c>
      <c r="W3524" s="49">
        <v>1.4636172159581</v>
      </c>
      <c r="X3524" s="49">
        <v>2.8030328200558698</v>
      </c>
      <c r="Y3524" s="49">
        <v>43.290577316265697</v>
      </c>
      <c r="Z3524" s="49">
        <v>0.42787999999999998</v>
      </c>
      <c r="AA3524" s="49">
        <v>144.40234570000001</v>
      </c>
      <c r="AB3524" s="49">
        <v>1.7927415840000001</v>
      </c>
      <c r="AC3524" s="51">
        <v>0.62276563761027282</v>
      </c>
      <c r="AD3524" s="53">
        <v>73604.45</v>
      </c>
      <c r="AE3524" s="51">
        <v>41.896125564418767</v>
      </c>
      <c r="AF3524" s="51">
        <v>111.06126520132642</v>
      </c>
      <c r="AG3524" s="51">
        <v>20.109684767277628</v>
      </c>
      <c r="AH3524" s="51">
        <v>0.23379122930555019</v>
      </c>
      <c r="AI3524" s="51">
        <v>0.18106839257434873</v>
      </c>
      <c r="AJ3524" s="51">
        <v>4.1908088602794429E-2</v>
      </c>
      <c r="AK3524" s="51">
        <v>113.18034944325198</v>
      </c>
      <c r="AL3524" s="51">
        <v>67.196506535753954</v>
      </c>
      <c r="AM3524" s="51">
        <v>159.16419235075003</v>
      </c>
    </row>
    <row r="3525" spans="1:39">
      <c r="A3525" t="s">
        <v>7193</v>
      </c>
      <c r="B3525">
        <v>8</v>
      </c>
      <c r="C3525" t="s">
        <v>7194</v>
      </c>
      <c r="D3525" t="s">
        <v>6153</v>
      </c>
      <c r="E3525" t="s">
        <v>137</v>
      </c>
      <c r="F3525" t="s">
        <v>138</v>
      </c>
      <c r="G3525" t="s">
        <v>139</v>
      </c>
      <c r="H3525" t="s">
        <v>140</v>
      </c>
      <c r="I3525" t="s">
        <v>10</v>
      </c>
      <c r="J3525" t="s">
        <v>6154</v>
      </c>
      <c r="K3525">
        <v>48</v>
      </c>
      <c r="L3525">
        <v>16204631</v>
      </c>
      <c r="M3525" t="s">
        <v>2145</v>
      </c>
      <c r="N3525">
        <v>521</v>
      </c>
      <c r="O3525">
        <v>3089682.9773333161</v>
      </c>
      <c r="P3525" s="49" t="s">
        <v>33</v>
      </c>
      <c r="Q3525" s="49">
        <v>7360445</v>
      </c>
      <c r="R3525" s="49">
        <v>32.510452999999998</v>
      </c>
      <c r="S3525" s="49">
        <v>52.540310169999998</v>
      </c>
      <c r="T3525" s="49">
        <v>26.195472578768484</v>
      </c>
      <c r="U3525" s="49" t="s">
        <v>2146</v>
      </c>
      <c r="V3525" s="49">
        <v>0.40628822170719731</v>
      </c>
      <c r="W3525" s="49">
        <v>1.4636172159581</v>
      </c>
      <c r="X3525" s="49">
        <v>2.8030328200558698</v>
      </c>
      <c r="Y3525" s="49">
        <v>43.290577316265697</v>
      </c>
      <c r="Z3525" s="49">
        <v>0.42787999999999998</v>
      </c>
      <c r="AA3525" s="49">
        <v>144.40234570000001</v>
      </c>
      <c r="AB3525" s="49">
        <v>1.7927415840000001</v>
      </c>
      <c r="AC3525" s="51">
        <v>0.62276563761027282</v>
      </c>
      <c r="AD3525" s="53">
        <v>73604.45</v>
      </c>
      <c r="AE3525" s="51">
        <v>41.976850276488939</v>
      </c>
      <c r="AF3525" s="51">
        <v>111.27525607840026</v>
      </c>
      <c r="AG3525" s="51">
        <v>20.159682444591681</v>
      </c>
      <c r="AH3525" s="51">
        <v>0.23364396649863178</v>
      </c>
      <c r="AI3525" s="51">
        <v>0.18116949944728003</v>
      </c>
      <c r="AJ3525" s="51">
        <v>4.1908088602794429E-2</v>
      </c>
      <c r="AK3525" s="51">
        <v>113.24354827683516</v>
      </c>
      <c r="AL3525" s="51">
        <v>67.234028427626654</v>
      </c>
      <c r="AM3525" s="51">
        <v>159.25306812604367</v>
      </c>
    </row>
    <row r="3526" spans="1:39">
      <c r="A3526" t="s">
        <v>7195</v>
      </c>
      <c r="B3526">
        <v>8</v>
      </c>
      <c r="C3526" t="s">
        <v>7196</v>
      </c>
      <c r="D3526" t="s">
        <v>6153</v>
      </c>
      <c r="E3526" t="s">
        <v>137</v>
      </c>
      <c r="F3526" t="s">
        <v>138</v>
      </c>
      <c r="G3526" t="s">
        <v>139</v>
      </c>
      <c r="H3526" t="s">
        <v>140</v>
      </c>
      <c r="I3526" t="s">
        <v>10</v>
      </c>
      <c r="J3526" t="s">
        <v>6154</v>
      </c>
      <c r="K3526">
        <v>48</v>
      </c>
      <c r="L3526">
        <v>16204631</v>
      </c>
      <c r="M3526" t="s">
        <v>2145</v>
      </c>
      <c r="N3526">
        <v>522</v>
      </c>
      <c r="O3526">
        <v>3095624.6753666494</v>
      </c>
      <c r="P3526" s="49" t="s">
        <v>33</v>
      </c>
      <c r="Q3526" s="49">
        <v>7360445</v>
      </c>
      <c r="R3526" s="49">
        <v>32.510452999999998</v>
      </c>
      <c r="S3526" s="49">
        <v>52.540310169999998</v>
      </c>
      <c r="T3526" s="49">
        <v>26.195472578768484</v>
      </c>
      <c r="U3526" s="49" t="s">
        <v>2146</v>
      </c>
      <c r="V3526" s="49">
        <v>0.40628822170719731</v>
      </c>
      <c r="W3526" s="49">
        <v>1.4636172159581</v>
      </c>
      <c r="X3526" s="49">
        <v>2.8030328200558698</v>
      </c>
      <c r="Y3526" s="49">
        <v>43.290577316265697</v>
      </c>
      <c r="Z3526" s="49">
        <v>0.42787999999999998</v>
      </c>
      <c r="AA3526" s="49">
        <v>144.40234570000001</v>
      </c>
      <c r="AB3526" s="49">
        <v>1.7927415840000001</v>
      </c>
      <c r="AC3526" s="51">
        <v>0.62276563761027282</v>
      </c>
      <c r="AD3526" s="53">
        <v>73604.45</v>
      </c>
      <c r="AE3526" s="51">
        <v>42.057574988559111</v>
      </c>
      <c r="AF3526" s="51">
        <v>111.48924695547412</v>
      </c>
      <c r="AG3526" s="51">
        <v>20.209648317458381</v>
      </c>
      <c r="AH3526" s="51">
        <v>0.23349534124978338</v>
      </c>
      <c r="AI3526" s="51">
        <v>0.18126993292482804</v>
      </c>
      <c r="AJ3526" s="51">
        <v>4.1908088602794429E-2</v>
      </c>
      <c r="AK3526" s="51">
        <v>113.30632619142904</v>
      </c>
      <c r="AL3526" s="51">
        <v>67.271300414937699</v>
      </c>
      <c r="AM3526" s="51">
        <v>159.34135196792039</v>
      </c>
    </row>
    <row r="3527" spans="1:39">
      <c r="A3527" t="s">
        <v>7197</v>
      </c>
      <c r="B3527">
        <v>8</v>
      </c>
      <c r="C3527" t="s">
        <v>7198</v>
      </c>
      <c r="D3527" t="s">
        <v>6153</v>
      </c>
      <c r="E3527" t="s">
        <v>137</v>
      </c>
      <c r="F3527" t="s">
        <v>138</v>
      </c>
      <c r="G3527" t="s">
        <v>139</v>
      </c>
      <c r="H3527" t="s">
        <v>140</v>
      </c>
      <c r="I3527" t="s">
        <v>10</v>
      </c>
      <c r="J3527" t="s">
        <v>6154</v>
      </c>
      <c r="K3527">
        <v>48</v>
      </c>
      <c r="L3527">
        <v>16204631</v>
      </c>
      <c r="M3527" t="s">
        <v>2145</v>
      </c>
      <c r="N3527">
        <v>523</v>
      </c>
      <c r="O3527">
        <v>3101566.3733999827</v>
      </c>
      <c r="P3527" s="49" t="s">
        <v>33</v>
      </c>
      <c r="Q3527" s="49">
        <v>7360445</v>
      </c>
      <c r="R3527" s="49">
        <v>32.510452999999998</v>
      </c>
      <c r="S3527" s="49">
        <v>52.540310169999998</v>
      </c>
      <c r="T3527" s="49">
        <v>26.195472578768484</v>
      </c>
      <c r="U3527" s="49" t="s">
        <v>2146</v>
      </c>
      <c r="V3527" s="49">
        <v>0.40628822170719731</v>
      </c>
      <c r="W3527" s="49">
        <v>1.4636172159581</v>
      </c>
      <c r="X3527" s="49">
        <v>2.8030328200558698</v>
      </c>
      <c r="Y3527" s="49">
        <v>43.290577316265697</v>
      </c>
      <c r="Z3527" s="49">
        <v>0.42787999999999998</v>
      </c>
      <c r="AA3527" s="49">
        <v>144.40234570000001</v>
      </c>
      <c r="AB3527" s="49">
        <v>1.7927415840000001</v>
      </c>
      <c r="AC3527" s="51">
        <v>0.62276563761027282</v>
      </c>
      <c r="AD3527" s="53">
        <v>73604.45</v>
      </c>
      <c r="AE3527" s="51">
        <v>42.138299700629283</v>
      </c>
      <c r="AF3527" s="51">
        <v>111.70323783254797</v>
      </c>
      <c r="AG3527" s="51">
        <v>20.259582095537983</v>
      </c>
      <c r="AH3527" s="51">
        <v>0.23334535921532906</v>
      </c>
      <c r="AI3527" s="51">
        <v>0.18136969427787497</v>
      </c>
      <c r="AJ3527" s="51">
        <v>4.1908088602794429E-2</v>
      </c>
      <c r="AK3527" s="51">
        <v>113.36868398142349</v>
      </c>
      <c r="AL3527" s="51">
        <v>67.308322969325715</v>
      </c>
      <c r="AM3527" s="51">
        <v>159.42904499352127</v>
      </c>
    </row>
    <row r="3528" spans="1:39">
      <c r="A3528" t="s">
        <v>7199</v>
      </c>
      <c r="B3528">
        <v>8</v>
      </c>
      <c r="C3528" t="s">
        <v>7200</v>
      </c>
      <c r="D3528" t="s">
        <v>6153</v>
      </c>
      <c r="E3528" t="s">
        <v>137</v>
      </c>
      <c r="F3528" t="s">
        <v>138</v>
      </c>
      <c r="G3528" t="s">
        <v>139</v>
      </c>
      <c r="H3528" t="s">
        <v>140</v>
      </c>
      <c r="I3528" t="s">
        <v>10</v>
      </c>
      <c r="J3528" t="s">
        <v>6154</v>
      </c>
      <c r="K3528">
        <v>48</v>
      </c>
      <c r="L3528">
        <v>16204631</v>
      </c>
      <c r="M3528" t="s">
        <v>2145</v>
      </c>
      <c r="N3528">
        <v>524</v>
      </c>
      <c r="O3528">
        <v>3107508.071433316</v>
      </c>
      <c r="P3528" s="49" t="s">
        <v>33</v>
      </c>
      <c r="Q3528" s="49">
        <v>7360445</v>
      </c>
      <c r="R3528" s="49">
        <v>32.510452999999998</v>
      </c>
      <c r="S3528" s="49">
        <v>52.540310169999998</v>
      </c>
      <c r="T3528" s="49">
        <v>26.195472578768484</v>
      </c>
      <c r="U3528" s="49" t="s">
        <v>2146</v>
      </c>
      <c r="V3528" s="49">
        <v>0.40628822170719731</v>
      </c>
      <c r="W3528" s="49">
        <v>1.4636172159581</v>
      </c>
      <c r="X3528" s="49">
        <v>2.8030328200558698</v>
      </c>
      <c r="Y3528" s="49">
        <v>43.290577316265697</v>
      </c>
      <c r="Z3528" s="49">
        <v>0.42787999999999998</v>
      </c>
      <c r="AA3528" s="49">
        <v>144.40234570000001</v>
      </c>
      <c r="AB3528" s="49">
        <v>1.7927415840000001</v>
      </c>
      <c r="AC3528" s="51">
        <v>0.62276563761027282</v>
      </c>
      <c r="AD3528" s="53">
        <v>73604.45</v>
      </c>
      <c r="AE3528" s="51">
        <v>42.219024412699454</v>
      </c>
      <c r="AF3528" s="51">
        <v>111.91722870962181</v>
      </c>
      <c r="AG3528" s="51">
        <v>20.30948348970113</v>
      </c>
      <c r="AH3528" s="51">
        <v>0.2331940260515297</v>
      </c>
      <c r="AI3528" s="51">
        <v>0.1814687847783982</v>
      </c>
      <c r="AJ3528" s="51">
        <v>4.1908088602794429E-2</v>
      </c>
      <c r="AK3528" s="51">
        <v>113.43062244189289</v>
      </c>
      <c r="AL3528" s="51">
        <v>67.345096562835721</v>
      </c>
      <c r="AM3528" s="51">
        <v>159.51614832095009</v>
      </c>
    </row>
    <row r="3529" spans="1:39">
      <c r="A3529" t="s">
        <v>7201</v>
      </c>
      <c r="B3529">
        <v>8</v>
      </c>
      <c r="C3529" t="s">
        <v>7202</v>
      </c>
      <c r="D3529" t="s">
        <v>6153</v>
      </c>
      <c r="E3529" t="s">
        <v>137</v>
      </c>
      <c r="F3529" t="s">
        <v>138</v>
      </c>
      <c r="G3529" t="s">
        <v>139</v>
      </c>
      <c r="H3529" t="s">
        <v>140</v>
      </c>
      <c r="I3529" t="s">
        <v>10</v>
      </c>
      <c r="J3529" t="s">
        <v>6154</v>
      </c>
      <c r="K3529">
        <v>48</v>
      </c>
      <c r="L3529">
        <v>16204631</v>
      </c>
      <c r="M3529" t="s">
        <v>2145</v>
      </c>
      <c r="N3529">
        <v>525</v>
      </c>
      <c r="O3529">
        <v>3113449.7694666493</v>
      </c>
      <c r="P3529" s="49" t="s">
        <v>33</v>
      </c>
      <c r="Q3529" s="49">
        <v>7360445</v>
      </c>
      <c r="R3529" s="49">
        <v>32.510452999999998</v>
      </c>
      <c r="S3529" s="49">
        <v>52.540310169999998</v>
      </c>
      <c r="T3529" s="49">
        <v>26.195472578768484</v>
      </c>
      <c r="U3529" s="49" t="s">
        <v>2146</v>
      </c>
      <c r="V3529" s="49">
        <v>0.40628822170719731</v>
      </c>
      <c r="W3529" s="49">
        <v>1.4636172159581</v>
      </c>
      <c r="X3529" s="49">
        <v>2.8030328200558698</v>
      </c>
      <c r="Y3529" s="49">
        <v>43.290577316265697</v>
      </c>
      <c r="Z3529" s="49">
        <v>0.42787999999999998</v>
      </c>
      <c r="AA3529" s="49">
        <v>144.40234570000001</v>
      </c>
      <c r="AB3529" s="49">
        <v>1.7927415840000001</v>
      </c>
      <c r="AC3529" s="51">
        <v>0.62276563761027282</v>
      </c>
      <c r="AD3529" s="53">
        <v>73604.45</v>
      </c>
      <c r="AE3529" s="51">
        <v>42.299749124769619</v>
      </c>
      <c r="AF3529" s="51">
        <v>112.13121958669564</v>
      </c>
      <c r="AG3529" s="51">
        <v>20.359352212028934</v>
      </c>
      <c r="AH3529" s="51">
        <v>0.23304134741501253</v>
      </c>
      <c r="AI3529" s="51">
        <v>0.18156720569946044</v>
      </c>
      <c r="AJ3529" s="51">
        <v>4.1908088602794429E-2</v>
      </c>
      <c r="AK3529" s="51">
        <v>113.49214236859008</v>
      </c>
      <c r="AL3529" s="51">
        <v>67.381621667915553</v>
      </c>
      <c r="AM3529" s="51">
        <v>159.60266306926462</v>
      </c>
    </row>
    <row r="3530" spans="1:39">
      <c r="A3530" t="s">
        <v>7203</v>
      </c>
      <c r="B3530">
        <v>8</v>
      </c>
      <c r="C3530" t="s">
        <v>7204</v>
      </c>
      <c r="D3530" t="s">
        <v>6153</v>
      </c>
      <c r="E3530" t="s">
        <v>137</v>
      </c>
      <c r="F3530" t="s">
        <v>138</v>
      </c>
      <c r="G3530" t="s">
        <v>139</v>
      </c>
      <c r="H3530" t="s">
        <v>140</v>
      </c>
      <c r="I3530" t="s">
        <v>10</v>
      </c>
      <c r="J3530" t="s">
        <v>6154</v>
      </c>
      <c r="K3530">
        <v>48</v>
      </c>
      <c r="L3530">
        <v>16204631</v>
      </c>
      <c r="M3530" t="s">
        <v>2145</v>
      </c>
      <c r="N3530">
        <v>526</v>
      </c>
      <c r="O3530">
        <v>3119391.4674999826</v>
      </c>
      <c r="P3530" s="49" t="s">
        <v>33</v>
      </c>
      <c r="Q3530" s="49">
        <v>7360445</v>
      </c>
      <c r="R3530" s="49">
        <v>32.510452999999998</v>
      </c>
      <c r="S3530" s="49">
        <v>52.540310169999998</v>
      </c>
      <c r="T3530" s="49">
        <v>26.195472578768484</v>
      </c>
      <c r="U3530" s="49" t="s">
        <v>2146</v>
      </c>
      <c r="V3530" s="49">
        <v>0.40628822170719731</v>
      </c>
      <c r="W3530" s="49">
        <v>1.4636172159581</v>
      </c>
      <c r="X3530" s="49">
        <v>2.8030328200558698</v>
      </c>
      <c r="Y3530" s="49">
        <v>43.290577316265697</v>
      </c>
      <c r="Z3530" s="49">
        <v>0.42787999999999998</v>
      </c>
      <c r="AA3530" s="49">
        <v>144.40234570000001</v>
      </c>
      <c r="AB3530" s="49">
        <v>1.7927415840000001</v>
      </c>
      <c r="AC3530" s="51">
        <v>0.62276563761027282</v>
      </c>
      <c r="AD3530" s="53">
        <v>73604.45</v>
      </c>
      <c r="AE3530" s="51">
        <v>42.380473836839791</v>
      </c>
      <c r="AF3530" s="51">
        <v>112.34521046376949</v>
      </c>
      <c r="AG3530" s="51">
        <v>20.409187975812994</v>
      </c>
      <c r="AH3530" s="51">
        <v>0.23288732896244035</v>
      </c>
      <c r="AI3530" s="51">
        <v>0.18166495831519947</v>
      </c>
      <c r="AJ3530" s="51">
        <v>4.1908088602794429E-2</v>
      </c>
      <c r="AK3530" s="51">
        <v>113.55324455793985</v>
      </c>
      <c r="AL3530" s="51">
        <v>67.41789875741199</v>
      </c>
      <c r="AM3530" s="51">
        <v>159.68859035846774</v>
      </c>
    </row>
    <row r="3531" spans="1:39">
      <c r="A3531" t="s">
        <v>7205</v>
      </c>
      <c r="B3531">
        <v>8</v>
      </c>
      <c r="C3531" t="s">
        <v>7206</v>
      </c>
      <c r="D3531" t="s">
        <v>6153</v>
      </c>
      <c r="E3531" t="s">
        <v>137</v>
      </c>
      <c r="F3531" t="s">
        <v>138</v>
      </c>
      <c r="G3531" t="s">
        <v>139</v>
      </c>
      <c r="H3531" t="s">
        <v>140</v>
      </c>
      <c r="I3531" t="s">
        <v>10</v>
      </c>
      <c r="J3531" t="s">
        <v>6154</v>
      </c>
      <c r="K3531">
        <v>48</v>
      </c>
      <c r="L3531">
        <v>16204631</v>
      </c>
      <c r="M3531" t="s">
        <v>2145</v>
      </c>
      <c r="N3531">
        <v>527</v>
      </c>
      <c r="O3531">
        <v>3125333.1655333159</v>
      </c>
      <c r="P3531" s="49" t="s">
        <v>33</v>
      </c>
      <c r="Q3531" s="49">
        <v>7360445</v>
      </c>
      <c r="R3531" s="49">
        <v>32.510452999999998</v>
      </c>
      <c r="S3531" s="49">
        <v>52.540310169999998</v>
      </c>
      <c r="T3531" s="49">
        <v>26.195472578768484</v>
      </c>
      <c r="U3531" s="49" t="s">
        <v>2146</v>
      </c>
      <c r="V3531" s="49">
        <v>0.40628822170719731</v>
      </c>
      <c r="W3531" s="49">
        <v>1.4636172159581</v>
      </c>
      <c r="X3531" s="49">
        <v>2.8030328200558698</v>
      </c>
      <c r="Y3531" s="49">
        <v>43.290577316265697</v>
      </c>
      <c r="Z3531" s="49">
        <v>0.42787999999999998</v>
      </c>
      <c r="AA3531" s="49">
        <v>144.40234570000001</v>
      </c>
      <c r="AB3531" s="49">
        <v>1.7927415840000001</v>
      </c>
      <c r="AC3531" s="51">
        <v>0.62276563761027282</v>
      </c>
      <c r="AD3531" s="53">
        <v>73604.45</v>
      </c>
      <c r="AE3531" s="51">
        <v>42.461198548909962</v>
      </c>
      <c r="AF3531" s="51">
        <v>112.55920134084334</v>
      </c>
      <c r="AG3531" s="51">
        <v>20.458990495555359</v>
      </c>
      <c r="AH3531" s="51">
        <v>0.23273197635045029</v>
      </c>
      <c r="AI3531" s="51">
        <v>0.18176204390081779</v>
      </c>
      <c r="AJ3531" s="51">
        <v>4.1908088602794429E-2</v>
      </c>
      <c r="AK3531" s="51">
        <v>113.61392980703252</v>
      </c>
      <c r="AL3531" s="51">
        <v>67.453928304566944</v>
      </c>
      <c r="AM3531" s="51">
        <v>159.77393130949812</v>
      </c>
    </row>
    <row r="3532" spans="1:39">
      <c r="A3532" t="s">
        <v>7207</v>
      </c>
      <c r="B3532">
        <v>8</v>
      </c>
      <c r="C3532" t="s">
        <v>7208</v>
      </c>
      <c r="D3532" t="s">
        <v>6153</v>
      </c>
      <c r="E3532" t="s">
        <v>137</v>
      </c>
      <c r="F3532" t="s">
        <v>138</v>
      </c>
      <c r="G3532" t="s">
        <v>139</v>
      </c>
      <c r="H3532" t="s">
        <v>140</v>
      </c>
      <c r="I3532" t="s">
        <v>10</v>
      </c>
      <c r="J3532" t="s">
        <v>6154</v>
      </c>
      <c r="K3532">
        <v>48</v>
      </c>
      <c r="L3532">
        <v>16204631</v>
      </c>
      <c r="M3532" t="s">
        <v>2145</v>
      </c>
      <c r="N3532">
        <v>528</v>
      </c>
      <c r="O3532">
        <v>3131274.8635666491</v>
      </c>
      <c r="P3532" s="49" t="s">
        <v>33</v>
      </c>
      <c r="Q3532" s="49">
        <v>7360445</v>
      </c>
      <c r="R3532" s="49">
        <v>32.510452999999998</v>
      </c>
      <c r="S3532" s="49">
        <v>52.540310169999998</v>
      </c>
      <c r="T3532" s="49">
        <v>26.195472578768484</v>
      </c>
      <c r="U3532" s="49" t="s">
        <v>2146</v>
      </c>
      <c r="V3532" s="49">
        <v>0.40628822170719731</v>
      </c>
      <c r="W3532" s="49">
        <v>1.4636172159581</v>
      </c>
      <c r="X3532" s="49">
        <v>2.8030328200558698</v>
      </c>
      <c r="Y3532" s="49">
        <v>43.290577316265697</v>
      </c>
      <c r="Z3532" s="49">
        <v>0.42787999999999998</v>
      </c>
      <c r="AA3532" s="49">
        <v>144.40234570000001</v>
      </c>
      <c r="AB3532" s="49">
        <v>1.7927415840000001</v>
      </c>
      <c r="AC3532" s="51">
        <v>0.62276563761027282</v>
      </c>
      <c r="AD3532" s="53">
        <v>73604.45</v>
      </c>
      <c r="AE3532" s="51">
        <v>42.541923260980134</v>
      </c>
      <c r="AF3532" s="51">
        <v>112.77319221791718</v>
      </c>
      <c r="AG3532" s="51">
        <v>20.508759486968518</v>
      </c>
      <c r="AH3532" s="51">
        <v>0.23257529523553677</v>
      </c>
      <c r="AI3532" s="51">
        <v>0.1818584637325725</v>
      </c>
      <c r="AJ3532" s="51">
        <v>4.1908088602794429E-2</v>
      </c>
      <c r="AK3532" s="51">
        <v>113.67419891361763</v>
      </c>
      <c r="AL3532" s="51">
        <v>67.489710783013706</v>
      </c>
      <c r="AM3532" s="51">
        <v>159.85868704422157</v>
      </c>
    </row>
    <row r="3533" spans="1:39">
      <c r="A3533" t="s">
        <v>7209</v>
      </c>
      <c r="B3533">
        <v>8</v>
      </c>
      <c r="C3533" t="s">
        <v>7210</v>
      </c>
      <c r="D3533" t="s">
        <v>6153</v>
      </c>
      <c r="E3533" t="s">
        <v>137</v>
      </c>
      <c r="F3533" t="s">
        <v>138</v>
      </c>
      <c r="G3533" t="s">
        <v>139</v>
      </c>
      <c r="H3533" t="s">
        <v>140</v>
      </c>
      <c r="I3533" t="s">
        <v>10</v>
      </c>
      <c r="J3533" t="s">
        <v>6154</v>
      </c>
      <c r="K3533">
        <v>48</v>
      </c>
      <c r="L3533">
        <v>16204631</v>
      </c>
      <c r="M3533" t="s">
        <v>2145</v>
      </c>
      <c r="N3533">
        <v>529</v>
      </c>
      <c r="O3533">
        <v>3137216.5615999824</v>
      </c>
      <c r="P3533" s="49" t="s">
        <v>33</v>
      </c>
      <c r="Q3533" s="49">
        <v>7360445</v>
      </c>
      <c r="R3533" s="49">
        <v>32.510452999999998</v>
      </c>
      <c r="S3533" s="49">
        <v>52.540310169999998</v>
      </c>
      <c r="T3533" s="49">
        <v>26.195472578768484</v>
      </c>
      <c r="U3533" s="49" t="s">
        <v>2146</v>
      </c>
      <c r="V3533" s="49">
        <v>0.40628822170719731</v>
      </c>
      <c r="W3533" s="49">
        <v>1.4636172159581</v>
      </c>
      <c r="X3533" s="49">
        <v>2.8030328200558698</v>
      </c>
      <c r="Y3533" s="49">
        <v>43.290577316265697</v>
      </c>
      <c r="Z3533" s="49">
        <v>0.42787999999999998</v>
      </c>
      <c r="AA3533" s="49">
        <v>144.40234570000001</v>
      </c>
      <c r="AB3533" s="49">
        <v>1.7927415840000001</v>
      </c>
      <c r="AC3533" s="51">
        <v>0.62276563761027282</v>
      </c>
      <c r="AD3533" s="53">
        <v>73604.45</v>
      </c>
      <c r="AE3533" s="51">
        <v>42.622647973050306</v>
      </c>
      <c r="AF3533" s="51">
        <v>112.98718309499104</v>
      </c>
      <c r="AG3533" s="51">
        <v>20.558494666975378</v>
      </c>
      <c r="AH3533" s="51">
        <v>0.2324172912740306</v>
      </c>
      <c r="AI3533" s="51">
        <v>0.18195421908776466</v>
      </c>
      <c r="AJ3533" s="51">
        <v>4.1908088602794429E-2</v>
      </c>
      <c r="AK3533" s="51">
        <v>113.73405267609725</v>
      </c>
      <c r="AL3533" s="51">
        <v>67.525246666772986</v>
      </c>
      <c r="AM3533" s="51">
        <v>159.94285868542153</v>
      </c>
    </row>
    <row r="3534" spans="1:39">
      <c r="A3534" t="s">
        <v>7211</v>
      </c>
      <c r="B3534">
        <v>8</v>
      </c>
      <c r="C3534" t="s">
        <v>7212</v>
      </c>
      <c r="D3534" t="s">
        <v>6153</v>
      </c>
      <c r="E3534" t="s">
        <v>137</v>
      </c>
      <c r="F3534" t="s">
        <v>138</v>
      </c>
      <c r="G3534" t="s">
        <v>139</v>
      </c>
      <c r="H3534" t="s">
        <v>140</v>
      </c>
      <c r="I3534" t="s">
        <v>10</v>
      </c>
      <c r="J3534" t="s">
        <v>6154</v>
      </c>
      <c r="K3534">
        <v>48</v>
      </c>
      <c r="L3534">
        <v>16204631</v>
      </c>
      <c r="M3534" t="s">
        <v>2145</v>
      </c>
      <c r="N3534">
        <v>530</v>
      </c>
      <c r="O3534">
        <v>3143158.2596333157</v>
      </c>
      <c r="P3534" s="49" t="s">
        <v>33</v>
      </c>
      <c r="Q3534" s="49">
        <v>7360445</v>
      </c>
      <c r="R3534" s="49">
        <v>32.510452999999998</v>
      </c>
      <c r="S3534" s="49">
        <v>52.540310169999998</v>
      </c>
      <c r="T3534" s="49">
        <v>26.195472578768484</v>
      </c>
      <c r="U3534" s="49" t="s">
        <v>2146</v>
      </c>
      <c r="V3534" s="49">
        <v>0.40628822170719731</v>
      </c>
      <c r="W3534" s="49">
        <v>1.4636172159581</v>
      </c>
      <c r="X3534" s="49">
        <v>2.8030328200558698</v>
      </c>
      <c r="Y3534" s="49">
        <v>43.290577316265697</v>
      </c>
      <c r="Z3534" s="49">
        <v>0.42787999999999998</v>
      </c>
      <c r="AA3534" s="49">
        <v>144.40234570000001</v>
      </c>
      <c r="AB3534" s="49">
        <v>1.7927415840000001</v>
      </c>
      <c r="AC3534" s="51">
        <v>0.62276563761027282</v>
      </c>
      <c r="AD3534" s="53">
        <v>73604.45</v>
      </c>
      <c r="AE3534" s="51">
        <v>42.703372685120478</v>
      </c>
      <c r="AF3534" s="51">
        <v>113.20117397206488</v>
      </c>
      <c r="AG3534" s="51">
        <v>20.608195753709182</v>
      </c>
      <c r="AH3534" s="51">
        <v>0.23225797012203864</v>
      </c>
      <c r="AI3534" s="51">
        <v>0.18204931124472926</v>
      </c>
      <c r="AJ3534" s="51">
        <v>4.1908088602794429E-2</v>
      </c>
      <c r="AK3534" s="51">
        <v>113.79349189351973</v>
      </c>
      <c r="AL3534" s="51">
        <v>67.560536430249229</v>
      </c>
      <c r="AM3534" s="51">
        <v>160.02644735679024</v>
      </c>
    </row>
    <row r="3535" spans="1:39">
      <c r="A3535" t="s">
        <v>7213</v>
      </c>
      <c r="B3535">
        <v>8</v>
      </c>
      <c r="C3535" t="s">
        <v>7214</v>
      </c>
      <c r="D3535" t="s">
        <v>6153</v>
      </c>
      <c r="E3535" t="s">
        <v>137</v>
      </c>
      <c r="F3535" t="s">
        <v>138</v>
      </c>
      <c r="G3535" t="s">
        <v>139</v>
      </c>
      <c r="H3535" t="s">
        <v>140</v>
      </c>
      <c r="I3535" t="s">
        <v>10</v>
      </c>
      <c r="J3535" t="s">
        <v>6154</v>
      </c>
      <c r="K3535">
        <v>48</v>
      </c>
      <c r="L3535">
        <v>16204631</v>
      </c>
      <c r="M3535" t="s">
        <v>2145</v>
      </c>
      <c r="N3535">
        <v>531</v>
      </c>
      <c r="O3535">
        <v>3149099.957666649</v>
      </c>
      <c r="P3535" s="49" t="s">
        <v>33</v>
      </c>
      <c r="Q3535" s="49">
        <v>7360445</v>
      </c>
      <c r="R3535" s="49">
        <v>32.510452999999998</v>
      </c>
      <c r="S3535" s="49">
        <v>52.540310169999998</v>
      </c>
      <c r="T3535" s="49">
        <v>26.195472578768484</v>
      </c>
      <c r="U3535" s="49" t="s">
        <v>2146</v>
      </c>
      <c r="V3535" s="49">
        <v>0.40628822170719731</v>
      </c>
      <c r="W3535" s="49">
        <v>1.4636172159581</v>
      </c>
      <c r="X3535" s="49">
        <v>2.8030328200558698</v>
      </c>
      <c r="Y3535" s="49">
        <v>43.290577316265697</v>
      </c>
      <c r="Z3535" s="49">
        <v>0.42787999999999998</v>
      </c>
      <c r="AA3535" s="49">
        <v>144.40234570000001</v>
      </c>
      <c r="AB3535" s="49">
        <v>1.7927415840000001</v>
      </c>
      <c r="AC3535" s="51">
        <v>0.62276563761027282</v>
      </c>
      <c r="AD3535" s="53">
        <v>73604.45</v>
      </c>
      <c r="AE3535" s="51">
        <v>42.784097397190649</v>
      </c>
      <c r="AF3535" s="51">
        <v>113.41516484913873</v>
      </c>
      <c r="AG3535" s="51">
        <v>20.657862466513482</v>
      </c>
      <c r="AH3535" s="51">
        <v>0.23209733743536159</v>
      </c>
      <c r="AI3535" s="51">
        <v>0.18214374148282478</v>
      </c>
      <c r="AJ3535" s="51">
        <v>4.1908088602794429E-2</v>
      </c>
      <c r="AK3535" s="51">
        <v>113.85251736557318</v>
      </c>
      <c r="AL3535" s="51">
        <v>67.59558054822665</v>
      </c>
      <c r="AM3535" s="51">
        <v>160.10945418291973</v>
      </c>
    </row>
    <row r="3536" spans="1:39">
      <c r="A3536" t="s">
        <v>7215</v>
      </c>
      <c r="B3536">
        <v>8</v>
      </c>
      <c r="C3536" t="s">
        <v>7216</v>
      </c>
      <c r="D3536" t="s">
        <v>6153</v>
      </c>
      <c r="E3536" t="s">
        <v>137</v>
      </c>
      <c r="F3536" t="s">
        <v>138</v>
      </c>
      <c r="G3536" t="s">
        <v>139</v>
      </c>
      <c r="H3536" t="s">
        <v>140</v>
      </c>
      <c r="I3536" t="s">
        <v>10</v>
      </c>
      <c r="J3536" t="s">
        <v>6154</v>
      </c>
      <c r="K3536">
        <v>48</v>
      </c>
      <c r="L3536">
        <v>16204631</v>
      </c>
      <c r="M3536" t="s">
        <v>2145</v>
      </c>
      <c r="N3536">
        <v>532</v>
      </c>
      <c r="O3536">
        <v>3155041.6556999823</v>
      </c>
      <c r="P3536" s="49" t="s">
        <v>33</v>
      </c>
      <c r="Q3536" s="49">
        <v>7360445</v>
      </c>
      <c r="R3536" s="49">
        <v>32.510452999999998</v>
      </c>
      <c r="S3536" s="49">
        <v>52.540310169999998</v>
      </c>
      <c r="T3536" s="49">
        <v>26.195472578768484</v>
      </c>
      <c r="U3536" s="49" t="s">
        <v>2146</v>
      </c>
      <c r="V3536" s="49">
        <v>0.40628822170719731</v>
      </c>
      <c r="W3536" s="49">
        <v>1.4636172159581</v>
      </c>
      <c r="X3536" s="49">
        <v>2.8030328200558698</v>
      </c>
      <c r="Y3536" s="49">
        <v>43.290577316265697</v>
      </c>
      <c r="Z3536" s="49">
        <v>0.42787999999999998</v>
      </c>
      <c r="AA3536" s="49">
        <v>144.40234570000001</v>
      </c>
      <c r="AB3536" s="49">
        <v>1.7927415840000001</v>
      </c>
      <c r="AC3536" s="51">
        <v>0.62276563761027282</v>
      </c>
      <c r="AD3536" s="53">
        <v>73604.45</v>
      </c>
      <c r="AE3536" s="51">
        <v>42.864822109260821</v>
      </c>
      <c r="AF3536" s="51">
        <v>113.62915572621259</v>
      </c>
      <c r="AG3536" s="51">
        <v>20.707494525941982</v>
      </c>
      <c r="AH3536" s="51">
        <v>0.23193539886922754</v>
      </c>
      <c r="AI3536" s="51">
        <v>0.18223751108242253</v>
      </c>
      <c r="AJ3536" s="51">
        <v>4.1908088602794429E-2</v>
      </c>
      <c r="AK3536" s="51">
        <v>113.9111298925788</v>
      </c>
      <c r="AL3536" s="51">
        <v>67.630379495865398</v>
      </c>
      <c r="AM3536" s="51">
        <v>160.19188028929221</v>
      </c>
    </row>
    <row r="3537" spans="1:39">
      <c r="A3537" t="s">
        <v>7217</v>
      </c>
      <c r="B3537">
        <v>8</v>
      </c>
      <c r="C3537" t="s">
        <v>7218</v>
      </c>
      <c r="D3537" t="s">
        <v>6153</v>
      </c>
      <c r="E3537" t="s">
        <v>137</v>
      </c>
      <c r="F3537" t="s">
        <v>138</v>
      </c>
      <c r="G3537" t="s">
        <v>139</v>
      </c>
      <c r="H3537" t="s">
        <v>140</v>
      </c>
      <c r="I3537" t="s">
        <v>10</v>
      </c>
      <c r="J3537" t="s">
        <v>6154</v>
      </c>
      <c r="K3537">
        <v>48</v>
      </c>
      <c r="L3537">
        <v>16204631</v>
      </c>
      <c r="M3537" t="s">
        <v>2145</v>
      </c>
      <c r="N3537">
        <v>533</v>
      </c>
      <c r="O3537">
        <v>3160983.3537333156</v>
      </c>
      <c r="P3537" s="49" t="s">
        <v>33</v>
      </c>
      <c r="Q3537" s="49">
        <v>7360445</v>
      </c>
      <c r="R3537" s="49">
        <v>32.510452999999998</v>
      </c>
      <c r="S3537" s="49">
        <v>52.540310169999998</v>
      </c>
      <c r="T3537" s="49">
        <v>26.195472578768484</v>
      </c>
      <c r="U3537" s="49" t="s">
        <v>2146</v>
      </c>
      <c r="V3537" s="49">
        <v>0.40628822170719731</v>
      </c>
      <c r="W3537" s="49">
        <v>1.4636172159581</v>
      </c>
      <c r="X3537" s="49">
        <v>2.8030328200558698</v>
      </c>
      <c r="Y3537" s="49">
        <v>43.290577316265697</v>
      </c>
      <c r="Z3537" s="49">
        <v>0.42787999999999998</v>
      </c>
      <c r="AA3537" s="49">
        <v>144.40234570000001</v>
      </c>
      <c r="AB3537" s="49">
        <v>1.7927415840000001</v>
      </c>
      <c r="AC3537" s="51">
        <v>0.62276563761027282</v>
      </c>
      <c r="AD3537" s="53">
        <v>73604.45</v>
      </c>
      <c r="AE3537" s="51">
        <v>42.945546821330986</v>
      </c>
      <c r="AF3537" s="51">
        <v>113.84314660328641</v>
      </c>
      <c r="AG3537" s="51">
        <v>20.757091653758472</v>
      </c>
      <c r="AH3537" s="51">
        <v>0.23177216007848495</v>
      </c>
      <c r="AI3537" s="51">
        <v>0.18233062132489633</v>
      </c>
      <c r="AJ3537" s="51">
        <v>4.1908088602794429E-2</v>
      </c>
      <c r="AK3537" s="51">
        <v>113.96933027548441</v>
      </c>
      <c r="AL3537" s="51">
        <v>67.664933748697607</v>
      </c>
      <c r="AM3537" s="51">
        <v>160.27372680227123</v>
      </c>
    </row>
    <row r="3538" spans="1:39">
      <c r="A3538" t="s">
        <v>7219</v>
      </c>
      <c r="B3538">
        <v>8</v>
      </c>
      <c r="C3538" t="s">
        <v>7220</v>
      </c>
      <c r="D3538" t="s">
        <v>6153</v>
      </c>
      <c r="E3538" t="s">
        <v>137</v>
      </c>
      <c r="F3538" t="s">
        <v>138</v>
      </c>
      <c r="G3538" t="s">
        <v>139</v>
      </c>
      <c r="H3538" t="s">
        <v>140</v>
      </c>
      <c r="I3538" t="s">
        <v>10</v>
      </c>
      <c r="J3538" t="s">
        <v>6154</v>
      </c>
      <c r="K3538">
        <v>48</v>
      </c>
      <c r="L3538">
        <v>16204631</v>
      </c>
      <c r="M3538" t="s">
        <v>2145</v>
      </c>
      <c r="N3538">
        <v>534</v>
      </c>
      <c r="O3538">
        <v>3166925.0517666489</v>
      </c>
      <c r="P3538" s="49" t="s">
        <v>33</v>
      </c>
      <c r="Q3538" s="49">
        <v>7360445</v>
      </c>
      <c r="R3538" s="49">
        <v>32.510452999999998</v>
      </c>
      <c r="S3538" s="49">
        <v>52.540310169999998</v>
      </c>
      <c r="T3538" s="49">
        <v>26.195472578768484</v>
      </c>
      <c r="U3538" s="49" t="s">
        <v>2146</v>
      </c>
      <c r="V3538" s="49">
        <v>0.40628822170719731</v>
      </c>
      <c r="W3538" s="49">
        <v>1.4636172159581</v>
      </c>
      <c r="X3538" s="49">
        <v>2.8030328200558698</v>
      </c>
      <c r="Y3538" s="49">
        <v>43.290577316265697</v>
      </c>
      <c r="Z3538" s="49">
        <v>0.42787999999999998</v>
      </c>
      <c r="AA3538" s="49">
        <v>144.40234570000001</v>
      </c>
      <c r="AB3538" s="49">
        <v>1.7927415840000001</v>
      </c>
      <c r="AC3538" s="51">
        <v>0.62276563761027282</v>
      </c>
      <c r="AD3538" s="53">
        <v>73604.45</v>
      </c>
      <c r="AE3538" s="51">
        <v>43.026271533401157</v>
      </c>
      <c r="AF3538" s="51">
        <v>114.05713748036025</v>
      </c>
      <c r="AG3538" s="51">
        <v>20.806653572936693</v>
      </c>
      <c r="AH3538" s="51">
        <v>0.23160762671727569</v>
      </c>
      <c r="AI3538" s="51">
        <v>0.18242307349261186</v>
      </c>
      <c r="AJ3538" s="51">
        <v>4.1908088602794429E-2</v>
      </c>
      <c r="AK3538" s="51">
        <v>114.02711931585783</v>
      </c>
      <c r="AL3538" s="51">
        <v>67.69924378262354</v>
      </c>
      <c r="AM3538" s="51">
        <v>160.35499484909212</v>
      </c>
    </row>
    <row r="3539" spans="1:39">
      <c r="A3539" t="s">
        <v>7221</v>
      </c>
      <c r="B3539">
        <v>8</v>
      </c>
      <c r="C3539" t="s">
        <v>7222</v>
      </c>
      <c r="D3539" t="s">
        <v>6153</v>
      </c>
      <c r="E3539" t="s">
        <v>137</v>
      </c>
      <c r="F3539" t="s">
        <v>138</v>
      </c>
      <c r="G3539" t="s">
        <v>139</v>
      </c>
      <c r="H3539" t="s">
        <v>140</v>
      </c>
      <c r="I3539" t="s">
        <v>10</v>
      </c>
      <c r="J3539" t="s">
        <v>6154</v>
      </c>
      <c r="K3539">
        <v>48</v>
      </c>
      <c r="L3539">
        <v>16204631</v>
      </c>
      <c r="M3539" t="s">
        <v>2145</v>
      </c>
      <c r="N3539">
        <v>535</v>
      </c>
      <c r="O3539">
        <v>3172866.7497999822</v>
      </c>
      <c r="P3539" s="49" t="s">
        <v>33</v>
      </c>
      <c r="Q3539" s="49">
        <v>7360445</v>
      </c>
      <c r="R3539" s="49">
        <v>32.510452999999998</v>
      </c>
      <c r="S3539" s="49">
        <v>52.540310169999998</v>
      </c>
      <c r="T3539" s="49">
        <v>26.195472578768484</v>
      </c>
      <c r="U3539" s="49" t="s">
        <v>2146</v>
      </c>
      <c r="V3539" s="49">
        <v>0.40628822170719731</v>
      </c>
      <c r="W3539" s="49">
        <v>1.4636172159581</v>
      </c>
      <c r="X3539" s="49">
        <v>2.8030328200558698</v>
      </c>
      <c r="Y3539" s="49">
        <v>43.290577316265697</v>
      </c>
      <c r="Z3539" s="49">
        <v>0.42787999999999998</v>
      </c>
      <c r="AA3539" s="49">
        <v>144.40234570000001</v>
      </c>
      <c r="AB3539" s="49">
        <v>1.7927415840000001</v>
      </c>
      <c r="AC3539" s="51">
        <v>0.62276563761027282</v>
      </c>
      <c r="AD3539" s="53">
        <v>73604.45</v>
      </c>
      <c r="AE3539" s="51">
        <v>43.106996245471329</v>
      </c>
      <c r="AF3539" s="51">
        <v>114.27112835743411</v>
      </c>
      <c r="AG3539" s="51">
        <v>20.856180007660214</v>
      </c>
      <c r="AH3539" s="51">
        <v>0.23144180443930037</v>
      </c>
      <c r="AI3539" s="51">
        <v>0.18251486886891652</v>
      </c>
      <c r="AJ3539" s="51">
        <v>4.1908088602794429E-2</v>
      </c>
      <c r="AK3539" s="51">
        <v>114.08449781588052</v>
      </c>
      <c r="AL3539" s="51">
        <v>67.733310073907788</v>
      </c>
      <c r="AM3539" s="51">
        <v>160.43568555785328</v>
      </c>
    </row>
    <row r="3540" spans="1:39">
      <c r="A3540" t="s">
        <v>7223</v>
      </c>
      <c r="B3540">
        <v>8</v>
      </c>
      <c r="C3540" t="s">
        <v>7224</v>
      </c>
      <c r="D3540" t="s">
        <v>6153</v>
      </c>
      <c r="E3540" t="s">
        <v>137</v>
      </c>
      <c r="F3540" t="s">
        <v>138</v>
      </c>
      <c r="G3540" t="s">
        <v>139</v>
      </c>
      <c r="H3540" t="s">
        <v>140</v>
      </c>
      <c r="I3540" t="s">
        <v>10</v>
      </c>
      <c r="J3540" t="s">
        <v>6154</v>
      </c>
      <c r="K3540">
        <v>48</v>
      </c>
      <c r="L3540">
        <v>16204631</v>
      </c>
      <c r="M3540" t="s">
        <v>2145</v>
      </c>
      <c r="N3540">
        <v>536</v>
      </c>
      <c r="O3540">
        <v>3178808.4478333155</v>
      </c>
      <c r="P3540" s="49" t="s">
        <v>33</v>
      </c>
      <c r="Q3540" s="49">
        <v>7360445</v>
      </c>
      <c r="R3540" s="49">
        <v>32.510452999999998</v>
      </c>
      <c r="S3540" s="49">
        <v>52.540310169999998</v>
      </c>
      <c r="T3540" s="49">
        <v>26.195472578768484</v>
      </c>
      <c r="U3540" s="49" t="s">
        <v>2146</v>
      </c>
      <c r="V3540" s="49">
        <v>0.40628822170719731</v>
      </c>
      <c r="W3540" s="49">
        <v>1.4636172159581</v>
      </c>
      <c r="X3540" s="49">
        <v>2.8030328200558698</v>
      </c>
      <c r="Y3540" s="49">
        <v>43.290577316265697</v>
      </c>
      <c r="Z3540" s="49">
        <v>0.42787999999999998</v>
      </c>
      <c r="AA3540" s="49">
        <v>144.40234570000001</v>
      </c>
      <c r="AB3540" s="49">
        <v>1.7927415840000001</v>
      </c>
      <c r="AC3540" s="51">
        <v>0.62276563761027282</v>
      </c>
      <c r="AD3540" s="53">
        <v>73604.45</v>
      </c>
      <c r="AE3540" s="51">
        <v>43.187720957541501</v>
      </c>
      <c r="AF3540" s="51">
        <v>114.48511923450796</v>
      </c>
      <c r="AG3540" s="51">
        <v>20.905670683322217</v>
      </c>
      <c r="AH3540" s="51">
        <v>0.2312746988971994</v>
      </c>
      <c r="AI3540" s="51">
        <v>0.18260600873812827</v>
      </c>
      <c r="AJ3540" s="51">
        <v>4.1908088602794429E-2</v>
      </c>
      <c r="AK3540" s="51">
        <v>114.14146657834061</v>
      </c>
      <c r="AL3540" s="51">
        <v>67.767133099175112</v>
      </c>
      <c r="AM3540" s="51">
        <v>160.51580005750611</v>
      </c>
    </row>
    <row r="3541" spans="1:39">
      <c r="A3541" t="s">
        <v>7225</v>
      </c>
      <c r="B3541">
        <v>8</v>
      </c>
      <c r="C3541" t="s">
        <v>7226</v>
      </c>
      <c r="D3541" t="s">
        <v>6153</v>
      </c>
      <c r="E3541" t="s">
        <v>137</v>
      </c>
      <c r="F3541" t="s">
        <v>138</v>
      </c>
      <c r="G3541" t="s">
        <v>139</v>
      </c>
      <c r="H3541" t="s">
        <v>140</v>
      </c>
      <c r="I3541" t="s">
        <v>10</v>
      </c>
      <c r="J3541" t="s">
        <v>6154</v>
      </c>
      <c r="K3541">
        <v>48</v>
      </c>
      <c r="L3541">
        <v>16204631</v>
      </c>
      <c r="M3541" t="s">
        <v>2145</v>
      </c>
      <c r="N3541">
        <v>537</v>
      </c>
      <c r="O3541">
        <v>3184750.1458666488</v>
      </c>
      <c r="P3541" s="49" t="s">
        <v>33</v>
      </c>
      <c r="Q3541" s="49">
        <v>7360445</v>
      </c>
      <c r="R3541" s="49">
        <v>32.510452999999998</v>
      </c>
      <c r="S3541" s="49">
        <v>52.540310169999998</v>
      </c>
      <c r="T3541" s="49">
        <v>26.195472578768484</v>
      </c>
      <c r="U3541" s="49" t="s">
        <v>2146</v>
      </c>
      <c r="V3541" s="49">
        <v>0.40628822170719731</v>
      </c>
      <c r="W3541" s="49">
        <v>1.4636172159581</v>
      </c>
      <c r="X3541" s="49">
        <v>2.8030328200558698</v>
      </c>
      <c r="Y3541" s="49">
        <v>43.290577316265697</v>
      </c>
      <c r="Z3541" s="49">
        <v>0.42787999999999998</v>
      </c>
      <c r="AA3541" s="49">
        <v>144.40234570000001</v>
      </c>
      <c r="AB3541" s="49">
        <v>1.7927415840000001</v>
      </c>
      <c r="AC3541" s="51">
        <v>0.62276563761027282</v>
      </c>
      <c r="AD3541" s="53">
        <v>73604.45</v>
      </c>
      <c r="AE3541" s="51">
        <v>43.268445669611673</v>
      </c>
      <c r="AF3541" s="51">
        <v>114.6991101115818</v>
      </c>
      <c r="AG3541" s="51">
        <v>20.955125326525376</v>
      </c>
      <c r="AH3541" s="51">
        <v>0.23110631574304985</v>
      </c>
      <c r="AI3541" s="51">
        <v>0.18269649438552552</v>
      </c>
      <c r="AJ3541" s="51">
        <v>4.1908088602794429E-2</v>
      </c>
      <c r="AK3541" s="51">
        <v>114.19802640662657</v>
      </c>
      <c r="AL3541" s="51">
        <v>67.800713335406698</v>
      </c>
      <c r="AM3541" s="51">
        <v>160.59533947784644</v>
      </c>
    </row>
    <row r="3542" spans="1:39">
      <c r="A3542" t="s">
        <v>7227</v>
      </c>
      <c r="B3542">
        <v>8</v>
      </c>
      <c r="C3542" t="s">
        <v>7228</v>
      </c>
      <c r="D3542" t="s">
        <v>6153</v>
      </c>
      <c r="E3542" t="s">
        <v>137</v>
      </c>
      <c r="F3542" t="s">
        <v>138</v>
      </c>
      <c r="G3542" t="s">
        <v>139</v>
      </c>
      <c r="H3542" t="s">
        <v>140</v>
      </c>
      <c r="I3542" t="s">
        <v>10</v>
      </c>
      <c r="J3542" t="s">
        <v>6154</v>
      </c>
      <c r="K3542">
        <v>48</v>
      </c>
      <c r="L3542">
        <v>16204631</v>
      </c>
      <c r="M3542" t="s">
        <v>2145</v>
      </c>
      <c r="N3542">
        <v>538</v>
      </c>
      <c r="O3542">
        <v>3190691.8438999821</v>
      </c>
      <c r="P3542" s="49" t="s">
        <v>33</v>
      </c>
      <c r="Q3542" s="49">
        <v>7360445</v>
      </c>
      <c r="R3542" s="49">
        <v>32.510452999999998</v>
      </c>
      <c r="S3542" s="49">
        <v>52.540310169999998</v>
      </c>
      <c r="T3542" s="49">
        <v>26.195472578768484</v>
      </c>
      <c r="U3542" s="49" t="s">
        <v>2146</v>
      </c>
      <c r="V3542" s="49">
        <v>0.40628822170719731</v>
      </c>
      <c r="W3542" s="49">
        <v>1.4636172159581</v>
      </c>
      <c r="X3542" s="49">
        <v>2.8030328200558698</v>
      </c>
      <c r="Y3542" s="49">
        <v>43.290577316265697</v>
      </c>
      <c r="Z3542" s="49">
        <v>0.42787999999999998</v>
      </c>
      <c r="AA3542" s="49">
        <v>144.40234570000001</v>
      </c>
      <c r="AB3542" s="49">
        <v>1.7927415840000001</v>
      </c>
      <c r="AC3542" s="51">
        <v>0.62276563761027282</v>
      </c>
      <c r="AD3542" s="53">
        <v>73604.45</v>
      </c>
      <c r="AE3542" s="51">
        <v>43.349170381681844</v>
      </c>
      <c r="AF3542" s="51">
        <v>114.91310098865566</v>
      </c>
      <c r="AG3542" s="51">
        <v>21.004543665081613</v>
      </c>
      <c r="AH3542" s="51">
        <v>0.23093666062773738</v>
      </c>
      <c r="AI3542" s="51">
        <v>0.18278632709733594</v>
      </c>
      <c r="AJ3542" s="51">
        <v>4.1908088602794429E-2</v>
      </c>
      <c r="AK3542" s="51">
        <v>114.25417810472022</v>
      </c>
      <c r="AL3542" s="51">
        <v>67.834051259936047</v>
      </c>
      <c r="AM3542" s="51">
        <v>160.67430494950443</v>
      </c>
    </row>
    <row r="3543" spans="1:39">
      <c r="A3543" t="s">
        <v>7229</v>
      </c>
      <c r="B3543">
        <v>8</v>
      </c>
      <c r="C3543" t="s">
        <v>7230</v>
      </c>
      <c r="D3543" t="s">
        <v>6153</v>
      </c>
      <c r="E3543" t="s">
        <v>137</v>
      </c>
      <c r="F3543" t="s">
        <v>138</v>
      </c>
      <c r="G3543" t="s">
        <v>139</v>
      </c>
      <c r="H3543" t="s">
        <v>140</v>
      </c>
      <c r="I3543" t="s">
        <v>10</v>
      </c>
      <c r="J3543" t="s">
        <v>6154</v>
      </c>
      <c r="K3543">
        <v>48</v>
      </c>
      <c r="L3543">
        <v>16204631</v>
      </c>
      <c r="M3543" t="s">
        <v>2145</v>
      </c>
      <c r="N3543">
        <v>539</v>
      </c>
      <c r="O3543">
        <v>3196633.5419333153</v>
      </c>
      <c r="P3543" s="49" t="s">
        <v>33</v>
      </c>
      <c r="Q3543" s="49">
        <v>7360445</v>
      </c>
      <c r="R3543" s="49">
        <v>32.510452999999998</v>
      </c>
      <c r="S3543" s="49">
        <v>52.540310169999998</v>
      </c>
      <c r="T3543" s="49">
        <v>26.195472578768484</v>
      </c>
      <c r="U3543" s="49" t="s">
        <v>2146</v>
      </c>
      <c r="V3543" s="49">
        <v>0.40628822170719731</v>
      </c>
      <c r="W3543" s="49">
        <v>1.4636172159581</v>
      </c>
      <c r="X3543" s="49">
        <v>2.8030328200558698</v>
      </c>
      <c r="Y3543" s="49">
        <v>43.290577316265697</v>
      </c>
      <c r="Z3543" s="49">
        <v>0.42787999999999998</v>
      </c>
      <c r="AA3543" s="49">
        <v>144.40234570000001</v>
      </c>
      <c r="AB3543" s="49">
        <v>1.7927415840000001</v>
      </c>
      <c r="AC3543" s="51">
        <v>0.62276563761027282</v>
      </c>
      <c r="AD3543" s="53">
        <v>73604.45</v>
      </c>
      <c r="AE3543" s="51">
        <v>43.429895093752016</v>
      </c>
      <c r="AF3543" s="51">
        <v>115.1270918657295</v>
      </c>
      <c r="AG3543" s="51">
        <v>21.053925428011929</v>
      </c>
      <c r="AH3543" s="51">
        <v>0.23076573920147458</v>
      </c>
      <c r="AI3543" s="51">
        <v>0.18287550816072654</v>
      </c>
      <c r="AJ3543" s="51">
        <v>4.1908088602794429E-2</v>
      </c>
      <c r="AK3543" s="51">
        <v>114.30992247719055</v>
      </c>
      <c r="AL3543" s="51">
        <v>67.867147350445222</v>
      </c>
      <c r="AM3543" s="51">
        <v>160.7526976039359</v>
      </c>
    </row>
    <row r="3544" spans="1:39">
      <c r="A3544" t="s">
        <v>7231</v>
      </c>
      <c r="B3544">
        <v>8</v>
      </c>
      <c r="C3544" t="s">
        <v>7232</v>
      </c>
      <c r="D3544" t="s">
        <v>6153</v>
      </c>
      <c r="E3544" t="s">
        <v>137</v>
      </c>
      <c r="F3544" t="s">
        <v>138</v>
      </c>
      <c r="G3544" t="s">
        <v>139</v>
      </c>
      <c r="H3544" t="s">
        <v>140</v>
      </c>
      <c r="I3544" t="s">
        <v>10</v>
      </c>
      <c r="J3544" t="s">
        <v>6154</v>
      </c>
      <c r="K3544">
        <v>48</v>
      </c>
      <c r="L3544">
        <v>16204631</v>
      </c>
      <c r="M3544" t="s">
        <v>2145</v>
      </c>
      <c r="N3544">
        <v>540</v>
      </c>
      <c r="O3544">
        <v>3202575.2399666486</v>
      </c>
      <c r="P3544" s="49" t="s">
        <v>33</v>
      </c>
      <c r="Q3544" s="49">
        <v>7360445</v>
      </c>
      <c r="R3544" s="49">
        <v>32.510452999999998</v>
      </c>
      <c r="S3544" s="49">
        <v>52.540310169999998</v>
      </c>
      <c r="T3544" s="49">
        <v>26.195472578768484</v>
      </c>
      <c r="U3544" s="49" t="s">
        <v>2146</v>
      </c>
      <c r="V3544" s="49">
        <v>0.40628822170719731</v>
      </c>
      <c r="W3544" s="49">
        <v>1.4636172159581</v>
      </c>
      <c r="X3544" s="49">
        <v>2.8030328200558698</v>
      </c>
      <c r="Y3544" s="49">
        <v>43.290577316265697</v>
      </c>
      <c r="Z3544" s="49">
        <v>0.42787999999999998</v>
      </c>
      <c r="AA3544" s="49">
        <v>144.40234570000001</v>
      </c>
      <c r="AB3544" s="49">
        <v>1.7927415840000001</v>
      </c>
      <c r="AC3544" s="51">
        <v>0.62276563761027282</v>
      </c>
      <c r="AD3544" s="53">
        <v>73604.45</v>
      </c>
      <c r="AE3544" s="51">
        <v>43.510619805822188</v>
      </c>
      <c r="AF3544" s="51">
        <v>115.34108274280335</v>
      </c>
      <c r="AG3544" s="51">
        <v>21.10327034554615</v>
      </c>
      <c r="AH3544" s="51">
        <v>0.23059355711313956</v>
      </c>
      <c r="AI3544" s="51">
        <v>0.18296403886379226</v>
      </c>
      <c r="AJ3544" s="51">
        <v>4.1908088602794429E-2</v>
      </c>
      <c r="AK3544" s="51">
        <v>114.36526032918657</v>
      </c>
      <c r="AL3544" s="51">
        <v>67.900002084960676</v>
      </c>
      <c r="AM3544" s="51">
        <v>160.83051857341246</v>
      </c>
    </row>
    <row r="3545" spans="1:39">
      <c r="A3545" t="s">
        <v>7233</v>
      </c>
      <c r="B3545">
        <v>8</v>
      </c>
      <c r="C3545" t="s">
        <v>7234</v>
      </c>
      <c r="D3545" t="s">
        <v>6153</v>
      </c>
      <c r="E3545" t="s">
        <v>137</v>
      </c>
      <c r="F3545" t="s">
        <v>138</v>
      </c>
      <c r="G3545" t="s">
        <v>139</v>
      </c>
      <c r="H3545" t="s">
        <v>140</v>
      </c>
      <c r="I3545" t="s">
        <v>10</v>
      </c>
      <c r="J3545" t="s">
        <v>6154</v>
      </c>
      <c r="K3545">
        <v>48</v>
      </c>
      <c r="L3545">
        <v>16204631</v>
      </c>
      <c r="M3545" t="s">
        <v>2145</v>
      </c>
      <c r="N3545">
        <v>541</v>
      </c>
      <c r="O3545">
        <v>3208516.9379999819</v>
      </c>
      <c r="P3545" s="49" t="s">
        <v>33</v>
      </c>
      <c r="Q3545" s="49">
        <v>7360445</v>
      </c>
      <c r="R3545" s="49">
        <v>32.510452999999998</v>
      </c>
      <c r="S3545" s="49">
        <v>52.540310169999998</v>
      </c>
      <c r="T3545" s="49">
        <v>26.195472578768484</v>
      </c>
      <c r="U3545" s="49" t="s">
        <v>2146</v>
      </c>
      <c r="V3545" s="49">
        <v>0.40628822170719731</v>
      </c>
      <c r="W3545" s="49">
        <v>1.4636172159581</v>
      </c>
      <c r="X3545" s="49">
        <v>2.8030328200558698</v>
      </c>
      <c r="Y3545" s="49">
        <v>43.290577316265697</v>
      </c>
      <c r="Z3545" s="49">
        <v>0.42787999999999998</v>
      </c>
      <c r="AA3545" s="49">
        <v>144.40234570000001</v>
      </c>
      <c r="AB3545" s="49">
        <v>1.7927415840000001</v>
      </c>
      <c r="AC3545" s="51">
        <v>0.62276563761027282</v>
      </c>
      <c r="AD3545" s="53">
        <v>73604.45</v>
      </c>
      <c r="AE3545" s="51">
        <v>43.59134451789236</v>
      </c>
      <c r="AF3545" s="51">
        <v>115.55507361987721</v>
      </c>
      <c r="AG3545" s="51">
        <v>21.152578149122679</v>
      </c>
      <c r="AH3545" s="51">
        <v>0.23042012001058865</v>
      </c>
      <c r="AI3545" s="51">
        <v>0.18305192049554558</v>
      </c>
      <c r="AJ3545" s="51">
        <v>4.1908088602794429E-2</v>
      </c>
      <c r="AK3545" s="51">
        <v>114.42019246643079</v>
      </c>
      <c r="AL3545" s="51">
        <v>67.932615941849363</v>
      </c>
      <c r="AM3545" s="51">
        <v>160.90776899101223</v>
      </c>
    </row>
    <row r="3546" spans="1:39">
      <c r="A3546" t="s">
        <v>7235</v>
      </c>
      <c r="B3546">
        <v>8</v>
      </c>
      <c r="C3546" t="s">
        <v>7236</v>
      </c>
      <c r="D3546" t="s">
        <v>6153</v>
      </c>
      <c r="E3546" t="s">
        <v>137</v>
      </c>
      <c r="F3546" t="s">
        <v>138</v>
      </c>
      <c r="G3546" t="s">
        <v>139</v>
      </c>
      <c r="H3546" t="s">
        <v>140</v>
      </c>
      <c r="I3546" t="s">
        <v>10</v>
      </c>
      <c r="J3546" t="s">
        <v>6154</v>
      </c>
      <c r="K3546">
        <v>48</v>
      </c>
      <c r="L3546">
        <v>16204631</v>
      </c>
      <c r="M3546" t="s">
        <v>2145</v>
      </c>
      <c r="N3546">
        <v>542</v>
      </c>
      <c r="O3546">
        <v>3214458.6360333152</v>
      </c>
      <c r="P3546" s="49" t="s">
        <v>33</v>
      </c>
      <c r="Q3546" s="49">
        <v>7360445</v>
      </c>
      <c r="R3546" s="49">
        <v>32.510452999999998</v>
      </c>
      <c r="S3546" s="49">
        <v>52.540310169999998</v>
      </c>
      <c r="T3546" s="49">
        <v>26.195472578768484</v>
      </c>
      <c r="U3546" s="49" t="s">
        <v>2146</v>
      </c>
      <c r="V3546" s="49">
        <v>0.40628822170719731</v>
      </c>
      <c r="W3546" s="49">
        <v>1.4636172159581</v>
      </c>
      <c r="X3546" s="49">
        <v>2.8030328200558698</v>
      </c>
      <c r="Y3546" s="49">
        <v>43.290577316265697</v>
      </c>
      <c r="Z3546" s="49">
        <v>0.42787999999999998</v>
      </c>
      <c r="AA3546" s="49">
        <v>144.40234570000001</v>
      </c>
      <c r="AB3546" s="49">
        <v>1.7927415840000001</v>
      </c>
      <c r="AC3546" s="51">
        <v>0.62276563761027282</v>
      </c>
      <c r="AD3546" s="53">
        <v>73604.45</v>
      </c>
      <c r="AE3546" s="51">
        <v>43.672069229962524</v>
      </c>
      <c r="AF3546" s="51">
        <v>115.76906449695103</v>
      </c>
      <c r="AG3546" s="51">
        <v>21.201848571388233</v>
      </c>
      <c r="AH3546" s="51">
        <v>0.23024543354040239</v>
      </c>
      <c r="AI3546" s="51">
        <v>0.18313915434590575</v>
      </c>
      <c r="AJ3546" s="51">
        <v>4.1908088602794429E-2</v>
      </c>
      <c r="AK3546" s="51">
        <v>114.47471969521253</v>
      </c>
      <c r="AL3546" s="51">
        <v>67.964989399814755</v>
      </c>
      <c r="AM3546" s="51">
        <v>160.98444999061033</v>
      </c>
    </row>
    <row r="3547" spans="1:39">
      <c r="A3547" t="s">
        <v>7237</v>
      </c>
      <c r="B3547">
        <v>8</v>
      </c>
      <c r="C3547" t="s">
        <v>7238</v>
      </c>
      <c r="D3547" t="s">
        <v>6153</v>
      </c>
      <c r="E3547" t="s">
        <v>137</v>
      </c>
      <c r="F3547" t="s">
        <v>138</v>
      </c>
      <c r="G3547" t="s">
        <v>139</v>
      </c>
      <c r="H3547" t="s">
        <v>140</v>
      </c>
      <c r="I3547" t="s">
        <v>10</v>
      </c>
      <c r="J3547" t="s">
        <v>6154</v>
      </c>
      <c r="K3547">
        <v>48</v>
      </c>
      <c r="L3547">
        <v>16204631</v>
      </c>
      <c r="M3547" t="s">
        <v>2145</v>
      </c>
      <c r="N3547">
        <v>543</v>
      </c>
      <c r="O3547">
        <v>3220400.3340666485</v>
      </c>
      <c r="P3547" s="49" t="s">
        <v>33</v>
      </c>
      <c r="Q3547" s="49">
        <v>7360445</v>
      </c>
      <c r="R3547" s="49">
        <v>32.510452999999998</v>
      </c>
      <c r="S3547" s="49">
        <v>52.540310169999998</v>
      </c>
      <c r="T3547" s="49">
        <v>26.195472578768484</v>
      </c>
      <c r="U3547" s="49" t="s">
        <v>2146</v>
      </c>
      <c r="V3547" s="49">
        <v>0.40628822170719731</v>
      </c>
      <c r="W3547" s="49">
        <v>1.4636172159581</v>
      </c>
      <c r="X3547" s="49">
        <v>2.8030328200558698</v>
      </c>
      <c r="Y3547" s="49">
        <v>43.290577316265697</v>
      </c>
      <c r="Z3547" s="49">
        <v>0.42787999999999998</v>
      </c>
      <c r="AA3547" s="49">
        <v>144.40234570000001</v>
      </c>
      <c r="AB3547" s="49">
        <v>1.7927415840000001</v>
      </c>
      <c r="AC3547" s="51">
        <v>0.62276563761027282</v>
      </c>
      <c r="AD3547" s="53">
        <v>73604.45</v>
      </c>
      <c r="AE3547" s="51">
        <v>43.752793942032696</v>
      </c>
      <c r="AF3547" s="51">
        <v>115.98305537402487</v>
      </c>
      <c r="AG3547" s="51">
        <v>21.251081346197562</v>
      </c>
      <c r="AH3547" s="51">
        <v>0.23006950334775797</v>
      </c>
      <c r="AI3547" s="51">
        <v>0.18322574170568776</v>
      </c>
      <c r="AJ3547" s="51">
        <v>4.1908088602794429E-2</v>
      </c>
      <c r="AK3547" s="51">
        <v>114.52884282238102</v>
      </c>
      <c r="AL3547" s="51">
        <v>67.997122937892726</v>
      </c>
      <c r="AM3547" s="51">
        <v>161.06056270686932</v>
      </c>
    </row>
    <row r="3548" spans="1:39">
      <c r="A3548" t="s">
        <v>7239</v>
      </c>
      <c r="B3548">
        <v>8</v>
      </c>
      <c r="C3548" t="s">
        <v>7240</v>
      </c>
      <c r="D3548" t="s">
        <v>6153</v>
      </c>
      <c r="E3548" t="s">
        <v>137</v>
      </c>
      <c r="F3548" t="s">
        <v>138</v>
      </c>
      <c r="G3548" t="s">
        <v>139</v>
      </c>
      <c r="H3548" t="s">
        <v>140</v>
      </c>
      <c r="I3548" t="s">
        <v>10</v>
      </c>
      <c r="J3548" t="s">
        <v>6154</v>
      </c>
      <c r="K3548">
        <v>48</v>
      </c>
      <c r="L3548">
        <v>16204631</v>
      </c>
      <c r="M3548" t="s">
        <v>2145</v>
      </c>
      <c r="N3548">
        <v>544</v>
      </c>
      <c r="O3548">
        <v>3226342.0320999818</v>
      </c>
      <c r="P3548" s="49" t="s">
        <v>33</v>
      </c>
      <c r="Q3548" s="49">
        <v>7360445</v>
      </c>
      <c r="R3548" s="49">
        <v>32.510452999999998</v>
      </c>
      <c r="S3548" s="49">
        <v>52.540310169999998</v>
      </c>
      <c r="T3548" s="49">
        <v>26.195472578768484</v>
      </c>
      <c r="U3548" s="49" t="s">
        <v>2146</v>
      </c>
      <c r="V3548" s="49">
        <v>0.40628822170719731</v>
      </c>
      <c r="W3548" s="49">
        <v>1.4636172159581</v>
      </c>
      <c r="X3548" s="49">
        <v>2.8030328200558698</v>
      </c>
      <c r="Y3548" s="49">
        <v>43.290577316265697</v>
      </c>
      <c r="Z3548" s="49">
        <v>0.42787999999999998</v>
      </c>
      <c r="AA3548" s="49">
        <v>144.40234570000001</v>
      </c>
      <c r="AB3548" s="49">
        <v>1.7927415840000001</v>
      </c>
      <c r="AC3548" s="51">
        <v>0.62276563761027282</v>
      </c>
      <c r="AD3548" s="53">
        <v>73604.45</v>
      </c>
      <c r="AE3548" s="51">
        <v>43.833518654102868</v>
      </c>
      <c r="AF3548" s="51">
        <v>116.19704625109873</v>
      </c>
      <c r="AG3548" s="51">
        <v>21.300276208613163</v>
      </c>
      <c r="AH3548" s="51">
        <v>0.22989233507661022</v>
      </c>
      <c r="AI3548" s="51">
        <v>0.18331168386659186</v>
      </c>
      <c r="AJ3548" s="51">
        <v>4.1908088602794429E-2</v>
      </c>
      <c r="AK3548" s="51">
        <v>114.58256265533883</v>
      </c>
      <c r="AL3548" s="51">
        <v>68.029017035447708</v>
      </c>
      <c r="AM3548" s="51">
        <v>161.13610827522999</v>
      </c>
    </row>
    <row r="3549" spans="1:39">
      <c r="A3549" t="s">
        <v>7241</v>
      </c>
      <c r="B3549">
        <v>8</v>
      </c>
      <c r="C3549" t="s">
        <v>7242</v>
      </c>
      <c r="D3549" t="s">
        <v>6153</v>
      </c>
      <c r="E3549" t="s">
        <v>137</v>
      </c>
      <c r="F3549" t="s">
        <v>138</v>
      </c>
      <c r="G3549" t="s">
        <v>139</v>
      </c>
      <c r="H3549" t="s">
        <v>140</v>
      </c>
      <c r="I3549" t="s">
        <v>10</v>
      </c>
      <c r="J3549" t="s">
        <v>6154</v>
      </c>
      <c r="K3549">
        <v>48</v>
      </c>
      <c r="L3549">
        <v>16204631</v>
      </c>
      <c r="M3549" t="s">
        <v>2145</v>
      </c>
      <c r="N3549">
        <v>545</v>
      </c>
      <c r="O3549">
        <v>3232283.7301333151</v>
      </c>
      <c r="P3549" s="49" t="s">
        <v>33</v>
      </c>
      <c r="Q3549" s="49">
        <v>7360445</v>
      </c>
      <c r="R3549" s="49">
        <v>32.510452999999998</v>
      </c>
      <c r="S3549" s="49">
        <v>52.540310169999998</v>
      </c>
      <c r="T3549" s="49">
        <v>26.195472578768484</v>
      </c>
      <c r="U3549" s="49" t="s">
        <v>2146</v>
      </c>
      <c r="V3549" s="49">
        <v>0.40628822170719731</v>
      </c>
      <c r="W3549" s="49">
        <v>1.4636172159581</v>
      </c>
      <c r="X3549" s="49">
        <v>2.8030328200558698</v>
      </c>
      <c r="Y3549" s="49">
        <v>43.290577316265697</v>
      </c>
      <c r="Z3549" s="49">
        <v>0.42787999999999998</v>
      </c>
      <c r="AA3549" s="49">
        <v>144.40234570000001</v>
      </c>
      <c r="AB3549" s="49">
        <v>1.7927415840000001</v>
      </c>
      <c r="AC3549" s="51">
        <v>0.62276563761027282</v>
      </c>
      <c r="AD3549" s="53">
        <v>73604.45</v>
      </c>
      <c r="AE3549" s="51">
        <v>43.914243366173039</v>
      </c>
      <c r="AF3549" s="51">
        <v>116.41103712817258</v>
      </c>
      <c r="AG3549" s="51">
        <v>21.34943289490495</v>
      </c>
      <c r="AH3549" s="51">
        <v>0.22971393436937243</v>
      </c>
      <c r="AI3549" s="51">
        <v>0.18339698212119257</v>
      </c>
      <c r="AJ3549" s="51">
        <v>4.1908088602794429E-2</v>
      </c>
      <c r="AK3549" s="51">
        <v>114.63588000203502</v>
      </c>
      <c r="AL3549" s="51">
        <v>68.060672172168552</v>
      </c>
      <c r="AM3549" s="51">
        <v>161.21108783190152</v>
      </c>
    </row>
    <row r="3550" spans="1:39">
      <c r="A3550" t="s">
        <v>7243</v>
      </c>
      <c r="B3550">
        <v>8</v>
      </c>
      <c r="C3550" t="s">
        <v>7244</v>
      </c>
      <c r="D3550" t="s">
        <v>6153</v>
      </c>
      <c r="E3550" t="s">
        <v>137</v>
      </c>
      <c r="F3550" t="s">
        <v>138</v>
      </c>
      <c r="G3550" t="s">
        <v>139</v>
      </c>
      <c r="H3550" t="s">
        <v>140</v>
      </c>
      <c r="I3550" t="s">
        <v>10</v>
      </c>
      <c r="J3550" t="s">
        <v>6154</v>
      </c>
      <c r="K3550">
        <v>48</v>
      </c>
      <c r="L3550">
        <v>16204631</v>
      </c>
      <c r="M3550" t="s">
        <v>2145</v>
      </c>
      <c r="N3550">
        <v>546</v>
      </c>
      <c r="O3550">
        <v>3238225.4281666484</v>
      </c>
      <c r="P3550" s="49" t="s">
        <v>33</v>
      </c>
      <c r="Q3550" s="49">
        <v>7360445</v>
      </c>
      <c r="R3550" s="49">
        <v>32.510452999999998</v>
      </c>
      <c r="S3550" s="49">
        <v>52.540310169999998</v>
      </c>
      <c r="T3550" s="49">
        <v>26.195472578768484</v>
      </c>
      <c r="U3550" s="49" t="s">
        <v>2146</v>
      </c>
      <c r="V3550" s="49">
        <v>0.40628822170719731</v>
      </c>
      <c r="W3550" s="49">
        <v>1.4636172159581</v>
      </c>
      <c r="X3550" s="49">
        <v>2.8030328200558698</v>
      </c>
      <c r="Y3550" s="49">
        <v>43.290577316265697</v>
      </c>
      <c r="Z3550" s="49">
        <v>0.42787999999999998</v>
      </c>
      <c r="AA3550" s="49">
        <v>144.40234570000001</v>
      </c>
      <c r="AB3550" s="49">
        <v>1.7927415840000001</v>
      </c>
      <c r="AC3550" s="51">
        <v>0.62276563761027282</v>
      </c>
      <c r="AD3550" s="53">
        <v>73604.45</v>
      </c>
      <c r="AE3550" s="51">
        <v>43.994968078243211</v>
      </c>
      <c r="AF3550" s="51">
        <v>116.62502800524642</v>
      </c>
      <c r="AG3550" s="51">
        <v>21.398551142549916</v>
      </c>
      <c r="AH3550" s="51">
        <v>0.22953430686681572</v>
      </c>
      <c r="AI3550" s="51">
        <v>0.18348163776292764</v>
      </c>
      <c r="AJ3550" s="51">
        <v>4.1908088602794429E-2</v>
      </c>
      <c r="AK3550" s="51">
        <v>114.68879567095821</v>
      </c>
      <c r="AL3550" s="51">
        <v>68.09208882806449</v>
      </c>
      <c r="AM3550" s="51">
        <v>161.28550251385195</v>
      </c>
    </row>
    <row r="3551" spans="1:39">
      <c r="A3551" t="s">
        <v>7245</v>
      </c>
      <c r="B3551">
        <v>8</v>
      </c>
      <c r="C3551" t="s">
        <v>7246</v>
      </c>
      <c r="D3551" t="s">
        <v>6153</v>
      </c>
      <c r="E3551" t="s">
        <v>137</v>
      </c>
      <c r="F3551" t="s">
        <v>138</v>
      </c>
      <c r="G3551" t="s">
        <v>139</v>
      </c>
      <c r="H3551" t="s">
        <v>140</v>
      </c>
      <c r="I3551" t="s">
        <v>10</v>
      </c>
      <c r="J3551" t="s">
        <v>6154</v>
      </c>
      <c r="K3551">
        <v>48</v>
      </c>
      <c r="L3551">
        <v>16204631</v>
      </c>
      <c r="M3551" t="s">
        <v>2145</v>
      </c>
      <c r="N3551">
        <v>547</v>
      </c>
      <c r="O3551">
        <v>3244167.1261999817</v>
      </c>
      <c r="P3551" s="49" t="s">
        <v>33</v>
      </c>
      <c r="Q3551" s="49">
        <v>7360445</v>
      </c>
      <c r="R3551" s="49">
        <v>32.510452999999998</v>
      </c>
      <c r="S3551" s="49">
        <v>52.540310169999998</v>
      </c>
      <c r="T3551" s="49">
        <v>26.195472578768484</v>
      </c>
      <c r="U3551" s="49" t="s">
        <v>2146</v>
      </c>
      <c r="V3551" s="49">
        <v>0.40628822170719731</v>
      </c>
      <c r="W3551" s="49">
        <v>1.4636172159581</v>
      </c>
      <c r="X3551" s="49">
        <v>2.8030328200558698</v>
      </c>
      <c r="Y3551" s="49">
        <v>43.290577316265697</v>
      </c>
      <c r="Z3551" s="49">
        <v>0.42787999999999998</v>
      </c>
      <c r="AA3551" s="49">
        <v>144.40234570000001</v>
      </c>
      <c r="AB3551" s="49">
        <v>1.7927415840000001</v>
      </c>
      <c r="AC3551" s="51">
        <v>0.62276563761027282</v>
      </c>
      <c r="AD3551" s="53">
        <v>73604.45</v>
      </c>
      <c r="AE3551" s="51">
        <v>44.075692790313383</v>
      </c>
      <c r="AF3551" s="51">
        <v>116.83901888232027</v>
      </c>
      <c r="AG3551" s="51">
        <v>21.447630690231794</v>
      </c>
      <c r="AH3551" s="51">
        <v>0.22935345820812142</v>
      </c>
      <c r="AI3551" s="51">
        <v>0.18356565208608736</v>
      </c>
      <c r="AJ3551" s="51">
        <v>4.1908088602794429E-2</v>
      </c>
      <c r="AK3551" s="51">
        <v>114.74131047112992</v>
      </c>
      <c r="AL3551" s="51">
        <v>68.123267483461134</v>
      </c>
      <c r="AM3551" s="51">
        <v>161.35935345879875</v>
      </c>
    </row>
    <row r="3552" spans="1:39">
      <c r="A3552" t="s">
        <v>7247</v>
      </c>
      <c r="B3552">
        <v>8</v>
      </c>
      <c r="C3552" t="s">
        <v>7248</v>
      </c>
      <c r="D3552" t="s">
        <v>6153</v>
      </c>
      <c r="E3552" t="s">
        <v>137</v>
      </c>
      <c r="F3552" t="s">
        <v>138</v>
      </c>
      <c r="G3552" t="s">
        <v>139</v>
      </c>
      <c r="H3552" t="s">
        <v>140</v>
      </c>
      <c r="I3552" t="s">
        <v>10</v>
      </c>
      <c r="J3552" t="s">
        <v>6154</v>
      </c>
      <c r="K3552">
        <v>48</v>
      </c>
      <c r="L3552">
        <v>16204631</v>
      </c>
      <c r="M3552" t="s">
        <v>2145</v>
      </c>
      <c r="N3552">
        <v>548</v>
      </c>
      <c r="O3552">
        <v>3250108.824233315</v>
      </c>
      <c r="P3552" s="49" t="s">
        <v>33</v>
      </c>
      <c r="Q3552" s="49">
        <v>7360445</v>
      </c>
      <c r="R3552" s="49">
        <v>32.510452999999998</v>
      </c>
      <c r="S3552" s="49">
        <v>52.540310169999998</v>
      </c>
      <c r="T3552" s="49">
        <v>26.195472578768484</v>
      </c>
      <c r="U3552" s="49" t="s">
        <v>2146</v>
      </c>
      <c r="V3552" s="49">
        <v>0.40628822170719731</v>
      </c>
      <c r="W3552" s="49">
        <v>1.4636172159581</v>
      </c>
      <c r="X3552" s="49">
        <v>2.8030328200558698</v>
      </c>
      <c r="Y3552" s="49">
        <v>43.290577316265697</v>
      </c>
      <c r="Z3552" s="49">
        <v>0.42787999999999998</v>
      </c>
      <c r="AA3552" s="49">
        <v>144.40234570000001</v>
      </c>
      <c r="AB3552" s="49">
        <v>1.7927415840000001</v>
      </c>
      <c r="AC3552" s="51">
        <v>0.62276563761027282</v>
      </c>
      <c r="AD3552" s="53">
        <v>73604.45</v>
      </c>
      <c r="AE3552" s="51">
        <v>44.156417502383555</v>
      </c>
      <c r="AF3552" s="51">
        <v>117.05300975939412</v>
      </c>
      <c r="AG3552" s="51">
        <v>21.496671277840683</v>
      </c>
      <c r="AH3552" s="51">
        <v>0.22917139403081774</v>
      </c>
      <c r="AI3552" s="51">
        <v>0.18364902638580349</v>
      </c>
      <c r="AJ3552" s="51">
        <v>4.1908088602794429E-2</v>
      </c>
      <c r="AK3552" s="51">
        <v>114.79342521209767</v>
      </c>
      <c r="AL3552" s="51">
        <v>68.154208618996364</v>
      </c>
      <c r="AM3552" s="51">
        <v>161.43264180519901</v>
      </c>
    </row>
    <row r="3553" spans="1:39">
      <c r="A3553" t="s">
        <v>7249</v>
      </c>
      <c r="B3553">
        <v>8</v>
      </c>
      <c r="C3553" t="s">
        <v>7250</v>
      </c>
      <c r="D3553" t="s">
        <v>6153</v>
      </c>
      <c r="E3553" t="s">
        <v>137</v>
      </c>
      <c r="F3553" t="s">
        <v>138</v>
      </c>
      <c r="G3553" t="s">
        <v>139</v>
      </c>
      <c r="H3553" t="s">
        <v>140</v>
      </c>
      <c r="I3553" t="s">
        <v>10</v>
      </c>
      <c r="J3553" t="s">
        <v>6154</v>
      </c>
      <c r="K3553">
        <v>48</v>
      </c>
      <c r="L3553">
        <v>16204631</v>
      </c>
      <c r="M3553" t="s">
        <v>2145</v>
      </c>
      <c r="N3553">
        <v>549</v>
      </c>
      <c r="O3553">
        <v>3256050.5222666482</v>
      </c>
      <c r="P3553" s="49" t="s">
        <v>33</v>
      </c>
      <c r="Q3553" s="49">
        <v>7360445</v>
      </c>
      <c r="R3553" s="49">
        <v>32.510452999999998</v>
      </c>
      <c r="S3553" s="49">
        <v>52.540310169999998</v>
      </c>
      <c r="T3553" s="49">
        <v>26.195472578768484</v>
      </c>
      <c r="U3553" s="49" t="s">
        <v>2146</v>
      </c>
      <c r="V3553" s="49">
        <v>0.40628822170719731</v>
      </c>
      <c r="W3553" s="49">
        <v>1.4636172159581</v>
      </c>
      <c r="X3553" s="49">
        <v>2.8030328200558698</v>
      </c>
      <c r="Y3553" s="49">
        <v>43.290577316265697</v>
      </c>
      <c r="Z3553" s="49">
        <v>0.42787999999999998</v>
      </c>
      <c r="AA3553" s="49">
        <v>144.40234570000001</v>
      </c>
      <c r="AB3553" s="49">
        <v>1.7927415840000001</v>
      </c>
      <c r="AC3553" s="51">
        <v>0.62276563761027282</v>
      </c>
      <c r="AD3553" s="53">
        <v>73604.45</v>
      </c>
      <c r="AE3553" s="51">
        <v>44.237142214453726</v>
      </c>
      <c r="AF3553" s="51">
        <v>117.26700063646797</v>
      </c>
      <c r="AG3553" s="51">
        <v>21.545672646472699</v>
      </c>
      <c r="AH3553" s="51">
        <v>0.2289881199706674</v>
      </c>
      <c r="AI3553" s="51">
        <v>0.18373176195803864</v>
      </c>
      <c r="AJ3553" s="51">
        <v>4.1908088602794429E-2</v>
      </c>
      <c r="AK3553" s="51">
        <v>114.84514070392829</v>
      </c>
      <c r="AL3553" s="51">
        <v>68.184912715616406</v>
      </c>
      <c r="AM3553" s="51">
        <v>161.50536869224018</v>
      </c>
    </row>
    <row r="3554" spans="1:39">
      <c r="A3554" t="s">
        <v>7251</v>
      </c>
      <c r="B3554">
        <v>8</v>
      </c>
      <c r="C3554" t="s">
        <v>7252</v>
      </c>
      <c r="D3554" t="s">
        <v>6153</v>
      </c>
      <c r="E3554" t="s">
        <v>137</v>
      </c>
      <c r="F3554" t="s">
        <v>138</v>
      </c>
      <c r="G3554" t="s">
        <v>139</v>
      </c>
      <c r="H3554" t="s">
        <v>140</v>
      </c>
      <c r="I3554" t="s">
        <v>10</v>
      </c>
      <c r="J3554" t="s">
        <v>6154</v>
      </c>
      <c r="K3554">
        <v>48</v>
      </c>
      <c r="L3554">
        <v>16204631</v>
      </c>
      <c r="M3554" t="s">
        <v>2145</v>
      </c>
      <c r="N3554">
        <v>550</v>
      </c>
      <c r="O3554">
        <v>3261992.2202999815</v>
      </c>
      <c r="P3554" s="49" t="s">
        <v>33</v>
      </c>
      <c r="Q3554" s="49">
        <v>7360445</v>
      </c>
      <c r="R3554" s="49">
        <v>32.510452999999998</v>
      </c>
      <c r="S3554" s="49">
        <v>52.540310169999998</v>
      </c>
      <c r="T3554" s="49">
        <v>26.195472578768484</v>
      </c>
      <c r="U3554" s="49" t="s">
        <v>2146</v>
      </c>
      <c r="V3554" s="49">
        <v>0.40628822170719731</v>
      </c>
      <c r="W3554" s="49">
        <v>1.4636172159581</v>
      </c>
      <c r="X3554" s="49">
        <v>2.8030328200558698</v>
      </c>
      <c r="Y3554" s="49">
        <v>43.290577316265697</v>
      </c>
      <c r="Z3554" s="49">
        <v>0.42787999999999998</v>
      </c>
      <c r="AA3554" s="49">
        <v>144.40234570000001</v>
      </c>
      <c r="AB3554" s="49">
        <v>1.7927415840000001</v>
      </c>
      <c r="AC3554" s="51">
        <v>0.62276563761027282</v>
      </c>
      <c r="AD3554" s="53">
        <v>73604.45</v>
      </c>
      <c r="AE3554" s="51">
        <v>44.317866926523891</v>
      </c>
      <c r="AF3554" s="51">
        <v>117.4809915135418</v>
      </c>
      <c r="AG3554" s="51">
        <v>21.594634538429496</v>
      </c>
      <c r="AH3554" s="51">
        <v>0.2288036416613454</v>
      </c>
      <c r="AI3554" s="51">
        <v>0.18381386009957471</v>
      </c>
      <c r="AJ3554" s="51">
        <v>4.1908088602794429E-2</v>
      </c>
      <c r="AK3554" s="51">
        <v>114.89645775720074</v>
      </c>
      <c r="AL3554" s="51">
        <v>68.215380254571528</v>
      </c>
      <c r="AM3554" s="51">
        <v>161.57753525982994</v>
      </c>
    </row>
    <row r="3555" spans="1:39">
      <c r="A3555" t="s">
        <v>7253</v>
      </c>
      <c r="B3555">
        <v>8</v>
      </c>
      <c r="C3555" t="s">
        <v>7254</v>
      </c>
      <c r="D3555" t="s">
        <v>6153</v>
      </c>
      <c r="E3555" t="s">
        <v>137</v>
      </c>
      <c r="F3555" t="s">
        <v>138</v>
      </c>
      <c r="G3555" t="s">
        <v>139</v>
      </c>
      <c r="H3555" t="s">
        <v>140</v>
      </c>
      <c r="I3555" t="s">
        <v>10</v>
      </c>
      <c r="J3555" t="s">
        <v>6154</v>
      </c>
      <c r="K3555">
        <v>48</v>
      </c>
      <c r="L3555">
        <v>16204631</v>
      </c>
      <c r="M3555" t="s">
        <v>2145</v>
      </c>
      <c r="N3555">
        <v>551</v>
      </c>
      <c r="O3555">
        <v>3267933.9183333148</v>
      </c>
      <c r="P3555" s="49" t="s">
        <v>33</v>
      </c>
      <c r="Q3555" s="49">
        <v>7360445</v>
      </c>
      <c r="R3555" s="49">
        <v>32.510452999999998</v>
      </c>
      <c r="S3555" s="49">
        <v>52.540310169999998</v>
      </c>
      <c r="T3555" s="49">
        <v>26.195472578768484</v>
      </c>
      <c r="U3555" s="49" t="s">
        <v>2146</v>
      </c>
      <c r="V3555" s="49">
        <v>0.40628822170719731</v>
      </c>
      <c r="W3555" s="49">
        <v>1.4636172159581</v>
      </c>
      <c r="X3555" s="49">
        <v>2.8030328200558698</v>
      </c>
      <c r="Y3555" s="49">
        <v>43.290577316265697</v>
      </c>
      <c r="Z3555" s="49">
        <v>0.42787999999999998</v>
      </c>
      <c r="AA3555" s="49">
        <v>144.40234570000001</v>
      </c>
      <c r="AB3555" s="49">
        <v>1.7927415840000001</v>
      </c>
      <c r="AC3555" s="51">
        <v>0.62276563761027282</v>
      </c>
      <c r="AD3555" s="53">
        <v>73604.45</v>
      </c>
      <c r="AE3555" s="51">
        <v>44.398591638594063</v>
      </c>
      <c r="AF3555" s="51">
        <v>117.69498239061565</v>
      </c>
      <c r="AG3555" s="51">
        <v>21.643556697217942</v>
      </c>
      <c r="AH3555" s="51">
        <v>0.22861796473483351</v>
      </c>
      <c r="AI3555" s="51">
        <v>0.18389532210800247</v>
      </c>
      <c r="AJ3555" s="51">
        <v>4.1908088602794429E-2</v>
      </c>
      <c r="AK3555" s="51">
        <v>114.94737718299956</v>
      </c>
      <c r="AL3555" s="51">
        <v>68.245611717412203</v>
      </c>
      <c r="AM3555" s="51">
        <v>161.64914264858695</v>
      </c>
    </row>
    <row r="3556" spans="1:39">
      <c r="A3556" t="s">
        <v>7255</v>
      </c>
      <c r="B3556">
        <v>8</v>
      </c>
      <c r="C3556" t="s">
        <v>7256</v>
      </c>
      <c r="D3556" t="s">
        <v>6153</v>
      </c>
      <c r="E3556" t="s">
        <v>137</v>
      </c>
      <c r="F3556" t="s">
        <v>138</v>
      </c>
      <c r="G3556" t="s">
        <v>139</v>
      </c>
      <c r="H3556" t="s">
        <v>140</v>
      </c>
      <c r="I3556" t="s">
        <v>10</v>
      </c>
      <c r="J3556" t="s">
        <v>6154</v>
      </c>
      <c r="K3556">
        <v>48</v>
      </c>
      <c r="L3556">
        <v>16204631</v>
      </c>
      <c r="M3556" t="s">
        <v>2145</v>
      </c>
      <c r="N3556">
        <v>552</v>
      </c>
      <c r="O3556">
        <v>3273875.6163666481</v>
      </c>
      <c r="P3556" s="49" t="s">
        <v>33</v>
      </c>
      <c r="Q3556" s="49">
        <v>7360445</v>
      </c>
      <c r="R3556" s="49">
        <v>32.510452999999998</v>
      </c>
      <c r="S3556" s="49">
        <v>52.540310169999998</v>
      </c>
      <c r="T3556" s="49">
        <v>26.195472578768484</v>
      </c>
      <c r="U3556" s="49" t="s">
        <v>2146</v>
      </c>
      <c r="V3556" s="49">
        <v>0.40628822170719731</v>
      </c>
      <c r="W3556" s="49">
        <v>1.4636172159581</v>
      </c>
      <c r="X3556" s="49">
        <v>2.8030328200558698</v>
      </c>
      <c r="Y3556" s="49">
        <v>43.290577316265697</v>
      </c>
      <c r="Z3556" s="49">
        <v>0.42787999999999998</v>
      </c>
      <c r="AA3556" s="49">
        <v>144.40234570000001</v>
      </c>
      <c r="AB3556" s="49">
        <v>1.7927415840000001</v>
      </c>
      <c r="AC3556" s="51">
        <v>0.62276563761027282</v>
      </c>
      <c r="AD3556" s="53">
        <v>73604.45</v>
      </c>
      <c r="AE3556" s="51">
        <v>44.479316350664234</v>
      </c>
      <c r="AF3556" s="51">
        <v>117.90897326768949</v>
      </c>
      <c r="AG3556" s="51">
        <v>21.692438867549626</v>
      </c>
      <c r="AH3556" s="51">
        <v>0.22843109482100191</v>
      </c>
      <c r="AI3556" s="51">
        <v>0.18397614928171027</v>
      </c>
      <c r="AJ3556" s="51">
        <v>4.1908088602794429E-2</v>
      </c>
      <c r="AK3556" s="51">
        <v>114.99789979290787</v>
      </c>
      <c r="AL3556" s="51">
        <v>68.275607585984872</v>
      </c>
      <c r="AM3556" s="51">
        <v>161.72019199983092</v>
      </c>
    </row>
    <row r="3557" spans="1:39">
      <c r="A3557" t="s">
        <v>7257</v>
      </c>
      <c r="B3557">
        <v>8</v>
      </c>
      <c r="C3557" t="s">
        <v>7258</v>
      </c>
      <c r="D3557" t="s">
        <v>6153</v>
      </c>
      <c r="E3557" t="s">
        <v>137</v>
      </c>
      <c r="F3557" t="s">
        <v>138</v>
      </c>
      <c r="G3557" t="s">
        <v>139</v>
      </c>
      <c r="H3557" t="s">
        <v>140</v>
      </c>
      <c r="I3557" t="s">
        <v>10</v>
      </c>
      <c r="J3557" t="s">
        <v>6154</v>
      </c>
      <c r="K3557">
        <v>48</v>
      </c>
      <c r="L3557">
        <v>16204631</v>
      </c>
      <c r="M3557" t="s">
        <v>2145</v>
      </c>
      <c r="N3557">
        <v>553</v>
      </c>
      <c r="O3557">
        <v>3279817.3143999814</v>
      </c>
      <c r="P3557" s="49" t="s">
        <v>33</v>
      </c>
      <c r="Q3557" s="49">
        <v>7360445</v>
      </c>
      <c r="R3557" s="49">
        <v>32.510452999999998</v>
      </c>
      <c r="S3557" s="49">
        <v>52.540310169999998</v>
      </c>
      <c r="T3557" s="49">
        <v>26.195472578768484</v>
      </c>
      <c r="U3557" s="49" t="s">
        <v>2146</v>
      </c>
      <c r="V3557" s="49">
        <v>0.40628822170719731</v>
      </c>
      <c r="W3557" s="49">
        <v>1.4636172159581</v>
      </c>
      <c r="X3557" s="49">
        <v>2.8030328200558698</v>
      </c>
      <c r="Y3557" s="49">
        <v>43.290577316265697</v>
      </c>
      <c r="Z3557" s="49">
        <v>0.42787999999999998</v>
      </c>
      <c r="AA3557" s="49">
        <v>144.40234570000001</v>
      </c>
      <c r="AB3557" s="49">
        <v>1.7927415840000001</v>
      </c>
      <c r="AC3557" s="51">
        <v>0.62276563761027282</v>
      </c>
      <c r="AD3557" s="53">
        <v>73604.45</v>
      </c>
      <c r="AE3557" s="51">
        <v>44.560041062734406</v>
      </c>
      <c r="AF3557" s="51">
        <v>118.12296414476334</v>
      </c>
      <c r="AG3557" s="51">
        <v>21.741280795340419</v>
      </c>
      <c r="AH3557" s="51">
        <v>0.2282430375475131</v>
      </c>
      <c r="AI3557" s="51">
        <v>0.18405634291987294</v>
      </c>
      <c r="AJ3557" s="51">
        <v>4.1908088602794429E-2</v>
      </c>
      <c r="AK3557" s="51">
        <v>115.04802639900038</v>
      </c>
      <c r="AL3557" s="51">
        <v>68.305368342427826</v>
      </c>
      <c r="AM3557" s="51">
        <v>161.79068445557294</v>
      </c>
    </row>
    <row r="3558" spans="1:39">
      <c r="A3558" t="s">
        <v>7259</v>
      </c>
      <c r="B3558">
        <v>8</v>
      </c>
      <c r="C3558" t="s">
        <v>7260</v>
      </c>
      <c r="D3558" t="s">
        <v>6153</v>
      </c>
      <c r="E3558" t="s">
        <v>137</v>
      </c>
      <c r="F3558" t="s">
        <v>138</v>
      </c>
      <c r="G3558" t="s">
        <v>139</v>
      </c>
      <c r="H3558" t="s">
        <v>140</v>
      </c>
      <c r="I3558" t="s">
        <v>10</v>
      </c>
      <c r="J3558" t="s">
        <v>6154</v>
      </c>
      <c r="K3558">
        <v>48</v>
      </c>
      <c r="L3558">
        <v>16204631</v>
      </c>
      <c r="M3558" t="s">
        <v>2145</v>
      </c>
      <c r="N3558">
        <v>554</v>
      </c>
      <c r="O3558">
        <v>3285759.0124333147</v>
      </c>
      <c r="P3558" s="49" t="s">
        <v>33</v>
      </c>
      <c r="Q3558" s="49">
        <v>7360445</v>
      </c>
      <c r="R3558" s="49">
        <v>32.510452999999998</v>
      </c>
      <c r="S3558" s="49">
        <v>52.540310169999998</v>
      </c>
      <c r="T3558" s="49">
        <v>26.195472578768484</v>
      </c>
      <c r="U3558" s="49" t="s">
        <v>2146</v>
      </c>
      <c r="V3558" s="49">
        <v>0.40628822170719731</v>
      </c>
      <c r="W3558" s="49">
        <v>1.4636172159581</v>
      </c>
      <c r="X3558" s="49">
        <v>2.8030328200558698</v>
      </c>
      <c r="Y3558" s="49">
        <v>43.290577316265697</v>
      </c>
      <c r="Z3558" s="49">
        <v>0.42787999999999998</v>
      </c>
      <c r="AA3558" s="49">
        <v>144.40234570000001</v>
      </c>
      <c r="AB3558" s="49">
        <v>1.7927415840000001</v>
      </c>
      <c r="AC3558" s="51">
        <v>0.62276563761027282</v>
      </c>
      <c r="AD3558" s="53">
        <v>73604.45</v>
      </c>
      <c r="AE3558" s="51">
        <v>44.640765774804578</v>
      </c>
      <c r="AF3558" s="51">
        <v>118.3369550218372</v>
      </c>
      <c r="AG3558" s="51">
        <v>21.790082227710013</v>
      </c>
      <c r="AH3558" s="51">
        <v>0.22805379853997604</v>
      </c>
      <c r="AI3558" s="51">
        <v>0.18413590432244095</v>
      </c>
      <c r="AJ3558" s="51">
        <v>4.1908088602794429E-2</v>
      </c>
      <c r="AK3558" s="51">
        <v>115.09775781383661</v>
      </c>
      <c r="AL3558" s="51">
        <v>68.334894469167253</v>
      </c>
      <c r="AM3558" s="51">
        <v>161.86062115850598</v>
      </c>
    </row>
    <row r="3559" spans="1:39">
      <c r="A3559" t="s">
        <v>7261</v>
      </c>
      <c r="B3559">
        <v>8</v>
      </c>
      <c r="C3559" t="s">
        <v>7262</v>
      </c>
      <c r="D3559" t="s">
        <v>6153</v>
      </c>
      <c r="E3559" t="s">
        <v>137</v>
      </c>
      <c r="F3559" t="s">
        <v>138</v>
      </c>
      <c r="G3559" t="s">
        <v>139</v>
      </c>
      <c r="H3559" t="s">
        <v>140</v>
      </c>
      <c r="I3559" t="s">
        <v>10</v>
      </c>
      <c r="J3559" t="s">
        <v>6154</v>
      </c>
      <c r="K3559">
        <v>48</v>
      </c>
      <c r="L3559">
        <v>16204631</v>
      </c>
      <c r="M3559" t="s">
        <v>2145</v>
      </c>
      <c r="N3559">
        <v>555</v>
      </c>
      <c r="O3559">
        <v>3291700.710466648</v>
      </c>
      <c r="P3559" s="49" t="s">
        <v>33</v>
      </c>
      <c r="Q3559" s="49">
        <v>7360445</v>
      </c>
      <c r="R3559" s="49">
        <v>32.510452999999998</v>
      </c>
      <c r="S3559" s="49">
        <v>52.540310169999998</v>
      </c>
      <c r="T3559" s="49">
        <v>26.195472578768484</v>
      </c>
      <c r="U3559" s="49" t="s">
        <v>2146</v>
      </c>
      <c r="V3559" s="49">
        <v>0.40628822170719731</v>
      </c>
      <c r="W3559" s="49">
        <v>1.4636172159581</v>
      </c>
      <c r="X3559" s="49">
        <v>2.8030328200558698</v>
      </c>
      <c r="Y3559" s="49">
        <v>43.290577316265697</v>
      </c>
      <c r="Z3559" s="49">
        <v>0.42787999999999998</v>
      </c>
      <c r="AA3559" s="49">
        <v>144.40234570000001</v>
      </c>
      <c r="AB3559" s="49">
        <v>1.7927415840000001</v>
      </c>
      <c r="AC3559" s="51">
        <v>0.62276563761027282</v>
      </c>
      <c r="AD3559" s="53">
        <v>73604.45</v>
      </c>
      <c r="AE3559" s="51">
        <v>44.72149048687475</v>
      </c>
      <c r="AF3559" s="51">
        <v>118.55094589891104</v>
      </c>
      <c r="AG3559" s="51">
        <v>21.838842912981441</v>
      </c>
      <c r="AH3559" s="51">
        <v>0.22786338342172954</v>
      </c>
      <c r="AI3559" s="51">
        <v>0.18421483479012921</v>
      </c>
      <c r="AJ3559" s="51">
        <v>4.1908088602794429E-2</v>
      </c>
      <c r="AK3559" s="51">
        <v>115.1470948504539</v>
      </c>
      <c r="AL3559" s="51">
        <v>68.364186448913017</v>
      </c>
      <c r="AM3559" s="51">
        <v>161.9300032519948</v>
      </c>
    </row>
    <row r="3560" spans="1:39">
      <c r="A3560" t="s">
        <v>7263</v>
      </c>
      <c r="B3560">
        <v>8</v>
      </c>
      <c r="C3560" t="s">
        <v>7264</v>
      </c>
      <c r="D3560" t="s">
        <v>6153</v>
      </c>
      <c r="E3560" t="s">
        <v>137</v>
      </c>
      <c r="F3560" t="s">
        <v>138</v>
      </c>
      <c r="G3560" t="s">
        <v>139</v>
      </c>
      <c r="H3560" t="s">
        <v>140</v>
      </c>
      <c r="I3560" t="s">
        <v>10</v>
      </c>
      <c r="J3560" t="s">
        <v>6154</v>
      </c>
      <c r="K3560">
        <v>48</v>
      </c>
      <c r="L3560">
        <v>16204631</v>
      </c>
      <c r="M3560" t="s">
        <v>2145</v>
      </c>
      <c r="N3560">
        <v>556</v>
      </c>
      <c r="O3560">
        <v>3297642.4084999813</v>
      </c>
      <c r="P3560" s="49" t="s">
        <v>33</v>
      </c>
      <c r="Q3560" s="49">
        <v>7360445</v>
      </c>
      <c r="R3560" s="49">
        <v>32.510452999999998</v>
      </c>
      <c r="S3560" s="49">
        <v>52.540310169999998</v>
      </c>
      <c r="T3560" s="49">
        <v>26.195472578768484</v>
      </c>
      <c r="U3560" s="49" t="s">
        <v>2146</v>
      </c>
      <c r="V3560" s="49">
        <v>0.40628822170719731</v>
      </c>
      <c r="W3560" s="49">
        <v>1.4636172159581</v>
      </c>
      <c r="X3560" s="49">
        <v>2.8030328200558698</v>
      </c>
      <c r="Y3560" s="49">
        <v>43.290577316265697</v>
      </c>
      <c r="Z3560" s="49">
        <v>0.42787999999999998</v>
      </c>
      <c r="AA3560" s="49">
        <v>144.40234570000001</v>
      </c>
      <c r="AB3560" s="49">
        <v>1.7927415840000001</v>
      </c>
      <c r="AC3560" s="51">
        <v>0.62276563761027282</v>
      </c>
      <c r="AD3560" s="53">
        <v>73604.45</v>
      </c>
      <c r="AE3560" s="51">
        <v>44.802215198944921</v>
      </c>
      <c r="AF3560" s="51">
        <v>118.76493677598489</v>
      </c>
      <c r="AG3560" s="51">
        <v>21.88756260068056</v>
      </c>
      <c r="AH3560" s="51">
        <v>0.22767179781362648</v>
      </c>
      <c r="AI3560" s="51">
        <v>0.18429313562440577</v>
      </c>
      <c r="AJ3560" s="51">
        <v>4.1908088602794429E-2</v>
      </c>
      <c r="AK3560" s="51">
        <v>115.19603832236041</v>
      </c>
      <c r="AL3560" s="51">
        <v>68.393244764654455</v>
      </c>
      <c r="AM3560" s="51">
        <v>161.9988318800664</v>
      </c>
    </row>
    <row r="3561" spans="1:39">
      <c r="A3561" t="s">
        <v>7265</v>
      </c>
      <c r="B3561">
        <v>8</v>
      </c>
      <c r="C3561" t="s">
        <v>7266</v>
      </c>
      <c r="D3561" t="s">
        <v>6153</v>
      </c>
      <c r="E3561" t="s">
        <v>137</v>
      </c>
      <c r="F3561" t="s">
        <v>138</v>
      </c>
      <c r="G3561" t="s">
        <v>139</v>
      </c>
      <c r="H3561" t="s">
        <v>140</v>
      </c>
      <c r="I3561" t="s">
        <v>10</v>
      </c>
      <c r="J3561" t="s">
        <v>6154</v>
      </c>
      <c r="K3561">
        <v>48</v>
      </c>
      <c r="L3561">
        <v>16204631</v>
      </c>
      <c r="M3561" t="s">
        <v>2145</v>
      </c>
      <c r="N3561">
        <v>557</v>
      </c>
      <c r="O3561">
        <v>3303584.1065333146</v>
      </c>
      <c r="P3561" s="49" t="s">
        <v>33</v>
      </c>
      <c r="Q3561" s="49">
        <v>7360445</v>
      </c>
      <c r="R3561" s="49">
        <v>32.510452999999998</v>
      </c>
      <c r="S3561" s="49">
        <v>52.540310169999998</v>
      </c>
      <c r="T3561" s="49">
        <v>26.195472578768484</v>
      </c>
      <c r="U3561" s="49" t="s">
        <v>2146</v>
      </c>
      <c r="V3561" s="49">
        <v>0.40628822170719731</v>
      </c>
      <c r="W3561" s="49">
        <v>1.4636172159581</v>
      </c>
      <c r="X3561" s="49">
        <v>2.8030328200558698</v>
      </c>
      <c r="Y3561" s="49">
        <v>43.290577316265697</v>
      </c>
      <c r="Z3561" s="49">
        <v>0.42787999999999998</v>
      </c>
      <c r="AA3561" s="49">
        <v>144.40234570000001</v>
      </c>
      <c r="AB3561" s="49">
        <v>1.7927415840000001</v>
      </c>
      <c r="AC3561" s="51">
        <v>0.62276563761027282</v>
      </c>
      <c r="AD3561" s="53">
        <v>73604.45</v>
      </c>
      <c r="AE3561" s="51">
        <v>44.882939911015093</v>
      </c>
      <c r="AF3561" s="51">
        <v>118.97892765305873</v>
      </c>
      <c r="AG3561" s="51">
        <v>21.93624104153557</v>
      </c>
      <c r="AH3561" s="51">
        <v>0.22747904733440094</v>
      </c>
      <c r="AI3561" s="51">
        <v>0.1843708081274813</v>
      </c>
      <c r="AJ3561" s="51">
        <v>4.1908088602794429E-2</v>
      </c>
      <c r="AK3561" s="51">
        <v>115.24458904352844</v>
      </c>
      <c r="AL3561" s="51">
        <v>68.42206989965652</v>
      </c>
      <c r="AM3561" s="51">
        <v>162.06710818740038</v>
      </c>
    </row>
    <row r="3562" spans="1:39">
      <c r="A3562" t="s">
        <v>7267</v>
      </c>
      <c r="B3562">
        <v>8</v>
      </c>
      <c r="C3562" t="s">
        <v>7268</v>
      </c>
      <c r="D3562" t="s">
        <v>6153</v>
      </c>
      <c r="E3562" t="s">
        <v>137</v>
      </c>
      <c r="F3562" t="s">
        <v>138</v>
      </c>
      <c r="G3562" t="s">
        <v>139</v>
      </c>
      <c r="H3562" t="s">
        <v>140</v>
      </c>
      <c r="I3562" t="s">
        <v>10</v>
      </c>
      <c r="J3562" t="s">
        <v>6154</v>
      </c>
      <c r="K3562">
        <v>48</v>
      </c>
      <c r="L3562">
        <v>16204631</v>
      </c>
      <c r="M3562" t="s">
        <v>2145</v>
      </c>
      <c r="N3562">
        <v>558</v>
      </c>
      <c r="O3562">
        <v>3309525.8045666479</v>
      </c>
      <c r="P3562" s="49" t="s">
        <v>33</v>
      </c>
      <c r="Q3562" s="49">
        <v>7360445</v>
      </c>
      <c r="R3562" s="49">
        <v>32.510452999999998</v>
      </c>
      <c r="S3562" s="49">
        <v>52.540310169999998</v>
      </c>
      <c r="T3562" s="49">
        <v>26.195472578768484</v>
      </c>
      <c r="U3562" s="49" t="s">
        <v>2146</v>
      </c>
      <c r="V3562" s="49">
        <v>0.40628822170719731</v>
      </c>
      <c r="W3562" s="49">
        <v>1.4636172159581</v>
      </c>
      <c r="X3562" s="49">
        <v>2.8030328200558698</v>
      </c>
      <c r="Y3562" s="49">
        <v>43.290577316265697</v>
      </c>
      <c r="Z3562" s="49">
        <v>0.42787999999999998</v>
      </c>
      <c r="AA3562" s="49">
        <v>144.40234570000001</v>
      </c>
      <c r="AB3562" s="49">
        <v>1.7927415840000001</v>
      </c>
      <c r="AC3562" s="51">
        <v>0.62276563761027282</v>
      </c>
      <c r="AD3562" s="53">
        <v>73604.45</v>
      </c>
      <c r="AE3562" s="51">
        <v>44.963664623085265</v>
      </c>
      <c r="AF3562" s="51">
        <v>119.19291853013259</v>
      </c>
      <c r="AG3562" s="51">
        <v>21.984877987476438</v>
      </c>
      <c r="AH3562" s="51">
        <v>0.22728513759995994</v>
      </c>
      <c r="AI3562" s="51">
        <v>0.18444785360229723</v>
      </c>
      <c r="AJ3562" s="51">
        <v>4.1908088602794429E-2</v>
      </c>
      <c r="AK3562" s="51">
        <v>115.29274782838708</v>
      </c>
      <c r="AL3562" s="51">
        <v>68.45066233745537</v>
      </c>
      <c r="AM3562" s="51">
        <v>162.13483331931883</v>
      </c>
    </row>
    <row r="3563" spans="1:39">
      <c r="A3563" t="s">
        <v>7269</v>
      </c>
      <c r="B3563">
        <v>8</v>
      </c>
      <c r="C3563" t="s">
        <v>7270</v>
      </c>
      <c r="D3563" t="s">
        <v>6153</v>
      </c>
      <c r="E3563" t="s">
        <v>137</v>
      </c>
      <c r="F3563" t="s">
        <v>138</v>
      </c>
      <c r="G3563" t="s">
        <v>139</v>
      </c>
      <c r="H3563" t="s">
        <v>140</v>
      </c>
      <c r="I3563" t="s">
        <v>10</v>
      </c>
      <c r="J3563" t="s">
        <v>6154</v>
      </c>
      <c r="K3563">
        <v>48</v>
      </c>
      <c r="L3563">
        <v>16204631</v>
      </c>
      <c r="M3563" t="s">
        <v>2145</v>
      </c>
      <c r="N3563">
        <v>559</v>
      </c>
      <c r="O3563">
        <v>3315467.5025999811</v>
      </c>
      <c r="P3563" s="49" t="s">
        <v>33</v>
      </c>
      <c r="Q3563" s="49">
        <v>7360445</v>
      </c>
      <c r="R3563" s="49">
        <v>32.510452999999998</v>
      </c>
      <c r="S3563" s="49">
        <v>52.540310169999998</v>
      </c>
      <c r="T3563" s="49">
        <v>26.195472578768484</v>
      </c>
      <c r="U3563" s="49" t="s">
        <v>2146</v>
      </c>
      <c r="V3563" s="49">
        <v>0.40628822170719731</v>
      </c>
      <c r="W3563" s="49">
        <v>1.4636172159581</v>
      </c>
      <c r="X3563" s="49">
        <v>2.8030328200558698</v>
      </c>
      <c r="Y3563" s="49">
        <v>43.290577316265697</v>
      </c>
      <c r="Z3563" s="49">
        <v>0.42787999999999998</v>
      </c>
      <c r="AA3563" s="49">
        <v>144.40234570000001</v>
      </c>
      <c r="AB3563" s="49">
        <v>1.7927415840000001</v>
      </c>
      <c r="AC3563" s="51">
        <v>0.62276563761027282</v>
      </c>
      <c r="AD3563" s="53">
        <v>73604.45</v>
      </c>
      <c r="AE3563" s="51">
        <v>45.044389335155429</v>
      </c>
      <c r="AF3563" s="51">
        <v>119.40690940720641</v>
      </c>
      <c r="AG3563" s="51">
        <v>22.033473191634371</v>
      </c>
      <c r="AH3563" s="51">
        <v>0.22709007422390584</v>
      </c>
      <c r="AI3563" s="51">
        <v>0.18452427335251517</v>
      </c>
      <c r="AJ3563" s="51">
        <v>4.1908088602794429E-2</v>
      </c>
      <c r="AK3563" s="51">
        <v>115.34051549181559</v>
      </c>
      <c r="AL3563" s="51">
        <v>68.479022561854393</v>
      </c>
      <c r="AM3563" s="51">
        <v>162.20200842177681</v>
      </c>
    </row>
    <row r="3564" spans="1:39">
      <c r="A3564" t="s">
        <v>7271</v>
      </c>
      <c r="B3564">
        <v>8</v>
      </c>
      <c r="C3564" t="s">
        <v>7272</v>
      </c>
      <c r="D3564" t="s">
        <v>6153</v>
      </c>
      <c r="E3564" t="s">
        <v>137</v>
      </c>
      <c r="F3564" t="s">
        <v>138</v>
      </c>
      <c r="G3564" t="s">
        <v>139</v>
      </c>
      <c r="H3564" t="s">
        <v>140</v>
      </c>
      <c r="I3564" t="s">
        <v>10</v>
      </c>
      <c r="J3564" t="s">
        <v>6154</v>
      </c>
      <c r="K3564">
        <v>48</v>
      </c>
      <c r="L3564">
        <v>16204631</v>
      </c>
      <c r="M3564" t="s">
        <v>2145</v>
      </c>
      <c r="N3564">
        <v>560</v>
      </c>
      <c r="O3564">
        <v>3321409.2006333144</v>
      </c>
      <c r="P3564" s="49" t="s">
        <v>33</v>
      </c>
      <c r="Q3564" s="49">
        <v>7360445</v>
      </c>
      <c r="R3564" s="49">
        <v>32.510452999999998</v>
      </c>
      <c r="S3564" s="49">
        <v>52.540310169999998</v>
      </c>
      <c r="T3564" s="49">
        <v>26.195472578768484</v>
      </c>
      <c r="U3564" s="49" t="s">
        <v>2146</v>
      </c>
      <c r="V3564" s="49">
        <v>0.40628822170719731</v>
      </c>
      <c r="W3564" s="49">
        <v>1.4636172159581</v>
      </c>
      <c r="X3564" s="49">
        <v>2.8030328200558698</v>
      </c>
      <c r="Y3564" s="49">
        <v>43.290577316265697</v>
      </c>
      <c r="Z3564" s="49">
        <v>0.42787999999999998</v>
      </c>
      <c r="AA3564" s="49">
        <v>144.40234570000001</v>
      </c>
      <c r="AB3564" s="49">
        <v>1.7927415840000001</v>
      </c>
      <c r="AC3564" s="51">
        <v>0.62276563761027282</v>
      </c>
      <c r="AD3564" s="53">
        <v>73604.45</v>
      </c>
      <c r="AE3564" s="51">
        <v>45.125114047225601</v>
      </c>
      <c r="AF3564" s="51">
        <v>119.62090028428027</v>
      </c>
      <c r="AG3564" s="51">
        <v>22.08202640834125</v>
      </c>
      <c r="AH3564" s="51">
        <v>0.22689386281697044</v>
      </c>
      <c r="AI3564" s="51">
        <v>0.18460006868250525</v>
      </c>
      <c r="AJ3564" s="51">
        <v>4.1908088602794429E-2</v>
      </c>
      <c r="AK3564" s="51">
        <v>115.38789284913609</v>
      </c>
      <c r="AL3564" s="51">
        <v>68.507151056919966</v>
      </c>
      <c r="AM3564" s="51">
        <v>162.26863464135224</v>
      </c>
    </row>
    <row r="3565" spans="1:39">
      <c r="A3565" t="s">
        <v>7273</v>
      </c>
      <c r="B3565">
        <v>8</v>
      </c>
      <c r="C3565" t="s">
        <v>7274</v>
      </c>
      <c r="D3565" t="s">
        <v>6153</v>
      </c>
      <c r="E3565" t="s">
        <v>137</v>
      </c>
      <c r="F3565" t="s">
        <v>138</v>
      </c>
      <c r="G3565" t="s">
        <v>139</v>
      </c>
      <c r="H3565" t="s">
        <v>140</v>
      </c>
      <c r="I3565" t="s">
        <v>10</v>
      </c>
      <c r="J3565" t="s">
        <v>6154</v>
      </c>
      <c r="K3565">
        <v>48</v>
      </c>
      <c r="L3565">
        <v>16204631</v>
      </c>
      <c r="M3565" t="s">
        <v>2145</v>
      </c>
      <c r="N3565">
        <v>561</v>
      </c>
      <c r="O3565">
        <v>3327350.8986666477</v>
      </c>
      <c r="P3565" s="49" t="s">
        <v>33</v>
      </c>
      <c r="Q3565" s="49">
        <v>7360445</v>
      </c>
      <c r="R3565" s="49">
        <v>32.510452999999998</v>
      </c>
      <c r="S3565" s="49">
        <v>52.540310169999998</v>
      </c>
      <c r="T3565" s="49">
        <v>26.195472578768484</v>
      </c>
      <c r="U3565" s="49" t="s">
        <v>2146</v>
      </c>
      <c r="V3565" s="49">
        <v>0.40628822170719731</v>
      </c>
      <c r="W3565" s="49">
        <v>1.4636172159581</v>
      </c>
      <c r="X3565" s="49">
        <v>2.8030328200558698</v>
      </c>
      <c r="Y3565" s="49">
        <v>43.290577316265697</v>
      </c>
      <c r="Z3565" s="49">
        <v>0.42787999999999998</v>
      </c>
      <c r="AA3565" s="49">
        <v>144.40234570000001</v>
      </c>
      <c r="AB3565" s="49">
        <v>1.7927415840000001</v>
      </c>
      <c r="AC3565" s="51">
        <v>0.62276563761027282</v>
      </c>
      <c r="AD3565" s="53">
        <v>73604.45</v>
      </c>
      <c r="AE3565" s="51">
        <v>45.205838759295773</v>
      </c>
      <c r="AF3565" s="51">
        <v>119.83489116135411</v>
      </c>
      <c r="AG3565" s="51">
        <v>22.130537393129057</v>
      </c>
      <c r="AH3565" s="51">
        <v>0.22669650898747348</v>
      </c>
      <c r="AI3565" s="51">
        <v>0.18467524089733556</v>
      </c>
      <c r="AJ3565" s="51">
        <v>4.1908088602794429E-2</v>
      </c>
      <c r="AK3565" s="51">
        <v>115.43488071610699</v>
      </c>
      <c r="AL3565" s="51">
        <v>68.535048306977444</v>
      </c>
      <c r="AM3565" s="51">
        <v>162.33471312523656</v>
      </c>
    </row>
    <row r="3566" spans="1:39">
      <c r="A3566" t="s">
        <v>7275</v>
      </c>
      <c r="B3566">
        <v>8</v>
      </c>
      <c r="C3566" t="s">
        <v>7276</v>
      </c>
      <c r="D3566" t="s">
        <v>6153</v>
      </c>
      <c r="E3566" t="s">
        <v>137</v>
      </c>
      <c r="F3566" t="s">
        <v>138</v>
      </c>
      <c r="G3566" t="s">
        <v>139</v>
      </c>
      <c r="H3566" t="s">
        <v>140</v>
      </c>
      <c r="I3566" t="s">
        <v>10</v>
      </c>
      <c r="J3566" t="s">
        <v>6154</v>
      </c>
      <c r="K3566">
        <v>48</v>
      </c>
      <c r="L3566">
        <v>16204631</v>
      </c>
      <c r="M3566" t="s">
        <v>2145</v>
      </c>
      <c r="N3566">
        <v>562</v>
      </c>
      <c r="O3566">
        <v>3333292.596699981</v>
      </c>
      <c r="P3566" s="49" t="s">
        <v>33</v>
      </c>
      <c r="Q3566" s="49">
        <v>7360445</v>
      </c>
      <c r="R3566" s="49">
        <v>32.510452999999998</v>
      </c>
      <c r="S3566" s="49">
        <v>52.540310169999998</v>
      </c>
      <c r="T3566" s="49">
        <v>26.195472578768484</v>
      </c>
      <c r="U3566" s="49" t="s">
        <v>2146</v>
      </c>
      <c r="V3566" s="49">
        <v>0.40628822170719731</v>
      </c>
      <c r="W3566" s="49">
        <v>1.4636172159581</v>
      </c>
      <c r="X3566" s="49">
        <v>2.8030328200558698</v>
      </c>
      <c r="Y3566" s="49">
        <v>43.290577316265697</v>
      </c>
      <c r="Z3566" s="49">
        <v>0.42787999999999998</v>
      </c>
      <c r="AA3566" s="49">
        <v>144.40234570000001</v>
      </c>
      <c r="AB3566" s="49">
        <v>1.7927415840000001</v>
      </c>
      <c r="AC3566" s="51">
        <v>0.62276563761027282</v>
      </c>
      <c r="AD3566" s="53">
        <v>73604.45</v>
      </c>
      <c r="AE3566" s="51">
        <v>45.286563471365945</v>
      </c>
      <c r="AF3566" s="51">
        <v>120.04888203842796</v>
      </c>
      <c r="AG3566" s="51">
        <v>22.179005902729241</v>
      </c>
      <c r="AH3566" s="51">
        <v>0.22649801834054892</v>
      </c>
      <c r="AI3566" s="51">
        <v>0.18474979130276017</v>
      </c>
      <c r="AJ3566" s="51">
        <v>4.1908088602794429E-2</v>
      </c>
      <c r="AK3566" s="51">
        <v>115.48147990891547</v>
      </c>
      <c r="AL3566" s="51">
        <v>68.56271479660677</v>
      </c>
      <c r="AM3566" s="51">
        <v>162.40024502122418</v>
      </c>
    </row>
    <row r="3567" spans="1:39">
      <c r="A3567" t="s">
        <v>7277</v>
      </c>
      <c r="B3567">
        <v>8</v>
      </c>
      <c r="C3567" t="s">
        <v>7278</v>
      </c>
      <c r="D3567" t="s">
        <v>6153</v>
      </c>
      <c r="E3567" t="s">
        <v>137</v>
      </c>
      <c r="F3567" t="s">
        <v>138</v>
      </c>
      <c r="G3567" t="s">
        <v>139</v>
      </c>
      <c r="H3567" t="s">
        <v>140</v>
      </c>
      <c r="I3567" t="s">
        <v>10</v>
      </c>
      <c r="J3567" t="s">
        <v>6154</v>
      </c>
      <c r="K3567">
        <v>48</v>
      </c>
      <c r="L3567">
        <v>16204631</v>
      </c>
      <c r="M3567" t="s">
        <v>2145</v>
      </c>
      <c r="N3567">
        <v>563</v>
      </c>
      <c r="O3567">
        <v>3339234.2947333143</v>
      </c>
      <c r="P3567" s="49" t="s">
        <v>33</v>
      </c>
      <c r="Q3567" s="49">
        <v>7360445</v>
      </c>
      <c r="R3567" s="49">
        <v>32.510452999999998</v>
      </c>
      <c r="S3567" s="49">
        <v>52.540310169999998</v>
      </c>
      <c r="T3567" s="49">
        <v>26.195472578768484</v>
      </c>
      <c r="U3567" s="49" t="s">
        <v>2146</v>
      </c>
      <c r="V3567" s="49">
        <v>0.40628822170719731</v>
      </c>
      <c r="W3567" s="49">
        <v>1.4636172159581</v>
      </c>
      <c r="X3567" s="49">
        <v>2.8030328200558698</v>
      </c>
      <c r="Y3567" s="49">
        <v>43.290577316265697</v>
      </c>
      <c r="Z3567" s="49">
        <v>0.42787999999999998</v>
      </c>
      <c r="AA3567" s="49">
        <v>144.40234570000001</v>
      </c>
      <c r="AB3567" s="49">
        <v>1.7927415840000001</v>
      </c>
      <c r="AC3567" s="51">
        <v>0.62276563761027282</v>
      </c>
      <c r="AD3567" s="53">
        <v>73604.45</v>
      </c>
      <c r="AE3567" s="51">
        <v>45.367288183436116</v>
      </c>
      <c r="AF3567" s="51">
        <v>120.26287291550182</v>
      </c>
      <c r="AG3567" s="51">
        <v>22.227431695072148</v>
      </c>
      <c r="AH3567" s="51">
        <v>0.22629839647881134</v>
      </c>
      <c r="AI3567" s="51">
        <v>0.18482372120520868</v>
      </c>
      <c r="AJ3567" s="51">
        <v>4.1908088602794429E-2</v>
      </c>
      <c r="AK3567" s="51">
        <v>115.52769124417097</v>
      </c>
      <c r="AL3567" s="51">
        <v>68.590151010638593</v>
      </c>
      <c r="AM3567" s="51">
        <v>162.46523147770336</v>
      </c>
    </row>
    <row r="3568" spans="1:39">
      <c r="A3568" t="s">
        <v>7279</v>
      </c>
      <c r="B3568">
        <v>8</v>
      </c>
      <c r="C3568" t="s">
        <v>7280</v>
      </c>
      <c r="D3568" t="s">
        <v>6153</v>
      </c>
      <c r="E3568" t="s">
        <v>137</v>
      </c>
      <c r="F3568" t="s">
        <v>138</v>
      </c>
      <c r="G3568" t="s">
        <v>139</v>
      </c>
      <c r="H3568" t="s">
        <v>140</v>
      </c>
      <c r="I3568" t="s">
        <v>10</v>
      </c>
      <c r="J3568" t="s">
        <v>6154</v>
      </c>
      <c r="K3568">
        <v>48</v>
      </c>
      <c r="L3568">
        <v>16204631</v>
      </c>
      <c r="M3568" t="s">
        <v>2145</v>
      </c>
      <c r="N3568">
        <v>564</v>
      </c>
      <c r="O3568">
        <v>3345175.9927666476</v>
      </c>
      <c r="P3568" s="49" t="s">
        <v>33</v>
      </c>
      <c r="Q3568" s="49">
        <v>7360445</v>
      </c>
      <c r="R3568" s="49">
        <v>32.510452999999998</v>
      </c>
      <c r="S3568" s="49">
        <v>52.540310169999998</v>
      </c>
      <c r="T3568" s="49">
        <v>26.195472578768484</v>
      </c>
      <c r="U3568" s="49" t="s">
        <v>2146</v>
      </c>
      <c r="V3568" s="49">
        <v>0.40628822170719731</v>
      </c>
      <c r="W3568" s="49">
        <v>1.4636172159581</v>
      </c>
      <c r="X3568" s="49">
        <v>2.8030328200558698</v>
      </c>
      <c r="Y3568" s="49">
        <v>43.290577316265697</v>
      </c>
      <c r="Z3568" s="49">
        <v>0.42787999999999998</v>
      </c>
      <c r="AA3568" s="49">
        <v>144.40234570000001</v>
      </c>
      <c r="AB3568" s="49">
        <v>1.7927415840000001</v>
      </c>
      <c r="AC3568" s="51">
        <v>0.62276563761027282</v>
      </c>
      <c r="AD3568" s="53">
        <v>73604.45</v>
      </c>
      <c r="AE3568" s="51">
        <v>45.448012895506288</v>
      </c>
      <c r="AF3568" s="51">
        <v>120.47686379257566</v>
      </c>
      <c r="AG3568" s="51">
        <v>22.275814529286368</v>
      </c>
      <c r="AH3568" s="51">
        <v>0.22609764900175885</v>
      </c>
      <c r="AI3568" s="51">
        <v>0.18489703191177448</v>
      </c>
      <c r="AJ3568" s="51">
        <v>4.1908088602794429E-2</v>
      </c>
      <c r="AK3568" s="51">
        <v>115.57351553889785</v>
      </c>
      <c r="AL3568" s="51">
        <v>68.617357434149909</v>
      </c>
      <c r="AM3568" s="51">
        <v>162.52967364364579</v>
      </c>
    </row>
    <row r="3569" spans="1:39">
      <c r="A3569" t="s">
        <v>7281</v>
      </c>
      <c r="B3569">
        <v>8</v>
      </c>
      <c r="C3569" t="s">
        <v>7282</v>
      </c>
      <c r="D3569" t="s">
        <v>6153</v>
      </c>
      <c r="E3569" t="s">
        <v>137</v>
      </c>
      <c r="F3569" t="s">
        <v>138</v>
      </c>
      <c r="G3569" t="s">
        <v>139</v>
      </c>
      <c r="H3569" t="s">
        <v>140</v>
      </c>
      <c r="I3569" t="s">
        <v>10</v>
      </c>
      <c r="J3569" t="s">
        <v>6154</v>
      </c>
      <c r="K3569">
        <v>48</v>
      </c>
      <c r="L3569">
        <v>16204631</v>
      </c>
      <c r="M3569" t="s">
        <v>2145</v>
      </c>
      <c r="N3569">
        <v>565</v>
      </c>
      <c r="O3569">
        <v>3351117.6907999809</v>
      </c>
      <c r="P3569" s="49" t="s">
        <v>33</v>
      </c>
      <c r="Q3569" s="49">
        <v>7360445</v>
      </c>
      <c r="R3569" s="49">
        <v>32.510452999999998</v>
      </c>
      <c r="S3569" s="49">
        <v>52.540310169999998</v>
      </c>
      <c r="T3569" s="49">
        <v>26.195472578768484</v>
      </c>
      <c r="U3569" s="49" t="s">
        <v>2146</v>
      </c>
      <c r="V3569" s="49">
        <v>0.40628822170719731</v>
      </c>
      <c r="W3569" s="49">
        <v>1.4636172159581</v>
      </c>
      <c r="X3569" s="49">
        <v>2.8030328200558698</v>
      </c>
      <c r="Y3569" s="49">
        <v>43.290577316265697</v>
      </c>
      <c r="Z3569" s="49">
        <v>0.42787999999999998</v>
      </c>
      <c r="AA3569" s="49">
        <v>144.40234570000001</v>
      </c>
      <c r="AB3569" s="49">
        <v>1.7927415840000001</v>
      </c>
      <c r="AC3569" s="51">
        <v>0.62276563761027282</v>
      </c>
      <c r="AD3569" s="53">
        <v>73604.45</v>
      </c>
      <c r="AE3569" s="51">
        <v>45.52873760757646</v>
      </c>
      <c r="AF3569" s="51">
        <v>120.69085466964951</v>
      </c>
      <c r="AG3569" s="51">
        <v>22.324154165698094</v>
      </c>
      <c r="AH3569" s="51">
        <v>0.22589578150587264</v>
      </c>
      <c r="AI3569" s="51">
        <v>0.18496972473020373</v>
      </c>
      <c r="AJ3569" s="51">
        <v>4.1908088602794429E-2</v>
      </c>
      <c r="AK3569" s="51">
        <v>115.61895361052848</v>
      </c>
      <c r="AL3569" s="51">
        <v>68.644334552459924</v>
      </c>
      <c r="AM3569" s="51">
        <v>162.59357266859706</v>
      </c>
    </row>
    <row r="3570" spans="1:39">
      <c r="A3570" t="s">
        <v>7283</v>
      </c>
      <c r="B3570">
        <v>8</v>
      </c>
      <c r="C3570" t="s">
        <v>7284</v>
      </c>
      <c r="D3570" t="s">
        <v>6153</v>
      </c>
      <c r="E3570" t="s">
        <v>137</v>
      </c>
      <c r="F3570" t="s">
        <v>138</v>
      </c>
      <c r="G3570" t="s">
        <v>139</v>
      </c>
      <c r="H3570" t="s">
        <v>140</v>
      </c>
      <c r="I3570" t="s">
        <v>10</v>
      </c>
      <c r="J3570" t="s">
        <v>6154</v>
      </c>
      <c r="K3570">
        <v>48</v>
      </c>
      <c r="L3570">
        <v>16204631</v>
      </c>
      <c r="M3570" t="s">
        <v>2145</v>
      </c>
      <c r="N3570">
        <v>566</v>
      </c>
      <c r="O3570">
        <v>3357059.3888333142</v>
      </c>
      <c r="P3570" s="49" t="s">
        <v>33</v>
      </c>
      <c r="Q3570" s="49">
        <v>7360445</v>
      </c>
      <c r="R3570" s="49">
        <v>32.510452999999998</v>
      </c>
      <c r="S3570" s="49">
        <v>52.540310169999998</v>
      </c>
      <c r="T3570" s="49">
        <v>26.195472578768484</v>
      </c>
      <c r="U3570" s="49" t="s">
        <v>2146</v>
      </c>
      <c r="V3570" s="49">
        <v>0.40628822170719731</v>
      </c>
      <c r="W3570" s="49">
        <v>1.4636172159581</v>
      </c>
      <c r="X3570" s="49">
        <v>2.8030328200558698</v>
      </c>
      <c r="Y3570" s="49">
        <v>43.290577316265697</v>
      </c>
      <c r="Z3570" s="49">
        <v>0.42787999999999998</v>
      </c>
      <c r="AA3570" s="49">
        <v>144.40234570000001</v>
      </c>
      <c r="AB3570" s="49">
        <v>1.7927415840000001</v>
      </c>
      <c r="AC3570" s="51">
        <v>0.62276563761027282</v>
      </c>
      <c r="AD3570" s="53">
        <v>73604.45</v>
      </c>
      <c r="AE3570" s="51">
        <v>45.609462319646632</v>
      </c>
      <c r="AF3570" s="51">
        <v>120.90484554672335</v>
      </c>
      <c r="AG3570" s="51">
        <v>22.372450365830431</v>
      </c>
      <c r="AH3570" s="51">
        <v>0.22569279958450167</v>
      </c>
      <c r="AI3570" s="51">
        <v>0.1850418009688839</v>
      </c>
      <c r="AJ3570" s="51">
        <v>4.1908088602794429E-2</v>
      </c>
      <c r="AK3570" s="51">
        <v>115.66400627689612</v>
      </c>
      <c r="AL3570" s="51">
        <v>68.671082851125888</v>
      </c>
      <c r="AM3570" s="51">
        <v>162.65692970266636</v>
      </c>
    </row>
    <row r="3571" spans="1:39">
      <c r="A3571" t="s">
        <v>7285</v>
      </c>
      <c r="B3571">
        <v>8</v>
      </c>
      <c r="C3571" t="s">
        <v>7286</v>
      </c>
      <c r="D3571" t="s">
        <v>6153</v>
      </c>
      <c r="E3571" t="s">
        <v>137</v>
      </c>
      <c r="F3571" t="s">
        <v>138</v>
      </c>
      <c r="G3571" t="s">
        <v>139</v>
      </c>
      <c r="H3571" t="s">
        <v>140</v>
      </c>
      <c r="I3571" t="s">
        <v>10</v>
      </c>
      <c r="J3571" t="s">
        <v>6154</v>
      </c>
      <c r="K3571">
        <v>48</v>
      </c>
      <c r="L3571">
        <v>16204631</v>
      </c>
      <c r="M3571" t="s">
        <v>2145</v>
      </c>
      <c r="N3571">
        <v>567</v>
      </c>
      <c r="O3571">
        <v>3363001.0868666475</v>
      </c>
      <c r="P3571" s="49" t="s">
        <v>33</v>
      </c>
      <c r="Q3571" s="49">
        <v>7360445</v>
      </c>
      <c r="R3571" s="49">
        <v>32.510452999999998</v>
      </c>
      <c r="S3571" s="49">
        <v>52.540310169999998</v>
      </c>
      <c r="T3571" s="49">
        <v>26.195472578768484</v>
      </c>
      <c r="U3571" s="49" t="s">
        <v>2146</v>
      </c>
      <c r="V3571" s="49">
        <v>0.40628822170719731</v>
      </c>
      <c r="W3571" s="49">
        <v>1.4636172159581</v>
      </c>
      <c r="X3571" s="49">
        <v>2.8030328200558698</v>
      </c>
      <c r="Y3571" s="49">
        <v>43.290577316265697</v>
      </c>
      <c r="Z3571" s="49">
        <v>0.42787999999999998</v>
      </c>
      <c r="AA3571" s="49">
        <v>144.40234570000001</v>
      </c>
      <c r="AB3571" s="49">
        <v>1.7927415840000001</v>
      </c>
      <c r="AC3571" s="51">
        <v>0.62276563761027282</v>
      </c>
      <c r="AD3571" s="53">
        <v>73604.45</v>
      </c>
      <c r="AE3571" s="51">
        <v>45.690187031716803</v>
      </c>
      <c r="AF3571" s="51">
        <v>121.11883642379721</v>
      </c>
      <c r="AG3571" s="51">
        <v>22.42070289240279</v>
      </c>
      <c r="AH3571" s="51">
        <v>0.22548870882801919</v>
      </c>
      <c r="AI3571" s="51">
        <v>0.18511326193683292</v>
      </c>
      <c r="AJ3571" s="51">
        <v>4.1908088602794429E-2</v>
      </c>
      <c r="AK3571" s="51">
        <v>115.70867435622809</v>
      </c>
      <c r="AL3571" s="51">
        <v>68.697602815938993</v>
      </c>
      <c r="AM3571" s="51">
        <v>162.7197458965172</v>
      </c>
    </row>
    <row r="3572" spans="1:39">
      <c r="A3572" t="s">
        <v>7287</v>
      </c>
      <c r="B3572">
        <v>8</v>
      </c>
      <c r="C3572" t="s">
        <v>7288</v>
      </c>
      <c r="D3572" t="s">
        <v>6153</v>
      </c>
      <c r="E3572" t="s">
        <v>137</v>
      </c>
      <c r="F3572" t="s">
        <v>138</v>
      </c>
      <c r="G3572" t="s">
        <v>139</v>
      </c>
      <c r="H3572" t="s">
        <v>140</v>
      </c>
      <c r="I3572" t="s">
        <v>10</v>
      </c>
      <c r="J3572" t="s">
        <v>6154</v>
      </c>
      <c r="K3572">
        <v>48</v>
      </c>
      <c r="L3572">
        <v>16204631</v>
      </c>
      <c r="M3572" t="s">
        <v>2145</v>
      </c>
      <c r="N3572">
        <v>568</v>
      </c>
      <c r="O3572">
        <v>3368942.7848999808</v>
      </c>
      <c r="P3572" s="49" t="s">
        <v>33</v>
      </c>
      <c r="Q3572" s="49">
        <v>7360445</v>
      </c>
      <c r="R3572" s="49">
        <v>32.510452999999998</v>
      </c>
      <c r="S3572" s="49">
        <v>52.540310169999998</v>
      </c>
      <c r="T3572" s="49">
        <v>26.195472578768484</v>
      </c>
      <c r="U3572" s="49" t="s">
        <v>2146</v>
      </c>
      <c r="V3572" s="49">
        <v>0.40628822170719731</v>
      </c>
      <c r="W3572" s="49">
        <v>1.4636172159581</v>
      </c>
      <c r="X3572" s="49">
        <v>2.8030328200558698</v>
      </c>
      <c r="Y3572" s="49">
        <v>43.290577316265697</v>
      </c>
      <c r="Z3572" s="49">
        <v>0.42787999999999998</v>
      </c>
      <c r="AA3572" s="49">
        <v>144.40234570000001</v>
      </c>
      <c r="AB3572" s="49">
        <v>1.7927415840000001</v>
      </c>
      <c r="AC3572" s="51">
        <v>0.62276563761027282</v>
      </c>
      <c r="AD3572" s="53">
        <v>73604.45</v>
      </c>
      <c r="AE3572" s="51">
        <v>45.770911743786968</v>
      </c>
      <c r="AF3572" s="51">
        <v>121.33282730087103</v>
      </c>
      <c r="AG3572" s="51">
        <v>22.468911509330109</v>
      </c>
      <c r="AH3572" s="51">
        <v>0.22528351482333078</v>
      </c>
      <c r="AI3572" s="51">
        <v>0.18518410894368739</v>
      </c>
      <c r="AJ3572" s="51">
        <v>4.1908088602794429E-2</v>
      </c>
      <c r="AK3572" s="51">
        <v>115.75295866713843</v>
      </c>
      <c r="AL3572" s="51">
        <v>68.723894932920047</v>
      </c>
      <c r="AM3572" s="51">
        <v>162.78202240135684</v>
      </c>
    </row>
    <row r="3573" spans="1:39">
      <c r="A3573" t="s">
        <v>7289</v>
      </c>
      <c r="B3573">
        <v>8</v>
      </c>
      <c r="C3573" t="s">
        <v>7290</v>
      </c>
      <c r="D3573" t="s">
        <v>6153</v>
      </c>
      <c r="E3573" t="s">
        <v>137</v>
      </c>
      <c r="F3573" t="s">
        <v>138</v>
      </c>
      <c r="G3573" t="s">
        <v>139</v>
      </c>
      <c r="H3573" t="s">
        <v>140</v>
      </c>
      <c r="I3573" t="s">
        <v>10</v>
      </c>
      <c r="J3573" t="s">
        <v>6154</v>
      </c>
      <c r="K3573">
        <v>48</v>
      </c>
      <c r="L3573">
        <v>16204631</v>
      </c>
      <c r="M3573" t="s">
        <v>2145</v>
      </c>
      <c r="N3573">
        <v>569</v>
      </c>
      <c r="O3573">
        <v>3374884.4829333141</v>
      </c>
      <c r="P3573" s="49" t="s">
        <v>33</v>
      </c>
      <c r="Q3573" s="49">
        <v>7360445</v>
      </c>
      <c r="R3573" s="49">
        <v>32.510452999999998</v>
      </c>
      <c r="S3573" s="49">
        <v>52.540310169999998</v>
      </c>
      <c r="T3573" s="49">
        <v>26.195472578768484</v>
      </c>
      <c r="U3573" s="49" t="s">
        <v>2146</v>
      </c>
      <c r="V3573" s="49">
        <v>0.40628822170719731</v>
      </c>
      <c r="W3573" s="49">
        <v>1.4636172159581</v>
      </c>
      <c r="X3573" s="49">
        <v>2.8030328200558698</v>
      </c>
      <c r="Y3573" s="49">
        <v>43.290577316265697</v>
      </c>
      <c r="Z3573" s="49">
        <v>0.42787999999999998</v>
      </c>
      <c r="AA3573" s="49">
        <v>144.40234570000001</v>
      </c>
      <c r="AB3573" s="49">
        <v>1.7927415840000001</v>
      </c>
      <c r="AC3573" s="51">
        <v>0.62276563761027282</v>
      </c>
      <c r="AD3573" s="53">
        <v>73604.45</v>
      </c>
      <c r="AE3573" s="51">
        <v>45.85163645585714</v>
      </c>
      <c r="AF3573" s="51">
        <v>121.54681817794489</v>
      </c>
      <c r="AG3573" s="51">
        <v>22.517075981722201</v>
      </c>
      <c r="AH3573" s="51">
        <v>0.22507722315409087</v>
      </c>
      <c r="AI3573" s="51">
        <v>0.18525434329969162</v>
      </c>
      <c r="AJ3573" s="51">
        <v>4.1908088602794429E-2</v>
      </c>
      <c r="AK3573" s="51">
        <v>115.79686002862103</v>
      </c>
      <c r="AL3573" s="51">
        <v>68.749959688315357</v>
      </c>
      <c r="AM3573" s="51">
        <v>162.84376036892672</v>
      </c>
    </row>
    <row r="3574" spans="1:39">
      <c r="A3574" t="s">
        <v>7291</v>
      </c>
      <c r="B3574">
        <v>8</v>
      </c>
      <c r="C3574" t="s">
        <v>7292</v>
      </c>
      <c r="D3574" t="s">
        <v>6153</v>
      </c>
      <c r="E3574" t="s">
        <v>137</v>
      </c>
      <c r="F3574" t="s">
        <v>138</v>
      </c>
      <c r="G3574" t="s">
        <v>139</v>
      </c>
      <c r="H3574" t="s">
        <v>140</v>
      </c>
      <c r="I3574" t="s">
        <v>10</v>
      </c>
      <c r="J3574" t="s">
        <v>6154</v>
      </c>
      <c r="K3574">
        <v>48</v>
      </c>
      <c r="L3574">
        <v>16204631</v>
      </c>
      <c r="M3574" t="s">
        <v>2145</v>
      </c>
      <c r="N3574">
        <v>570</v>
      </c>
      <c r="O3574">
        <v>3380826.1809666473</v>
      </c>
      <c r="P3574" s="49" t="s">
        <v>33</v>
      </c>
      <c r="Q3574" s="49">
        <v>7360445</v>
      </c>
      <c r="R3574" s="49">
        <v>32.510452999999998</v>
      </c>
      <c r="S3574" s="49">
        <v>52.540310169999998</v>
      </c>
      <c r="T3574" s="49">
        <v>26.195472578768484</v>
      </c>
      <c r="U3574" s="49" t="s">
        <v>2146</v>
      </c>
      <c r="V3574" s="49">
        <v>0.40628822170719731</v>
      </c>
      <c r="W3574" s="49">
        <v>1.4636172159581</v>
      </c>
      <c r="X3574" s="49">
        <v>2.8030328200558698</v>
      </c>
      <c r="Y3574" s="49">
        <v>43.290577316265697</v>
      </c>
      <c r="Z3574" s="49">
        <v>0.42787999999999998</v>
      </c>
      <c r="AA3574" s="49">
        <v>144.40234570000001</v>
      </c>
      <c r="AB3574" s="49">
        <v>1.7927415840000001</v>
      </c>
      <c r="AC3574" s="51">
        <v>0.62276563761027282</v>
      </c>
      <c r="AD3574" s="53">
        <v>73604.45</v>
      </c>
      <c r="AE3574" s="51">
        <v>45.932361167927311</v>
      </c>
      <c r="AF3574" s="51">
        <v>121.76080905501873</v>
      </c>
      <c r="AG3574" s="51">
        <v>22.565196075882991</v>
      </c>
      <c r="AH3574" s="51">
        <v>0.22486983940061053</v>
      </c>
      <c r="AI3574" s="51">
        <v>0.18532396631568621</v>
      </c>
      <c r="AJ3574" s="51">
        <v>4.1908088602794429E-2</v>
      </c>
      <c r="AK3574" s="51">
        <v>115.84037926004252</v>
      </c>
      <c r="AL3574" s="51">
        <v>68.775797568592552</v>
      </c>
      <c r="AM3574" s="51">
        <v>162.90496095149251</v>
      </c>
    </row>
    <row r="3575" spans="1:39">
      <c r="A3575" t="s">
        <v>7293</v>
      </c>
      <c r="B3575">
        <v>8</v>
      </c>
      <c r="C3575" t="s">
        <v>7294</v>
      </c>
      <c r="D3575" t="s">
        <v>6153</v>
      </c>
      <c r="E3575" t="s">
        <v>137</v>
      </c>
      <c r="F3575" t="s">
        <v>138</v>
      </c>
      <c r="G3575" t="s">
        <v>139</v>
      </c>
      <c r="H3575" t="s">
        <v>140</v>
      </c>
      <c r="I3575" t="s">
        <v>10</v>
      </c>
      <c r="J3575" t="s">
        <v>6154</v>
      </c>
      <c r="K3575">
        <v>48</v>
      </c>
      <c r="L3575">
        <v>16204631</v>
      </c>
      <c r="M3575" t="s">
        <v>2145</v>
      </c>
      <c r="N3575">
        <v>571</v>
      </c>
      <c r="O3575">
        <v>3386767.8789999806</v>
      </c>
      <c r="P3575" s="49" t="s">
        <v>33</v>
      </c>
      <c r="Q3575" s="49">
        <v>7360445</v>
      </c>
      <c r="R3575" s="49">
        <v>32.510452999999998</v>
      </c>
      <c r="S3575" s="49">
        <v>52.540310169999998</v>
      </c>
      <c r="T3575" s="49">
        <v>26.195472578768484</v>
      </c>
      <c r="U3575" s="49" t="s">
        <v>2146</v>
      </c>
      <c r="V3575" s="49">
        <v>0.40628822170719731</v>
      </c>
      <c r="W3575" s="49">
        <v>1.4636172159581</v>
      </c>
      <c r="X3575" s="49">
        <v>2.8030328200558698</v>
      </c>
      <c r="Y3575" s="49">
        <v>43.290577316265697</v>
      </c>
      <c r="Z3575" s="49">
        <v>0.42787999999999998</v>
      </c>
      <c r="AA3575" s="49">
        <v>144.40234570000001</v>
      </c>
      <c r="AB3575" s="49">
        <v>1.7927415840000001</v>
      </c>
      <c r="AC3575" s="51">
        <v>0.62276563761027282</v>
      </c>
      <c r="AD3575" s="53">
        <v>73604.45</v>
      </c>
      <c r="AE3575" s="51">
        <v>46.013085879997483</v>
      </c>
      <c r="AF3575" s="51">
        <v>121.97479993209258</v>
      </c>
      <c r="AG3575" s="51">
        <v>22.613271559309823</v>
      </c>
      <c r="AH3575" s="51">
        <v>0.22466136913976734</v>
      </c>
      <c r="AI3575" s="51">
        <v>0.18539297930309689</v>
      </c>
      <c r="AJ3575" s="51">
        <v>4.1908088602794429E-2</v>
      </c>
      <c r="AK3575" s="51">
        <v>115.88351718113528</v>
      </c>
      <c r="AL3575" s="51">
        <v>68.801409060436384</v>
      </c>
      <c r="AM3575" s="51">
        <v>162.96562530183419</v>
      </c>
    </row>
    <row r="3576" spans="1:39">
      <c r="A3576" t="s">
        <v>7295</v>
      </c>
      <c r="B3576">
        <v>8</v>
      </c>
      <c r="C3576" t="s">
        <v>7296</v>
      </c>
      <c r="D3576" t="s">
        <v>6153</v>
      </c>
      <c r="E3576" t="s">
        <v>137</v>
      </c>
      <c r="F3576" t="s">
        <v>138</v>
      </c>
      <c r="G3576" t="s">
        <v>139</v>
      </c>
      <c r="H3576" t="s">
        <v>140</v>
      </c>
      <c r="I3576" t="s">
        <v>10</v>
      </c>
      <c r="J3576" t="s">
        <v>6154</v>
      </c>
      <c r="K3576">
        <v>48</v>
      </c>
      <c r="L3576">
        <v>16204631</v>
      </c>
      <c r="M3576" t="s">
        <v>2145</v>
      </c>
      <c r="N3576">
        <v>572</v>
      </c>
      <c r="O3576">
        <v>3392709.5770333139</v>
      </c>
      <c r="P3576" s="49" t="s">
        <v>33</v>
      </c>
      <c r="Q3576" s="49">
        <v>7360445</v>
      </c>
      <c r="R3576" s="49">
        <v>32.510452999999998</v>
      </c>
      <c r="S3576" s="49">
        <v>52.540310169999998</v>
      </c>
      <c r="T3576" s="49">
        <v>26.195472578768484</v>
      </c>
      <c r="U3576" s="49" t="s">
        <v>2146</v>
      </c>
      <c r="V3576" s="49">
        <v>0.40628822170719731</v>
      </c>
      <c r="W3576" s="49">
        <v>1.4636172159581</v>
      </c>
      <c r="X3576" s="49">
        <v>2.8030328200558698</v>
      </c>
      <c r="Y3576" s="49">
        <v>43.290577316265697</v>
      </c>
      <c r="Z3576" s="49">
        <v>0.42787999999999998</v>
      </c>
      <c r="AA3576" s="49">
        <v>144.40234570000001</v>
      </c>
      <c r="AB3576" s="49">
        <v>1.7927415840000001</v>
      </c>
      <c r="AC3576" s="51">
        <v>0.62276563761027282</v>
      </c>
      <c r="AD3576" s="53">
        <v>73604.45</v>
      </c>
      <c r="AE3576" s="51">
        <v>46.093810592067655</v>
      </c>
      <c r="AF3576" s="51">
        <v>122.18879080916643</v>
      </c>
      <c r="AG3576" s="51">
        <v>22.661302200692628</v>
      </c>
      <c r="AH3576" s="51">
        <v>0.22445181794469019</v>
      </c>
      <c r="AI3576" s="51">
        <v>0.18546138357392278</v>
      </c>
      <c r="AJ3576" s="51">
        <v>4.1908088602794429E-2</v>
      </c>
      <c r="AK3576" s="51">
        <v>115.92627461199007</v>
      </c>
      <c r="AL3576" s="51">
        <v>68.826794650744404</v>
      </c>
      <c r="AM3576" s="51">
        <v>163.02575457323573</v>
      </c>
    </row>
    <row r="3577" spans="1:39">
      <c r="A3577" t="s">
        <v>7297</v>
      </c>
      <c r="B3577">
        <v>8</v>
      </c>
      <c r="C3577" t="s">
        <v>7298</v>
      </c>
      <c r="D3577" t="s">
        <v>6153</v>
      </c>
      <c r="E3577" t="s">
        <v>137</v>
      </c>
      <c r="F3577" t="s">
        <v>138</v>
      </c>
      <c r="G3577" t="s">
        <v>139</v>
      </c>
      <c r="H3577" t="s">
        <v>140</v>
      </c>
      <c r="I3577" t="s">
        <v>10</v>
      </c>
      <c r="J3577" t="s">
        <v>6154</v>
      </c>
      <c r="K3577">
        <v>48</v>
      </c>
      <c r="L3577">
        <v>16204631</v>
      </c>
      <c r="M3577" t="s">
        <v>2145</v>
      </c>
      <c r="N3577">
        <v>573</v>
      </c>
      <c r="O3577">
        <v>3398651.2750666472</v>
      </c>
      <c r="P3577" s="49" t="s">
        <v>33</v>
      </c>
      <c r="Q3577" s="49">
        <v>7360445</v>
      </c>
      <c r="R3577" s="49">
        <v>32.510452999999998</v>
      </c>
      <c r="S3577" s="49">
        <v>52.540310169999998</v>
      </c>
      <c r="T3577" s="49">
        <v>26.195472578768484</v>
      </c>
      <c r="U3577" s="49" t="s">
        <v>2146</v>
      </c>
      <c r="V3577" s="49">
        <v>0.40628822170719731</v>
      </c>
      <c r="W3577" s="49">
        <v>1.4636172159581</v>
      </c>
      <c r="X3577" s="49">
        <v>2.8030328200558698</v>
      </c>
      <c r="Y3577" s="49">
        <v>43.290577316265697</v>
      </c>
      <c r="Z3577" s="49">
        <v>0.42787999999999998</v>
      </c>
      <c r="AA3577" s="49">
        <v>144.40234570000001</v>
      </c>
      <c r="AB3577" s="49">
        <v>1.7927415840000001</v>
      </c>
      <c r="AC3577" s="51">
        <v>0.62276563761027282</v>
      </c>
      <c r="AD3577" s="53">
        <v>73604.45</v>
      </c>
      <c r="AE3577" s="51">
        <v>46.174535304137827</v>
      </c>
      <c r="AF3577" s="51">
        <v>122.40278168624027</v>
      </c>
      <c r="AG3577" s="51">
        <v>22.709287769913225</v>
      </c>
      <c r="AH3577" s="51">
        <v>0.22424119138517576</v>
      </c>
      <c r="AI3577" s="51">
        <v>0.18552918044072567</v>
      </c>
      <c r="AJ3577" s="51">
        <v>4.1908088602794429E-2</v>
      </c>
      <c r="AK3577" s="51">
        <v>115.96865237304937</v>
      </c>
      <c r="AL3577" s="51">
        <v>68.851954826623</v>
      </c>
      <c r="AM3577" s="51">
        <v>163.08534991947576</v>
      </c>
    </row>
    <row r="3578" spans="1:39">
      <c r="A3578" t="s">
        <v>7299</v>
      </c>
      <c r="B3578">
        <v>8</v>
      </c>
      <c r="C3578" t="s">
        <v>7300</v>
      </c>
      <c r="D3578" t="s">
        <v>6153</v>
      </c>
      <c r="E3578" t="s">
        <v>137</v>
      </c>
      <c r="F3578" t="s">
        <v>138</v>
      </c>
      <c r="G3578" t="s">
        <v>139</v>
      </c>
      <c r="H3578" t="s">
        <v>140</v>
      </c>
      <c r="I3578" t="s">
        <v>10</v>
      </c>
      <c r="J3578" t="s">
        <v>6154</v>
      </c>
      <c r="K3578">
        <v>48</v>
      </c>
      <c r="L3578">
        <v>16204631</v>
      </c>
      <c r="M3578" t="s">
        <v>2145</v>
      </c>
      <c r="N3578">
        <v>574</v>
      </c>
      <c r="O3578">
        <v>3404592.9730999805</v>
      </c>
      <c r="P3578" s="49" t="s">
        <v>33</v>
      </c>
      <c r="Q3578" s="49">
        <v>7360445</v>
      </c>
      <c r="R3578" s="49">
        <v>32.510452999999998</v>
      </c>
      <c r="S3578" s="49">
        <v>52.540310169999998</v>
      </c>
      <c r="T3578" s="49">
        <v>26.195472578768484</v>
      </c>
      <c r="U3578" s="49" t="s">
        <v>2146</v>
      </c>
      <c r="V3578" s="49">
        <v>0.40628822170719731</v>
      </c>
      <c r="W3578" s="49">
        <v>1.4636172159581</v>
      </c>
      <c r="X3578" s="49">
        <v>2.8030328200558698</v>
      </c>
      <c r="Y3578" s="49">
        <v>43.290577316265697</v>
      </c>
      <c r="Z3578" s="49">
        <v>0.42787999999999998</v>
      </c>
      <c r="AA3578" s="49">
        <v>144.40234570000001</v>
      </c>
      <c r="AB3578" s="49">
        <v>1.7927415840000001</v>
      </c>
      <c r="AC3578" s="51">
        <v>0.62276563761027282</v>
      </c>
      <c r="AD3578" s="53">
        <v>73604.45</v>
      </c>
      <c r="AE3578" s="51">
        <v>46.255260016207998</v>
      </c>
      <c r="AF3578" s="51">
        <v>122.61677256331413</v>
      </c>
      <c r="AG3578" s="51">
        <v>22.757228038044492</v>
      </c>
      <c r="AH3578" s="51">
        <v>0.22402949502712449</v>
      </c>
      <c r="AI3578" s="51">
        <v>0.18559637121661818</v>
      </c>
      <c r="AJ3578" s="51">
        <v>4.1908088602794429E-2</v>
      </c>
      <c r="AK3578" s="51">
        <v>116.0106512851</v>
      </c>
      <c r="AL3578" s="51">
        <v>68.876890075382931</v>
      </c>
      <c r="AM3578" s="51">
        <v>163.14441249481706</v>
      </c>
    </row>
    <row r="3579" spans="1:39">
      <c r="A3579" t="s">
        <v>7301</v>
      </c>
      <c r="B3579">
        <v>8</v>
      </c>
      <c r="C3579" t="s">
        <v>7302</v>
      </c>
      <c r="D3579" t="s">
        <v>6153</v>
      </c>
      <c r="E3579" t="s">
        <v>137</v>
      </c>
      <c r="F3579" t="s">
        <v>138</v>
      </c>
      <c r="G3579" t="s">
        <v>139</v>
      </c>
      <c r="H3579" t="s">
        <v>140</v>
      </c>
      <c r="I3579" t="s">
        <v>10</v>
      </c>
      <c r="J3579" t="s">
        <v>6154</v>
      </c>
      <c r="K3579">
        <v>48</v>
      </c>
      <c r="L3579">
        <v>16204631</v>
      </c>
      <c r="M3579" t="s">
        <v>2145</v>
      </c>
      <c r="N3579">
        <v>575</v>
      </c>
      <c r="O3579">
        <v>3410534.6711333138</v>
      </c>
      <c r="P3579" s="49" t="s">
        <v>33</v>
      </c>
      <c r="Q3579" s="49">
        <v>7360445</v>
      </c>
      <c r="R3579" s="49">
        <v>32.510452999999998</v>
      </c>
      <c r="S3579" s="49">
        <v>52.540310169999998</v>
      </c>
      <c r="T3579" s="49">
        <v>26.195472578768484</v>
      </c>
      <c r="U3579" s="49" t="s">
        <v>2146</v>
      </c>
      <c r="V3579" s="49">
        <v>0.40628822170719731</v>
      </c>
      <c r="W3579" s="49">
        <v>1.4636172159581</v>
      </c>
      <c r="X3579" s="49">
        <v>2.8030328200558698</v>
      </c>
      <c r="Y3579" s="49">
        <v>43.290577316265697</v>
      </c>
      <c r="Z3579" s="49">
        <v>0.42787999999999998</v>
      </c>
      <c r="AA3579" s="49">
        <v>144.40234570000001</v>
      </c>
      <c r="AB3579" s="49">
        <v>1.7927415840000001</v>
      </c>
      <c r="AC3579" s="51">
        <v>0.62276563761027282</v>
      </c>
      <c r="AD3579" s="53">
        <v>73604.45</v>
      </c>
      <c r="AE3579" s="51">
        <v>46.33598472827817</v>
      </c>
      <c r="AF3579" s="51">
        <v>122.83076344038797</v>
      </c>
      <c r="AG3579" s="51">
        <v>22.80512277734956</v>
      </c>
      <c r="AH3579" s="51">
        <v>0.22381673443275577</v>
      </c>
      <c r="AI3579" s="51">
        <v>0.18566295721525256</v>
      </c>
      <c r="AJ3579" s="51">
        <v>4.1908088602794429E-2</v>
      </c>
      <c r="AK3579" s="51">
        <v>116.05227216926602</v>
      </c>
      <c r="AL3579" s="51">
        <v>68.90160088453527</v>
      </c>
      <c r="AM3579" s="51">
        <v>163.2029434539968</v>
      </c>
    </row>
    <row r="3580" spans="1:39">
      <c r="A3580" t="s">
        <v>7303</v>
      </c>
      <c r="B3580">
        <v>8</v>
      </c>
      <c r="C3580" t="s">
        <v>7304</v>
      </c>
      <c r="D3580" t="s">
        <v>6153</v>
      </c>
      <c r="E3580" t="s">
        <v>137</v>
      </c>
      <c r="F3580" t="s">
        <v>138</v>
      </c>
      <c r="G3580" t="s">
        <v>139</v>
      </c>
      <c r="H3580" t="s">
        <v>140</v>
      </c>
      <c r="I3580" t="s">
        <v>10</v>
      </c>
      <c r="J3580" t="s">
        <v>6154</v>
      </c>
      <c r="K3580">
        <v>48</v>
      </c>
      <c r="L3580">
        <v>16204631</v>
      </c>
      <c r="M3580" t="s">
        <v>2145</v>
      </c>
      <c r="N3580">
        <v>576</v>
      </c>
      <c r="O3580">
        <v>3416476.3691666471</v>
      </c>
      <c r="P3580" s="49" t="s">
        <v>33</v>
      </c>
      <c r="Q3580" s="49">
        <v>7360445</v>
      </c>
      <c r="R3580" s="49">
        <v>32.510452999999998</v>
      </c>
      <c r="S3580" s="49">
        <v>52.540310169999998</v>
      </c>
      <c r="T3580" s="49">
        <v>26.195472578768484</v>
      </c>
      <c r="U3580" s="49" t="s">
        <v>2146</v>
      </c>
      <c r="V3580" s="49">
        <v>0.40628822170719731</v>
      </c>
      <c r="W3580" s="49">
        <v>1.4636172159581</v>
      </c>
      <c r="X3580" s="49">
        <v>2.8030328200558698</v>
      </c>
      <c r="Y3580" s="49">
        <v>43.290577316265697</v>
      </c>
      <c r="Z3580" s="49">
        <v>0.42787999999999998</v>
      </c>
      <c r="AA3580" s="49">
        <v>144.40234570000001</v>
      </c>
      <c r="AB3580" s="49">
        <v>1.7927415840000001</v>
      </c>
      <c r="AC3580" s="51">
        <v>0.62276563761027282</v>
      </c>
      <c r="AD3580" s="53">
        <v>73604.45</v>
      </c>
      <c r="AE3580" s="51">
        <v>46.416709440348335</v>
      </c>
      <c r="AF3580" s="51">
        <v>123.04475431746181</v>
      </c>
      <c r="AG3580" s="51">
        <v>22.852971761281019</v>
      </c>
      <c r="AH3580" s="51">
        <v>0.22360291516048239</v>
      </c>
      <c r="AI3580" s="51">
        <v>0.18572893975080948</v>
      </c>
      <c r="AJ3580" s="51">
        <v>4.1908088602794429E-2</v>
      </c>
      <c r="AK3580" s="51">
        <v>116.09351584700187</v>
      </c>
      <c r="AL3580" s="51">
        <v>68.926087741787157</v>
      </c>
      <c r="AM3580" s="51">
        <v>163.26094395221662</v>
      </c>
    </row>
    <row r="3581" spans="1:39">
      <c r="A3581" t="s">
        <v>7305</v>
      </c>
      <c r="B3581">
        <v>8</v>
      </c>
      <c r="C3581" t="s">
        <v>7306</v>
      </c>
      <c r="D3581" t="s">
        <v>6153</v>
      </c>
      <c r="E3581" t="s">
        <v>137</v>
      </c>
      <c r="F3581" t="s">
        <v>138</v>
      </c>
      <c r="G3581" t="s">
        <v>139</v>
      </c>
      <c r="H3581" t="s">
        <v>140</v>
      </c>
      <c r="I3581" t="s">
        <v>10</v>
      </c>
      <c r="J3581" t="s">
        <v>6154</v>
      </c>
      <c r="K3581">
        <v>48</v>
      </c>
      <c r="L3581">
        <v>16204631</v>
      </c>
      <c r="M3581" t="s">
        <v>2145</v>
      </c>
      <c r="N3581">
        <v>577</v>
      </c>
      <c r="O3581">
        <v>3422418.0671999804</v>
      </c>
      <c r="P3581" s="49" t="s">
        <v>33</v>
      </c>
      <c r="Q3581" s="49">
        <v>7360445</v>
      </c>
      <c r="R3581" s="49">
        <v>32.510452999999998</v>
      </c>
      <c r="S3581" s="49">
        <v>52.540310169999998</v>
      </c>
      <c r="T3581" s="49">
        <v>26.195472578768484</v>
      </c>
      <c r="U3581" s="49" t="s">
        <v>2146</v>
      </c>
      <c r="V3581" s="49">
        <v>0.40628822170719731</v>
      </c>
      <c r="W3581" s="49">
        <v>1.4636172159581</v>
      </c>
      <c r="X3581" s="49">
        <v>2.8030328200558698</v>
      </c>
      <c r="Y3581" s="49">
        <v>43.290577316265697</v>
      </c>
      <c r="Z3581" s="49">
        <v>0.42787999999999998</v>
      </c>
      <c r="AA3581" s="49">
        <v>144.40234570000001</v>
      </c>
      <c r="AB3581" s="49">
        <v>1.7927415840000001</v>
      </c>
      <c r="AC3581" s="51">
        <v>0.62276563761027282</v>
      </c>
      <c r="AD3581" s="53">
        <v>73604.45</v>
      </c>
      <c r="AE3581" s="51">
        <v>46.497434152418506</v>
      </c>
      <c r="AF3581" s="51">
        <v>123.25874519453565</v>
      </c>
      <c r="AG3581" s="51">
        <v>22.900774764480062</v>
      </c>
      <c r="AH3581" s="51">
        <v>0.22338804276477567</v>
      </c>
      <c r="AI3581" s="51">
        <v>0.1857943201379865</v>
      </c>
      <c r="AJ3581" s="51">
        <v>4.1908088602794429E-2</v>
      </c>
      <c r="AK3581" s="51">
        <v>116.13438314008502</v>
      </c>
      <c r="AL3581" s="51">
        <v>68.950351135037565</v>
      </c>
      <c r="AM3581" s="51">
        <v>163.31841514513249</v>
      </c>
    </row>
    <row r="3582" spans="1:39">
      <c r="A3582" t="s">
        <v>7307</v>
      </c>
      <c r="B3582">
        <v>8</v>
      </c>
      <c r="C3582" t="s">
        <v>7308</v>
      </c>
      <c r="D3582" t="s">
        <v>6153</v>
      </c>
      <c r="E3582" t="s">
        <v>137</v>
      </c>
      <c r="F3582" t="s">
        <v>138</v>
      </c>
      <c r="G3582" t="s">
        <v>139</v>
      </c>
      <c r="H3582" t="s">
        <v>140</v>
      </c>
      <c r="I3582" t="s">
        <v>10</v>
      </c>
      <c r="J3582" t="s">
        <v>6154</v>
      </c>
      <c r="K3582">
        <v>48</v>
      </c>
      <c r="L3582">
        <v>16204631</v>
      </c>
      <c r="M3582" t="s">
        <v>2145</v>
      </c>
      <c r="N3582">
        <v>578</v>
      </c>
      <c r="O3582">
        <v>3428359.7652333137</v>
      </c>
      <c r="P3582" s="49" t="s">
        <v>33</v>
      </c>
      <c r="Q3582" s="49">
        <v>7360445</v>
      </c>
      <c r="R3582" s="49">
        <v>32.510452999999998</v>
      </c>
      <c r="S3582" s="49">
        <v>52.540310169999998</v>
      </c>
      <c r="T3582" s="49">
        <v>26.195472578768484</v>
      </c>
      <c r="U3582" s="49" t="s">
        <v>2146</v>
      </c>
      <c r="V3582" s="49">
        <v>0.40628822170719731</v>
      </c>
      <c r="W3582" s="49">
        <v>1.4636172159581</v>
      </c>
      <c r="X3582" s="49">
        <v>2.8030328200558698</v>
      </c>
      <c r="Y3582" s="49">
        <v>43.290577316265697</v>
      </c>
      <c r="Z3582" s="49">
        <v>0.42787999999999998</v>
      </c>
      <c r="AA3582" s="49">
        <v>144.40234570000001</v>
      </c>
      <c r="AB3582" s="49">
        <v>1.7927415840000001</v>
      </c>
      <c r="AC3582" s="51">
        <v>0.62276563761027282</v>
      </c>
      <c r="AD3582" s="53">
        <v>73604.45</v>
      </c>
      <c r="AE3582" s="51">
        <v>46.578158864488678</v>
      </c>
      <c r="AF3582" s="51">
        <v>123.4727360716095</v>
      </c>
      <c r="AG3582" s="51">
        <v>22.948531562775642</v>
      </c>
      <c r="AH3582" s="51">
        <v>0.22317212279614243</v>
      </c>
      <c r="AI3582" s="51">
        <v>0.18585909969198677</v>
      </c>
      <c r="AJ3582" s="51">
        <v>4.1908088602794429E-2</v>
      </c>
      <c r="AK3582" s="51">
        <v>116.17487487060899</v>
      </c>
      <c r="AL3582" s="51">
        <v>68.974391552373106</v>
      </c>
      <c r="AM3582" s="51">
        <v>163.3753581888449</v>
      </c>
    </row>
    <row r="3583" spans="1:39">
      <c r="A3583" t="s">
        <v>7309</v>
      </c>
      <c r="B3583">
        <v>8</v>
      </c>
      <c r="C3583" t="s">
        <v>7310</v>
      </c>
      <c r="D3583" t="s">
        <v>6153</v>
      </c>
      <c r="E3583" t="s">
        <v>137</v>
      </c>
      <c r="F3583" t="s">
        <v>138</v>
      </c>
      <c r="G3583" t="s">
        <v>139</v>
      </c>
      <c r="H3583" t="s">
        <v>140</v>
      </c>
      <c r="I3583" t="s">
        <v>10</v>
      </c>
      <c r="J3583" t="s">
        <v>6154</v>
      </c>
      <c r="K3583">
        <v>48</v>
      </c>
      <c r="L3583">
        <v>16204631</v>
      </c>
      <c r="M3583" t="s">
        <v>2145</v>
      </c>
      <c r="N3583">
        <v>579</v>
      </c>
      <c r="O3583">
        <v>3434301.463266647</v>
      </c>
      <c r="P3583" s="49" t="s">
        <v>33</v>
      </c>
      <c r="Q3583" s="49">
        <v>7360445</v>
      </c>
      <c r="R3583" s="49">
        <v>32.510452999999998</v>
      </c>
      <c r="S3583" s="49">
        <v>52.540310169999998</v>
      </c>
      <c r="T3583" s="49">
        <v>26.195472578768484</v>
      </c>
      <c r="U3583" s="49" t="s">
        <v>2146</v>
      </c>
      <c r="V3583" s="49">
        <v>0.40628822170719731</v>
      </c>
      <c r="W3583" s="49">
        <v>1.4636172159581</v>
      </c>
      <c r="X3583" s="49">
        <v>2.8030328200558698</v>
      </c>
      <c r="Y3583" s="49">
        <v>43.290577316265697</v>
      </c>
      <c r="Z3583" s="49">
        <v>0.42787999999999998</v>
      </c>
      <c r="AA3583" s="49">
        <v>144.40234570000001</v>
      </c>
      <c r="AB3583" s="49">
        <v>1.7927415840000001</v>
      </c>
      <c r="AC3583" s="51">
        <v>0.62276563761027282</v>
      </c>
      <c r="AD3583" s="53">
        <v>73604.45</v>
      </c>
      <c r="AE3583" s="51">
        <v>46.65888357655885</v>
      </c>
      <c r="AF3583" s="51">
        <v>123.68672694868334</v>
      </c>
      <c r="AG3583" s="51">
        <v>22.996241933183583</v>
      </c>
      <c r="AH3583" s="51">
        <v>0.22295516080098168</v>
      </c>
      <c r="AI3583" s="51">
        <v>0.18592327972850753</v>
      </c>
      <c r="AJ3583" s="51">
        <v>4.1908088602794429E-2</v>
      </c>
      <c r="AK3583" s="51">
        <v>116.21499186097614</v>
      </c>
      <c r="AL3583" s="51">
        <v>68.998209482063729</v>
      </c>
      <c r="AM3583" s="51">
        <v>163.43177423988857</v>
      </c>
    </row>
    <row r="3584" spans="1:39">
      <c r="A3584" t="s">
        <v>7311</v>
      </c>
      <c r="B3584">
        <v>8</v>
      </c>
      <c r="C3584" t="s">
        <v>7312</v>
      </c>
      <c r="D3584" t="s">
        <v>6153</v>
      </c>
      <c r="E3584" t="s">
        <v>137</v>
      </c>
      <c r="F3584" t="s">
        <v>138</v>
      </c>
      <c r="G3584" t="s">
        <v>139</v>
      </c>
      <c r="H3584" t="s">
        <v>140</v>
      </c>
      <c r="I3584" t="s">
        <v>10</v>
      </c>
      <c r="J3584" t="s">
        <v>6154</v>
      </c>
      <c r="K3584">
        <v>48</v>
      </c>
      <c r="L3584">
        <v>16204631</v>
      </c>
      <c r="M3584" t="s">
        <v>2145</v>
      </c>
      <c r="N3584">
        <v>580</v>
      </c>
      <c r="O3584">
        <v>3440243.1612999802</v>
      </c>
      <c r="P3584" s="49" t="s">
        <v>33</v>
      </c>
      <c r="Q3584" s="49">
        <v>7360445</v>
      </c>
      <c r="R3584" s="49">
        <v>32.510452999999998</v>
      </c>
      <c r="S3584" s="49">
        <v>52.540310169999998</v>
      </c>
      <c r="T3584" s="49">
        <v>26.195472578768484</v>
      </c>
      <c r="U3584" s="49" t="s">
        <v>2146</v>
      </c>
      <c r="V3584" s="49">
        <v>0.40628822170719731</v>
      </c>
      <c r="W3584" s="49">
        <v>1.4636172159581</v>
      </c>
      <c r="X3584" s="49">
        <v>2.8030328200558698</v>
      </c>
      <c r="Y3584" s="49">
        <v>43.290577316265697</v>
      </c>
      <c r="Z3584" s="49">
        <v>0.42787999999999998</v>
      </c>
      <c r="AA3584" s="49">
        <v>144.40234570000001</v>
      </c>
      <c r="AB3584" s="49">
        <v>1.7927415840000001</v>
      </c>
      <c r="AC3584" s="51">
        <v>0.62276563761027282</v>
      </c>
      <c r="AD3584" s="53">
        <v>73604.45</v>
      </c>
      <c r="AE3584" s="51">
        <v>46.739608288629022</v>
      </c>
      <c r="AF3584" s="51">
        <v>123.9007178257572</v>
      </c>
      <c r="AG3584" s="51">
        <v>23.043905653905757</v>
      </c>
      <c r="AH3584" s="51">
        <v>0.22273716232175358</v>
      </c>
      <c r="AI3584" s="51">
        <v>0.18598686156372901</v>
      </c>
      <c r="AJ3584" s="51">
        <v>4.1908088602794429E-2</v>
      </c>
      <c r="AK3584" s="51">
        <v>116.25473493389073</v>
      </c>
      <c r="AL3584" s="51">
        <v>69.021805412558678</v>
      </c>
      <c r="AM3584" s="51">
        <v>163.48766445522281</v>
      </c>
    </row>
    <row r="3585" spans="1:39">
      <c r="A3585" t="s">
        <v>7313</v>
      </c>
      <c r="B3585">
        <v>8</v>
      </c>
      <c r="C3585" t="s">
        <v>7314</v>
      </c>
      <c r="D3585" t="s">
        <v>6153</v>
      </c>
      <c r="E3585" t="s">
        <v>137</v>
      </c>
      <c r="F3585" t="s">
        <v>138</v>
      </c>
      <c r="G3585" t="s">
        <v>139</v>
      </c>
      <c r="H3585" t="s">
        <v>140</v>
      </c>
      <c r="I3585" t="s">
        <v>10</v>
      </c>
      <c r="J3585" t="s">
        <v>6154</v>
      </c>
      <c r="K3585">
        <v>48</v>
      </c>
      <c r="L3585">
        <v>16204631</v>
      </c>
      <c r="M3585" t="s">
        <v>2145</v>
      </c>
      <c r="N3585">
        <v>581</v>
      </c>
      <c r="O3585">
        <v>3446184.8593333135</v>
      </c>
      <c r="P3585" s="49" t="s">
        <v>33</v>
      </c>
      <c r="Q3585" s="49">
        <v>7360445</v>
      </c>
      <c r="R3585" s="49">
        <v>32.510452999999998</v>
      </c>
      <c r="S3585" s="49">
        <v>52.540310169999998</v>
      </c>
      <c r="T3585" s="49">
        <v>26.195472578768484</v>
      </c>
      <c r="U3585" s="49" t="s">
        <v>2146</v>
      </c>
      <c r="V3585" s="49">
        <v>0.40628822170719731</v>
      </c>
      <c r="W3585" s="49">
        <v>1.4636172159581</v>
      </c>
      <c r="X3585" s="49">
        <v>2.8030328200558698</v>
      </c>
      <c r="Y3585" s="49">
        <v>43.290577316265697</v>
      </c>
      <c r="Z3585" s="49">
        <v>0.42787999999999998</v>
      </c>
      <c r="AA3585" s="49">
        <v>144.40234570000001</v>
      </c>
      <c r="AB3585" s="49">
        <v>1.7927415840000001</v>
      </c>
      <c r="AC3585" s="51">
        <v>0.62276563761027282</v>
      </c>
      <c r="AD3585" s="53">
        <v>73604.45</v>
      </c>
      <c r="AE3585" s="51">
        <v>46.820333000699193</v>
      </c>
      <c r="AF3585" s="51">
        <v>124.11470870283105</v>
      </c>
      <c r="AG3585" s="51">
        <v>23.091522504329117</v>
      </c>
      <c r="AH3585" s="51">
        <v>0.22251813289650618</v>
      </c>
      <c r="AI3585" s="51">
        <v>0.18604984651430279</v>
      </c>
      <c r="AJ3585" s="51">
        <v>4.1908088602794429E-2</v>
      </c>
      <c r="AK3585" s="51">
        <v>116.29410491235166</v>
      </c>
      <c r="AL3585" s="51">
        <v>69.045179832482063</v>
      </c>
      <c r="AM3585" s="51">
        <v>163.54302999222125</v>
      </c>
    </row>
    <row r="3586" spans="1:39">
      <c r="A3586" t="s">
        <v>7315</v>
      </c>
      <c r="B3586">
        <v>8</v>
      </c>
      <c r="C3586" t="s">
        <v>7316</v>
      </c>
      <c r="D3586" t="s">
        <v>6153</v>
      </c>
      <c r="E3586" t="s">
        <v>137</v>
      </c>
      <c r="F3586" t="s">
        <v>138</v>
      </c>
      <c r="G3586" t="s">
        <v>139</v>
      </c>
      <c r="H3586" t="s">
        <v>140</v>
      </c>
      <c r="I3586" t="s">
        <v>10</v>
      </c>
      <c r="J3586" t="s">
        <v>6154</v>
      </c>
      <c r="K3586">
        <v>48</v>
      </c>
      <c r="L3586">
        <v>16204631</v>
      </c>
      <c r="M3586" t="s">
        <v>2145</v>
      </c>
      <c r="N3586">
        <v>582</v>
      </c>
      <c r="O3586">
        <v>3452126.5573666468</v>
      </c>
      <c r="P3586" s="49" t="s">
        <v>33</v>
      </c>
      <c r="Q3586" s="49">
        <v>7360445</v>
      </c>
      <c r="R3586" s="49">
        <v>32.510452999999998</v>
      </c>
      <c r="S3586" s="49">
        <v>52.540310169999998</v>
      </c>
      <c r="T3586" s="49">
        <v>26.195472578768484</v>
      </c>
      <c r="U3586" s="49" t="s">
        <v>2146</v>
      </c>
      <c r="V3586" s="49">
        <v>0.40628822170719731</v>
      </c>
      <c r="W3586" s="49">
        <v>1.4636172159581</v>
      </c>
      <c r="X3586" s="49">
        <v>2.8030328200558698</v>
      </c>
      <c r="Y3586" s="49">
        <v>43.290577316265697</v>
      </c>
      <c r="Z3586" s="49">
        <v>0.42787999999999998</v>
      </c>
      <c r="AA3586" s="49">
        <v>144.40234570000001</v>
      </c>
      <c r="AB3586" s="49">
        <v>1.7927415840000001</v>
      </c>
      <c r="AC3586" s="51">
        <v>0.62276563761027282</v>
      </c>
      <c r="AD3586" s="53">
        <v>73604.45</v>
      </c>
      <c r="AE3586" s="51">
        <v>46.901057712769365</v>
      </c>
      <c r="AF3586" s="51">
        <v>124.32869957990489</v>
      </c>
      <c r="AG3586" s="51">
        <v>23.139092265024825</v>
      </c>
      <c r="AH3586" s="51">
        <v>0.22229807805915894</v>
      </c>
      <c r="AI3586" s="51">
        <v>0.18611223589734038</v>
      </c>
      <c r="AJ3586" s="51">
        <v>4.1908088602794429E-2</v>
      </c>
      <c r="AK3586" s="51">
        <v>116.33310261964529</v>
      </c>
      <c r="AL3586" s="51">
        <v>69.06833323062871</v>
      </c>
      <c r="AM3586" s="51">
        <v>163.59787200866188</v>
      </c>
    </row>
    <row r="3587" spans="1:39">
      <c r="A3587" t="s">
        <v>7317</v>
      </c>
      <c r="B3587">
        <v>8</v>
      </c>
      <c r="C3587" t="s">
        <v>7318</v>
      </c>
      <c r="D3587" t="s">
        <v>6153</v>
      </c>
      <c r="E3587" t="s">
        <v>137</v>
      </c>
      <c r="F3587" t="s">
        <v>138</v>
      </c>
      <c r="G3587" t="s">
        <v>139</v>
      </c>
      <c r="H3587" t="s">
        <v>140</v>
      </c>
      <c r="I3587" t="s">
        <v>10</v>
      </c>
      <c r="J3587" t="s">
        <v>6154</v>
      </c>
      <c r="K3587">
        <v>48</v>
      </c>
      <c r="L3587">
        <v>16204631</v>
      </c>
      <c r="M3587" t="s">
        <v>2145</v>
      </c>
      <c r="N3587">
        <v>583</v>
      </c>
      <c r="O3587">
        <v>3458068.2553999801</v>
      </c>
      <c r="P3587" s="49" t="s">
        <v>33</v>
      </c>
      <c r="Q3587" s="49">
        <v>7360445</v>
      </c>
      <c r="R3587" s="49">
        <v>32.510452999999998</v>
      </c>
      <c r="S3587" s="49">
        <v>52.540310169999998</v>
      </c>
      <c r="T3587" s="49">
        <v>26.195472578768484</v>
      </c>
      <c r="U3587" s="49" t="s">
        <v>2146</v>
      </c>
      <c r="V3587" s="49">
        <v>0.40628822170719731</v>
      </c>
      <c r="W3587" s="49">
        <v>1.4636172159581</v>
      </c>
      <c r="X3587" s="49">
        <v>2.8030328200558698</v>
      </c>
      <c r="Y3587" s="49">
        <v>43.290577316265697</v>
      </c>
      <c r="Z3587" s="49">
        <v>0.42787999999999998</v>
      </c>
      <c r="AA3587" s="49">
        <v>144.40234570000001</v>
      </c>
      <c r="AB3587" s="49">
        <v>1.7927415840000001</v>
      </c>
      <c r="AC3587" s="51">
        <v>0.62276563761027282</v>
      </c>
      <c r="AD3587" s="53">
        <v>73604.45</v>
      </c>
      <c r="AE3587" s="51">
        <v>46.981782424839537</v>
      </c>
      <c r="AF3587" s="51">
        <v>124.54269045697875</v>
      </c>
      <c r="AG3587" s="51">
        <v>23.186614717747339</v>
      </c>
      <c r="AH3587" s="51">
        <v>0.22207700333932032</v>
      </c>
      <c r="AI3587" s="51">
        <v>0.18617403103040223</v>
      </c>
      <c r="AJ3587" s="51">
        <v>4.1908088602794429E-2</v>
      </c>
      <c r="AK3587" s="51">
        <v>116.37172887933862</v>
      </c>
      <c r="AL3587" s="51">
        <v>69.091266095960037</v>
      </c>
      <c r="AM3587" s="51">
        <v>163.65219166271723</v>
      </c>
    </row>
    <row r="3588" spans="1:39">
      <c r="A3588" t="s">
        <v>7319</v>
      </c>
      <c r="B3588">
        <v>8</v>
      </c>
      <c r="C3588" t="s">
        <v>7320</v>
      </c>
      <c r="D3588" t="s">
        <v>6153</v>
      </c>
      <c r="E3588" t="s">
        <v>137</v>
      </c>
      <c r="F3588" t="s">
        <v>138</v>
      </c>
      <c r="G3588" t="s">
        <v>139</v>
      </c>
      <c r="H3588" t="s">
        <v>140</v>
      </c>
      <c r="I3588" t="s">
        <v>10</v>
      </c>
      <c r="J3588" t="s">
        <v>6154</v>
      </c>
      <c r="K3588">
        <v>48</v>
      </c>
      <c r="L3588">
        <v>16204631</v>
      </c>
      <c r="M3588" t="s">
        <v>2145</v>
      </c>
      <c r="N3588">
        <v>584</v>
      </c>
      <c r="O3588">
        <v>3464009.9534333134</v>
      </c>
      <c r="P3588" s="49" t="s">
        <v>33</v>
      </c>
      <c r="Q3588" s="49">
        <v>7360445</v>
      </c>
      <c r="R3588" s="49">
        <v>32.510452999999998</v>
      </c>
      <c r="S3588" s="49">
        <v>52.540310169999998</v>
      </c>
      <c r="T3588" s="49">
        <v>26.195472578768484</v>
      </c>
      <c r="U3588" s="49" t="s">
        <v>2146</v>
      </c>
      <c r="V3588" s="49">
        <v>0.40628822170719731</v>
      </c>
      <c r="W3588" s="49">
        <v>1.4636172159581</v>
      </c>
      <c r="X3588" s="49">
        <v>2.8030328200558698</v>
      </c>
      <c r="Y3588" s="49">
        <v>43.290577316265697</v>
      </c>
      <c r="Z3588" s="49">
        <v>0.42787999999999998</v>
      </c>
      <c r="AA3588" s="49">
        <v>144.40234570000001</v>
      </c>
      <c r="AB3588" s="49">
        <v>1.7927415840000001</v>
      </c>
      <c r="AC3588" s="51">
        <v>0.62276563761027282</v>
      </c>
      <c r="AD3588" s="53">
        <v>73604.45</v>
      </c>
      <c r="AE3588" s="51">
        <v>47.062507136909709</v>
      </c>
      <c r="AF3588" s="51">
        <v>124.75668133405259</v>
      </c>
      <c r="AG3588" s="51">
        <v>23.234089645433414</v>
      </c>
      <c r="AH3588" s="51">
        <v>0.22185491426203682</v>
      </c>
      <c r="AI3588" s="51">
        <v>0.18623523323148564</v>
      </c>
      <c r="AJ3588" s="51">
        <v>4.1908088602794429E-2</v>
      </c>
      <c r="AK3588" s="51">
        <v>116.40998451527173</v>
      </c>
      <c r="AL3588" s="51">
        <v>69.11397891759961</v>
      </c>
      <c r="AM3588" s="51">
        <v>163.70599011294388</v>
      </c>
    </row>
    <row r="3589" spans="1:39">
      <c r="A3589" t="s">
        <v>7321</v>
      </c>
      <c r="B3589">
        <v>8</v>
      </c>
      <c r="C3589" t="s">
        <v>7322</v>
      </c>
      <c r="D3589" t="s">
        <v>6153</v>
      </c>
      <c r="E3589" t="s">
        <v>137</v>
      </c>
      <c r="F3589" t="s">
        <v>138</v>
      </c>
      <c r="G3589" t="s">
        <v>139</v>
      </c>
      <c r="H3589" t="s">
        <v>140</v>
      </c>
      <c r="I3589" t="s">
        <v>10</v>
      </c>
      <c r="J3589" t="s">
        <v>6154</v>
      </c>
      <c r="K3589">
        <v>48</v>
      </c>
      <c r="L3589">
        <v>16204631</v>
      </c>
      <c r="M3589" t="s">
        <v>2145</v>
      </c>
      <c r="N3589">
        <v>585</v>
      </c>
      <c r="O3589">
        <v>3469951.6514666467</v>
      </c>
      <c r="P3589" s="49" t="s">
        <v>33</v>
      </c>
      <c r="Q3589" s="49">
        <v>7360445</v>
      </c>
      <c r="R3589" s="49">
        <v>32.510452999999998</v>
      </c>
      <c r="S3589" s="49">
        <v>52.540310169999998</v>
      </c>
      <c r="T3589" s="49">
        <v>26.195472578768484</v>
      </c>
      <c r="U3589" s="49" t="s">
        <v>2146</v>
      </c>
      <c r="V3589" s="49">
        <v>0.40628822170719731</v>
      </c>
      <c r="W3589" s="49">
        <v>1.4636172159581</v>
      </c>
      <c r="X3589" s="49">
        <v>2.8030328200558698</v>
      </c>
      <c r="Y3589" s="49">
        <v>43.290577316265697</v>
      </c>
      <c r="Z3589" s="49">
        <v>0.42787999999999998</v>
      </c>
      <c r="AA3589" s="49">
        <v>144.40234570000001</v>
      </c>
      <c r="AB3589" s="49">
        <v>1.7927415840000001</v>
      </c>
      <c r="AC3589" s="51">
        <v>0.62276563761027282</v>
      </c>
      <c r="AD3589" s="53">
        <v>73604.45</v>
      </c>
      <c r="AE3589" s="51">
        <v>47.143231848979873</v>
      </c>
      <c r="AF3589" s="51">
        <v>124.97067221112643</v>
      </c>
      <c r="AG3589" s="51">
        <v>23.281516832201227</v>
      </c>
      <c r="AH3589" s="51">
        <v>0.22163181634816767</v>
      </c>
      <c r="AI3589" s="51">
        <v>0.18629584381901421</v>
      </c>
      <c r="AJ3589" s="51">
        <v>4.1908088602794429E-2</v>
      </c>
      <c r="AK3589" s="51">
        <v>116.44787035155112</v>
      </c>
      <c r="AL3589" s="51">
        <v>69.136472184829159</v>
      </c>
      <c r="AM3589" s="51">
        <v>163.7592685182731</v>
      </c>
    </row>
    <row r="3590" spans="1:39">
      <c r="A3590" t="s">
        <v>7323</v>
      </c>
      <c r="B3590">
        <v>8</v>
      </c>
      <c r="C3590" t="s">
        <v>7324</v>
      </c>
      <c r="D3590" t="s">
        <v>6153</v>
      </c>
      <c r="E3590" t="s">
        <v>137</v>
      </c>
      <c r="F3590" t="s">
        <v>138</v>
      </c>
      <c r="G3590" t="s">
        <v>139</v>
      </c>
      <c r="H3590" t="s">
        <v>140</v>
      </c>
      <c r="I3590" t="s">
        <v>10</v>
      </c>
      <c r="J3590" t="s">
        <v>6154</v>
      </c>
      <c r="K3590">
        <v>48</v>
      </c>
      <c r="L3590">
        <v>16204631</v>
      </c>
      <c r="M3590" t="s">
        <v>2145</v>
      </c>
      <c r="N3590">
        <v>586</v>
      </c>
      <c r="O3590">
        <v>3475893.34949998</v>
      </c>
      <c r="P3590" s="49" t="s">
        <v>33</v>
      </c>
      <c r="Q3590" s="49">
        <v>7360445</v>
      </c>
      <c r="R3590" s="49">
        <v>32.510452999999998</v>
      </c>
      <c r="S3590" s="49">
        <v>52.540310169999998</v>
      </c>
      <c r="T3590" s="49">
        <v>26.195472578768484</v>
      </c>
      <c r="U3590" s="49" t="s">
        <v>2146</v>
      </c>
      <c r="V3590" s="49">
        <v>0.40628822170719731</v>
      </c>
      <c r="W3590" s="49">
        <v>1.4636172159581</v>
      </c>
      <c r="X3590" s="49">
        <v>2.8030328200558698</v>
      </c>
      <c r="Y3590" s="49">
        <v>43.290577316265697</v>
      </c>
      <c r="Z3590" s="49">
        <v>0.42787999999999998</v>
      </c>
      <c r="AA3590" s="49">
        <v>144.40234570000001</v>
      </c>
      <c r="AB3590" s="49">
        <v>1.7927415840000001</v>
      </c>
      <c r="AC3590" s="51">
        <v>0.62276563761027282</v>
      </c>
      <c r="AD3590" s="53">
        <v>73604.45</v>
      </c>
      <c r="AE3590" s="51">
        <v>47.223956561050045</v>
      </c>
      <c r="AF3590" s="51">
        <v>125.18466308820027</v>
      </c>
      <c r="AG3590" s="51">
        <v>23.328896063349308</v>
      </c>
      <c r="AH3590" s="51">
        <v>0.22140771511363369</v>
      </c>
      <c r="AI3590" s="51">
        <v>0.1863558641118255</v>
      </c>
      <c r="AJ3590" s="51">
        <v>4.1908088602794429E-2</v>
      </c>
      <c r="AK3590" s="51">
        <v>116.48538721254208</v>
      </c>
      <c r="AL3590" s="51">
        <v>69.158746387084065</v>
      </c>
      <c r="AM3590" s="51">
        <v>163.81202803800014</v>
      </c>
    </row>
    <row r="3591" spans="1:39">
      <c r="A3591" t="s">
        <v>7325</v>
      </c>
      <c r="B3591">
        <v>8</v>
      </c>
      <c r="C3591" t="s">
        <v>7326</v>
      </c>
      <c r="D3591" t="s">
        <v>6153</v>
      </c>
      <c r="E3591" t="s">
        <v>137</v>
      </c>
      <c r="F3591" t="s">
        <v>138</v>
      </c>
      <c r="G3591" t="s">
        <v>139</v>
      </c>
      <c r="H3591" t="s">
        <v>140</v>
      </c>
      <c r="I3591" t="s">
        <v>10</v>
      </c>
      <c r="J3591" t="s">
        <v>6154</v>
      </c>
      <c r="K3591">
        <v>48</v>
      </c>
      <c r="L3591">
        <v>16204631</v>
      </c>
      <c r="M3591" t="s">
        <v>2145</v>
      </c>
      <c r="N3591">
        <v>587</v>
      </c>
      <c r="O3591">
        <v>3481835.0475333133</v>
      </c>
      <c r="P3591" s="49" t="s">
        <v>33</v>
      </c>
      <c r="Q3591" s="49">
        <v>7360445</v>
      </c>
      <c r="R3591" s="49">
        <v>32.510452999999998</v>
      </c>
      <c r="S3591" s="49">
        <v>52.540310169999998</v>
      </c>
      <c r="T3591" s="49">
        <v>26.195472578768484</v>
      </c>
      <c r="U3591" s="49" t="s">
        <v>2146</v>
      </c>
      <c r="V3591" s="49">
        <v>0.40628822170719731</v>
      </c>
      <c r="W3591" s="49">
        <v>1.4636172159581</v>
      </c>
      <c r="X3591" s="49">
        <v>2.8030328200558698</v>
      </c>
      <c r="Y3591" s="49">
        <v>43.290577316265697</v>
      </c>
      <c r="Z3591" s="49">
        <v>0.42787999999999998</v>
      </c>
      <c r="AA3591" s="49">
        <v>144.40234570000001</v>
      </c>
      <c r="AB3591" s="49">
        <v>1.7927415840000001</v>
      </c>
      <c r="AC3591" s="51">
        <v>0.62276563761027282</v>
      </c>
      <c r="AD3591" s="53">
        <v>73604.45</v>
      </c>
      <c r="AE3591" s="51">
        <v>47.304681273120217</v>
      </c>
      <c r="AF3591" s="51">
        <v>125.39865396527412</v>
      </c>
      <c r="AG3591" s="51">
        <v>23.376227125355651</v>
      </c>
      <c r="AH3591" s="51">
        <v>0.22118261607015921</v>
      </c>
      <c r="AI3591" s="51">
        <v>0.18641529542916055</v>
      </c>
      <c r="AJ3591" s="51">
        <v>4.1908088602794429E-2</v>
      </c>
      <c r="AK3591" s="51">
        <v>116.52253592286209</v>
      </c>
      <c r="AL3591" s="51">
        <v>69.180802013949432</v>
      </c>
      <c r="AM3591" s="51">
        <v>163.86426983177475</v>
      </c>
    </row>
    <row r="3592" spans="1:39">
      <c r="A3592" t="s">
        <v>7327</v>
      </c>
      <c r="B3592">
        <v>8</v>
      </c>
      <c r="C3592" t="s">
        <v>7328</v>
      </c>
      <c r="D3592" t="s">
        <v>6153</v>
      </c>
      <c r="E3592" t="s">
        <v>137</v>
      </c>
      <c r="F3592" t="s">
        <v>138</v>
      </c>
      <c r="G3592" t="s">
        <v>139</v>
      </c>
      <c r="H3592" t="s">
        <v>140</v>
      </c>
      <c r="I3592" t="s">
        <v>10</v>
      </c>
      <c r="J3592" t="s">
        <v>6154</v>
      </c>
      <c r="K3592">
        <v>48</v>
      </c>
      <c r="L3592">
        <v>16204631</v>
      </c>
      <c r="M3592" t="s">
        <v>2145</v>
      </c>
      <c r="N3592">
        <v>588</v>
      </c>
      <c r="O3592">
        <v>3487776.7455666466</v>
      </c>
      <c r="P3592" s="49" t="s">
        <v>33</v>
      </c>
      <c r="Q3592" s="49">
        <v>7360445</v>
      </c>
      <c r="R3592" s="49">
        <v>32.510452999999998</v>
      </c>
      <c r="S3592" s="49">
        <v>52.540310169999998</v>
      </c>
      <c r="T3592" s="49">
        <v>26.195472578768484</v>
      </c>
      <c r="U3592" s="49" t="s">
        <v>2146</v>
      </c>
      <c r="V3592" s="49">
        <v>0.40628822170719731</v>
      </c>
      <c r="W3592" s="49">
        <v>1.4636172159581</v>
      </c>
      <c r="X3592" s="49">
        <v>2.8030328200558698</v>
      </c>
      <c r="Y3592" s="49">
        <v>43.290577316265697</v>
      </c>
      <c r="Z3592" s="49">
        <v>0.42787999999999998</v>
      </c>
      <c r="AA3592" s="49">
        <v>144.40234570000001</v>
      </c>
      <c r="AB3592" s="49">
        <v>1.7927415840000001</v>
      </c>
      <c r="AC3592" s="51">
        <v>0.62276563761027282</v>
      </c>
      <c r="AD3592" s="53">
        <v>73604.45</v>
      </c>
      <c r="AE3592" s="51">
        <v>47.385405985190388</v>
      </c>
      <c r="AF3592" s="51">
        <v>125.61264484234796</v>
      </c>
      <c r="AG3592" s="51">
        <v>23.423509805876641</v>
      </c>
      <c r="AH3592" s="51">
        <v>0.22095652472453006</v>
      </c>
      <c r="AI3592" s="51">
        <v>0.1864741390906518</v>
      </c>
      <c r="AJ3592" s="51">
        <v>4.1908088602794429E-2</v>
      </c>
      <c r="AK3592" s="51">
        <v>116.55931730737328</v>
      </c>
      <c r="AL3592" s="51">
        <v>69.202639555155642</v>
      </c>
      <c r="AM3592" s="51">
        <v>163.91599505959093</v>
      </c>
    </row>
    <row r="3593" spans="1:39">
      <c r="A3593" t="s">
        <v>7329</v>
      </c>
      <c r="B3593">
        <v>8</v>
      </c>
      <c r="C3593" t="s">
        <v>7330</v>
      </c>
      <c r="D3593" t="s">
        <v>6153</v>
      </c>
      <c r="E3593" t="s">
        <v>137</v>
      </c>
      <c r="F3593" t="s">
        <v>138</v>
      </c>
      <c r="G3593" t="s">
        <v>139</v>
      </c>
      <c r="H3593" t="s">
        <v>140</v>
      </c>
      <c r="I3593" t="s">
        <v>10</v>
      </c>
      <c r="J3593" t="s">
        <v>6154</v>
      </c>
      <c r="K3593">
        <v>48</v>
      </c>
      <c r="L3593">
        <v>16204631</v>
      </c>
      <c r="M3593" t="s">
        <v>2145</v>
      </c>
      <c r="N3593">
        <v>589</v>
      </c>
      <c r="O3593">
        <v>3493718.4435999799</v>
      </c>
      <c r="P3593" s="49" t="s">
        <v>33</v>
      </c>
      <c r="Q3593" s="49">
        <v>7360445</v>
      </c>
      <c r="R3593" s="49">
        <v>32.510452999999998</v>
      </c>
      <c r="S3593" s="49">
        <v>52.540310169999998</v>
      </c>
      <c r="T3593" s="49">
        <v>26.195472578768484</v>
      </c>
      <c r="U3593" s="49" t="s">
        <v>2146</v>
      </c>
      <c r="V3593" s="49">
        <v>0.40628822170719731</v>
      </c>
      <c r="W3593" s="49">
        <v>1.4636172159581</v>
      </c>
      <c r="X3593" s="49">
        <v>2.8030328200558698</v>
      </c>
      <c r="Y3593" s="49">
        <v>43.290577316265697</v>
      </c>
      <c r="Z3593" s="49">
        <v>0.42787999999999998</v>
      </c>
      <c r="AA3593" s="49">
        <v>144.40234570000001</v>
      </c>
      <c r="AB3593" s="49">
        <v>1.7927415840000001</v>
      </c>
      <c r="AC3593" s="51">
        <v>0.62276563761027282</v>
      </c>
      <c r="AD3593" s="53">
        <v>73604.45</v>
      </c>
      <c r="AE3593" s="51">
        <v>47.46613069726056</v>
      </c>
      <c r="AF3593" s="51">
        <v>125.82663571942182</v>
      </c>
      <c r="AG3593" s="51">
        <v>23.470743893746072</v>
      </c>
      <c r="AH3593" s="51">
        <v>0.22072944657883042</v>
      </c>
      <c r="AI3593" s="51">
        <v>0.18653239641631197</v>
      </c>
      <c r="AJ3593" s="51">
        <v>4.1908088602794429E-2</v>
      </c>
      <c r="AK3593" s="51">
        <v>116.59573219117549</v>
      </c>
      <c r="AL3593" s="51">
        <v>69.224259500574178</v>
      </c>
      <c r="AM3593" s="51">
        <v>163.96720488177681</v>
      </c>
    </row>
    <row r="3594" spans="1:39">
      <c r="A3594" t="s">
        <v>7331</v>
      </c>
      <c r="B3594">
        <v>8</v>
      </c>
      <c r="C3594" t="s">
        <v>7332</v>
      </c>
      <c r="D3594" t="s">
        <v>6153</v>
      </c>
      <c r="E3594" t="s">
        <v>137</v>
      </c>
      <c r="F3594" t="s">
        <v>138</v>
      </c>
      <c r="G3594" t="s">
        <v>139</v>
      </c>
      <c r="H3594" t="s">
        <v>140</v>
      </c>
      <c r="I3594" t="s">
        <v>10</v>
      </c>
      <c r="J3594" t="s">
        <v>6154</v>
      </c>
      <c r="K3594">
        <v>48</v>
      </c>
      <c r="L3594">
        <v>16204631</v>
      </c>
      <c r="M3594" t="s">
        <v>2145</v>
      </c>
      <c r="N3594">
        <v>590</v>
      </c>
      <c r="O3594">
        <v>3499660.1416333131</v>
      </c>
      <c r="P3594" s="49" t="s">
        <v>33</v>
      </c>
      <c r="Q3594" s="49">
        <v>7360445</v>
      </c>
      <c r="R3594" s="49">
        <v>32.510452999999998</v>
      </c>
      <c r="S3594" s="49">
        <v>52.540310169999998</v>
      </c>
      <c r="T3594" s="49">
        <v>26.195472578768484</v>
      </c>
      <c r="U3594" s="49" t="s">
        <v>2146</v>
      </c>
      <c r="V3594" s="49">
        <v>0.40628822170719731</v>
      </c>
      <c r="W3594" s="49">
        <v>1.4636172159581</v>
      </c>
      <c r="X3594" s="49">
        <v>2.8030328200558698</v>
      </c>
      <c r="Y3594" s="49">
        <v>43.290577316265697</v>
      </c>
      <c r="Z3594" s="49">
        <v>0.42787999999999998</v>
      </c>
      <c r="AA3594" s="49">
        <v>144.40234570000001</v>
      </c>
      <c r="AB3594" s="49">
        <v>1.7927415840000001</v>
      </c>
      <c r="AC3594" s="51">
        <v>0.62276563761027282</v>
      </c>
      <c r="AD3594" s="53">
        <v>73604.45</v>
      </c>
      <c r="AE3594" s="51">
        <v>47.546855409330732</v>
      </c>
      <c r="AF3594" s="51">
        <v>126.04062659649567</v>
      </c>
      <c r="AG3594" s="51">
        <v>23.517929178974111</v>
      </c>
      <c r="AH3594" s="51">
        <v>0.220501387130416</v>
      </c>
      <c r="AI3594" s="51">
        <v>0.1865900687265227</v>
      </c>
      <c r="AJ3594" s="51">
        <v>4.1908088602794429E-2</v>
      </c>
      <c r="AK3594" s="51">
        <v>116.63178139959915</v>
      </c>
      <c r="AL3594" s="51">
        <v>69.245662340213443</v>
      </c>
      <c r="AM3594" s="51">
        <v>164.01790045898488</v>
      </c>
    </row>
    <row r="3595" spans="1:39">
      <c r="A3595" t="s">
        <v>7333</v>
      </c>
      <c r="B3595">
        <v>8</v>
      </c>
      <c r="C3595" t="s">
        <v>7334</v>
      </c>
      <c r="D3595" t="s">
        <v>6153</v>
      </c>
      <c r="E3595" t="s">
        <v>137</v>
      </c>
      <c r="F3595" t="s">
        <v>138</v>
      </c>
      <c r="G3595" t="s">
        <v>139</v>
      </c>
      <c r="H3595" t="s">
        <v>140</v>
      </c>
      <c r="I3595" t="s">
        <v>10</v>
      </c>
      <c r="J3595" t="s">
        <v>6154</v>
      </c>
      <c r="K3595">
        <v>48</v>
      </c>
      <c r="L3595">
        <v>16204631</v>
      </c>
      <c r="M3595" t="s">
        <v>2145</v>
      </c>
      <c r="N3595">
        <v>591</v>
      </c>
      <c r="O3595">
        <v>3505601.8396666464</v>
      </c>
      <c r="P3595" s="49" t="s">
        <v>33</v>
      </c>
      <c r="Q3595" s="49">
        <v>7360445</v>
      </c>
      <c r="R3595" s="49">
        <v>32.510452999999998</v>
      </c>
      <c r="S3595" s="49">
        <v>52.540310169999998</v>
      </c>
      <c r="T3595" s="49">
        <v>26.195472578768484</v>
      </c>
      <c r="U3595" s="49" t="s">
        <v>2146</v>
      </c>
      <c r="V3595" s="49">
        <v>0.40628822170719731</v>
      </c>
      <c r="W3595" s="49">
        <v>1.4636172159581</v>
      </c>
      <c r="X3595" s="49">
        <v>2.8030328200558698</v>
      </c>
      <c r="Y3595" s="49">
        <v>43.290577316265697</v>
      </c>
      <c r="Z3595" s="49">
        <v>0.42787999999999998</v>
      </c>
      <c r="AA3595" s="49">
        <v>144.40234570000001</v>
      </c>
      <c r="AB3595" s="49">
        <v>1.7927415840000001</v>
      </c>
      <c r="AC3595" s="51">
        <v>0.62276563761027282</v>
      </c>
      <c r="AD3595" s="53">
        <v>73604.45</v>
      </c>
      <c r="AE3595" s="51">
        <v>47.627580121400904</v>
      </c>
      <c r="AF3595" s="51">
        <v>126.25461747356951</v>
      </c>
      <c r="AG3595" s="51">
        <v>23.565065452746229</v>
      </c>
      <c r="AH3595" s="51">
        <v>0.22027235187158467</v>
      </c>
      <c r="AI3595" s="51">
        <v>0.18664715734202281</v>
      </c>
      <c r="AJ3595" s="51">
        <v>4.1908088602794429E-2</v>
      </c>
      <c r="AK3595" s="51">
        <v>116.66746575819796</v>
      </c>
      <c r="AL3595" s="51">
        <v>69.266848564214385</v>
      </c>
      <c r="AM3595" s="51">
        <v>164.06808295218156</v>
      </c>
    </row>
    <row r="3596" spans="1:39">
      <c r="A3596" t="s">
        <v>7335</v>
      </c>
      <c r="B3596">
        <v>8</v>
      </c>
      <c r="C3596" t="s">
        <v>7336</v>
      </c>
      <c r="D3596" t="s">
        <v>6153</v>
      </c>
      <c r="E3596" t="s">
        <v>137</v>
      </c>
      <c r="F3596" t="s">
        <v>138</v>
      </c>
      <c r="G3596" t="s">
        <v>139</v>
      </c>
      <c r="H3596" t="s">
        <v>140</v>
      </c>
      <c r="I3596" t="s">
        <v>10</v>
      </c>
      <c r="J3596" t="s">
        <v>6154</v>
      </c>
      <c r="K3596">
        <v>48</v>
      </c>
      <c r="L3596">
        <v>16204631</v>
      </c>
      <c r="M3596" t="s">
        <v>2145</v>
      </c>
      <c r="N3596">
        <v>592</v>
      </c>
      <c r="O3596">
        <v>3511543.5376999797</v>
      </c>
      <c r="P3596" s="49" t="s">
        <v>33</v>
      </c>
      <c r="Q3596" s="49">
        <v>7360445</v>
      </c>
      <c r="R3596" s="49">
        <v>32.510452999999998</v>
      </c>
      <c r="S3596" s="49">
        <v>52.540310169999998</v>
      </c>
      <c r="T3596" s="49">
        <v>26.195472578768484</v>
      </c>
      <c r="U3596" s="49" t="s">
        <v>2146</v>
      </c>
      <c r="V3596" s="49">
        <v>0.40628822170719731</v>
      </c>
      <c r="W3596" s="49">
        <v>1.4636172159581</v>
      </c>
      <c r="X3596" s="49">
        <v>2.8030328200558698</v>
      </c>
      <c r="Y3596" s="49">
        <v>43.290577316265697</v>
      </c>
      <c r="Z3596" s="49">
        <v>0.42787999999999998</v>
      </c>
      <c r="AA3596" s="49">
        <v>144.40234570000001</v>
      </c>
      <c r="AB3596" s="49">
        <v>1.7927415840000001</v>
      </c>
      <c r="AC3596" s="51">
        <v>0.62276563761027282</v>
      </c>
      <c r="AD3596" s="53">
        <v>73604.45</v>
      </c>
      <c r="AE3596" s="51">
        <v>47.708304833471075</v>
      </c>
      <c r="AF3596" s="51">
        <v>126.46860835064336</v>
      </c>
      <c r="AG3596" s="51">
        <v>23.612152507422184</v>
      </c>
      <c r="AH3596" s="51">
        <v>0.22004234628985869</v>
      </c>
      <c r="AI3596" s="51">
        <v>0.18670366358389731</v>
      </c>
      <c r="AJ3596" s="51">
        <v>4.1908088602794429E-2</v>
      </c>
      <c r="AK3596" s="51">
        <v>116.70278609274202</v>
      </c>
      <c r="AL3596" s="51">
        <v>69.287818662846433</v>
      </c>
      <c r="AM3596" s="51">
        <v>164.11775352263763</v>
      </c>
    </row>
    <row r="3597" spans="1:39">
      <c r="A3597" t="s">
        <v>7337</v>
      </c>
      <c r="B3597">
        <v>8</v>
      </c>
      <c r="C3597" t="s">
        <v>7338</v>
      </c>
      <c r="D3597" t="s">
        <v>6153</v>
      </c>
      <c r="E3597" t="s">
        <v>137</v>
      </c>
      <c r="F3597" t="s">
        <v>138</v>
      </c>
      <c r="G3597" t="s">
        <v>139</v>
      </c>
      <c r="H3597" t="s">
        <v>140</v>
      </c>
      <c r="I3597" t="s">
        <v>10</v>
      </c>
      <c r="J3597" t="s">
        <v>6154</v>
      </c>
      <c r="K3597">
        <v>48</v>
      </c>
      <c r="L3597">
        <v>16204631</v>
      </c>
      <c r="M3597" t="s">
        <v>2145</v>
      </c>
      <c r="N3597">
        <v>593</v>
      </c>
      <c r="O3597">
        <v>3517485.235733313</v>
      </c>
      <c r="P3597" s="49" t="s">
        <v>33</v>
      </c>
      <c r="Q3597" s="49">
        <v>7360445</v>
      </c>
      <c r="R3597" s="49">
        <v>32.510452999999998</v>
      </c>
      <c r="S3597" s="49">
        <v>52.540310169999998</v>
      </c>
      <c r="T3597" s="49">
        <v>26.195472578768484</v>
      </c>
      <c r="U3597" s="49" t="s">
        <v>2146</v>
      </c>
      <c r="V3597" s="49">
        <v>0.40628822170719731</v>
      </c>
      <c r="W3597" s="49">
        <v>1.4636172159581</v>
      </c>
      <c r="X3597" s="49">
        <v>2.8030328200558698</v>
      </c>
      <c r="Y3597" s="49">
        <v>43.290577316265697</v>
      </c>
      <c r="Z3597" s="49">
        <v>0.42787999999999998</v>
      </c>
      <c r="AA3597" s="49">
        <v>144.40234570000001</v>
      </c>
      <c r="AB3597" s="49">
        <v>1.7927415840000001</v>
      </c>
      <c r="AC3597" s="51">
        <v>0.62276563761027282</v>
      </c>
      <c r="AD3597" s="53">
        <v>73604.45</v>
      </c>
      <c r="AE3597" s="51">
        <v>47.78902954554124</v>
      </c>
      <c r="AF3597" s="51">
        <v>126.68259922771719</v>
      </c>
      <c r="AG3597" s="51">
        <v>23.659190136534914</v>
      </c>
      <c r="AH3597" s="51">
        <v>0.21981137586768096</v>
      </c>
      <c r="AI3597" s="51">
        <v>0.18675958877356585</v>
      </c>
      <c r="AJ3597" s="51">
        <v>4.1908088602794429E-2</v>
      </c>
      <c r="AK3597" s="51">
        <v>116.73774322921059</v>
      </c>
      <c r="AL3597" s="51">
        <v>69.308573126503205</v>
      </c>
      <c r="AM3597" s="51">
        <v>164.16691333191798</v>
      </c>
    </row>
    <row r="3598" spans="1:39">
      <c r="A3598" t="s">
        <v>7339</v>
      </c>
      <c r="B3598">
        <v>8</v>
      </c>
      <c r="C3598" t="s">
        <v>7340</v>
      </c>
      <c r="D3598" t="s">
        <v>6153</v>
      </c>
      <c r="E3598" t="s">
        <v>137</v>
      </c>
      <c r="F3598" t="s">
        <v>138</v>
      </c>
      <c r="G3598" t="s">
        <v>139</v>
      </c>
      <c r="H3598" t="s">
        <v>140</v>
      </c>
      <c r="I3598" t="s">
        <v>10</v>
      </c>
      <c r="J3598" t="s">
        <v>6154</v>
      </c>
      <c r="K3598">
        <v>48</v>
      </c>
      <c r="L3598">
        <v>16204631</v>
      </c>
      <c r="M3598" t="s">
        <v>2145</v>
      </c>
      <c r="N3598">
        <v>594</v>
      </c>
      <c r="O3598">
        <v>3523426.9337666463</v>
      </c>
      <c r="P3598" s="49" t="s">
        <v>33</v>
      </c>
      <c r="Q3598" s="49">
        <v>7360445</v>
      </c>
      <c r="R3598" s="49">
        <v>32.510452999999998</v>
      </c>
      <c r="S3598" s="49">
        <v>52.540310169999998</v>
      </c>
      <c r="T3598" s="49">
        <v>26.195472578768484</v>
      </c>
      <c r="U3598" s="49" t="s">
        <v>2146</v>
      </c>
      <c r="V3598" s="49">
        <v>0.40628822170719731</v>
      </c>
      <c r="W3598" s="49">
        <v>1.4636172159581</v>
      </c>
      <c r="X3598" s="49">
        <v>2.8030328200558698</v>
      </c>
      <c r="Y3598" s="49">
        <v>43.290577316265697</v>
      </c>
      <c r="Z3598" s="49">
        <v>0.42787999999999998</v>
      </c>
      <c r="AA3598" s="49">
        <v>144.40234570000001</v>
      </c>
      <c r="AB3598" s="49">
        <v>1.7927415840000001</v>
      </c>
      <c r="AC3598" s="51">
        <v>0.62276563761027282</v>
      </c>
      <c r="AD3598" s="53">
        <v>73604.45</v>
      </c>
      <c r="AE3598" s="51">
        <v>47.869754257611412</v>
      </c>
      <c r="AF3598" s="51">
        <v>126.89659010479104</v>
      </c>
      <c r="AG3598" s="51">
        <v>23.706178134789461</v>
      </c>
      <c r="AH3598" s="51">
        <v>0.21957944608232174</v>
      </c>
      <c r="AI3598" s="51">
        <v>0.18681493423277118</v>
      </c>
      <c r="AJ3598" s="51">
        <v>4.1908088602794429E-2</v>
      </c>
      <c r="AK3598" s="51">
        <v>116.77233799378489</v>
      </c>
      <c r="AL3598" s="51">
        <v>69.329112445698229</v>
      </c>
      <c r="AM3598" s="51">
        <v>164.21556354187155</v>
      </c>
    </row>
    <row r="3599" spans="1:39">
      <c r="A3599" t="s">
        <v>7341</v>
      </c>
      <c r="B3599">
        <v>8</v>
      </c>
      <c r="C3599" t="s">
        <v>7342</v>
      </c>
      <c r="D3599" t="s">
        <v>6153</v>
      </c>
      <c r="E3599" t="s">
        <v>137</v>
      </c>
      <c r="F3599" t="s">
        <v>138</v>
      </c>
      <c r="G3599" t="s">
        <v>139</v>
      </c>
      <c r="H3599" t="s">
        <v>140</v>
      </c>
      <c r="I3599" t="s">
        <v>10</v>
      </c>
      <c r="J3599" t="s">
        <v>6154</v>
      </c>
      <c r="K3599">
        <v>48</v>
      </c>
      <c r="L3599">
        <v>16204631</v>
      </c>
      <c r="M3599" t="s">
        <v>2145</v>
      </c>
      <c r="N3599">
        <v>595</v>
      </c>
      <c r="O3599">
        <v>3529368.6317999796</v>
      </c>
      <c r="P3599" s="49" t="s">
        <v>33</v>
      </c>
      <c r="Q3599" s="49">
        <v>7360445</v>
      </c>
      <c r="R3599" s="49">
        <v>32.510452999999998</v>
      </c>
      <c r="S3599" s="49">
        <v>52.540310169999998</v>
      </c>
      <c r="T3599" s="49">
        <v>26.195472578768484</v>
      </c>
      <c r="U3599" s="49" t="s">
        <v>2146</v>
      </c>
      <c r="V3599" s="49">
        <v>0.40628822170719731</v>
      </c>
      <c r="W3599" s="49">
        <v>1.4636172159581</v>
      </c>
      <c r="X3599" s="49">
        <v>2.8030328200558698</v>
      </c>
      <c r="Y3599" s="49">
        <v>43.290577316265697</v>
      </c>
      <c r="Z3599" s="49">
        <v>0.42787999999999998</v>
      </c>
      <c r="AA3599" s="49">
        <v>144.40234570000001</v>
      </c>
      <c r="AB3599" s="49">
        <v>1.7927415840000001</v>
      </c>
      <c r="AC3599" s="51">
        <v>0.62276563761027282</v>
      </c>
      <c r="AD3599" s="53">
        <v>73604.45</v>
      </c>
      <c r="AE3599" s="51">
        <v>47.950478969681583</v>
      </c>
      <c r="AF3599" s="51">
        <v>127.11058098186489</v>
      </c>
      <c r="AG3599" s="51">
        <v>23.753116298061844</v>
      </c>
      <c r="AH3599" s="51">
        <v>0.21934656240595957</v>
      </c>
      <c r="AI3599" s="51">
        <v>0.18686970128356778</v>
      </c>
      <c r="AJ3599" s="51">
        <v>4.1908088602794429E-2</v>
      </c>
      <c r="AK3599" s="51">
        <v>116.80657121284099</v>
      </c>
      <c r="AL3599" s="51">
        <v>69.349437111060723</v>
      </c>
      <c r="AM3599" s="51">
        <v>164.26370531462129</v>
      </c>
    </row>
    <row r="3600" spans="1:39">
      <c r="A3600" t="s">
        <v>7343</v>
      </c>
      <c r="B3600">
        <v>8</v>
      </c>
      <c r="C3600" t="s">
        <v>7344</v>
      </c>
      <c r="D3600" t="s">
        <v>6153</v>
      </c>
      <c r="E3600" t="s">
        <v>137</v>
      </c>
      <c r="F3600" t="s">
        <v>138</v>
      </c>
      <c r="G3600" t="s">
        <v>139</v>
      </c>
      <c r="H3600" t="s">
        <v>140</v>
      </c>
      <c r="I3600" t="s">
        <v>10</v>
      </c>
      <c r="J3600" t="s">
        <v>6154</v>
      </c>
      <c r="K3600">
        <v>48</v>
      </c>
      <c r="L3600">
        <v>16204631</v>
      </c>
      <c r="M3600" t="s">
        <v>2145</v>
      </c>
      <c r="N3600">
        <v>596</v>
      </c>
      <c r="O3600">
        <v>3535310.3298333129</v>
      </c>
      <c r="P3600" s="49" t="s">
        <v>33</v>
      </c>
      <c r="Q3600" s="49">
        <v>7360445</v>
      </c>
      <c r="R3600" s="49">
        <v>32.510452999999998</v>
      </c>
      <c r="S3600" s="49">
        <v>52.540310169999998</v>
      </c>
      <c r="T3600" s="49">
        <v>26.195472578768484</v>
      </c>
      <c r="U3600" s="49" t="s">
        <v>2146</v>
      </c>
      <c r="V3600" s="49">
        <v>0.40628822170719731</v>
      </c>
      <c r="W3600" s="49">
        <v>1.4636172159581</v>
      </c>
      <c r="X3600" s="49">
        <v>2.8030328200558698</v>
      </c>
      <c r="Y3600" s="49">
        <v>43.290577316265697</v>
      </c>
      <c r="Z3600" s="49">
        <v>0.42787999999999998</v>
      </c>
      <c r="AA3600" s="49">
        <v>144.40234570000001</v>
      </c>
      <c r="AB3600" s="49">
        <v>1.7927415840000001</v>
      </c>
      <c r="AC3600" s="51">
        <v>0.62276563761027282</v>
      </c>
      <c r="AD3600" s="53">
        <v>73604.45</v>
      </c>
      <c r="AE3600" s="51">
        <v>48.031203681751755</v>
      </c>
      <c r="AF3600" s="51">
        <v>127.32457185893874</v>
      </c>
      <c r="AG3600" s="51">
        <v>23.800004423397997</v>
      </c>
      <c r="AH3600" s="51">
        <v>0.21911273030565048</v>
      </c>
      <c r="AI3600" s="51">
        <v>0.1869238912483108</v>
      </c>
      <c r="AJ3600" s="51">
        <v>4.1908088602794429E-2</v>
      </c>
      <c r="AK3600" s="51">
        <v>116.84044371294293</v>
      </c>
      <c r="AL3600" s="51">
        <v>69.369547613331463</v>
      </c>
      <c r="AM3600" s="51">
        <v>164.31133981255442</v>
      </c>
    </row>
    <row r="3601" spans="1:39">
      <c r="A3601" t="s">
        <v>7345</v>
      </c>
      <c r="B3601">
        <v>8</v>
      </c>
      <c r="C3601" t="s">
        <v>7346</v>
      </c>
      <c r="D3601" t="s">
        <v>6153</v>
      </c>
      <c r="E3601" t="s">
        <v>137</v>
      </c>
      <c r="F3601" t="s">
        <v>138</v>
      </c>
      <c r="G3601" t="s">
        <v>139</v>
      </c>
      <c r="H3601" t="s">
        <v>140</v>
      </c>
      <c r="I3601" t="s">
        <v>10</v>
      </c>
      <c r="J3601" t="s">
        <v>6154</v>
      </c>
      <c r="K3601">
        <v>48</v>
      </c>
      <c r="L3601">
        <v>16204631</v>
      </c>
      <c r="M3601" t="s">
        <v>2145</v>
      </c>
      <c r="N3601">
        <v>597</v>
      </c>
      <c r="O3601">
        <v>3541252.0278666462</v>
      </c>
      <c r="P3601" s="49" t="s">
        <v>33</v>
      </c>
      <c r="Q3601" s="49">
        <v>7360445</v>
      </c>
      <c r="R3601" s="49">
        <v>32.510452999999998</v>
      </c>
      <c r="S3601" s="49">
        <v>52.540310169999998</v>
      </c>
      <c r="T3601" s="49">
        <v>26.195472578768484</v>
      </c>
      <c r="U3601" s="49" t="s">
        <v>2146</v>
      </c>
      <c r="V3601" s="49">
        <v>0.40628822170719731</v>
      </c>
      <c r="W3601" s="49">
        <v>1.4636172159581</v>
      </c>
      <c r="X3601" s="49">
        <v>2.8030328200558698</v>
      </c>
      <c r="Y3601" s="49">
        <v>43.290577316265697</v>
      </c>
      <c r="Z3601" s="49">
        <v>0.42787999999999998</v>
      </c>
      <c r="AA3601" s="49">
        <v>144.40234570000001</v>
      </c>
      <c r="AB3601" s="49">
        <v>1.7927415840000001</v>
      </c>
      <c r="AC3601" s="51">
        <v>0.62276563761027282</v>
      </c>
      <c r="AD3601" s="53">
        <v>73604.45</v>
      </c>
      <c r="AE3601" s="51">
        <v>48.111928393821927</v>
      </c>
      <c r="AF3601" s="51">
        <v>127.53856273601258</v>
      </c>
      <c r="AG3601" s="51">
        <v>23.846842309012551</v>
      </c>
      <c r="AH3601" s="51">
        <v>0.2188779552428872</v>
      </c>
      <c r="AI3601" s="51">
        <v>0.18697750544964398</v>
      </c>
      <c r="AJ3601" s="51">
        <v>4.1908088602794429E-2</v>
      </c>
      <c r="AK3601" s="51">
        <v>116.87395632083511</v>
      </c>
      <c r="AL3601" s="51">
        <v>69.389444443358357</v>
      </c>
      <c r="AM3601" s="51">
        <v>164.35846819831187</v>
      </c>
    </row>
    <row r="3602" spans="1:39">
      <c r="A3602" t="s">
        <v>7347</v>
      </c>
      <c r="B3602">
        <v>8</v>
      </c>
      <c r="C3602" t="s">
        <v>7348</v>
      </c>
      <c r="D3602" t="s">
        <v>6153</v>
      </c>
      <c r="E3602" t="s">
        <v>137</v>
      </c>
      <c r="F3602" t="s">
        <v>138</v>
      </c>
      <c r="G3602" t="s">
        <v>139</v>
      </c>
      <c r="H3602" t="s">
        <v>140</v>
      </c>
      <c r="I3602" t="s">
        <v>10</v>
      </c>
      <c r="J3602" t="s">
        <v>6154</v>
      </c>
      <c r="K3602">
        <v>48</v>
      </c>
      <c r="L3602">
        <v>16204631</v>
      </c>
      <c r="M3602" t="s">
        <v>2145</v>
      </c>
      <c r="N3602">
        <v>598</v>
      </c>
      <c r="O3602">
        <v>3547193.7258999795</v>
      </c>
      <c r="P3602" s="49" t="s">
        <v>33</v>
      </c>
      <c r="Q3602" s="49">
        <v>7360445</v>
      </c>
      <c r="R3602" s="49">
        <v>32.510452999999998</v>
      </c>
      <c r="S3602" s="49">
        <v>52.540310169999998</v>
      </c>
      <c r="T3602" s="49">
        <v>26.195472578768484</v>
      </c>
      <c r="U3602" s="49" t="s">
        <v>2146</v>
      </c>
      <c r="V3602" s="49">
        <v>0.40628822170719731</v>
      </c>
      <c r="W3602" s="49">
        <v>1.4636172159581</v>
      </c>
      <c r="X3602" s="49">
        <v>2.8030328200558698</v>
      </c>
      <c r="Y3602" s="49">
        <v>43.290577316265697</v>
      </c>
      <c r="Z3602" s="49">
        <v>0.42787999999999998</v>
      </c>
      <c r="AA3602" s="49">
        <v>144.40234570000001</v>
      </c>
      <c r="AB3602" s="49">
        <v>1.7927415840000001</v>
      </c>
      <c r="AC3602" s="51">
        <v>0.62276563761027282</v>
      </c>
      <c r="AD3602" s="53">
        <v>73604.45</v>
      </c>
      <c r="AE3602" s="51">
        <v>48.192653105892099</v>
      </c>
      <c r="AF3602" s="51">
        <v>127.75255361308643</v>
      </c>
      <c r="AG3602" s="51">
        <v>23.89362975428778</v>
      </c>
      <c r="AH3602" s="51">
        <v>0.21864224267411503</v>
      </c>
      <c r="AI3602" s="51">
        <v>0.18703054521048898</v>
      </c>
      <c r="AJ3602" s="51">
        <v>4.1908088602794429E-2</v>
      </c>
      <c r="AK3602" s="51">
        <v>116.90710986343564</v>
      </c>
      <c r="AL3602" s="51">
        <v>69.409128092092431</v>
      </c>
      <c r="AM3602" s="51">
        <v>164.40509163477887</v>
      </c>
    </row>
    <row r="3603" spans="1:39">
      <c r="A3603" t="s">
        <v>7349</v>
      </c>
      <c r="B3603">
        <v>8</v>
      </c>
      <c r="C3603" t="s">
        <v>7350</v>
      </c>
      <c r="D3603" t="s">
        <v>6153</v>
      </c>
      <c r="E3603" t="s">
        <v>137</v>
      </c>
      <c r="F3603" t="s">
        <v>138</v>
      </c>
      <c r="G3603" t="s">
        <v>139</v>
      </c>
      <c r="H3603" t="s">
        <v>140</v>
      </c>
      <c r="I3603" t="s">
        <v>10</v>
      </c>
      <c r="J3603" t="s">
        <v>6154</v>
      </c>
      <c r="K3603">
        <v>48</v>
      </c>
      <c r="L3603">
        <v>16204631</v>
      </c>
      <c r="M3603" t="s">
        <v>2145</v>
      </c>
      <c r="N3603">
        <v>599</v>
      </c>
      <c r="O3603">
        <v>3553135.4239333128</v>
      </c>
      <c r="P3603" s="49" t="s">
        <v>33</v>
      </c>
      <c r="Q3603" s="49">
        <v>7360445</v>
      </c>
      <c r="R3603" s="49">
        <v>32.510452999999998</v>
      </c>
      <c r="S3603" s="49">
        <v>52.540310169999998</v>
      </c>
      <c r="T3603" s="49">
        <v>26.195472578768484</v>
      </c>
      <c r="U3603" s="49" t="s">
        <v>2146</v>
      </c>
      <c r="V3603" s="49">
        <v>0.40628822170719731</v>
      </c>
      <c r="W3603" s="49">
        <v>1.4636172159581</v>
      </c>
      <c r="X3603" s="49">
        <v>2.8030328200558698</v>
      </c>
      <c r="Y3603" s="49">
        <v>43.290577316265697</v>
      </c>
      <c r="Z3603" s="49">
        <v>0.42787999999999998</v>
      </c>
      <c r="AA3603" s="49">
        <v>144.40234570000001</v>
      </c>
      <c r="AB3603" s="49">
        <v>1.7927415840000001</v>
      </c>
      <c r="AC3603" s="51">
        <v>0.62276563761027282</v>
      </c>
      <c r="AD3603" s="53">
        <v>73604.45</v>
      </c>
      <c r="AE3603" s="51">
        <v>48.27337781796227</v>
      </c>
      <c r="AF3603" s="51">
        <v>127.96654449016029</v>
      </c>
      <c r="AG3603" s="51">
        <v>23.940366559772382</v>
      </c>
      <c r="AH3603" s="51">
        <v>0.21840559805020324</v>
      </c>
      <c r="AI3603" s="51">
        <v>0.18708301185403364</v>
      </c>
      <c r="AJ3603" s="51">
        <v>4.1908088602794429E-2</v>
      </c>
      <c r="AK3603" s="51">
        <v>116.93990516782904</v>
      </c>
      <c r="AL3603" s="51">
        <v>69.428599050583486</v>
      </c>
      <c r="AM3603" s="51">
        <v>164.45121128507461</v>
      </c>
    </row>
    <row r="3604" spans="1:39">
      <c r="A3604" t="s">
        <v>7351</v>
      </c>
      <c r="B3604">
        <v>8</v>
      </c>
      <c r="C3604" t="s">
        <v>7352</v>
      </c>
      <c r="D3604" t="s">
        <v>6153</v>
      </c>
      <c r="E3604" t="s">
        <v>137</v>
      </c>
      <c r="F3604" t="s">
        <v>138</v>
      </c>
      <c r="G3604" t="s">
        <v>139</v>
      </c>
      <c r="H3604" t="s">
        <v>140</v>
      </c>
      <c r="I3604" t="s">
        <v>10</v>
      </c>
      <c r="J3604" t="s">
        <v>6154</v>
      </c>
      <c r="K3604">
        <v>48</v>
      </c>
      <c r="L3604">
        <v>16204631</v>
      </c>
      <c r="M3604" t="s">
        <v>2145</v>
      </c>
      <c r="N3604">
        <v>600</v>
      </c>
      <c r="O3604">
        <v>3559077.1219666461</v>
      </c>
      <c r="P3604" s="49" t="s">
        <v>33</v>
      </c>
      <c r="Q3604" s="49">
        <v>7360445</v>
      </c>
      <c r="R3604" s="49">
        <v>32.510452999999998</v>
      </c>
      <c r="S3604" s="49">
        <v>52.540310169999998</v>
      </c>
      <c r="T3604" s="49">
        <v>26.195472578768484</v>
      </c>
      <c r="U3604" s="49" t="s">
        <v>2146</v>
      </c>
      <c r="V3604" s="49">
        <v>0.40628822170719731</v>
      </c>
      <c r="W3604" s="49">
        <v>1.4636172159581</v>
      </c>
      <c r="X3604" s="49">
        <v>2.8030328200558698</v>
      </c>
      <c r="Y3604" s="49">
        <v>43.290577316265697</v>
      </c>
      <c r="Z3604" s="49">
        <v>0.42787999999999998</v>
      </c>
      <c r="AA3604" s="49">
        <v>144.40234570000001</v>
      </c>
      <c r="AB3604" s="49">
        <v>1.7927415840000001</v>
      </c>
      <c r="AC3604" s="51">
        <v>0.62276563761027282</v>
      </c>
      <c r="AD3604" s="53">
        <v>73604.45</v>
      </c>
      <c r="AE3604" s="51">
        <v>48.354102530032442</v>
      </c>
      <c r="AF3604" s="51">
        <v>128.18053536723414</v>
      </c>
      <c r="AG3604" s="51">
        <v>23.987052527180289</v>
      </c>
      <c r="AH3604" s="51">
        <v>0.21816802681636799</v>
      </c>
      <c r="AI3604" s="51">
        <v>0.18713490670372035</v>
      </c>
      <c r="AJ3604" s="51">
        <v>4.1908088602794429E-2</v>
      </c>
      <c r="AK3604" s="51">
        <v>116.97234306125893</v>
      </c>
      <c r="AL3604" s="51">
        <v>69.447857809975815</v>
      </c>
      <c r="AM3604" s="51">
        <v>164.49682831254205</v>
      </c>
    </row>
    <row r="3605" spans="1:39">
      <c r="A3605" t="s">
        <v>7353</v>
      </c>
      <c r="B3605">
        <v>8</v>
      </c>
      <c r="C3605" t="s">
        <v>7354</v>
      </c>
      <c r="D3605" t="s">
        <v>6153</v>
      </c>
      <c r="E3605" t="s">
        <v>137</v>
      </c>
      <c r="F3605" t="s">
        <v>138</v>
      </c>
      <c r="G3605" t="s">
        <v>139</v>
      </c>
      <c r="H3605" t="s">
        <v>140</v>
      </c>
      <c r="I3605" t="s">
        <v>10</v>
      </c>
      <c r="J3605" t="s">
        <v>6154</v>
      </c>
      <c r="K3605">
        <v>48</v>
      </c>
      <c r="L3605">
        <v>16204631</v>
      </c>
      <c r="M3605" t="s">
        <v>2145</v>
      </c>
      <c r="N3605">
        <v>601</v>
      </c>
      <c r="O3605">
        <v>3565018.8199999793</v>
      </c>
      <c r="P3605" s="49" t="s">
        <v>33</v>
      </c>
      <c r="Q3605" s="49">
        <v>7360445</v>
      </c>
      <c r="R3605" s="49">
        <v>32.510452999999998</v>
      </c>
      <c r="S3605" s="49">
        <v>52.540310169999998</v>
      </c>
      <c r="T3605" s="49">
        <v>26.195472578768484</v>
      </c>
      <c r="U3605" s="49" t="s">
        <v>2146</v>
      </c>
      <c r="V3605" s="49">
        <v>0.40628822170719731</v>
      </c>
      <c r="W3605" s="49">
        <v>1.4636172159581</v>
      </c>
      <c r="X3605" s="49">
        <v>2.8030328200558698</v>
      </c>
      <c r="Y3605" s="49">
        <v>43.290577316265697</v>
      </c>
      <c r="Z3605" s="49">
        <v>0.42787999999999998</v>
      </c>
      <c r="AA3605" s="49">
        <v>144.40234570000001</v>
      </c>
      <c r="AB3605" s="49">
        <v>1.7927415840000001</v>
      </c>
      <c r="AC3605" s="51">
        <v>0.62276563761027282</v>
      </c>
      <c r="AD3605" s="53">
        <v>73604.45</v>
      </c>
      <c r="AE3605" s="51">
        <v>48.434827242102614</v>
      </c>
      <c r="AF3605" s="51">
        <v>128.39452624430797</v>
      </c>
      <c r="AG3605" s="51">
        <v>24.033687459389551</v>
      </c>
      <c r="AH3605" s="51">
        <v>0.217929534412689</v>
      </c>
      <c r="AI3605" s="51">
        <v>0.18718623108323529</v>
      </c>
      <c r="AJ3605" s="51">
        <v>4.1908088602794429E-2</v>
      </c>
      <c r="AK3605" s="51">
        <v>117.00442437112129</v>
      </c>
      <c r="AL3605" s="51">
        <v>69.466904861504162</v>
      </c>
      <c r="AM3605" s="51">
        <v>164.54194388073844</v>
      </c>
    </row>
    <row r="3606" spans="1:39">
      <c r="A3606" t="s">
        <v>7355</v>
      </c>
      <c r="B3606">
        <v>8</v>
      </c>
      <c r="C3606" t="s">
        <v>7356</v>
      </c>
      <c r="D3606" t="s">
        <v>6153</v>
      </c>
      <c r="E3606" t="s">
        <v>137</v>
      </c>
      <c r="F3606" t="s">
        <v>138</v>
      </c>
      <c r="G3606" t="s">
        <v>139</v>
      </c>
      <c r="H3606" t="s">
        <v>140</v>
      </c>
      <c r="I3606" t="s">
        <v>10</v>
      </c>
      <c r="J3606" t="s">
        <v>6154</v>
      </c>
      <c r="K3606">
        <v>48</v>
      </c>
      <c r="L3606">
        <v>16204631</v>
      </c>
      <c r="M3606" t="s">
        <v>2145</v>
      </c>
      <c r="N3606">
        <v>602</v>
      </c>
      <c r="O3606">
        <v>3570960.5180333126</v>
      </c>
      <c r="P3606" s="49" t="s">
        <v>33</v>
      </c>
      <c r="Q3606" s="49">
        <v>7360445</v>
      </c>
      <c r="R3606" s="49">
        <v>32.510452999999998</v>
      </c>
      <c r="S3606" s="49">
        <v>52.540310169999998</v>
      </c>
      <c r="T3606" s="49">
        <v>26.195472578768484</v>
      </c>
      <c r="U3606" s="49" t="s">
        <v>2146</v>
      </c>
      <c r="V3606" s="49">
        <v>0.40628822170719731</v>
      </c>
      <c r="W3606" s="49">
        <v>1.4636172159581</v>
      </c>
      <c r="X3606" s="49">
        <v>2.8030328200558698</v>
      </c>
      <c r="Y3606" s="49">
        <v>43.290577316265697</v>
      </c>
      <c r="Z3606" s="49">
        <v>0.42787999999999998</v>
      </c>
      <c r="AA3606" s="49">
        <v>144.40234570000001</v>
      </c>
      <c r="AB3606" s="49">
        <v>1.7927415840000001</v>
      </c>
      <c r="AC3606" s="51">
        <v>0.62276563761027282</v>
      </c>
      <c r="AD3606" s="53">
        <v>73604.45</v>
      </c>
      <c r="AE3606" s="51">
        <v>48.515551954172778</v>
      </c>
      <c r="AF3606" s="51">
        <v>128.60851712138182</v>
      </c>
      <c r="AG3606" s="51">
        <v>24.080271160441072</v>
      </c>
      <c r="AH3606" s="51">
        <v>0.2176901262732033</v>
      </c>
      <c r="AI3606" s="51">
        <v>0.18723698631649649</v>
      </c>
      <c r="AJ3606" s="51">
        <v>4.1908088602794429E-2</v>
      </c>
      <c r="AK3606" s="51">
        <v>117.03614992495707</v>
      </c>
      <c r="AL3606" s="51">
        <v>69.48574069648933</v>
      </c>
      <c r="AM3606" s="51">
        <v>164.58655915342484</v>
      </c>
    </row>
    <row r="3607" spans="1:39">
      <c r="A3607" t="s">
        <v>7357</v>
      </c>
      <c r="B3607">
        <v>8</v>
      </c>
      <c r="C3607" t="s">
        <v>7358</v>
      </c>
      <c r="D3607" t="s">
        <v>6153</v>
      </c>
      <c r="E3607" t="s">
        <v>137</v>
      </c>
      <c r="F3607" t="s">
        <v>138</v>
      </c>
      <c r="G3607" t="s">
        <v>139</v>
      </c>
      <c r="H3607" t="s">
        <v>140</v>
      </c>
      <c r="I3607" t="s">
        <v>10</v>
      </c>
      <c r="J3607" t="s">
        <v>6154</v>
      </c>
      <c r="K3607">
        <v>48</v>
      </c>
      <c r="L3607">
        <v>16204631</v>
      </c>
      <c r="M3607" t="s">
        <v>2145</v>
      </c>
      <c r="N3607">
        <v>603</v>
      </c>
      <c r="O3607">
        <v>3576902.2160666459</v>
      </c>
      <c r="P3607" s="49" t="s">
        <v>33</v>
      </c>
      <c r="Q3607" s="49">
        <v>7360445</v>
      </c>
      <c r="R3607" s="49">
        <v>32.510452999999998</v>
      </c>
      <c r="S3607" s="49">
        <v>52.540310169999998</v>
      </c>
      <c r="T3607" s="49">
        <v>26.195472578768484</v>
      </c>
      <c r="U3607" s="49" t="s">
        <v>2146</v>
      </c>
      <c r="V3607" s="49">
        <v>0.40628822170719731</v>
      </c>
      <c r="W3607" s="49">
        <v>1.4636172159581</v>
      </c>
      <c r="X3607" s="49">
        <v>2.8030328200558698</v>
      </c>
      <c r="Y3607" s="49">
        <v>43.290577316265697</v>
      </c>
      <c r="Z3607" s="49">
        <v>0.42787999999999998</v>
      </c>
      <c r="AA3607" s="49">
        <v>144.40234570000001</v>
      </c>
      <c r="AB3607" s="49">
        <v>1.7927415840000001</v>
      </c>
      <c r="AC3607" s="51">
        <v>0.62276563761027282</v>
      </c>
      <c r="AD3607" s="53">
        <v>73604.45</v>
      </c>
      <c r="AE3607" s="51">
        <v>48.59627666624295</v>
      </c>
      <c r="AF3607" s="51">
        <v>128.82250799845565</v>
      </c>
      <c r="AG3607" s="51">
        <v>24.126803435537393</v>
      </c>
      <c r="AH3607" s="51">
        <v>0.21744980782647247</v>
      </c>
      <c r="AI3607" s="51">
        <v>0.18728717372764261</v>
      </c>
      <c r="AJ3607" s="51">
        <v>4.1908088602794429E-2</v>
      </c>
      <c r="AK3607" s="51">
        <v>117.06752055044511</v>
      </c>
      <c r="AL3607" s="51">
        <v>69.504365806333993</v>
      </c>
      <c r="AM3607" s="51">
        <v>164.63067529455626</v>
      </c>
    </row>
    <row r="3608" spans="1:39">
      <c r="A3608" t="s">
        <v>7359</v>
      </c>
      <c r="B3608">
        <v>8</v>
      </c>
      <c r="C3608" t="s">
        <v>7360</v>
      </c>
      <c r="D3608" t="s">
        <v>6153</v>
      </c>
      <c r="E3608" t="s">
        <v>137</v>
      </c>
      <c r="F3608" t="s">
        <v>138</v>
      </c>
      <c r="G3608" t="s">
        <v>139</v>
      </c>
      <c r="H3608" t="s">
        <v>140</v>
      </c>
      <c r="I3608" t="s">
        <v>10</v>
      </c>
      <c r="J3608" t="s">
        <v>6154</v>
      </c>
      <c r="K3608">
        <v>48</v>
      </c>
      <c r="L3608">
        <v>16204631</v>
      </c>
      <c r="M3608" t="s">
        <v>2145</v>
      </c>
      <c r="N3608">
        <v>604</v>
      </c>
      <c r="O3608">
        <v>3582843.9140999792</v>
      </c>
      <c r="P3608" s="49" t="s">
        <v>33</v>
      </c>
      <c r="Q3608" s="49">
        <v>7360445</v>
      </c>
      <c r="R3608" s="49">
        <v>32.510452999999998</v>
      </c>
      <c r="S3608" s="49">
        <v>52.540310169999998</v>
      </c>
      <c r="T3608" s="49">
        <v>26.195472578768484</v>
      </c>
      <c r="U3608" s="49" t="s">
        <v>2146</v>
      </c>
      <c r="V3608" s="49">
        <v>0.40628822170719731</v>
      </c>
      <c r="W3608" s="49">
        <v>1.4636172159581</v>
      </c>
      <c r="X3608" s="49">
        <v>2.8030328200558698</v>
      </c>
      <c r="Y3608" s="49">
        <v>43.290577316265697</v>
      </c>
      <c r="Z3608" s="49">
        <v>0.42787999999999998</v>
      </c>
      <c r="AA3608" s="49">
        <v>144.40234570000001</v>
      </c>
      <c r="AB3608" s="49">
        <v>1.7927415840000001</v>
      </c>
      <c r="AC3608" s="51">
        <v>0.62276563761027282</v>
      </c>
      <c r="AD3608" s="53">
        <v>73604.45</v>
      </c>
      <c r="AE3608" s="51">
        <v>48.677001378313122</v>
      </c>
      <c r="AF3608" s="51">
        <v>129.0364988755295</v>
      </c>
      <c r="AG3608" s="51">
        <v>24.173284091041523</v>
      </c>
      <c r="AH3608" s="51">
        <v>0.21720858449534811</v>
      </c>
      <c r="AI3608" s="51">
        <v>0.1873367946410219</v>
      </c>
      <c r="AJ3608" s="51">
        <v>4.1908088602794429E-2</v>
      </c>
      <c r="AK3608" s="51">
        <v>117.09853707539524</v>
      </c>
      <c r="AL3608" s="51">
        <v>69.522780682518601</v>
      </c>
      <c r="AM3608" s="51">
        <v>164.67429346827188</v>
      </c>
    </row>
    <row r="3609" spans="1:39">
      <c r="A3609" t="s">
        <v>7361</v>
      </c>
      <c r="B3609">
        <v>8</v>
      </c>
      <c r="C3609" t="s">
        <v>7362</v>
      </c>
      <c r="D3609" t="s">
        <v>6153</v>
      </c>
      <c r="E3609" t="s">
        <v>137</v>
      </c>
      <c r="F3609" t="s">
        <v>138</v>
      </c>
      <c r="G3609" t="s">
        <v>139</v>
      </c>
      <c r="H3609" t="s">
        <v>140</v>
      </c>
      <c r="I3609" t="s">
        <v>10</v>
      </c>
      <c r="J3609" t="s">
        <v>6154</v>
      </c>
      <c r="K3609">
        <v>48</v>
      </c>
      <c r="L3609">
        <v>16204631</v>
      </c>
      <c r="M3609" t="s">
        <v>2145</v>
      </c>
      <c r="N3609">
        <v>605</v>
      </c>
      <c r="O3609">
        <v>3588785.6121333125</v>
      </c>
      <c r="P3609" s="49" t="s">
        <v>33</v>
      </c>
      <c r="Q3609" s="49">
        <v>7360445</v>
      </c>
      <c r="R3609" s="49">
        <v>32.510452999999998</v>
      </c>
      <c r="S3609" s="49">
        <v>52.540310169999998</v>
      </c>
      <c r="T3609" s="49">
        <v>26.195472578768484</v>
      </c>
      <c r="U3609" s="49" t="s">
        <v>2146</v>
      </c>
      <c r="V3609" s="49">
        <v>0.40628822170719731</v>
      </c>
      <c r="W3609" s="49">
        <v>1.4636172159581</v>
      </c>
      <c r="X3609" s="49">
        <v>2.8030328200558698</v>
      </c>
      <c r="Y3609" s="49">
        <v>43.290577316265697</v>
      </c>
      <c r="Z3609" s="49">
        <v>0.42787999999999998</v>
      </c>
      <c r="AA3609" s="49">
        <v>144.40234570000001</v>
      </c>
      <c r="AB3609" s="49">
        <v>1.7927415840000001</v>
      </c>
      <c r="AC3609" s="51">
        <v>0.62276563761027282</v>
      </c>
      <c r="AD3609" s="53">
        <v>73604.45</v>
      </c>
      <c r="AE3609" s="51">
        <v>48.757726090383294</v>
      </c>
      <c r="AF3609" s="51">
        <v>129.25048975260336</v>
      </c>
      <c r="AG3609" s="51">
        <v>24.219712934475602</v>
      </c>
      <c r="AH3609" s="51">
        <v>0.21696646169665823</v>
      </c>
      <c r="AI3609" s="51">
        <v>0.18738585038118025</v>
      </c>
      <c r="AJ3609" s="51">
        <v>4.1908088602794429E-2</v>
      </c>
      <c r="AK3609" s="51">
        <v>117.12920032774083</v>
      </c>
      <c r="AL3609" s="51">
        <v>69.540985816596944</v>
      </c>
      <c r="AM3609" s="51">
        <v>164.71741483888474</v>
      </c>
    </row>
    <row r="3610" spans="1:39">
      <c r="A3610" t="s">
        <v>7363</v>
      </c>
      <c r="B3610">
        <v>8</v>
      </c>
      <c r="C3610" t="s">
        <v>7364</v>
      </c>
      <c r="D3610" t="s">
        <v>6153</v>
      </c>
      <c r="E3610" t="s">
        <v>137</v>
      </c>
      <c r="F3610" t="s">
        <v>138</v>
      </c>
      <c r="G3610" t="s">
        <v>139</v>
      </c>
      <c r="H3610" t="s">
        <v>140</v>
      </c>
      <c r="I3610" t="s">
        <v>10</v>
      </c>
      <c r="J3610" t="s">
        <v>6154</v>
      </c>
      <c r="K3610">
        <v>48</v>
      </c>
      <c r="L3610">
        <v>16204631</v>
      </c>
      <c r="M3610" t="s">
        <v>2145</v>
      </c>
      <c r="N3610">
        <v>606</v>
      </c>
      <c r="O3610">
        <v>3594727.3101666458</v>
      </c>
      <c r="P3610" s="49" t="s">
        <v>33</v>
      </c>
      <c r="Q3610" s="49">
        <v>7360445</v>
      </c>
      <c r="R3610" s="49">
        <v>32.510452999999998</v>
      </c>
      <c r="S3610" s="49">
        <v>52.540310169999998</v>
      </c>
      <c r="T3610" s="49">
        <v>26.195472578768484</v>
      </c>
      <c r="U3610" s="49" t="s">
        <v>2146</v>
      </c>
      <c r="V3610" s="49">
        <v>0.40628822170719731</v>
      </c>
      <c r="W3610" s="49">
        <v>1.4636172159581</v>
      </c>
      <c r="X3610" s="49">
        <v>2.8030328200558698</v>
      </c>
      <c r="Y3610" s="49">
        <v>43.290577316265697</v>
      </c>
      <c r="Z3610" s="49">
        <v>0.42787999999999998</v>
      </c>
      <c r="AA3610" s="49">
        <v>144.40234570000001</v>
      </c>
      <c r="AB3610" s="49">
        <v>1.7927415840000001</v>
      </c>
      <c r="AC3610" s="51">
        <v>0.62276563761027282</v>
      </c>
      <c r="AD3610" s="53">
        <v>73604.45</v>
      </c>
      <c r="AE3610" s="51">
        <v>48.838450802453465</v>
      </c>
      <c r="AF3610" s="51">
        <v>129.46448062967721</v>
      </c>
      <c r="AG3610" s="51">
        <v>24.266089774519717</v>
      </c>
      <c r="AH3610" s="51">
        <v>0.21672344484157013</v>
      </c>
      <c r="AI3610" s="51">
        <v>0.1874343422728503</v>
      </c>
      <c r="AJ3610" s="51">
        <v>4.1908088602794429E-2</v>
      </c>
      <c r="AK3610" s="51">
        <v>117.15951113553203</v>
      </c>
      <c r="AL3610" s="51">
        <v>69.558981700192135</v>
      </c>
      <c r="AM3610" s="51">
        <v>164.76004057087192</v>
      </c>
    </row>
    <row r="3611" spans="1:39">
      <c r="A3611" t="s">
        <v>7365</v>
      </c>
      <c r="B3611">
        <v>8</v>
      </c>
      <c r="C3611" t="s">
        <v>7366</v>
      </c>
      <c r="D3611" t="s">
        <v>6153</v>
      </c>
      <c r="E3611" t="s">
        <v>137</v>
      </c>
      <c r="F3611" t="s">
        <v>138</v>
      </c>
      <c r="G3611" t="s">
        <v>139</v>
      </c>
      <c r="H3611" t="s">
        <v>140</v>
      </c>
      <c r="I3611" t="s">
        <v>10</v>
      </c>
      <c r="J3611" t="s">
        <v>6154</v>
      </c>
      <c r="K3611">
        <v>48</v>
      </c>
      <c r="L3611">
        <v>16204631</v>
      </c>
      <c r="M3611" t="s">
        <v>2145</v>
      </c>
      <c r="N3611">
        <v>607</v>
      </c>
      <c r="O3611">
        <v>3600669.0081999791</v>
      </c>
      <c r="P3611" s="49" t="s">
        <v>33</v>
      </c>
      <c r="Q3611" s="49">
        <v>7360445</v>
      </c>
      <c r="R3611" s="49">
        <v>32.510452999999998</v>
      </c>
      <c r="S3611" s="49">
        <v>52.540310169999998</v>
      </c>
      <c r="T3611" s="49">
        <v>26.195472578768484</v>
      </c>
      <c r="U3611" s="49" t="s">
        <v>2146</v>
      </c>
      <c r="V3611" s="49">
        <v>0.40628822170719731</v>
      </c>
      <c r="W3611" s="49">
        <v>1.4636172159581</v>
      </c>
      <c r="X3611" s="49">
        <v>2.8030328200558698</v>
      </c>
      <c r="Y3611" s="49">
        <v>43.290577316265697</v>
      </c>
      <c r="Z3611" s="49">
        <v>0.42787999999999998</v>
      </c>
      <c r="AA3611" s="49">
        <v>144.40234570000001</v>
      </c>
      <c r="AB3611" s="49">
        <v>1.7927415840000001</v>
      </c>
      <c r="AC3611" s="51">
        <v>0.62276563761027282</v>
      </c>
      <c r="AD3611" s="53">
        <v>73604.45</v>
      </c>
      <c r="AE3611" s="51">
        <v>48.919175514523637</v>
      </c>
      <c r="AF3611" s="51">
        <v>129.67847150675104</v>
      </c>
      <c r="AG3611" s="51">
        <v>24.312414421010594</v>
      </c>
      <c r="AH3611" s="51">
        <v>0.21647953933519926</v>
      </c>
      <c r="AI3611" s="51">
        <v>0.18748227164093997</v>
      </c>
      <c r="AJ3611" s="51">
        <v>4.1908088602794429E-2</v>
      </c>
      <c r="AK3611" s="51">
        <v>117.18947032692847</v>
      </c>
      <c r="AL3611" s="51">
        <v>69.576768824992342</v>
      </c>
      <c r="AM3611" s="51">
        <v>164.80217182886463</v>
      </c>
    </row>
    <row r="3612" spans="1:39">
      <c r="A3612" t="s">
        <v>7367</v>
      </c>
      <c r="B3612">
        <v>8</v>
      </c>
      <c r="C3612" t="s">
        <v>7368</v>
      </c>
      <c r="D3612" t="s">
        <v>6153</v>
      </c>
      <c r="E3612" t="s">
        <v>137</v>
      </c>
      <c r="F3612" t="s">
        <v>138</v>
      </c>
      <c r="G3612" t="s">
        <v>139</v>
      </c>
      <c r="H3612" t="s">
        <v>140</v>
      </c>
      <c r="I3612" t="s">
        <v>10</v>
      </c>
      <c r="J3612" t="s">
        <v>6154</v>
      </c>
      <c r="K3612">
        <v>48</v>
      </c>
      <c r="L3612">
        <v>16204631</v>
      </c>
      <c r="M3612" t="s">
        <v>2145</v>
      </c>
      <c r="N3612">
        <v>608</v>
      </c>
      <c r="O3612">
        <v>3606610.7062333124</v>
      </c>
      <c r="P3612" s="49" t="s">
        <v>33</v>
      </c>
      <c r="Q3612" s="49">
        <v>7360445</v>
      </c>
      <c r="R3612" s="49">
        <v>32.510452999999998</v>
      </c>
      <c r="S3612" s="49">
        <v>52.540310169999998</v>
      </c>
      <c r="T3612" s="49">
        <v>26.195472578768484</v>
      </c>
      <c r="U3612" s="49" t="s">
        <v>2146</v>
      </c>
      <c r="V3612" s="49">
        <v>0.40628822170719731</v>
      </c>
      <c r="W3612" s="49">
        <v>1.4636172159581</v>
      </c>
      <c r="X3612" s="49">
        <v>2.8030328200558698</v>
      </c>
      <c r="Y3612" s="49">
        <v>43.290577316265697</v>
      </c>
      <c r="Z3612" s="49">
        <v>0.42787999999999998</v>
      </c>
      <c r="AA3612" s="49">
        <v>144.40234570000001</v>
      </c>
      <c r="AB3612" s="49">
        <v>1.7927415840000001</v>
      </c>
      <c r="AC3612" s="51">
        <v>0.62276563761027282</v>
      </c>
      <c r="AD3612" s="53">
        <v>73604.45</v>
      </c>
      <c r="AE3612" s="51">
        <v>48.999900226593809</v>
      </c>
      <c r="AF3612" s="51">
        <v>129.89246238382489</v>
      </c>
      <c r="AG3612" s="51">
        <v>24.358686684940324</v>
      </c>
      <c r="AH3612" s="51">
        <v>0.21623475057658575</v>
      </c>
      <c r="AI3612" s="51">
        <v>0.18752963981052095</v>
      </c>
      <c r="AJ3612" s="51">
        <v>4.1908088602794429E-2</v>
      </c>
      <c r="AK3612" s="51">
        <v>117.21907873019224</v>
      </c>
      <c r="AL3612" s="51">
        <v>69.594347682746488</v>
      </c>
      <c r="AM3612" s="51">
        <v>164.84380977763803</v>
      </c>
    </row>
    <row r="3613" spans="1:39">
      <c r="A3613" t="s">
        <v>7369</v>
      </c>
      <c r="B3613">
        <v>8</v>
      </c>
      <c r="C3613" t="s">
        <v>7370</v>
      </c>
      <c r="D3613" t="s">
        <v>6153</v>
      </c>
      <c r="E3613" t="s">
        <v>137</v>
      </c>
      <c r="F3613" t="s">
        <v>138</v>
      </c>
      <c r="G3613" t="s">
        <v>139</v>
      </c>
      <c r="H3613" t="s">
        <v>140</v>
      </c>
      <c r="I3613" t="s">
        <v>10</v>
      </c>
      <c r="J3613" t="s">
        <v>6154</v>
      </c>
      <c r="K3613">
        <v>48</v>
      </c>
      <c r="L3613">
        <v>16204631</v>
      </c>
      <c r="M3613" t="s">
        <v>2145</v>
      </c>
      <c r="N3613">
        <v>609</v>
      </c>
      <c r="O3613">
        <v>3612552.4042666457</v>
      </c>
      <c r="P3613" s="49" t="s">
        <v>33</v>
      </c>
      <c r="Q3613" s="49">
        <v>7360445</v>
      </c>
      <c r="R3613" s="49">
        <v>32.510452999999998</v>
      </c>
      <c r="S3613" s="49">
        <v>52.540310169999998</v>
      </c>
      <c r="T3613" s="49">
        <v>26.195472578768484</v>
      </c>
      <c r="U3613" s="49" t="s">
        <v>2146</v>
      </c>
      <c r="V3613" s="49">
        <v>0.40628822170719731</v>
      </c>
      <c r="W3613" s="49">
        <v>1.4636172159581</v>
      </c>
      <c r="X3613" s="49">
        <v>2.8030328200558698</v>
      </c>
      <c r="Y3613" s="49">
        <v>43.290577316265697</v>
      </c>
      <c r="Z3613" s="49">
        <v>0.42787999999999998</v>
      </c>
      <c r="AA3613" s="49">
        <v>144.40234570000001</v>
      </c>
      <c r="AB3613" s="49">
        <v>1.7927415840000001</v>
      </c>
      <c r="AC3613" s="51">
        <v>0.62276563761027282</v>
      </c>
      <c r="AD3613" s="53">
        <v>73604.45</v>
      </c>
      <c r="AE3613" s="51">
        <v>49.080624938663981</v>
      </c>
      <c r="AF3613" s="51">
        <v>130.10645326089875</v>
      </c>
      <c r="AG3613" s="51">
        <v>24.404906378455074</v>
      </c>
      <c r="AH3613" s="51">
        <v>0.21598908395893238</v>
      </c>
      <c r="AI3613" s="51">
        <v>0.18757644810681767</v>
      </c>
      <c r="AJ3613" s="51">
        <v>4.1908088602794429E-2</v>
      </c>
      <c r="AK3613" s="51">
        <v>117.24833717368082</v>
      </c>
      <c r="AL3613" s="51">
        <v>69.611718765260164</v>
      </c>
      <c r="AM3613" s="51">
        <v>164.8849555821015</v>
      </c>
    </row>
    <row r="3614" spans="1:39">
      <c r="A3614" t="s">
        <v>7371</v>
      </c>
      <c r="B3614">
        <v>8</v>
      </c>
      <c r="C3614" t="s">
        <v>7372</v>
      </c>
      <c r="D3614" t="s">
        <v>6153</v>
      </c>
      <c r="E3614" t="s">
        <v>137</v>
      </c>
      <c r="F3614" t="s">
        <v>138</v>
      </c>
      <c r="G3614" t="s">
        <v>139</v>
      </c>
      <c r="H3614" t="s">
        <v>140</v>
      </c>
      <c r="I3614" t="s">
        <v>10</v>
      </c>
      <c r="J3614" t="s">
        <v>6154</v>
      </c>
      <c r="K3614">
        <v>48</v>
      </c>
      <c r="L3614">
        <v>16204631</v>
      </c>
      <c r="M3614" t="s">
        <v>2145</v>
      </c>
      <c r="N3614">
        <v>610</v>
      </c>
      <c r="O3614">
        <v>3618494.102299979</v>
      </c>
      <c r="P3614" s="49" t="s">
        <v>33</v>
      </c>
      <c r="Q3614" s="49">
        <v>7360445</v>
      </c>
      <c r="R3614" s="49">
        <v>32.510452999999998</v>
      </c>
      <c r="S3614" s="49">
        <v>52.540310169999998</v>
      </c>
      <c r="T3614" s="49">
        <v>26.195472578768484</v>
      </c>
      <c r="U3614" s="49" t="s">
        <v>2146</v>
      </c>
      <c r="V3614" s="49">
        <v>0.40628822170719731</v>
      </c>
      <c r="W3614" s="49">
        <v>1.4636172159581</v>
      </c>
      <c r="X3614" s="49">
        <v>2.8030328200558698</v>
      </c>
      <c r="Y3614" s="49">
        <v>43.290577316265697</v>
      </c>
      <c r="Z3614" s="49">
        <v>0.42787999999999998</v>
      </c>
      <c r="AA3614" s="49">
        <v>144.40234570000001</v>
      </c>
      <c r="AB3614" s="49">
        <v>1.7927415840000001</v>
      </c>
      <c r="AC3614" s="51">
        <v>0.62276563761027282</v>
      </c>
      <c r="AD3614" s="53">
        <v>73604.45</v>
      </c>
      <c r="AE3614" s="51">
        <v>49.161349650734145</v>
      </c>
      <c r="AF3614" s="51">
        <v>130.32044413797257</v>
      </c>
      <c r="AG3614" s="51">
        <v>24.451073314853733</v>
      </c>
      <c r="AH3614" s="51">
        <v>0.21574254486901345</v>
      </c>
      <c r="AI3614" s="51">
        <v>0.18762269785519567</v>
      </c>
      <c r="AJ3614" s="51">
        <v>4.1908088602794429E-2</v>
      </c>
      <c r="AK3614" s="51">
        <v>117.27724648583995</v>
      </c>
      <c r="AL3614" s="51">
        <v>69.62888256439139</v>
      </c>
      <c r="AM3614" s="51">
        <v>164.92561040728856</v>
      </c>
    </row>
    <row r="3615" spans="1:39">
      <c r="A3615" t="s">
        <v>7373</v>
      </c>
      <c r="B3615">
        <v>8</v>
      </c>
      <c r="C3615" t="s">
        <v>7374</v>
      </c>
      <c r="D3615" t="s">
        <v>6153</v>
      </c>
      <c r="E3615" t="s">
        <v>137</v>
      </c>
      <c r="F3615" t="s">
        <v>138</v>
      </c>
      <c r="G3615" t="s">
        <v>139</v>
      </c>
      <c r="H3615" t="s">
        <v>140</v>
      </c>
      <c r="I3615" t="s">
        <v>10</v>
      </c>
      <c r="J3615" t="s">
        <v>6154</v>
      </c>
      <c r="K3615">
        <v>48</v>
      </c>
      <c r="L3615">
        <v>16204631</v>
      </c>
      <c r="M3615" t="s">
        <v>2145</v>
      </c>
      <c r="N3615">
        <v>611</v>
      </c>
      <c r="O3615">
        <v>3624435.8003333122</v>
      </c>
      <c r="P3615" s="49" t="s">
        <v>33</v>
      </c>
      <c r="Q3615" s="49">
        <v>7360445</v>
      </c>
      <c r="R3615" s="49">
        <v>32.510452999999998</v>
      </c>
      <c r="S3615" s="49">
        <v>52.540310169999998</v>
      </c>
      <c r="T3615" s="49">
        <v>26.195472578768484</v>
      </c>
      <c r="U3615" s="49" t="s">
        <v>2146</v>
      </c>
      <c r="V3615" s="49">
        <v>0.40628822170719731</v>
      </c>
      <c r="W3615" s="49">
        <v>1.4636172159581</v>
      </c>
      <c r="X3615" s="49">
        <v>2.8030328200558698</v>
      </c>
      <c r="Y3615" s="49">
        <v>43.290577316265697</v>
      </c>
      <c r="Z3615" s="49">
        <v>0.42787999999999998</v>
      </c>
      <c r="AA3615" s="49">
        <v>144.40234570000001</v>
      </c>
      <c r="AB3615" s="49">
        <v>1.7927415840000001</v>
      </c>
      <c r="AC3615" s="51">
        <v>0.62276563761027282</v>
      </c>
      <c r="AD3615" s="53">
        <v>73604.45</v>
      </c>
      <c r="AE3615" s="51">
        <v>49.242074362804317</v>
      </c>
      <c r="AF3615" s="51">
        <v>130.53443501504643</v>
      </c>
      <c r="AG3615" s="51">
        <v>24.497187308586646</v>
      </c>
      <c r="AH3615" s="51">
        <v>0.21549513868760709</v>
      </c>
      <c r="AI3615" s="51">
        <v>0.18766839038115044</v>
      </c>
      <c r="AJ3615" s="51">
        <v>4.1908088602794429E-2</v>
      </c>
      <c r="AK3615" s="51">
        <v>117.30580749519659</v>
      </c>
      <c r="AL3615" s="51">
        <v>69.645839572046356</v>
      </c>
      <c r="AM3615" s="51">
        <v>164.96577541834685</v>
      </c>
    </row>
    <row r="3616" spans="1:39">
      <c r="A3616" t="s">
        <v>7375</v>
      </c>
      <c r="B3616">
        <v>8</v>
      </c>
      <c r="C3616" t="s">
        <v>7376</v>
      </c>
      <c r="D3616" t="s">
        <v>6153</v>
      </c>
      <c r="E3616" t="s">
        <v>137</v>
      </c>
      <c r="F3616" t="s">
        <v>138</v>
      </c>
      <c r="G3616" t="s">
        <v>139</v>
      </c>
      <c r="H3616" t="s">
        <v>140</v>
      </c>
      <c r="I3616" t="s">
        <v>10</v>
      </c>
      <c r="J3616" t="s">
        <v>6154</v>
      </c>
      <c r="K3616">
        <v>48</v>
      </c>
      <c r="L3616">
        <v>16204631</v>
      </c>
      <c r="M3616" t="s">
        <v>2145</v>
      </c>
      <c r="N3616">
        <v>612</v>
      </c>
      <c r="O3616">
        <v>3630377.4983666455</v>
      </c>
      <c r="P3616" s="49" t="s">
        <v>33</v>
      </c>
      <c r="Q3616" s="49">
        <v>7360445</v>
      </c>
      <c r="R3616" s="49">
        <v>32.510452999999998</v>
      </c>
      <c r="S3616" s="49">
        <v>52.540310169999998</v>
      </c>
      <c r="T3616" s="49">
        <v>26.195472578768484</v>
      </c>
      <c r="U3616" s="49" t="s">
        <v>2146</v>
      </c>
      <c r="V3616" s="49">
        <v>0.40628822170719731</v>
      </c>
      <c r="W3616" s="49">
        <v>1.4636172159581</v>
      </c>
      <c r="X3616" s="49">
        <v>2.8030328200558698</v>
      </c>
      <c r="Y3616" s="49">
        <v>43.290577316265697</v>
      </c>
      <c r="Z3616" s="49">
        <v>0.42787999999999998</v>
      </c>
      <c r="AA3616" s="49">
        <v>144.40234570000001</v>
      </c>
      <c r="AB3616" s="49">
        <v>1.7927415840000001</v>
      </c>
      <c r="AC3616" s="51">
        <v>0.62276563761027282</v>
      </c>
      <c r="AD3616" s="53">
        <v>73604.45</v>
      </c>
      <c r="AE3616" s="51">
        <v>49.322799074874489</v>
      </c>
      <c r="AF3616" s="51">
        <v>130.74842589212028</v>
      </c>
      <c r="AG3616" s="51">
        <v>24.543248175254231</v>
      </c>
      <c r="AH3616" s="51">
        <v>0.21524687078920501</v>
      </c>
      <c r="AI3616" s="51">
        <v>0.1877135270102962</v>
      </c>
      <c r="AJ3616" s="51">
        <v>4.1908088602794429E-2</v>
      </c>
      <c r="AK3616" s="51">
        <v>117.33402103035188</v>
      </c>
      <c r="AL3616" s="51">
        <v>69.662590280175323</v>
      </c>
      <c r="AM3616" s="51">
        <v>165.00545178052846</v>
      </c>
    </row>
    <row r="3617" spans="1:39">
      <c r="A3617" t="s">
        <v>7377</v>
      </c>
      <c r="B3617">
        <v>8</v>
      </c>
      <c r="C3617" t="s">
        <v>7378</v>
      </c>
      <c r="D3617" t="s">
        <v>6153</v>
      </c>
      <c r="E3617" t="s">
        <v>137</v>
      </c>
      <c r="F3617" t="s">
        <v>138</v>
      </c>
      <c r="G3617" t="s">
        <v>139</v>
      </c>
      <c r="H3617" t="s">
        <v>140</v>
      </c>
      <c r="I3617" t="s">
        <v>10</v>
      </c>
      <c r="J3617" t="s">
        <v>6154</v>
      </c>
      <c r="K3617">
        <v>48</v>
      </c>
      <c r="L3617">
        <v>16204631</v>
      </c>
      <c r="M3617" t="s">
        <v>2145</v>
      </c>
      <c r="N3617">
        <v>613</v>
      </c>
      <c r="O3617">
        <v>3636319.1963999788</v>
      </c>
      <c r="P3617" s="49" t="s">
        <v>33</v>
      </c>
      <c r="Q3617" s="49">
        <v>7360445</v>
      </c>
      <c r="R3617" s="49">
        <v>32.510452999999998</v>
      </c>
      <c r="S3617" s="49">
        <v>52.540310169999998</v>
      </c>
      <c r="T3617" s="49">
        <v>26.195472578768484</v>
      </c>
      <c r="U3617" s="49" t="s">
        <v>2146</v>
      </c>
      <c r="V3617" s="49">
        <v>0.40628822170719731</v>
      </c>
      <c r="W3617" s="49">
        <v>1.4636172159581</v>
      </c>
      <c r="X3617" s="49">
        <v>2.8030328200558698</v>
      </c>
      <c r="Y3617" s="49">
        <v>43.290577316265697</v>
      </c>
      <c r="Z3617" s="49">
        <v>0.42787999999999998</v>
      </c>
      <c r="AA3617" s="49">
        <v>144.40234570000001</v>
      </c>
      <c r="AB3617" s="49">
        <v>1.7927415840000001</v>
      </c>
      <c r="AC3617" s="51">
        <v>0.62276563761027282</v>
      </c>
      <c r="AD3617" s="53">
        <v>73604.45</v>
      </c>
      <c r="AE3617" s="51">
        <v>49.40352378694466</v>
      </c>
      <c r="AF3617" s="51">
        <v>130.96241676919414</v>
      </c>
      <c r="AG3617" s="51">
        <v>24.589255731605629</v>
      </c>
      <c r="AH3617" s="51">
        <v>0.21499774654187562</v>
      </c>
      <c r="AI3617" s="51">
        <v>0.18775810906835433</v>
      </c>
      <c r="AJ3617" s="51">
        <v>4.1908088602794429E-2</v>
      </c>
      <c r="AK3617" s="51">
        <v>117.36188791997397</v>
      </c>
      <c r="AL3617" s="51">
        <v>69.679135180768341</v>
      </c>
      <c r="AM3617" s="51">
        <v>165.04464065917961</v>
      </c>
    </row>
    <row r="3618" spans="1:39">
      <c r="A3618" t="s">
        <v>7379</v>
      </c>
      <c r="B3618">
        <v>8</v>
      </c>
      <c r="C3618" t="s">
        <v>7380</v>
      </c>
      <c r="D3618" t="s">
        <v>6153</v>
      </c>
      <c r="E3618" t="s">
        <v>137</v>
      </c>
      <c r="F3618" t="s">
        <v>138</v>
      </c>
      <c r="G3618" t="s">
        <v>139</v>
      </c>
      <c r="H3618" t="s">
        <v>140</v>
      </c>
      <c r="I3618" t="s">
        <v>10</v>
      </c>
      <c r="J3618" t="s">
        <v>6154</v>
      </c>
      <c r="K3618">
        <v>48</v>
      </c>
      <c r="L3618">
        <v>16204631</v>
      </c>
      <c r="M3618" t="s">
        <v>2145</v>
      </c>
      <c r="N3618">
        <v>614</v>
      </c>
      <c r="O3618">
        <v>3642260.8944333121</v>
      </c>
      <c r="P3618" s="49" t="s">
        <v>33</v>
      </c>
      <c r="Q3618" s="49">
        <v>7360445</v>
      </c>
      <c r="R3618" s="49">
        <v>32.510452999999998</v>
      </c>
      <c r="S3618" s="49">
        <v>52.540310169999998</v>
      </c>
      <c r="T3618" s="49">
        <v>26.195472578768484</v>
      </c>
      <c r="U3618" s="49" t="s">
        <v>2146</v>
      </c>
      <c r="V3618" s="49">
        <v>0.40628822170719731</v>
      </c>
      <c r="W3618" s="49">
        <v>1.4636172159581</v>
      </c>
      <c r="X3618" s="49">
        <v>2.8030328200558698</v>
      </c>
      <c r="Y3618" s="49">
        <v>43.290577316265697</v>
      </c>
      <c r="Z3618" s="49">
        <v>0.42787999999999998</v>
      </c>
      <c r="AA3618" s="49">
        <v>144.40234570000001</v>
      </c>
      <c r="AB3618" s="49">
        <v>1.7927415840000001</v>
      </c>
      <c r="AC3618" s="51">
        <v>0.62276563761027282</v>
      </c>
      <c r="AD3618" s="53">
        <v>73604.45</v>
      </c>
      <c r="AE3618" s="51">
        <v>49.484248499014832</v>
      </c>
      <c r="AF3618" s="51">
        <v>131.17640764626796</v>
      </c>
      <c r="AG3618" s="51">
        <v>24.635209795537346</v>
      </c>
      <c r="AH3618" s="51">
        <v>0.21474777130738573</v>
      </c>
      <c r="AI3618" s="51">
        <v>0.18780213788114231</v>
      </c>
      <c r="AJ3618" s="51">
        <v>4.1908088602794429E-2</v>
      </c>
      <c r="AK3618" s="51">
        <v>117.38940899279108</v>
      </c>
      <c r="AL3618" s="51">
        <v>69.695474765851117</v>
      </c>
      <c r="AM3618" s="51">
        <v>165.08334321973103</v>
      </c>
    </row>
    <row r="3619" spans="1:39">
      <c r="A3619" t="s">
        <v>7381</v>
      </c>
      <c r="B3619">
        <v>8</v>
      </c>
      <c r="C3619" t="s">
        <v>7382</v>
      </c>
      <c r="D3619" t="s">
        <v>6153</v>
      </c>
      <c r="E3619" t="s">
        <v>137</v>
      </c>
      <c r="F3619" t="s">
        <v>138</v>
      </c>
      <c r="G3619" t="s">
        <v>139</v>
      </c>
      <c r="H3619" t="s">
        <v>140</v>
      </c>
      <c r="I3619" t="s">
        <v>10</v>
      </c>
      <c r="J3619" t="s">
        <v>6154</v>
      </c>
      <c r="K3619">
        <v>48</v>
      </c>
      <c r="L3619">
        <v>16204631</v>
      </c>
      <c r="M3619" t="s">
        <v>2145</v>
      </c>
      <c r="N3619">
        <v>615</v>
      </c>
      <c r="O3619">
        <v>3648202.5924666454</v>
      </c>
      <c r="P3619" s="49" t="s">
        <v>33</v>
      </c>
      <c r="Q3619" s="49">
        <v>7360445</v>
      </c>
      <c r="R3619" s="49">
        <v>32.510452999999998</v>
      </c>
      <c r="S3619" s="49">
        <v>52.540310169999998</v>
      </c>
      <c r="T3619" s="49">
        <v>26.195472578768484</v>
      </c>
      <c r="U3619" s="49" t="s">
        <v>2146</v>
      </c>
      <c r="V3619" s="49">
        <v>0.40628822170719731</v>
      </c>
      <c r="W3619" s="49">
        <v>1.4636172159581</v>
      </c>
      <c r="X3619" s="49">
        <v>2.8030328200558698</v>
      </c>
      <c r="Y3619" s="49">
        <v>43.290577316265697</v>
      </c>
      <c r="Z3619" s="49">
        <v>0.42787999999999998</v>
      </c>
      <c r="AA3619" s="49">
        <v>144.40234570000001</v>
      </c>
      <c r="AB3619" s="49">
        <v>1.7927415840000001</v>
      </c>
      <c r="AC3619" s="51">
        <v>0.62276563761027282</v>
      </c>
      <c r="AD3619" s="53">
        <v>73604.45</v>
      </c>
      <c r="AE3619" s="51">
        <v>49.564973211085004</v>
      </c>
      <c r="AF3619" s="51">
        <v>131.39039852334182</v>
      </c>
      <c r="AG3619" s="51">
        <v>24.681110186091892</v>
      </c>
      <c r="AH3619" s="51">
        <v>0.21449695044104616</v>
      </c>
      <c r="AI3619" s="51">
        <v>0.18784561477456235</v>
      </c>
      <c r="AJ3619" s="51">
        <v>4.1908088602794429E-2</v>
      </c>
      <c r="AK3619" s="51">
        <v>117.41658507758437</v>
      </c>
      <c r="AL3619" s="51">
        <v>69.711609527480775</v>
      </c>
      <c r="AM3619" s="51">
        <v>165.12156062768798</v>
      </c>
    </row>
    <row r="3620" spans="1:39">
      <c r="A3620" t="s">
        <v>7383</v>
      </c>
      <c r="B3620">
        <v>8</v>
      </c>
      <c r="C3620" t="s">
        <v>7384</v>
      </c>
      <c r="D3620" t="s">
        <v>6153</v>
      </c>
      <c r="E3620" t="s">
        <v>137</v>
      </c>
      <c r="F3620" t="s">
        <v>138</v>
      </c>
      <c r="G3620" t="s">
        <v>139</v>
      </c>
      <c r="H3620" t="s">
        <v>140</v>
      </c>
      <c r="I3620" t="s">
        <v>10</v>
      </c>
      <c r="J3620" t="s">
        <v>6154</v>
      </c>
      <c r="K3620">
        <v>48</v>
      </c>
      <c r="L3620">
        <v>16204631</v>
      </c>
      <c r="M3620" t="s">
        <v>2145</v>
      </c>
      <c r="N3620">
        <v>616</v>
      </c>
      <c r="O3620">
        <v>3654144.2904999787</v>
      </c>
      <c r="P3620" s="49" t="s">
        <v>33</v>
      </c>
      <c r="Q3620" s="49">
        <v>7360445</v>
      </c>
      <c r="R3620" s="49">
        <v>32.510452999999998</v>
      </c>
      <c r="S3620" s="49">
        <v>52.540310169999998</v>
      </c>
      <c r="T3620" s="49">
        <v>26.195472578768484</v>
      </c>
      <c r="U3620" s="49" t="s">
        <v>2146</v>
      </c>
      <c r="V3620" s="49">
        <v>0.40628822170719731</v>
      </c>
      <c r="W3620" s="49">
        <v>1.4636172159581</v>
      </c>
      <c r="X3620" s="49">
        <v>2.8030328200558698</v>
      </c>
      <c r="Y3620" s="49">
        <v>43.290577316265697</v>
      </c>
      <c r="Z3620" s="49">
        <v>0.42787999999999998</v>
      </c>
      <c r="AA3620" s="49">
        <v>144.40234570000001</v>
      </c>
      <c r="AB3620" s="49">
        <v>1.7927415840000001</v>
      </c>
      <c r="AC3620" s="51">
        <v>0.62276563761027282</v>
      </c>
      <c r="AD3620" s="53">
        <v>73604.45</v>
      </c>
      <c r="AE3620" s="51">
        <v>49.645697923155176</v>
      </c>
      <c r="AF3620" s="51">
        <v>131.60438940041567</v>
      </c>
      <c r="AG3620" s="51">
        <v>24.726956723456375</v>
      </c>
      <c r="AH3620" s="51">
        <v>0.21424528929174769</v>
      </c>
      <c r="AI3620" s="51">
        <v>0.1878885410745903</v>
      </c>
      <c r="AJ3620" s="51">
        <v>4.1908088602794429E-2</v>
      </c>
      <c r="AK3620" s="51">
        <v>117.44341700318107</v>
      </c>
      <c r="AL3620" s="51">
        <v>69.727539957741811</v>
      </c>
      <c r="AM3620" s="51">
        <v>165.15929404862035</v>
      </c>
    </row>
    <row r="3621" spans="1:39">
      <c r="A3621" t="s">
        <v>7385</v>
      </c>
      <c r="B3621">
        <v>8</v>
      </c>
      <c r="C3621" t="s">
        <v>7386</v>
      </c>
      <c r="D3621" t="s">
        <v>6153</v>
      </c>
      <c r="E3621" t="s">
        <v>137</v>
      </c>
      <c r="F3621" t="s">
        <v>138</v>
      </c>
      <c r="G3621" t="s">
        <v>139</v>
      </c>
      <c r="H3621" t="s">
        <v>140</v>
      </c>
      <c r="I3621" t="s">
        <v>10</v>
      </c>
      <c r="J3621" t="s">
        <v>6154</v>
      </c>
      <c r="K3621">
        <v>48</v>
      </c>
      <c r="L3621">
        <v>16204631</v>
      </c>
      <c r="M3621" t="s">
        <v>2145</v>
      </c>
      <c r="N3621">
        <v>617</v>
      </c>
      <c r="O3621">
        <v>3660085.988533312</v>
      </c>
      <c r="P3621" s="49" t="s">
        <v>33</v>
      </c>
      <c r="Q3621" s="49">
        <v>7360445</v>
      </c>
      <c r="R3621" s="49">
        <v>32.510452999999998</v>
      </c>
      <c r="S3621" s="49">
        <v>52.540310169999998</v>
      </c>
      <c r="T3621" s="49">
        <v>26.195472578768484</v>
      </c>
      <c r="U3621" s="49" t="s">
        <v>2146</v>
      </c>
      <c r="V3621" s="49">
        <v>0.40628822170719731</v>
      </c>
      <c r="W3621" s="49">
        <v>1.4636172159581</v>
      </c>
      <c r="X3621" s="49">
        <v>2.8030328200558698</v>
      </c>
      <c r="Y3621" s="49">
        <v>43.290577316265697</v>
      </c>
      <c r="Z3621" s="49">
        <v>0.42787999999999998</v>
      </c>
      <c r="AA3621" s="49">
        <v>144.40234570000001</v>
      </c>
      <c r="AB3621" s="49">
        <v>1.7927415840000001</v>
      </c>
      <c r="AC3621" s="51">
        <v>0.62276563761027282</v>
      </c>
      <c r="AD3621" s="53">
        <v>73604.45</v>
      </c>
      <c r="AE3621" s="51">
        <v>49.726422635225347</v>
      </c>
      <c r="AF3621" s="51">
        <v>131.81838027748952</v>
      </c>
      <c r="AG3621" s="51">
        <v>24.772749228961043</v>
      </c>
      <c r="AH3621" s="51">
        <v>0.21399279320147682</v>
      </c>
      <c r="AI3621" s="51">
        <v>0.18793091810726381</v>
      </c>
      <c r="AJ3621" s="51">
        <v>4.1908088602794429E-2</v>
      </c>
      <c r="AK3621" s="51">
        <v>117.46990559844701</v>
      </c>
      <c r="AL3621" s="51">
        <v>69.74326654874163</v>
      </c>
      <c r="AM3621" s="51">
        <v>165.19654464815241</v>
      </c>
    </row>
    <row r="3622" spans="1:39">
      <c r="A3622" t="s">
        <v>7387</v>
      </c>
      <c r="B3622">
        <v>8</v>
      </c>
      <c r="C3622" t="s">
        <v>7388</v>
      </c>
      <c r="D3622" t="s">
        <v>6153</v>
      </c>
      <c r="E3622" t="s">
        <v>137</v>
      </c>
      <c r="F3622" t="s">
        <v>138</v>
      </c>
      <c r="G3622" t="s">
        <v>139</v>
      </c>
      <c r="H3622" t="s">
        <v>140</v>
      </c>
      <c r="I3622" t="s">
        <v>10</v>
      </c>
      <c r="J3622" t="s">
        <v>6154</v>
      </c>
      <c r="K3622">
        <v>48</v>
      </c>
      <c r="L3622">
        <v>16204631</v>
      </c>
      <c r="M3622" t="s">
        <v>2145</v>
      </c>
      <c r="N3622">
        <v>618</v>
      </c>
      <c r="O3622">
        <v>3666027.6865666453</v>
      </c>
      <c r="P3622" s="49" t="s">
        <v>33</v>
      </c>
      <c r="Q3622" s="49">
        <v>7360445</v>
      </c>
      <c r="R3622" s="49">
        <v>32.510452999999998</v>
      </c>
      <c r="S3622" s="49">
        <v>52.540310169999998</v>
      </c>
      <c r="T3622" s="49">
        <v>26.195472578768484</v>
      </c>
      <c r="U3622" s="49" t="s">
        <v>2146</v>
      </c>
      <c r="V3622" s="49">
        <v>0.40628822170719731</v>
      </c>
      <c r="W3622" s="49">
        <v>1.4636172159581</v>
      </c>
      <c r="X3622" s="49">
        <v>2.8030328200558698</v>
      </c>
      <c r="Y3622" s="49">
        <v>43.290577316265697</v>
      </c>
      <c r="Z3622" s="49">
        <v>0.42787999999999998</v>
      </c>
      <c r="AA3622" s="49">
        <v>144.40234570000001</v>
      </c>
      <c r="AB3622" s="49">
        <v>1.7927415840000001</v>
      </c>
      <c r="AC3622" s="51">
        <v>0.62276563761027282</v>
      </c>
      <c r="AD3622" s="53">
        <v>73604.45</v>
      </c>
      <c r="AE3622" s="51">
        <v>49.807147347295519</v>
      </c>
      <c r="AF3622" s="51">
        <v>132.03237115456338</v>
      </c>
      <c r="AG3622" s="51">
        <v>24.818487525077966</v>
      </c>
      <c r="AH3622" s="51">
        <v>0.21373946750607248</v>
      </c>
      <c r="AI3622" s="51">
        <v>0.18797274719867194</v>
      </c>
      <c r="AJ3622" s="51">
        <v>4.1908088602794429E-2</v>
      </c>
      <c r="AK3622" s="51">
        <v>117.49605169228016</v>
      </c>
      <c r="AL3622" s="51">
        <v>69.75878979260672</v>
      </c>
      <c r="AM3622" s="51">
        <v>165.23331359195362</v>
      </c>
    </row>
    <row r="3623" spans="1:39">
      <c r="A3623" t="s">
        <v>7389</v>
      </c>
      <c r="B3623">
        <v>8</v>
      </c>
      <c r="C3623" t="s">
        <v>7390</v>
      </c>
      <c r="D3623" t="s">
        <v>6153</v>
      </c>
      <c r="E3623" t="s">
        <v>137</v>
      </c>
      <c r="F3623" t="s">
        <v>138</v>
      </c>
      <c r="G3623" t="s">
        <v>139</v>
      </c>
      <c r="H3623" t="s">
        <v>140</v>
      </c>
      <c r="I3623" t="s">
        <v>10</v>
      </c>
      <c r="J3623" t="s">
        <v>6154</v>
      </c>
      <c r="K3623">
        <v>48</v>
      </c>
      <c r="L3623">
        <v>16204631</v>
      </c>
      <c r="M3623" t="s">
        <v>2145</v>
      </c>
      <c r="N3623">
        <v>619</v>
      </c>
      <c r="O3623">
        <v>3671969.3845999786</v>
      </c>
      <c r="P3623" s="49" t="s">
        <v>33</v>
      </c>
      <c r="Q3623" s="49">
        <v>7360445</v>
      </c>
      <c r="R3623" s="49">
        <v>32.510452999999998</v>
      </c>
      <c r="S3623" s="49">
        <v>52.540310169999998</v>
      </c>
      <c r="T3623" s="49">
        <v>26.195472578768484</v>
      </c>
      <c r="U3623" s="49" t="s">
        <v>2146</v>
      </c>
      <c r="V3623" s="49">
        <v>0.40628822170719731</v>
      </c>
      <c r="W3623" s="49">
        <v>1.4636172159581</v>
      </c>
      <c r="X3623" s="49">
        <v>2.8030328200558698</v>
      </c>
      <c r="Y3623" s="49">
        <v>43.290577316265697</v>
      </c>
      <c r="Z3623" s="49">
        <v>0.42787999999999998</v>
      </c>
      <c r="AA3623" s="49">
        <v>144.40234570000001</v>
      </c>
      <c r="AB3623" s="49">
        <v>1.7927415840000001</v>
      </c>
      <c r="AC3623" s="51">
        <v>0.62276563761027282</v>
      </c>
      <c r="AD3623" s="53">
        <v>73604.45</v>
      </c>
      <c r="AE3623" s="51">
        <v>49.887872059365684</v>
      </c>
      <c r="AF3623" s="51">
        <v>132.2463620316372</v>
      </c>
      <c r="AG3623" s="51">
        <v>24.864171435419514</v>
      </c>
      <c r="AH3623" s="51">
        <v>0.21348531753429625</v>
      </c>
      <c r="AI3623" s="51">
        <v>0.18801402967494316</v>
      </c>
      <c r="AJ3623" s="51">
        <v>4.1908088602794429E-2</v>
      </c>
      <c r="AK3623" s="51">
        <v>117.52185611360312</v>
      </c>
      <c r="AL3623" s="51">
        <v>69.774110181478193</v>
      </c>
      <c r="AM3623" s="51">
        <v>165.26960204572805</v>
      </c>
    </row>
    <row r="3624" spans="1:39">
      <c r="A3624" t="s">
        <v>7391</v>
      </c>
      <c r="B3624">
        <v>8</v>
      </c>
      <c r="C3624" t="s">
        <v>7392</v>
      </c>
      <c r="D3624" t="s">
        <v>6153</v>
      </c>
      <c r="E3624" t="s">
        <v>137</v>
      </c>
      <c r="F3624" t="s">
        <v>138</v>
      </c>
      <c r="G3624" t="s">
        <v>139</v>
      </c>
      <c r="H3624" t="s">
        <v>140</v>
      </c>
      <c r="I3624" t="s">
        <v>10</v>
      </c>
      <c r="J3624" t="s">
        <v>6154</v>
      </c>
      <c r="K3624">
        <v>48</v>
      </c>
      <c r="L3624">
        <v>16204631</v>
      </c>
      <c r="M3624" t="s">
        <v>2145</v>
      </c>
      <c r="N3624">
        <v>620</v>
      </c>
      <c r="O3624">
        <v>3677911.0826333119</v>
      </c>
      <c r="P3624" s="49" t="s">
        <v>33</v>
      </c>
      <c r="Q3624" s="49">
        <v>7360445</v>
      </c>
      <c r="R3624" s="49">
        <v>32.510452999999998</v>
      </c>
      <c r="S3624" s="49">
        <v>52.540310169999998</v>
      </c>
      <c r="T3624" s="49">
        <v>26.195472578768484</v>
      </c>
      <c r="U3624" s="49" t="s">
        <v>2146</v>
      </c>
      <c r="V3624" s="49">
        <v>0.40628822170719731</v>
      </c>
      <c r="W3624" s="49">
        <v>1.4636172159581</v>
      </c>
      <c r="X3624" s="49">
        <v>2.8030328200558698</v>
      </c>
      <c r="Y3624" s="49">
        <v>43.290577316265697</v>
      </c>
      <c r="Z3624" s="49">
        <v>0.42787999999999998</v>
      </c>
      <c r="AA3624" s="49">
        <v>144.40234570000001</v>
      </c>
      <c r="AB3624" s="49">
        <v>1.7927415840000001</v>
      </c>
      <c r="AC3624" s="51">
        <v>0.62276563761027282</v>
      </c>
      <c r="AD3624" s="53">
        <v>73604.45</v>
      </c>
      <c r="AE3624" s="51">
        <v>49.968596771435855</v>
      </c>
      <c r="AF3624" s="51">
        <v>132.46035290871103</v>
      </c>
      <c r="AG3624" s="51">
        <v>24.909800784736991</v>
      </c>
      <c r="AH3624" s="51">
        <v>0.21323034860843285</v>
      </c>
      <c r="AI3624" s="51">
        <v>0.18805476686223474</v>
      </c>
      <c r="AJ3624" s="51">
        <v>4.1908088602794429E-2</v>
      </c>
      <c r="AK3624" s="51">
        <v>117.54731969135649</v>
      </c>
      <c r="AL3624" s="51">
        <v>69.789228207507847</v>
      </c>
      <c r="AM3624" s="51">
        <v>165.30541117520517</v>
      </c>
    </row>
    <row r="3625" spans="1:39">
      <c r="A3625" t="s">
        <v>7393</v>
      </c>
      <c r="B3625">
        <v>8</v>
      </c>
      <c r="C3625" t="s">
        <v>7394</v>
      </c>
      <c r="D3625" t="s">
        <v>6153</v>
      </c>
      <c r="E3625" t="s">
        <v>137</v>
      </c>
      <c r="F3625" t="s">
        <v>138</v>
      </c>
      <c r="G3625" t="s">
        <v>139</v>
      </c>
      <c r="H3625" t="s">
        <v>140</v>
      </c>
      <c r="I3625" t="s">
        <v>10</v>
      </c>
      <c r="J3625" t="s">
        <v>6154</v>
      </c>
      <c r="K3625">
        <v>48</v>
      </c>
      <c r="L3625">
        <v>16204631</v>
      </c>
      <c r="M3625" t="s">
        <v>2145</v>
      </c>
      <c r="N3625">
        <v>621</v>
      </c>
      <c r="O3625">
        <v>3683852.7806666452</v>
      </c>
      <c r="P3625" s="49" t="s">
        <v>33</v>
      </c>
      <c r="Q3625" s="49">
        <v>7360445</v>
      </c>
      <c r="R3625" s="49">
        <v>32.510452999999998</v>
      </c>
      <c r="S3625" s="49">
        <v>52.540310169999998</v>
      </c>
      <c r="T3625" s="49">
        <v>26.195472578768484</v>
      </c>
      <c r="U3625" s="49" t="s">
        <v>2146</v>
      </c>
      <c r="V3625" s="49">
        <v>0.40628822170719731</v>
      </c>
      <c r="W3625" s="49">
        <v>1.4636172159581</v>
      </c>
      <c r="X3625" s="49">
        <v>2.8030328200558698</v>
      </c>
      <c r="Y3625" s="49">
        <v>43.290577316265697</v>
      </c>
      <c r="Z3625" s="49">
        <v>0.42787999999999998</v>
      </c>
      <c r="AA3625" s="49">
        <v>144.40234570000001</v>
      </c>
      <c r="AB3625" s="49">
        <v>1.7927415840000001</v>
      </c>
      <c r="AC3625" s="51">
        <v>0.62276563761027282</v>
      </c>
      <c r="AD3625" s="53">
        <v>73604.45</v>
      </c>
      <c r="AE3625" s="51">
        <v>50.049321483506027</v>
      </c>
      <c r="AF3625" s="51">
        <v>132.67434378578488</v>
      </c>
      <c r="AG3625" s="51">
        <v>24.955375398919109</v>
      </c>
      <c r="AH3625" s="51">
        <v>0.21297456604371795</v>
      </c>
      <c r="AI3625" s="51">
        <v>0.188094960086721</v>
      </c>
      <c r="AJ3625" s="51">
        <v>4.1908088602794429E-2</v>
      </c>
      <c r="AK3625" s="51">
        <v>117.57244325449156</v>
      </c>
      <c r="AL3625" s="51">
        <v>69.804144362853819</v>
      </c>
      <c r="AM3625" s="51">
        <v>165.34074214612932</v>
      </c>
    </row>
    <row r="3626" spans="1:39">
      <c r="A3626" t="s">
        <v>7395</v>
      </c>
      <c r="B3626">
        <v>8</v>
      </c>
      <c r="C3626" t="s">
        <v>7396</v>
      </c>
      <c r="D3626" t="s">
        <v>6153</v>
      </c>
      <c r="E3626" t="s">
        <v>137</v>
      </c>
      <c r="F3626" t="s">
        <v>138</v>
      </c>
      <c r="G3626" t="s">
        <v>139</v>
      </c>
      <c r="H3626" t="s">
        <v>140</v>
      </c>
      <c r="I3626" t="s">
        <v>10</v>
      </c>
      <c r="J3626" t="s">
        <v>6154</v>
      </c>
      <c r="K3626">
        <v>48</v>
      </c>
      <c r="L3626">
        <v>16204631</v>
      </c>
      <c r="M3626" t="s">
        <v>2145</v>
      </c>
      <c r="N3626">
        <v>622</v>
      </c>
      <c r="O3626">
        <v>3689794.4786999784</v>
      </c>
      <c r="P3626" s="49" t="s">
        <v>33</v>
      </c>
      <c r="Q3626" s="49">
        <v>7360445</v>
      </c>
      <c r="R3626" s="49">
        <v>32.510452999999998</v>
      </c>
      <c r="S3626" s="49">
        <v>52.540310169999998</v>
      </c>
      <c r="T3626" s="49">
        <v>26.195472578768484</v>
      </c>
      <c r="U3626" s="49" t="s">
        <v>2146</v>
      </c>
      <c r="V3626" s="49">
        <v>0.40628822170719731</v>
      </c>
      <c r="W3626" s="49">
        <v>1.4636172159581</v>
      </c>
      <c r="X3626" s="49">
        <v>2.8030328200558698</v>
      </c>
      <c r="Y3626" s="49">
        <v>43.290577316265697</v>
      </c>
      <c r="Z3626" s="49">
        <v>0.42787999999999998</v>
      </c>
      <c r="AA3626" s="49">
        <v>144.40234570000001</v>
      </c>
      <c r="AB3626" s="49">
        <v>1.7927415840000001</v>
      </c>
      <c r="AC3626" s="51">
        <v>0.62276563761027282</v>
      </c>
      <c r="AD3626" s="53">
        <v>73604.45</v>
      </c>
      <c r="AE3626" s="51">
        <v>50.130046195576199</v>
      </c>
      <c r="AF3626" s="51">
        <v>132.88833466285874</v>
      </c>
      <c r="AG3626" s="51">
        <v>25.00089510499053</v>
      </c>
      <c r="AH3626" s="51">
        <v>0.21271797514858723</v>
      </c>
      <c r="AI3626" s="51">
        <v>0.18813461067458231</v>
      </c>
      <c r="AJ3626" s="51">
        <v>4.1908088602794429E-2</v>
      </c>
      <c r="AK3626" s="51">
        <v>117.59722763196335</v>
      </c>
      <c r="AL3626" s="51">
        <v>69.818859139676476</v>
      </c>
      <c r="AM3626" s="51">
        <v>165.37559612425025</v>
      </c>
    </row>
    <row r="3627" spans="1:39">
      <c r="A3627" t="s">
        <v>7397</v>
      </c>
      <c r="B3627">
        <v>8</v>
      </c>
      <c r="C3627" t="s">
        <v>7398</v>
      </c>
      <c r="D3627" t="s">
        <v>6153</v>
      </c>
      <c r="E3627" t="s">
        <v>137</v>
      </c>
      <c r="F3627" t="s">
        <v>138</v>
      </c>
      <c r="G3627" t="s">
        <v>139</v>
      </c>
      <c r="H3627" t="s">
        <v>140</v>
      </c>
      <c r="I3627" t="s">
        <v>10</v>
      </c>
      <c r="J3627" t="s">
        <v>6154</v>
      </c>
      <c r="K3627">
        <v>48</v>
      </c>
      <c r="L3627">
        <v>16204631</v>
      </c>
      <c r="M3627" t="s">
        <v>2145</v>
      </c>
      <c r="N3627">
        <v>623</v>
      </c>
      <c r="O3627">
        <v>3695736.1767333117</v>
      </c>
      <c r="P3627" s="49" t="s">
        <v>33</v>
      </c>
      <c r="Q3627" s="49">
        <v>7360445</v>
      </c>
      <c r="R3627" s="49">
        <v>32.510452999999998</v>
      </c>
      <c r="S3627" s="49">
        <v>52.540310169999998</v>
      </c>
      <c r="T3627" s="49">
        <v>26.195472578768484</v>
      </c>
      <c r="U3627" s="49" t="s">
        <v>2146</v>
      </c>
      <c r="V3627" s="49">
        <v>0.40628822170719731</v>
      </c>
      <c r="W3627" s="49">
        <v>1.4636172159581</v>
      </c>
      <c r="X3627" s="49">
        <v>2.8030328200558698</v>
      </c>
      <c r="Y3627" s="49">
        <v>43.290577316265697</v>
      </c>
      <c r="Z3627" s="49">
        <v>0.42787999999999998</v>
      </c>
      <c r="AA3627" s="49">
        <v>144.40234570000001</v>
      </c>
      <c r="AB3627" s="49">
        <v>1.7927415840000001</v>
      </c>
      <c r="AC3627" s="51">
        <v>0.62276563761027282</v>
      </c>
      <c r="AD3627" s="53">
        <v>73604.45</v>
      </c>
      <c r="AE3627" s="51">
        <v>50.210770907646371</v>
      </c>
      <c r="AF3627" s="51">
        <v>133.10232553993259</v>
      </c>
      <c r="AG3627" s="51">
        <v>25.046359731110439</v>
      </c>
      <c r="AH3627" s="51">
        <v>0.21246058122476699</v>
      </c>
      <c r="AI3627" s="51">
        <v>0.18817371995199419</v>
      </c>
      <c r="AJ3627" s="51">
        <v>4.1908088602794429E-2</v>
      </c>
      <c r="AK3627" s="51">
        <v>117.62167365272389</v>
      </c>
      <c r="AL3627" s="51">
        <v>69.833373030134396</v>
      </c>
      <c r="AM3627" s="51">
        <v>165.4099742753134</v>
      </c>
    </row>
    <row r="3628" spans="1:39">
      <c r="A3628" t="s">
        <v>7399</v>
      </c>
      <c r="B3628">
        <v>8</v>
      </c>
      <c r="C3628" t="s">
        <v>7400</v>
      </c>
      <c r="D3628" t="s">
        <v>6153</v>
      </c>
      <c r="E3628" t="s">
        <v>137</v>
      </c>
      <c r="F3628" t="s">
        <v>138</v>
      </c>
      <c r="G3628" t="s">
        <v>139</v>
      </c>
      <c r="H3628" t="s">
        <v>140</v>
      </c>
      <c r="I3628" t="s">
        <v>10</v>
      </c>
      <c r="J3628" t="s">
        <v>6154</v>
      </c>
      <c r="K3628">
        <v>48</v>
      </c>
      <c r="L3628">
        <v>16204631</v>
      </c>
      <c r="M3628" t="s">
        <v>2145</v>
      </c>
      <c r="N3628">
        <v>624</v>
      </c>
      <c r="O3628">
        <v>3701677.874766645</v>
      </c>
      <c r="P3628" s="49" t="s">
        <v>33</v>
      </c>
      <c r="Q3628" s="49">
        <v>7360445</v>
      </c>
      <c r="R3628" s="49">
        <v>32.510452999999998</v>
      </c>
      <c r="S3628" s="49">
        <v>52.540310169999998</v>
      </c>
      <c r="T3628" s="49">
        <v>26.195472578768484</v>
      </c>
      <c r="U3628" s="49" t="s">
        <v>2146</v>
      </c>
      <c r="V3628" s="49">
        <v>0.40628822170719731</v>
      </c>
      <c r="W3628" s="49">
        <v>1.4636172159581</v>
      </c>
      <c r="X3628" s="49">
        <v>2.8030328200558698</v>
      </c>
      <c r="Y3628" s="49">
        <v>43.290577316265697</v>
      </c>
      <c r="Z3628" s="49">
        <v>0.42787999999999998</v>
      </c>
      <c r="AA3628" s="49">
        <v>144.40234570000001</v>
      </c>
      <c r="AB3628" s="49">
        <v>1.7927415840000001</v>
      </c>
      <c r="AC3628" s="51">
        <v>0.62276563761027282</v>
      </c>
      <c r="AD3628" s="53">
        <v>73604.45</v>
      </c>
      <c r="AE3628" s="51">
        <v>50.291495619716542</v>
      </c>
      <c r="AF3628" s="51">
        <v>133.31631641700645</v>
      </c>
      <c r="AG3628" s="51">
        <v>25.091769106570968</v>
      </c>
      <c r="AH3628" s="51">
        <v>0.21220238956662402</v>
      </c>
      <c r="AI3628" s="51">
        <v>0.18821228924511557</v>
      </c>
      <c r="AJ3628" s="51">
        <v>4.1908088602794429E-2</v>
      </c>
      <c r="AK3628" s="51">
        <v>117.64578214571482</v>
      </c>
      <c r="AL3628" s="51">
        <v>69.847686526380002</v>
      </c>
      <c r="AM3628" s="51">
        <v>165.44387776504965</v>
      </c>
    </row>
    <row r="3629" spans="1:39">
      <c r="A3629" t="s">
        <v>7401</v>
      </c>
      <c r="B3629">
        <v>8</v>
      </c>
      <c r="C3629" t="s">
        <v>7402</v>
      </c>
      <c r="D3629" t="s">
        <v>6153</v>
      </c>
      <c r="E3629" t="s">
        <v>137</v>
      </c>
      <c r="F3629" t="s">
        <v>138</v>
      </c>
      <c r="G3629" t="s">
        <v>139</v>
      </c>
      <c r="H3629" t="s">
        <v>140</v>
      </c>
      <c r="I3629" t="s">
        <v>10</v>
      </c>
      <c r="J3629" t="s">
        <v>6154</v>
      </c>
      <c r="K3629">
        <v>48</v>
      </c>
      <c r="L3629">
        <v>16204631</v>
      </c>
      <c r="M3629" t="s">
        <v>2145</v>
      </c>
      <c r="N3629">
        <v>625</v>
      </c>
      <c r="O3629">
        <v>3707619.5727999783</v>
      </c>
      <c r="P3629" s="49" t="s">
        <v>33</v>
      </c>
      <c r="Q3629" s="49">
        <v>7360445</v>
      </c>
      <c r="R3629" s="49">
        <v>32.510452999999998</v>
      </c>
      <c r="S3629" s="49">
        <v>52.540310169999998</v>
      </c>
      <c r="T3629" s="49">
        <v>26.195472578768484</v>
      </c>
      <c r="U3629" s="49" t="s">
        <v>2146</v>
      </c>
      <c r="V3629" s="49">
        <v>0.40628822170719731</v>
      </c>
      <c r="W3629" s="49">
        <v>1.4636172159581</v>
      </c>
      <c r="X3629" s="49">
        <v>2.8030328200558698</v>
      </c>
      <c r="Y3629" s="49">
        <v>43.290577316265697</v>
      </c>
      <c r="Z3629" s="49">
        <v>0.42787999999999998</v>
      </c>
      <c r="AA3629" s="49">
        <v>144.40234570000001</v>
      </c>
      <c r="AB3629" s="49">
        <v>1.7927415840000001</v>
      </c>
      <c r="AC3629" s="51">
        <v>0.62276563761027282</v>
      </c>
      <c r="AD3629" s="53">
        <v>73604.45</v>
      </c>
      <c r="AE3629" s="51">
        <v>50.372220331786714</v>
      </c>
      <c r="AF3629" s="51">
        <v>133.53030729408027</v>
      </c>
      <c r="AG3629" s="51">
        <v>25.137123061795752</v>
      </c>
      <c r="AH3629" s="51">
        <v>0.21194340546179607</v>
      </c>
      <c r="AI3629" s="51">
        <v>0.1882503198800782</v>
      </c>
      <c r="AJ3629" s="51">
        <v>4.1908088602794429E-2</v>
      </c>
      <c r="AK3629" s="51">
        <v>117.66955393986079</v>
      </c>
      <c r="AL3629" s="51">
        <v>69.861800120555614</v>
      </c>
      <c r="AM3629" s="51">
        <v>165.47730775916597</v>
      </c>
    </row>
    <row r="3630" spans="1:39">
      <c r="A3630" t="s">
        <v>7403</v>
      </c>
      <c r="B3630">
        <v>8</v>
      </c>
      <c r="C3630" t="s">
        <v>7404</v>
      </c>
      <c r="D3630" t="s">
        <v>6153</v>
      </c>
      <c r="E3630" t="s">
        <v>137</v>
      </c>
      <c r="F3630" t="s">
        <v>138</v>
      </c>
      <c r="G3630" t="s">
        <v>139</v>
      </c>
      <c r="H3630" t="s">
        <v>140</v>
      </c>
      <c r="I3630" t="s">
        <v>10</v>
      </c>
      <c r="J3630" t="s">
        <v>6154</v>
      </c>
      <c r="K3630">
        <v>48</v>
      </c>
      <c r="L3630">
        <v>16204631</v>
      </c>
      <c r="M3630" t="s">
        <v>2145</v>
      </c>
      <c r="N3630">
        <v>626</v>
      </c>
      <c r="O3630">
        <v>3713561.2708333116</v>
      </c>
      <c r="P3630" s="49" t="s">
        <v>33</v>
      </c>
      <c r="Q3630" s="49">
        <v>7360445</v>
      </c>
      <c r="R3630" s="49">
        <v>32.510452999999998</v>
      </c>
      <c r="S3630" s="49">
        <v>52.540310169999998</v>
      </c>
      <c r="T3630" s="49">
        <v>26.195472578768484</v>
      </c>
      <c r="U3630" s="49" t="s">
        <v>2146</v>
      </c>
      <c r="V3630" s="49">
        <v>0.40628822170719731</v>
      </c>
      <c r="W3630" s="49">
        <v>1.4636172159581</v>
      </c>
      <c r="X3630" s="49">
        <v>2.8030328200558698</v>
      </c>
      <c r="Y3630" s="49">
        <v>43.290577316265697</v>
      </c>
      <c r="Z3630" s="49">
        <v>0.42787999999999998</v>
      </c>
      <c r="AA3630" s="49">
        <v>144.40234570000001</v>
      </c>
      <c r="AB3630" s="49">
        <v>1.7927415840000001</v>
      </c>
      <c r="AC3630" s="51">
        <v>0.62276563761027282</v>
      </c>
      <c r="AD3630" s="53">
        <v>73604.45</v>
      </c>
      <c r="AE3630" s="51">
        <v>50.452945043856886</v>
      </c>
      <c r="AF3630" s="51">
        <v>133.74429817115413</v>
      </c>
      <c r="AG3630" s="51">
        <v>25.182421428338383</v>
      </c>
      <c r="AH3630" s="51">
        <v>0.21168363419061967</v>
      </c>
      <c r="AI3630" s="51">
        <v>0.18828781318297508</v>
      </c>
      <c r="AJ3630" s="51">
        <v>4.1908088602794429E-2</v>
      </c>
      <c r="AK3630" s="51">
        <v>117.69298986406223</v>
      </c>
      <c r="AL3630" s="51">
        <v>69.875714304789199</v>
      </c>
      <c r="AM3630" s="51">
        <v>165.51026542333528</v>
      </c>
    </row>
    <row r="3631" spans="1:39">
      <c r="A3631" t="s">
        <v>7405</v>
      </c>
      <c r="B3631">
        <v>8</v>
      </c>
      <c r="C3631" t="s">
        <v>7406</v>
      </c>
      <c r="D3631" t="s">
        <v>6153</v>
      </c>
      <c r="E3631" t="s">
        <v>137</v>
      </c>
      <c r="F3631" t="s">
        <v>138</v>
      </c>
      <c r="G3631" t="s">
        <v>139</v>
      </c>
      <c r="H3631" t="s">
        <v>140</v>
      </c>
      <c r="I3631" t="s">
        <v>10</v>
      </c>
      <c r="J3631" t="s">
        <v>6154</v>
      </c>
      <c r="K3631">
        <v>48</v>
      </c>
      <c r="L3631">
        <v>16204631</v>
      </c>
      <c r="M3631" t="s">
        <v>2145</v>
      </c>
      <c r="N3631">
        <v>627</v>
      </c>
      <c r="O3631">
        <v>3719502.9688666449</v>
      </c>
      <c r="P3631" s="49" t="s">
        <v>33</v>
      </c>
      <c r="Q3631" s="49">
        <v>7360445</v>
      </c>
      <c r="R3631" s="49">
        <v>32.510452999999998</v>
      </c>
      <c r="S3631" s="49">
        <v>52.540310169999998</v>
      </c>
      <c r="T3631" s="49">
        <v>26.195472578768484</v>
      </c>
      <c r="U3631" s="49" t="s">
        <v>2146</v>
      </c>
      <c r="V3631" s="49">
        <v>0.40628822170719731</v>
      </c>
      <c r="W3631" s="49">
        <v>1.4636172159581</v>
      </c>
      <c r="X3631" s="49">
        <v>2.8030328200558698</v>
      </c>
      <c r="Y3631" s="49">
        <v>43.290577316265697</v>
      </c>
      <c r="Z3631" s="49">
        <v>0.42787999999999998</v>
      </c>
      <c r="AA3631" s="49">
        <v>144.40234570000001</v>
      </c>
      <c r="AB3631" s="49">
        <v>1.7927415840000001</v>
      </c>
      <c r="AC3631" s="51">
        <v>0.62276563761027282</v>
      </c>
      <c r="AD3631" s="53">
        <v>73604.45</v>
      </c>
      <c r="AE3631" s="51">
        <v>50.53366975592705</v>
      </c>
      <c r="AF3631" s="51">
        <v>133.95828904822795</v>
      </c>
      <c r="AG3631" s="51">
        <v>25.227664038880867</v>
      </c>
      <c r="AH3631" s="51">
        <v>0.21142308102637306</v>
      </c>
      <c r="AI3631" s="51">
        <v>0.1883247704798495</v>
      </c>
      <c r="AJ3631" s="51">
        <v>4.1908088602794429E-2</v>
      </c>
      <c r="AK3631" s="51">
        <v>117.71609074718852</v>
      </c>
      <c r="AL3631" s="51">
        <v>69.889429571190234</v>
      </c>
      <c r="AM3631" s="51">
        <v>165.54275192318681</v>
      </c>
    </row>
    <row r="3632" spans="1:39">
      <c r="A3632" t="s">
        <v>7407</v>
      </c>
      <c r="B3632">
        <v>8</v>
      </c>
      <c r="C3632" t="s">
        <v>7408</v>
      </c>
      <c r="D3632" t="s">
        <v>6153</v>
      </c>
      <c r="E3632" t="s">
        <v>137</v>
      </c>
      <c r="F3632" t="s">
        <v>138</v>
      </c>
      <c r="G3632" t="s">
        <v>139</v>
      </c>
      <c r="H3632" t="s">
        <v>140</v>
      </c>
      <c r="I3632" t="s">
        <v>10</v>
      </c>
      <c r="J3632" t="s">
        <v>6154</v>
      </c>
      <c r="K3632">
        <v>48</v>
      </c>
      <c r="L3632">
        <v>16204631</v>
      </c>
      <c r="M3632" t="s">
        <v>2145</v>
      </c>
      <c r="N3632">
        <v>628</v>
      </c>
      <c r="O3632">
        <v>3725444.6668999782</v>
      </c>
      <c r="P3632" s="49" t="s">
        <v>33</v>
      </c>
      <c r="Q3632" s="49">
        <v>7360445</v>
      </c>
      <c r="R3632" s="49">
        <v>32.510452999999998</v>
      </c>
      <c r="S3632" s="49">
        <v>52.540310169999998</v>
      </c>
      <c r="T3632" s="49">
        <v>26.195472578768484</v>
      </c>
      <c r="U3632" s="49" t="s">
        <v>2146</v>
      </c>
      <c r="V3632" s="49">
        <v>0.40628822170719731</v>
      </c>
      <c r="W3632" s="49">
        <v>1.4636172159581</v>
      </c>
      <c r="X3632" s="49">
        <v>2.8030328200558698</v>
      </c>
      <c r="Y3632" s="49">
        <v>43.290577316265697</v>
      </c>
      <c r="Z3632" s="49">
        <v>0.42787999999999998</v>
      </c>
      <c r="AA3632" s="49">
        <v>144.40234570000001</v>
      </c>
      <c r="AB3632" s="49">
        <v>1.7927415840000001</v>
      </c>
      <c r="AC3632" s="51">
        <v>0.62276563761027282</v>
      </c>
      <c r="AD3632" s="53">
        <v>73604.45</v>
      </c>
      <c r="AE3632" s="51">
        <v>50.614394467997222</v>
      </c>
      <c r="AF3632" s="51">
        <v>134.17227992530181</v>
      </c>
      <c r="AG3632" s="51">
        <v>25.2728507272321</v>
      </c>
      <c r="AH3632" s="51">
        <v>0.21116175123502046</v>
      </c>
      <c r="AI3632" s="51">
        <v>0.18836119309668392</v>
      </c>
      <c r="AJ3632" s="51">
        <v>4.1908088602794429E-2</v>
      </c>
      <c r="AK3632" s="51">
        <v>117.73885741807099</v>
      </c>
      <c r="AL3632" s="51">
        <v>69.902946411845676</v>
      </c>
      <c r="AM3632" s="51">
        <v>165.57476842429634</v>
      </c>
    </row>
    <row r="3633" spans="1:39">
      <c r="A3633" t="s">
        <v>7409</v>
      </c>
      <c r="B3633">
        <v>8</v>
      </c>
      <c r="C3633" t="s">
        <v>7410</v>
      </c>
      <c r="D3633" t="s">
        <v>6153</v>
      </c>
      <c r="E3633" t="s">
        <v>137</v>
      </c>
      <c r="F3633" t="s">
        <v>138</v>
      </c>
      <c r="G3633" t="s">
        <v>139</v>
      </c>
      <c r="H3633" t="s">
        <v>140</v>
      </c>
      <c r="I3633" t="s">
        <v>10</v>
      </c>
      <c r="J3633" t="s">
        <v>6154</v>
      </c>
      <c r="K3633">
        <v>48</v>
      </c>
      <c r="L3633">
        <v>16204631</v>
      </c>
      <c r="M3633" t="s">
        <v>2145</v>
      </c>
      <c r="N3633">
        <v>629</v>
      </c>
      <c r="O3633">
        <v>3731386.3649333115</v>
      </c>
      <c r="P3633" s="49" t="s">
        <v>33</v>
      </c>
      <c r="Q3633" s="49">
        <v>7360445</v>
      </c>
      <c r="R3633" s="49">
        <v>32.510452999999998</v>
      </c>
      <c r="S3633" s="49">
        <v>52.540310169999998</v>
      </c>
      <c r="T3633" s="49">
        <v>26.195472578768484</v>
      </c>
      <c r="U3633" s="49" t="s">
        <v>2146</v>
      </c>
      <c r="V3633" s="49">
        <v>0.40628822170719731</v>
      </c>
      <c r="W3633" s="49">
        <v>1.4636172159581</v>
      </c>
      <c r="X3633" s="49">
        <v>2.8030328200558698</v>
      </c>
      <c r="Y3633" s="49">
        <v>43.290577316265697</v>
      </c>
      <c r="Z3633" s="49">
        <v>0.42787999999999998</v>
      </c>
      <c r="AA3633" s="49">
        <v>144.40234570000001</v>
      </c>
      <c r="AB3633" s="49">
        <v>1.7927415840000001</v>
      </c>
      <c r="AC3633" s="51">
        <v>0.62276563761027282</v>
      </c>
      <c r="AD3633" s="53">
        <v>73604.45</v>
      </c>
      <c r="AE3633" s="51">
        <v>50.695119180067394</v>
      </c>
      <c r="AF3633" s="51">
        <v>134.38627080237566</v>
      </c>
      <c r="AG3633" s="51">
        <v>25.317981328326297</v>
      </c>
      <c r="AH3633" s="51">
        <v>0.21089965007536804</v>
      </c>
      <c r="AI3633" s="51">
        <v>0.18839708235938882</v>
      </c>
      <c r="AJ3633" s="51">
        <v>4.1908088602794429E-2</v>
      </c>
      <c r="AK3633" s="51">
        <v>117.76129070549598</v>
      </c>
      <c r="AL3633" s="51">
        <v>69.916265318815718</v>
      </c>
      <c r="AM3633" s="51">
        <v>165.60631609217626</v>
      </c>
    </row>
    <row r="3634" spans="1:39">
      <c r="A3634" t="s">
        <v>7411</v>
      </c>
      <c r="B3634">
        <v>8</v>
      </c>
      <c r="C3634" t="s">
        <v>7412</v>
      </c>
      <c r="D3634" t="s">
        <v>6153</v>
      </c>
      <c r="E3634" t="s">
        <v>137</v>
      </c>
      <c r="F3634" t="s">
        <v>138</v>
      </c>
      <c r="G3634" t="s">
        <v>139</v>
      </c>
      <c r="H3634" t="s">
        <v>140</v>
      </c>
      <c r="I3634" t="s">
        <v>10</v>
      </c>
      <c r="J3634" t="s">
        <v>6154</v>
      </c>
      <c r="K3634">
        <v>48</v>
      </c>
      <c r="L3634">
        <v>16204631</v>
      </c>
      <c r="M3634" t="s">
        <v>2145</v>
      </c>
      <c r="N3634">
        <v>630</v>
      </c>
      <c r="O3634">
        <v>3737328.0629666448</v>
      </c>
      <c r="P3634" s="49" t="s">
        <v>33</v>
      </c>
      <c r="Q3634" s="49">
        <v>7360445</v>
      </c>
      <c r="R3634" s="49">
        <v>32.510452999999998</v>
      </c>
      <c r="S3634" s="49">
        <v>52.540310169999998</v>
      </c>
      <c r="T3634" s="49">
        <v>26.195472578768484</v>
      </c>
      <c r="U3634" s="49" t="s">
        <v>2146</v>
      </c>
      <c r="V3634" s="49">
        <v>0.40628822170719731</v>
      </c>
      <c r="W3634" s="49">
        <v>1.4636172159581</v>
      </c>
      <c r="X3634" s="49">
        <v>2.8030328200558698</v>
      </c>
      <c r="Y3634" s="49">
        <v>43.290577316265697</v>
      </c>
      <c r="Z3634" s="49">
        <v>0.42787999999999998</v>
      </c>
      <c r="AA3634" s="49">
        <v>144.40234570000001</v>
      </c>
      <c r="AB3634" s="49">
        <v>1.7927415840000001</v>
      </c>
      <c r="AC3634" s="51">
        <v>0.62276563761027282</v>
      </c>
      <c r="AD3634" s="53">
        <v>73604.45</v>
      </c>
      <c r="AE3634" s="51">
        <v>50.775843892137566</v>
      </c>
      <c r="AF3634" s="51">
        <v>134.60026167944952</v>
      </c>
      <c r="AG3634" s="51">
        <v>25.363055678221421</v>
      </c>
      <c r="AH3634" s="51">
        <v>0.21063678279877138</v>
      </c>
      <c r="AI3634" s="51">
        <v>0.18843243959379166</v>
      </c>
      <c r="AJ3634" s="51">
        <v>4.1908088602794429E-2</v>
      </c>
      <c r="AK3634" s="51">
        <v>117.78339143819795</v>
      </c>
      <c r="AL3634" s="51">
        <v>69.929386784129775</v>
      </c>
      <c r="AM3634" s="51">
        <v>165.63739609226613</v>
      </c>
    </row>
    <row r="3635" spans="1:39">
      <c r="A3635" t="s">
        <v>7413</v>
      </c>
      <c r="B3635">
        <v>8</v>
      </c>
      <c r="C3635" t="s">
        <v>7414</v>
      </c>
      <c r="D3635" t="s">
        <v>6153</v>
      </c>
      <c r="E3635" t="s">
        <v>137</v>
      </c>
      <c r="F3635" t="s">
        <v>138</v>
      </c>
      <c r="G3635" t="s">
        <v>139</v>
      </c>
      <c r="H3635" t="s">
        <v>140</v>
      </c>
      <c r="I3635" t="s">
        <v>10</v>
      </c>
      <c r="J3635" t="s">
        <v>6154</v>
      </c>
      <c r="K3635">
        <v>48</v>
      </c>
      <c r="L3635">
        <v>16204631</v>
      </c>
      <c r="M3635" t="s">
        <v>2145</v>
      </c>
      <c r="N3635">
        <v>631</v>
      </c>
      <c r="O3635">
        <v>3743269.7609999781</v>
      </c>
      <c r="P3635" s="49" t="s">
        <v>33</v>
      </c>
      <c r="Q3635" s="49">
        <v>7360445</v>
      </c>
      <c r="R3635" s="49">
        <v>32.510452999999998</v>
      </c>
      <c r="S3635" s="49">
        <v>52.540310169999998</v>
      </c>
      <c r="T3635" s="49">
        <v>26.195472578768484</v>
      </c>
      <c r="U3635" s="49" t="s">
        <v>2146</v>
      </c>
      <c r="V3635" s="49">
        <v>0.40628822170719731</v>
      </c>
      <c r="W3635" s="49">
        <v>1.4636172159581</v>
      </c>
      <c r="X3635" s="49">
        <v>2.8030328200558698</v>
      </c>
      <c r="Y3635" s="49">
        <v>43.290577316265697</v>
      </c>
      <c r="Z3635" s="49">
        <v>0.42787999999999998</v>
      </c>
      <c r="AA3635" s="49">
        <v>144.40234570000001</v>
      </c>
      <c r="AB3635" s="49">
        <v>1.7927415840000001</v>
      </c>
      <c r="AC3635" s="51">
        <v>0.62276563761027282</v>
      </c>
      <c r="AD3635" s="53">
        <v>73604.45</v>
      </c>
      <c r="AE3635" s="51">
        <v>50.856568604207737</v>
      </c>
      <c r="AF3635" s="51">
        <v>134.81425255652337</v>
      </c>
      <c r="AG3635" s="51">
        <v>25.408073614097606</v>
      </c>
      <c r="AH3635" s="51">
        <v>0.21037315464924286</v>
      </c>
      <c r="AI3635" s="51">
        <v>0.1884672661256257</v>
      </c>
      <c r="AJ3635" s="51">
        <v>4.1908088602794429E-2</v>
      </c>
      <c r="AK3635" s="51">
        <v>117.80516044485246</v>
      </c>
      <c r="AL3635" s="51">
        <v>69.94231129978229</v>
      </c>
      <c r="AM3635" s="51">
        <v>165.66800958992263</v>
      </c>
    </row>
    <row r="3636" spans="1:39">
      <c r="A3636" t="s">
        <v>7415</v>
      </c>
      <c r="B3636">
        <v>8</v>
      </c>
      <c r="C3636" t="s">
        <v>7416</v>
      </c>
      <c r="D3636" t="s">
        <v>6153</v>
      </c>
      <c r="E3636" t="s">
        <v>137</v>
      </c>
      <c r="F3636" t="s">
        <v>138</v>
      </c>
      <c r="G3636" t="s">
        <v>139</v>
      </c>
      <c r="H3636" t="s">
        <v>140</v>
      </c>
      <c r="I3636" t="s">
        <v>10</v>
      </c>
      <c r="J3636" t="s">
        <v>6154</v>
      </c>
      <c r="K3636">
        <v>48</v>
      </c>
      <c r="L3636">
        <v>16204631</v>
      </c>
      <c r="M3636" t="s">
        <v>2145</v>
      </c>
      <c r="N3636">
        <v>632</v>
      </c>
      <c r="O3636">
        <v>3749211.4590333113</v>
      </c>
      <c r="P3636" s="49" t="s">
        <v>33</v>
      </c>
      <c r="Q3636" s="49">
        <v>7360445</v>
      </c>
      <c r="R3636" s="49">
        <v>32.510452999999998</v>
      </c>
      <c r="S3636" s="49">
        <v>52.540310169999998</v>
      </c>
      <c r="T3636" s="49">
        <v>26.195472578768484</v>
      </c>
      <c r="U3636" s="49" t="s">
        <v>2146</v>
      </c>
      <c r="V3636" s="49">
        <v>0.40628822170719731</v>
      </c>
      <c r="W3636" s="49">
        <v>1.4636172159581</v>
      </c>
      <c r="X3636" s="49">
        <v>2.8030328200558698</v>
      </c>
      <c r="Y3636" s="49">
        <v>43.290577316265697</v>
      </c>
      <c r="Z3636" s="49">
        <v>0.42787999999999998</v>
      </c>
      <c r="AA3636" s="49">
        <v>144.40234570000001</v>
      </c>
      <c r="AB3636" s="49">
        <v>1.7927415840000001</v>
      </c>
      <c r="AC3636" s="51">
        <v>0.62276563761027282</v>
      </c>
      <c r="AD3636" s="53">
        <v>73604.45</v>
      </c>
      <c r="AE3636" s="51">
        <v>50.937293316277909</v>
      </c>
      <c r="AF3636" s="51">
        <v>135.0282434335972</v>
      </c>
      <c r="AG3636" s="51">
        <v>25.453034974255559</v>
      </c>
      <c r="AH3636" s="51">
        <v>0.21010877086335172</v>
      </c>
      <c r="AI3636" s="51">
        <v>0.18850156328051909</v>
      </c>
      <c r="AJ3636" s="51">
        <v>4.1908088602794429E-2</v>
      </c>
      <c r="AK3636" s="51">
        <v>117.82659855406939</v>
      </c>
      <c r="AL3636" s="51">
        <v>69.955039357728708</v>
      </c>
      <c r="AM3636" s="51">
        <v>165.69815775041008</v>
      </c>
    </row>
    <row r="3637" spans="1:39">
      <c r="A3637" t="s">
        <v>7417</v>
      </c>
      <c r="B3637">
        <v>8</v>
      </c>
      <c r="C3637" t="s">
        <v>7418</v>
      </c>
      <c r="D3637" t="s">
        <v>6153</v>
      </c>
      <c r="E3637" t="s">
        <v>137</v>
      </c>
      <c r="F3637" t="s">
        <v>138</v>
      </c>
      <c r="G3637" t="s">
        <v>139</v>
      </c>
      <c r="H3637" t="s">
        <v>140</v>
      </c>
      <c r="I3637" t="s">
        <v>10</v>
      </c>
      <c r="J3637" t="s">
        <v>6154</v>
      </c>
      <c r="K3637">
        <v>48</v>
      </c>
      <c r="L3637">
        <v>16204631</v>
      </c>
      <c r="M3637" t="s">
        <v>2145</v>
      </c>
      <c r="N3637">
        <v>633</v>
      </c>
      <c r="O3637">
        <v>3755153.1570666446</v>
      </c>
      <c r="P3637" s="49" t="s">
        <v>33</v>
      </c>
      <c r="Q3637" s="49">
        <v>7360445</v>
      </c>
      <c r="R3637" s="49">
        <v>32.510452999999998</v>
      </c>
      <c r="S3637" s="49">
        <v>52.540310169999998</v>
      </c>
      <c r="T3637" s="49">
        <v>26.195472578768484</v>
      </c>
      <c r="U3637" s="49" t="s">
        <v>2146</v>
      </c>
      <c r="V3637" s="49">
        <v>0.40628822170719731</v>
      </c>
      <c r="W3637" s="49">
        <v>1.4636172159581</v>
      </c>
      <c r="X3637" s="49">
        <v>2.8030328200558698</v>
      </c>
      <c r="Y3637" s="49">
        <v>43.290577316265697</v>
      </c>
      <c r="Z3637" s="49">
        <v>0.42787999999999998</v>
      </c>
      <c r="AA3637" s="49">
        <v>144.40234570000001</v>
      </c>
      <c r="AB3637" s="49">
        <v>1.7927415840000001</v>
      </c>
      <c r="AC3637" s="51">
        <v>0.62276563761027282</v>
      </c>
      <c r="AD3637" s="53">
        <v>73604.45</v>
      </c>
      <c r="AE3637" s="51">
        <v>51.018018028348081</v>
      </c>
      <c r="AF3637" s="51">
        <v>135.24223431067105</v>
      </c>
      <c r="AG3637" s="51">
        <v>25.497939598114975</v>
      </c>
      <c r="AH3637" s="51">
        <v>0.20984363667016767</v>
      </c>
      <c r="AI3637" s="51">
        <v>0.18853533238398373</v>
      </c>
      <c r="AJ3637" s="51">
        <v>4.1908088602794429E-2</v>
      </c>
      <c r="AK3637" s="51">
        <v>117.84770659438595</v>
      </c>
      <c r="AL3637" s="51">
        <v>69.967571449881333</v>
      </c>
      <c r="AM3637" s="51">
        <v>165.72784173889059</v>
      </c>
    </row>
    <row r="3638" spans="1:39">
      <c r="A3638" t="s">
        <v>7419</v>
      </c>
      <c r="B3638">
        <v>8</v>
      </c>
      <c r="C3638" t="s">
        <v>7420</v>
      </c>
      <c r="D3638" t="s">
        <v>6153</v>
      </c>
      <c r="E3638" t="s">
        <v>137</v>
      </c>
      <c r="F3638" t="s">
        <v>138</v>
      </c>
      <c r="G3638" t="s">
        <v>139</v>
      </c>
      <c r="H3638" t="s">
        <v>140</v>
      </c>
      <c r="I3638" t="s">
        <v>10</v>
      </c>
      <c r="J3638" t="s">
        <v>6154</v>
      </c>
      <c r="K3638">
        <v>48</v>
      </c>
      <c r="L3638">
        <v>16204631</v>
      </c>
      <c r="M3638" t="s">
        <v>2145</v>
      </c>
      <c r="N3638">
        <v>634</v>
      </c>
      <c r="O3638">
        <v>3761094.8550999779</v>
      </c>
      <c r="P3638" s="49" t="s">
        <v>33</v>
      </c>
      <c r="Q3638" s="49">
        <v>7360445</v>
      </c>
      <c r="R3638" s="49">
        <v>32.510452999999998</v>
      </c>
      <c r="S3638" s="49">
        <v>52.540310169999998</v>
      </c>
      <c r="T3638" s="49">
        <v>26.195472578768484</v>
      </c>
      <c r="U3638" s="49" t="s">
        <v>2146</v>
      </c>
      <c r="V3638" s="49">
        <v>0.40628822170719731</v>
      </c>
      <c r="W3638" s="49">
        <v>1.4636172159581</v>
      </c>
      <c r="X3638" s="49">
        <v>2.8030328200558698</v>
      </c>
      <c r="Y3638" s="49">
        <v>43.290577316265697</v>
      </c>
      <c r="Z3638" s="49">
        <v>0.42787999999999998</v>
      </c>
      <c r="AA3638" s="49">
        <v>144.40234570000001</v>
      </c>
      <c r="AB3638" s="49">
        <v>1.7927415840000001</v>
      </c>
      <c r="AC3638" s="51">
        <v>0.62276563761027282</v>
      </c>
      <c r="AD3638" s="53">
        <v>73604.45</v>
      </c>
      <c r="AE3638" s="51">
        <v>51.098742740418253</v>
      </c>
      <c r="AF3638" s="51">
        <v>135.45622518774491</v>
      </c>
      <c r="AG3638" s="51">
        <v>25.542787326212874</v>
      </c>
      <c r="AH3638" s="51">
        <v>0.20957775729112479</v>
      </c>
      <c r="AI3638" s="51">
        <v>0.18856857476140418</v>
      </c>
      <c r="AJ3638" s="51">
        <v>4.1908088602794429E-2</v>
      </c>
      <c r="AK3638" s="51">
        <v>117.86848539425974</v>
      </c>
      <c r="AL3638" s="51">
        <v>69.979908068105189</v>
      </c>
      <c r="AM3638" s="51">
        <v>165.7570627204143</v>
      </c>
    </row>
    <row r="3639" spans="1:39">
      <c r="A3639" t="s">
        <v>7421</v>
      </c>
      <c r="B3639">
        <v>8</v>
      </c>
      <c r="C3639" t="s">
        <v>7422</v>
      </c>
      <c r="D3639" t="s">
        <v>6153</v>
      </c>
      <c r="E3639" t="s">
        <v>137</v>
      </c>
      <c r="F3639" t="s">
        <v>138</v>
      </c>
      <c r="G3639" t="s">
        <v>139</v>
      </c>
      <c r="H3639" t="s">
        <v>140</v>
      </c>
      <c r="I3639" t="s">
        <v>10</v>
      </c>
      <c r="J3639" t="s">
        <v>6154</v>
      </c>
      <c r="K3639">
        <v>48</v>
      </c>
      <c r="L3639">
        <v>16204631</v>
      </c>
      <c r="M3639" t="s">
        <v>2145</v>
      </c>
      <c r="N3639">
        <v>635</v>
      </c>
      <c r="O3639">
        <v>3767036.5531333112</v>
      </c>
      <c r="P3639" s="49" t="s">
        <v>33</v>
      </c>
      <c r="Q3639" s="49">
        <v>7360445</v>
      </c>
      <c r="R3639" s="49">
        <v>32.510452999999998</v>
      </c>
      <c r="S3639" s="49">
        <v>52.540310169999998</v>
      </c>
      <c r="T3639" s="49">
        <v>26.195472578768484</v>
      </c>
      <c r="U3639" s="49" t="s">
        <v>2146</v>
      </c>
      <c r="V3639" s="49">
        <v>0.40628822170719731</v>
      </c>
      <c r="W3639" s="49">
        <v>1.4636172159581</v>
      </c>
      <c r="X3639" s="49">
        <v>2.8030328200558698</v>
      </c>
      <c r="Y3639" s="49">
        <v>43.290577316265697</v>
      </c>
      <c r="Z3639" s="49">
        <v>0.42787999999999998</v>
      </c>
      <c r="AA3639" s="49">
        <v>144.40234570000001</v>
      </c>
      <c r="AB3639" s="49">
        <v>1.7927415840000001</v>
      </c>
      <c r="AC3639" s="51">
        <v>0.62276563761027282</v>
      </c>
      <c r="AD3639" s="53">
        <v>73604.45</v>
      </c>
      <c r="AE3639" s="51">
        <v>51.179467452488424</v>
      </c>
      <c r="AF3639" s="51">
        <v>135.67021606481876</v>
      </c>
      <c r="AG3639" s="51">
        <v>25.587578000202015</v>
      </c>
      <c r="AH3639" s="51">
        <v>0.20931113794015757</v>
      </c>
      <c r="AI3639" s="51">
        <v>0.18860129173802681</v>
      </c>
      <c r="AJ3639" s="51">
        <v>4.1908088602794429E-2</v>
      </c>
      <c r="AK3639" s="51">
        <v>117.88893578206199</v>
      </c>
      <c r="AL3639" s="51">
        <v>69.99204970421404</v>
      </c>
      <c r="AM3639" s="51">
        <v>165.78582185990996</v>
      </c>
    </row>
    <row r="3640" spans="1:39">
      <c r="A3640" t="s">
        <v>7423</v>
      </c>
      <c r="B3640">
        <v>8</v>
      </c>
      <c r="C3640" t="s">
        <v>7424</v>
      </c>
      <c r="D3640" t="s">
        <v>6153</v>
      </c>
      <c r="E3640" t="s">
        <v>137</v>
      </c>
      <c r="F3640" t="s">
        <v>138</v>
      </c>
      <c r="G3640" t="s">
        <v>139</v>
      </c>
      <c r="H3640" t="s">
        <v>140</v>
      </c>
      <c r="I3640" t="s">
        <v>10</v>
      </c>
      <c r="J3640" t="s">
        <v>6154</v>
      </c>
      <c r="K3640">
        <v>48</v>
      </c>
      <c r="L3640">
        <v>16204631</v>
      </c>
      <c r="M3640" t="s">
        <v>2145</v>
      </c>
      <c r="N3640">
        <v>636</v>
      </c>
      <c r="O3640">
        <v>3772978.2511666445</v>
      </c>
      <c r="P3640" s="49" t="s">
        <v>33</v>
      </c>
      <c r="Q3640" s="49">
        <v>7360445</v>
      </c>
      <c r="R3640" s="49">
        <v>32.510452999999998</v>
      </c>
      <c r="S3640" s="49">
        <v>52.540310169999998</v>
      </c>
      <c r="T3640" s="49">
        <v>26.195472578768484</v>
      </c>
      <c r="U3640" s="49" t="s">
        <v>2146</v>
      </c>
      <c r="V3640" s="49">
        <v>0.40628822170719731</v>
      </c>
      <c r="W3640" s="49">
        <v>1.4636172159581</v>
      </c>
      <c r="X3640" s="49">
        <v>2.8030328200558698</v>
      </c>
      <c r="Y3640" s="49">
        <v>43.290577316265697</v>
      </c>
      <c r="Z3640" s="49">
        <v>0.42787999999999998</v>
      </c>
      <c r="AA3640" s="49">
        <v>144.40234570000001</v>
      </c>
      <c r="AB3640" s="49">
        <v>1.7927415840000001</v>
      </c>
      <c r="AC3640" s="51">
        <v>0.62276563761027282</v>
      </c>
      <c r="AD3640" s="53">
        <v>73604.45</v>
      </c>
      <c r="AE3640" s="51">
        <v>51.260192164558589</v>
      </c>
      <c r="AF3640" s="51">
        <v>135.88420694189259</v>
      </c>
      <c r="AG3640" s="51">
        <v>25.63231146284922</v>
      </c>
      <c r="AH3640" s="51">
        <v>0.20904378382341998</v>
      </c>
      <c r="AI3640" s="51">
        <v>0.18863348463894869</v>
      </c>
      <c r="AJ3640" s="51">
        <v>4.1908088602794429E-2</v>
      </c>
      <c r="AK3640" s="51">
        <v>117.90905858607061</v>
      </c>
      <c r="AL3640" s="51">
        <v>70.003996849966242</v>
      </c>
      <c r="AM3640" s="51">
        <v>165.814120322175</v>
      </c>
    </row>
    <row r="3641" spans="1:39">
      <c r="A3641" t="s">
        <v>7425</v>
      </c>
      <c r="B3641">
        <v>8</v>
      </c>
      <c r="C3641" t="s">
        <v>7426</v>
      </c>
      <c r="D3641" t="s">
        <v>6153</v>
      </c>
      <c r="E3641" t="s">
        <v>137</v>
      </c>
      <c r="F3641" t="s">
        <v>138</v>
      </c>
      <c r="G3641" t="s">
        <v>139</v>
      </c>
      <c r="H3641" t="s">
        <v>140</v>
      </c>
      <c r="I3641" t="s">
        <v>10</v>
      </c>
      <c r="J3641" t="s">
        <v>6154</v>
      </c>
      <c r="K3641">
        <v>48</v>
      </c>
      <c r="L3641">
        <v>16204631</v>
      </c>
      <c r="M3641" t="s">
        <v>2145</v>
      </c>
      <c r="N3641">
        <v>637</v>
      </c>
      <c r="O3641">
        <v>3778919.9491999778</v>
      </c>
      <c r="P3641" s="49" t="s">
        <v>33</v>
      </c>
      <c r="Q3641" s="49">
        <v>7360445</v>
      </c>
      <c r="R3641" s="49">
        <v>32.510452999999998</v>
      </c>
      <c r="S3641" s="49">
        <v>52.540310169999998</v>
      </c>
      <c r="T3641" s="49">
        <v>26.195472578768484</v>
      </c>
      <c r="U3641" s="49" t="s">
        <v>2146</v>
      </c>
      <c r="V3641" s="49">
        <v>0.40628822170719731</v>
      </c>
      <c r="W3641" s="49">
        <v>1.4636172159581</v>
      </c>
      <c r="X3641" s="49">
        <v>2.8030328200558698</v>
      </c>
      <c r="Y3641" s="49">
        <v>43.290577316265697</v>
      </c>
      <c r="Z3641" s="49">
        <v>0.42787999999999998</v>
      </c>
      <c r="AA3641" s="49">
        <v>144.40234570000001</v>
      </c>
      <c r="AB3641" s="49">
        <v>1.7927415840000001</v>
      </c>
      <c r="AC3641" s="51">
        <v>0.62276563761027282</v>
      </c>
      <c r="AD3641" s="53">
        <v>73604.45</v>
      </c>
      <c r="AE3641" s="51">
        <v>51.340916876628761</v>
      </c>
      <c r="AF3641" s="51">
        <v>136.09819781896644</v>
      </c>
      <c r="AG3641" s="51">
        <v>25.676987558033751</v>
      </c>
      <c r="AH3641" s="51">
        <v>0.20877570013936769</v>
      </c>
      <c r="AI3641" s="51">
        <v>0.18866515478910659</v>
      </c>
      <c r="AJ3641" s="51">
        <v>4.1908088602794429E-2</v>
      </c>
      <c r="AK3641" s="51">
        <v>117.92885463446332</v>
      </c>
      <c r="AL3641" s="51">
        <v>70.015749997060638</v>
      </c>
      <c r="AM3641" s="51">
        <v>165.84195927186602</v>
      </c>
    </row>
    <row r="3642" spans="1:39">
      <c r="A3642" t="s">
        <v>7427</v>
      </c>
      <c r="B3642">
        <v>8</v>
      </c>
      <c r="C3642" t="s">
        <v>7428</v>
      </c>
      <c r="D3642" t="s">
        <v>6153</v>
      </c>
      <c r="E3642" t="s">
        <v>137</v>
      </c>
      <c r="F3642" t="s">
        <v>138</v>
      </c>
      <c r="G3642" t="s">
        <v>139</v>
      </c>
      <c r="H3642" t="s">
        <v>140</v>
      </c>
      <c r="I3642" t="s">
        <v>10</v>
      </c>
      <c r="J3642" t="s">
        <v>6154</v>
      </c>
      <c r="K3642">
        <v>48</v>
      </c>
      <c r="L3642">
        <v>16204631</v>
      </c>
      <c r="M3642" t="s">
        <v>2145</v>
      </c>
      <c r="N3642">
        <v>638</v>
      </c>
      <c r="O3642">
        <v>3784861.6472333111</v>
      </c>
      <c r="P3642" s="49" t="s">
        <v>33</v>
      </c>
      <c r="Q3642" s="49">
        <v>7360445</v>
      </c>
      <c r="R3642" s="49">
        <v>32.510452999999998</v>
      </c>
      <c r="S3642" s="49">
        <v>52.540310169999998</v>
      </c>
      <c r="T3642" s="49">
        <v>26.195472578768484</v>
      </c>
      <c r="U3642" s="49" t="s">
        <v>2146</v>
      </c>
      <c r="V3642" s="49">
        <v>0.40628822170719731</v>
      </c>
      <c r="W3642" s="49">
        <v>1.4636172159581</v>
      </c>
      <c r="X3642" s="49">
        <v>2.8030328200558698</v>
      </c>
      <c r="Y3642" s="49">
        <v>43.290577316265697</v>
      </c>
      <c r="Z3642" s="49">
        <v>0.42787999999999998</v>
      </c>
      <c r="AA3642" s="49">
        <v>144.40234570000001</v>
      </c>
      <c r="AB3642" s="49">
        <v>1.7927415840000001</v>
      </c>
      <c r="AC3642" s="51">
        <v>0.62276563761027282</v>
      </c>
      <c r="AD3642" s="53">
        <v>73604.45</v>
      </c>
      <c r="AE3642" s="51">
        <v>51.421641588698932</v>
      </c>
      <c r="AF3642" s="51">
        <v>136.31218869604027</v>
      </c>
      <c r="AG3642" s="51">
        <v>25.721606130745613</v>
      </c>
      <c r="AH3642" s="51">
        <v>0.20850689207871487</v>
      </c>
      <c r="AI3642" s="51">
        <v>0.18869630351326608</v>
      </c>
      <c r="AJ3642" s="51">
        <v>4.1908088602794429E-2</v>
      </c>
      <c r="AK3642" s="51">
        <v>117.94832475531081</v>
      </c>
      <c r="AL3642" s="51">
        <v>70.027309637132575</v>
      </c>
      <c r="AM3642" s="51">
        <v>165.86933987348905</v>
      </c>
    </row>
    <row r="3643" spans="1:39">
      <c r="A3643" t="s">
        <v>7429</v>
      </c>
      <c r="B3643">
        <v>8</v>
      </c>
      <c r="C3643" t="s">
        <v>7430</v>
      </c>
      <c r="D3643" t="s">
        <v>6153</v>
      </c>
      <c r="E3643" t="s">
        <v>137</v>
      </c>
      <c r="F3643" t="s">
        <v>138</v>
      </c>
      <c r="G3643" t="s">
        <v>139</v>
      </c>
      <c r="H3643" t="s">
        <v>140</v>
      </c>
      <c r="I3643" t="s">
        <v>10</v>
      </c>
      <c r="J3643" t="s">
        <v>6154</v>
      </c>
      <c r="K3643">
        <v>48</v>
      </c>
      <c r="L3643">
        <v>16204631</v>
      </c>
      <c r="M3643" t="s">
        <v>2145</v>
      </c>
      <c r="N3643">
        <v>639</v>
      </c>
      <c r="O3643">
        <v>3790803.3452666444</v>
      </c>
      <c r="P3643" s="49" t="s">
        <v>33</v>
      </c>
      <c r="Q3643" s="49">
        <v>7360445</v>
      </c>
      <c r="R3643" s="49">
        <v>32.510452999999998</v>
      </c>
      <c r="S3643" s="49">
        <v>52.540310169999998</v>
      </c>
      <c r="T3643" s="49">
        <v>26.195472578768484</v>
      </c>
      <c r="U3643" s="49" t="s">
        <v>2146</v>
      </c>
      <c r="V3643" s="49">
        <v>0.40628822170719731</v>
      </c>
      <c r="W3643" s="49">
        <v>1.4636172159581</v>
      </c>
      <c r="X3643" s="49">
        <v>2.8030328200558698</v>
      </c>
      <c r="Y3643" s="49">
        <v>43.290577316265697</v>
      </c>
      <c r="Z3643" s="49">
        <v>0.42787999999999998</v>
      </c>
      <c r="AA3643" s="49">
        <v>144.40234570000001</v>
      </c>
      <c r="AB3643" s="49">
        <v>1.7927415840000001</v>
      </c>
      <c r="AC3643" s="51">
        <v>0.62276563761027282</v>
      </c>
      <c r="AD3643" s="53">
        <v>73604.45</v>
      </c>
      <c r="AE3643" s="51">
        <v>51.502366300769104</v>
      </c>
      <c r="AF3643" s="51">
        <v>136.52617957311412</v>
      </c>
      <c r="AG3643" s="51">
        <v>25.766167027083917</v>
      </c>
      <c r="AH3643" s="51">
        <v>0.20823736482431679</v>
      </c>
      <c r="AI3643" s="51">
        <v>0.18872693213601069</v>
      </c>
      <c r="AJ3643" s="51">
        <v>4.1908088602794429E-2</v>
      </c>
      <c r="AK3643" s="51">
        <v>117.96746977656998</v>
      </c>
      <c r="AL3643" s="51">
        <v>70.038676261749814</v>
      </c>
      <c r="AM3643" s="51">
        <v>165.89626329139017</v>
      </c>
    </row>
    <row r="3644" spans="1:39">
      <c r="A3644" t="s">
        <v>7431</v>
      </c>
      <c r="B3644">
        <v>8</v>
      </c>
      <c r="C3644" t="s">
        <v>7432</v>
      </c>
      <c r="D3644" t="s">
        <v>6153</v>
      </c>
      <c r="E3644" t="s">
        <v>137</v>
      </c>
      <c r="F3644" t="s">
        <v>138</v>
      </c>
      <c r="G3644" t="s">
        <v>139</v>
      </c>
      <c r="H3644" t="s">
        <v>140</v>
      </c>
      <c r="I3644" t="s">
        <v>10</v>
      </c>
      <c r="J3644" t="s">
        <v>6154</v>
      </c>
      <c r="K3644">
        <v>48</v>
      </c>
      <c r="L3644">
        <v>16204631</v>
      </c>
      <c r="M3644" t="s">
        <v>2145</v>
      </c>
      <c r="N3644">
        <v>640</v>
      </c>
      <c r="O3644">
        <v>3796745.0432999777</v>
      </c>
      <c r="P3644" s="49" t="s">
        <v>33</v>
      </c>
      <c r="Q3644" s="49">
        <v>7360445</v>
      </c>
      <c r="R3644" s="49">
        <v>32.510452999999998</v>
      </c>
      <c r="S3644" s="49">
        <v>52.540310169999998</v>
      </c>
      <c r="T3644" s="49">
        <v>26.195472578768484</v>
      </c>
      <c r="U3644" s="49" t="s">
        <v>2146</v>
      </c>
      <c r="V3644" s="49">
        <v>0.40628822170719731</v>
      </c>
      <c r="W3644" s="49">
        <v>1.4636172159581</v>
      </c>
      <c r="X3644" s="49">
        <v>2.8030328200558698</v>
      </c>
      <c r="Y3644" s="49">
        <v>43.290577316265697</v>
      </c>
      <c r="Z3644" s="49">
        <v>0.42787999999999998</v>
      </c>
      <c r="AA3644" s="49">
        <v>144.40234570000001</v>
      </c>
      <c r="AB3644" s="49">
        <v>1.7927415840000001</v>
      </c>
      <c r="AC3644" s="51">
        <v>0.62276563761027282</v>
      </c>
      <c r="AD3644" s="53">
        <v>73604.45</v>
      </c>
      <c r="AE3644" s="51">
        <v>51.583091012839276</v>
      </c>
      <c r="AF3644" s="51">
        <v>136.74017045018797</v>
      </c>
      <c r="AG3644" s="51">
        <v>25.81067009425513</v>
      </c>
      <c r="AH3644" s="51">
        <v>0.20796712355103786</v>
      </c>
      <c r="AI3644" s="51">
        <v>0.1887570419817306</v>
      </c>
      <c r="AJ3644" s="51">
        <v>4.1908088602794429E-2</v>
      </c>
      <c r="AK3644" s="51">
        <v>117.9862905260769</v>
      </c>
      <c r="AL3644" s="51">
        <v>70.049850362408378</v>
      </c>
      <c r="AM3644" s="51">
        <v>165.92273068974544</v>
      </c>
    </row>
    <row r="3645" spans="1:39">
      <c r="A3645" t="s">
        <v>7433</v>
      </c>
      <c r="B3645">
        <v>8</v>
      </c>
      <c r="C3645" t="s">
        <v>7434</v>
      </c>
      <c r="D3645" t="s">
        <v>6153</v>
      </c>
      <c r="E3645" t="s">
        <v>137</v>
      </c>
      <c r="F3645" t="s">
        <v>138</v>
      </c>
      <c r="G3645" t="s">
        <v>139</v>
      </c>
      <c r="H3645" t="s">
        <v>140</v>
      </c>
      <c r="I3645" t="s">
        <v>10</v>
      </c>
      <c r="J3645" t="s">
        <v>6154</v>
      </c>
      <c r="K3645">
        <v>48</v>
      </c>
      <c r="L3645">
        <v>16204631</v>
      </c>
      <c r="M3645" t="s">
        <v>2145</v>
      </c>
      <c r="N3645">
        <v>641</v>
      </c>
      <c r="O3645">
        <v>3802686.741333311</v>
      </c>
      <c r="P3645" s="49" t="s">
        <v>33</v>
      </c>
      <c r="Q3645" s="49">
        <v>7360445</v>
      </c>
      <c r="R3645" s="49">
        <v>32.510452999999998</v>
      </c>
      <c r="S3645" s="49">
        <v>52.540310169999998</v>
      </c>
      <c r="T3645" s="49">
        <v>26.195472578768484</v>
      </c>
      <c r="U3645" s="49" t="s">
        <v>2146</v>
      </c>
      <c r="V3645" s="49">
        <v>0.40628822170719731</v>
      </c>
      <c r="W3645" s="49">
        <v>1.4636172159581</v>
      </c>
      <c r="X3645" s="49">
        <v>2.8030328200558698</v>
      </c>
      <c r="Y3645" s="49">
        <v>43.290577316265697</v>
      </c>
      <c r="Z3645" s="49">
        <v>0.42787999999999998</v>
      </c>
      <c r="AA3645" s="49">
        <v>144.40234570000001</v>
      </c>
      <c r="AB3645" s="49">
        <v>1.7927415840000001</v>
      </c>
      <c r="AC3645" s="51">
        <v>0.62276563761027282</v>
      </c>
      <c r="AD3645" s="53">
        <v>73604.45</v>
      </c>
      <c r="AE3645" s="51">
        <v>51.663815724909448</v>
      </c>
      <c r="AF3645" s="51">
        <v>136.95416132726183</v>
      </c>
      <c r="AG3645" s="51">
        <v>25.855115180571449</v>
      </c>
      <c r="AH3645" s="51">
        <v>0.20769617342602781</v>
      </c>
      <c r="AI3645" s="51">
        <v>0.18878663437461232</v>
      </c>
      <c r="AJ3645" s="51">
        <v>4.1908088602794429E-2</v>
      </c>
      <c r="AK3645" s="51">
        <v>118.0047878315403</v>
      </c>
      <c r="AL3645" s="51">
        <v>70.060832430528677</v>
      </c>
      <c r="AM3645" s="51">
        <v>165.94874323255195</v>
      </c>
    </row>
    <row r="3646" spans="1:39">
      <c r="A3646" t="s">
        <v>7435</v>
      </c>
      <c r="B3646">
        <v>8</v>
      </c>
      <c r="C3646" t="s">
        <v>7436</v>
      </c>
      <c r="D3646" t="s">
        <v>6153</v>
      </c>
      <c r="E3646" t="s">
        <v>137</v>
      </c>
      <c r="F3646" t="s">
        <v>138</v>
      </c>
      <c r="G3646" t="s">
        <v>139</v>
      </c>
      <c r="H3646" t="s">
        <v>140</v>
      </c>
      <c r="I3646" t="s">
        <v>10</v>
      </c>
      <c r="J3646" t="s">
        <v>6154</v>
      </c>
      <c r="K3646">
        <v>48</v>
      </c>
      <c r="L3646">
        <v>16204631</v>
      </c>
      <c r="M3646" t="s">
        <v>2145</v>
      </c>
      <c r="N3646">
        <v>642</v>
      </c>
      <c r="O3646">
        <v>3808628.4393666442</v>
      </c>
      <c r="P3646" s="49" t="s">
        <v>33</v>
      </c>
      <c r="Q3646" s="49">
        <v>7360445</v>
      </c>
      <c r="R3646" s="49">
        <v>32.510452999999998</v>
      </c>
      <c r="S3646" s="49">
        <v>52.540310169999998</v>
      </c>
      <c r="T3646" s="49">
        <v>26.195472578768484</v>
      </c>
      <c r="U3646" s="49" t="s">
        <v>2146</v>
      </c>
      <c r="V3646" s="49">
        <v>0.40628822170719731</v>
      </c>
      <c r="W3646" s="49">
        <v>1.4636172159581</v>
      </c>
      <c r="X3646" s="49">
        <v>2.8030328200558698</v>
      </c>
      <c r="Y3646" s="49">
        <v>43.290577316265697</v>
      </c>
      <c r="Z3646" s="49">
        <v>0.42787999999999998</v>
      </c>
      <c r="AA3646" s="49">
        <v>144.40234570000001</v>
      </c>
      <c r="AB3646" s="49">
        <v>1.7927415840000001</v>
      </c>
      <c r="AC3646" s="51">
        <v>0.62276563761027282</v>
      </c>
      <c r="AD3646" s="53">
        <v>73604.45</v>
      </c>
      <c r="AE3646" s="51">
        <v>51.744540436979619</v>
      </c>
      <c r="AF3646" s="51">
        <v>137.16815220433568</v>
      </c>
      <c r="AG3646" s="51">
        <v>25.899502135449019</v>
      </c>
      <c r="AH3646" s="51">
        <v>0.20742451960814648</v>
      </c>
      <c r="AI3646" s="51">
        <v>0.1888157106386272</v>
      </c>
      <c r="AJ3646" s="51">
        <v>4.1908088602794429E-2</v>
      </c>
      <c r="AK3646" s="51">
        <v>118.02296252053445</v>
      </c>
      <c r="AL3646" s="51">
        <v>70.071622957451311</v>
      </c>
      <c r="AM3646" s="51">
        <v>165.9743020836176</v>
      </c>
    </row>
    <row r="3647" spans="1:39">
      <c r="A3647" t="s">
        <v>7437</v>
      </c>
      <c r="B3647">
        <v>8</v>
      </c>
      <c r="C3647" t="s">
        <v>7438</v>
      </c>
      <c r="D3647" t="s">
        <v>6153</v>
      </c>
      <c r="E3647" t="s">
        <v>137</v>
      </c>
      <c r="F3647" t="s">
        <v>138</v>
      </c>
      <c r="G3647" t="s">
        <v>139</v>
      </c>
      <c r="H3647" t="s">
        <v>140</v>
      </c>
      <c r="I3647" t="s">
        <v>10</v>
      </c>
      <c r="J3647" t="s">
        <v>6154</v>
      </c>
      <c r="K3647">
        <v>48</v>
      </c>
      <c r="L3647">
        <v>16204631</v>
      </c>
      <c r="M3647" t="s">
        <v>2145</v>
      </c>
      <c r="N3647">
        <v>643</v>
      </c>
      <c r="O3647">
        <v>3814570.1373999775</v>
      </c>
      <c r="P3647" s="49" t="s">
        <v>33</v>
      </c>
      <c r="Q3647" s="49">
        <v>7360445</v>
      </c>
      <c r="R3647" s="49">
        <v>32.510452999999998</v>
      </c>
      <c r="S3647" s="49">
        <v>52.540310169999998</v>
      </c>
      <c r="T3647" s="49">
        <v>26.195472578768484</v>
      </c>
      <c r="U3647" s="49" t="s">
        <v>2146</v>
      </c>
      <c r="V3647" s="49">
        <v>0.40628822170719731</v>
      </c>
      <c r="W3647" s="49">
        <v>1.4636172159581</v>
      </c>
      <c r="X3647" s="49">
        <v>2.8030328200558698</v>
      </c>
      <c r="Y3647" s="49">
        <v>43.290577316265697</v>
      </c>
      <c r="Z3647" s="49">
        <v>0.42787999999999998</v>
      </c>
      <c r="AA3647" s="49">
        <v>144.40234570000001</v>
      </c>
      <c r="AB3647" s="49">
        <v>1.7927415840000001</v>
      </c>
      <c r="AC3647" s="51">
        <v>0.62276563761027282</v>
      </c>
      <c r="AD3647" s="53">
        <v>73604.45</v>
      </c>
      <c r="AE3647" s="51">
        <v>51.825265149049791</v>
      </c>
      <c r="AF3647" s="51">
        <v>137.38214308140951</v>
      </c>
      <c r="AG3647" s="51">
        <v>25.943830809406258</v>
      </c>
      <c r="AH3647" s="51">
        <v>0.20715216724844493</v>
      </c>
      <c r="AI3647" s="51">
        <v>0.188844272097521</v>
      </c>
      <c r="AJ3647" s="51">
        <v>4.1908088602794429E-2</v>
      </c>
      <c r="AK3647" s="51">
        <v>118.04081542049258</v>
      </c>
      <c r="AL3647" s="51">
        <v>70.082222434433135</v>
      </c>
      <c r="AM3647" s="51">
        <v>165.99940840655202</v>
      </c>
    </row>
    <row r="3648" spans="1:39">
      <c r="A3648" t="s">
        <v>7439</v>
      </c>
      <c r="B3648">
        <v>8</v>
      </c>
      <c r="C3648" t="s">
        <v>7440</v>
      </c>
      <c r="D3648" t="s">
        <v>6153</v>
      </c>
      <c r="E3648" t="s">
        <v>137</v>
      </c>
      <c r="F3648" t="s">
        <v>138</v>
      </c>
      <c r="G3648" t="s">
        <v>139</v>
      </c>
      <c r="H3648" t="s">
        <v>140</v>
      </c>
      <c r="I3648" t="s">
        <v>10</v>
      </c>
      <c r="J3648" t="s">
        <v>6154</v>
      </c>
      <c r="K3648">
        <v>48</v>
      </c>
      <c r="L3648">
        <v>16204631</v>
      </c>
      <c r="M3648" t="s">
        <v>2145</v>
      </c>
      <c r="N3648">
        <v>644</v>
      </c>
      <c r="O3648">
        <v>3820511.8354333108</v>
      </c>
      <c r="P3648" s="49" t="s">
        <v>33</v>
      </c>
      <c r="Q3648" s="49">
        <v>7360445</v>
      </c>
      <c r="R3648" s="49">
        <v>32.510452999999998</v>
      </c>
      <c r="S3648" s="49">
        <v>52.540310169999998</v>
      </c>
      <c r="T3648" s="49">
        <v>26.195472578768484</v>
      </c>
      <c r="U3648" s="49" t="s">
        <v>2146</v>
      </c>
      <c r="V3648" s="49">
        <v>0.40628822170719731</v>
      </c>
      <c r="W3648" s="49">
        <v>1.4636172159581</v>
      </c>
      <c r="X3648" s="49">
        <v>2.8030328200558698</v>
      </c>
      <c r="Y3648" s="49">
        <v>43.290577316265697</v>
      </c>
      <c r="Z3648" s="49">
        <v>0.42787999999999998</v>
      </c>
      <c r="AA3648" s="49">
        <v>144.40234570000001</v>
      </c>
      <c r="AB3648" s="49">
        <v>1.7927415840000001</v>
      </c>
      <c r="AC3648" s="51">
        <v>0.62276563761027282</v>
      </c>
      <c r="AD3648" s="53">
        <v>73604.45</v>
      </c>
      <c r="AE3648" s="51">
        <v>51.905989861119956</v>
      </c>
      <c r="AF3648" s="51">
        <v>137.59613395848336</v>
      </c>
      <c r="AG3648" s="51">
        <v>25.988101054062113</v>
      </c>
      <c r="AH3648" s="51">
        <v>0.20687912148972915</v>
      </c>
      <c r="AI3648" s="51">
        <v>0.18887232007480281</v>
      </c>
      <c r="AJ3648" s="51">
        <v>4.1908088602794429E-2</v>
      </c>
      <c r="AK3648" s="51">
        <v>118.0583473587</v>
      </c>
      <c r="AL3648" s="51">
        <v>70.092631352643181</v>
      </c>
      <c r="AM3648" s="51">
        <v>166.02406336475684</v>
      </c>
    </row>
    <row r="3649" spans="1:39">
      <c r="A3649" t="s">
        <v>7441</v>
      </c>
      <c r="B3649">
        <v>8</v>
      </c>
      <c r="C3649" t="s">
        <v>7442</v>
      </c>
      <c r="D3649" t="s">
        <v>6153</v>
      </c>
      <c r="E3649" t="s">
        <v>137</v>
      </c>
      <c r="F3649" t="s">
        <v>138</v>
      </c>
      <c r="G3649" t="s">
        <v>139</v>
      </c>
      <c r="H3649" t="s">
        <v>140</v>
      </c>
      <c r="I3649" t="s">
        <v>10</v>
      </c>
      <c r="J3649" t="s">
        <v>6154</v>
      </c>
      <c r="K3649">
        <v>48</v>
      </c>
      <c r="L3649">
        <v>16204631</v>
      </c>
      <c r="M3649" t="s">
        <v>2145</v>
      </c>
      <c r="N3649">
        <v>645</v>
      </c>
      <c r="O3649">
        <v>3826453.5334666441</v>
      </c>
      <c r="P3649" s="49" t="s">
        <v>33</v>
      </c>
      <c r="Q3649" s="49">
        <v>7360445</v>
      </c>
      <c r="R3649" s="49">
        <v>32.510452999999998</v>
      </c>
      <c r="S3649" s="49">
        <v>52.540310169999998</v>
      </c>
      <c r="T3649" s="49">
        <v>26.195472578768484</v>
      </c>
      <c r="U3649" s="49" t="s">
        <v>2146</v>
      </c>
      <c r="V3649" s="49">
        <v>0.40628822170719731</v>
      </c>
      <c r="W3649" s="49">
        <v>1.4636172159581</v>
      </c>
      <c r="X3649" s="49">
        <v>2.8030328200558698</v>
      </c>
      <c r="Y3649" s="49">
        <v>43.290577316265697</v>
      </c>
      <c r="Z3649" s="49">
        <v>0.42787999999999998</v>
      </c>
      <c r="AA3649" s="49">
        <v>144.40234570000001</v>
      </c>
      <c r="AB3649" s="49">
        <v>1.7927415840000001</v>
      </c>
      <c r="AC3649" s="51">
        <v>0.62276563761027282</v>
      </c>
      <c r="AD3649" s="53">
        <v>73604.45</v>
      </c>
      <c r="AE3649" s="51">
        <v>51.986714573190127</v>
      </c>
      <c r="AF3649" s="51">
        <v>137.81012483555719</v>
      </c>
      <c r="AG3649" s="51">
        <v>26.032312722134289</v>
      </c>
      <c r="AH3649" s="51">
        <v>0.20660538746669652</v>
      </c>
      <c r="AI3649" s="51">
        <v>0.18889985589373431</v>
      </c>
      <c r="AJ3649" s="51">
        <v>4.1908088602794429E-2</v>
      </c>
      <c r="AK3649" s="51">
        <v>118.07555916228739</v>
      </c>
      <c r="AL3649" s="51">
        <v>70.102850203158681</v>
      </c>
      <c r="AM3649" s="51">
        <v>166.04826812141613</v>
      </c>
    </row>
    <row r="3650" spans="1:39">
      <c r="A3650" t="s">
        <v>7443</v>
      </c>
      <c r="B3650">
        <v>8</v>
      </c>
      <c r="C3650" t="s">
        <v>7444</v>
      </c>
      <c r="D3650" t="s">
        <v>6153</v>
      </c>
      <c r="E3650" t="s">
        <v>137</v>
      </c>
      <c r="F3650" t="s">
        <v>138</v>
      </c>
      <c r="G3650" t="s">
        <v>139</v>
      </c>
      <c r="H3650" t="s">
        <v>140</v>
      </c>
      <c r="I3650" t="s">
        <v>10</v>
      </c>
      <c r="J3650" t="s">
        <v>6154</v>
      </c>
      <c r="K3650">
        <v>48</v>
      </c>
      <c r="L3650">
        <v>16204631</v>
      </c>
      <c r="M3650" t="s">
        <v>2145</v>
      </c>
      <c r="N3650">
        <v>646</v>
      </c>
      <c r="O3650">
        <v>3832395.2314999774</v>
      </c>
      <c r="P3650" s="49" t="s">
        <v>33</v>
      </c>
      <c r="Q3650" s="49">
        <v>7360445</v>
      </c>
      <c r="R3650" s="49">
        <v>32.510452999999998</v>
      </c>
      <c r="S3650" s="49">
        <v>52.540310169999998</v>
      </c>
      <c r="T3650" s="49">
        <v>26.195472578768484</v>
      </c>
      <c r="U3650" s="49" t="s">
        <v>2146</v>
      </c>
      <c r="V3650" s="49">
        <v>0.40628822170719731</v>
      </c>
      <c r="W3650" s="49">
        <v>1.4636172159581</v>
      </c>
      <c r="X3650" s="49">
        <v>2.8030328200558698</v>
      </c>
      <c r="Y3650" s="49">
        <v>43.290577316265697</v>
      </c>
      <c r="Z3650" s="49">
        <v>0.42787999999999998</v>
      </c>
      <c r="AA3650" s="49">
        <v>144.40234570000001</v>
      </c>
      <c r="AB3650" s="49">
        <v>1.7927415840000001</v>
      </c>
      <c r="AC3650" s="51">
        <v>0.62276563761027282</v>
      </c>
      <c r="AD3650" s="53">
        <v>73604.45</v>
      </c>
      <c r="AE3650" s="51">
        <v>52.067439285260299</v>
      </c>
      <c r="AF3650" s="51">
        <v>138.02411571263104</v>
      </c>
      <c r="AG3650" s="51">
        <v>26.076465667437525</v>
      </c>
      <c r="AH3650" s="51">
        <v>0.20633097030578915</v>
      </c>
      <c r="AI3650" s="51">
        <v>0.1889268808773189</v>
      </c>
      <c r="AJ3650" s="51">
        <v>4.1908088602794429E-2</v>
      </c>
      <c r="AK3650" s="51">
        <v>118.09245165822395</v>
      </c>
      <c r="AL3650" s="51">
        <v>70.112879476960984</v>
      </c>
      <c r="AM3650" s="51">
        <v>166.07202383948695</v>
      </c>
    </row>
    <row r="3651" spans="1:39">
      <c r="A3651" t="s">
        <v>7445</v>
      </c>
      <c r="B3651">
        <v>8</v>
      </c>
      <c r="C3651" t="s">
        <v>7446</v>
      </c>
      <c r="D3651" t="s">
        <v>6153</v>
      </c>
      <c r="E3651" t="s">
        <v>137</v>
      </c>
      <c r="F3651" t="s">
        <v>138</v>
      </c>
      <c r="G3651" t="s">
        <v>139</v>
      </c>
      <c r="H3651" t="s">
        <v>140</v>
      </c>
      <c r="I3651" t="s">
        <v>10</v>
      </c>
      <c r="J3651" t="s">
        <v>6154</v>
      </c>
      <c r="K3651">
        <v>48</v>
      </c>
      <c r="L3651">
        <v>16204631</v>
      </c>
      <c r="M3651" t="s">
        <v>2145</v>
      </c>
      <c r="N3651">
        <v>647</v>
      </c>
      <c r="O3651">
        <v>3838336.9295333107</v>
      </c>
      <c r="P3651" s="49" t="s">
        <v>33</v>
      </c>
      <c r="Q3651" s="49">
        <v>7360445</v>
      </c>
      <c r="R3651" s="49">
        <v>32.510452999999998</v>
      </c>
      <c r="S3651" s="49">
        <v>52.540310169999998</v>
      </c>
      <c r="T3651" s="49">
        <v>26.195472578768484</v>
      </c>
      <c r="U3651" s="49" t="s">
        <v>2146</v>
      </c>
      <c r="V3651" s="49">
        <v>0.40628822170719731</v>
      </c>
      <c r="W3651" s="49">
        <v>1.4636172159581</v>
      </c>
      <c r="X3651" s="49">
        <v>2.8030328200558698</v>
      </c>
      <c r="Y3651" s="49">
        <v>43.290577316265697</v>
      </c>
      <c r="Z3651" s="49">
        <v>0.42787999999999998</v>
      </c>
      <c r="AA3651" s="49">
        <v>144.40234570000001</v>
      </c>
      <c r="AB3651" s="49">
        <v>1.7927415840000001</v>
      </c>
      <c r="AC3651" s="51">
        <v>0.62276563761027282</v>
      </c>
      <c r="AD3651" s="53">
        <v>73604.45</v>
      </c>
      <c r="AE3651" s="51">
        <v>52.148163997330471</v>
      </c>
      <c r="AF3651" s="51">
        <v>138.2381065897049</v>
      </c>
      <c r="AG3651" s="51">
        <v>26.120559744881795</v>
      </c>
      <c r="AH3651" s="51">
        <v>0.20605587512524065</v>
      </c>
      <c r="AI3651" s="51">
        <v>0.18895339634829092</v>
      </c>
      <c r="AJ3651" s="51">
        <v>4.1908088602794429E-2</v>
      </c>
      <c r="AK3651" s="51">
        <v>118.10902567331073</v>
      </c>
      <c r="AL3651" s="51">
        <v>70.122719664931594</v>
      </c>
      <c r="AM3651" s="51">
        <v>166.09533168168986</v>
      </c>
    </row>
    <row r="3652" spans="1:39">
      <c r="A3652" t="s">
        <v>7447</v>
      </c>
      <c r="B3652">
        <v>8</v>
      </c>
      <c r="C3652" t="s">
        <v>7448</v>
      </c>
      <c r="D3652" t="s">
        <v>6153</v>
      </c>
      <c r="E3652" t="s">
        <v>137</v>
      </c>
      <c r="F3652" t="s">
        <v>138</v>
      </c>
      <c r="G3652" t="s">
        <v>139</v>
      </c>
      <c r="H3652" t="s">
        <v>140</v>
      </c>
      <c r="I3652" t="s">
        <v>10</v>
      </c>
      <c r="J3652" t="s">
        <v>6154</v>
      </c>
      <c r="K3652">
        <v>48</v>
      </c>
      <c r="L3652">
        <v>16204631</v>
      </c>
      <c r="M3652" t="s">
        <v>2145</v>
      </c>
      <c r="N3652">
        <v>648</v>
      </c>
      <c r="O3652">
        <v>3844278.627566644</v>
      </c>
      <c r="P3652" s="49" t="s">
        <v>33</v>
      </c>
      <c r="Q3652" s="49">
        <v>7360445</v>
      </c>
      <c r="R3652" s="49">
        <v>32.510452999999998</v>
      </c>
      <c r="S3652" s="49">
        <v>52.540310169999998</v>
      </c>
      <c r="T3652" s="49">
        <v>26.195472578768484</v>
      </c>
      <c r="U3652" s="49" t="s">
        <v>2146</v>
      </c>
      <c r="V3652" s="49">
        <v>0.40628822170719731</v>
      </c>
      <c r="W3652" s="49">
        <v>1.4636172159581</v>
      </c>
      <c r="X3652" s="49">
        <v>2.8030328200558698</v>
      </c>
      <c r="Y3652" s="49">
        <v>43.290577316265697</v>
      </c>
      <c r="Z3652" s="49">
        <v>0.42787999999999998</v>
      </c>
      <c r="AA3652" s="49">
        <v>144.40234570000001</v>
      </c>
      <c r="AB3652" s="49">
        <v>1.7927415840000001</v>
      </c>
      <c r="AC3652" s="51">
        <v>0.62276563761027282</v>
      </c>
      <c r="AD3652" s="53">
        <v>73604.45</v>
      </c>
      <c r="AE3652" s="51">
        <v>52.228888709400643</v>
      </c>
      <c r="AF3652" s="51">
        <v>138.45209746677875</v>
      </c>
      <c r="AG3652" s="51">
        <v>26.164594810470557</v>
      </c>
      <c r="AH3652" s="51">
        <v>0.20578010703495678</v>
      </c>
      <c r="AI3652" s="51">
        <v>0.18897940362910493</v>
      </c>
      <c r="AJ3652" s="51">
        <v>4.1908088602794429E-2</v>
      </c>
      <c r="AK3652" s="51">
        <v>118.12528203417386</v>
      </c>
      <c r="AL3652" s="51">
        <v>70.13237125784822</v>
      </c>
      <c r="AM3652" s="51">
        <v>166.11819281049952</v>
      </c>
    </row>
    <row r="3653" spans="1:39">
      <c r="A3653" t="s">
        <v>7449</v>
      </c>
      <c r="B3653">
        <v>8</v>
      </c>
      <c r="C3653" t="s">
        <v>7450</v>
      </c>
      <c r="D3653" t="s">
        <v>6153</v>
      </c>
      <c r="E3653" t="s">
        <v>137</v>
      </c>
      <c r="F3653" t="s">
        <v>138</v>
      </c>
      <c r="G3653" t="s">
        <v>139</v>
      </c>
      <c r="H3653" t="s">
        <v>140</v>
      </c>
      <c r="I3653" t="s">
        <v>10</v>
      </c>
      <c r="J3653" t="s">
        <v>6154</v>
      </c>
      <c r="K3653">
        <v>48</v>
      </c>
      <c r="L3653">
        <v>16204631</v>
      </c>
      <c r="M3653" t="s">
        <v>2145</v>
      </c>
      <c r="N3653">
        <v>649</v>
      </c>
      <c r="O3653">
        <v>3850220.3255999773</v>
      </c>
      <c r="P3653" s="49" t="s">
        <v>33</v>
      </c>
      <c r="Q3653" s="49">
        <v>7360445</v>
      </c>
      <c r="R3653" s="49">
        <v>32.510452999999998</v>
      </c>
      <c r="S3653" s="49">
        <v>52.540310169999998</v>
      </c>
      <c r="T3653" s="49">
        <v>26.195472578768484</v>
      </c>
      <c r="U3653" s="49" t="s">
        <v>2146</v>
      </c>
      <c r="V3653" s="49">
        <v>0.40628822170719731</v>
      </c>
      <c r="W3653" s="49">
        <v>1.4636172159581</v>
      </c>
      <c r="X3653" s="49">
        <v>2.8030328200558698</v>
      </c>
      <c r="Y3653" s="49">
        <v>43.290577316265697</v>
      </c>
      <c r="Z3653" s="49">
        <v>0.42787999999999998</v>
      </c>
      <c r="AA3653" s="49">
        <v>144.40234570000001</v>
      </c>
      <c r="AB3653" s="49">
        <v>1.7927415840000001</v>
      </c>
      <c r="AC3653" s="51">
        <v>0.62276563761027282</v>
      </c>
      <c r="AD3653" s="53">
        <v>73604.45</v>
      </c>
      <c r="AE3653" s="51">
        <v>52.309613421470814</v>
      </c>
      <c r="AF3653" s="51">
        <v>138.66608834385261</v>
      </c>
      <c r="AG3653" s="51">
        <v>26.20857072129894</v>
      </c>
      <c r="AH3653" s="51">
        <v>0.20550367113643681</v>
      </c>
      <c r="AI3653" s="51">
        <v>0.18900490404192488</v>
      </c>
      <c r="AJ3653" s="51">
        <v>4.1908088602794429E-2</v>
      </c>
      <c r="AK3653" s="51">
        <v>118.14122156725789</v>
      </c>
      <c r="AL3653" s="51">
        <v>70.141834746380695</v>
      </c>
      <c r="AM3653" s="51">
        <v>166.14060838813509</v>
      </c>
    </row>
    <row r="3654" spans="1:39">
      <c r="A3654" t="s">
        <v>7451</v>
      </c>
      <c r="B3654">
        <v>8</v>
      </c>
      <c r="C3654" t="s">
        <v>7452</v>
      </c>
      <c r="D3654" t="s">
        <v>6153</v>
      </c>
      <c r="E3654" t="s">
        <v>137</v>
      </c>
      <c r="F3654" t="s">
        <v>138</v>
      </c>
      <c r="G3654" t="s">
        <v>139</v>
      </c>
      <c r="H3654" t="s">
        <v>140</v>
      </c>
      <c r="I3654" t="s">
        <v>10</v>
      </c>
      <c r="J3654" t="s">
        <v>6154</v>
      </c>
      <c r="K3654">
        <v>48</v>
      </c>
      <c r="L3654">
        <v>16204631</v>
      </c>
      <c r="M3654" t="s">
        <v>2145</v>
      </c>
      <c r="N3654">
        <v>650</v>
      </c>
      <c r="O3654">
        <v>3856162.0236333106</v>
      </c>
      <c r="P3654" s="49" t="s">
        <v>33</v>
      </c>
      <c r="Q3654" s="49">
        <v>7360445</v>
      </c>
      <c r="R3654" s="49">
        <v>32.510452999999998</v>
      </c>
      <c r="S3654" s="49">
        <v>52.540310169999998</v>
      </c>
      <c r="T3654" s="49">
        <v>26.195472578768484</v>
      </c>
      <c r="U3654" s="49" t="s">
        <v>2146</v>
      </c>
      <c r="V3654" s="49">
        <v>0.40628822170719731</v>
      </c>
      <c r="W3654" s="49">
        <v>1.4636172159581</v>
      </c>
      <c r="X3654" s="49">
        <v>2.8030328200558698</v>
      </c>
      <c r="Y3654" s="49">
        <v>43.290577316265697</v>
      </c>
      <c r="Z3654" s="49">
        <v>0.42787999999999998</v>
      </c>
      <c r="AA3654" s="49">
        <v>144.40234570000001</v>
      </c>
      <c r="AB3654" s="49">
        <v>1.7927415840000001</v>
      </c>
      <c r="AC3654" s="51">
        <v>0.62276563761027282</v>
      </c>
      <c r="AD3654" s="53">
        <v>73604.45</v>
      </c>
      <c r="AE3654" s="51">
        <v>52.390338133540986</v>
      </c>
      <c r="AF3654" s="51">
        <v>138.88007922092643</v>
      </c>
      <c r="AG3654" s="51">
        <v>26.252487335551955</v>
      </c>
      <c r="AH3654" s="51">
        <v>0.20522657252282317</v>
      </c>
      <c r="AI3654" s="51">
        <v>0.18902989890861346</v>
      </c>
      <c r="AJ3654" s="51">
        <v>4.1908088602794429E-2</v>
      </c>
      <c r="AK3654" s="51">
        <v>118.15684509881898</v>
      </c>
      <c r="AL3654" s="51">
        <v>70.151110621087042</v>
      </c>
      <c r="AM3654" s="51">
        <v>166.16257957655094</v>
      </c>
    </row>
    <row r="3655" spans="1:39">
      <c r="A3655" t="s">
        <v>7453</v>
      </c>
      <c r="B3655">
        <v>8</v>
      </c>
      <c r="C3655" t="s">
        <v>7454</v>
      </c>
      <c r="D3655" t="s">
        <v>6153</v>
      </c>
      <c r="E3655" t="s">
        <v>137</v>
      </c>
      <c r="F3655" t="s">
        <v>138</v>
      </c>
      <c r="G3655" t="s">
        <v>139</v>
      </c>
      <c r="H3655" t="s">
        <v>140</v>
      </c>
      <c r="I3655" t="s">
        <v>10</v>
      </c>
      <c r="J3655" t="s">
        <v>6154</v>
      </c>
      <c r="K3655">
        <v>48</v>
      </c>
      <c r="L3655">
        <v>16204631</v>
      </c>
      <c r="M3655" t="s">
        <v>2145</v>
      </c>
      <c r="N3655">
        <v>651</v>
      </c>
      <c r="O3655">
        <v>3862103.7216666439</v>
      </c>
      <c r="P3655" s="49" t="s">
        <v>33</v>
      </c>
      <c r="Q3655" s="49">
        <v>7360445</v>
      </c>
      <c r="R3655" s="49">
        <v>32.510452999999998</v>
      </c>
      <c r="S3655" s="49">
        <v>52.540310169999998</v>
      </c>
      <c r="T3655" s="49">
        <v>26.195472578768484</v>
      </c>
      <c r="U3655" s="49" t="s">
        <v>2146</v>
      </c>
      <c r="V3655" s="49">
        <v>0.40628822170719731</v>
      </c>
      <c r="W3655" s="49">
        <v>1.4636172159581</v>
      </c>
      <c r="X3655" s="49">
        <v>2.8030328200558698</v>
      </c>
      <c r="Y3655" s="49">
        <v>43.290577316265697</v>
      </c>
      <c r="Z3655" s="49">
        <v>0.42787999999999998</v>
      </c>
      <c r="AA3655" s="49">
        <v>144.40234570000001</v>
      </c>
      <c r="AB3655" s="49">
        <v>1.7927415840000001</v>
      </c>
      <c r="AC3655" s="51">
        <v>0.62276563761027282</v>
      </c>
      <c r="AD3655" s="53">
        <v>73604.45</v>
      </c>
      <c r="AE3655" s="51">
        <v>52.471062845611158</v>
      </c>
      <c r="AF3655" s="51">
        <v>139.09407009800029</v>
      </c>
      <c r="AG3655" s="51">
        <v>26.296344512502696</v>
      </c>
      <c r="AH3655" s="51">
        <v>0.20494881627876524</v>
      </c>
      <c r="AI3655" s="51">
        <v>0.1890543895507214</v>
      </c>
      <c r="AJ3655" s="51">
        <v>4.1908088602794429E-2</v>
      </c>
      <c r="AK3655" s="51">
        <v>118.17215345491834</v>
      </c>
      <c r="AL3655" s="51">
        <v>70.160199372409537</v>
      </c>
      <c r="AM3655" s="51">
        <v>166.18410753742717</v>
      </c>
    </row>
    <row r="3656" spans="1:39">
      <c r="A3656" t="s">
        <v>7455</v>
      </c>
      <c r="B3656">
        <v>8</v>
      </c>
      <c r="C3656" t="s">
        <v>7456</v>
      </c>
      <c r="D3656" t="s">
        <v>6153</v>
      </c>
      <c r="E3656" t="s">
        <v>137</v>
      </c>
      <c r="F3656" t="s">
        <v>138</v>
      </c>
      <c r="G3656" t="s">
        <v>139</v>
      </c>
      <c r="H3656" t="s">
        <v>140</v>
      </c>
      <c r="I3656" t="s">
        <v>10</v>
      </c>
      <c r="J3656" t="s">
        <v>6154</v>
      </c>
      <c r="K3656">
        <v>48</v>
      </c>
      <c r="L3656">
        <v>16204631</v>
      </c>
      <c r="M3656" t="s">
        <v>2145</v>
      </c>
      <c r="N3656">
        <v>652</v>
      </c>
      <c r="O3656">
        <v>3868045.4196999772</v>
      </c>
      <c r="P3656" s="49" t="s">
        <v>33</v>
      </c>
      <c r="Q3656" s="49">
        <v>7360445</v>
      </c>
      <c r="R3656" s="49">
        <v>32.510452999999998</v>
      </c>
      <c r="S3656" s="49">
        <v>52.540310169999998</v>
      </c>
      <c r="T3656" s="49">
        <v>26.195472578768484</v>
      </c>
      <c r="U3656" s="49" t="s">
        <v>2146</v>
      </c>
      <c r="V3656" s="49">
        <v>0.40628822170719731</v>
      </c>
      <c r="W3656" s="49">
        <v>1.4636172159581</v>
      </c>
      <c r="X3656" s="49">
        <v>2.8030328200558698</v>
      </c>
      <c r="Y3656" s="49">
        <v>43.290577316265697</v>
      </c>
      <c r="Z3656" s="49">
        <v>0.42787999999999998</v>
      </c>
      <c r="AA3656" s="49">
        <v>144.40234570000001</v>
      </c>
      <c r="AB3656" s="49">
        <v>1.7927415840000001</v>
      </c>
      <c r="AC3656" s="51">
        <v>0.62276563761027282</v>
      </c>
      <c r="AD3656" s="53">
        <v>73604.45</v>
      </c>
      <c r="AE3656" s="51">
        <v>52.55178755768133</v>
      </c>
      <c r="AF3656" s="51">
        <v>139.30806097507414</v>
      </c>
      <c r="AG3656" s="51">
        <v>26.34014211251047</v>
      </c>
      <c r="AH3656" s="51">
        <v>0.20467040748030985</v>
      </c>
      <c r="AI3656" s="51">
        <v>0.18907837728947652</v>
      </c>
      <c r="AJ3656" s="51">
        <v>4.1908088602794429E-2</v>
      </c>
      <c r="AK3656" s="51">
        <v>118.18714746141532</v>
      </c>
      <c r="AL3656" s="51">
        <v>70.169101490670599</v>
      </c>
      <c r="AM3656" s="51">
        <v>166.20519343216006</v>
      </c>
    </row>
    <row r="3657" spans="1:39">
      <c r="A3657" t="s">
        <v>7457</v>
      </c>
      <c r="B3657">
        <v>8</v>
      </c>
      <c r="C3657" t="s">
        <v>7458</v>
      </c>
      <c r="D3657" t="s">
        <v>6153</v>
      </c>
      <c r="E3657" t="s">
        <v>137</v>
      </c>
      <c r="F3657" t="s">
        <v>138</v>
      </c>
      <c r="G3657" t="s">
        <v>139</v>
      </c>
      <c r="H3657" t="s">
        <v>140</v>
      </c>
      <c r="I3657" t="s">
        <v>10</v>
      </c>
      <c r="J3657" t="s">
        <v>6154</v>
      </c>
      <c r="K3657">
        <v>48</v>
      </c>
      <c r="L3657">
        <v>16204631</v>
      </c>
      <c r="M3657" t="s">
        <v>2145</v>
      </c>
      <c r="N3657">
        <v>653</v>
      </c>
      <c r="O3657">
        <v>3873987.1177333104</v>
      </c>
      <c r="P3657" s="49" t="s">
        <v>33</v>
      </c>
      <c r="Q3657" s="49">
        <v>7360445</v>
      </c>
      <c r="R3657" s="49">
        <v>32.510452999999998</v>
      </c>
      <c r="S3657" s="49">
        <v>52.540310169999998</v>
      </c>
      <c r="T3657" s="49">
        <v>26.195472578768484</v>
      </c>
      <c r="U3657" s="49" t="s">
        <v>2146</v>
      </c>
      <c r="V3657" s="49">
        <v>0.40628822170719731</v>
      </c>
      <c r="W3657" s="49">
        <v>1.4636172159581</v>
      </c>
      <c r="X3657" s="49">
        <v>2.8030328200558698</v>
      </c>
      <c r="Y3657" s="49">
        <v>43.290577316265697</v>
      </c>
      <c r="Z3657" s="49">
        <v>0.42787999999999998</v>
      </c>
      <c r="AA3657" s="49">
        <v>144.40234570000001</v>
      </c>
      <c r="AB3657" s="49">
        <v>1.7927415840000001</v>
      </c>
      <c r="AC3657" s="51">
        <v>0.62276563761027282</v>
      </c>
      <c r="AD3657" s="53">
        <v>73604.45</v>
      </c>
      <c r="AE3657" s="51">
        <v>52.632512269751494</v>
      </c>
      <c r="AF3657" s="51">
        <v>139.52205185214797</v>
      </c>
      <c r="AG3657" s="51">
        <v>26.383879997019015</v>
      </c>
      <c r="AH3657" s="51">
        <v>0.2043913511951044</v>
      </c>
      <c r="AI3657" s="51">
        <v>0.18910186344577351</v>
      </c>
      <c r="AJ3657" s="51">
        <v>4.1908088602794429E-2</v>
      </c>
      <c r="AK3657" s="51">
        <v>118.20182794396105</v>
      </c>
      <c r="AL3657" s="51">
        <v>70.177817466069015</v>
      </c>
      <c r="AM3657" s="51">
        <v>166.22583842185313</v>
      </c>
    </row>
    <row r="3658" spans="1:39">
      <c r="A3658" t="s">
        <v>7459</v>
      </c>
      <c r="B3658">
        <v>8</v>
      </c>
      <c r="C3658" t="s">
        <v>7460</v>
      </c>
      <c r="D3658" t="s">
        <v>6153</v>
      </c>
      <c r="E3658" t="s">
        <v>137</v>
      </c>
      <c r="F3658" t="s">
        <v>138</v>
      </c>
      <c r="G3658" t="s">
        <v>139</v>
      </c>
      <c r="H3658" t="s">
        <v>140</v>
      </c>
      <c r="I3658" t="s">
        <v>10</v>
      </c>
      <c r="J3658" t="s">
        <v>6154</v>
      </c>
      <c r="K3658">
        <v>48</v>
      </c>
      <c r="L3658">
        <v>16204631</v>
      </c>
      <c r="M3658" t="s">
        <v>2145</v>
      </c>
      <c r="N3658">
        <v>654</v>
      </c>
      <c r="O3658">
        <v>3879928.8157666437</v>
      </c>
      <c r="P3658" s="49" t="s">
        <v>33</v>
      </c>
      <c r="Q3658" s="49">
        <v>7360445</v>
      </c>
      <c r="R3658" s="49">
        <v>32.510452999999998</v>
      </c>
      <c r="S3658" s="49">
        <v>52.540310169999998</v>
      </c>
      <c r="T3658" s="49">
        <v>26.195472578768484</v>
      </c>
      <c r="U3658" s="49" t="s">
        <v>2146</v>
      </c>
      <c r="V3658" s="49">
        <v>0.40628822170719731</v>
      </c>
      <c r="W3658" s="49">
        <v>1.4636172159581</v>
      </c>
      <c r="X3658" s="49">
        <v>2.8030328200558698</v>
      </c>
      <c r="Y3658" s="49">
        <v>43.290577316265697</v>
      </c>
      <c r="Z3658" s="49">
        <v>0.42787999999999998</v>
      </c>
      <c r="AA3658" s="49">
        <v>144.40234570000001</v>
      </c>
      <c r="AB3658" s="49">
        <v>1.7927415840000001</v>
      </c>
      <c r="AC3658" s="51">
        <v>0.62276563761027282</v>
      </c>
      <c r="AD3658" s="53">
        <v>73604.45</v>
      </c>
      <c r="AE3658" s="51">
        <v>52.713236981821666</v>
      </c>
      <c r="AF3658" s="51">
        <v>139.73604272922182</v>
      </c>
      <c r="AG3658" s="51">
        <v>26.427558028554632</v>
      </c>
      <c r="AH3658" s="51">
        <v>0.20411165248199875</v>
      </c>
      <c r="AI3658" s="51">
        <v>0.18912484934016283</v>
      </c>
      <c r="AJ3658" s="51">
        <v>4.1908088602794429E-2</v>
      </c>
      <c r="AK3658" s="51">
        <v>118.2161957279915</v>
      </c>
      <c r="AL3658" s="51">
        <v>70.18634778867586</v>
      </c>
      <c r="AM3658" s="51">
        <v>166.24604366730716</v>
      </c>
    </row>
    <row r="3659" spans="1:39">
      <c r="A3659" t="s">
        <v>7461</v>
      </c>
      <c r="B3659">
        <v>8</v>
      </c>
      <c r="C3659" t="s">
        <v>7462</v>
      </c>
      <c r="D3659" t="s">
        <v>6153</v>
      </c>
      <c r="E3659" t="s">
        <v>137</v>
      </c>
      <c r="F3659" t="s">
        <v>138</v>
      </c>
      <c r="G3659" t="s">
        <v>139</v>
      </c>
      <c r="H3659" t="s">
        <v>140</v>
      </c>
      <c r="I3659" t="s">
        <v>10</v>
      </c>
      <c r="J3659" t="s">
        <v>6154</v>
      </c>
      <c r="K3659">
        <v>48</v>
      </c>
      <c r="L3659">
        <v>16204631</v>
      </c>
      <c r="M3659" t="s">
        <v>2145</v>
      </c>
      <c r="N3659">
        <v>655</v>
      </c>
      <c r="O3659">
        <v>3885870.513799977</v>
      </c>
      <c r="P3659" s="49" t="s">
        <v>33</v>
      </c>
      <c r="Q3659" s="49">
        <v>7360445</v>
      </c>
      <c r="R3659" s="49">
        <v>32.510452999999998</v>
      </c>
      <c r="S3659" s="49">
        <v>52.540310169999998</v>
      </c>
      <c r="T3659" s="49">
        <v>26.195472578768484</v>
      </c>
      <c r="U3659" s="49" t="s">
        <v>2146</v>
      </c>
      <c r="V3659" s="49">
        <v>0.40628822170719731</v>
      </c>
      <c r="W3659" s="49">
        <v>1.4636172159581</v>
      </c>
      <c r="X3659" s="49">
        <v>2.8030328200558698</v>
      </c>
      <c r="Y3659" s="49">
        <v>43.290577316265697</v>
      </c>
      <c r="Z3659" s="49">
        <v>0.42787999999999998</v>
      </c>
      <c r="AA3659" s="49">
        <v>144.40234570000001</v>
      </c>
      <c r="AB3659" s="49">
        <v>1.7927415840000001</v>
      </c>
      <c r="AC3659" s="51">
        <v>0.62276563761027282</v>
      </c>
      <c r="AD3659" s="53">
        <v>73604.45</v>
      </c>
      <c r="AE3659" s="51">
        <v>52.793961693891838</v>
      </c>
      <c r="AF3659" s="51">
        <v>139.95003360629568</v>
      </c>
      <c r="AG3659" s="51">
        <v>26.471176070724329</v>
      </c>
      <c r="AH3659" s="51">
        <v>0.20383131639132271</v>
      </c>
      <c r="AI3659" s="51">
        <v>0.18914733629284045</v>
      </c>
      <c r="AJ3659" s="51">
        <v>4.1908088602794429E-2</v>
      </c>
      <c r="AK3659" s="51">
        <v>118.23025163872104</v>
      </c>
      <c r="AL3659" s="51">
        <v>70.194692948430628</v>
      </c>
      <c r="AM3659" s="51">
        <v>166.26581032901149</v>
      </c>
    </row>
    <row r="3660" spans="1:39">
      <c r="A3660" t="s">
        <v>7463</v>
      </c>
      <c r="B3660">
        <v>8</v>
      </c>
      <c r="C3660" t="s">
        <v>7464</v>
      </c>
      <c r="D3660" t="s">
        <v>6153</v>
      </c>
      <c r="E3660" t="s">
        <v>137</v>
      </c>
      <c r="F3660" t="s">
        <v>138</v>
      </c>
      <c r="G3660" t="s">
        <v>139</v>
      </c>
      <c r="H3660" t="s">
        <v>140</v>
      </c>
      <c r="I3660" t="s">
        <v>10</v>
      </c>
      <c r="J3660" t="s">
        <v>6154</v>
      </c>
      <c r="K3660">
        <v>48</v>
      </c>
      <c r="L3660">
        <v>16204631</v>
      </c>
      <c r="M3660" t="s">
        <v>2145</v>
      </c>
      <c r="N3660">
        <v>656</v>
      </c>
      <c r="O3660">
        <v>3891812.2118333103</v>
      </c>
      <c r="P3660" s="49" t="s">
        <v>33</v>
      </c>
      <c r="Q3660" s="49">
        <v>7360445</v>
      </c>
      <c r="R3660" s="49">
        <v>32.510452999999998</v>
      </c>
      <c r="S3660" s="49">
        <v>52.540310169999998</v>
      </c>
      <c r="T3660" s="49">
        <v>26.195472578768484</v>
      </c>
      <c r="U3660" s="49" t="s">
        <v>2146</v>
      </c>
      <c r="V3660" s="49">
        <v>0.40628822170719731</v>
      </c>
      <c r="W3660" s="49">
        <v>1.4636172159581</v>
      </c>
      <c r="X3660" s="49">
        <v>2.8030328200558698</v>
      </c>
      <c r="Y3660" s="49">
        <v>43.290577316265697</v>
      </c>
      <c r="Z3660" s="49">
        <v>0.42787999999999998</v>
      </c>
      <c r="AA3660" s="49">
        <v>144.40234570000001</v>
      </c>
      <c r="AB3660" s="49">
        <v>1.7927415840000001</v>
      </c>
      <c r="AC3660" s="51">
        <v>0.62276563761027282</v>
      </c>
      <c r="AD3660" s="53">
        <v>73604.45</v>
      </c>
      <c r="AE3660" s="51">
        <v>52.874686405962009</v>
      </c>
      <c r="AF3660" s="51">
        <v>140.1640244833695</v>
      </c>
      <c r="AG3660" s="51">
        <v>26.514733988213951</v>
      </c>
      <c r="AH3660" s="51">
        <v>0.20355034796457519</v>
      </c>
      <c r="AI3660" s="51">
        <v>0.18916932562363697</v>
      </c>
      <c r="AJ3660" s="51">
        <v>4.1908088602794429E-2</v>
      </c>
      <c r="AK3660" s="51">
        <v>118.24399650113568</v>
      </c>
      <c r="AL3660" s="51">
        <v>70.202853435137214</v>
      </c>
      <c r="AM3660" s="51">
        <v>166.28513956713419</v>
      </c>
    </row>
    <row r="3661" spans="1:39">
      <c r="A3661" t="s">
        <v>7465</v>
      </c>
      <c r="B3661">
        <v>8</v>
      </c>
      <c r="C3661" t="s">
        <v>7466</v>
      </c>
      <c r="D3661" t="s">
        <v>6153</v>
      </c>
      <c r="E3661" t="s">
        <v>137</v>
      </c>
      <c r="F3661" t="s">
        <v>138</v>
      </c>
      <c r="G3661" t="s">
        <v>139</v>
      </c>
      <c r="H3661" t="s">
        <v>140</v>
      </c>
      <c r="I3661" t="s">
        <v>10</v>
      </c>
      <c r="J3661" t="s">
        <v>6154</v>
      </c>
      <c r="K3661">
        <v>48</v>
      </c>
      <c r="L3661">
        <v>16204631</v>
      </c>
      <c r="M3661" t="s">
        <v>2145</v>
      </c>
      <c r="N3661">
        <v>657</v>
      </c>
      <c r="O3661">
        <v>3897753.9098666436</v>
      </c>
      <c r="P3661" s="49" t="s">
        <v>33</v>
      </c>
      <c r="Q3661" s="49">
        <v>7360445</v>
      </c>
      <c r="R3661" s="49">
        <v>32.510452999999998</v>
      </c>
      <c r="S3661" s="49">
        <v>52.540310169999998</v>
      </c>
      <c r="T3661" s="49">
        <v>26.195472578768484</v>
      </c>
      <c r="U3661" s="49" t="s">
        <v>2146</v>
      </c>
      <c r="V3661" s="49">
        <v>0.40628822170719731</v>
      </c>
      <c r="W3661" s="49">
        <v>1.4636172159581</v>
      </c>
      <c r="X3661" s="49">
        <v>2.8030328200558698</v>
      </c>
      <c r="Y3661" s="49">
        <v>43.290577316265697</v>
      </c>
      <c r="Z3661" s="49">
        <v>0.42787999999999998</v>
      </c>
      <c r="AA3661" s="49">
        <v>144.40234570000001</v>
      </c>
      <c r="AB3661" s="49">
        <v>1.7927415840000001</v>
      </c>
      <c r="AC3661" s="51">
        <v>0.62276563761027282</v>
      </c>
      <c r="AD3661" s="53">
        <v>73604.45</v>
      </c>
      <c r="AE3661" s="51">
        <v>52.955411118032181</v>
      </c>
      <c r="AF3661" s="51">
        <v>140.37801536044336</v>
      </c>
      <c r="AG3661" s="51">
        <v>26.558231646786336</v>
      </c>
      <c r="AH3661" s="51">
        <v>0.20326875223457422</v>
      </c>
      <c r="AI3661" s="51">
        <v>0.18919081865200732</v>
      </c>
      <c r="AJ3661" s="51">
        <v>4.1908088602794429E-2</v>
      </c>
      <c r="AK3661" s="51">
        <v>118.25743113998658</v>
      </c>
      <c r="AL3661" s="51">
        <v>70.210829738460092</v>
      </c>
      <c r="AM3661" s="51">
        <v>166.3040325415131</v>
      </c>
    </row>
    <row r="3662" spans="1:39">
      <c r="A3662" t="s">
        <v>7467</v>
      </c>
      <c r="B3662">
        <v>8</v>
      </c>
      <c r="C3662" t="s">
        <v>7468</v>
      </c>
      <c r="D3662" t="s">
        <v>6153</v>
      </c>
      <c r="E3662" t="s">
        <v>137</v>
      </c>
      <c r="F3662" t="s">
        <v>138</v>
      </c>
      <c r="G3662" t="s">
        <v>139</v>
      </c>
      <c r="H3662" t="s">
        <v>140</v>
      </c>
      <c r="I3662" t="s">
        <v>10</v>
      </c>
      <c r="J3662" t="s">
        <v>6154</v>
      </c>
      <c r="K3662">
        <v>48</v>
      </c>
      <c r="L3662">
        <v>16204631</v>
      </c>
      <c r="M3662" t="s">
        <v>2145</v>
      </c>
      <c r="N3662">
        <v>658</v>
      </c>
      <c r="O3662">
        <v>3903695.6078999769</v>
      </c>
      <c r="P3662" s="49" t="s">
        <v>33</v>
      </c>
      <c r="Q3662" s="49">
        <v>7360445</v>
      </c>
      <c r="R3662" s="49">
        <v>32.510452999999998</v>
      </c>
      <c r="S3662" s="49">
        <v>52.540310169999998</v>
      </c>
      <c r="T3662" s="49">
        <v>26.195472578768484</v>
      </c>
      <c r="U3662" s="49" t="s">
        <v>2146</v>
      </c>
      <c r="V3662" s="49">
        <v>0.40628822170719731</v>
      </c>
      <c r="W3662" s="49">
        <v>1.4636172159581</v>
      </c>
      <c r="X3662" s="49">
        <v>2.8030328200558698</v>
      </c>
      <c r="Y3662" s="49">
        <v>43.290577316265697</v>
      </c>
      <c r="Z3662" s="49">
        <v>0.42787999999999998</v>
      </c>
      <c r="AA3662" s="49">
        <v>144.40234570000001</v>
      </c>
      <c r="AB3662" s="49">
        <v>1.7927415840000001</v>
      </c>
      <c r="AC3662" s="51">
        <v>0.62276563761027282</v>
      </c>
      <c r="AD3662" s="53">
        <v>73604.45</v>
      </c>
      <c r="AE3662" s="51">
        <v>53.036135830102353</v>
      </c>
      <c r="AF3662" s="51">
        <v>140.59200623751721</v>
      </c>
      <c r="AG3662" s="51">
        <v>26.601668913279376</v>
      </c>
      <c r="AH3662" s="51">
        <v>0.20298653422523519</v>
      </c>
      <c r="AI3662" s="51">
        <v>0.18921181669701984</v>
      </c>
      <c r="AJ3662" s="51">
        <v>4.1908088602794429E-2</v>
      </c>
      <c r="AK3662" s="51">
        <v>118.27055637978329</v>
      </c>
      <c r="AL3662" s="51">
        <v>70.218622347920316</v>
      </c>
      <c r="AM3662" s="51">
        <v>166.32249041164627</v>
      </c>
    </row>
    <row r="3663" spans="1:39">
      <c r="A3663" t="s">
        <v>7469</v>
      </c>
      <c r="B3663">
        <v>8</v>
      </c>
      <c r="C3663" t="s">
        <v>7470</v>
      </c>
      <c r="D3663" t="s">
        <v>6153</v>
      </c>
      <c r="E3663" t="s">
        <v>137</v>
      </c>
      <c r="F3663" t="s">
        <v>138</v>
      </c>
      <c r="G3663" t="s">
        <v>139</v>
      </c>
      <c r="H3663" t="s">
        <v>140</v>
      </c>
      <c r="I3663" t="s">
        <v>10</v>
      </c>
      <c r="J3663" t="s">
        <v>6154</v>
      </c>
      <c r="K3663">
        <v>48</v>
      </c>
      <c r="L3663">
        <v>16204631</v>
      </c>
      <c r="M3663" t="s">
        <v>2145</v>
      </c>
      <c r="N3663">
        <v>659</v>
      </c>
      <c r="O3663">
        <v>3909637.3059333102</v>
      </c>
      <c r="P3663" s="49" t="s">
        <v>33</v>
      </c>
      <c r="Q3663" s="49">
        <v>7360445</v>
      </c>
      <c r="R3663" s="49">
        <v>32.510452999999998</v>
      </c>
      <c r="S3663" s="49">
        <v>52.540310169999998</v>
      </c>
      <c r="T3663" s="49">
        <v>26.195472578768484</v>
      </c>
      <c r="U3663" s="49" t="s">
        <v>2146</v>
      </c>
      <c r="V3663" s="49">
        <v>0.40628822170719731</v>
      </c>
      <c r="W3663" s="49">
        <v>1.4636172159581</v>
      </c>
      <c r="X3663" s="49">
        <v>2.8030328200558698</v>
      </c>
      <c r="Y3663" s="49">
        <v>43.290577316265697</v>
      </c>
      <c r="Z3663" s="49">
        <v>0.42787999999999998</v>
      </c>
      <c r="AA3663" s="49">
        <v>144.40234570000001</v>
      </c>
      <c r="AB3663" s="49">
        <v>1.7927415840000001</v>
      </c>
      <c r="AC3663" s="51">
        <v>0.62276563761027282</v>
      </c>
      <c r="AD3663" s="53">
        <v>73604.45</v>
      </c>
      <c r="AE3663" s="51">
        <v>53.116860542172525</v>
      </c>
      <c r="AF3663" s="51">
        <v>140.80599711459107</v>
      </c>
      <c r="AG3663" s="51">
        <v>26.645045655604157</v>
      </c>
      <c r="AH3663" s="51">
        <v>0.20270369895166584</v>
      </c>
      <c r="AI3663" s="51">
        <v>0.18923232107734606</v>
      </c>
      <c r="AJ3663" s="51">
        <v>4.1908088602794429E-2</v>
      </c>
      <c r="AK3663" s="51">
        <v>118.2833730447873</v>
      </c>
      <c r="AL3663" s="51">
        <v>70.226231752891621</v>
      </c>
      <c r="AM3663" s="51">
        <v>166.34051433668299</v>
      </c>
    </row>
    <row r="3664" spans="1:39">
      <c r="A3664" t="s">
        <v>7471</v>
      </c>
      <c r="B3664">
        <v>8</v>
      </c>
      <c r="C3664" t="s">
        <v>7472</v>
      </c>
      <c r="D3664" t="s">
        <v>6153</v>
      </c>
      <c r="E3664" t="s">
        <v>137</v>
      </c>
      <c r="F3664" t="s">
        <v>138</v>
      </c>
      <c r="G3664" t="s">
        <v>139</v>
      </c>
      <c r="H3664" t="s">
        <v>140</v>
      </c>
      <c r="I3664" t="s">
        <v>10</v>
      </c>
      <c r="J3664" t="s">
        <v>6154</v>
      </c>
      <c r="K3664">
        <v>48</v>
      </c>
      <c r="L3664">
        <v>16204631</v>
      </c>
      <c r="M3664" t="s">
        <v>2145</v>
      </c>
      <c r="N3664">
        <v>660</v>
      </c>
      <c r="O3664">
        <v>3915579.0039666435</v>
      </c>
      <c r="P3664" s="49" t="s">
        <v>33</v>
      </c>
      <c r="Q3664" s="49">
        <v>7360445</v>
      </c>
      <c r="R3664" s="49">
        <v>32.510452999999998</v>
      </c>
      <c r="S3664" s="49">
        <v>52.540310169999998</v>
      </c>
      <c r="T3664" s="49">
        <v>26.195472578768484</v>
      </c>
      <c r="U3664" s="49" t="s">
        <v>2146</v>
      </c>
      <c r="V3664" s="49">
        <v>0.40628822170719731</v>
      </c>
      <c r="W3664" s="49">
        <v>1.4636172159581</v>
      </c>
      <c r="X3664" s="49">
        <v>2.8030328200558698</v>
      </c>
      <c r="Y3664" s="49">
        <v>43.290577316265697</v>
      </c>
      <c r="Z3664" s="49">
        <v>0.42787999999999998</v>
      </c>
      <c r="AA3664" s="49">
        <v>144.40234570000001</v>
      </c>
      <c r="AB3664" s="49">
        <v>1.7927415840000001</v>
      </c>
      <c r="AC3664" s="51">
        <v>0.62276563761027282</v>
      </c>
      <c r="AD3664" s="53">
        <v>73604.45</v>
      </c>
      <c r="AE3664" s="51">
        <v>53.197585254242696</v>
      </c>
      <c r="AF3664" s="51">
        <v>141.01998799166492</v>
      </c>
      <c r="AG3664" s="51">
        <v>26.688361742743055</v>
      </c>
      <c r="AH3664" s="51">
        <v>0.20242025142010223</v>
      </c>
      <c r="AI3664" s="51">
        <v>0.18925233311125009</v>
      </c>
      <c r="AJ3664" s="51">
        <v>4.1908088602794429E-2</v>
      </c>
      <c r="AK3664" s="51">
        <v>118.29588195900543</v>
      </c>
      <c r="AL3664" s="51">
        <v>70.233658442596592</v>
      </c>
      <c r="AM3664" s="51">
        <v>166.35810547541428</v>
      </c>
    </row>
    <row r="3665" spans="1:39">
      <c r="A3665" t="s">
        <v>7473</v>
      </c>
      <c r="B3665">
        <v>8</v>
      </c>
      <c r="C3665" t="s">
        <v>7474</v>
      </c>
      <c r="D3665" t="s">
        <v>6153</v>
      </c>
      <c r="E3665" t="s">
        <v>137</v>
      </c>
      <c r="F3665" t="s">
        <v>138</v>
      </c>
      <c r="G3665" t="s">
        <v>139</v>
      </c>
      <c r="H3665" t="s">
        <v>140</v>
      </c>
      <c r="I3665" t="s">
        <v>10</v>
      </c>
      <c r="J3665" t="s">
        <v>6154</v>
      </c>
      <c r="K3665">
        <v>48</v>
      </c>
      <c r="L3665">
        <v>16204631</v>
      </c>
      <c r="M3665" t="s">
        <v>2145</v>
      </c>
      <c r="N3665">
        <v>661</v>
      </c>
      <c r="O3665">
        <v>3921520.7019999768</v>
      </c>
      <c r="P3665" s="49" t="s">
        <v>33</v>
      </c>
      <c r="Q3665" s="49">
        <v>7360445</v>
      </c>
      <c r="R3665" s="49">
        <v>32.510452999999998</v>
      </c>
      <c r="S3665" s="49">
        <v>52.540310169999998</v>
      </c>
      <c r="T3665" s="49">
        <v>26.195472578768484</v>
      </c>
      <c r="U3665" s="49" t="s">
        <v>2146</v>
      </c>
      <c r="V3665" s="49">
        <v>0.40628822170719731</v>
      </c>
      <c r="W3665" s="49">
        <v>1.4636172159581</v>
      </c>
      <c r="X3665" s="49">
        <v>2.8030328200558698</v>
      </c>
      <c r="Y3665" s="49">
        <v>43.290577316265697</v>
      </c>
      <c r="Z3665" s="49">
        <v>0.42787999999999998</v>
      </c>
      <c r="AA3665" s="49">
        <v>144.40234570000001</v>
      </c>
      <c r="AB3665" s="49">
        <v>1.7927415840000001</v>
      </c>
      <c r="AC3665" s="51">
        <v>0.62276563761027282</v>
      </c>
      <c r="AD3665" s="53">
        <v>73604.45</v>
      </c>
      <c r="AE3665" s="51">
        <v>53.278309966312861</v>
      </c>
      <c r="AF3665" s="51">
        <v>141.23397886873875</v>
      </c>
      <c r="AG3665" s="51">
        <v>26.731617044747789</v>
      </c>
      <c r="AH3665" s="51">
        <v>0.20213619662772581</v>
      </c>
      <c r="AI3665" s="51">
        <v>0.18927185411657807</v>
      </c>
      <c r="AJ3665" s="51">
        <v>4.1908088602794429E-2</v>
      </c>
      <c r="AK3665" s="51">
        <v>118.30808394618327</v>
      </c>
      <c r="AL3665" s="51">
        <v>70.240902906102647</v>
      </c>
      <c r="AM3665" s="51">
        <v>166.37526498626391</v>
      </c>
    </row>
    <row r="3666" spans="1:39">
      <c r="A3666" t="s">
        <v>7475</v>
      </c>
      <c r="B3666">
        <v>8</v>
      </c>
      <c r="C3666" t="s">
        <v>7476</v>
      </c>
      <c r="D3666" t="s">
        <v>6153</v>
      </c>
      <c r="E3666" t="s">
        <v>137</v>
      </c>
      <c r="F3666" t="s">
        <v>138</v>
      </c>
      <c r="G3666" t="s">
        <v>139</v>
      </c>
      <c r="H3666" t="s">
        <v>140</v>
      </c>
      <c r="I3666" t="s">
        <v>10</v>
      </c>
      <c r="J3666" t="s">
        <v>6154</v>
      </c>
      <c r="K3666">
        <v>48</v>
      </c>
      <c r="L3666">
        <v>16204631</v>
      </c>
      <c r="M3666" t="s">
        <v>2145</v>
      </c>
      <c r="N3666">
        <v>662</v>
      </c>
      <c r="O3666">
        <v>3927462.4000333101</v>
      </c>
      <c r="P3666" s="49" t="s">
        <v>33</v>
      </c>
      <c r="Q3666" s="49">
        <v>7360445</v>
      </c>
      <c r="R3666" s="49">
        <v>32.510452999999998</v>
      </c>
      <c r="S3666" s="49">
        <v>52.540310169999998</v>
      </c>
      <c r="T3666" s="49">
        <v>26.195472578768484</v>
      </c>
      <c r="U3666" s="49" t="s">
        <v>2146</v>
      </c>
      <c r="V3666" s="49">
        <v>0.40628822170719731</v>
      </c>
      <c r="W3666" s="49">
        <v>1.4636172159581</v>
      </c>
      <c r="X3666" s="49">
        <v>2.8030328200558698</v>
      </c>
      <c r="Y3666" s="49">
        <v>43.290577316265697</v>
      </c>
      <c r="Z3666" s="49">
        <v>0.42787999999999998</v>
      </c>
      <c r="AA3666" s="49">
        <v>144.40234570000001</v>
      </c>
      <c r="AB3666" s="49">
        <v>1.7927415840000001</v>
      </c>
      <c r="AC3666" s="51">
        <v>0.62276563761027282</v>
      </c>
      <c r="AD3666" s="53">
        <v>73604.45</v>
      </c>
      <c r="AE3666" s="51">
        <v>53.359034678383033</v>
      </c>
      <c r="AF3666" s="51">
        <v>141.4479697458126</v>
      </c>
      <c r="AG3666" s="51">
        <v>26.774811432737526</v>
      </c>
      <c r="AH3666" s="51">
        <v>0.20185153956272847</v>
      </c>
      <c r="AI3666" s="51">
        <v>0.18929088541074773</v>
      </c>
      <c r="AJ3666" s="51">
        <v>4.1908088602794429E-2</v>
      </c>
      <c r="AK3666" s="51">
        <v>118.3199798297986</v>
      </c>
      <c r="AL3666" s="51">
        <v>70.247965632318284</v>
      </c>
      <c r="AM3666" s="51">
        <v>166.39199402727894</v>
      </c>
    </row>
    <row r="3667" spans="1:39">
      <c r="A3667" t="s">
        <v>7477</v>
      </c>
      <c r="B3667">
        <v>8</v>
      </c>
      <c r="C3667" t="s">
        <v>7478</v>
      </c>
      <c r="D3667" t="s">
        <v>6153</v>
      </c>
      <c r="E3667" t="s">
        <v>137</v>
      </c>
      <c r="F3667" t="s">
        <v>138</v>
      </c>
      <c r="G3667" t="s">
        <v>139</v>
      </c>
      <c r="H3667" t="s">
        <v>140</v>
      </c>
      <c r="I3667" t="s">
        <v>10</v>
      </c>
      <c r="J3667" t="s">
        <v>6154</v>
      </c>
      <c r="K3667">
        <v>48</v>
      </c>
      <c r="L3667">
        <v>16204631</v>
      </c>
      <c r="M3667" t="s">
        <v>2145</v>
      </c>
      <c r="N3667">
        <v>663</v>
      </c>
      <c r="O3667">
        <v>3933404.0980666433</v>
      </c>
      <c r="P3667" s="49" t="s">
        <v>33</v>
      </c>
      <c r="Q3667" s="49">
        <v>7360445</v>
      </c>
      <c r="R3667" s="49">
        <v>32.510452999999998</v>
      </c>
      <c r="S3667" s="49">
        <v>52.540310169999998</v>
      </c>
      <c r="T3667" s="49">
        <v>26.195472578768484</v>
      </c>
      <c r="U3667" s="49" t="s">
        <v>2146</v>
      </c>
      <c r="V3667" s="49">
        <v>0.40628822170719731</v>
      </c>
      <c r="W3667" s="49">
        <v>1.4636172159581</v>
      </c>
      <c r="X3667" s="49">
        <v>2.8030328200558698</v>
      </c>
      <c r="Y3667" s="49">
        <v>43.290577316265697</v>
      </c>
      <c r="Z3667" s="49">
        <v>0.42787999999999998</v>
      </c>
      <c r="AA3667" s="49">
        <v>144.40234570000001</v>
      </c>
      <c r="AB3667" s="49">
        <v>1.7927415840000001</v>
      </c>
      <c r="AC3667" s="51">
        <v>0.62276563761027282</v>
      </c>
      <c r="AD3667" s="53">
        <v>73604.45</v>
      </c>
      <c r="AE3667" s="51">
        <v>53.439759390453204</v>
      </c>
      <c r="AF3667" s="51">
        <v>141.66196062288643</v>
      </c>
      <c r="AG3667" s="51">
        <v>26.817944778896909</v>
      </c>
      <c r="AH3667" s="51">
        <v>0.201566285204309</v>
      </c>
      <c r="AI3667" s="51">
        <v>0.18930942831073802</v>
      </c>
      <c r="AJ3667" s="51">
        <v>4.1908088602794429E-2</v>
      </c>
      <c r="AK3667" s="51">
        <v>118.33157043305494</v>
      </c>
      <c r="AL3667" s="51">
        <v>70.254847109989086</v>
      </c>
      <c r="AM3667" s="51">
        <v>166.40829375612083</v>
      </c>
    </row>
    <row r="3668" spans="1:39">
      <c r="A3668" t="s">
        <v>7479</v>
      </c>
      <c r="B3668">
        <v>8</v>
      </c>
      <c r="C3668" t="s">
        <v>7480</v>
      </c>
      <c r="D3668" t="s">
        <v>6153</v>
      </c>
      <c r="E3668" t="s">
        <v>137</v>
      </c>
      <c r="F3668" t="s">
        <v>138</v>
      </c>
      <c r="G3668" t="s">
        <v>139</v>
      </c>
      <c r="H3668" t="s">
        <v>140</v>
      </c>
      <c r="I3668" t="s">
        <v>10</v>
      </c>
      <c r="J3668" t="s">
        <v>6154</v>
      </c>
      <c r="K3668">
        <v>48</v>
      </c>
      <c r="L3668">
        <v>16204631</v>
      </c>
      <c r="M3668" t="s">
        <v>2145</v>
      </c>
      <c r="N3668">
        <v>664</v>
      </c>
      <c r="O3668">
        <v>3939345.7960999766</v>
      </c>
      <c r="P3668" s="49" t="s">
        <v>33</v>
      </c>
      <c r="Q3668" s="49">
        <v>7360445</v>
      </c>
      <c r="R3668" s="49">
        <v>32.510452999999998</v>
      </c>
      <c r="S3668" s="49">
        <v>52.540310169999998</v>
      </c>
      <c r="T3668" s="49">
        <v>26.195472578768484</v>
      </c>
      <c r="U3668" s="49" t="s">
        <v>2146</v>
      </c>
      <c r="V3668" s="49">
        <v>0.40628822170719731</v>
      </c>
      <c r="W3668" s="49">
        <v>1.4636172159581</v>
      </c>
      <c r="X3668" s="49">
        <v>2.8030328200558698</v>
      </c>
      <c r="Y3668" s="49">
        <v>43.290577316265697</v>
      </c>
      <c r="Z3668" s="49">
        <v>0.42787999999999998</v>
      </c>
      <c r="AA3668" s="49">
        <v>144.40234570000001</v>
      </c>
      <c r="AB3668" s="49">
        <v>1.7927415840000001</v>
      </c>
      <c r="AC3668" s="51">
        <v>0.62276563761027282</v>
      </c>
      <c r="AD3668" s="53">
        <v>73604.45</v>
      </c>
      <c r="AE3668" s="51">
        <v>53.520484102523376</v>
      </c>
      <c r="AF3668" s="51">
        <v>141.87595149996028</v>
      </c>
      <c r="AG3668" s="51">
        <v>26.86101695647416</v>
      </c>
      <c r="AH3668" s="51">
        <v>0.20128043852255295</v>
      </c>
      <c r="AI3668" s="51">
        <v>0.18932748413307859</v>
      </c>
      <c r="AJ3668" s="51">
        <v>4.1908088602794429E-2</v>
      </c>
      <c r="AK3668" s="51">
        <v>118.34285657887496</v>
      </c>
      <c r="AL3668" s="51">
        <v>70.26154782769396</v>
      </c>
      <c r="AM3668" s="51">
        <v>166.42416533005598</v>
      </c>
    </row>
    <row r="3669" spans="1:39">
      <c r="A3669" t="s">
        <v>7481</v>
      </c>
      <c r="B3669">
        <v>8</v>
      </c>
      <c r="C3669" t="s">
        <v>7482</v>
      </c>
      <c r="D3669" t="s">
        <v>6153</v>
      </c>
      <c r="E3669" t="s">
        <v>137</v>
      </c>
      <c r="F3669" t="s">
        <v>138</v>
      </c>
      <c r="G3669" t="s">
        <v>139</v>
      </c>
      <c r="H3669" t="s">
        <v>140</v>
      </c>
      <c r="I3669" t="s">
        <v>10</v>
      </c>
      <c r="J3669" t="s">
        <v>6154</v>
      </c>
      <c r="K3669">
        <v>48</v>
      </c>
      <c r="L3669">
        <v>16204631</v>
      </c>
      <c r="M3669" t="s">
        <v>2145</v>
      </c>
      <c r="N3669">
        <v>665</v>
      </c>
      <c r="O3669">
        <v>3945287.4941333099</v>
      </c>
      <c r="P3669" s="49" t="s">
        <v>33</v>
      </c>
      <c r="Q3669" s="49">
        <v>7360445</v>
      </c>
      <c r="R3669" s="49">
        <v>32.510452999999998</v>
      </c>
      <c r="S3669" s="49">
        <v>52.540310169999998</v>
      </c>
      <c r="T3669" s="49">
        <v>26.195472578768484</v>
      </c>
      <c r="U3669" s="49" t="s">
        <v>2146</v>
      </c>
      <c r="V3669" s="49">
        <v>0.40628822170719731</v>
      </c>
      <c r="W3669" s="49">
        <v>1.4636172159581</v>
      </c>
      <c r="X3669" s="49">
        <v>2.8030328200558698</v>
      </c>
      <c r="Y3669" s="49">
        <v>43.290577316265697</v>
      </c>
      <c r="Z3669" s="49">
        <v>0.42787999999999998</v>
      </c>
      <c r="AA3669" s="49">
        <v>144.40234570000001</v>
      </c>
      <c r="AB3669" s="49">
        <v>1.7927415840000001</v>
      </c>
      <c r="AC3669" s="51">
        <v>0.62276563761027282</v>
      </c>
      <c r="AD3669" s="53">
        <v>73604.45</v>
      </c>
      <c r="AE3669" s="51">
        <v>53.601208814593548</v>
      </c>
      <c r="AF3669" s="51">
        <v>142.08994237703413</v>
      </c>
      <c r="AG3669" s="51">
        <v>26.904027839779062</v>
      </c>
      <c r="AH3669" s="51">
        <v>0.20099400447831989</v>
      </c>
      <c r="AI3669" s="51">
        <v>0.18934505419383951</v>
      </c>
      <c r="AJ3669" s="51">
        <v>4.1908088602794429E-2</v>
      </c>
      <c r="AK3669" s="51">
        <v>118.35383908989407</v>
      </c>
      <c r="AL3669" s="51">
        <v>70.268068273841237</v>
      </c>
      <c r="AM3669" s="51">
        <v>166.43960990594692</v>
      </c>
    </row>
    <row r="3670" spans="1:39">
      <c r="A3670" t="s">
        <v>7483</v>
      </c>
      <c r="B3670">
        <v>8</v>
      </c>
      <c r="C3670" t="s">
        <v>7484</v>
      </c>
      <c r="D3670" t="s">
        <v>6153</v>
      </c>
      <c r="E3670" t="s">
        <v>137</v>
      </c>
      <c r="F3670" t="s">
        <v>138</v>
      </c>
      <c r="G3670" t="s">
        <v>139</v>
      </c>
      <c r="H3670" t="s">
        <v>140</v>
      </c>
      <c r="I3670" t="s">
        <v>10</v>
      </c>
      <c r="J3670" t="s">
        <v>6154</v>
      </c>
      <c r="K3670">
        <v>48</v>
      </c>
      <c r="L3670">
        <v>16204631</v>
      </c>
      <c r="M3670" t="s">
        <v>2145</v>
      </c>
      <c r="N3670">
        <v>666</v>
      </c>
      <c r="O3670">
        <v>3951229.1921666432</v>
      </c>
      <c r="P3670" s="49" t="s">
        <v>33</v>
      </c>
      <c r="Q3670" s="49">
        <v>7360445</v>
      </c>
      <c r="R3670" s="49">
        <v>32.510452999999998</v>
      </c>
      <c r="S3670" s="49">
        <v>52.540310169999998</v>
      </c>
      <c r="T3670" s="49">
        <v>26.195472578768484</v>
      </c>
      <c r="U3670" s="49" t="s">
        <v>2146</v>
      </c>
      <c r="V3670" s="49">
        <v>0.40628822170719731</v>
      </c>
      <c r="W3670" s="49">
        <v>1.4636172159581</v>
      </c>
      <c r="X3670" s="49">
        <v>2.8030328200558698</v>
      </c>
      <c r="Y3670" s="49">
        <v>43.290577316265697</v>
      </c>
      <c r="Z3670" s="49">
        <v>0.42787999999999998</v>
      </c>
      <c r="AA3670" s="49">
        <v>144.40234570000001</v>
      </c>
      <c r="AB3670" s="49">
        <v>1.7927415840000001</v>
      </c>
      <c r="AC3670" s="51">
        <v>0.62276563761027282</v>
      </c>
      <c r="AD3670" s="53">
        <v>73604.45</v>
      </c>
      <c r="AE3670" s="51">
        <v>53.68193352666372</v>
      </c>
      <c r="AF3670" s="51">
        <v>142.30393325410799</v>
      </c>
      <c r="AG3670" s="51">
        <v>26.946977304181026</v>
      </c>
      <c r="AH3670" s="51">
        <v>0.20070698802333073</v>
      </c>
      <c r="AI3670" s="51">
        <v>0.18936213980862071</v>
      </c>
      <c r="AJ3670" s="51">
        <v>4.1908088602794429E-2</v>
      </c>
      <c r="AK3670" s="51">
        <v>118.36451878845381</v>
      </c>
      <c r="AL3670" s="51">
        <v>70.27440893666477</v>
      </c>
      <c r="AM3670" s="51">
        <v>166.45462864024284</v>
      </c>
    </row>
    <row r="3671" spans="1:39">
      <c r="A3671" t="s">
        <v>7485</v>
      </c>
      <c r="B3671">
        <v>8</v>
      </c>
      <c r="C3671" t="s">
        <v>7486</v>
      </c>
      <c r="D3671" t="s">
        <v>6153</v>
      </c>
      <c r="E3671" t="s">
        <v>137</v>
      </c>
      <c r="F3671" t="s">
        <v>138</v>
      </c>
      <c r="G3671" t="s">
        <v>139</v>
      </c>
      <c r="H3671" t="s">
        <v>140</v>
      </c>
      <c r="I3671" t="s">
        <v>10</v>
      </c>
      <c r="J3671" t="s">
        <v>6154</v>
      </c>
      <c r="K3671">
        <v>48</v>
      </c>
      <c r="L3671">
        <v>16204631</v>
      </c>
      <c r="M3671" t="s">
        <v>2145</v>
      </c>
      <c r="N3671">
        <v>667</v>
      </c>
      <c r="O3671">
        <v>3957170.8901999765</v>
      </c>
      <c r="P3671" s="49" t="s">
        <v>33</v>
      </c>
      <c r="Q3671" s="49">
        <v>7360445</v>
      </c>
      <c r="R3671" s="49">
        <v>32.510452999999998</v>
      </c>
      <c r="S3671" s="49">
        <v>52.540310169999998</v>
      </c>
      <c r="T3671" s="49">
        <v>26.195472578768484</v>
      </c>
      <c r="U3671" s="49" t="s">
        <v>2146</v>
      </c>
      <c r="V3671" s="49">
        <v>0.40628822170719731</v>
      </c>
      <c r="W3671" s="49">
        <v>1.4636172159581</v>
      </c>
      <c r="X3671" s="49">
        <v>2.8030328200558698</v>
      </c>
      <c r="Y3671" s="49">
        <v>43.290577316265697</v>
      </c>
      <c r="Z3671" s="49">
        <v>0.42787999999999998</v>
      </c>
      <c r="AA3671" s="49">
        <v>144.40234570000001</v>
      </c>
      <c r="AB3671" s="49">
        <v>1.7927415840000001</v>
      </c>
      <c r="AC3671" s="51">
        <v>0.62276563761027282</v>
      </c>
      <c r="AD3671" s="53">
        <v>73604.45</v>
      </c>
      <c r="AE3671" s="51">
        <v>53.762658238733891</v>
      </c>
      <c r="AF3671" s="51">
        <v>142.51792413118184</v>
      </c>
      <c r="AG3671" s="51">
        <v>26.989865226107117</v>
      </c>
      <c r="AH3671" s="51">
        <v>0.20041939410010234</v>
      </c>
      <c r="AI3671" s="51">
        <v>0.18937874229254184</v>
      </c>
      <c r="AJ3671" s="51">
        <v>4.1908088602794429E-2</v>
      </c>
      <c r="AK3671" s="51">
        <v>118.37489649659548</v>
      </c>
      <c r="AL3671" s="51">
        <v>70.280570304220163</v>
      </c>
      <c r="AM3671" s="51">
        <v>166.4692226889708</v>
      </c>
    </row>
    <row r="3672" spans="1:39">
      <c r="A3672" t="s">
        <v>7487</v>
      </c>
      <c r="B3672">
        <v>8</v>
      </c>
      <c r="C3672" t="s">
        <v>7488</v>
      </c>
      <c r="D3672" t="s">
        <v>6153</v>
      </c>
      <c r="E3672" t="s">
        <v>137</v>
      </c>
      <c r="F3672" t="s">
        <v>138</v>
      </c>
      <c r="G3672" t="s">
        <v>139</v>
      </c>
      <c r="H3672" t="s">
        <v>140</v>
      </c>
      <c r="I3672" t="s">
        <v>10</v>
      </c>
      <c r="J3672" t="s">
        <v>6154</v>
      </c>
      <c r="K3672">
        <v>48</v>
      </c>
      <c r="L3672">
        <v>16204631</v>
      </c>
      <c r="M3672" t="s">
        <v>2145</v>
      </c>
      <c r="N3672">
        <v>668</v>
      </c>
      <c r="O3672">
        <v>3963112.5882333098</v>
      </c>
      <c r="P3672" s="49" t="s">
        <v>33</v>
      </c>
      <c r="Q3672" s="49">
        <v>7360445</v>
      </c>
      <c r="R3672" s="49">
        <v>32.510452999999998</v>
      </c>
      <c r="S3672" s="49">
        <v>52.540310169999998</v>
      </c>
      <c r="T3672" s="49">
        <v>26.195472578768484</v>
      </c>
      <c r="U3672" s="49" t="s">
        <v>2146</v>
      </c>
      <c r="V3672" s="49">
        <v>0.40628822170719731</v>
      </c>
      <c r="W3672" s="49">
        <v>1.4636172159581</v>
      </c>
      <c r="X3672" s="49">
        <v>2.8030328200558698</v>
      </c>
      <c r="Y3672" s="49">
        <v>43.290577316265697</v>
      </c>
      <c r="Z3672" s="49">
        <v>0.42787999999999998</v>
      </c>
      <c r="AA3672" s="49">
        <v>144.40234570000001</v>
      </c>
      <c r="AB3672" s="49">
        <v>1.7927415840000001</v>
      </c>
      <c r="AC3672" s="51">
        <v>0.62276563761027282</v>
      </c>
      <c r="AD3672" s="53">
        <v>73604.45</v>
      </c>
      <c r="AE3672" s="51">
        <v>53.843382950804063</v>
      </c>
      <c r="AF3672" s="51">
        <v>142.73191500825567</v>
      </c>
      <c r="AG3672" s="51">
        <v>27.032691483040047</v>
      </c>
      <c r="AH3672" s="51">
        <v>0.20013122764179794</v>
      </c>
      <c r="AI3672" s="51">
        <v>0.18939486296023189</v>
      </c>
      <c r="AJ3672" s="51">
        <v>4.1908088602794429E-2</v>
      </c>
      <c r="AK3672" s="51">
        <v>118.38497303605374</v>
      </c>
      <c r="AL3672" s="51">
        <v>70.286552864380965</v>
      </c>
      <c r="AM3672" s="51">
        <v>166.48339320772652</v>
      </c>
    </row>
    <row r="3673" spans="1:39">
      <c r="A3673" t="s">
        <v>7489</v>
      </c>
      <c r="B3673">
        <v>8</v>
      </c>
      <c r="C3673" t="s">
        <v>7490</v>
      </c>
      <c r="D3673" t="s">
        <v>6153</v>
      </c>
      <c r="E3673" t="s">
        <v>137</v>
      </c>
      <c r="F3673" t="s">
        <v>138</v>
      </c>
      <c r="G3673" t="s">
        <v>139</v>
      </c>
      <c r="H3673" t="s">
        <v>140</v>
      </c>
      <c r="I3673" t="s">
        <v>10</v>
      </c>
      <c r="J3673" t="s">
        <v>6154</v>
      </c>
      <c r="K3673">
        <v>48</v>
      </c>
      <c r="L3673">
        <v>16204631</v>
      </c>
      <c r="M3673" t="s">
        <v>2145</v>
      </c>
      <c r="N3673">
        <v>669</v>
      </c>
      <c r="O3673">
        <v>3969054.2862666431</v>
      </c>
      <c r="P3673" s="49" t="s">
        <v>33</v>
      </c>
      <c r="Q3673" s="49">
        <v>7360445</v>
      </c>
      <c r="R3673" s="49">
        <v>32.510452999999998</v>
      </c>
      <c r="S3673" s="49">
        <v>52.540310169999998</v>
      </c>
      <c r="T3673" s="49">
        <v>26.195472578768484</v>
      </c>
      <c r="U3673" s="49" t="s">
        <v>2146</v>
      </c>
      <c r="V3673" s="49">
        <v>0.40628822170719731</v>
      </c>
      <c r="W3673" s="49">
        <v>1.4636172159581</v>
      </c>
      <c r="X3673" s="49">
        <v>2.8030328200558698</v>
      </c>
      <c r="Y3673" s="49">
        <v>43.290577316265697</v>
      </c>
      <c r="Z3673" s="49">
        <v>0.42787999999999998</v>
      </c>
      <c r="AA3673" s="49">
        <v>144.40234570000001</v>
      </c>
      <c r="AB3673" s="49">
        <v>1.7927415840000001</v>
      </c>
      <c r="AC3673" s="51">
        <v>0.62276563761027282</v>
      </c>
      <c r="AD3673" s="53">
        <v>73604.45</v>
      </c>
      <c r="AE3673" s="51">
        <v>53.924107662874235</v>
      </c>
      <c r="AF3673" s="51">
        <v>142.94590588532952</v>
      </c>
      <c r="AG3673" s="51">
        <v>27.075455953516219</v>
      </c>
      <c r="AH3673" s="51">
        <v>0.19984249357234321</v>
      </c>
      <c r="AI3673" s="51">
        <v>0.18941050312581889</v>
      </c>
      <c r="AJ3673" s="51">
        <v>4.1908088602794429E-2</v>
      </c>
      <c r="AK3673" s="51">
        <v>118.39474922825006</v>
      </c>
      <c r="AL3673" s="51">
        <v>70.292357104834778</v>
      </c>
      <c r="AM3673" s="51">
        <v>166.49714135166536</v>
      </c>
    </row>
    <row r="3674" spans="1:39">
      <c r="A3674" t="s">
        <v>7491</v>
      </c>
      <c r="B3674">
        <v>8</v>
      </c>
      <c r="C3674" t="s">
        <v>7492</v>
      </c>
      <c r="D3674" t="s">
        <v>6153</v>
      </c>
      <c r="E3674" t="s">
        <v>137</v>
      </c>
      <c r="F3674" t="s">
        <v>138</v>
      </c>
      <c r="G3674" t="s">
        <v>139</v>
      </c>
      <c r="H3674" t="s">
        <v>140</v>
      </c>
      <c r="I3674" t="s">
        <v>10</v>
      </c>
      <c r="J3674" t="s">
        <v>6154</v>
      </c>
      <c r="K3674">
        <v>48</v>
      </c>
      <c r="L3674">
        <v>16204631</v>
      </c>
      <c r="M3674" t="s">
        <v>2145</v>
      </c>
      <c r="N3674">
        <v>670</v>
      </c>
      <c r="O3674">
        <v>3974995.9842999764</v>
      </c>
      <c r="P3674" s="49" t="s">
        <v>33</v>
      </c>
      <c r="Q3674" s="49">
        <v>7360445</v>
      </c>
      <c r="R3674" s="49">
        <v>32.510452999999998</v>
      </c>
      <c r="S3674" s="49">
        <v>52.540310169999998</v>
      </c>
      <c r="T3674" s="49">
        <v>26.195472578768484</v>
      </c>
      <c r="U3674" s="49" t="s">
        <v>2146</v>
      </c>
      <c r="V3674" s="49">
        <v>0.40628822170719731</v>
      </c>
      <c r="W3674" s="49">
        <v>1.4636172159581</v>
      </c>
      <c r="X3674" s="49">
        <v>2.8030328200558698</v>
      </c>
      <c r="Y3674" s="49">
        <v>43.290577316265697</v>
      </c>
      <c r="Z3674" s="49">
        <v>0.42787999999999998</v>
      </c>
      <c r="AA3674" s="49">
        <v>144.40234570000001</v>
      </c>
      <c r="AB3674" s="49">
        <v>1.7927415840000001</v>
      </c>
      <c r="AC3674" s="51">
        <v>0.62276563761027282</v>
      </c>
      <c r="AD3674" s="53">
        <v>73604.45</v>
      </c>
      <c r="AE3674" s="51">
        <v>54.004832374944399</v>
      </c>
      <c r="AF3674" s="51">
        <v>143.15989676240335</v>
      </c>
      <c r="AG3674" s="51">
        <v>27.118158517123643</v>
      </c>
      <c r="AH3674" s="51">
        <v>0.19955319680610442</v>
      </c>
      <c r="AI3674" s="51">
        <v>0.18942566410291944</v>
      </c>
      <c r="AJ3674" s="51">
        <v>4.1908088602794429E-2</v>
      </c>
      <c r="AK3674" s="51">
        <v>118.40422589428628</v>
      </c>
      <c r="AL3674" s="51">
        <v>70.29798351307943</v>
      </c>
      <c r="AM3674" s="51">
        <v>166.51046827549317</v>
      </c>
    </row>
    <row r="3675" spans="1:39">
      <c r="A3675" t="s">
        <v>7493</v>
      </c>
      <c r="B3675">
        <v>8</v>
      </c>
      <c r="C3675" t="s">
        <v>7494</v>
      </c>
      <c r="D3675" t="s">
        <v>6153</v>
      </c>
      <c r="E3675" t="s">
        <v>137</v>
      </c>
      <c r="F3675" t="s">
        <v>138</v>
      </c>
      <c r="G3675" t="s">
        <v>139</v>
      </c>
      <c r="H3675" t="s">
        <v>140</v>
      </c>
      <c r="I3675" t="s">
        <v>10</v>
      </c>
      <c r="J3675" t="s">
        <v>6154</v>
      </c>
      <c r="K3675">
        <v>48</v>
      </c>
      <c r="L3675">
        <v>16204631</v>
      </c>
      <c r="M3675" t="s">
        <v>2145</v>
      </c>
      <c r="N3675">
        <v>671</v>
      </c>
      <c r="O3675">
        <v>3980937.6823333097</v>
      </c>
      <c r="P3675" s="49" t="s">
        <v>33</v>
      </c>
      <c r="Q3675" s="49">
        <v>7360445</v>
      </c>
      <c r="R3675" s="49">
        <v>32.510452999999998</v>
      </c>
      <c r="S3675" s="49">
        <v>52.540310169999998</v>
      </c>
      <c r="T3675" s="49">
        <v>26.195472578768484</v>
      </c>
      <c r="U3675" s="49" t="s">
        <v>2146</v>
      </c>
      <c r="V3675" s="49">
        <v>0.40628822170719731</v>
      </c>
      <c r="W3675" s="49">
        <v>1.4636172159581</v>
      </c>
      <c r="X3675" s="49">
        <v>2.8030328200558698</v>
      </c>
      <c r="Y3675" s="49">
        <v>43.290577316265697</v>
      </c>
      <c r="Z3675" s="49">
        <v>0.42787999999999998</v>
      </c>
      <c r="AA3675" s="49">
        <v>144.40234570000001</v>
      </c>
      <c r="AB3675" s="49">
        <v>1.7927415840000001</v>
      </c>
      <c r="AC3675" s="51">
        <v>0.62276563761027282</v>
      </c>
      <c r="AD3675" s="53">
        <v>73604.45</v>
      </c>
      <c r="AE3675" s="51">
        <v>54.085557087014571</v>
      </c>
      <c r="AF3675" s="51">
        <v>143.3738876394772</v>
      </c>
      <c r="AG3675" s="51">
        <v>27.160799054500011</v>
      </c>
      <c r="AH3675" s="51">
        <v>0.19926334224823705</v>
      </c>
      <c r="AI3675" s="51">
        <v>0.18944034720462888</v>
      </c>
      <c r="AJ3675" s="51">
        <v>4.1908088602794429E-2</v>
      </c>
      <c r="AK3675" s="51">
        <v>118.41340385493837</v>
      </c>
      <c r="AL3675" s="51">
        <v>70.303432576419283</v>
      </c>
      <c r="AM3675" s="51">
        <v>166.52337513345748</v>
      </c>
    </row>
    <row r="3676" spans="1:39">
      <c r="A3676" t="s">
        <v>7495</v>
      </c>
      <c r="B3676">
        <v>8</v>
      </c>
      <c r="C3676" t="s">
        <v>7496</v>
      </c>
      <c r="D3676" t="s">
        <v>6153</v>
      </c>
      <c r="E3676" t="s">
        <v>137</v>
      </c>
      <c r="F3676" t="s">
        <v>138</v>
      </c>
      <c r="G3676" t="s">
        <v>139</v>
      </c>
      <c r="H3676" t="s">
        <v>140</v>
      </c>
      <c r="I3676" t="s">
        <v>10</v>
      </c>
      <c r="J3676" t="s">
        <v>6154</v>
      </c>
      <c r="K3676">
        <v>48</v>
      </c>
      <c r="L3676">
        <v>16204631</v>
      </c>
      <c r="M3676" t="s">
        <v>2145</v>
      </c>
      <c r="N3676">
        <v>672</v>
      </c>
      <c r="O3676">
        <v>3986879.380366643</v>
      </c>
      <c r="P3676" s="49" t="s">
        <v>33</v>
      </c>
      <c r="Q3676" s="49">
        <v>7360445</v>
      </c>
      <c r="R3676" s="49">
        <v>32.510452999999998</v>
      </c>
      <c r="S3676" s="49">
        <v>52.540310169999998</v>
      </c>
      <c r="T3676" s="49">
        <v>26.195472578768484</v>
      </c>
      <c r="U3676" s="49" t="s">
        <v>2146</v>
      </c>
      <c r="V3676" s="49">
        <v>0.40628822170719731</v>
      </c>
      <c r="W3676" s="49">
        <v>1.4636172159581</v>
      </c>
      <c r="X3676" s="49">
        <v>2.8030328200558698</v>
      </c>
      <c r="Y3676" s="49">
        <v>43.290577316265697</v>
      </c>
      <c r="Z3676" s="49">
        <v>0.42787999999999998</v>
      </c>
      <c r="AA3676" s="49">
        <v>144.40234570000001</v>
      </c>
      <c r="AB3676" s="49">
        <v>1.7927415840000001</v>
      </c>
      <c r="AC3676" s="51">
        <v>0.62276563761027282</v>
      </c>
      <c r="AD3676" s="53">
        <v>73604.45</v>
      </c>
      <c r="AE3676" s="51">
        <v>54.166281799084743</v>
      </c>
      <c r="AF3676" s="51">
        <v>143.58787851655106</v>
      </c>
      <c r="AG3676" s="51">
        <v>27.20337744733061</v>
      </c>
      <c r="AH3676" s="51">
        <v>0.19897293479433673</v>
      </c>
      <c r="AI3676" s="51">
        <v>0.18945455374351072</v>
      </c>
      <c r="AJ3676" s="51">
        <v>4.1908088602794429E-2</v>
      </c>
      <c r="AK3676" s="51">
        <v>118.42228393064991</v>
      </c>
      <c r="AL3676" s="51">
        <v>70.308704781961353</v>
      </c>
      <c r="AM3676" s="51">
        <v>166.5358630793385</v>
      </c>
    </row>
    <row r="3677" spans="1:39">
      <c r="A3677" t="s">
        <v>7497</v>
      </c>
      <c r="B3677">
        <v>8</v>
      </c>
      <c r="C3677" t="s">
        <v>7498</v>
      </c>
      <c r="D3677" t="s">
        <v>6153</v>
      </c>
      <c r="E3677" t="s">
        <v>137</v>
      </c>
      <c r="F3677" t="s">
        <v>138</v>
      </c>
      <c r="G3677" t="s">
        <v>139</v>
      </c>
      <c r="H3677" t="s">
        <v>140</v>
      </c>
      <c r="I3677" t="s">
        <v>10</v>
      </c>
      <c r="J3677" t="s">
        <v>6154</v>
      </c>
      <c r="K3677">
        <v>48</v>
      </c>
      <c r="L3677">
        <v>16204631</v>
      </c>
      <c r="M3677" t="s">
        <v>2145</v>
      </c>
      <c r="N3677">
        <v>673</v>
      </c>
      <c r="O3677">
        <v>3992821.0783999762</v>
      </c>
      <c r="P3677" s="49" t="s">
        <v>33</v>
      </c>
      <c r="Q3677" s="49">
        <v>7360445</v>
      </c>
      <c r="R3677" s="49">
        <v>32.510452999999998</v>
      </c>
      <c r="S3677" s="49">
        <v>52.540310169999998</v>
      </c>
      <c r="T3677" s="49">
        <v>26.195472578768484</v>
      </c>
      <c r="U3677" s="49" t="s">
        <v>2146</v>
      </c>
      <c r="V3677" s="49">
        <v>0.40628822170719731</v>
      </c>
      <c r="W3677" s="49">
        <v>1.4636172159581</v>
      </c>
      <c r="X3677" s="49">
        <v>2.8030328200558698</v>
      </c>
      <c r="Y3677" s="49">
        <v>43.290577316265697</v>
      </c>
      <c r="Z3677" s="49">
        <v>0.42787999999999998</v>
      </c>
      <c r="AA3677" s="49">
        <v>144.40234570000001</v>
      </c>
      <c r="AB3677" s="49">
        <v>1.7927415840000001</v>
      </c>
      <c r="AC3677" s="51">
        <v>0.62276563761027282</v>
      </c>
      <c r="AD3677" s="53">
        <v>73604.45</v>
      </c>
      <c r="AE3677" s="51">
        <v>54.247006511154915</v>
      </c>
      <c r="AF3677" s="51">
        <v>143.80186939362491</v>
      </c>
      <c r="AG3677" s="51">
        <v>27.245893578346312</v>
      </c>
      <c r="AH3677" s="51">
        <v>0.19868197933049622</v>
      </c>
      <c r="AI3677" s="51">
        <v>0.18946828503158658</v>
      </c>
      <c r="AJ3677" s="51">
        <v>4.1908088602794429E-2</v>
      </c>
      <c r="AK3677" s="51">
        <v>118.43086694152572</v>
      </c>
      <c r="AL3677" s="51">
        <v>70.31380061661153</v>
      </c>
      <c r="AM3677" s="51">
        <v>166.54793326643991</v>
      </c>
    </row>
    <row r="3678" spans="1:39">
      <c r="A3678" t="s">
        <v>7499</v>
      </c>
      <c r="B3678">
        <v>8</v>
      </c>
      <c r="C3678" t="s">
        <v>7500</v>
      </c>
      <c r="D3678" t="s">
        <v>6153</v>
      </c>
      <c r="E3678" t="s">
        <v>137</v>
      </c>
      <c r="F3678" t="s">
        <v>138</v>
      </c>
      <c r="G3678" t="s">
        <v>139</v>
      </c>
      <c r="H3678" t="s">
        <v>140</v>
      </c>
      <c r="I3678" t="s">
        <v>10</v>
      </c>
      <c r="J3678" t="s">
        <v>6154</v>
      </c>
      <c r="K3678">
        <v>48</v>
      </c>
      <c r="L3678">
        <v>16204631</v>
      </c>
      <c r="M3678" t="s">
        <v>2145</v>
      </c>
      <c r="N3678">
        <v>674</v>
      </c>
      <c r="O3678">
        <v>3998762.7764333095</v>
      </c>
      <c r="P3678" s="49" t="s">
        <v>33</v>
      </c>
      <c r="Q3678" s="49">
        <v>7360445</v>
      </c>
      <c r="R3678" s="49">
        <v>32.510452999999998</v>
      </c>
      <c r="S3678" s="49">
        <v>52.540310169999998</v>
      </c>
      <c r="T3678" s="49">
        <v>26.195472578768484</v>
      </c>
      <c r="U3678" s="49" t="s">
        <v>2146</v>
      </c>
      <c r="V3678" s="49">
        <v>0.40628822170719731</v>
      </c>
      <c r="W3678" s="49">
        <v>1.4636172159581</v>
      </c>
      <c r="X3678" s="49">
        <v>2.8030328200558698</v>
      </c>
      <c r="Y3678" s="49">
        <v>43.290577316265697</v>
      </c>
      <c r="Z3678" s="49">
        <v>0.42787999999999998</v>
      </c>
      <c r="AA3678" s="49">
        <v>144.40234570000001</v>
      </c>
      <c r="AB3678" s="49">
        <v>1.7927415840000001</v>
      </c>
      <c r="AC3678" s="51">
        <v>0.62276563761027282</v>
      </c>
      <c r="AD3678" s="53">
        <v>73604.45</v>
      </c>
      <c r="AE3678" s="51">
        <v>54.327731223225086</v>
      </c>
      <c r="AF3678" s="51">
        <v>144.01586027069874</v>
      </c>
      <c r="AG3678" s="51">
        <v>27.288347331321511</v>
      </c>
      <c r="AH3678" s="51">
        <v>0.19839048073321533</v>
      </c>
      <c r="AI3678" s="51">
        <v>0.189481542380326</v>
      </c>
      <c r="AJ3678" s="51">
        <v>4.1908088602794429E-2</v>
      </c>
      <c r="AK3678" s="51">
        <v>118.43915370732556</v>
      </c>
      <c r="AL3678" s="51">
        <v>70.318720567070855</v>
      </c>
      <c r="AM3678" s="51">
        <v>166.55958684758031</v>
      </c>
    </row>
    <row r="3679" spans="1:39">
      <c r="A3679" t="s">
        <v>7501</v>
      </c>
      <c r="B3679">
        <v>8</v>
      </c>
      <c r="C3679" t="s">
        <v>7502</v>
      </c>
      <c r="D3679" t="s">
        <v>6153</v>
      </c>
      <c r="E3679" t="s">
        <v>137</v>
      </c>
      <c r="F3679" t="s">
        <v>138</v>
      </c>
      <c r="G3679" t="s">
        <v>139</v>
      </c>
      <c r="H3679" t="s">
        <v>140</v>
      </c>
      <c r="I3679" t="s">
        <v>10</v>
      </c>
      <c r="J3679" t="s">
        <v>6154</v>
      </c>
      <c r="K3679">
        <v>48</v>
      </c>
      <c r="L3679">
        <v>16204631</v>
      </c>
      <c r="M3679" t="s">
        <v>2145</v>
      </c>
      <c r="N3679">
        <v>675</v>
      </c>
      <c r="O3679">
        <v>4004704.4744666428</v>
      </c>
      <c r="P3679" s="49" t="s">
        <v>33</v>
      </c>
      <c r="Q3679" s="49">
        <v>7360445</v>
      </c>
      <c r="R3679" s="49">
        <v>32.510452999999998</v>
      </c>
      <c r="S3679" s="49">
        <v>52.540310169999998</v>
      </c>
      <c r="T3679" s="49">
        <v>26.195472578768484</v>
      </c>
      <c r="U3679" s="49" t="s">
        <v>2146</v>
      </c>
      <c r="V3679" s="49">
        <v>0.40628822170719731</v>
      </c>
      <c r="W3679" s="49">
        <v>1.4636172159581</v>
      </c>
      <c r="X3679" s="49">
        <v>2.8030328200558698</v>
      </c>
      <c r="Y3679" s="49">
        <v>43.290577316265697</v>
      </c>
      <c r="Z3679" s="49">
        <v>0.42787999999999998</v>
      </c>
      <c r="AA3679" s="49">
        <v>144.40234570000001</v>
      </c>
      <c r="AB3679" s="49">
        <v>1.7927415840000001</v>
      </c>
      <c r="AC3679" s="51">
        <v>0.62276563761027282</v>
      </c>
      <c r="AD3679" s="53">
        <v>73604.45</v>
      </c>
      <c r="AE3679" s="51">
        <v>54.408455935295258</v>
      </c>
      <c r="AF3679" s="51">
        <v>144.22985114777259</v>
      </c>
      <c r="AG3679" s="51">
        <v>27.330738591072112</v>
      </c>
      <c r="AH3679" s="51">
        <v>0.1980984438695082</v>
      </c>
      <c r="AI3679" s="51">
        <v>0.18949432710063635</v>
      </c>
      <c r="AJ3679" s="51">
        <v>4.1908088602794429E-2</v>
      </c>
      <c r="AK3679" s="51">
        <v>118.44714504745781</v>
      </c>
      <c r="AL3679" s="51">
        <v>70.32346511983171</v>
      </c>
      <c r="AM3679" s="51">
        <v>166.57082497508392</v>
      </c>
    </row>
    <row r="3680" spans="1:39">
      <c r="A3680" t="s">
        <v>7503</v>
      </c>
      <c r="B3680">
        <v>8</v>
      </c>
      <c r="C3680" t="s">
        <v>7504</v>
      </c>
      <c r="D3680" t="s">
        <v>6153</v>
      </c>
      <c r="E3680" t="s">
        <v>137</v>
      </c>
      <c r="F3680" t="s">
        <v>138</v>
      </c>
      <c r="G3680" t="s">
        <v>139</v>
      </c>
      <c r="H3680" t="s">
        <v>140</v>
      </c>
      <c r="I3680" t="s">
        <v>10</v>
      </c>
      <c r="J3680" t="s">
        <v>6154</v>
      </c>
      <c r="K3680">
        <v>48</v>
      </c>
      <c r="L3680">
        <v>16204631</v>
      </c>
      <c r="M3680" t="s">
        <v>2145</v>
      </c>
      <c r="N3680">
        <v>676</v>
      </c>
      <c r="O3680">
        <v>4010646.1724999761</v>
      </c>
      <c r="P3680" s="49" t="s">
        <v>33</v>
      </c>
      <c r="Q3680" s="49">
        <v>7360445</v>
      </c>
      <c r="R3680" s="49">
        <v>32.510452999999998</v>
      </c>
      <c r="S3680" s="49">
        <v>52.540310169999998</v>
      </c>
      <c r="T3680" s="49">
        <v>26.195472578768484</v>
      </c>
      <c r="U3680" s="49" t="s">
        <v>2146</v>
      </c>
      <c r="V3680" s="49">
        <v>0.40628822170719731</v>
      </c>
      <c r="W3680" s="49">
        <v>1.4636172159581</v>
      </c>
      <c r="X3680" s="49">
        <v>2.8030328200558698</v>
      </c>
      <c r="Y3680" s="49">
        <v>43.290577316265697</v>
      </c>
      <c r="Z3680" s="49">
        <v>0.42787999999999998</v>
      </c>
      <c r="AA3680" s="49">
        <v>144.40234570000001</v>
      </c>
      <c r="AB3680" s="49">
        <v>1.7927415840000001</v>
      </c>
      <c r="AC3680" s="51">
        <v>0.62276563761027282</v>
      </c>
      <c r="AD3680" s="53">
        <v>73604.45</v>
      </c>
      <c r="AE3680" s="51">
        <v>54.48918064736543</v>
      </c>
      <c r="AF3680" s="51">
        <v>144.44384202484645</v>
      </c>
      <c r="AG3680" s="51">
        <v>27.373067243453409</v>
      </c>
      <c r="AH3680" s="51">
        <v>0.19780587359660237</v>
      </c>
      <c r="AI3680" s="51">
        <v>0.1895066405028526</v>
      </c>
      <c r="AJ3680" s="51">
        <v>4.1908088602794429E-2</v>
      </c>
      <c r="AK3680" s="51">
        <v>118.45484178097301</v>
      </c>
      <c r="AL3680" s="51">
        <v>70.328034761174067</v>
      </c>
      <c r="AM3680" s="51">
        <v>166.58164880077197</v>
      </c>
    </row>
    <row r="3681" spans="1:39">
      <c r="A3681" t="s">
        <v>7505</v>
      </c>
      <c r="B3681">
        <v>8</v>
      </c>
      <c r="C3681" t="s">
        <v>7506</v>
      </c>
      <c r="D3681" t="s">
        <v>6153</v>
      </c>
      <c r="E3681" t="s">
        <v>137</v>
      </c>
      <c r="F3681" t="s">
        <v>138</v>
      </c>
      <c r="G3681" t="s">
        <v>139</v>
      </c>
      <c r="H3681" t="s">
        <v>140</v>
      </c>
      <c r="I3681" t="s">
        <v>10</v>
      </c>
      <c r="J3681" t="s">
        <v>6154</v>
      </c>
      <c r="K3681">
        <v>48</v>
      </c>
      <c r="L3681">
        <v>16204631</v>
      </c>
      <c r="M3681" t="s">
        <v>2145</v>
      </c>
      <c r="N3681">
        <v>677</v>
      </c>
      <c r="O3681">
        <v>4016587.8705333094</v>
      </c>
      <c r="P3681" s="49" t="s">
        <v>33</v>
      </c>
      <c r="Q3681" s="49">
        <v>7360445</v>
      </c>
      <c r="R3681" s="49">
        <v>32.510452999999998</v>
      </c>
      <c r="S3681" s="49">
        <v>52.540310169999998</v>
      </c>
      <c r="T3681" s="49">
        <v>26.195472578768484</v>
      </c>
      <c r="U3681" s="49" t="s">
        <v>2146</v>
      </c>
      <c r="V3681" s="49">
        <v>0.40628822170719731</v>
      </c>
      <c r="W3681" s="49">
        <v>1.4636172159581</v>
      </c>
      <c r="X3681" s="49">
        <v>2.8030328200558698</v>
      </c>
      <c r="Y3681" s="49">
        <v>43.290577316265697</v>
      </c>
      <c r="Z3681" s="49">
        <v>0.42787999999999998</v>
      </c>
      <c r="AA3681" s="49">
        <v>144.40234570000001</v>
      </c>
      <c r="AB3681" s="49">
        <v>1.7927415840000001</v>
      </c>
      <c r="AC3681" s="51">
        <v>0.62276563761027282</v>
      </c>
      <c r="AD3681" s="53">
        <v>73604.45</v>
      </c>
      <c r="AE3681" s="51">
        <v>54.569905359435602</v>
      </c>
      <c r="AF3681" s="51">
        <v>144.6578329019203</v>
      </c>
      <c r="AG3681" s="51">
        <v>27.415333175358057</v>
      </c>
      <c r="AH3681" s="51">
        <v>0.19751277476217333</v>
      </c>
      <c r="AI3681" s="51">
        <v>0.18951848389672735</v>
      </c>
      <c r="AJ3681" s="51">
        <v>4.1908088602794429E-2</v>
      </c>
      <c r="AK3681" s="51">
        <v>118.46224472655771</v>
      </c>
      <c r="AL3681" s="51">
        <v>70.332429977161766</v>
      </c>
      <c r="AM3681" s="51">
        <v>166.59205947595368</v>
      </c>
    </row>
    <row r="3682" spans="1:39">
      <c r="A3682" t="s">
        <v>7507</v>
      </c>
      <c r="B3682">
        <v>8</v>
      </c>
      <c r="C3682" t="s">
        <v>7508</v>
      </c>
      <c r="D3682" t="s">
        <v>6153</v>
      </c>
      <c r="E3682" t="s">
        <v>137</v>
      </c>
      <c r="F3682" t="s">
        <v>138</v>
      </c>
      <c r="G3682" t="s">
        <v>139</v>
      </c>
      <c r="H3682" t="s">
        <v>140</v>
      </c>
      <c r="I3682" t="s">
        <v>10</v>
      </c>
      <c r="J3682" t="s">
        <v>6154</v>
      </c>
      <c r="K3682">
        <v>48</v>
      </c>
      <c r="L3682">
        <v>16204631</v>
      </c>
      <c r="M3682" t="s">
        <v>2145</v>
      </c>
      <c r="N3682">
        <v>678</v>
      </c>
      <c r="O3682">
        <v>4022529.5685666427</v>
      </c>
      <c r="P3682" s="49" t="s">
        <v>33</v>
      </c>
      <c r="Q3682" s="49">
        <v>7360445</v>
      </c>
      <c r="R3682" s="49">
        <v>32.510452999999998</v>
      </c>
      <c r="S3682" s="49">
        <v>52.540310169999998</v>
      </c>
      <c r="T3682" s="49">
        <v>26.195472578768484</v>
      </c>
      <c r="U3682" s="49" t="s">
        <v>2146</v>
      </c>
      <c r="V3682" s="49">
        <v>0.40628822170719731</v>
      </c>
      <c r="W3682" s="49">
        <v>1.4636172159581</v>
      </c>
      <c r="X3682" s="49">
        <v>2.8030328200558698</v>
      </c>
      <c r="Y3682" s="49">
        <v>43.290577316265697</v>
      </c>
      <c r="Z3682" s="49">
        <v>0.42787999999999998</v>
      </c>
      <c r="AA3682" s="49">
        <v>144.40234570000001</v>
      </c>
      <c r="AB3682" s="49">
        <v>1.7927415840000001</v>
      </c>
      <c r="AC3682" s="51">
        <v>0.62276563761027282</v>
      </c>
      <c r="AD3682" s="53">
        <v>73604.45</v>
      </c>
      <c r="AE3682" s="51">
        <v>54.650630071505773</v>
      </c>
      <c r="AF3682" s="51">
        <v>144.87182377899416</v>
      </c>
      <c r="AG3682" s="51">
        <v>27.457536274713981</v>
      </c>
      <c r="AH3682" s="51">
        <v>0.1972191522041277</v>
      </c>
      <c r="AI3682" s="51">
        <v>0.18952985859142069</v>
      </c>
      <c r="AJ3682" s="51">
        <v>4.1908088602794429E-2</v>
      </c>
      <c r="AK3682" s="51">
        <v>118.46935470252811</v>
      </c>
      <c r="AL3682" s="51">
        <v>70.336651253638777</v>
      </c>
      <c r="AM3682" s="51">
        <v>166.60205815141748</v>
      </c>
    </row>
    <row r="3683" spans="1:39">
      <c r="A3683" t="s">
        <v>7509</v>
      </c>
      <c r="B3683">
        <v>8</v>
      </c>
      <c r="C3683" t="s">
        <v>7510</v>
      </c>
      <c r="D3683" t="s">
        <v>6153</v>
      </c>
      <c r="E3683" t="s">
        <v>137</v>
      </c>
      <c r="F3683" t="s">
        <v>138</v>
      </c>
      <c r="G3683" t="s">
        <v>139</v>
      </c>
      <c r="H3683" t="s">
        <v>140</v>
      </c>
      <c r="I3683" t="s">
        <v>10</v>
      </c>
      <c r="J3683" t="s">
        <v>6154</v>
      </c>
      <c r="K3683">
        <v>48</v>
      </c>
      <c r="L3683">
        <v>16204631</v>
      </c>
      <c r="M3683" t="s">
        <v>2145</v>
      </c>
      <c r="N3683">
        <v>679</v>
      </c>
      <c r="O3683">
        <v>4028471.266599976</v>
      </c>
      <c r="P3683" s="49" t="s">
        <v>33</v>
      </c>
      <c r="Q3683" s="49">
        <v>7360445</v>
      </c>
      <c r="R3683" s="49">
        <v>32.510452999999998</v>
      </c>
      <c r="S3683" s="49">
        <v>52.540310169999998</v>
      </c>
      <c r="T3683" s="49">
        <v>26.195472578768484</v>
      </c>
      <c r="U3683" s="49" t="s">
        <v>2146</v>
      </c>
      <c r="V3683" s="49">
        <v>0.40628822170719731</v>
      </c>
      <c r="W3683" s="49">
        <v>1.4636172159581</v>
      </c>
      <c r="X3683" s="49">
        <v>2.8030328200558698</v>
      </c>
      <c r="Y3683" s="49">
        <v>43.290577316265697</v>
      </c>
      <c r="Z3683" s="49">
        <v>0.42787999999999998</v>
      </c>
      <c r="AA3683" s="49">
        <v>144.40234570000001</v>
      </c>
      <c r="AB3683" s="49">
        <v>1.7927415840000001</v>
      </c>
      <c r="AC3683" s="51">
        <v>0.62276563761027282</v>
      </c>
      <c r="AD3683" s="53">
        <v>73604.45</v>
      </c>
      <c r="AE3683" s="51">
        <v>54.731354783575938</v>
      </c>
      <c r="AF3683" s="51">
        <v>145.08581465606798</v>
      </c>
      <c r="AG3683" s="51">
        <v>27.499676430482268</v>
      </c>
      <c r="AH3683" s="51">
        <v>0.19692501075056967</v>
      </c>
      <c r="AI3683" s="51">
        <v>0.18954076589549024</v>
      </c>
      <c r="AJ3683" s="51">
        <v>4.1908088602794429E-2</v>
      </c>
      <c r="AK3683" s="51">
        <v>118.4761725268238</v>
      </c>
      <c r="AL3683" s="51">
        <v>70.340699076225462</v>
      </c>
      <c r="AM3683" s="51">
        <v>166.61164597742217</v>
      </c>
    </row>
    <row r="3684" spans="1:39">
      <c r="A3684" t="s">
        <v>7511</v>
      </c>
      <c r="B3684">
        <v>8</v>
      </c>
      <c r="C3684" t="s">
        <v>7512</v>
      </c>
      <c r="D3684" t="s">
        <v>6153</v>
      </c>
      <c r="E3684" t="s">
        <v>137</v>
      </c>
      <c r="F3684" t="s">
        <v>138</v>
      </c>
      <c r="G3684" t="s">
        <v>139</v>
      </c>
      <c r="H3684" t="s">
        <v>140</v>
      </c>
      <c r="I3684" t="s">
        <v>10</v>
      </c>
      <c r="J3684" t="s">
        <v>6154</v>
      </c>
      <c r="K3684">
        <v>48</v>
      </c>
      <c r="L3684">
        <v>16204631</v>
      </c>
      <c r="M3684" t="s">
        <v>2145</v>
      </c>
      <c r="N3684">
        <v>680</v>
      </c>
      <c r="O3684">
        <v>4034412.9646333093</v>
      </c>
      <c r="P3684" s="49" t="s">
        <v>33</v>
      </c>
      <c r="Q3684" s="49">
        <v>7360445</v>
      </c>
      <c r="R3684" s="49">
        <v>32.510452999999998</v>
      </c>
      <c r="S3684" s="49">
        <v>52.540310169999998</v>
      </c>
      <c r="T3684" s="49">
        <v>26.195472578768484</v>
      </c>
      <c r="U3684" s="49" t="s">
        <v>2146</v>
      </c>
      <c r="V3684" s="49">
        <v>0.40628822170719731</v>
      </c>
      <c r="W3684" s="49">
        <v>1.4636172159581</v>
      </c>
      <c r="X3684" s="49">
        <v>2.8030328200558698</v>
      </c>
      <c r="Y3684" s="49">
        <v>43.290577316265697</v>
      </c>
      <c r="Z3684" s="49">
        <v>0.42787999999999998</v>
      </c>
      <c r="AA3684" s="49">
        <v>144.40234570000001</v>
      </c>
      <c r="AB3684" s="49">
        <v>1.7927415840000001</v>
      </c>
      <c r="AC3684" s="51">
        <v>0.62276563761027282</v>
      </c>
      <c r="AD3684" s="53">
        <v>73604.45</v>
      </c>
      <c r="AE3684" s="51">
        <v>54.81207949564611</v>
      </c>
      <c r="AF3684" s="51">
        <v>145.29980553314184</v>
      </c>
      <c r="AG3684" s="51">
        <v>27.541753532655122</v>
      </c>
      <c r="AH3684" s="51">
        <v>0.19663035521991945</v>
      </c>
      <c r="AI3684" s="51">
        <v>0.18955120711688114</v>
      </c>
      <c r="AJ3684" s="51">
        <v>4.1908088602794429E-2</v>
      </c>
      <c r="AK3684" s="51">
        <v>118.48269901700155</v>
      </c>
      <c r="AL3684" s="51">
        <v>70.344573930314894</v>
      </c>
      <c r="AM3684" s="51">
        <v>166.62082410368822</v>
      </c>
    </row>
    <row r="3685" spans="1:39">
      <c r="A3685" t="s">
        <v>7513</v>
      </c>
      <c r="B3685">
        <v>8</v>
      </c>
      <c r="C3685" t="s">
        <v>7514</v>
      </c>
      <c r="D3685" t="s">
        <v>6153</v>
      </c>
      <c r="E3685" t="s">
        <v>137</v>
      </c>
      <c r="F3685" t="s">
        <v>138</v>
      </c>
      <c r="G3685" t="s">
        <v>139</v>
      </c>
      <c r="H3685" t="s">
        <v>140</v>
      </c>
      <c r="I3685" t="s">
        <v>10</v>
      </c>
      <c r="J3685" t="s">
        <v>6154</v>
      </c>
      <c r="K3685">
        <v>48</v>
      </c>
      <c r="L3685">
        <v>16204631</v>
      </c>
      <c r="M3685" t="s">
        <v>2145</v>
      </c>
      <c r="N3685">
        <v>681</v>
      </c>
      <c r="O3685">
        <v>4040354.6626666426</v>
      </c>
      <c r="P3685" s="49" t="s">
        <v>33</v>
      </c>
      <c r="Q3685" s="49">
        <v>7360445</v>
      </c>
      <c r="R3685" s="49">
        <v>32.510452999999998</v>
      </c>
      <c r="S3685" s="49">
        <v>52.540310169999998</v>
      </c>
      <c r="T3685" s="49">
        <v>26.195472578768484</v>
      </c>
      <c r="U3685" s="49" t="s">
        <v>2146</v>
      </c>
      <c r="V3685" s="49">
        <v>0.40628822170719731</v>
      </c>
      <c r="W3685" s="49">
        <v>1.4636172159581</v>
      </c>
      <c r="X3685" s="49">
        <v>2.8030328200558698</v>
      </c>
      <c r="Y3685" s="49">
        <v>43.290577316265697</v>
      </c>
      <c r="Z3685" s="49">
        <v>0.42787999999999998</v>
      </c>
      <c r="AA3685" s="49">
        <v>144.40234570000001</v>
      </c>
      <c r="AB3685" s="49">
        <v>1.7927415840000001</v>
      </c>
      <c r="AC3685" s="51">
        <v>0.62276563761027282</v>
      </c>
      <c r="AD3685" s="53">
        <v>73604.45</v>
      </c>
      <c r="AE3685" s="51">
        <v>54.892804207716281</v>
      </c>
      <c r="AF3685" s="51">
        <v>145.51379641021566</v>
      </c>
      <c r="AG3685" s="51">
        <v>27.583767472253658</v>
      </c>
      <c r="AH3685" s="51">
        <v>0.19633519042048686</v>
      </c>
      <c r="AI3685" s="51">
        <v>0.18956118356291587</v>
      </c>
      <c r="AJ3685" s="51">
        <v>4.1908088602794429E-2</v>
      </c>
      <c r="AK3685" s="51">
        <v>118.4889349902289</v>
      </c>
      <c r="AL3685" s="51">
        <v>70.348276301069092</v>
      </c>
      <c r="AM3685" s="51">
        <v>166.62959367938873</v>
      </c>
    </row>
    <row r="3686" spans="1:39">
      <c r="A3686" t="s">
        <v>7515</v>
      </c>
      <c r="B3686">
        <v>8</v>
      </c>
      <c r="C3686" t="s">
        <v>7516</v>
      </c>
      <c r="D3686" t="s">
        <v>6153</v>
      </c>
      <c r="E3686" t="s">
        <v>137</v>
      </c>
      <c r="F3686" t="s">
        <v>138</v>
      </c>
      <c r="G3686" t="s">
        <v>139</v>
      </c>
      <c r="H3686" t="s">
        <v>140</v>
      </c>
      <c r="I3686" t="s">
        <v>10</v>
      </c>
      <c r="J3686" t="s">
        <v>6154</v>
      </c>
      <c r="K3686">
        <v>48</v>
      </c>
      <c r="L3686">
        <v>16204631</v>
      </c>
      <c r="M3686" t="s">
        <v>2145</v>
      </c>
      <c r="N3686">
        <v>682</v>
      </c>
      <c r="O3686">
        <v>4046296.3606999759</v>
      </c>
      <c r="P3686" s="49" t="s">
        <v>33</v>
      </c>
      <c r="Q3686" s="49">
        <v>7360445</v>
      </c>
      <c r="R3686" s="49">
        <v>32.510452999999998</v>
      </c>
      <c r="S3686" s="49">
        <v>52.540310169999998</v>
      </c>
      <c r="T3686" s="49">
        <v>26.195472578768484</v>
      </c>
      <c r="U3686" s="49" t="s">
        <v>2146</v>
      </c>
      <c r="V3686" s="49">
        <v>0.40628822170719731</v>
      </c>
      <c r="W3686" s="49">
        <v>1.4636172159581</v>
      </c>
      <c r="X3686" s="49">
        <v>2.8030328200558698</v>
      </c>
      <c r="Y3686" s="49">
        <v>43.290577316265697</v>
      </c>
      <c r="Z3686" s="49">
        <v>0.42787999999999998</v>
      </c>
      <c r="AA3686" s="49">
        <v>144.40234570000001</v>
      </c>
      <c r="AB3686" s="49">
        <v>1.7927415840000001</v>
      </c>
      <c r="AC3686" s="51">
        <v>0.62276563761027282</v>
      </c>
      <c r="AD3686" s="53">
        <v>73604.45</v>
      </c>
      <c r="AE3686" s="51">
        <v>54.973528919786453</v>
      </c>
      <c r="AF3686" s="51">
        <v>145.72778728728952</v>
      </c>
      <c r="AG3686" s="51">
        <v>27.625718141325901</v>
      </c>
      <c r="AH3686" s="51">
        <v>0.1960395211510092</v>
      </c>
      <c r="AI3686" s="51">
        <v>0.18957069654028458</v>
      </c>
      <c r="AJ3686" s="51">
        <v>4.1908088602794429E-2</v>
      </c>
      <c r="AK3686" s="51">
        <v>118.49488126327815</v>
      </c>
      <c r="AL3686" s="51">
        <v>70.351806673415382</v>
      </c>
      <c r="AM3686" s="51">
        <v>166.63795585314094</v>
      </c>
    </row>
    <row r="3687" spans="1:39">
      <c r="A3687" t="s">
        <v>7517</v>
      </c>
      <c r="B3687">
        <v>8</v>
      </c>
      <c r="C3687" t="s">
        <v>7518</v>
      </c>
      <c r="D3687" t="s">
        <v>6153</v>
      </c>
      <c r="E3687" t="s">
        <v>137</v>
      </c>
      <c r="F3687" t="s">
        <v>138</v>
      </c>
      <c r="G3687" t="s">
        <v>139</v>
      </c>
      <c r="H3687" t="s">
        <v>140</v>
      </c>
      <c r="I3687" t="s">
        <v>10</v>
      </c>
      <c r="J3687" t="s">
        <v>6154</v>
      </c>
      <c r="K3687">
        <v>48</v>
      </c>
      <c r="L3687">
        <v>16204631</v>
      </c>
      <c r="M3687" t="s">
        <v>2145</v>
      </c>
      <c r="N3687">
        <v>683</v>
      </c>
      <c r="O3687">
        <v>4052238.0587333092</v>
      </c>
      <c r="P3687" s="49" t="s">
        <v>33</v>
      </c>
      <c r="Q3687" s="49">
        <v>7360445</v>
      </c>
      <c r="R3687" s="49">
        <v>32.510452999999998</v>
      </c>
      <c r="S3687" s="49">
        <v>52.540310169999998</v>
      </c>
      <c r="T3687" s="49">
        <v>26.195472578768484</v>
      </c>
      <c r="U3687" s="49" t="s">
        <v>2146</v>
      </c>
      <c r="V3687" s="49">
        <v>0.40628822170719731</v>
      </c>
      <c r="W3687" s="49">
        <v>1.4636172159581</v>
      </c>
      <c r="X3687" s="49">
        <v>2.8030328200558698</v>
      </c>
      <c r="Y3687" s="49">
        <v>43.290577316265697</v>
      </c>
      <c r="Z3687" s="49">
        <v>0.42787999999999998</v>
      </c>
      <c r="AA3687" s="49">
        <v>144.40234570000001</v>
      </c>
      <c r="AB3687" s="49">
        <v>1.7927415840000001</v>
      </c>
      <c r="AC3687" s="51">
        <v>0.62276563761027282</v>
      </c>
      <c r="AD3687" s="53">
        <v>73604.45</v>
      </c>
      <c r="AE3687" s="51">
        <v>55.054253631856625</v>
      </c>
      <c r="AF3687" s="51">
        <v>145.94177816436337</v>
      </c>
      <c r="AG3687" s="51">
        <v>27.667605432944576</v>
      </c>
      <c r="AH3687" s="51">
        <v>0.19574335220009637</v>
      </c>
      <c r="AI3687" s="51">
        <v>0.18957974735503502</v>
      </c>
      <c r="AJ3687" s="51">
        <v>4.1908088602794429E-2</v>
      </c>
      <c r="AK3687" s="51">
        <v>118.50053865252006</v>
      </c>
      <c r="AL3687" s="51">
        <v>70.35516553204269</v>
      </c>
      <c r="AM3687" s="51">
        <v>166.64591177299747</v>
      </c>
    </row>
    <row r="3688" spans="1:39">
      <c r="A3688" t="s">
        <v>7519</v>
      </c>
      <c r="B3688">
        <v>8</v>
      </c>
      <c r="C3688" t="s">
        <v>7520</v>
      </c>
      <c r="D3688" t="s">
        <v>6153</v>
      </c>
      <c r="E3688" t="s">
        <v>137</v>
      </c>
      <c r="F3688" t="s">
        <v>138</v>
      </c>
      <c r="G3688" t="s">
        <v>139</v>
      </c>
      <c r="H3688" t="s">
        <v>140</v>
      </c>
      <c r="I3688" t="s">
        <v>10</v>
      </c>
      <c r="J3688" t="s">
        <v>6154</v>
      </c>
      <c r="K3688">
        <v>48</v>
      </c>
      <c r="L3688">
        <v>16204631</v>
      </c>
      <c r="M3688" t="s">
        <v>2145</v>
      </c>
      <c r="N3688">
        <v>684</v>
      </c>
      <c r="O3688">
        <v>4058179.7567666424</v>
      </c>
      <c r="P3688" s="49" t="s">
        <v>33</v>
      </c>
      <c r="Q3688" s="49">
        <v>7360445</v>
      </c>
      <c r="R3688" s="49">
        <v>32.510452999999998</v>
      </c>
      <c r="S3688" s="49">
        <v>52.540310169999998</v>
      </c>
      <c r="T3688" s="49">
        <v>26.195472578768484</v>
      </c>
      <c r="U3688" s="49" t="s">
        <v>2146</v>
      </c>
      <c r="V3688" s="49">
        <v>0.40628822170719731</v>
      </c>
      <c r="W3688" s="49">
        <v>1.4636172159581</v>
      </c>
      <c r="X3688" s="49">
        <v>2.8030328200558698</v>
      </c>
      <c r="Y3688" s="49">
        <v>43.290577316265697</v>
      </c>
      <c r="Z3688" s="49">
        <v>0.42787999999999998</v>
      </c>
      <c r="AA3688" s="49">
        <v>144.40234570000001</v>
      </c>
      <c r="AB3688" s="49">
        <v>1.7927415840000001</v>
      </c>
      <c r="AC3688" s="51">
        <v>0.62276563761027282</v>
      </c>
      <c r="AD3688" s="53">
        <v>73604.45</v>
      </c>
      <c r="AE3688" s="51">
        <v>55.134978343926797</v>
      </c>
      <c r="AF3688" s="51">
        <v>146.15576904143722</v>
      </c>
      <c r="AG3688" s="51">
        <v>27.709429241205015</v>
      </c>
      <c r="AH3688" s="51">
        <v>0.19544668834645873</v>
      </c>
      <c r="AI3688" s="51">
        <v>0.18958833731256275</v>
      </c>
      <c r="AJ3688" s="51">
        <v>4.1908088602794429E-2</v>
      </c>
      <c r="AK3688" s="51">
        <v>118.50590797391773</v>
      </c>
      <c r="AL3688" s="51">
        <v>70.358353361397931</v>
      </c>
      <c r="AM3688" s="51">
        <v>166.65346258643757</v>
      </c>
    </row>
    <row r="3689" spans="1:39">
      <c r="A3689" t="s">
        <v>7521</v>
      </c>
      <c r="B3689">
        <v>8</v>
      </c>
      <c r="C3689" t="s">
        <v>7522</v>
      </c>
      <c r="D3689" t="s">
        <v>6153</v>
      </c>
      <c r="E3689" t="s">
        <v>137</v>
      </c>
      <c r="F3689" t="s">
        <v>138</v>
      </c>
      <c r="G3689" t="s">
        <v>139</v>
      </c>
      <c r="H3689" t="s">
        <v>140</v>
      </c>
      <c r="I3689" t="s">
        <v>10</v>
      </c>
      <c r="J3689" t="s">
        <v>6154</v>
      </c>
      <c r="K3689">
        <v>48</v>
      </c>
      <c r="L3689">
        <v>16204631</v>
      </c>
      <c r="M3689" t="s">
        <v>2145</v>
      </c>
      <c r="N3689">
        <v>685</v>
      </c>
      <c r="O3689">
        <v>4064121.4547999757</v>
      </c>
      <c r="P3689" s="49" t="s">
        <v>33</v>
      </c>
      <c r="Q3689" s="49">
        <v>7360445</v>
      </c>
      <c r="R3689" s="49">
        <v>32.510452999999998</v>
      </c>
      <c r="S3689" s="49">
        <v>52.540310169999998</v>
      </c>
      <c r="T3689" s="49">
        <v>26.195472578768484</v>
      </c>
      <c r="U3689" s="49" t="s">
        <v>2146</v>
      </c>
      <c r="V3689" s="49">
        <v>0.40628822170719731</v>
      </c>
      <c r="W3689" s="49">
        <v>1.4636172159581</v>
      </c>
      <c r="X3689" s="49">
        <v>2.8030328200558698</v>
      </c>
      <c r="Y3689" s="49">
        <v>43.290577316265697</v>
      </c>
      <c r="Z3689" s="49">
        <v>0.42787999999999998</v>
      </c>
      <c r="AA3689" s="49">
        <v>144.40234570000001</v>
      </c>
      <c r="AB3689" s="49">
        <v>1.7927415840000001</v>
      </c>
      <c r="AC3689" s="51">
        <v>0.62276563761027282</v>
      </c>
      <c r="AD3689" s="53">
        <v>73604.45</v>
      </c>
      <c r="AE3689" s="51">
        <v>55.215703055996968</v>
      </c>
      <c r="AF3689" s="51">
        <v>146.36975991851108</v>
      </c>
      <c r="AG3689" s="51">
        <v>27.751189461222985</v>
      </c>
      <c r="AH3689" s="51">
        <v>0.19514953435868879</v>
      </c>
      <c r="AI3689" s="51">
        <v>0.18959646771760094</v>
      </c>
      <c r="AJ3689" s="51">
        <v>4.1908088602794429E-2</v>
      </c>
      <c r="AK3689" s="51">
        <v>118.51099004302021</v>
      </c>
      <c r="AL3689" s="51">
        <v>70.361370645682172</v>
      </c>
      <c r="AM3689" s="51">
        <v>166.66060944035829</v>
      </c>
    </row>
    <row r="3690" spans="1:39">
      <c r="A3690" t="s">
        <v>7523</v>
      </c>
      <c r="B3690">
        <v>8</v>
      </c>
      <c r="C3690" t="s">
        <v>7524</v>
      </c>
      <c r="D3690" t="s">
        <v>6153</v>
      </c>
      <c r="E3690" t="s">
        <v>137</v>
      </c>
      <c r="F3690" t="s">
        <v>138</v>
      </c>
      <c r="G3690" t="s">
        <v>139</v>
      </c>
      <c r="H3690" t="s">
        <v>140</v>
      </c>
      <c r="I3690" t="s">
        <v>10</v>
      </c>
      <c r="J3690" t="s">
        <v>6154</v>
      </c>
      <c r="K3690">
        <v>48</v>
      </c>
      <c r="L3690">
        <v>16204631</v>
      </c>
      <c r="M3690" t="s">
        <v>2145</v>
      </c>
      <c r="N3690">
        <v>686</v>
      </c>
      <c r="O3690">
        <v>4070063.152833309</v>
      </c>
      <c r="P3690" s="49" t="s">
        <v>33</v>
      </c>
      <c r="Q3690" s="49">
        <v>7360445</v>
      </c>
      <c r="R3690" s="49">
        <v>32.510452999999998</v>
      </c>
      <c r="S3690" s="49">
        <v>52.540310169999998</v>
      </c>
      <c r="T3690" s="49">
        <v>26.195472578768484</v>
      </c>
      <c r="U3690" s="49" t="s">
        <v>2146</v>
      </c>
      <c r="V3690" s="49">
        <v>0.40628822170719731</v>
      </c>
      <c r="W3690" s="49">
        <v>1.4636172159581</v>
      </c>
      <c r="X3690" s="49">
        <v>2.8030328200558698</v>
      </c>
      <c r="Y3690" s="49">
        <v>43.290577316265697</v>
      </c>
      <c r="Z3690" s="49">
        <v>0.42787999999999998</v>
      </c>
      <c r="AA3690" s="49">
        <v>144.40234570000001</v>
      </c>
      <c r="AB3690" s="49">
        <v>1.7927415840000001</v>
      </c>
      <c r="AC3690" s="51">
        <v>0.62276563761027282</v>
      </c>
      <c r="AD3690" s="53">
        <v>73604.45</v>
      </c>
      <c r="AE3690" s="51">
        <v>55.29642776806714</v>
      </c>
      <c r="AF3690" s="51">
        <v>146.5837507955849</v>
      </c>
      <c r="AG3690" s="51">
        <v>27.792885989132571</v>
      </c>
      <c r="AH3690" s="51">
        <v>0.19485189499551003</v>
      </c>
      <c r="AI3690" s="51">
        <v>0.18960413987421101</v>
      </c>
      <c r="AJ3690" s="51">
        <v>4.1908088602794429E-2</v>
      </c>
      <c r="AK3690" s="51">
        <v>118.51578567495666</v>
      </c>
      <c r="AL3690" s="51">
        <v>70.364217868847192</v>
      </c>
      <c r="AM3690" s="51">
        <v>166.66735348106616</v>
      </c>
    </row>
    <row r="3691" spans="1:39">
      <c r="A3691" t="s">
        <v>7525</v>
      </c>
      <c r="B3691">
        <v>8</v>
      </c>
      <c r="C3691" t="s">
        <v>7526</v>
      </c>
      <c r="D3691" t="s">
        <v>6153</v>
      </c>
      <c r="E3691" t="s">
        <v>137</v>
      </c>
      <c r="F3691" t="s">
        <v>138</v>
      </c>
      <c r="G3691" t="s">
        <v>139</v>
      </c>
      <c r="H3691" t="s">
        <v>140</v>
      </c>
      <c r="I3691" t="s">
        <v>10</v>
      </c>
      <c r="J3691" t="s">
        <v>6154</v>
      </c>
      <c r="K3691">
        <v>48</v>
      </c>
      <c r="L3691">
        <v>16204631</v>
      </c>
      <c r="M3691" t="s">
        <v>2145</v>
      </c>
      <c r="N3691">
        <v>687</v>
      </c>
      <c r="O3691">
        <v>4076004.8508666423</v>
      </c>
      <c r="P3691" s="49" t="s">
        <v>33</v>
      </c>
      <c r="Q3691" s="49">
        <v>7360445</v>
      </c>
      <c r="R3691" s="49">
        <v>32.510452999999998</v>
      </c>
      <c r="S3691" s="49">
        <v>52.540310169999998</v>
      </c>
      <c r="T3691" s="49">
        <v>26.195472578768484</v>
      </c>
      <c r="U3691" s="49" t="s">
        <v>2146</v>
      </c>
      <c r="V3691" s="49">
        <v>0.40628822170719731</v>
      </c>
      <c r="W3691" s="49">
        <v>1.4636172159581</v>
      </c>
      <c r="X3691" s="49">
        <v>2.8030328200558698</v>
      </c>
      <c r="Y3691" s="49">
        <v>43.290577316265697</v>
      </c>
      <c r="Z3691" s="49">
        <v>0.42787999999999998</v>
      </c>
      <c r="AA3691" s="49">
        <v>144.40234570000001</v>
      </c>
      <c r="AB3691" s="49">
        <v>1.7927415840000001</v>
      </c>
      <c r="AC3691" s="51">
        <v>0.62276563761027282</v>
      </c>
      <c r="AD3691" s="53">
        <v>73604.45</v>
      </c>
      <c r="AE3691" s="51">
        <v>55.377152480137305</v>
      </c>
      <c r="AF3691" s="51">
        <v>146.79774167265873</v>
      </c>
      <c r="AG3691" s="51">
        <v>27.834518722084006</v>
      </c>
      <c r="AH3691" s="51">
        <v>0.19455377500542437</v>
      </c>
      <c r="AI3691" s="51">
        <v>0.18961135508577256</v>
      </c>
      <c r="AJ3691" s="51">
        <v>4.1908088602794429E-2</v>
      </c>
      <c r="AK3691" s="51">
        <v>118.52029568443007</v>
      </c>
      <c r="AL3691" s="51">
        <v>70.366895514591761</v>
      </c>
      <c r="AM3691" s="51">
        <v>166.67369585426837</v>
      </c>
    </row>
    <row r="3692" spans="1:39">
      <c r="A3692" t="s">
        <v>7527</v>
      </c>
      <c r="B3692">
        <v>8</v>
      </c>
      <c r="C3692" t="s">
        <v>7528</v>
      </c>
      <c r="D3692" t="s">
        <v>6153</v>
      </c>
      <c r="E3692" t="s">
        <v>137</v>
      </c>
      <c r="F3692" t="s">
        <v>138</v>
      </c>
      <c r="G3692" t="s">
        <v>139</v>
      </c>
      <c r="H3692" t="s">
        <v>140</v>
      </c>
      <c r="I3692" t="s">
        <v>10</v>
      </c>
      <c r="J3692" t="s">
        <v>6154</v>
      </c>
      <c r="K3692">
        <v>48</v>
      </c>
      <c r="L3692">
        <v>16204631</v>
      </c>
      <c r="M3692" t="s">
        <v>2145</v>
      </c>
      <c r="N3692">
        <v>688</v>
      </c>
      <c r="O3692">
        <v>4081946.5488999756</v>
      </c>
      <c r="P3692" s="49" t="s">
        <v>33</v>
      </c>
      <c r="Q3692" s="49">
        <v>7360445</v>
      </c>
      <c r="R3692" s="49">
        <v>32.510452999999998</v>
      </c>
      <c r="S3692" s="49">
        <v>52.540310169999998</v>
      </c>
      <c r="T3692" s="49">
        <v>26.195472578768484</v>
      </c>
      <c r="U3692" s="49" t="s">
        <v>2146</v>
      </c>
      <c r="V3692" s="49">
        <v>0.40628822170719731</v>
      </c>
      <c r="W3692" s="49">
        <v>1.4636172159581</v>
      </c>
      <c r="X3692" s="49">
        <v>2.8030328200558698</v>
      </c>
      <c r="Y3692" s="49">
        <v>43.290577316265697</v>
      </c>
      <c r="Z3692" s="49">
        <v>0.42787999999999998</v>
      </c>
      <c r="AA3692" s="49">
        <v>144.40234570000001</v>
      </c>
      <c r="AB3692" s="49">
        <v>1.7927415840000001</v>
      </c>
      <c r="AC3692" s="51">
        <v>0.62276563761027282</v>
      </c>
      <c r="AD3692" s="53">
        <v>73604.45</v>
      </c>
      <c r="AE3692" s="51">
        <v>55.457877192207476</v>
      </c>
      <c r="AF3692" s="51">
        <v>147.01173254973259</v>
      </c>
      <c r="AG3692" s="51">
        <v>27.876087558241501</v>
      </c>
      <c r="AH3692" s="51">
        <v>0.19425517912685822</v>
      </c>
      <c r="AI3692" s="51">
        <v>0.18961811465497355</v>
      </c>
      <c r="AJ3692" s="51">
        <v>4.1908088602794429E-2</v>
      </c>
      <c r="AK3692" s="51">
        <v>118.52452088571107</v>
      </c>
      <c r="AL3692" s="51">
        <v>70.369404066357959</v>
      </c>
      <c r="AM3692" s="51">
        <v>166.67963770506421</v>
      </c>
    </row>
    <row r="3693" spans="1:39">
      <c r="A3693" t="s">
        <v>7529</v>
      </c>
      <c r="B3693">
        <v>8</v>
      </c>
      <c r="C3693" t="s">
        <v>7530</v>
      </c>
      <c r="D3693" t="s">
        <v>6153</v>
      </c>
      <c r="E3693" t="s">
        <v>137</v>
      </c>
      <c r="F3693" t="s">
        <v>138</v>
      </c>
      <c r="G3693" t="s">
        <v>139</v>
      </c>
      <c r="H3693" t="s">
        <v>140</v>
      </c>
      <c r="I3693" t="s">
        <v>10</v>
      </c>
      <c r="J3693" t="s">
        <v>6154</v>
      </c>
      <c r="K3693">
        <v>48</v>
      </c>
      <c r="L3693">
        <v>16204631</v>
      </c>
      <c r="M3693" t="s">
        <v>2145</v>
      </c>
      <c r="N3693">
        <v>689</v>
      </c>
      <c r="O3693">
        <v>4087888.2469333089</v>
      </c>
      <c r="P3693" s="49" t="s">
        <v>33</v>
      </c>
      <c r="Q3693" s="49">
        <v>7360445</v>
      </c>
      <c r="R3693" s="49">
        <v>32.510452999999998</v>
      </c>
      <c r="S3693" s="49">
        <v>52.540310169999998</v>
      </c>
      <c r="T3693" s="49">
        <v>26.195472578768484</v>
      </c>
      <c r="U3693" s="49" t="s">
        <v>2146</v>
      </c>
      <c r="V3693" s="49">
        <v>0.40628822170719731</v>
      </c>
      <c r="W3693" s="49">
        <v>1.4636172159581</v>
      </c>
      <c r="X3693" s="49">
        <v>2.8030328200558698</v>
      </c>
      <c r="Y3693" s="49">
        <v>43.290577316265697</v>
      </c>
      <c r="Z3693" s="49">
        <v>0.42787999999999998</v>
      </c>
      <c r="AA3693" s="49">
        <v>144.40234570000001</v>
      </c>
      <c r="AB3693" s="49">
        <v>1.7927415840000001</v>
      </c>
      <c r="AC3693" s="51">
        <v>0.62276563761027282</v>
      </c>
      <c r="AD3693" s="53">
        <v>73604.45</v>
      </c>
      <c r="AE3693" s="51">
        <v>55.538601904277648</v>
      </c>
      <c r="AF3693" s="51">
        <v>147.22572342680644</v>
      </c>
      <c r="AG3693" s="51">
        <v>27.917592396781028</v>
      </c>
      <c r="AH3693" s="51">
        <v>0.19395611208791325</v>
      </c>
      <c r="AI3693" s="51">
        <v>0.18962441988380049</v>
      </c>
      <c r="AJ3693" s="51">
        <v>4.1908088602794429E-2</v>
      </c>
      <c r="AK3693" s="51">
        <v>118.52846209263187</v>
      </c>
      <c r="AL3693" s="51">
        <v>70.371744007327521</v>
      </c>
      <c r="AM3693" s="51">
        <v>166.68518017793625</v>
      </c>
    </row>
    <row r="3694" spans="1:39">
      <c r="A3694" t="s">
        <v>7531</v>
      </c>
      <c r="B3694">
        <v>8</v>
      </c>
      <c r="C3694" t="s">
        <v>7532</v>
      </c>
      <c r="D3694" t="s">
        <v>6153</v>
      </c>
      <c r="E3694" t="s">
        <v>137</v>
      </c>
      <c r="F3694" t="s">
        <v>138</v>
      </c>
      <c r="G3694" t="s">
        <v>139</v>
      </c>
      <c r="H3694" t="s">
        <v>140</v>
      </c>
      <c r="I3694" t="s">
        <v>10</v>
      </c>
      <c r="J3694" t="s">
        <v>6154</v>
      </c>
      <c r="K3694">
        <v>48</v>
      </c>
      <c r="L3694">
        <v>16204631</v>
      </c>
      <c r="M3694" t="s">
        <v>2145</v>
      </c>
      <c r="N3694">
        <v>690</v>
      </c>
      <c r="O3694">
        <v>4093829.9449666422</v>
      </c>
      <c r="P3694" s="49" t="s">
        <v>33</v>
      </c>
      <c r="Q3694" s="49">
        <v>7360445</v>
      </c>
      <c r="R3694" s="49">
        <v>32.510452999999998</v>
      </c>
      <c r="S3694" s="49">
        <v>52.540310169999998</v>
      </c>
      <c r="T3694" s="49">
        <v>26.195472578768484</v>
      </c>
      <c r="U3694" s="49" t="s">
        <v>2146</v>
      </c>
      <c r="V3694" s="49">
        <v>0.40628822170719731</v>
      </c>
      <c r="W3694" s="49">
        <v>1.4636172159581</v>
      </c>
      <c r="X3694" s="49">
        <v>2.8030328200558698</v>
      </c>
      <c r="Y3694" s="49">
        <v>43.290577316265697</v>
      </c>
      <c r="Z3694" s="49">
        <v>0.42787999999999998</v>
      </c>
      <c r="AA3694" s="49">
        <v>144.40234570000001</v>
      </c>
      <c r="AB3694" s="49">
        <v>1.7927415840000001</v>
      </c>
      <c r="AC3694" s="51">
        <v>0.62276563761027282</v>
      </c>
      <c r="AD3694" s="53">
        <v>73604.45</v>
      </c>
      <c r="AE3694" s="51">
        <v>55.61932661634782</v>
      </c>
      <c r="AF3694" s="51">
        <v>147.43971430388029</v>
      </c>
      <c r="AG3694" s="51">
        <v>27.959033137888223</v>
      </c>
      <c r="AH3694" s="51">
        <v>0.19365657860681831</v>
      </c>
      <c r="AI3694" s="51">
        <v>0.18963027207352912</v>
      </c>
      <c r="AJ3694" s="51">
        <v>4.1908088602794429E-2</v>
      </c>
      <c r="AK3694" s="51">
        <v>118.53212011858039</v>
      </c>
      <c r="AL3694" s="51">
        <v>70.37391582041846</v>
      </c>
      <c r="AM3694" s="51">
        <v>166.69032441674233</v>
      </c>
    </row>
    <row r="3695" spans="1:39">
      <c r="A3695" t="s">
        <v>7533</v>
      </c>
      <c r="B3695">
        <v>8</v>
      </c>
      <c r="C3695" t="s">
        <v>7534</v>
      </c>
      <c r="D3695" t="s">
        <v>6153</v>
      </c>
      <c r="E3695" t="s">
        <v>137</v>
      </c>
      <c r="F3695" t="s">
        <v>138</v>
      </c>
      <c r="G3695" t="s">
        <v>139</v>
      </c>
      <c r="H3695" t="s">
        <v>140</v>
      </c>
      <c r="I3695" t="s">
        <v>10</v>
      </c>
      <c r="J3695" t="s">
        <v>6154</v>
      </c>
      <c r="K3695">
        <v>48</v>
      </c>
      <c r="L3695">
        <v>16204631</v>
      </c>
      <c r="M3695" t="s">
        <v>2145</v>
      </c>
      <c r="N3695">
        <v>691</v>
      </c>
      <c r="O3695">
        <v>4099771.6429999755</v>
      </c>
      <c r="P3695" s="49" t="s">
        <v>33</v>
      </c>
      <c r="Q3695" s="49">
        <v>7360445</v>
      </c>
      <c r="R3695" s="49">
        <v>32.510452999999998</v>
      </c>
      <c r="S3695" s="49">
        <v>52.540310169999998</v>
      </c>
      <c r="T3695" s="49">
        <v>26.195472578768484</v>
      </c>
      <c r="U3695" s="49" t="s">
        <v>2146</v>
      </c>
      <c r="V3695" s="49">
        <v>0.40628822170719731</v>
      </c>
      <c r="W3695" s="49">
        <v>1.4636172159581</v>
      </c>
      <c r="X3695" s="49">
        <v>2.8030328200558698</v>
      </c>
      <c r="Y3695" s="49">
        <v>43.290577316265697</v>
      </c>
      <c r="Z3695" s="49">
        <v>0.42787999999999998</v>
      </c>
      <c r="AA3695" s="49">
        <v>144.40234570000001</v>
      </c>
      <c r="AB3695" s="49">
        <v>1.7927415840000001</v>
      </c>
      <c r="AC3695" s="51">
        <v>0.62276563761027282</v>
      </c>
      <c r="AD3695" s="53">
        <v>73604.45</v>
      </c>
      <c r="AE3695" s="51">
        <v>55.700051328417992</v>
      </c>
      <c r="AF3695" s="51">
        <v>147.65370518095415</v>
      </c>
      <c r="AG3695" s="51">
        <v>28.000409682756104</v>
      </c>
      <c r="AH3695" s="51">
        <v>0.19335658339116954</v>
      </c>
      <c r="AI3695" s="51">
        <v>0.18963567252471411</v>
      </c>
      <c r="AJ3695" s="51">
        <v>4.1908088602794429E-2</v>
      </c>
      <c r="AK3695" s="51">
        <v>118.53549577649383</v>
      </c>
      <c r="AL3695" s="51">
        <v>70.375919988281154</v>
      </c>
      <c r="AM3695" s="51">
        <v>166.69507156470652</v>
      </c>
    </row>
    <row r="3696" spans="1:39">
      <c r="A3696" t="s">
        <v>7535</v>
      </c>
      <c r="B3696">
        <v>8</v>
      </c>
      <c r="C3696" t="s">
        <v>7536</v>
      </c>
      <c r="D3696" t="s">
        <v>6153</v>
      </c>
      <c r="E3696" t="s">
        <v>137</v>
      </c>
      <c r="F3696" t="s">
        <v>138</v>
      </c>
      <c r="G3696" t="s">
        <v>139</v>
      </c>
      <c r="H3696" t="s">
        <v>140</v>
      </c>
      <c r="I3696" t="s">
        <v>10</v>
      </c>
      <c r="J3696" t="s">
        <v>6154</v>
      </c>
      <c r="K3696">
        <v>48</v>
      </c>
      <c r="L3696">
        <v>16204631</v>
      </c>
      <c r="M3696" t="s">
        <v>2145</v>
      </c>
      <c r="N3696">
        <v>692</v>
      </c>
      <c r="O3696">
        <v>4105713.3410333088</v>
      </c>
      <c r="P3696" s="49" t="s">
        <v>33</v>
      </c>
      <c r="Q3696" s="49">
        <v>7360445</v>
      </c>
      <c r="R3696" s="49">
        <v>32.510452999999998</v>
      </c>
      <c r="S3696" s="49">
        <v>52.540310169999998</v>
      </c>
      <c r="T3696" s="49">
        <v>26.195472578768484</v>
      </c>
      <c r="U3696" s="49" t="s">
        <v>2146</v>
      </c>
      <c r="V3696" s="49">
        <v>0.40628822170719731</v>
      </c>
      <c r="W3696" s="49">
        <v>1.4636172159581</v>
      </c>
      <c r="X3696" s="49">
        <v>2.8030328200558698</v>
      </c>
      <c r="Y3696" s="49">
        <v>43.290577316265697</v>
      </c>
      <c r="Z3696" s="49">
        <v>0.42787999999999998</v>
      </c>
      <c r="AA3696" s="49">
        <v>144.40234570000001</v>
      </c>
      <c r="AB3696" s="49">
        <v>1.7927415840000001</v>
      </c>
      <c r="AC3696" s="51">
        <v>0.62276563761027282</v>
      </c>
      <c r="AD3696" s="53">
        <v>73604.45</v>
      </c>
      <c r="AE3696" s="51">
        <v>55.780776040488163</v>
      </c>
      <c r="AF3696" s="51">
        <v>147.86769605802797</v>
      </c>
      <c r="AG3696" s="51">
        <v>28.041721933582927</v>
      </c>
      <c r="AH3696" s="51">
        <v>0.19305613113857759</v>
      </c>
      <c r="AI3696" s="51">
        <v>0.18964062253717989</v>
      </c>
      <c r="AJ3696" s="51">
        <v>4.1908088602794429E-2</v>
      </c>
      <c r="AK3696" s="51">
        <v>118.53858987885295</v>
      </c>
      <c r="AL3696" s="51">
        <v>70.377756993295009</v>
      </c>
      <c r="AM3696" s="51">
        <v>166.69942276441091</v>
      </c>
    </row>
    <row r="3697" spans="1:39">
      <c r="A3697" t="s">
        <v>7537</v>
      </c>
      <c r="B3697">
        <v>8</v>
      </c>
      <c r="C3697" t="s">
        <v>7538</v>
      </c>
      <c r="D3697" t="s">
        <v>6153</v>
      </c>
      <c r="E3697" t="s">
        <v>137</v>
      </c>
      <c r="F3697" t="s">
        <v>138</v>
      </c>
      <c r="G3697" t="s">
        <v>139</v>
      </c>
      <c r="H3697" t="s">
        <v>140</v>
      </c>
      <c r="I3697" t="s">
        <v>10</v>
      </c>
      <c r="J3697" t="s">
        <v>6154</v>
      </c>
      <c r="K3697">
        <v>48</v>
      </c>
      <c r="L3697">
        <v>16204631</v>
      </c>
      <c r="M3697" t="s">
        <v>2145</v>
      </c>
      <c r="N3697">
        <v>693</v>
      </c>
      <c r="O3697">
        <v>4111655.0390666421</v>
      </c>
      <c r="P3697" s="49" t="s">
        <v>33</v>
      </c>
      <c r="Q3697" s="49">
        <v>7360445</v>
      </c>
      <c r="R3697" s="49">
        <v>32.510452999999998</v>
      </c>
      <c r="S3697" s="49">
        <v>52.540310169999998</v>
      </c>
      <c r="T3697" s="49">
        <v>26.195472578768484</v>
      </c>
      <c r="U3697" s="49" t="s">
        <v>2146</v>
      </c>
      <c r="V3697" s="49">
        <v>0.40628822170719731</v>
      </c>
      <c r="W3697" s="49">
        <v>1.4636172159581</v>
      </c>
      <c r="X3697" s="49">
        <v>2.8030328200558698</v>
      </c>
      <c r="Y3697" s="49">
        <v>43.290577316265697</v>
      </c>
      <c r="Z3697" s="49">
        <v>0.42787999999999998</v>
      </c>
      <c r="AA3697" s="49">
        <v>144.40234570000001</v>
      </c>
      <c r="AB3697" s="49">
        <v>1.7927415840000001</v>
      </c>
      <c r="AC3697" s="51">
        <v>0.62276563761027282</v>
      </c>
      <c r="AD3697" s="53">
        <v>73604.45</v>
      </c>
      <c r="AE3697" s="51">
        <v>55.861500752558335</v>
      </c>
      <c r="AF3697" s="51">
        <v>148.08168693510183</v>
      </c>
      <c r="AG3697" s="51">
        <v>28.082969793569969</v>
      </c>
      <c r="AH3697" s="51">
        <v>0.19275522653615754</v>
      </c>
      <c r="AI3697" s="51">
        <v>0.1896451234100108</v>
      </c>
      <c r="AJ3697" s="51">
        <v>4.1908088602794429E-2</v>
      </c>
      <c r="AK3697" s="51">
        <v>118.54140323767588</v>
      </c>
      <c r="AL3697" s="51">
        <v>70.379427317564748</v>
      </c>
      <c r="AM3697" s="51">
        <v>166.70337915778703</v>
      </c>
    </row>
    <row r="3698" spans="1:39">
      <c r="A3698" t="s">
        <v>7539</v>
      </c>
      <c r="B3698">
        <v>8</v>
      </c>
      <c r="C3698" t="s">
        <v>7540</v>
      </c>
      <c r="D3698" t="s">
        <v>6153</v>
      </c>
      <c r="E3698" t="s">
        <v>137</v>
      </c>
      <c r="F3698" t="s">
        <v>138</v>
      </c>
      <c r="G3698" t="s">
        <v>139</v>
      </c>
      <c r="H3698" t="s">
        <v>140</v>
      </c>
      <c r="I3698" t="s">
        <v>10</v>
      </c>
      <c r="J3698" t="s">
        <v>6154</v>
      </c>
      <c r="K3698">
        <v>48</v>
      </c>
      <c r="L3698">
        <v>16204631</v>
      </c>
      <c r="M3698" t="s">
        <v>2145</v>
      </c>
      <c r="N3698">
        <v>694</v>
      </c>
      <c r="O3698">
        <v>4117596.7370999753</v>
      </c>
      <c r="P3698" s="49" t="s">
        <v>33</v>
      </c>
      <c r="Q3698" s="49">
        <v>7360445</v>
      </c>
      <c r="R3698" s="49">
        <v>32.510452999999998</v>
      </c>
      <c r="S3698" s="49">
        <v>52.540310169999998</v>
      </c>
      <c r="T3698" s="49">
        <v>26.195472578768484</v>
      </c>
      <c r="U3698" s="49" t="s">
        <v>2146</v>
      </c>
      <c r="V3698" s="49">
        <v>0.40628822170719731</v>
      </c>
      <c r="W3698" s="49">
        <v>1.4636172159581</v>
      </c>
      <c r="X3698" s="49">
        <v>2.8030328200558698</v>
      </c>
      <c r="Y3698" s="49">
        <v>43.290577316265697</v>
      </c>
      <c r="Z3698" s="49">
        <v>0.42787999999999998</v>
      </c>
      <c r="AA3698" s="49">
        <v>144.40234570000001</v>
      </c>
      <c r="AB3698" s="49">
        <v>1.7927415840000001</v>
      </c>
      <c r="AC3698" s="51">
        <v>0.62276563761027282</v>
      </c>
      <c r="AD3698" s="53">
        <v>73604.45</v>
      </c>
      <c r="AE3698" s="51">
        <v>55.942225464628507</v>
      </c>
      <c r="AF3698" s="51">
        <v>148.29567781217568</v>
      </c>
      <c r="AG3698" s="51">
        <v>28.124153166919285</v>
      </c>
      <c r="AH3698" s="51">
        <v>0.19245387426073565</v>
      </c>
      <c r="AI3698" s="51">
        <v>0.18964917644154142</v>
      </c>
      <c r="AJ3698" s="51">
        <v>4.1908088602794429E-2</v>
      </c>
      <c r="AK3698" s="51">
        <v>118.5439366645121</v>
      </c>
      <c r="AL3698" s="51">
        <v>70.380931442916861</v>
      </c>
      <c r="AM3698" s="51">
        <v>166.70694188610736</v>
      </c>
    </row>
    <row r="3699" spans="1:39">
      <c r="A3699" t="s">
        <v>7541</v>
      </c>
      <c r="B3699">
        <v>8</v>
      </c>
      <c r="C3699" t="s">
        <v>7542</v>
      </c>
      <c r="D3699" t="s">
        <v>6153</v>
      </c>
      <c r="E3699" t="s">
        <v>137</v>
      </c>
      <c r="F3699" t="s">
        <v>138</v>
      </c>
      <c r="G3699" t="s">
        <v>139</v>
      </c>
      <c r="H3699" t="s">
        <v>140</v>
      </c>
      <c r="I3699" t="s">
        <v>10</v>
      </c>
      <c r="J3699" t="s">
        <v>6154</v>
      </c>
      <c r="K3699">
        <v>48</v>
      </c>
      <c r="L3699">
        <v>16204631</v>
      </c>
      <c r="M3699" t="s">
        <v>2145</v>
      </c>
      <c r="N3699">
        <v>695</v>
      </c>
      <c r="O3699">
        <v>4123538.4351333086</v>
      </c>
      <c r="P3699" s="49" t="s">
        <v>33</v>
      </c>
      <c r="Q3699" s="49">
        <v>7360445</v>
      </c>
      <c r="R3699" s="49">
        <v>32.510452999999998</v>
      </c>
      <c r="S3699" s="49">
        <v>52.540310169999998</v>
      </c>
      <c r="T3699" s="49">
        <v>26.195472578768484</v>
      </c>
      <c r="U3699" s="49" t="s">
        <v>2146</v>
      </c>
      <c r="V3699" s="49">
        <v>0.40628822170719731</v>
      </c>
      <c r="W3699" s="49">
        <v>1.4636172159581</v>
      </c>
      <c r="X3699" s="49">
        <v>2.8030328200558698</v>
      </c>
      <c r="Y3699" s="49">
        <v>43.290577316265697</v>
      </c>
      <c r="Z3699" s="49">
        <v>0.42787999999999998</v>
      </c>
      <c r="AA3699" s="49">
        <v>144.40234570000001</v>
      </c>
      <c r="AB3699" s="49">
        <v>1.7927415840000001</v>
      </c>
      <c r="AC3699" s="51">
        <v>0.62276563761027282</v>
      </c>
      <c r="AD3699" s="53">
        <v>73604.45</v>
      </c>
      <c r="AE3699" s="51">
        <v>56.022950176698679</v>
      </c>
      <c r="AF3699" s="51">
        <v>148.50966868924954</v>
      </c>
      <c r="AG3699" s="51">
        <v>28.165271958831507</v>
      </c>
      <c r="AH3699" s="51">
        <v>0.19215207897872555</v>
      </c>
      <c r="AI3699" s="51">
        <v>0.18965278292934717</v>
      </c>
      <c r="AJ3699" s="51">
        <v>4.1908088602794429E-2</v>
      </c>
      <c r="AK3699" s="51">
        <v>118.5461909704366</v>
      </c>
      <c r="AL3699" s="51">
        <v>70.382269850896094</v>
      </c>
      <c r="AM3699" s="51">
        <v>166.71011208997712</v>
      </c>
    </row>
    <row r="3700" spans="1:39">
      <c r="A3700" t="s">
        <v>7543</v>
      </c>
      <c r="B3700">
        <v>8</v>
      </c>
      <c r="C3700" t="s">
        <v>7544</v>
      </c>
      <c r="D3700" t="s">
        <v>6153</v>
      </c>
      <c r="E3700" t="s">
        <v>137</v>
      </c>
      <c r="F3700" t="s">
        <v>138</v>
      </c>
      <c r="G3700" t="s">
        <v>139</v>
      </c>
      <c r="H3700" t="s">
        <v>140</v>
      </c>
      <c r="I3700" t="s">
        <v>10</v>
      </c>
      <c r="J3700" t="s">
        <v>6154</v>
      </c>
      <c r="K3700">
        <v>48</v>
      </c>
      <c r="L3700">
        <v>16204631</v>
      </c>
      <c r="M3700" t="s">
        <v>2145</v>
      </c>
      <c r="N3700">
        <v>696</v>
      </c>
      <c r="O3700">
        <v>4129480.1331666419</v>
      </c>
      <c r="P3700" s="49" t="s">
        <v>33</v>
      </c>
      <c r="Q3700" s="49">
        <v>7360445</v>
      </c>
      <c r="R3700" s="49">
        <v>32.510452999999998</v>
      </c>
      <c r="S3700" s="49">
        <v>52.540310169999998</v>
      </c>
      <c r="T3700" s="49">
        <v>26.195472578768484</v>
      </c>
      <c r="U3700" s="49" t="s">
        <v>2146</v>
      </c>
      <c r="V3700" s="49">
        <v>0.40628822170719731</v>
      </c>
      <c r="W3700" s="49">
        <v>1.4636172159581</v>
      </c>
      <c r="X3700" s="49">
        <v>2.8030328200558698</v>
      </c>
      <c r="Y3700" s="49">
        <v>43.290577316265697</v>
      </c>
      <c r="Z3700" s="49">
        <v>0.42787999999999998</v>
      </c>
      <c r="AA3700" s="49">
        <v>144.40234570000001</v>
      </c>
      <c r="AB3700" s="49">
        <v>1.7927415840000001</v>
      </c>
      <c r="AC3700" s="51">
        <v>0.62276563761027282</v>
      </c>
      <c r="AD3700" s="53">
        <v>73604.45</v>
      </c>
      <c r="AE3700" s="51">
        <v>56.103674888768843</v>
      </c>
      <c r="AF3700" s="51">
        <v>148.72365956632336</v>
      </c>
      <c r="AG3700" s="51">
        <v>28.2063260755036</v>
      </c>
      <c r="AH3700" s="51">
        <v>0.1918498453461161</v>
      </c>
      <c r="AI3700" s="51">
        <v>0.1896559441702346</v>
      </c>
      <c r="AJ3700" s="51">
        <v>4.1908088602794429E-2</v>
      </c>
      <c r="AK3700" s="51">
        <v>118.54816696604369</v>
      </c>
      <c r="AL3700" s="51">
        <v>70.383443022761895</v>
      </c>
      <c r="AM3700" s="51">
        <v>166.71289090932552</v>
      </c>
    </row>
    <row r="3701" spans="1:39">
      <c r="A3701" t="s">
        <v>7545</v>
      </c>
      <c r="B3701">
        <v>8</v>
      </c>
      <c r="C3701" t="s">
        <v>7546</v>
      </c>
      <c r="D3701" t="s">
        <v>6153</v>
      </c>
      <c r="E3701" t="s">
        <v>137</v>
      </c>
      <c r="F3701" t="s">
        <v>138</v>
      </c>
      <c r="G3701" t="s">
        <v>139</v>
      </c>
      <c r="H3701" t="s">
        <v>140</v>
      </c>
      <c r="I3701" t="s">
        <v>10</v>
      </c>
      <c r="J3701" t="s">
        <v>6154</v>
      </c>
      <c r="K3701">
        <v>48</v>
      </c>
      <c r="L3701">
        <v>16204631</v>
      </c>
      <c r="M3701" t="s">
        <v>2145</v>
      </c>
      <c r="N3701">
        <v>697</v>
      </c>
      <c r="O3701">
        <v>4135421.8311999752</v>
      </c>
      <c r="P3701" s="49" t="s">
        <v>33</v>
      </c>
      <c r="Q3701" s="49">
        <v>7360445</v>
      </c>
      <c r="R3701" s="49">
        <v>32.510452999999998</v>
      </c>
      <c r="S3701" s="49">
        <v>52.540310169999998</v>
      </c>
      <c r="T3701" s="49">
        <v>26.195472578768484</v>
      </c>
      <c r="U3701" s="49" t="s">
        <v>2146</v>
      </c>
      <c r="V3701" s="49">
        <v>0.40628822170719731</v>
      </c>
      <c r="W3701" s="49">
        <v>1.4636172159581</v>
      </c>
      <c r="X3701" s="49">
        <v>2.8030328200558698</v>
      </c>
      <c r="Y3701" s="49">
        <v>43.290577316265697</v>
      </c>
      <c r="Z3701" s="49">
        <v>0.42787999999999998</v>
      </c>
      <c r="AA3701" s="49">
        <v>144.40234570000001</v>
      </c>
      <c r="AB3701" s="49">
        <v>1.7927415840000001</v>
      </c>
      <c r="AC3701" s="51">
        <v>0.62276563761027282</v>
      </c>
      <c r="AD3701" s="53">
        <v>73604.45</v>
      </c>
      <c r="AE3701" s="51">
        <v>56.184399600839015</v>
      </c>
      <c r="AF3701" s="51">
        <v>148.93765044339722</v>
      </c>
      <c r="AG3701" s="51">
        <v>28.247315424126647</v>
      </c>
      <c r="AH3701" s="51">
        <v>0.19154717800843446</v>
      </c>
      <c r="AI3701" s="51">
        <v>0.18965866146023203</v>
      </c>
      <c r="AJ3701" s="51">
        <v>4.1908088602794429E-2</v>
      </c>
      <c r="AK3701" s="51">
        <v>118.54986546144134</v>
      </c>
      <c r="AL3701" s="51">
        <v>70.384451439484849</v>
      </c>
      <c r="AM3701" s="51">
        <v>166.71527948339786</v>
      </c>
    </row>
    <row r="3702" spans="1:39">
      <c r="A3702" t="s">
        <v>7547</v>
      </c>
      <c r="B3702">
        <v>8</v>
      </c>
      <c r="C3702" t="s">
        <v>7548</v>
      </c>
      <c r="D3702" t="s">
        <v>6153</v>
      </c>
      <c r="E3702" t="s">
        <v>137</v>
      </c>
      <c r="F3702" t="s">
        <v>138</v>
      </c>
      <c r="G3702" t="s">
        <v>139</v>
      </c>
      <c r="H3702" t="s">
        <v>140</v>
      </c>
      <c r="I3702" t="s">
        <v>10</v>
      </c>
      <c r="J3702" t="s">
        <v>6154</v>
      </c>
      <c r="K3702">
        <v>48</v>
      </c>
      <c r="L3702">
        <v>16204631</v>
      </c>
      <c r="M3702" t="s">
        <v>2145</v>
      </c>
      <c r="N3702">
        <v>698</v>
      </c>
      <c r="O3702">
        <v>4141363.5292333085</v>
      </c>
      <c r="P3702" s="49" t="s">
        <v>33</v>
      </c>
      <c r="Q3702" s="49">
        <v>7360445</v>
      </c>
      <c r="R3702" s="49">
        <v>32.510452999999998</v>
      </c>
      <c r="S3702" s="49">
        <v>52.540310169999998</v>
      </c>
      <c r="T3702" s="49">
        <v>26.195472578768484</v>
      </c>
      <c r="U3702" s="49" t="s">
        <v>2146</v>
      </c>
      <c r="V3702" s="49">
        <v>0.40628822170719731</v>
      </c>
      <c r="W3702" s="49">
        <v>1.4636172159581</v>
      </c>
      <c r="X3702" s="49">
        <v>2.8030328200558698</v>
      </c>
      <c r="Y3702" s="49">
        <v>43.290577316265697</v>
      </c>
      <c r="Z3702" s="49">
        <v>0.42787999999999998</v>
      </c>
      <c r="AA3702" s="49">
        <v>144.40234570000001</v>
      </c>
      <c r="AB3702" s="49">
        <v>1.7927415840000001</v>
      </c>
      <c r="AC3702" s="51">
        <v>0.62276563761027282</v>
      </c>
      <c r="AD3702" s="53">
        <v>73604.45</v>
      </c>
      <c r="AE3702" s="51">
        <v>56.265124312909187</v>
      </c>
      <c r="AF3702" s="51">
        <v>149.15164132047107</v>
      </c>
      <c r="AG3702" s="51">
        <v>28.288239912883558</v>
      </c>
      <c r="AH3702" s="51">
        <v>0.19124408160066889</v>
      </c>
      <c r="AI3702" s="51">
        <v>0.18966093609457985</v>
      </c>
      <c r="AJ3702" s="51">
        <v>4.1908088602794429E-2</v>
      </c>
      <c r="AK3702" s="51">
        <v>118.55128726624494</v>
      </c>
      <c r="AL3702" s="51">
        <v>70.385295581743179</v>
      </c>
      <c r="AM3702" s="51">
        <v>166.71727895074673</v>
      </c>
    </row>
    <row r="3703" spans="1:39">
      <c r="A3703" t="s">
        <v>7549</v>
      </c>
      <c r="B3703">
        <v>8</v>
      </c>
      <c r="C3703" t="s">
        <v>7550</v>
      </c>
      <c r="D3703" t="s">
        <v>6153</v>
      </c>
      <c r="E3703" t="s">
        <v>137</v>
      </c>
      <c r="F3703" t="s">
        <v>138</v>
      </c>
      <c r="G3703" t="s">
        <v>139</v>
      </c>
      <c r="H3703" t="s">
        <v>140</v>
      </c>
      <c r="I3703" t="s">
        <v>10</v>
      </c>
      <c r="J3703" t="s">
        <v>6154</v>
      </c>
      <c r="K3703">
        <v>48</v>
      </c>
      <c r="L3703">
        <v>16204631</v>
      </c>
      <c r="M3703" t="s">
        <v>2145</v>
      </c>
      <c r="N3703">
        <v>699</v>
      </c>
      <c r="O3703">
        <v>4147305.2272666418</v>
      </c>
      <c r="P3703" s="49" t="s">
        <v>33</v>
      </c>
      <c r="Q3703" s="49">
        <v>7360445</v>
      </c>
      <c r="R3703" s="49">
        <v>32.510452999999998</v>
      </c>
      <c r="S3703" s="49">
        <v>52.540310169999998</v>
      </c>
      <c r="T3703" s="49">
        <v>26.195472578768484</v>
      </c>
      <c r="U3703" s="49" t="s">
        <v>2146</v>
      </c>
      <c r="V3703" s="49">
        <v>0.40628822170719731</v>
      </c>
      <c r="W3703" s="49">
        <v>1.4636172159581</v>
      </c>
      <c r="X3703" s="49">
        <v>2.8030328200558698</v>
      </c>
      <c r="Y3703" s="49">
        <v>43.290577316265697</v>
      </c>
      <c r="Z3703" s="49">
        <v>0.42787999999999998</v>
      </c>
      <c r="AA3703" s="49">
        <v>144.40234570000001</v>
      </c>
      <c r="AB3703" s="49">
        <v>1.7927415840000001</v>
      </c>
      <c r="AC3703" s="51">
        <v>0.62276563761027282</v>
      </c>
      <c r="AD3703" s="53">
        <v>73604.45</v>
      </c>
      <c r="AE3703" s="51">
        <v>56.345849024979358</v>
      </c>
      <c r="AF3703" s="51">
        <v>149.3656321975449</v>
      </c>
      <c r="AG3703" s="51">
        <v>28.329099450946824</v>
      </c>
      <c r="AH3703" s="51">
        <v>0.19094056074722188</v>
      </c>
      <c r="AI3703" s="51">
        <v>0.18966276936772117</v>
      </c>
      <c r="AJ3703" s="51">
        <v>4.1908088602794429E-2</v>
      </c>
      <c r="AK3703" s="51">
        <v>118.55243318957154</v>
      </c>
      <c r="AL3703" s="51">
        <v>70.385975929919198</v>
      </c>
      <c r="AM3703" s="51">
        <v>166.71889044922389</v>
      </c>
    </row>
    <row r="3704" spans="1:39">
      <c r="A3704" t="s">
        <v>7551</v>
      </c>
      <c r="B3704">
        <v>8</v>
      </c>
      <c r="C3704" t="s">
        <v>7552</v>
      </c>
      <c r="D3704" t="s">
        <v>6153</v>
      </c>
      <c r="E3704" t="s">
        <v>137</v>
      </c>
      <c r="F3704" t="s">
        <v>138</v>
      </c>
      <c r="G3704" t="s">
        <v>139</v>
      </c>
      <c r="H3704" t="s">
        <v>140</v>
      </c>
      <c r="I3704" t="s">
        <v>10</v>
      </c>
      <c r="J3704" t="s">
        <v>6154</v>
      </c>
      <c r="K3704">
        <v>48</v>
      </c>
      <c r="L3704">
        <v>16204631</v>
      </c>
      <c r="M3704" t="s">
        <v>2145</v>
      </c>
      <c r="N3704">
        <v>700</v>
      </c>
      <c r="O3704">
        <v>4153246.9252999751</v>
      </c>
      <c r="P3704" s="49" t="s">
        <v>33</v>
      </c>
      <c r="Q3704" s="49">
        <v>7360445</v>
      </c>
      <c r="R3704" s="49">
        <v>32.510452999999998</v>
      </c>
      <c r="S3704" s="49">
        <v>52.540310169999998</v>
      </c>
      <c r="T3704" s="49">
        <v>26.195472578768484</v>
      </c>
      <c r="U3704" s="49" t="s">
        <v>2146</v>
      </c>
      <c r="V3704" s="49">
        <v>0.40628822170719731</v>
      </c>
      <c r="W3704" s="49">
        <v>1.4636172159581</v>
      </c>
      <c r="X3704" s="49">
        <v>2.8030328200558698</v>
      </c>
      <c r="Y3704" s="49">
        <v>43.290577316265697</v>
      </c>
      <c r="Z3704" s="49">
        <v>0.42787999999999998</v>
      </c>
      <c r="AA3704" s="49">
        <v>144.40234570000001</v>
      </c>
      <c r="AB3704" s="49">
        <v>1.7927415840000001</v>
      </c>
      <c r="AC3704" s="51">
        <v>0.62276563761027282</v>
      </c>
      <c r="AD3704" s="53">
        <v>73604.45</v>
      </c>
      <c r="AE3704" s="51">
        <v>56.42657373704953</v>
      </c>
      <c r="AF3704" s="51">
        <v>149.57962307461875</v>
      </c>
      <c r="AG3704" s="51">
        <v>28.369893948476303</v>
      </c>
      <c r="AH3704" s="51">
        <v>0.19063662006207679</v>
      </c>
      <c r="AI3704" s="51">
        <v>0.18966416257329249</v>
      </c>
      <c r="AJ3704" s="51">
        <v>4.1908088602794429E-2</v>
      </c>
      <c r="AK3704" s="51">
        <v>118.55330404003399</v>
      </c>
      <c r="AL3704" s="51">
        <v>70.386492964095893</v>
      </c>
      <c r="AM3704" s="51">
        <v>166.72011511597211</v>
      </c>
    </row>
    <row r="3705" spans="1:39">
      <c r="A3705" t="s">
        <v>7553</v>
      </c>
      <c r="B3705">
        <v>8</v>
      </c>
      <c r="C3705" t="s">
        <v>7554</v>
      </c>
      <c r="D3705" t="s">
        <v>6153</v>
      </c>
      <c r="E3705" t="s">
        <v>137</v>
      </c>
      <c r="F3705" t="s">
        <v>138</v>
      </c>
      <c r="G3705" t="s">
        <v>139</v>
      </c>
      <c r="H3705" t="s">
        <v>140</v>
      </c>
      <c r="I3705" t="s">
        <v>10</v>
      </c>
      <c r="J3705" t="s">
        <v>6154</v>
      </c>
      <c r="K3705">
        <v>48</v>
      </c>
      <c r="L3705">
        <v>16204631</v>
      </c>
      <c r="M3705" t="s">
        <v>2145</v>
      </c>
      <c r="N3705">
        <v>701</v>
      </c>
      <c r="O3705">
        <v>4159188.6233333084</v>
      </c>
      <c r="P3705" s="49" t="s">
        <v>33</v>
      </c>
      <c r="Q3705" s="49">
        <v>7360445</v>
      </c>
      <c r="R3705" s="49">
        <v>32.510452999999998</v>
      </c>
      <c r="S3705" s="49">
        <v>52.540310169999998</v>
      </c>
      <c r="T3705" s="49">
        <v>26.195472578768484</v>
      </c>
      <c r="U3705" s="49" t="s">
        <v>2146</v>
      </c>
      <c r="V3705" s="49">
        <v>0.40628822170719731</v>
      </c>
      <c r="W3705" s="49">
        <v>1.4636172159581</v>
      </c>
      <c r="X3705" s="49">
        <v>2.8030328200558698</v>
      </c>
      <c r="Y3705" s="49">
        <v>43.290577316265697</v>
      </c>
      <c r="Z3705" s="49">
        <v>0.42787999999999998</v>
      </c>
      <c r="AA3705" s="49">
        <v>144.40234570000001</v>
      </c>
      <c r="AB3705" s="49">
        <v>1.7927415840000001</v>
      </c>
      <c r="AC3705" s="51">
        <v>0.62276563761027282</v>
      </c>
      <c r="AD3705" s="53">
        <v>73604.45</v>
      </c>
      <c r="AE3705" s="51">
        <v>56.507298449119702</v>
      </c>
      <c r="AF3705" s="51">
        <v>149.79361395169261</v>
      </c>
      <c r="AG3705" s="51">
        <v>28.410623316616885</v>
      </c>
      <c r="AH3705" s="51">
        <v>0.19033226414846158</v>
      </c>
      <c r="AI3705" s="51">
        <v>0.18966511700411415</v>
      </c>
      <c r="AJ3705" s="51">
        <v>4.1908088602794429E-2</v>
      </c>
      <c r="AK3705" s="51">
        <v>118.553900625735</v>
      </c>
      <c r="AL3705" s="51">
        <v>70.38684716405335</v>
      </c>
      <c r="AM3705" s="51">
        <v>166.72095408741669</v>
      </c>
    </row>
    <row r="3706" spans="1:39">
      <c r="A3706" t="s">
        <v>7555</v>
      </c>
      <c r="B3706">
        <v>8</v>
      </c>
      <c r="C3706" t="s">
        <v>7556</v>
      </c>
      <c r="D3706" t="s">
        <v>6153</v>
      </c>
      <c r="E3706" t="s">
        <v>137</v>
      </c>
      <c r="F3706" t="s">
        <v>138</v>
      </c>
      <c r="G3706" t="s">
        <v>139</v>
      </c>
      <c r="H3706" t="s">
        <v>140</v>
      </c>
      <c r="I3706" t="s">
        <v>10</v>
      </c>
      <c r="J3706" t="s">
        <v>6154</v>
      </c>
      <c r="K3706">
        <v>48</v>
      </c>
      <c r="L3706">
        <v>16204631</v>
      </c>
      <c r="M3706" t="s">
        <v>2145</v>
      </c>
      <c r="N3706">
        <v>702</v>
      </c>
      <c r="O3706">
        <v>4165130.3213666417</v>
      </c>
      <c r="P3706" s="49" t="s">
        <v>33</v>
      </c>
      <c r="Q3706" s="49">
        <v>7360445</v>
      </c>
      <c r="R3706" s="49">
        <v>32.510452999999998</v>
      </c>
      <c r="S3706" s="49">
        <v>52.540310169999998</v>
      </c>
      <c r="T3706" s="49">
        <v>26.195472578768484</v>
      </c>
      <c r="U3706" s="49" t="s">
        <v>2146</v>
      </c>
      <c r="V3706" s="49">
        <v>0.40628822170719731</v>
      </c>
      <c r="W3706" s="49">
        <v>1.4636172159581</v>
      </c>
      <c r="X3706" s="49">
        <v>2.8030328200558698</v>
      </c>
      <c r="Y3706" s="49">
        <v>43.290577316265697</v>
      </c>
      <c r="Z3706" s="49">
        <v>0.42787999999999998</v>
      </c>
      <c r="AA3706" s="49">
        <v>144.40234570000001</v>
      </c>
      <c r="AB3706" s="49">
        <v>1.7927415840000001</v>
      </c>
      <c r="AC3706" s="51">
        <v>0.62276563761027282</v>
      </c>
      <c r="AD3706" s="53">
        <v>73604.45</v>
      </c>
      <c r="AE3706" s="51">
        <v>56.588023161189874</v>
      </c>
      <c r="AF3706" s="51">
        <v>150.00760482876646</v>
      </c>
      <c r="AG3706" s="51">
        <v>28.451287467496247</v>
      </c>
      <c r="AH3706" s="51">
        <v>0.19002749759901014</v>
      </c>
      <c r="AI3706" s="51">
        <v>0.18966563395218106</v>
      </c>
      <c r="AJ3706" s="51">
        <v>4.1908088602794429E-2</v>
      </c>
      <c r="AK3706" s="51">
        <v>118.55422375426133</v>
      </c>
      <c r="AL3706" s="51">
        <v>70.387039009265322</v>
      </c>
      <c r="AM3706" s="51">
        <v>166.72140849925734</v>
      </c>
    </row>
    <row r="3707" spans="1:39">
      <c r="A3707" t="s">
        <v>7557</v>
      </c>
      <c r="B3707">
        <v>8</v>
      </c>
      <c r="C3707" t="s">
        <v>7558</v>
      </c>
      <c r="D3707" t="s">
        <v>6153</v>
      </c>
      <c r="E3707" t="s">
        <v>137</v>
      </c>
      <c r="F3707" t="s">
        <v>138</v>
      </c>
      <c r="G3707" t="s">
        <v>139</v>
      </c>
      <c r="H3707" t="s">
        <v>140</v>
      </c>
      <c r="I3707" t="s">
        <v>10</v>
      </c>
      <c r="J3707" t="s">
        <v>6154</v>
      </c>
      <c r="K3707">
        <v>48</v>
      </c>
      <c r="L3707">
        <v>16204631</v>
      </c>
      <c r="M3707" t="s">
        <v>2145</v>
      </c>
      <c r="N3707">
        <v>703</v>
      </c>
      <c r="O3707">
        <v>4171072.019399975</v>
      </c>
      <c r="P3707" s="49" t="s">
        <v>33</v>
      </c>
      <c r="Q3707" s="49">
        <v>7360445</v>
      </c>
      <c r="R3707" s="49">
        <v>32.510452999999998</v>
      </c>
      <c r="S3707" s="49">
        <v>52.540310169999998</v>
      </c>
      <c r="T3707" s="49">
        <v>26.195472578768484</v>
      </c>
      <c r="U3707" s="49" t="s">
        <v>2146</v>
      </c>
      <c r="V3707" s="49">
        <v>0.40628822170719731</v>
      </c>
      <c r="W3707" s="49">
        <v>1.4636172159581</v>
      </c>
      <c r="X3707" s="49">
        <v>2.8030328200558698</v>
      </c>
      <c r="Y3707" s="49">
        <v>43.290577316265697</v>
      </c>
      <c r="Z3707" s="49">
        <v>0.42787999999999998</v>
      </c>
      <c r="AA3707" s="49">
        <v>144.40234570000001</v>
      </c>
      <c r="AB3707" s="49">
        <v>1.7927415840000001</v>
      </c>
      <c r="AC3707" s="51">
        <v>0.62276563761027282</v>
      </c>
      <c r="AD3707" s="53">
        <v>73604.45</v>
      </c>
      <c r="AE3707" s="51">
        <v>56.668747873260045</v>
      </c>
      <c r="AF3707" s="51">
        <v>150.22159570584031</v>
      </c>
      <c r="AG3707" s="51">
        <v>28.491886314222551</v>
      </c>
      <c r="AH3707" s="51">
        <v>0.18972232499562353</v>
      </c>
      <c r="AI3707" s="51">
        <v>0.1896657147086532</v>
      </c>
      <c r="AJ3707" s="51">
        <v>4.1908088602794429E-2</v>
      </c>
      <c r="AK3707" s="51">
        <v>118.55427423267784</v>
      </c>
      <c r="AL3707" s="51">
        <v>70.387068978895755</v>
      </c>
      <c r="AM3707" s="51">
        <v>166.72147948645994</v>
      </c>
    </row>
    <row r="3708" spans="1:39">
      <c r="A3708" t="s">
        <v>7559</v>
      </c>
      <c r="B3708">
        <v>8</v>
      </c>
      <c r="C3708" t="s">
        <v>7560</v>
      </c>
      <c r="D3708" t="s">
        <v>6153</v>
      </c>
      <c r="E3708" t="s">
        <v>137</v>
      </c>
      <c r="F3708" t="s">
        <v>138</v>
      </c>
      <c r="G3708" t="s">
        <v>139</v>
      </c>
      <c r="H3708" t="s">
        <v>140</v>
      </c>
      <c r="I3708" t="s">
        <v>10</v>
      </c>
      <c r="J3708" t="s">
        <v>6154</v>
      </c>
      <c r="K3708">
        <v>48</v>
      </c>
      <c r="L3708">
        <v>16204631</v>
      </c>
      <c r="M3708" t="s">
        <v>2145</v>
      </c>
      <c r="N3708">
        <v>704</v>
      </c>
      <c r="O3708">
        <v>4177013.7174333083</v>
      </c>
      <c r="P3708" s="49" t="s">
        <v>33</v>
      </c>
      <c r="Q3708" s="49">
        <v>7360445</v>
      </c>
      <c r="R3708" s="49">
        <v>32.510452999999998</v>
      </c>
      <c r="S3708" s="49">
        <v>52.540310169999998</v>
      </c>
      <c r="T3708" s="49">
        <v>26.195472578768484</v>
      </c>
      <c r="U3708" s="49" t="s">
        <v>2146</v>
      </c>
      <c r="V3708" s="49">
        <v>0.40628822170719731</v>
      </c>
      <c r="W3708" s="49">
        <v>1.4636172159581</v>
      </c>
      <c r="X3708" s="49">
        <v>2.8030328200558698</v>
      </c>
      <c r="Y3708" s="49">
        <v>43.290577316265697</v>
      </c>
      <c r="Z3708" s="49">
        <v>0.42787999999999998</v>
      </c>
      <c r="AA3708" s="49">
        <v>144.40234570000001</v>
      </c>
      <c r="AB3708" s="49">
        <v>1.7927415840000001</v>
      </c>
      <c r="AC3708" s="51">
        <v>0.62276563761027282</v>
      </c>
      <c r="AD3708" s="53">
        <v>73604.45</v>
      </c>
      <c r="AE3708" s="51">
        <v>56.74947258533021</v>
      </c>
      <c r="AF3708" s="51">
        <v>150.43558658291414</v>
      </c>
      <c r="AG3708" s="51">
        <v>28.532419770882171</v>
      </c>
      <c r="AH3708" s="51">
        <v>0.18941675090960258</v>
      </c>
      <c r="AI3708" s="51">
        <v>0.18966536056384659</v>
      </c>
      <c r="AJ3708" s="51">
        <v>4.1908088602794429E-2</v>
      </c>
      <c r="AK3708" s="51">
        <v>118.55405286752185</v>
      </c>
      <c r="AL3708" s="51">
        <v>70.386937551795342</v>
      </c>
      <c r="AM3708" s="51">
        <v>166.72116818324838</v>
      </c>
    </row>
    <row r="3709" spans="1:39">
      <c r="A3709" t="s">
        <v>7561</v>
      </c>
      <c r="B3709">
        <v>8</v>
      </c>
      <c r="C3709" t="s">
        <v>7562</v>
      </c>
      <c r="D3709" t="s">
        <v>6153</v>
      </c>
      <c r="E3709" t="s">
        <v>137</v>
      </c>
      <c r="F3709" t="s">
        <v>138</v>
      </c>
      <c r="G3709" t="s">
        <v>139</v>
      </c>
      <c r="H3709" t="s">
        <v>140</v>
      </c>
      <c r="I3709" t="s">
        <v>10</v>
      </c>
      <c r="J3709" t="s">
        <v>6154</v>
      </c>
      <c r="K3709">
        <v>48</v>
      </c>
      <c r="L3709">
        <v>16204631</v>
      </c>
      <c r="M3709" t="s">
        <v>2145</v>
      </c>
      <c r="N3709">
        <v>705</v>
      </c>
      <c r="O3709">
        <v>4182955.4154666415</v>
      </c>
      <c r="P3709" s="49" t="s">
        <v>33</v>
      </c>
      <c r="Q3709" s="49">
        <v>7360445</v>
      </c>
      <c r="R3709" s="49">
        <v>32.510452999999998</v>
      </c>
      <c r="S3709" s="49">
        <v>52.540310169999998</v>
      </c>
      <c r="T3709" s="49">
        <v>26.195472578768484</v>
      </c>
      <c r="U3709" s="49" t="s">
        <v>2146</v>
      </c>
      <c r="V3709" s="49">
        <v>0.40628822170719731</v>
      </c>
      <c r="W3709" s="49">
        <v>1.4636172159581</v>
      </c>
      <c r="X3709" s="49">
        <v>2.8030328200558698</v>
      </c>
      <c r="Y3709" s="49">
        <v>43.290577316265697</v>
      </c>
      <c r="Z3709" s="49">
        <v>0.42787999999999998</v>
      </c>
      <c r="AA3709" s="49">
        <v>144.40234570000001</v>
      </c>
      <c r="AB3709" s="49">
        <v>1.7927415840000001</v>
      </c>
      <c r="AC3709" s="51">
        <v>0.62276563761027282</v>
      </c>
      <c r="AD3709" s="53">
        <v>73604.45</v>
      </c>
      <c r="AE3709" s="51">
        <v>56.830197297400382</v>
      </c>
      <c r="AF3709" s="51">
        <v>150.64957745998797</v>
      </c>
      <c r="AG3709" s="51">
        <v>28.57288775253739</v>
      </c>
      <c r="AH3709" s="51">
        <v>0.18911077990141442</v>
      </c>
      <c r="AI3709" s="51">
        <v>0.18966457280722382</v>
      </c>
      <c r="AJ3709" s="51">
        <v>4.1908088602794429E-2</v>
      </c>
      <c r="AK3709" s="51">
        <v>118.55356046479726</v>
      </c>
      <c r="AL3709" s="51">
        <v>70.386645206498088</v>
      </c>
      <c r="AM3709" s="51">
        <v>166.72047572309646</v>
      </c>
    </row>
    <row r="3710" spans="1:39">
      <c r="A3710" t="s">
        <v>7563</v>
      </c>
      <c r="B3710">
        <v>8</v>
      </c>
      <c r="C3710" t="s">
        <v>7564</v>
      </c>
      <c r="D3710" t="s">
        <v>6153</v>
      </c>
      <c r="E3710" t="s">
        <v>137</v>
      </c>
      <c r="F3710" t="s">
        <v>138</v>
      </c>
      <c r="G3710" t="s">
        <v>139</v>
      </c>
      <c r="H3710" t="s">
        <v>140</v>
      </c>
      <c r="I3710" t="s">
        <v>10</v>
      </c>
      <c r="J3710" t="s">
        <v>6154</v>
      </c>
      <c r="K3710">
        <v>48</v>
      </c>
      <c r="L3710">
        <v>16204631</v>
      </c>
      <c r="M3710" t="s">
        <v>2145</v>
      </c>
      <c r="N3710">
        <v>706</v>
      </c>
      <c r="O3710">
        <v>4188897.1134999748</v>
      </c>
      <c r="P3710" s="49" t="s">
        <v>33</v>
      </c>
      <c r="Q3710" s="49">
        <v>7360445</v>
      </c>
      <c r="R3710" s="49">
        <v>32.510452999999998</v>
      </c>
      <c r="S3710" s="49">
        <v>52.540310169999998</v>
      </c>
      <c r="T3710" s="49">
        <v>26.195472578768484</v>
      </c>
      <c r="U3710" s="49" t="s">
        <v>2146</v>
      </c>
      <c r="V3710" s="49">
        <v>0.40628822170719731</v>
      </c>
      <c r="W3710" s="49">
        <v>1.4636172159581</v>
      </c>
      <c r="X3710" s="49">
        <v>2.8030328200558698</v>
      </c>
      <c r="Y3710" s="49">
        <v>43.290577316265697</v>
      </c>
      <c r="Z3710" s="49">
        <v>0.42787999999999998</v>
      </c>
      <c r="AA3710" s="49">
        <v>144.40234570000001</v>
      </c>
      <c r="AB3710" s="49">
        <v>1.7927415840000001</v>
      </c>
      <c r="AC3710" s="51">
        <v>0.62276563761027282</v>
      </c>
      <c r="AD3710" s="53">
        <v>73604.45</v>
      </c>
      <c r="AE3710" s="51">
        <v>56.910922009470553</v>
      </c>
      <c r="AF3710" s="51">
        <v>150.86356833706182</v>
      </c>
      <c r="AG3710" s="51">
        <v>28.613290175224073</v>
      </c>
      <c r="AH3710" s="51">
        <v>0.18880441652070218</v>
      </c>
      <c r="AI3710" s="51">
        <v>0.18966335272738477</v>
      </c>
      <c r="AJ3710" s="51">
        <v>4.1908088602794429E-2</v>
      </c>
      <c r="AK3710" s="51">
        <v>118.55279782996868</v>
      </c>
      <c r="AL3710" s="51">
        <v>70.386192421217828</v>
      </c>
      <c r="AM3710" s="51">
        <v>166.71940323871956</v>
      </c>
    </row>
    <row r="3711" spans="1:39">
      <c r="A3711" t="s">
        <v>7565</v>
      </c>
      <c r="B3711">
        <v>8</v>
      </c>
      <c r="C3711" t="s">
        <v>7566</v>
      </c>
      <c r="D3711" t="s">
        <v>6153</v>
      </c>
      <c r="E3711" t="s">
        <v>137</v>
      </c>
      <c r="F3711" t="s">
        <v>138</v>
      </c>
      <c r="G3711" t="s">
        <v>139</v>
      </c>
      <c r="H3711" t="s">
        <v>140</v>
      </c>
      <c r="I3711" t="s">
        <v>10</v>
      </c>
      <c r="J3711" t="s">
        <v>6154</v>
      </c>
      <c r="K3711">
        <v>48</v>
      </c>
      <c r="L3711">
        <v>16204631</v>
      </c>
      <c r="M3711" t="s">
        <v>2145</v>
      </c>
      <c r="N3711">
        <v>707</v>
      </c>
      <c r="O3711">
        <v>4194838.8115333086</v>
      </c>
      <c r="P3711" s="49" t="s">
        <v>33</v>
      </c>
      <c r="Q3711" s="49">
        <v>7360445</v>
      </c>
      <c r="R3711" s="49">
        <v>32.510452999999998</v>
      </c>
      <c r="S3711" s="49">
        <v>52.540310169999998</v>
      </c>
      <c r="T3711" s="49">
        <v>26.195472578768484</v>
      </c>
      <c r="U3711" s="49" t="s">
        <v>2146</v>
      </c>
      <c r="V3711" s="49">
        <v>0.40628822170719731</v>
      </c>
      <c r="W3711" s="49">
        <v>1.4636172159581</v>
      </c>
      <c r="X3711" s="49">
        <v>2.8030328200558698</v>
      </c>
      <c r="Y3711" s="49">
        <v>43.290577316265697</v>
      </c>
      <c r="Z3711" s="49">
        <v>0.42787999999999998</v>
      </c>
      <c r="AA3711" s="49">
        <v>144.40234570000001</v>
      </c>
      <c r="AB3711" s="49">
        <v>1.7927415840000001</v>
      </c>
      <c r="AC3711" s="51">
        <v>0.62276563761027282</v>
      </c>
      <c r="AD3711" s="53">
        <v>73604.45</v>
      </c>
      <c r="AE3711" s="51">
        <v>56.991646721540732</v>
      </c>
      <c r="AF3711" s="51">
        <v>151.0775592141357</v>
      </c>
      <c r="AG3711" s="51">
        <v>28.653626955949356</v>
      </c>
      <c r="AH3711" s="51">
        <v>0.18849766530634263</v>
      </c>
      <c r="AI3711" s="51">
        <v>0.1896617016120575</v>
      </c>
      <c r="AJ3711" s="51">
        <v>4.1908088602794429E-2</v>
      </c>
      <c r="AK3711" s="51">
        <v>118.55176576795579</v>
      </c>
      <c r="AL3711" s="51">
        <v>70.385579673844845</v>
      </c>
      <c r="AM3711" s="51">
        <v>166.71795186206674</v>
      </c>
    </row>
    <row r="3712" spans="1:39">
      <c r="A3712" t="s">
        <v>7567</v>
      </c>
      <c r="B3712">
        <v>8</v>
      </c>
      <c r="C3712" t="s">
        <v>7568</v>
      </c>
      <c r="D3712" t="s">
        <v>6153</v>
      </c>
      <c r="E3712" t="s">
        <v>137</v>
      </c>
      <c r="F3712" t="s">
        <v>138</v>
      </c>
      <c r="G3712" t="s">
        <v>139</v>
      </c>
      <c r="H3712" t="s">
        <v>140</v>
      </c>
      <c r="I3712" t="s">
        <v>10</v>
      </c>
      <c r="J3712" t="s">
        <v>6154</v>
      </c>
      <c r="K3712">
        <v>48</v>
      </c>
      <c r="L3712">
        <v>16204631</v>
      </c>
      <c r="M3712" t="s">
        <v>2145</v>
      </c>
      <c r="N3712">
        <v>708</v>
      </c>
      <c r="O3712">
        <v>4200780.5095666423</v>
      </c>
      <c r="P3712" s="49" t="s">
        <v>33</v>
      </c>
      <c r="Q3712" s="49">
        <v>7360445</v>
      </c>
      <c r="R3712" s="49">
        <v>32.510452999999998</v>
      </c>
      <c r="S3712" s="49">
        <v>52.540310169999998</v>
      </c>
      <c r="T3712" s="49">
        <v>26.195472578768484</v>
      </c>
      <c r="U3712" s="49" t="s">
        <v>2146</v>
      </c>
      <c r="V3712" s="49">
        <v>0.40628822170719731</v>
      </c>
      <c r="W3712" s="49">
        <v>1.4636172159581</v>
      </c>
      <c r="X3712" s="49">
        <v>2.8030328200558698</v>
      </c>
      <c r="Y3712" s="49">
        <v>43.290577316265697</v>
      </c>
      <c r="Z3712" s="49">
        <v>0.42787999999999998</v>
      </c>
      <c r="AA3712" s="49">
        <v>144.40234570000001</v>
      </c>
      <c r="AB3712" s="49">
        <v>1.7927415840000001</v>
      </c>
      <c r="AC3712" s="51">
        <v>0.62276563761027282</v>
      </c>
      <c r="AD3712" s="53">
        <v>73604.45</v>
      </c>
      <c r="AE3712" s="51">
        <v>57.072371433610911</v>
      </c>
      <c r="AF3712" s="51">
        <v>151.29155009120956</v>
      </c>
      <c r="AG3712" s="51">
        <v>28.693898012689328</v>
      </c>
      <c r="AH3712" s="51">
        <v>0.1881905307863796</v>
      </c>
      <c r="AI3712" s="51">
        <v>0.18965962074808909</v>
      </c>
      <c r="AJ3712" s="51">
        <v>4.1908088602794429E-2</v>
      </c>
      <c r="AK3712" s="51">
        <v>118.55046508312759</v>
      </c>
      <c r="AL3712" s="51">
        <v>70.384807441942499</v>
      </c>
      <c r="AM3712" s="51">
        <v>166.7161227243127</v>
      </c>
    </row>
    <row r="3713" spans="1:39">
      <c r="A3713" t="s">
        <v>7569</v>
      </c>
      <c r="B3713">
        <v>8</v>
      </c>
      <c r="C3713" t="s">
        <v>7570</v>
      </c>
      <c r="D3713" t="s">
        <v>6153</v>
      </c>
      <c r="E3713" t="s">
        <v>137</v>
      </c>
      <c r="F3713" t="s">
        <v>138</v>
      </c>
      <c r="G3713" t="s">
        <v>139</v>
      </c>
      <c r="H3713" t="s">
        <v>140</v>
      </c>
      <c r="I3713" t="s">
        <v>10</v>
      </c>
      <c r="J3713" t="s">
        <v>6154</v>
      </c>
      <c r="K3713">
        <v>48</v>
      </c>
      <c r="L3713">
        <v>16204631</v>
      </c>
      <c r="M3713" t="s">
        <v>2145</v>
      </c>
      <c r="N3713">
        <v>709</v>
      </c>
      <c r="O3713">
        <v>4206722.2075999761</v>
      </c>
      <c r="P3713" s="49" t="s">
        <v>33</v>
      </c>
      <c r="Q3713" s="49">
        <v>7360445</v>
      </c>
      <c r="R3713" s="49">
        <v>32.510452999999998</v>
      </c>
      <c r="S3713" s="49">
        <v>52.540310169999998</v>
      </c>
      <c r="T3713" s="49">
        <v>26.195472578768484</v>
      </c>
      <c r="U3713" s="49" t="s">
        <v>2146</v>
      </c>
      <c r="V3713" s="49">
        <v>0.40628822170719731</v>
      </c>
      <c r="W3713" s="49">
        <v>1.4636172159581</v>
      </c>
      <c r="X3713" s="49">
        <v>2.8030328200558698</v>
      </c>
      <c r="Y3713" s="49">
        <v>43.290577316265697</v>
      </c>
      <c r="Z3713" s="49">
        <v>0.42787999999999998</v>
      </c>
      <c r="AA3713" s="49">
        <v>144.40234570000001</v>
      </c>
      <c r="AB3713" s="49">
        <v>1.7927415840000001</v>
      </c>
      <c r="AC3713" s="51">
        <v>0.62276563761027282</v>
      </c>
      <c r="AD3713" s="53">
        <v>73604.45</v>
      </c>
      <c r="AE3713" s="51">
        <v>57.15309614568109</v>
      </c>
      <c r="AF3713" s="51">
        <v>151.50554096828344</v>
      </c>
      <c r="AG3713" s="51">
        <v>28.734103264386718</v>
      </c>
      <c r="AH3713" s="51">
        <v>0.18788301747793199</v>
      </c>
      <c r="AI3713" s="51">
        <v>0.18965711142143632</v>
      </c>
      <c r="AJ3713" s="51">
        <v>4.1908088602794429E-2</v>
      </c>
      <c r="AK3713" s="51">
        <v>118.54889657929657</v>
      </c>
      <c r="AL3713" s="51">
        <v>70.383876202743721</v>
      </c>
      <c r="AM3713" s="51">
        <v>166.71391695584944</v>
      </c>
    </row>
    <row r="3714" spans="1:39">
      <c r="A3714" t="s">
        <v>7571</v>
      </c>
      <c r="B3714">
        <v>8</v>
      </c>
      <c r="C3714" t="s">
        <v>7572</v>
      </c>
      <c r="D3714" t="s">
        <v>6153</v>
      </c>
      <c r="E3714" t="s">
        <v>137</v>
      </c>
      <c r="F3714" t="s">
        <v>138</v>
      </c>
      <c r="G3714" t="s">
        <v>139</v>
      </c>
      <c r="H3714" t="s">
        <v>140</v>
      </c>
      <c r="I3714" t="s">
        <v>10</v>
      </c>
      <c r="J3714" t="s">
        <v>6154</v>
      </c>
      <c r="K3714">
        <v>48</v>
      </c>
      <c r="L3714">
        <v>16204631</v>
      </c>
      <c r="M3714" t="s">
        <v>2145</v>
      </c>
      <c r="N3714">
        <v>710</v>
      </c>
      <c r="O3714">
        <v>4212663.9056333099</v>
      </c>
      <c r="P3714" s="49" t="s">
        <v>33</v>
      </c>
      <c r="Q3714" s="49">
        <v>7360445</v>
      </c>
      <c r="R3714" s="49">
        <v>32.510452999999998</v>
      </c>
      <c r="S3714" s="49">
        <v>52.540310169999998</v>
      </c>
      <c r="T3714" s="49">
        <v>26.195472578768484</v>
      </c>
      <c r="U3714" s="49" t="s">
        <v>2146</v>
      </c>
      <c r="V3714" s="49">
        <v>0.40628822170719731</v>
      </c>
      <c r="W3714" s="49">
        <v>1.4636172159581</v>
      </c>
      <c r="X3714" s="49">
        <v>2.8030328200558698</v>
      </c>
      <c r="Y3714" s="49">
        <v>43.290577316265697</v>
      </c>
      <c r="Z3714" s="49">
        <v>0.42787999999999998</v>
      </c>
      <c r="AA3714" s="49">
        <v>144.40234570000001</v>
      </c>
      <c r="AB3714" s="49">
        <v>1.7927415840000001</v>
      </c>
      <c r="AC3714" s="51">
        <v>0.62276563761027282</v>
      </c>
      <c r="AD3714" s="53">
        <v>73604.45</v>
      </c>
      <c r="AE3714" s="51">
        <v>57.233820857751262</v>
      </c>
      <c r="AF3714" s="51">
        <v>151.71953184535727</v>
      </c>
      <c r="AG3714" s="51">
        <v>28.774242630948542</v>
      </c>
      <c r="AH3714" s="51">
        <v>0.18757512988731978</v>
      </c>
      <c r="AI3714" s="51">
        <v>0.18965417491715689</v>
      </c>
      <c r="AJ3714" s="51">
        <v>4.1908088602794429E-2</v>
      </c>
      <c r="AK3714" s="51">
        <v>118.54706105971327</v>
      </c>
      <c r="AL3714" s="51">
        <v>70.382786433147828</v>
      </c>
      <c r="AM3714" s="51">
        <v>166.71133568627872</v>
      </c>
    </row>
    <row r="3715" spans="1:39">
      <c r="A3715" t="s">
        <v>7573</v>
      </c>
      <c r="B3715">
        <v>8</v>
      </c>
      <c r="C3715" t="s">
        <v>7574</v>
      </c>
      <c r="D3715" t="s">
        <v>6153</v>
      </c>
      <c r="E3715" t="s">
        <v>137</v>
      </c>
      <c r="F3715" t="s">
        <v>138</v>
      </c>
      <c r="G3715" t="s">
        <v>139</v>
      </c>
      <c r="H3715" t="s">
        <v>140</v>
      </c>
      <c r="I3715" t="s">
        <v>10</v>
      </c>
      <c r="J3715" t="s">
        <v>6154</v>
      </c>
      <c r="K3715">
        <v>48</v>
      </c>
      <c r="L3715">
        <v>16204631</v>
      </c>
      <c r="M3715" t="s">
        <v>2145</v>
      </c>
      <c r="N3715">
        <v>711</v>
      </c>
      <c r="O3715">
        <v>4218605.6036666436</v>
      </c>
      <c r="P3715" s="49" t="s">
        <v>33</v>
      </c>
      <c r="Q3715" s="49">
        <v>7360445</v>
      </c>
      <c r="R3715" s="49">
        <v>32.510452999999998</v>
      </c>
      <c r="S3715" s="49">
        <v>52.540310169999998</v>
      </c>
      <c r="T3715" s="49">
        <v>26.195472578768484</v>
      </c>
      <c r="U3715" s="49" t="s">
        <v>2146</v>
      </c>
      <c r="V3715" s="49">
        <v>0.40628822170719731</v>
      </c>
      <c r="W3715" s="49">
        <v>1.4636172159581</v>
      </c>
      <c r="X3715" s="49">
        <v>2.8030328200558698</v>
      </c>
      <c r="Y3715" s="49">
        <v>43.290577316265697</v>
      </c>
      <c r="Z3715" s="49">
        <v>0.42787999999999998</v>
      </c>
      <c r="AA3715" s="49">
        <v>144.40234570000001</v>
      </c>
      <c r="AB3715" s="49">
        <v>1.7927415840000001</v>
      </c>
      <c r="AC3715" s="51">
        <v>0.62276563761027282</v>
      </c>
      <c r="AD3715" s="53">
        <v>73604.45</v>
      </c>
      <c r="AE3715" s="51">
        <v>57.314545569821441</v>
      </c>
      <c r="AF3715" s="51">
        <v>151.93352272243115</v>
      </c>
      <c r="AG3715" s="51">
        <v>28.814316033243781</v>
      </c>
      <c r="AH3715" s="51">
        <v>0.1872668725097224</v>
      </c>
      <c r="AI3715" s="51">
        <v>0.18965081251939994</v>
      </c>
      <c r="AJ3715" s="51">
        <v>4.1908088602794429E-2</v>
      </c>
      <c r="AK3715" s="51">
        <v>118.54495932706027</v>
      </c>
      <c r="AL3715" s="51">
        <v>70.381538609716927</v>
      </c>
      <c r="AM3715" s="51">
        <v>166.70838004440364</v>
      </c>
    </row>
    <row r="3716" spans="1:39">
      <c r="A3716" t="s">
        <v>7575</v>
      </c>
      <c r="B3716">
        <v>8</v>
      </c>
      <c r="C3716" t="s">
        <v>7576</v>
      </c>
      <c r="D3716" t="s">
        <v>6153</v>
      </c>
      <c r="E3716" t="s">
        <v>137</v>
      </c>
      <c r="F3716" t="s">
        <v>138</v>
      </c>
      <c r="G3716" t="s">
        <v>139</v>
      </c>
      <c r="H3716" t="s">
        <v>140</v>
      </c>
      <c r="I3716" t="s">
        <v>10</v>
      </c>
      <c r="J3716" t="s">
        <v>6154</v>
      </c>
      <c r="K3716">
        <v>48</v>
      </c>
      <c r="L3716">
        <v>16204631</v>
      </c>
      <c r="M3716" t="s">
        <v>2145</v>
      </c>
      <c r="N3716">
        <v>712</v>
      </c>
      <c r="O3716">
        <v>4224547.3016999774</v>
      </c>
      <c r="P3716" s="49" t="s">
        <v>33</v>
      </c>
      <c r="Q3716" s="49">
        <v>7360445</v>
      </c>
      <c r="R3716" s="49">
        <v>32.510452999999998</v>
      </c>
      <c r="S3716" s="49">
        <v>52.540310169999998</v>
      </c>
      <c r="T3716" s="49">
        <v>26.195472578768484</v>
      </c>
      <c r="U3716" s="49" t="s">
        <v>2146</v>
      </c>
      <c r="V3716" s="49">
        <v>0.40628822170719731</v>
      </c>
      <c r="W3716" s="49">
        <v>1.4636172159581</v>
      </c>
      <c r="X3716" s="49">
        <v>2.8030328200558698</v>
      </c>
      <c r="Y3716" s="49">
        <v>43.290577316265697</v>
      </c>
      <c r="Z3716" s="49">
        <v>0.42787999999999998</v>
      </c>
      <c r="AA3716" s="49">
        <v>144.40234570000001</v>
      </c>
      <c r="AB3716" s="49">
        <v>1.7927415840000001</v>
      </c>
      <c r="AC3716" s="51">
        <v>0.62276563761027282</v>
      </c>
      <c r="AD3716" s="53">
        <v>73604.45</v>
      </c>
      <c r="AE3716" s="51">
        <v>57.395270281891619</v>
      </c>
      <c r="AF3716" s="51">
        <v>152.147513599505</v>
      </c>
      <c r="AG3716" s="51">
        <v>28.854323393100969</v>
      </c>
      <c r="AH3716" s="51">
        <v>0.18695824982941184</v>
      </c>
      <c r="AI3716" s="51">
        <v>0.18964702551139714</v>
      </c>
      <c r="AJ3716" s="51">
        <v>4.1908088602794429E-2</v>
      </c>
      <c r="AK3716" s="51">
        <v>118.54259218344671</v>
      </c>
      <c r="AL3716" s="51">
        <v>70.380133208672646</v>
      </c>
      <c r="AM3716" s="51">
        <v>166.70505115822081</v>
      </c>
    </row>
    <row r="3717" spans="1:39">
      <c r="A3717" t="s">
        <v>7577</v>
      </c>
      <c r="B3717">
        <v>8</v>
      </c>
      <c r="C3717" t="s">
        <v>7578</v>
      </c>
      <c r="D3717" t="s">
        <v>6153</v>
      </c>
      <c r="E3717" t="s">
        <v>137</v>
      </c>
      <c r="F3717" t="s">
        <v>138</v>
      </c>
      <c r="G3717" t="s">
        <v>139</v>
      </c>
      <c r="H3717" t="s">
        <v>140</v>
      </c>
      <c r="I3717" t="s">
        <v>10</v>
      </c>
      <c r="J3717" t="s">
        <v>6154</v>
      </c>
      <c r="K3717">
        <v>48</v>
      </c>
      <c r="L3717">
        <v>16204631</v>
      </c>
      <c r="M3717" t="s">
        <v>2145</v>
      </c>
      <c r="N3717">
        <v>713</v>
      </c>
      <c r="O3717">
        <v>4230488.9997333111</v>
      </c>
      <c r="P3717" s="49" t="s">
        <v>33</v>
      </c>
      <c r="Q3717" s="49">
        <v>7360445</v>
      </c>
      <c r="R3717" s="49">
        <v>32.510452999999998</v>
      </c>
      <c r="S3717" s="49">
        <v>52.540310169999998</v>
      </c>
      <c r="T3717" s="49">
        <v>26.195472578768484</v>
      </c>
      <c r="U3717" s="49" t="s">
        <v>2146</v>
      </c>
      <c r="V3717" s="49">
        <v>0.40628822170719731</v>
      </c>
      <c r="W3717" s="49">
        <v>1.4636172159581</v>
      </c>
      <c r="X3717" s="49">
        <v>2.8030328200558698</v>
      </c>
      <c r="Y3717" s="49">
        <v>43.290577316265697</v>
      </c>
      <c r="Z3717" s="49">
        <v>0.42787999999999998</v>
      </c>
      <c r="AA3717" s="49">
        <v>144.40234570000001</v>
      </c>
      <c r="AB3717" s="49">
        <v>1.7927415840000001</v>
      </c>
      <c r="AC3717" s="51">
        <v>0.62276563761027282</v>
      </c>
      <c r="AD3717" s="53">
        <v>73604.45</v>
      </c>
      <c r="AE3717" s="51">
        <v>57.475994993961798</v>
      </c>
      <c r="AF3717" s="51">
        <v>152.36150447657889</v>
      </c>
      <c r="AG3717" s="51">
        <v>28.894264633305934</v>
      </c>
      <c r="AH3717" s="51">
        <v>0.18664926631976925</v>
      </c>
      <c r="AI3717" s="51">
        <v>0.18964281517545384</v>
      </c>
      <c r="AJ3717" s="51">
        <v>4.1908088602794429E-2</v>
      </c>
      <c r="AK3717" s="51">
        <v>118.53996043040267</v>
      </c>
      <c r="AL3717" s="51">
        <v>70.378570705892841</v>
      </c>
      <c r="AM3717" s="51">
        <v>166.70135015491252</v>
      </c>
    </row>
    <row r="3718" spans="1:39">
      <c r="A3718" t="s">
        <v>7579</v>
      </c>
      <c r="B3718">
        <v>8</v>
      </c>
      <c r="C3718" t="s">
        <v>7580</v>
      </c>
      <c r="D3718" t="s">
        <v>6153</v>
      </c>
      <c r="E3718" t="s">
        <v>137</v>
      </c>
      <c r="F3718" t="s">
        <v>138</v>
      </c>
      <c r="G3718" t="s">
        <v>139</v>
      </c>
      <c r="H3718" t="s">
        <v>140</v>
      </c>
      <c r="I3718" t="s">
        <v>10</v>
      </c>
      <c r="J3718" t="s">
        <v>6154</v>
      </c>
      <c r="K3718">
        <v>48</v>
      </c>
      <c r="L3718">
        <v>16204631</v>
      </c>
      <c r="M3718" t="s">
        <v>2145</v>
      </c>
      <c r="N3718">
        <v>714</v>
      </c>
      <c r="O3718">
        <v>4236430.6977666449</v>
      </c>
      <c r="P3718" s="49" t="s">
        <v>33</v>
      </c>
      <c r="Q3718" s="49">
        <v>7360445</v>
      </c>
      <c r="R3718" s="49">
        <v>32.510452999999998</v>
      </c>
      <c r="S3718" s="49">
        <v>52.540310169999998</v>
      </c>
      <c r="T3718" s="49">
        <v>26.195472578768484</v>
      </c>
      <c r="U3718" s="49" t="s">
        <v>2146</v>
      </c>
      <c r="V3718" s="49">
        <v>0.40628822170719731</v>
      </c>
      <c r="W3718" s="49">
        <v>1.4636172159581</v>
      </c>
      <c r="X3718" s="49">
        <v>2.8030328200558698</v>
      </c>
      <c r="Y3718" s="49">
        <v>43.290577316265697</v>
      </c>
      <c r="Z3718" s="49">
        <v>0.42787999999999998</v>
      </c>
      <c r="AA3718" s="49">
        <v>144.40234570000001</v>
      </c>
      <c r="AB3718" s="49">
        <v>1.7927415840000001</v>
      </c>
      <c r="AC3718" s="51">
        <v>0.62276563761027282</v>
      </c>
      <c r="AD3718" s="53">
        <v>73604.45</v>
      </c>
      <c r="AE3718" s="51">
        <v>57.55671970603197</v>
      </c>
      <c r="AF3718" s="51">
        <v>152.57549535365274</v>
      </c>
      <c r="AG3718" s="51">
        <v>28.934139677599347</v>
      </c>
      <c r="AH3718" s="51">
        <v>0.18633992644299363</v>
      </c>
      <c r="AI3718" s="51">
        <v>0.18963818279293987</v>
      </c>
      <c r="AJ3718" s="51">
        <v>4.1908088602794429E-2</v>
      </c>
      <c r="AK3718" s="51">
        <v>118.5370648688735</v>
      </c>
      <c r="AL3718" s="51">
        <v>70.376851576908194</v>
      </c>
      <c r="AM3718" s="51">
        <v>166.69727816083883</v>
      </c>
    </row>
    <row r="3719" spans="1:39">
      <c r="A3719" t="s">
        <v>7581</v>
      </c>
      <c r="B3719">
        <v>8</v>
      </c>
      <c r="C3719" t="s">
        <v>7582</v>
      </c>
      <c r="D3719" t="s">
        <v>6153</v>
      </c>
      <c r="E3719" t="s">
        <v>137</v>
      </c>
      <c r="F3719" t="s">
        <v>138</v>
      </c>
      <c r="G3719" t="s">
        <v>139</v>
      </c>
      <c r="H3719" t="s">
        <v>140</v>
      </c>
      <c r="I3719" t="s">
        <v>10</v>
      </c>
      <c r="J3719" t="s">
        <v>6154</v>
      </c>
      <c r="K3719">
        <v>48</v>
      </c>
      <c r="L3719">
        <v>16204631</v>
      </c>
      <c r="M3719" t="s">
        <v>2145</v>
      </c>
      <c r="N3719">
        <v>715</v>
      </c>
      <c r="O3719">
        <v>4242372.3957999786</v>
      </c>
      <c r="P3719" s="49" t="s">
        <v>33</v>
      </c>
      <c r="Q3719" s="49">
        <v>7360445</v>
      </c>
      <c r="R3719" s="49">
        <v>32.510452999999998</v>
      </c>
      <c r="S3719" s="49">
        <v>52.540310169999998</v>
      </c>
      <c r="T3719" s="49">
        <v>26.195472578768484</v>
      </c>
      <c r="U3719" s="49" t="s">
        <v>2146</v>
      </c>
      <c r="V3719" s="49">
        <v>0.40628822170719731</v>
      </c>
      <c r="W3719" s="49">
        <v>1.4636172159581</v>
      </c>
      <c r="X3719" s="49">
        <v>2.8030328200558698</v>
      </c>
      <c r="Y3719" s="49">
        <v>43.290577316265697</v>
      </c>
      <c r="Z3719" s="49">
        <v>0.42787999999999998</v>
      </c>
      <c r="AA3719" s="49">
        <v>144.40234570000001</v>
      </c>
      <c r="AB3719" s="49">
        <v>1.7927415840000001</v>
      </c>
      <c r="AC3719" s="51">
        <v>0.62276563761027282</v>
      </c>
      <c r="AD3719" s="53">
        <v>73604.45</v>
      </c>
      <c r="AE3719" s="51">
        <v>57.637444418102149</v>
      </c>
      <c r="AF3719" s="51">
        <v>152.7894862307266</v>
      </c>
      <c r="AG3719" s="51">
        <v>28.973948450674399</v>
      </c>
      <c r="AH3719" s="51">
        <v>0.18603023465020277</v>
      </c>
      <c r="AI3719" s="51">
        <v>0.18963312964428058</v>
      </c>
      <c r="AJ3719" s="51">
        <v>4.1908088602794429E-2</v>
      </c>
      <c r="AK3719" s="51">
        <v>118.53390629921419</v>
      </c>
      <c r="AL3719" s="51">
        <v>70.374976296898907</v>
      </c>
      <c r="AM3719" s="51">
        <v>166.6928363015295</v>
      </c>
    </row>
    <row r="3720" spans="1:39">
      <c r="A3720" t="s">
        <v>7583</v>
      </c>
      <c r="B3720">
        <v>8</v>
      </c>
      <c r="C3720" t="s">
        <v>7584</v>
      </c>
      <c r="D3720" t="s">
        <v>6153</v>
      </c>
      <c r="E3720" t="s">
        <v>137</v>
      </c>
      <c r="F3720" t="s">
        <v>138</v>
      </c>
      <c r="G3720" t="s">
        <v>139</v>
      </c>
      <c r="H3720" t="s">
        <v>140</v>
      </c>
      <c r="I3720" t="s">
        <v>10</v>
      </c>
      <c r="J3720" t="s">
        <v>6154</v>
      </c>
      <c r="K3720">
        <v>48</v>
      </c>
      <c r="L3720">
        <v>16204631</v>
      </c>
      <c r="M3720" t="s">
        <v>2145</v>
      </c>
      <c r="N3720">
        <v>716</v>
      </c>
      <c r="O3720">
        <v>4248314.0938333124</v>
      </c>
      <c r="P3720" s="49" t="s">
        <v>33</v>
      </c>
      <c r="Q3720" s="49">
        <v>7360445</v>
      </c>
      <c r="R3720" s="49">
        <v>32.510452999999998</v>
      </c>
      <c r="S3720" s="49">
        <v>52.540310169999998</v>
      </c>
      <c r="T3720" s="49">
        <v>26.195472578768484</v>
      </c>
      <c r="U3720" s="49" t="s">
        <v>2146</v>
      </c>
      <c r="V3720" s="49">
        <v>0.40628822170719731</v>
      </c>
      <c r="W3720" s="49">
        <v>1.4636172159581</v>
      </c>
      <c r="X3720" s="49">
        <v>2.8030328200558698</v>
      </c>
      <c r="Y3720" s="49">
        <v>43.290577316265697</v>
      </c>
      <c r="Z3720" s="49">
        <v>0.42787999999999998</v>
      </c>
      <c r="AA3720" s="49">
        <v>144.40234570000001</v>
      </c>
      <c r="AB3720" s="49">
        <v>1.7927415840000001</v>
      </c>
      <c r="AC3720" s="51">
        <v>0.62276563761027282</v>
      </c>
      <c r="AD3720" s="53">
        <v>73604.45</v>
      </c>
      <c r="AE3720" s="51">
        <v>57.718169130172328</v>
      </c>
      <c r="AF3720" s="51">
        <v>153.00347710780048</v>
      </c>
      <c r="AG3720" s="51">
        <v>29.01369087817444</v>
      </c>
      <c r="AH3720" s="51">
        <v>0.18572019538159829</v>
      </c>
      <c r="AI3720" s="51">
        <v>0.18962765700894815</v>
      </c>
      <c r="AJ3720" s="51">
        <v>4.1908088602794429E-2</v>
      </c>
      <c r="AK3720" s="51">
        <v>118.53048552118389</v>
      </c>
      <c r="AL3720" s="51">
        <v>70.372945340691388</v>
      </c>
      <c r="AM3720" s="51">
        <v>166.68802570167642</v>
      </c>
    </row>
    <row r="3721" spans="1:39">
      <c r="A3721" t="s">
        <v>7585</v>
      </c>
      <c r="B3721">
        <v>8</v>
      </c>
      <c r="C3721" t="s">
        <v>7586</v>
      </c>
      <c r="D3721" t="s">
        <v>6153</v>
      </c>
      <c r="E3721" t="s">
        <v>137</v>
      </c>
      <c r="F3721" t="s">
        <v>138</v>
      </c>
      <c r="G3721" t="s">
        <v>139</v>
      </c>
      <c r="H3721" t="s">
        <v>140</v>
      </c>
      <c r="I3721" t="s">
        <v>10</v>
      </c>
      <c r="J3721" t="s">
        <v>6154</v>
      </c>
      <c r="K3721">
        <v>48</v>
      </c>
      <c r="L3721">
        <v>16204631</v>
      </c>
      <c r="M3721" t="s">
        <v>2145</v>
      </c>
      <c r="N3721">
        <v>717</v>
      </c>
      <c r="O3721">
        <v>4254255.7918666461</v>
      </c>
      <c r="P3721" s="49" t="s">
        <v>33</v>
      </c>
      <c r="Q3721" s="49">
        <v>7360445</v>
      </c>
      <c r="R3721" s="49">
        <v>32.510452999999998</v>
      </c>
      <c r="S3721" s="49">
        <v>52.540310169999998</v>
      </c>
      <c r="T3721" s="49">
        <v>26.195472578768484</v>
      </c>
      <c r="U3721" s="49" t="s">
        <v>2146</v>
      </c>
      <c r="V3721" s="49">
        <v>0.40628822170719731</v>
      </c>
      <c r="W3721" s="49">
        <v>1.4636172159581</v>
      </c>
      <c r="X3721" s="49">
        <v>2.8030328200558698</v>
      </c>
      <c r="Y3721" s="49">
        <v>43.290577316265697</v>
      </c>
      <c r="Z3721" s="49">
        <v>0.42787999999999998</v>
      </c>
      <c r="AA3721" s="49">
        <v>144.40234570000001</v>
      </c>
      <c r="AB3721" s="49">
        <v>1.7927415840000001</v>
      </c>
      <c r="AC3721" s="51">
        <v>0.62276563761027282</v>
      </c>
      <c r="AD3721" s="53">
        <v>73604.45</v>
      </c>
      <c r="AE3721" s="51">
        <v>57.798893842242506</v>
      </c>
      <c r="AF3721" s="51">
        <v>153.21746798487433</v>
      </c>
      <c r="AG3721" s="51">
        <v>29.053366886690522</v>
      </c>
      <c r="AH3721" s="51">
        <v>0.18540981306595042</v>
      </c>
      <c r="AI3721" s="51">
        <v>0.18962176616545234</v>
      </c>
      <c r="AJ3721" s="51">
        <v>4.1908088602794429E-2</v>
      </c>
      <c r="AK3721" s="51">
        <v>118.52680333394021</v>
      </c>
      <c r="AL3721" s="51">
        <v>70.370759182754938</v>
      </c>
      <c r="AM3721" s="51">
        <v>166.68284748512551</v>
      </c>
    </row>
    <row r="3722" spans="1:39">
      <c r="A3722" t="s">
        <v>7587</v>
      </c>
      <c r="B3722">
        <v>8</v>
      </c>
      <c r="C3722" t="s">
        <v>7588</v>
      </c>
      <c r="D3722" t="s">
        <v>6153</v>
      </c>
      <c r="E3722" t="s">
        <v>137</v>
      </c>
      <c r="F3722" t="s">
        <v>138</v>
      </c>
      <c r="G3722" t="s">
        <v>139</v>
      </c>
      <c r="H3722" t="s">
        <v>140</v>
      </c>
      <c r="I3722" t="s">
        <v>10</v>
      </c>
      <c r="J3722" t="s">
        <v>6154</v>
      </c>
      <c r="K3722">
        <v>48</v>
      </c>
      <c r="L3722">
        <v>16204631</v>
      </c>
      <c r="M3722" t="s">
        <v>2145</v>
      </c>
      <c r="N3722">
        <v>718</v>
      </c>
      <c r="O3722">
        <v>4260197.4898999799</v>
      </c>
      <c r="P3722" s="49" t="s">
        <v>33</v>
      </c>
      <c r="Q3722" s="49">
        <v>7360445</v>
      </c>
      <c r="R3722" s="49">
        <v>32.510452999999998</v>
      </c>
      <c r="S3722" s="49">
        <v>52.540310169999998</v>
      </c>
      <c r="T3722" s="49">
        <v>26.195472578768484</v>
      </c>
      <c r="U3722" s="49" t="s">
        <v>2146</v>
      </c>
      <c r="V3722" s="49">
        <v>0.40628822170719731</v>
      </c>
      <c r="W3722" s="49">
        <v>1.4636172159581</v>
      </c>
      <c r="X3722" s="49">
        <v>2.8030328200558698</v>
      </c>
      <c r="Y3722" s="49">
        <v>43.290577316265697</v>
      </c>
      <c r="Z3722" s="49">
        <v>0.42787999999999998</v>
      </c>
      <c r="AA3722" s="49">
        <v>144.40234570000001</v>
      </c>
      <c r="AB3722" s="49">
        <v>1.7927415840000001</v>
      </c>
      <c r="AC3722" s="51">
        <v>0.62276563761027282</v>
      </c>
      <c r="AD3722" s="53">
        <v>73604.45</v>
      </c>
      <c r="AE3722" s="51">
        <v>57.879618554312685</v>
      </c>
      <c r="AF3722" s="51">
        <v>153.43145886194819</v>
      </c>
      <c r="AG3722" s="51">
        <v>29.09297640375911</v>
      </c>
      <c r="AH3722" s="51">
        <v>0.18509909212118952</v>
      </c>
      <c r="AI3722" s="51">
        <v>0.18961545839133204</v>
      </c>
      <c r="AJ3722" s="51">
        <v>4.1908088602794429E-2</v>
      </c>
      <c r="AK3722" s="51">
        <v>118.52286053603387</v>
      </c>
      <c r="AL3722" s="51">
        <v>70.368418297198517</v>
      </c>
      <c r="AM3722" s="51">
        <v>166.67730277486925</v>
      </c>
    </row>
    <row r="3723" spans="1:39">
      <c r="A3723" t="s">
        <v>7589</v>
      </c>
      <c r="B3723">
        <v>8</v>
      </c>
      <c r="C3723" t="s">
        <v>7590</v>
      </c>
      <c r="D3723" t="s">
        <v>6153</v>
      </c>
      <c r="E3723" t="s">
        <v>137</v>
      </c>
      <c r="F3723" t="s">
        <v>138</v>
      </c>
      <c r="G3723" t="s">
        <v>139</v>
      </c>
      <c r="H3723" t="s">
        <v>140</v>
      </c>
      <c r="I3723" t="s">
        <v>10</v>
      </c>
      <c r="J3723" t="s">
        <v>6154</v>
      </c>
      <c r="K3723">
        <v>48</v>
      </c>
      <c r="L3723">
        <v>16204631</v>
      </c>
      <c r="M3723" t="s">
        <v>2145</v>
      </c>
      <c r="N3723">
        <v>719</v>
      </c>
      <c r="O3723">
        <v>4266139.1879333137</v>
      </c>
      <c r="P3723" s="49" t="s">
        <v>33</v>
      </c>
      <c r="Q3723" s="49">
        <v>7360445</v>
      </c>
      <c r="R3723" s="49">
        <v>32.510452999999998</v>
      </c>
      <c r="S3723" s="49">
        <v>52.540310169999998</v>
      </c>
      <c r="T3723" s="49">
        <v>26.195472578768484</v>
      </c>
      <c r="U3723" s="49" t="s">
        <v>2146</v>
      </c>
      <c r="V3723" s="49">
        <v>0.40628822170719731</v>
      </c>
      <c r="W3723" s="49">
        <v>1.4636172159581</v>
      </c>
      <c r="X3723" s="49">
        <v>2.8030328200558698</v>
      </c>
      <c r="Y3723" s="49">
        <v>43.290577316265697</v>
      </c>
      <c r="Z3723" s="49">
        <v>0.42787999999999998</v>
      </c>
      <c r="AA3723" s="49">
        <v>144.40234570000001</v>
      </c>
      <c r="AB3723" s="49">
        <v>1.7927415840000001</v>
      </c>
      <c r="AC3723" s="51">
        <v>0.62276563761027282</v>
      </c>
      <c r="AD3723" s="53">
        <v>73604.45</v>
      </c>
      <c r="AE3723" s="51">
        <v>57.960343266382857</v>
      </c>
      <c r="AF3723" s="51">
        <v>153.64544973902204</v>
      </c>
      <c r="AG3723" s="51">
        <v>29.132519357859589</v>
      </c>
      <c r="AH3723" s="51">
        <v>0.18478803695370657</v>
      </c>
      <c r="AI3723" s="51">
        <v>0.18960873496314593</v>
      </c>
      <c r="AJ3723" s="51">
        <v>4.1908088602794429E-2</v>
      </c>
      <c r="AK3723" s="51">
        <v>118.51865792540293</v>
      </c>
      <c r="AL3723" s="51">
        <v>70.365923157767355</v>
      </c>
      <c r="AM3723" s="51">
        <v>166.67139269303854</v>
      </c>
    </row>
    <row r="3724" spans="1:39">
      <c r="A3724" t="s">
        <v>7591</v>
      </c>
      <c r="B3724">
        <v>8</v>
      </c>
      <c r="C3724" t="s">
        <v>7592</v>
      </c>
      <c r="D3724" t="s">
        <v>6153</v>
      </c>
      <c r="E3724" t="s">
        <v>137</v>
      </c>
      <c r="F3724" t="s">
        <v>138</v>
      </c>
      <c r="G3724" t="s">
        <v>139</v>
      </c>
      <c r="H3724" t="s">
        <v>140</v>
      </c>
      <c r="I3724" t="s">
        <v>10</v>
      </c>
      <c r="J3724" t="s">
        <v>6154</v>
      </c>
      <c r="K3724">
        <v>48</v>
      </c>
      <c r="L3724">
        <v>16204631</v>
      </c>
      <c r="M3724" t="s">
        <v>2145</v>
      </c>
      <c r="N3724">
        <v>720</v>
      </c>
      <c r="O3724">
        <v>4272080.8859666474</v>
      </c>
      <c r="P3724" s="49" t="s">
        <v>33</v>
      </c>
      <c r="Q3724" s="49">
        <v>7360445</v>
      </c>
      <c r="R3724" s="49">
        <v>32.510452999999998</v>
      </c>
      <c r="S3724" s="49">
        <v>52.540310169999998</v>
      </c>
      <c r="T3724" s="49">
        <v>26.195472578768484</v>
      </c>
      <c r="U3724" s="49" t="s">
        <v>2146</v>
      </c>
      <c r="V3724" s="49">
        <v>0.40628822170719731</v>
      </c>
      <c r="W3724" s="49">
        <v>1.4636172159581</v>
      </c>
      <c r="X3724" s="49">
        <v>2.8030328200558698</v>
      </c>
      <c r="Y3724" s="49">
        <v>43.290577316265697</v>
      </c>
      <c r="Z3724" s="49">
        <v>0.42787999999999998</v>
      </c>
      <c r="AA3724" s="49">
        <v>144.40234570000001</v>
      </c>
      <c r="AB3724" s="49">
        <v>1.7927415840000001</v>
      </c>
      <c r="AC3724" s="51">
        <v>0.62276563761027282</v>
      </c>
      <c r="AD3724" s="53">
        <v>73604.45</v>
      </c>
      <c r="AE3724" s="51">
        <v>58.041067978453036</v>
      </c>
      <c r="AF3724" s="51">
        <v>153.85944061609592</v>
      </c>
      <c r="AG3724" s="51">
        <v>29.171995678411964</v>
      </c>
      <c r="AH3724" s="51">
        <v>0.18447665195906854</v>
      </c>
      <c r="AI3724" s="51">
        <v>0.18960159715646432</v>
      </c>
      <c r="AJ3724" s="51">
        <v>4.1908088602794429E-2</v>
      </c>
      <c r="AK3724" s="51">
        <v>118.51419629936761</v>
      </c>
      <c r="AL3724" s="51">
        <v>70.363274237839846</v>
      </c>
      <c r="AM3724" s="51">
        <v>166.66511836089541</v>
      </c>
    </row>
    <row r="3725" spans="1:39">
      <c r="A3725" t="s">
        <v>7593</v>
      </c>
      <c r="B3725">
        <v>8</v>
      </c>
      <c r="C3725" t="s">
        <v>7594</v>
      </c>
      <c r="D3725" t="s">
        <v>6153</v>
      </c>
      <c r="E3725" t="s">
        <v>137</v>
      </c>
      <c r="F3725" t="s">
        <v>138</v>
      </c>
      <c r="G3725" t="s">
        <v>139</v>
      </c>
      <c r="H3725" t="s">
        <v>140</v>
      </c>
      <c r="I3725" t="s">
        <v>10</v>
      </c>
      <c r="J3725" t="s">
        <v>6154</v>
      </c>
      <c r="K3725">
        <v>48</v>
      </c>
      <c r="L3725">
        <v>16204631</v>
      </c>
      <c r="M3725" t="s">
        <v>2145</v>
      </c>
      <c r="N3725">
        <v>721</v>
      </c>
      <c r="O3725">
        <v>4278022.5839999812</v>
      </c>
      <c r="P3725" s="49" t="s">
        <v>33</v>
      </c>
      <c r="Q3725" s="49">
        <v>7360445</v>
      </c>
      <c r="R3725" s="49">
        <v>32.510452999999998</v>
      </c>
      <c r="S3725" s="49">
        <v>52.540310169999998</v>
      </c>
      <c r="T3725" s="49">
        <v>26.195472578768484</v>
      </c>
      <c r="U3725" s="49" t="s">
        <v>2146</v>
      </c>
      <c r="V3725" s="49">
        <v>0.40628822170719731</v>
      </c>
      <c r="W3725" s="49">
        <v>1.4636172159581</v>
      </c>
      <c r="X3725" s="49">
        <v>2.8030328200558698</v>
      </c>
      <c r="Y3725" s="49">
        <v>43.290577316265697</v>
      </c>
      <c r="Z3725" s="49">
        <v>0.42787999999999998</v>
      </c>
      <c r="AA3725" s="49">
        <v>144.40234570000001</v>
      </c>
      <c r="AB3725" s="49">
        <v>1.7927415840000001</v>
      </c>
      <c r="AC3725" s="51">
        <v>0.62276563761027282</v>
      </c>
      <c r="AD3725" s="53">
        <v>73604.45</v>
      </c>
      <c r="AE3725" s="51">
        <v>58.121792690523215</v>
      </c>
      <c r="AF3725" s="51">
        <v>154.07343149316978</v>
      </c>
      <c r="AG3725" s="51">
        <v>29.21140529577433</v>
      </c>
      <c r="AH3725" s="51">
        <v>0.18416494152115284</v>
      </c>
      <c r="AI3725" s="51">
        <v>0.18959404624585971</v>
      </c>
      <c r="AJ3725" s="51">
        <v>4.1908088602794429E-2</v>
      </c>
      <c r="AK3725" s="51">
        <v>118.50947645462446</v>
      </c>
      <c r="AL3725" s="51">
        <v>70.360472010424118</v>
      </c>
      <c r="AM3725" s="51">
        <v>166.65848089882482</v>
      </c>
    </row>
    <row r="3726" spans="1:39">
      <c r="A3726" t="s">
        <v>7595</v>
      </c>
      <c r="B3726">
        <v>8</v>
      </c>
      <c r="C3726" t="s">
        <v>7596</v>
      </c>
      <c r="D3726" t="s">
        <v>6153</v>
      </c>
      <c r="E3726" t="s">
        <v>137</v>
      </c>
      <c r="F3726" t="s">
        <v>138</v>
      </c>
      <c r="G3726" t="s">
        <v>139</v>
      </c>
      <c r="H3726" t="s">
        <v>140</v>
      </c>
      <c r="I3726" t="s">
        <v>10</v>
      </c>
      <c r="J3726" t="s">
        <v>6154</v>
      </c>
      <c r="K3726">
        <v>48</v>
      </c>
      <c r="L3726">
        <v>16204631</v>
      </c>
      <c r="M3726" t="s">
        <v>2145</v>
      </c>
      <c r="N3726">
        <v>722</v>
      </c>
      <c r="O3726">
        <v>4283964.2820333149</v>
      </c>
      <c r="P3726" s="49" t="s">
        <v>33</v>
      </c>
      <c r="Q3726" s="49">
        <v>7360445</v>
      </c>
      <c r="R3726" s="49">
        <v>32.510452999999998</v>
      </c>
      <c r="S3726" s="49">
        <v>52.540310169999998</v>
      </c>
      <c r="T3726" s="49">
        <v>26.195472578768484</v>
      </c>
      <c r="U3726" s="49" t="s">
        <v>2146</v>
      </c>
      <c r="V3726" s="49">
        <v>0.40628822170719731</v>
      </c>
      <c r="W3726" s="49">
        <v>1.4636172159581</v>
      </c>
      <c r="X3726" s="49">
        <v>2.8030328200558698</v>
      </c>
      <c r="Y3726" s="49">
        <v>43.290577316265697</v>
      </c>
      <c r="Z3726" s="49">
        <v>0.42787999999999998</v>
      </c>
      <c r="AA3726" s="49">
        <v>144.40234570000001</v>
      </c>
      <c r="AB3726" s="49">
        <v>1.7927415840000001</v>
      </c>
      <c r="AC3726" s="51">
        <v>0.62276563761027282</v>
      </c>
      <c r="AD3726" s="53">
        <v>73604.45</v>
      </c>
      <c r="AE3726" s="51">
        <v>58.202517402593394</v>
      </c>
      <c r="AF3726" s="51">
        <v>154.28742237024366</v>
      </c>
      <c r="AG3726" s="51">
        <v>29.250748141240585</v>
      </c>
      <c r="AH3726" s="51">
        <v>0.18385291001294046</v>
      </c>
      <c r="AI3726" s="51">
        <v>0.18958608350489867</v>
      </c>
      <c r="AJ3726" s="51">
        <v>4.1908088602794429E-2</v>
      </c>
      <c r="AK3726" s="51">
        <v>118.50449918724121</v>
      </c>
      <c r="AL3726" s="51">
        <v>70.357516948154966</v>
      </c>
      <c r="AM3726" s="51">
        <v>166.65148142632748</v>
      </c>
    </row>
    <row r="3727" spans="1:39">
      <c r="A3727" t="s">
        <v>7597</v>
      </c>
      <c r="B3727">
        <v>8</v>
      </c>
      <c r="C3727" t="s">
        <v>7598</v>
      </c>
      <c r="D3727" t="s">
        <v>6153</v>
      </c>
      <c r="E3727" t="s">
        <v>137</v>
      </c>
      <c r="F3727" t="s">
        <v>138</v>
      </c>
      <c r="G3727" t="s">
        <v>139</v>
      </c>
      <c r="H3727" t="s">
        <v>140</v>
      </c>
      <c r="I3727" t="s">
        <v>10</v>
      </c>
      <c r="J3727" t="s">
        <v>6154</v>
      </c>
      <c r="K3727">
        <v>48</v>
      </c>
      <c r="L3727">
        <v>16204631</v>
      </c>
      <c r="M3727" t="s">
        <v>2145</v>
      </c>
      <c r="N3727">
        <v>723</v>
      </c>
      <c r="O3727">
        <v>4289905.9800666487</v>
      </c>
      <c r="P3727" s="49" t="s">
        <v>33</v>
      </c>
      <c r="Q3727" s="49">
        <v>7360445</v>
      </c>
      <c r="R3727" s="49">
        <v>32.510452999999998</v>
      </c>
      <c r="S3727" s="49">
        <v>52.540310169999998</v>
      </c>
      <c r="T3727" s="49">
        <v>26.195472578768484</v>
      </c>
      <c r="U3727" s="49" t="s">
        <v>2146</v>
      </c>
      <c r="V3727" s="49">
        <v>0.40628822170719731</v>
      </c>
      <c r="W3727" s="49">
        <v>1.4636172159581</v>
      </c>
      <c r="X3727" s="49">
        <v>2.8030328200558698</v>
      </c>
      <c r="Y3727" s="49">
        <v>43.290577316265697</v>
      </c>
      <c r="Z3727" s="49">
        <v>0.42787999999999998</v>
      </c>
      <c r="AA3727" s="49">
        <v>144.40234570000001</v>
      </c>
      <c r="AB3727" s="49">
        <v>1.7927415840000001</v>
      </c>
      <c r="AC3727" s="51">
        <v>0.62276563761027282</v>
      </c>
      <c r="AD3727" s="53">
        <v>73604.45</v>
      </c>
      <c r="AE3727" s="51">
        <v>58.283242114663565</v>
      </c>
      <c r="AF3727" s="51">
        <v>154.50141324731749</v>
      </c>
      <c r="AG3727" s="51">
        <v>29.290024147037904</v>
      </c>
      <c r="AH3727" s="51">
        <v>0.18354056179586156</v>
      </c>
      <c r="AI3727" s="51">
        <v>0.18957771020613268</v>
      </c>
      <c r="AJ3727" s="51">
        <v>4.1908088602794429E-2</v>
      </c>
      <c r="AK3727" s="51">
        <v>118.49926529265115</v>
      </c>
      <c r="AL3727" s="51">
        <v>70.354409523290499</v>
      </c>
      <c r="AM3727" s="51">
        <v>166.64412106201181</v>
      </c>
    </row>
    <row r="3728" spans="1:39">
      <c r="A3728" t="s">
        <v>7599</v>
      </c>
      <c r="B3728">
        <v>8</v>
      </c>
      <c r="C3728" t="s">
        <v>7600</v>
      </c>
      <c r="D3728" t="s">
        <v>6153</v>
      </c>
      <c r="E3728" t="s">
        <v>137</v>
      </c>
      <c r="F3728" t="s">
        <v>138</v>
      </c>
      <c r="G3728" t="s">
        <v>139</v>
      </c>
      <c r="H3728" t="s">
        <v>140</v>
      </c>
      <c r="I3728" t="s">
        <v>10</v>
      </c>
      <c r="J3728" t="s">
        <v>6154</v>
      </c>
      <c r="K3728">
        <v>48</v>
      </c>
      <c r="L3728">
        <v>16204631</v>
      </c>
      <c r="M3728" t="s">
        <v>2145</v>
      </c>
      <c r="N3728">
        <v>724</v>
      </c>
      <c r="O3728">
        <v>4295847.6780999824</v>
      </c>
      <c r="P3728" s="49" t="s">
        <v>33</v>
      </c>
      <c r="Q3728" s="49">
        <v>7360445</v>
      </c>
      <c r="R3728" s="49">
        <v>32.510452999999998</v>
      </c>
      <c r="S3728" s="49">
        <v>52.540310169999998</v>
      </c>
      <c r="T3728" s="49">
        <v>26.195472578768484</v>
      </c>
      <c r="U3728" s="49" t="s">
        <v>2146</v>
      </c>
      <c r="V3728" s="49">
        <v>0.40628822170719731</v>
      </c>
      <c r="W3728" s="49">
        <v>1.4636172159581</v>
      </c>
      <c r="X3728" s="49">
        <v>2.8030328200558698</v>
      </c>
      <c r="Y3728" s="49">
        <v>43.290577316265697</v>
      </c>
      <c r="Z3728" s="49">
        <v>0.42787999999999998</v>
      </c>
      <c r="AA3728" s="49">
        <v>144.40234570000001</v>
      </c>
      <c r="AB3728" s="49">
        <v>1.7927415840000001</v>
      </c>
      <c r="AC3728" s="51">
        <v>0.62276563761027282</v>
      </c>
      <c r="AD3728" s="53">
        <v>73604.45</v>
      </c>
      <c r="AE3728" s="51">
        <v>58.363966826733744</v>
      </c>
      <c r="AF3728" s="51">
        <v>154.71540412439137</v>
      </c>
      <c r="AG3728" s="51">
        <v>29.32923324632441</v>
      </c>
      <c r="AH3728" s="51">
        <v>0.18322790122014571</v>
      </c>
      <c r="AI3728" s="51">
        <v>0.18956892762108982</v>
      </c>
      <c r="AJ3728" s="51">
        <v>4.1908088602794429E-2</v>
      </c>
      <c r="AK3728" s="51">
        <v>118.49377556564781</v>
      </c>
      <c r="AL3728" s="51">
        <v>70.351150207709011</v>
      </c>
      <c r="AM3728" s="51">
        <v>166.63640092358662</v>
      </c>
    </row>
    <row r="3729" spans="1:39">
      <c r="A3729" t="s">
        <v>7601</v>
      </c>
      <c r="B3729">
        <v>8</v>
      </c>
      <c r="C3729" t="s">
        <v>7602</v>
      </c>
      <c r="D3729" t="s">
        <v>6153</v>
      </c>
      <c r="E3729" t="s">
        <v>137</v>
      </c>
      <c r="F3729" t="s">
        <v>138</v>
      </c>
      <c r="G3729" t="s">
        <v>139</v>
      </c>
      <c r="H3729" t="s">
        <v>140</v>
      </c>
      <c r="I3729" t="s">
        <v>10</v>
      </c>
      <c r="J3729" t="s">
        <v>6154</v>
      </c>
      <c r="K3729">
        <v>48</v>
      </c>
      <c r="L3729">
        <v>16204631</v>
      </c>
      <c r="M3729" t="s">
        <v>2145</v>
      </c>
      <c r="N3729">
        <v>725</v>
      </c>
      <c r="O3729">
        <v>4301789.3761333162</v>
      </c>
      <c r="P3729" s="49" t="s">
        <v>33</v>
      </c>
      <c r="Q3729" s="49">
        <v>7360445</v>
      </c>
      <c r="R3729" s="49">
        <v>32.510452999999998</v>
      </c>
      <c r="S3729" s="49">
        <v>52.540310169999998</v>
      </c>
      <c r="T3729" s="49">
        <v>26.195472578768484</v>
      </c>
      <c r="U3729" s="49" t="s">
        <v>2146</v>
      </c>
      <c r="V3729" s="49">
        <v>0.40628822170719731</v>
      </c>
      <c r="W3729" s="49">
        <v>1.4636172159581</v>
      </c>
      <c r="X3729" s="49">
        <v>2.8030328200558698</v>
      </c>
      <c r="Y3729" s="49">
        <v>43.290577316265697</v>
      </c>
      <c r="Z3729" s="49">
        <v>0.42787999999999998</v>
      </c>
      <c r="AA3729" s="49">
        <v>144.40234570000001</v>
      </c>
      <c r="AB3729" s="49">
        <v>1.7927415840000001</v>
      </c>
      <c r="AC3729" s="51">
        <v>0.62276563761027282</v>
      </c>
      <c r="AD3729" s="53">
        <v>73604.45</v>
      </c>
      <c r="AE3729" s="51">
        <v>58.444691538803923</v>
      </c>
      <c r="AF3729" s="51">
        <v>154.92939500146522</v>
      </c>
      <c r="AG3729" s="51">
        <v>29.368375373186634</v>
      </c>
      <c r="AH3729" s="51">
        <v>0.18291493262450992</v>
      </c>
      <c r="AI3729" s="51">
        <v>0.18955973702026582</v>
      </c>
      <c r="AJ3729" s="51">
        <v>4.1908088602794429E-2</v>
      </c>
      <c r="AK3729" s="51">
        <v>118.48803080037948</v>
      </c>
      <c r="AL3729" s="51">
        <v>70.347739472905673</v>
      </c>
      <c r="AM3729" s="51">
        <v>166.62832212785329</v>
      </c>
    </row>
    <row r="3730" spans="1:39">
      <c r="A3730" t="s">
        <v>7603</v>
      </c>
      <c r="B3730">
        <v>8</v>
      </c>
      <c r="C3730" t="s">
        <v>7604</v>
      </c>
      <c r="D3730" t="s">
        <v>6153</v>
      </c>
      <c r="E3730" t="s">
        <v>137</v>
      </c>
      <c r="F3730" t="s">
        <v>138</v>
      </c>
      <c r="G3730" t="s">
        <v>139</v>
      </c>
      <c r="H3730" t="s">
        <v>140</v>
      </c>
      <c r="I3730" t="s">
        <v>10</v>
      </c>
      <c r="J3730" t="s">
        <v>6154</v>
      </c>
      <c r="K3730">
        <v>48</v>
      </c>
      <c r="L3730">
        <v>16204631</v>
      </c>
      <c r="M3730" t="s">
        <v>2145</v>
      </c>
      <c r="N3730">
        <v>726</v>
      </c>
      <c r="O3730">
        <v>4307731.07416665</v>
      </c>
      <c r="P3730" s="49" t="s">
        <v>33</v>
      </c>
      <c r="Q3730" s="49">
        <v>7360445</v>
      </c>
      <c r="R3730" s="49">
        <v>32.510452999999998</v>
      </c>
      <c r="S3730" s="49">
        <v>52.540310169999998</v>
      </c>
      <c r="T3730" s="49">
        <v>26.195472578768484</v>
      </c>
      <c r="U3730" s="49" t="s">
        <v>2146</v>
      </c>
      <c r="V3730" s="49">
        <v>0.40628822170719731</v>
      </c>
      <c r="W3730" s="49">
        <v>1.4636172159581</v>
      </c>
      <c r="X3730" s="49">
        <v>2.8030328200558698</v>
      </c>
      <c r="Y3730" s="49">
        <v>43.290577316265697</v>
      </c>
      <c r="Z3730" s="49">
        <v>0.42787999999999998</v>
      </c>
      <c r="AA3730" s="49">
        <v>144.40234570000001</v>
      </c>
      <c r="AB3730" s="49">
        <v>1.7927415840000001</v>
      </c>
      <c r="AC3730" s="51">
        <v>0.62276563761027282</v>
      </c>
      <c r="AD3730" s="53">
        <v>73604.45</v>
      </c>
      <c r="AE3730" s="51">
        <v>58.525416250874102</v>
      </c>
      <c r="AF3730" s="51">
        <v>155.14338587853911</v>
      </c>
      <c r="AG3730" s="51">
        <v>29.407450462637176</v>
      </c>
      <c r="AH3730" s="51">
        <v>0.18260166033643807</v>
      </c>
      <c r="AI3730" s="51">
        <v>0.18955013967311571</v>
      </c>
      <c r="AJ3730" s="51">
        <v>4.1908088602794429E-2</v>
      </c>
      <c r="AK3730" s="51">
        <v>118.48203179034391</v>
      </c>
      <c r="AL3730" s="51">
        <v>70.344177789989459</v>
      </c>
      <c r="AM3730" s="51">
        <v>166.61988579069836</v>
      </c>
    </row>
    <row r="3731" spans="1:39">
      <c r="A3731" t="s">
        <v>7605</v>
      </c>
      <c r="B3731">
        <v>8</v>
      </c>
      <c r="C3731" t="s">
        <v>7606</v>
      </c>
      <c r="D3731" t="s">
        <v>6153</v>
      </c>
      <c r="E3731" t="s">
        <v>137</v>
      </c>
      <c r="F3731" t="s">
        <v>138</v>
      </c>
      <c r="G3731" t="s">
        <v>139</v>
      </c>
      <c r="H3731" t="s">
        <v>140</v>
      </c>
      <c r="I3731" t="s">
        <v>10</v>
      </c>
      <c r="J3731" t="s">
        <v>6154</v>
      </c>
      <c r="K3731">
        <v>48</v>
      </c>
      <c r="L3731">
        <v>16204631</v>
      </c>
      <c r="M3731" t="s">
        <v>2145</v>
      </c>
      <c r="N3731">
        <v>727</v>
      </c>
      <c r="O3731">
        <v>4313672.7721999837</v>
      </c>
      <c r="P3731" s="49" t="s">
        <v>33</v>
      </c>
      <c r="Q3731" s="49">
        <v>7360445</v>
      </c>
      <c r="R3731" s="49">
        <v>32.510452999999998</v>
      </c>
      <c r="S3731" s="49">
        <v>52.540310169999998</v>
      </c>
      <c r="T3731" s="49">
        <v>26.195472578768484</v>
      </c>
      <c r="U3731" s="49" t="s">
        <v>2146</v>
      </c>
      <c r="V3731" s="49">
        <v>0.40628822170719731</v>
      </c>
      <c r="W3731" s="49">
        <v>1.4636172159581</v>
      </c>
      <c r="X3731" s="49">
        <v>2.8030328200558698</v>
      </c>
      <c r="Y3731" s="49">
        <v>43.290577316265697</v>
      </c>
      <c r="Z3731" s="49">
        <v>0.42787999999999998</v>
      </c>
      <c r="AA3731" s="49">
        <v>144.40234570000001</v>
      </c>
      <c r="AB3731" s="49">
        <v>1.7927415840000001</v>
      </c>
      <c r="AC3731" s="51">
        <v>0.62276563761027282</v>
      </c>
      <c r="AD3731" s="53">
        <v>73604.45</v>
      </c>
      <c r="AE3731" s="51">
        <v>58.606140962944274</v>
      </c>
      <c r="AF3731" s="51">
        <v>155.35737675561296</v>
      </c>
      <c r="AG3731" s="51">
        <v>29.446458450612205</v>
      </c>
      <c r="AH3731" s="51">
        <v>0.18228808867196153</v>
      </c>
      <c r="AI3731" s="51">
        <v>0.18954013684804524</v>
      </c>
      <c r="AJ3731" s="51">
        <v>4.1908088602794429E-2</v>
      </c>
      <c r="AK3731" s="51">
        <v>118.475779328383</v>
      </c>
      <c r="AL3731" s="51">
        <v>70.34046562967994</v>
      </c>
      <c r="AM3731" s="51">
        <v>166.61109302708607</v>
      </c>
    </row>
    <row r="3732" spans="1:39">
      <c r="A3732" t="s">
        <v>7607</v>
      </c>
      <c r="B3732">
        <v>8</v>
      </c>
      <c r="C3732" t="s">
        <v>7608</v>
      </c>
      <c r="D3732" t="s">
        <v>6153</v>
      </c>
      <c r="E3732" t="s">
        <v>137</v>
      </c>
      <c r="F3732" t="s">
        <v>138</v>
      </c>
      <c r="G3732" t="s">
        <v>139</v>
      </c>
      <c r="H3732" t="s">
        <v>140</v>
      </c>
      <c r="I3732" t="s">
        <v>10</v>
      </c>
      <c r="J3732" t="s">
        <v>6154</v>
      </c>
      <c r="K3732">
        <v>48</v>
      </c>
      <c r="L3732">
        <v>16204631</v>
      </c>
      <c r="M3732" t="s">
        <v>2145</v>
      </c>
      <c r="N3732">
        <v>728</v>
      </c>
      <c r="O3732">
        <v>4319614.4702333175</v>
      </c>
      <c r="P3732" s="49" t="s">
        <v>33</v>
      </c>
      <c r="Q3732" s="49">
        <v>7360445</v>
      </c>
      <c r="R3732" s="49">
        <v>32.510452999999998</v>
      </c>
      <c r="S3732" s="49">
        <v>52.540310169999998</v>
      </c>
      <c r="T3732" s="49">
        <v>26.195472578768484</v>
      </c>
      <c r="U3732" s="49" t="s">
        <v>2146</v>
      </c>
      <c r="V3732" s="49">
        <v>0.40628822170719731</v>
      </c>
      <c r="W3732" s="49">
        <v>1.4636172159581</v>
      </c>
      <c r="X3732" s="49">
        <v>2.8030328200558698</v>
      </c>
      <c r="Y3732" s="49">
        <v>43.290577316265697</v>
      </c>
      <c r="Z3732" s="49">
        <v>0.42787999999999998</v>
      </c>
      <c r="AA3732" s="49">
        <v>144.40234570000001</v>
      </c>
      <c r="AB3732" s="49">
        <v>1.7927415840000001</v>
      </c>
      <c r="AC3732" s="51">
        <v>0.62276563761027282</v>
      </c>
      <c r="AD3732" s="53">
        <v>73604.45</v>
      </c>
      <c r="AE3732" s="51">
        <v>58.686865675014452</v>
      </c>
      <c r="AF3732" s="51">
        <v>155.57136763268682</v>
      </c>
      <c r="AG3732" s="51">
        <v>29.485399273969009</v>
      </c>
      <c r="AH3732" s="51">
        <v>0.18197422193546967</v>
      </c>
      <c r="AI3732" s="51">
        <v>0.1895297298124021</v>
      </c>
      <c r="AJ3732" s="51">
        <v>4.1908088602794429E-2</v>
      </c>
      <c r="AK3732" s="51">
        <v>118.46927420667726</v>
      </c>
      <c r="AL3732" s="51">
        <v>70.336603462304012</v>
      </c>
      <c r="AM3732" s="51">
        <v>166.60194495105051</v>
      </c>
    </row>
    <row r="3733" spans="1:39">
      <c r="A3733" t="s">
        <v>7609</v>
      </c>
      <c r="B3733">
        <v>8</v>
      </c>
      <c r="C3733" t="s">
        <v>7610</v>
      </c>
      <c r="D3733" t="s">
        <v>6153</v>
      </c>
      <c r="E3733" t="s">
        <v>137</v>
      </c>
      <c r="F3733" t="s">
        <v>138</v>
      </c>
      <c r="G3733" t="s">
        <v>139</v>
      </c>
      <c r="H3733" t="s">
        <v>140</v>
      </c>
      <c r="I3733" t="s">
        <v>10</v>
      </c>
      <c r="J3733" t="s">
        <v>6154</v>
      </c>
      <c r="K3733">
        <v>48</v>
      </c>
      <c r="L3733">
        <v>16204631</v>
      </c>
      <c r="M3733" t="s">
        <v>2145</v>
      </c>
      <c r="N3733">
        <v>729</v>
      </c>
      <c r="O3733">
        <v>4325556.1682666512</v>
      </c>
      <c r="P3733" s="49" t="s">
        <v>33</v>
      </c>
      <c r="Q3733" s="49">
        <v>7360445</v>
      </c>
      <c r="R3733" s="49">
        <v>32.510452999999998</v>
      </c>
      <c r="S3733" s="49">
        <v>52.540310169999998</v>
      </c>
      <c r="T3733" s="49">
        <v>26.195472578768484</v>
      </c>
      <c r="U3733" s="49" t="s">
        <v>2146</v>
      </c>
      <c r="V3733" s="49">
        <v>0.40628822170719731</v>
      </c>
      <c r="W3733" s="49">
        <v>1.4636172159581</v>
      </c>
      <c r="X3733" s="49">
        <v>2.8030328200558698</v>
      </c>
      <c r="Y3733" s="49">
        <v>43.290577316265697</v>
      </c>
      <c r="Z3733" s="49">
        <v>0.42787999999999998</v>
      </c>
      <c r="AA3733" s="49">
        <v>144.40234570000001</v>
      </c>
      <c r="AB3733" s="49">
        <v>1.7927415840000001</v>
      </c>
      <c r="AC3733" s="51">
        <v>0.62276563761027282</v>
      </c>
      <c r="AD3733" s="53">
        <v>73604.45</v>
      </c>
      <c r="AE3733" s="51">
        <v>58.767590387084631</v>
      </c>
      <c r="AF3733" s="51">
        <v>155.78535850976067</v>
      </c>
      <c r="AG3733" s="51">
        <v>29.524272870483578</v>
      </c>
      <c r="AH3733" s="51">
        <v>0.18166006442019261</v>
      </c>
      <c r="AI3733" s="51">
        <v>0.18951891983246774</v>
      </c>
      <c r="AJ3733" s="51">
        <v>4.1908088602794429E-2</v>
      </c>
      <c r="AK3733" s="51">
        <v>118.46251721674074</v>
      </c>
      <c r="AL3733" s="51">
        <v>70.332591757792898</v>
      </c>
      <c r="AM3733" s="51">
        <v>166.5924426756886</v>
      </c>
    </row>
    <row r="3734" spans="1:39">
      <c r="A3734" t="s">
        <v>7611</v>
      </c>
      <c r="B3734">
        <v>8</v>
      </c>
      <c r="C3734" t="s">
        <v>7612</v>
      </c>
      <c r="D3734" t="s">
        <v>6153</v>
      </c>
      <c r="E3734" t="s">
        <v>137</v>
      </c>
      <c r="F3734" t="s">
        <v>138</v>
      </c>
      <c r="G3734" t="s">
        <v>139</v>
      </c>
      <c r="H3734" t="s">
        <v>140</v>
      </c>
      <c r="I3734" t="s">
        <v>10</v>
      </c>
      <c r="J3734" t="s">
        <v>6154</v>
      </c>
      <c r="K3734">
        <v>48</v>
      </c>
      <c r="L3734">
        <v>16204631</v>
      </c>
      <c r="M3734" t="s">
        <v>2145</v>
      </c>
      <c r="N3734">
        <v>730</v>
      </c>
      <c r="O3734">
        <v>4331497.866299985</v>
      </c>
      <c r="P3734" s="49" t="s">
        <v>33</v>
      </c>
      <c r="Q3734" s="49">
        <v>7360445</v>
      </c>
      <c r="R3734" s="49">
        <v>32.510452999999998</v>
      </c>
      <c r="S3734" s="49">
        <v>52.540310169999998</v>
      </c>
      <c r="T3734" s="49">
        <v>26.195472578768484</v>
      </c>
      <c r="U3734" s="49" t="s">
        <v>2146</v>
      </c>
      <c r="V3734" s="49">
        <v>0.40628822170719731</v>
      </c>
      <c r="W3734" s="49">
        <v>1.4636172159581</v>
      </c>
      <c r="X3734" s="49">
        <v>2.8030328200558698</v>
      </c>
      <c r="Y3734" s="49">
        <v>43.290577316265697</v>
      </c>
      <c r="Z3734" s="49">
        <v>0.42787999999999998</v>
      </c>
      <c r="AA3734" s="49">
        <v>144.40234570000001</v>
      </c>
      <c r="AB3734" s="49">
        <v>1.7927415840000001</v>
      </c>
      <c r="AC3734" s="51">
        <v>0.62276563761027282</v>
      </c>
      <c r="AD3734" s="53">
        <v>73604.45</v>
      </c>
      <c r="AE3734" s="51">
        <v>58.84831509915481</v>
      </c>
      <c r="AF3734" s="51">
        <v>155.99934938683455</v>
      </c>
      <c r="AG3734" s="51">
        <v>29.563079178848113</v>
      </c>
      <c r="AH3734" s="51">
        <v>0.1813456204076242</v>
      </c>
      <c r="AI3734" s="51">
        <v>0.18950770817344875</v>
      </c>
      <c r="AJ3734" s="51">
        <v>4.1908088602794429E-2</v>
      </c>
      <c r="AK3734" s="51">
        <v>118.45550914941565</v>
      </c>
      <c r="AL3734" s="51">
        <v>70.328430985678921</v>
      </c>
      <c r="AM3734" s="51">
        <v>166.58258731315237</v>
      </c>
    </row>
    <row r="3735" spans="1:39">
      <c r="A3735" t="s">
        <v>7613</v>
      </c>
      <c r="B3735">
        <v>8</v>
      </c>
      <c r="C3735" t="s">
        <v>7614</v>
      </c>
      <c r="D3735" t="s">
        <v>6153</v>
      </c>
      <c r="E3735" t="s">
        <v>137</v>
      </c>
      <c r="F3735" t="s">
        <v>138</v>
      </c>
      <c r="G3735" t="s">
        <v>139</v>
      </c>
      <c r="H3735" t="s">
        <v>140</v>
      </c>
      <c r="I3735" t="s">
        <v>10</v>
      </c>
      <c r="J3735" t="s">
        <v>6154</v>
      </c>
      <c r="K3735">
        <v>48</v>
      </c>
      <c r="L3735">
        <v>16204631</v>
      </c>
      <c r="M3735" t="s">
        <v>2145</v>
      </c>
      <c r="N3735">
        <v>731</v>
      </c>
      <c r="O3735">
        <v>4337439.5643333187</v>
      </c>
      <c r="P3735" s="49" t="s">
        <v>33</v>
      </c>
      <c r="Q3735" s="49">
        <v>7360445</v>
      </c>
      <c r="R3735" s="49">
        <v>32.510452999999998</v>
      </c>
      <c r="S3735" s="49">
        <v>52.540310169999998</v>
      </c>
      <c r="T3735" s="49">
        <v>26.195472578768484</v>
      </c>
      <c r="U3735" s="49" t="s">
        <v>2146</v>
      </c>
      <c r="V3735" s="49">
        <v>0.40628822170719731</v>
      </c>
      <c r="W3735" s="49">
        <v>1.4636172159581</v>
      </c>
      <c r="X3735" s="49">
        <v>2.8030328200558698</v>
      </c>
      <c r="Y3735" s="49">
        <v>43.290577316265697</v>
      </c>
      <c r="Z3735" s="49">
        <v>0.42787999999999998</v>
      </c>
      <c r="AA3735" s="49">
        <v>144.40234570000001</v>
      </c>
      <c r="AB3735" s="49">
        <v>1.7927415840000001</v>
      </c>
      <c r="AC3735" s="51">
        <v>0.62276563761027282</v>
      </c>
      <c r="AD3735" s="53">
        <v>73604.45</v>
      </c>
      <c r="AE3735" s="51">
        <v>58.929039811224989</v>
      </c>
      <c r="AF3735" s="51">
        <v>156.21334026390841</v>
      </c>
      <c r="AG3735" s="51">
        <v>29.601818138668541</v>
      </c>
      <c r="AH3735" s="51">
        <v>0.1810308941677829</v>
      </c>
      <c r="AI3735" s="51">
        <v>0.18949609609946838</v>
      </c>
      <c r="AJ3735" s="51">
        <v>4.1908088602794429E-2</v>
      </c>
      <c r="AK3735" s="51">
        <v>118.44825079486699</v>
      </c>
      <c r="AL3735" s="51">
        <v>70.324121615092366</v>
      </c>
      <c r="AM3735" s="51">
        <v>166.57237997464165</v>
      </c>
    </row>
    <row r="3736" spans="1:39">
      <c r="A3736" t="s">
        <v>7615</v>
      </c>
      <c r="B3736">
        <v>8</v>
      </c>
      <c r="C3736" t="s">
        <v>7616</v>
      </c>
      <c r="D3736" t="s">
        <v>6153</v>
      </c>
      <c r="E3736" t="s">
        <v>137</v>
      </c>
      <c r="F3736" t="s">
        <v>138</v>
      </c>
      <c r="G3736" t="s">
        <v>139</v>
      </c>
      <c r="H3736" t="s">
        <v>140</v>
      </c>
      <c r="I3736" t="s">
        <v>10</v>
      </c>
      <c r="J3736" t="s">
        <v>6154</v>
      </c>
      <c r="K3736">
        <v>48</v>
      </c>
      <c r="L3736">
        <v>16204631</v>
      </c>
      <c r="M3736" t="s">
        <v>2145</v>
      </c>
      <c r="N3736">
        <v>732</v>
      </c>
      <c r="O3736">
        <v>4343381.2623666525</v>
      </c>
      <c r="P3736" s="49" t="s">
        <v>33</v>
      </c>
      <c r="Q3736" s="49">
        <v>7360445</v>
      </c>
      <c r="R3736" s="49">
        <v>32.510452999999998</v>
      </c>
      <c r="S3736" s="49">
        <v>52.540310169999998</v>
      </c>
      <c r="T3736" s="49">
        <v>26.195472578768484</v>
      </c>
      <c r="U3736" s="49" t="s">
        <v>2146</v>
      </c>
      <c r="V3736" s="49">
        <v>0.40628822170719731</v>
      </c>
      <c r="W3736" s="49">
        <v>1.4636172159581</v>
      </c>
      <c r="X3736" s="49">
        <v>2.8030328200558698</v>
      </c>
      <c r="Y3736" s="49">
        <v>43.290577316265697</v>
      </c>
      <c r="Z3736" s="49">
        <v>0.42787999999999998</v>
      </c>
      <c r="AA3736" s="49">
        <v>144.40234570000001</v>
      </c>
      <c r="AB3736" s="49">
        <v>1.7927415840000001</v>
      </c>
      <c r="AC3736" s="51">
        <v>0.62276563761027282</v>
      </c>
      <c r="AD3736" s="53">
        <v>73604.45</v>
      </c>
      <c r="AE3736" s="51">
        <v>59.009764523295161</v>
      </c>
      <c r="AF3736" s="51">
        <v>156.42733114098226</v>
      </c>
      <c r="AG3736" s="51">
        <v>29.640489690462115</v>
      </c>
      <c r="AH3736" s="51">
        <v>0.18071588995930302</v>
      </c>
      <c r="AI3736" s="51">
        <v>0.18948408487355844</v>
      </c>
      <c r="AJ3736" s="51">
        <v>4.1908088602794429E-2</v>
      </c>
      <c r="AK3736" s="51">
        <v>118.44074294257759</v>
      </c>
      <c r="AL3736" s="51">
        <v>70.319664114758453</v>
      </c>
      <c r="AM3736" s="51">
        <v>166.56182177039673</v>
      </c>
    </row>
    <row r="3737" spans="1:39">
      <c r="A3737" t="s">
        <v>7617</v>
      </c>
      <c r="B3737">
        <v>8</v>
      </c>
      <c r="C3737" t="s">
        <v>7618</v>
      </c>
      <c r="D3737" t="s">
        <v>6153</v>
      </c>
      <c r="E3737" t="s">
        <v>137</v>
      </c>
      <c r="F3737" t="s">
        <v>138</v>
      </c>
      <c r="G3737" t="s">
        <v>139</v>
      </c>
      <c r="H3737" t="s">
        <v>140</v>
      </c>
      <c r="I3737" t="s">
        <v>10</v>
      </c>
      <c r="J3737" t="s">
        <v>6154</v>
      </c>
      <c r="K3737">
        <v>48</v>
      </c>
      <c r="L3737">
        <v>16204631</v>
      </c>
      <c r="M3737" t="s">
        <v>2145</v>
      </c>
      <c r="N3737">
        <v>733</v>
      </c>
      <c r="O3737">
        <v>4349322.9603999862</v>
      </c>
      <c r="P3737" s="49" t="s">
        <v>33</v>
      </c>
      <c r="Q3737" s="49">
        <v>7360445</v>
      </c>
      <c r="R3737" s="49">
        <v>32.510452999999998</v>
      </c>
      <c r="S3737" s="49">
        <v>52.540310169999998</v>
      </c>
      <c r="T3737" s="49">
        <v>26.195472578768484</v>
      </c>
      <c r="U3737" s="49" t="s">
        <v>2146</v>
      </c>
      <c r="V3737" s="49">
        <v>0.40628822170719731</v>
      </c>
      <c r="W3737" s="49">
        <v>1.4636172159581</v>
      </c>
      <c r="X3737" s="49">
        <v>2.8030328200558698</v>
      </c>
      <c r="Y3737" s="49">
        <v>43.290577316265697</v>
      </c>
      <c r="Z3737" s="49">
        <v>0.42787999999999998</v>
      </c>
      <c r="AA3737" s="49">
        <v>144.40234570000001</v>
      </c>
      <c r="AB3737" s="49">
        <v>1.7927415840000001</v>
      </c>
      <c r="AC3737" s="51">
        <v>0.62276563761027282</v>
      </c>
      <c r="AD3737" s="53">
        <v>73604.45</v>
      </c>
      <c r="AE3737" s="51">
        <v>59.090489235365339</v>
      </c>
      <c r="AF3737" s="51">
        <v>156.64132201805614</v>
      </c>
      <c r="AG3737" s="51">
        <v>29.679093775654842</v>
      </c>
      <c r="AH3737" s="51">
        <v>0.18040061202888785</v>
      </c>
      <c r="AI3737" s="51">
        <v>0.18947167575765042</v>
      </c>
      <c r="AJ3737" s="51">
        <v>4.1908088602794429E-2</v>
      </c>
      <c r="AK3737" s="51">
        <v>118.43298638134245</v>
      </c>
      <c r="AL3737" s="51">
        <v>70.315058952994107</v>
      </c>
      <c r="AM3737" s="51">
        <v>166.5509138096908</v>
      </c>
    </row>
    <row r="3738" spans="1:39">
      <c r="A3738" t="s">
        <v>7619</v>
      </c>
      <c r="B3738">
        <v>8</v>
      </c>
      <c r="C3738" t="s">
        <v>7620</v>
      </c>
      <c r="D3738" t="s">
        <v>6153</v>
      </c>
      <c r="E3738" t="s">
        <v>137</v>
      </c>
      <c r="F3738" t="s">
        <v>138</v>
      </c>
      <c r="G3738" t="s">
        <v>139</v>
      </c>
      <c r="H3738" t="s">
        <v>140</v>
      </c>
      <c r="I3738" t="s">
        <v>10</v>
      </c>
      <c r="J3738" t="s">
        <v>6154</v>
      </c>
      <c r="K3738">
        <v>48</v>
      </c>
      <c r="L3738">
        <v>16204631</v>
      </c>
      <c r="M3738" t="s">
        <v>2145</v>
      </c>
      <c r="N3738">
        <v>734</v>
      </c>
      <c r="O3738">
        <v>4355264.65843332</v>
      </c>
      <c r="P3738" s="49" t="s">
        <v>33</v>
      </c>
      <c r="Q3738" s="49">
        <v>7360445</v>
      </c>
      <c r="R3738" s="49">
        <v>32.510452999999998</v>
      </c>
      <c r="S3738" s="49">
        <v>52.540310169999998</v>
      </c>
      <c r="T3738" s="49">
        <v>26.195472578768484</v>
      </c>
      <c r="U3738" s="49" t="s">
        <v>2146</v>
      </c>
      <c r="V3738" s="49">
        <v>0.40628822170719731</v>
      </c>
      <c r="W3738" s="49">
        <v>1.4636172159581</v>
      </c>
      <c r="X3738" s="49">
        <v>2.8030328200558698</v>
      </c>
      <c r="Y3738" s="49">
        <v>43.290577316265697</v>
      </c>
      <c r="Z3738" s="49">
        <v>0.42787999999999998</v>
      </c>
      <c r="AA3738" s="49">
        <v>144.40234570000001</v>
      </c>
      <c r="AB3738" s="49">
        <v>1.7927415840000001</v>
      </c>
      <c r="AC3738" s="51">
        <v>0.62276563761027282</v>
      </c>
      <c r="AD3738" s="53">
        <v>73604.45</v>
      </c>
      <c r="AE3738" s="51">
        <v>59.171213947435518</v>
      </c>
      <c r="AF3738" s="51">
        <v>156.85531289513</v>
      </c>
      <c r="AG3738" s="51">
        <v>29.717630336579081</v>
      </c>
      <c r="AH3738" s="51">
        <v>0.1800850646120728</v>
      </c>
      <c r="AI3738" s="51">
        <v>0.18945887001256778</v>
      </c>
      <c r="AJ3738" s="51">
        <v>4.1908088602794429E-2</v>
      </c>
      <c r="AK3738" s="51">
        <v>118.424981899264</v>
      </c>
      <c r="AL3738" s="51">
        <v>70.310306597704994</v>
      </c>
      <c r="AM3738" s="51">
        <v>166.539657200823</v>
      </c>
    </row>
    <row r="3739" spans="1:39">
      <c r="A3739" t="s">
        <v>7621</v>
      </c>
      <c r="B3739">
        <v>8</v>
      </c>
      <c r="C3739" t="s">
        <v>7622</v>
      </c>
      <c r="D3739" t="s">
        <v>6153</v>
      </c>
      <c r="E3739" t="s">
        <v>137</v>
      </c>
      <c r="F3739" t="s">
        <v>138</v>
      </c>
      <c r="G3739" t="s">
        <v>139</v>
      </c>
      <c r="H3739" t="s">
        <v>140</v>
      </c>
      <c r="I3739" t="s">
        <v>10</v>
      </c>
      <c r="J3739" t="s">
        <v>6154</v>
      </c>
      <c r="K3739">
        <v>48</v>
      </c>
      <c r="L3739">
        <v>16204631</v>
      </c>
      <c r="M3739" t="s">
        <v>2145</v>
      </c>
      <c r="N3739">
        <v>735</v>
      </c>
      <c r="O3739">
        <v>4361206.3564666538</v>
      </c>
      <c r="P3739" s="49" t="s">
        <v>33</v>
      </c>
      <c r="Q3739" s="49">
        <v>7360445</v>
      </c>
      <c r="R3739" s="49">
        <v>32.510452999999998</v>
      </c>
      <c r="S3739" s="49">
        <v>52.540310169999998</v>
      </c>
      <c r="T3739" s="49">
        <v>26.195472578768484</v>
      </c>
      <c r="U3739" s="49" t="s">
        <v>2146</v>
      </c>
      <c r="V3739" s="49">
        <v>0.40628822170719731</v>
      </c>
      <c r="W3739" s="49">
        <v>1.4636172159581</v>
      </c>
      <c r="X3739" s="49">
        <v>2.8030328200558698</v>
      </c>
      <c r="Y3739" s="49">
        <v>43.290577316265697</v>
      </c>
      <c r="Z3739" s="49">
        <v>0.42787999999999998</v>
      </c>
      <c r="AA3739" s="49">
        <v>144.40234570000001</v>
      </c>
      <c r="AB3739" s="49">
        <v>1.7927415840000001</v>
      </c>
      <c r="AC3739" s="51">
        <v>0.62276563761027282</v>
      </c>
      <c r="AD3739" s="53">
        <v>73604.45</v>
      </c>
      <c r="AE3739" s="51">
        <v>59.251938659505697</v>
      </c>
      <c r="AF3739" s="51">
        <v>157.06930377220388</v>
      </c>
      <c r="AG3739" s="51">
        <v>29.756099316471005</v>
      </c>
      <c r="AH3739" s="51">
        <v>0.17976925193237162</v>
      </c>
      <c r="AI3739" s="51">
        <v>0.18944566889801709</v>
      </c>
      <c r="AJ3739" s="51">
        <v>4.1908088602794429E-2</v>
      </c>
      <c r="AK3739" s="51">
        <v>118.41673028374653</v>
      </c>
      <c r="AL3739" s="51">
        <v>70.305407516382346</v>
      </c>
      <c r="AM3739" s="51">
        <v>166.52805305111076</v>
      </c>
    </row>
    <row r="3740" spans="1:39">
      <c r="A3740" t="s">
        <v>7623</v>
      </c>
      <c r="B3740">
        <v>8</v>
      </c>
      <c r="C3740" t="s">
        <v>7624</v>
      </c>
      <c r="D3740" t="s">
        <v>6153</v>
      </c>
      <c r="E3740" t="s">
        <v>137</v>
      </c>
      <c r="F3740" t="s">
        <v>138</v>
      </c>
      <c r="G3740" t="s">
        <v>139</v>
      </c>
      <c r="H3740" t="s">
        <v>140</v>
      </c>
      <c r="I3740" t="s">
        <v>10</v>
      </c>
      <c r="J3740" t="s">
        <v>6154</v>
      </c>
      <c r="K3740">
        <v>48</v>
      </c>
      <c r="L3740">
        <v>16204631</v>
      </c>
      <c r="M3740" t="s">
        <v>2145</v>
      </c>
      <c r="N3740">
        <v>736</v>
      </c>
      <c r="O3740">
        <v>4367148.0544999875</v>
      </c>
      <c r="P3740" s="49" t="s">
        <v>33</v>
      </c>
      <c r="Q3740" s="49">
        <v>7360445</v>
      </c>
      <c r="R3740" s="49">
        <v>32.510452999999998</v>
      </c>
      <c r="S3740" s="49">
        <v>52.540310169999998</v>
      </c>
      <c r="T3740" s="49">
        <v>26.195472578768484</v>
      </c>
      <c r="U3740" s="49" t="s">
        <v>2146</v>
      </c>
      <c r="V3740" s="49">
        <v>0.40628822170719731</v>
      </c>
      <c r="W3740" s="49">
        <v>1.4636172159581</v>
      </c>
      <c r="X3740" s="49">
        <v>2.8030328200558698</v>
      </c>
      <c r="Y3740" s="49">
        <v>43.290577316265697</v>
      </c>
      <c r="Z3740" s="49">
        <v>0.42787999999999998</v>
      </c>
      <c r="AA3740" s="49">
        <v>144.40234570000001</v>
      </c>
      <c r="AB3740" s="49">
        <v>1.7927415840000001</v>
      </c>
      <c r="AC3740" s="51">
        <v>0.62276563761027282</v>
      </c>
      <c r="AD3740" s="53">
        <v>73604.45</v>
      </c>
      <c r="AE3740" s="51">
        <v>59.332663371575869</v>
      </c>
      <c r="AF3740" s="51">
        <v>157.28329464927771</v>
      </c>
      <c r="AG3740" s="51">
        <v>29.794500659468117</v>
      </c>
      <c r="AH3740" s="51">
        <v>0.1794531782019084</v>
      </c>
      <c r="AI3740" s="51">
        <v>0.18943207367258022</v>
      </c>
      <c r="AJ3740" s="51">
        <v>4.1908088602794429E-2</v>
      </c>
      <c r="AK3740" s="51">
        <v>118.40823232149134</v>
      </c>
      <c r="AL3740" s="51">
        <v>70.300362176099952</v>
      </c>
      <c r="AM3740" s="51">
        <v>166.51610246688276</v>
      </c>
    </row>
    <row r="3741" spans="1:39">
      <c r="A3741" t="s">
        <v>7625</v>
      </c>
      <c r="B3741">
        <v>8</v>
      </c>
      <c r="C3741" t="s">
        <v>7626</v>
      </c>
      <c r="D3741" t="s">
        <v>6153</v>
      </c>
      <c r="E3741" t="s">
        <v>137</v>
      </c>
      <c r="F3741" t="s">
        <v>138</v>
      </c>
      <c r="G3741" t="s">
        <v>139</v>
      </c>
      <c r="H3741" t="s">
        <v>140</v>
      </c>
      <c r="I3741" t="s">
        <v>10</v>
      </c>
      <c r="J3741" t="s">
        <v>6154</v>
      </c>
      <c r="K3741">
        <v>48</v>
      </c>
      <c r="L3741">
        <v>16204631</v>
      </c>
      <c r="M3741" t="s">
        <v>2145</v>
      </c>
      <c r="N3741">
        <v>737</v>
      </c>
      <c r="O3741">
        <v>4373089.7525333213</v>
      </c>
      <c r="P3741" s="49" t="s">
        <v>33</v>
      </c>
      <c r="Q3741" s="49">
        <v>7360445</v>
      </c>
      <c r="R3741" s="49">
        <v>32.510452999999998</v>
      </c>
      <c r="S3741" s="49">
        <v>52.540310169999998</v>
      </c>
      <c r="T3741" s="49">
        <v>26.195472578768484</v>
      </c>
      <c r="U3741" s="49" t="s">
        <v>2146</v>
      </c>
      <c r="V3741" s="49">
        <v>0.40628822170719731</v>
      </c>
      <c r="W3741" s="49">
        <v>1.4636172159581</v>
      </c>
      <c r="X3741" s="49">
        <v>2.8030328200558698</v>
      </c>
      <c r="Y3741" s="49">
        <v>43.290577316265697</v>
      </c>
      <c r="Z3741" s="49">
        <v>0.42787999999999998</v>
      </c>
      <c r="AA3741" s="49">
        <v>144.40234570000001</v>
      </c>
      <c r="AB3741" s="49">
        <v>1.7927415840000001</v>
      </c>
      <c r="AC3741" s="51">
        <v>0.62276563761027282</v>
      </c>
      <c r="AD3741" s="53">
        <v>73604.45</v>
      </c>
      <c r="AE3741" s="51">
        <v>59.413388083646048</v>
      </c>
      <c r="AF3741" s="51">
        <v>157.49728552635159</v>
      </c>
      <c r="AG3741" s="51">
        <v>29.832834310606788</v>
      </c>
      <c r="AH3741" s="51">
        <v>0.1791368476210155</v>
      </c>
      <c r="AI3741" s="51">
        <v>0.18941808559370582</v>
      </c>
      <c r="AJ3741" s="51">
        <v>4.1908088602794429E-2</v>
      </c>
      <c r="AK3741" s="51">
        <v>118.39948879849136</v>
      </c>
      <c r="AL3741" s="51">
        <v>70.295171043511075</v>
      </c>
      <c r="AM3741" s="51">
        <v>166.50380655347166</v>
      </c>
    </row>
    <row r="3742" spans="1:39">
      <c r="A3742" t="s">
        <v>7627</v>
      </c>
      <c r="B3742">
        <v>8</v>
      </c>
      <c r="C3742" t="s">
        <v>7628</v>
      </c>
      <c r="D3742" t="s">
        <v>6153</v>
      </c>
      <c r="E3742" t="s">
        <v>137</v>
      </c>
      <c r="F3742" t="s">
        <v>138</v>
      </c>
      <c r="G3742" t="s">
        <v>139</v>
      </c>
      <c r="H3742" t="s">
        <v>140</v>
      </c>
      <c r="I3742" t="s">
        <v>10</v>
      </c>
      <c r="J3742" t="s">
        <v>6154</v>
      </c>
      <c r="K3742">
        <v>48</v>
      </c>
      <c r="L3742">
        <v>16204631</v>
      </c>
      <c r="M3742" t="s">
        <v>2145</v>
      </c>
      <c r="N3742">
        <v>738</v>
      </c>
      <c r="O3742">
        <v>4379031.450566655</v>
      </c>
      <c r="P3742" s="49" t="s">
        <v>33</v>
      </c>
      <c r="Q3742" s="49">
        <v>7360445</v>
      </c>
      <c r="R3742" s="49">
        <v>32.510452999999998</v>
      </c>
      <c r="S3742" s="49">
        <v>52.540310169999998</v>
      </c>
      <c r="T3742" s="49">
        <v>26.195472578768484</v>
      </c>
      <c r="U3742" s="49" t="s">
        <v>2146</v>
      </c>
      <c r="V3742" s="49">
        <v>0.40628822170719731</v>
      </c>
      <c r="W3742" s="49">
        <v>1.4636172159581</v>
      </c>
      <c r="X3742" s="49">
        <v>2.8030328200558698</v>
      </c>
      <c r="Y3742" s="49">
        <v>43.290577316265697</v>
      </c>
      <c r="Z3742" s="49">
        <v>0.42787999999999998</v>
      </c>
      <c r="AA3742" s="49">
        <v>144.40234570000001</v>
      </c>
      <c r="AB3742" s="49">
        <v>1.7927415840000001</v>
      </c>
      <c r="AC3742" s="51">
        <v>0.62276563761027282</v>
      </c>
      <c r="AD3742" s="53">
        <v>73604.45</v>
      </c>
      <c r="AE3742" s="51">
        <v>59.494112795716227</v>
      </c>
      <c r="AF3742" s="51">
        <v>157.71127640342544</v>
      </c>
      <c r="AG3742" s="51">
        <v>29.871100215819695</v>
      </c>
      <c r="AH3742" s="51">
        <v>0.17882026437837231</v>
      </c>
      <c r="AI3742" s="51">
        <v>0.18940370591770128</v>
      </c>
      <c r="AJ3742" s="51">
        <v>4.1908088602794429E-2</v>
      </c>
      <c r="AK3742" s="51">
        <v>118.39050050002615</v>
      </c>
      <c r="AL3742" s="51">
        <v>70.28983458484548</v>
      </c>
      <c r="AM3742" s="51">
        <v>166.49116641520683</v>
      </c>
    </row>
    <row r="3743" spans="1:39">
      <c r="A3743" t="s">
        <v>7629</v>
      </c>
      <c r="B3743">
        <v>8</v>
      </c>
      <c r="C3743" t="s">
        <v>7630</v>
      </c>
      <c r="D3743" t="s">
        <v>6153</v>
      </c>
      <c r="E3743" t="s">
        <v>137</v>
      </c>
      <c r="F3743" t="s">
        <v>138</v>
      </c>
      <c r="G3743" t="s">
        <v>139</v>
      </c>
      <c r="H3743" t="s">
        <v>140</v>
      </c>
      <c r="I3743" t="s">
        <v>10</v>
      </c>
      <c r="J3743" t="s">
        <v>6154</v>
      </c>
      <c r="K3743">
        <v>48</v>
      </c>
      <c r="L3743">
        <v>16204631</v>
      </c>
      <c r="M3743" t="s">
        <v>2145</v>
      </c>
      <c r="N3743">
        <v>739</v>
      </c>
      <c r="O3743">
        <v>4384973.1485999888</v>
      </c>
      <c r="P3743" s="49" t="s">
        <v>33</v>
      </c>
      <c r="Q3743" s="49">
        <v>7360445</v>
      </c>
      <c r="R3743" s="49">
        <v>32.510452999999998</v>
      </c>
      <c r="S3743" s="49">
        <v>52.540310169999998</v>
      </c>
      <c r="T3743" s="49">
        <v>26.195472578768484</v>
      </c>
      <c r="U3743" s="49" t="s">
        <v>2146</v>
      </c>
      <c r="V3743" s="49">
        <v>0.40628822170719731</v>
      </c>
      <c r="W3743" s="49">
        <v>1.4636172159581</v>
      </c>
      <c r="X3743" s="49">
        <v>2.8030328200558698</v>
      </c>
      <c r="Y3743" s="49">
        <v>43.290577316265697</v>
      </c>
      <c r="Z3743" s="49">
        <v>0.42787999999999998</v>
      </c>
      <c r="AA3743" s="49">
        <v>144.40234570000001</v>
      </c>
      <c r="AB3743" s="49">
        <v>1.7927415840000001</v>
      </c>
      <c r="AC3743" s="51">
        <v>0.62276563761027282</v>
      </c>
      <c r="AD3743" s="53">
        <v>73604.45</v>
      </c>
      <c r="AE3743" s="51">
        <v>59.574837507786405</v>
      </c>
      <c r="AF3743" s="51">
        <v>157.92526728049933</v>
      </c>
      <c r="AG3743" s="51">
        <v>29.909298321933356</v>
      </c>
      <c r="AH3743" s="51">
        <v>0.17850343265088373</v>
      </c>
      <c r="AI3743" s="51">
        <v>0.18938893589972455</v>
      </c>
      <c r="AJ3743" s="51">
        <v>4.1908088602794429E-2</v>
      </c>
      <c r="AK3743" s="51">
        <v>118.3812682106568</v>
      </c>
      <c r="AL3743" s="51">
        <v>70.28435326590629</v>
      </c>
      <c r="AM3743" s="51">
        <v>166.47818315540735</v>
      </c>
    </row>
    <row r="3744" spans="1:39">
      <c r="A3744" t="s">
        <v>7631</v>
      </c>
      <c r="B3744">
        <v>8</v>
      </c>
      <c r="C3744" t="s">
        <v>7632</v>
      </c>
      <c r="D3744" t="s">
        <v>6153</v>
      </c>
      <c r="E3744" t="s">
        <v>137</v>
      </c>
      <c r="F3744" t="s">
        <v>138</v>
      </c>
      <c r="G3744" t="s">
        <v>139</v>
      </c>
      <c r="H3744" t="s">
        <v>140</v>
      </c>
      <c r="I3744" t="s">
        <v>10</v>
      </c>
      <c r="J3744" t="s">
        <v>6154</v>
      </c>
      <c r="K3744">
        <v>48</v>
      </c>
      <c r="L3744">
        <v>16204631</v>
      </c>
      <c r="M3744" t="s">
        <v>2145</v>
      </c>
      <c r="N3744">
        <v>740</v>
      </c>
      <c r="O3744">
        <v>4390914.8466333225</v>
      </c>
      <c r="P3744" s="49" t="s">
        <v>33</v>
      </c>
      <c r="Q3744" s="49">
        <v>7360445</v>
      </c>
      <c r="R3744" s="49">
        <v>32.510452999999998</v>
      </c>
      <c r="S3744" s="49">
        <v>52.540310169999998</v>
      </c>
      <c r="T3744" s="49">
        <v>26.195472578768484</v>
      </c>
      <c r="U3744" s="49" t="s">
        <v>2146</v>
      </c>
      <c r="V3744" s="49">
        <v>0.40628822170719731</v>
      </c>
      <c r="W3744" s="49">
        <v>1.4636172159581</v>
      </c>
      <c r="X3744" s="49">
        <v>2.8030328200558698</v>
      </c>
      <c r="Y3744" s="49">
        <v>43.290577316265697</v>
      </c>
      <c r="Z3744" s="49">
        <v>0.42787999999999998</v>
      </c>
      <c r="AA3744" s="49">
        <v>144.40234570000001</v>
      </c>
      <c r="AB3744" s="49">
        <v>1.7927415840000001</v>
      </c>
      <c r="AC3744" s="51">
        <v>0.62276563761027282</v>
      </c>
      <c r="AD3744" s="53">
        <v>73604.45</v>
      </c>
      <c r="AE3744" s="51">
        <v>59.655562219856584</v>
      </c>
      <c r="AF3744" s="51">
        <v>158.13925815757318</v>
      </c>
      <c r="AG3744" s="51">
        <v>29.947428576665583</v>
      </c>
      <c r="AH3744" s="51">
        <v>0.17818635660373153</v>
      </c>
      <c r="AI3744" s="51">
        <v>0.18937377679377598</v>
      </c>
      <c r="AJ3744" s="51">
        <v>4.1908088602794429E-2</v>
      </c>
      <c r="AK3744" s="51">
        <v>118.37179271422082</v>
      </c>
      <c r="AL3744" s="51">
        <v>70.278727552067068</v>
      </c>
      <c r="AM3744" s="51">
        <v>166.46485787637459</v>
      </c>
    </row>
    <row r="3745" spans="1:39">
      <c r="A3745" t="s">
        <v>7633</v>
      </c>
      <c r="B3745">
        <v>8</v>
      </c>
      <c r="C3745" t="s">
        <v>7634</v>
      </c>
      <c r="D3745" t="s">
        <v>6153</v>
      </c>
      <c r="E3745" t="s">
        <v>137</v>
      </c>
      <c r="F3745" t="s">
        <v>138</v>
      </c>
      <c r="G3745" t="s">
        <v>139</v>
      </c>
      <c r="H3745" t="s">
        <v>140</v>
      </c>
      <c r="I3745" t="s">
        <v>10</v>
      </c>
      <c r="J3745" t="s">
        <v>6154</v>
      </c>
      <c r="K3745">
        <v>48</v>
      </c>
      <c r="L3745">
        <v>16204631</v>
      </c>
      <c r="M3745" t="s">
        <v>2145</v>
      </c>
      <c r="N3745">
        <v>741</v>
      </c>
      <c r="O3745">
        <v>4396856.5446666563</v>
      </c>
      <c r="P3745" s="49" t="s">
        <v>33</v>
      </c>
      <c r="Q3745" s="49">
        <v>7360445</v>
      </c>
      <c r="R3745" s="49">
        <v>32.510452999999998</v>
      </c>
      <c r="S3745" s="49">
        <v>52.540310169999998</v>
      </c>
      <c r="T3745" s="49">
        <v>26.195472578768484</v>
      </c>
      <c r="U3745" s="49" t="s">
        <v>2146</v>
      </c>
      <c r="V3745" s="49">
        <v>0.40628822170719731</v>
      </c>
      <c r="W3745" s="49">
        <v>1.4636172159581</v>
      </c>
      <c r="X3745" s="49">
        <v>2.8030328200558698</v>
      </c>
      <c r="Y3745" s="49">
        <v>43.290577316265697</v>
      </c>
      <c r="Z3745" s="49">
        <v>0.42787999999999998</v>
      </c>
      <c r="AA3745" s="49">
        <v>144.40234570000001</v>
      </c>
      <c r="AB3745" s="49">
        <v>1.7927415840000001</v>
      </c>
      <c r="AC3745" s="51">
        <v>0.62276563761027282</v>
      </c>
      <c r="AD3745" s="53">
        <v>73604.45</v>
      </c>
      <c r="AE3745" s="51">
        <v>59.736286931926756</v>
      </c>
      <c r="AF3745" s="51">
        <v>158.35324903464704</v>
      </c>
      <c r="AG3745" s="51">
        <v>29.985490928623005</v>
      </c>
      <c r="AH3745" s="51">
        <v>0.1778690403903764</v>
      </c>
      <c r="AI3745" s="51">
        <v>0.18935822985269032</v>
      </c>
      <c r="AJ3745" s="51">
        <v>4.1908088602794429E-2</v>
      </c>
      <c r="AK3745" s="51">
        <v>118.36207479382715</v>
      </c>
      <c r="AL3745" s="51">
        <v>70.272957908268836</v>
      </c>
      <c r="AM3745" s="51">
        <v>166.45119167938549</v>
      </c>
    </row>
    <row r="3746" spans="1:39">
      <c r="A3746" t="s">
        <v>7635</v>
      </c>
      <c r="B3746">
        <v>8</v>
      </c>
      <c r="C3746" t="s">
        <v>7636</v>
      </c>
      <c r="D3746" t="s">
        <v>6153</v>
      </c>
      <c r="E3746" t="s">
        <v>137</v>
      </c>
      <c r="F3746" t="s">
        <v>138</v>
      </c>
      <c r="G3746" t="s">
        <v>139</v>
      </c>
      <c r="H3746" t="s">
        <v>140</v>
      </c>
      <c r="I3746" t="s">
        <v>10</v>
      </c>
      <c r="J3746" t="s">
        <v>6154</v>
      </c>
      <c r="K3746">
        <v>48</v>
      </c>
      <c r="L3746">
        <v>16204631</v>
      </c>
      <c r="M3746" t="s">
        <v>2145</v>
      </c>
      <c r="N3746">
        <v>742</v>
      </c>
      <c r="O3746">
        <v>4402798.24269999</v>
      </c>
      <c r="P3746" s="49" t="s">
        <v>33</v>
      </c>
      <c r="Q3746" s="49">
        <v>7360445</v>
      </c>
      <c r="R3746" s="49">
        <v>32.510452999999998</v>
      </c>
      <c r="S3746" s="49">
        <v>52.540310169999998</v>
      </c>
      <c r="T3746" s="49">
        <v>26.195472578768484</v>
      </c>
      <c r="U3746" s="49" t="s">
        <v>2146</v>
      </c>
      <c r="V3746" s="49">
        <v>0.40628822170719731</v>
      </c>
      <c r="W3746" s="49">
        <v>1.4636172159581</v>
      </c>
      <c r="X3746" s="49">
        <v>2.8030328200558698</v>
      </c>
      <c r="Y3746" s="49">
        <v>43.290577316265697</v>
      </c>
      <c r="Z3746" s="49">
        <v>0.42787999999999998</v>
      </c>
      <c r="AA3746" s="49">
        <v>144.40234570000001</v>
      </c>
      <c r="AB3746" s="49">
        <v>1.7927415840000001</v>
      </c>
      <c r="AC3746" s="51">
        <v>0.62276563761027282</v>
      </c>
      <c r="AD3746" s="53">
        <v>73604.45</v>
      </c>
      <c r="AE3746" s="51">
        <v>59.817011643996935</v>
      </c>
      <c r="AF3746" s="51">
        <v>158.56723991172089</v>
      </c>
      <c r="AG3746" s="51">
        <v>30.023485327298509</v>
      </c>
      <c r="AH3746" s="51">
        <v>0.17755148815242028</v>
      </c>
      <c r="AI3746" s="51">
        <v>0.18934229632812855</v>
      </c>
      <c r="AJ3746" s="51">
        <v>4.1908088602794429E-2</v>
      </c>
      <c r="AK3746" s="51">
        <v>118.352115231851</v>
      </c>
      <c r="AL3746" s="51">
        <v>70.267044799016958</v>
      </c>
      <c r="AM3746" s="51">
        <v>166.43718566468507</v>
      </c>
    </row>
    <row r="3747" spans="1:39">
      <c r="A3747" t="s">
        <v>7637</v>
      </c>
      <c r="B3747">
        <v>8</v>
      </c>
      <c r="C3747" t="s">
        <v>7638</v>
      </c>
      <c r="D3747" t="s">
        <v>6153</v>
      </c>
      <c r="E3747" t="s">
        <v>137</v>
      </c>
      <c r="F3747" t="s">
        <v>138</v>
      </c>
      <c r="G3747" t="s">
        <v>139</v>
      </c>
      <c r="H3747" t="s">
        <v>140</v>
      </c>
      <c r="I3747" t="s">
        <v>10</v>
      </c>
      <c r="J3747" t="s">
        <v>6154</v>
      </c>
      <c r="K3747">
        <v>48</v>
      </c>
      <c r="L3747">
        <v>16204631</v>
      </c>
      <c r="M3747" t="s">
        <v>2145</v>
      </c>
      <c r="N3747">
        <v>743</v>
      </c>
      <c r="O3747">
        <v>4408739.9407333238</v>
      </c>
      <c r="P3747" s="49" t="s">
        <v>33</v>
      </c>
      <c r="Q3747" s="49">
        <v>7360445</v>
      </c>
      <c r="R3747" s="49">
        <v>32.510452999999998</v>
      </c>
      <c r="S3747" s="49">
        <v>52.540310169999998</v>
      </c>
      <c r="T3747" s="49">
        <v>26.195472578768484</v>
      </c>
      <c r="U3747" s="49" t="s">
        <v>2146</v>
      </c>
      <c r="V3747" s="49">
        <v>0.40628822170719731</v>
      </c>
      <c r="W3747" s="49">
        <v>1.4636172159581</v>
      </c>
      <c r="X3747" s="49">
        <v>2.8030328200558698</v>
      </c>
      <c r="Y3747" s="49">
        <v>43.290577316265697</v>
      </c>
      <c r="Z3747" s="49">
        <v>0.42787999999999998</v>
      </c>
      <c r="AA3747" s="49">
        <v>144.40234570000001</v>
      </c>
      <c r="AB3747" s="49">
        <v>1.7927415840000001</v>
      </c>
      <c r="AC3747" s="51">
        <v>0.62276563761027282</v>
      </c>
      <c r="AD3747" s="53">
        <v>73604.45</v>
      </c>
      <c r="AE3747" s="51">
        <v>59.897736356067114</v>
      </c>
      <c r="AF3747" s="51">
        <v>158.78123078879477</v>
      </c>
      <c r="AG3747" s="51">
        <v>30.061411723068737</v>
      </c>
      <c r="AH3747" s="51">
        <v>0.17723370401969665</v>
      </c>
      <c r="AI3747" s="51">
        <v>0.18932597747057001</v>
      </c>
      <c r="AJ3747" s="51">
        <v>4.1908088602794429E-2</v>
      </c>
      <c r="AK3747" s="51">
        <v>118.34191480992904</v>
      </c>
      <c r="AL3747" s="51">
        <v>70.260988688378333</v>
      </c>
      <c r="AM3747" s="51">
        <v>166.42284093147975</v>
      </c>
    </row>
    <row r="3748" spans="1:39">
      <c r="A3748" t="s">
        <v>7639</v>
      </c>
      <c r="B3748">
        <v>8</v>
      </c>
      <c r="C3748" t="s">
        <v>7640</v>
      </c>
      <c r="D3748" t="s">
        <v>6153</v>
      </c>
      <c r="E3748" t="s">
        <v>137</v>
      </c>
      <c r="F3748" t="s">
        <v>138</v>
      </c>
      <c r="G3748" t="s">
        <v>139</v>
      </c>
      <c r="H3748" t="s">
        <v>140</v>
      </c>
      <c r="I3748" t="s">
        <v>10</v>
      </c>
      <c r="J3748" t="s">
        <v>6154</v>
      </c>
      <c r="K3748">
        <v>48</v>
      </c>
      <c r="L3748">
        <v>16204631</v>
      </c>
      <c r="M3748" t="s">
        <v>2145</v>
      </c>
      <c r="N3748">
        <v>744</v>
      </c>
      <c r="O3748">
        <v>4414681.6387666576</v>
      </c>
      <c r="P3748" s="49" t="s">
        <v>33</v>
      </c>
      <c r="Q3748" s="49">
        <v>7360445</v>
      </c>
      <c r="R3748" s="49">
        <v>32.510452999999998</v>
      </c>
      <c r="S3748" s="49">
        <v>52.540310169999998</v>
      </c>
      <c r="T3748" s="49">
        <v>26.195472578768484</v>
      </c>
      <c r="U3748" s="49" t="s">
        <v>2146</v>
      </c>
      <c r="V3748" s="49">
        <v>0.40628822170719731</v>
      </c>
      <c r="W3748" s="49">
        <v>1.4636172159581</v>
      </c>
      <c r="X3748" s="49">
        <v>2.8030328200558698</v>
      </c>
      <c r="Y3748" s="49">
        <v>43.290577316265697</v>
      </c>
      <c r="Z3748" s="49">
        <v>0.42787999999999998</v>
      </c>
      <c r="AA3748" s="49">
        <v>144.40234570000001</v>
      </c>
      <c r="AB3748" s="49">
        <v>1.7927415840000001</v>
      </c>
      <c r="AC3748" s="51">
        <v>0.62276563761027282</v>
      </c>
      <c r="AD3748" s="53">
        <v>73604.45</v>
      </c>
      <c r="AE3748" s="51">
        <v>59.978461068137293</v>
      </c>
      <c r="AF3748" s="51">
        <v>158.99522166586863</v>
      </c>
      <c r="AG3748" s="51">
        <v>30.099270067191505</v>
      </c>
      <c r="AH3748" s="51">
        <v>0.1769156921100967</v>
      </c>
      <c r="AI3748" s="51">
        <v>0.18930927452930424</v>
      </c>
      <c r="AJ3748" s="51">
        <v>4.1908088602794429E-2</v>
      </c>
      <c r="AK3748" s="51">
        <v>118.33147430895417</v>
      </c>
      <c r="AL3748" s="51">
        <v>70.254790039978275</v>
      </c>
      <c r="AM3748" s="51">
        <v>166.4081585779301</v>
      </c>
    </row>
    <row r="3749" spans="1:39">
      <c r="A3749" t="s">
        <v>7641</v>
      </c>
      <c r="B3749">
        <v>8</v>
      </c>
      <c r="C3749" t="s">
        <v>7642</v>
      </c>
      <c r="D3749" t="s">
        <v>6153</v>
      </c>
      <c r="E3749" t="s">
        <v>137</v>
      </c>
      <c r="F3749" t="s">
        <v>138</v>
      </c>
      <c r="G3749" t="s">
        <v>139</v>
      </c>
      <c r="H3749" t="s">
        <v>140</v>
      </c>
      <c r="I3749" t="s">
        <v>10</v>
      </c>
      <c r="J3749" t="s">
        <v>6154</v>
      </c>
      <c r="K3749">
        <v>48</v>
      </c>
      <c r="L3749">
        <v>16204631</v>
      </c>
      <c r="M3749" t="s">
        <v>2145</v>
      </c>
      <c r="N3749">
        <v>745</v>
      </c>
      <c r="O3749">
        <v>4420623.3367999913</v>
      </c>
      <c r="P3749" s="49" t="s">
        <v>33</v>
      </c>
      <c r="Q3749" s="49">
        <v>7360445</v>
      </c>
      <c r="R3749" s="49">
        <v>32.510452999999998</v>
      </c>
      <c r="S3749" s="49">
        <v>52.540310169999998</v>
      </c>
      <c r="T3749" s="49">
        <v>26.195472578768484</v>
      </c>
      <c r="U3749" s="49" t="s">
        <v>2146</v>
      </c>
      <c r="V3749" s="49">
        <v>0.40628822170719731</v>
      </c>
      <c r="W3749" s="49">
        <v>1.4636172159581</v>
      </c>
      <c r="X3749" s="49">
        <v>2.8030328200558698</v>
      </c>
      <c r="Y3749" s="49">
        <v>43.290577316265697</v>
      </c>
      <c r="Z3749" s="49">
        <v>0.42787999999999998</v>
      </c>
      <c r="AA3749" s="49">
        <v>144.40234570000001</v>
      </c>
      <c r="AB3749" s="49">
        <v>1.7927415840000001</v>
      </c>
      <c r="AC3749" s="51">
        <v>0.62276563761027282</v>
      </c>
      <c r="AD3749" s="53">
        <v>73604.45</v>
      </c>
      <c r="AE3749" s="51">
        <v>60.059185780207464</v>
      </c>
      <c r="AF3749" s="51">
        <v>159.20921254294248</v>
      </c>
      <c r="AG3749" s="51">
        <v>30.137060311803342</v>
      </c>
      <c r="AH3749" s="51">
        <v>0.17659745652986494</v>
      </c>
      <c r="AI3749" s="51">
        <v>0.18929218875242326</v>
      </c>
      <c r="AJ3749" s="51">
        <v>4.1908088602794429E-2</v>
      </c>
      <c r="AK3749" s="51">
        <v>118.32079450907079</v>
      </c>
      <c r="AL3749" s="51">
        <v>70.248449316997707</v>
      </c>
      <c r="AM3749" s="51">
        <v>166.39313970114392</v>
      </c>
    </row>
    <row r="3750" spans="1:39">
      <c r="A3750" t="s">
        <v>7643</v>
      </c>
      <c r="B3750">
        <v>8</v>
      </c>
      <c r="C3750" t="s">
        <v>7644</v>
      </c>
      <c r="D3750" t="s">
        <v>6153</v>
      </c>
      <c r="E3750" t="s">
        <v>137</v>
      </c>
      <c r="F3750" t="s">
        <v>138</v>
      </c>
      <c r="G3750" t="s">
        <v>139</v>
      </c>
      <c r="H3750" t="s">
        <v>140</v>
      </c>
      <c r="I3750" t="s">
        <v>10</v>
      </c>
      <c r="J3750" t="s">
        <v>6154</v>
      </c>
      <c r="K3750">
        <v>48</v>
      </c>
      <c r="L3750">
        <v>16204631</v>
      </c>
      <c r="M3750" t="s">
        <v>2145</v>
      </c>
      <c r="N3750">
        <v>746</v>
      </c>
      <c r="O3750">
        <v>4426565.0348333251</v>
      </c>
      <c r="P3750" s="49" t="s">
        <v>33</v>
      </c>
      <c r="Q3750" s="49">
        <v>7360445</v>
      </c>
      <c r="R3750" s="49">
        <v>32.510452999999998</v>
      </c>
      <c r="S3750" s="49">
        <v>52.540310169999998</v>
      </c>
      <c r="T3750" s="49">
        <v>26.195472578768484</v>
      </c>
      <c r="U3750" s="49" t="s">
        <v>2146</v>
      </c>
      <c r="V3750" s="49">
        <v>0.40628822170719731</v>
      </c>
      <c r="W3750" s="49">
        <v>1.4636172159581</v>
      </c>
      <c r="X3750" s="49">
        <v>2.8030328200558698</v>
      </c>
      <c r="Y3750" s="49">
        <v>43.290577316265697</v>
      </c>
      <c r="Z3750" s="49">
        <v>0.42787999999999998</v>
      </c>
      <c r="AA3750" s="49">
        <v>144.40234570000001</v>
      </c>
      <c r="AB3750" s="49">
        <v>1.7927415840000001</v>
      </c>
      <c r="AC3750" s="51">
        <v>0.62276563761027282</v>
      </c>
      <c r="AD3750" s="53">
        <v>73604.45</v>
      </c>
      <c r="AE3750" s="51">
        <v>60.139910492277643</v>
      </c>
      <c r="AF3750" s="51">
        <v>159.42320342001636</v>
      </c>
      <c r="AG3750" s="51">
        <v>30.174782409916894</v>
      </c>
      <c r="AH3750" s="51">
        <v>0.17627900137316396</v>
      </c>
      <c r="AI3750" s="51">
        <v>0.18927472138681353</v>
      </c>
      <c r="AJ3750" s="51">
        <v>4.1908088602794429E-2</v>
      </c>
      <c r="AK3750" s="51">
        <v>118.30987618966975</v>
      </c>
      <c r="AL3750" s="51">
        <v>70.24196698217014</v>
      </c>
      <c r="AM3750" s="51">
        <v>166.37778539716936</v>
      </c>
    </row>
    <row r="3751" spans="1:39">
      <c r="A3751" t="s">
        <v>7645</v>
      </c>
      <c r="B3751">
        <v>8</v>
      </c>
      <c r="C3751" t="s">
        <v>7646</v>
      </c>
      <c r="D3751" t="s">
        <v>6153</v>
      </c>
      <c r="E3751" t="s">
        <v>137</v>
      </c>
      <c r="F3751" t="s">
        <v>138</v>
      </c>
      <c r="G3751" t="s">
        <v>139</v>
      </c>
      <c r="H3751" t="s">
        <v>140</v>
      </c>
      <c r="I3751" t="s">
        <v>10</v>
      </c>
      <c r="J3751" t="s">
        <v>6154</v>
      </c>
      <c r="K3751">
        <v>48</v>
      </c>
      <c r="L3751">
        <v>16204631</v>
      </c>
      <c r="M3751" t="s">
        <v>2145</v>
      </c>
      <c r="N3751">
        <v>747</v>
      </c>
      <c r="O3751">
        <v>4432506.7328666588</v>
      </c>
      <c r="P3751" s="49" t="s">
        <v>33</v>
      </c>
      <c r="Q3751" s="49">
        <v>7360445</v>
      </c>
      <c r="R3751" s="49">
        <v>32.510452999999998</v>
      </c>
      <c r="S3751" s="49">
        <v>52.540310169999998</v>
      </c>
      <c r="T3751" s="49">
        <v>26.195472578768484</v>
      </c>
      <c r="U3751" s="49" t="s">
        <v>2146</v>
      </c>
      <c r="V3751" s="49">
        <v>0.40628822170719731</v>
      </c>
      <c r="W3751" s="49">
        <v>1.4636172159581</v>
      </c>
      <c r="X3751" s="49">
        <v>2.8030328200558698</v>
      </c>
      <c r="Y3751" s="49">
        <v>43.290577316265697</v>
      </c>
      <c r="Z3751" s="49">
        <v>0.42787999999999998</v>
      </c>
      <c r="AA3751" s="49">
        <v>144.40234570000001</v>
      </c>
      <c r="AB3751" s="49">
        <v>1.7927415840000001</v>
      </c>
      <c r="AC3751" s="51">
        <v>0.62276563761027282</v>
      </c>
      <c r="AD3751" s="53">
        <v>73604.45</v>
      </c>
      <c r="AE3751" s="51">
        <v>60.220635204347822</v>
      </c>
      <c r="AF3751" s="51">
        <v>159.63719429709022</v>
      </c>
      <c r="AG3751" s="51">
        <v>30.212436315418358</v>
      </c>
      <c r="AH3751" s="51">
        <v>0.1759603307222728</v>
      </c>
      <c r="AI3751" s="51">
        <v>0.18925687367814792</v>
      </c>
      <c r="AJ3751" s="51">
        <v>4.1908088602794429E-2</v>
      </c>
      <c r="AK3751" s="51">
        <v>118.29872012938327</v>
      </c>
      <c r="AL3751" s="51">
        <v>70.235343497778715</v>
      </c>
      <c r="AM3751" s="51">
        <v>166.36209676098784</v>
      </c>
    </row>
    <row r="3752" spans="1:39">
      <c r="A3752" t="s">
        <v>7647</v>
      </c>
      <c r="B3752">
        <v>8</v>
      </c>
      <c r="C3752" t="s">
        <v>7648</v>
      </c>
      <c r="D3752" t="s">
        <v>6153</v>
      </c>
      <c r="E3752" t="s">
        <v>137</v>
      </c>
      <c r="F3752" t="s">
        <v>138</v>
      </c>
      <c r="G3752" t="s">
        <v>139</v>
      </c>
      <c r="H3752" t="s">
        <v>140</v>
      </c>
      <c r="I3752" t="s">
        <v>10</v>
      </c>
      <c r="J3752" t="s">
        <v>6154</v>
      </c>
      <c r="K3752">
        <v>48</v>
      </c>
      <c r="L3752">
        <v>16204631</v>
      </c>
      <c r="M3752" t="s">
        <v>2145</v>
      </c>
      <c r="N3752">
        <v>748</v>
      </c>
      <c r="O3752">
        <v>4438448.4308999926</v>
      </c>
      <c r="P3752" s="49" t="s">
        <v>33</v>
      </c>
      <c r="Q3752" s="49">
        <v>7360445</v>
      </c>
      <c r="R3752" s="49">
        <v>32.510452999999998</v>
      </c>
      <c r="S3752" s="49">
        <v>52.540310169999998</v>
      </c>
      <c r="T3752" s="49">
        <v>26.195472578768484</v>
      </c>
      <c r="U3752" s="49" t="s">
        <v>2146</v>
      </c>
      <c r="V3752" s="49">
        <v>0.40628822170719731</v>
      </c>
      <c r="W3752" s="49">
        <v>1.4636172159581</v>
      </c>
      <c r="X3752" s="49">
        <v>2.8030328200558698</v>
      </c>
      <c r="Y3752" s="49">
        <v>43.290577316265697</v>
      </c>
      <c r="Z3752" s="49">
        <v>0.42787999999999998</v>
      </c>
      <c r="AA3752" s="49">
        <v>144.40234570000001</v>
      </c>
      <c r="AB3752" s="49">
        <v>1.7927415840000001</v>
      </c>
      <c r="AC3752" s="51">
        <v>0.62276563761027282</v>
      </c>
      <c r="AD3752" s="53">
        <v>73604.45</v>
      </c>
      <c r="AE3752" s="51">
        <v>60.301359916418001</v>
      </c>
      <c r="AF3752" s="51">
        <v>159.8511851741641</v>
      </c>
      <c r="AG3752" s="51">
        <v>30.250021983065007</v>
      </c>
      <c r="AH3752" s="51">
        <v>0.17564144864770184</v>
      </c>
      <c r="AI3752" s="51">
        <v>0.18923864687087824</v>
      </c>
      <c r="AJ3752" s="51">
        <v>4.1908088602794429E-2</v>
      </c>
      <c r="AK3752" s="51">
        <v>118.28732710608037</v>
      </c>
      <c r="AL3752" s="51">
        <v>70.228579325653428</v>
      </c>
      <c r="AM3752" s="51">
        <v>166.34607488650735</v>
      </c>
    </row>
    <row r="3753" spans="1:39">
      <c r="A3753" t="s">
        <v>7649</v>
      </c>
      <c r="B3753">
        <v>8</v>
      </c>
      <c r="C3753" t="s">
        <v>7650</v>
      </c>
      <c r="D3753" t="s">
        <v>6153</v>
      </c>
      <c r="E3753" t="s">
        <v>137</v>
      </c>
      <c r="F3753" t="s">
        <v>138</v>
      </c>
      <c r="G3753" t="s">
        <v>139</v>
      </c>
      <c r="H3753" t="s">
        <v>140</v>
      </c>
      <c r="I3753" t="s">
        <v>10</v>
      </c>
      <c r="J3753" t="s">
        <v>6154</v>
      </c>
      <c r="K3753">
        <v>48</v>
      </c>
      <c r="L3753">
        <v>16204631</v>
      </c>
      <c r="M3753" t="s">
        <v>2145</v>
      </c>
      <c r="N3753">
        <v>749</v>
      </c>
      <c r="O3753">
        <v>4444390.1289333263</v>
      </c>
      <c r="P3753" s="49" t="s">
        <v>33</v>
      </c>
      <c r="Q3753" s="49">
        <v>7360445</v>
      </c>
      <c r="R3753" s="49">
        <v>32.510452999999998</v>
      </c>
      <c r="S3753" s="49">
        <v>52.540310169999998</v>
      </c>
      <c r="T3753" s="49">
        <v>26.195472578768484</v>
      </c>
      <c r="U3753" s="49" t="s">
        <v>2146</v>
      </c>
      <c r="V3753" s="49">
        <v>0.40628822170719731</v>
      </c>
      <c r="W3753" s="49">
        <v>1.4636172159581</v>
      </c>
      <c r="X3753" s="49">
        <v>2.8030328200558698</v>
      </c>
      <c r="Y3753" s="49">
        <v>43.290577316265697</v>
      </c>
      <c r="Z3753" s="49">
        <v>0.42787999999999998</v>
      </c>
      <c r="AA3753" s="49">
        <v>144.40234570000001</v>
      </c>
      <c r="AB3753" s="49">
        <v>1.7927415840000001</v>
      </c>
      <c r="AC3753" s="51">
        <v>0.62276563761027282</v>
      </c>
      <c r="AD3753" s="53">
        <v>73604.45</v>
      </c>
      <c r="AE3753" s="51">
        <v>60.382084628488172</v>
      </c>
      <c r="AF3753" s="51">
        <v>160.06517605123793</v>
      </c>
      <c r="AG3753" s="51">
        <v>30.287539368482555</v>
      </c>
      <c r="AH3753" s="51">
        <v>0.17532235920788608</v>
      </c>
      <c r="AI3753" s="51">
        <v>0.18922004220822719</v>
      </c>
      <c r="AJ3753" s="51">
        <v>4.1908088602794429E-2</v>
      </c>
      <c r="AK3753" s="51">
        <v>118.27569789686179</v>
      </c>
      <c r="AL3753" s="51">
        <v>70.221674927168124</v>
      </c>
      <c r="AM3753" s="51">
        <v>166.32972086655548</v>
      </c>
    </row>
    <row r="3754" spans="1:39">
      <c r="A3754" t="s">
        <v>7651</v>
      </c>
      <c r="B3754">
        <v>8</v>
      </c>
      <c r="C3754" t="s">
        <v>7652</v>
      </c>
      <c r="D3754" t="s">
        <v>6153</v>
      </c>
      <c r="E3754" t="s">
        <v>137</v>
      </c>
      <c r="F3754" t="s">
        <v>138</v>
      </c>
      <c r="G3754" t="s">
        <v>139</v>
      </c>
      <c r="H3754" t="s">
        <v>140</v>
      </c>
      <c r="I3754" t="s">
        <v>10</v>
      </c>
      <c r="J3754" t="s">
        <v>6154</v>
      </c>
      <c r="K3754">
        <v>48</v>
      </c>
      <c r="L3754">
        <v>16204631</v>
      </c>
      <c r="M3754" t="s">
        <v>2145</v>
      </c>
      <c r="N3754">
        <v>750</v>
      </c>
      <c r="O3754">
        <v>4450331.8269666601</v>
      </c>
      <c r="P3754" s="49" t="s">
        <v>33</v>
      </c>
      <c r="Q3754" s="49">
        <v>7360445</v>
      </c>
      <c r="R3754" s="49">
        <v>32.510452999999998</v>
      </c>
      <c r="S3754" s="49">
        <v>52.540310169999998</v>
      </c>
      <c r="T3754" s="49">
        <v>26.195472578768484</v>
      </c>
      <c r="U3754" s="49" t="s">
        <v>2146</v>
      </c>
      <c r="V3754" s="49">
        <v>0.40628822170719731</v>
      </c>
      <c r="W3754" s="49">
        <v>1.4636172159581</v>
      </c>
      <c r="X3754" s="49">
        <v>2.8030328200558698</v>
      </c>
      <c r="Y3754" s="49">
        <v>43.290577316265697</v>
      </c>
      <c r="Z3754" s="49">
        <v>0.42787999999999998</v>
      </c>
      <c r="AA3754" s="49">
        <v>144.40234570000001</v>
      </c>
      <c r="AB3754" s="49">
        <v>1.7927415840000001</v>
      </c>
      <c r="AC3754" s="51">
        <v>0.62276563761027282</v>
      </c>
      <c r="AD3754" s="53">
        <v>73604.45</v>
      </c>
      <c r="AE3754" s="51">
        <v>60.462809340558351</v>
      </c>
      <c r="AF3754" s="51">
        <v>160.27916692831181</v>
      </c>
      <c r="AG3754" s="51">
        <v>30.324988428162655</v>
      </c>
      <c r="AH3754" s="51">
        <v>0.17500306644927618</v>
      </c>
      <c r="AI3754" s="51">
        <v>0.1892010609321805</v>
      </c>
      <c r="AJ3754" s="51">
        <v>4.1908088602794429E-2</v>
      </c>
      <c r="AK3754" s="51">
        <v>118.26383327805506</v>
      </c>
      <c r="AL3754" s="51">
        <v>70.214630763237608</v>
      </c>
      <c r="AM3754" s="51">
        <v>166.31303579287251</v>
      </c>
    </row>
    <row r="3755" spans="1:39">
      <c r="A3755" t="s">
        <v>7653</v>
      </c>
      <c r="B3755">
        <v>8</v>
      </c>
      <c r="C3755" t="s">
        <v>7654</v>
      </c>
      <c r="D3755" t="s">
        <v>6153</v>
      </c>
      <c r="E3755" t="s">
        <v>137</v>
      </c>
      <c r="F3755" t="s">
        <v>138</v>
      </c>
      <c r="G3755" t="s">
        <v>139</v>
      </c>
      <c r="H3755" t="s">
        <v>140</v>
      </c>
      <c r="I3755" t="s">
        <v>10</v>
      </c>
      <c r="J3755" t="s">
        <v>6154</v>
      </c>
      <c r="K3755">
        <v>48</v>
      </c>
      <c r="L3755">
        <v>16204631</v>
      </c>
      <c r="M3755" t="s">
        <v>2145</v>
      </c>
      <c r="N3755">
        <v>751</v>
      </c>
      <c r="O3755">
        <v>4456273.5249999939</v>
      </c>
      <c r="P3755" s="49" t="s">
        <v>33</v>
      </c>
      <c r="Q3755" s="49">
        <v>7360445</v>
      </c>
      <c r="R3755" s="49">
        <v>32.510452999999998</v>
      </c>
      <c r="S3755" s="49">
        <v>52.540310169999998</v>
      </c>
      <c r="T3755" s="49">
        <v>26.195472578768484</v>
      </c>
      <c r="U3755" s="49" t="s">
        <v>2146</v>
      </c>
      <c r="V3755" s="49">
        <v>0.40628822170719731</v>
      </c>
      <c r="W3755" s="49">
        <v>1.4636172159581</v>
      </c>
      <c r="X3755" s="49">
        <v>2.8030328200558698</v>
      </c>
      <c r="Y3755" s="49">
        <v>43.290577316265697</v>
      </c>
      <c r="Z3755" s="49">
        <v>0.42787999999999998</v>
      </c>
      <c r="AA3755" s="49">
        <v>144.40234570000001</v>
      </c>
      <c r="AB3755" s="49">
        <v>1.7927415840000001</v>
      </c>
      <c r="AC3755" s="51">
        <v>0.62276563761027282</v>
      </c>
      <c r="AD3755" s="53">
        <v>73604.45</v>
      </c>
      <c r="AE3755" s="51">
        <v>60.54353405262853</v>
      </c>
      <c r="AF3755" s="51">
        <v>160.49315780538566</v>
      </c>
      <c r="AG3755" s="51">
        <v>30.362369119460279</v>
      </c>
      <c r="AH3755" s="51">
        <v>0.17468357440641305</v>
      </c>
      <c r="AI3755" s="51">
        <v>0.1891817042834795</v>
      </c>
      <c r="AJ3755" s="51">
        <v>4.1908088602794429E-2</v>
      </c>
      <c r="AK3755" s="51">
        <v>118.25173402520986</v>
      </c>
      <c r="AL3755" s="51">
        <v>70.207447294314875</v>
      </c>
      <c r="AM3755" s="51">
        <v>166.29602075610487</v>
      </c>
    </row>
    <row r="3756" spans="1:39">
      <c r="A3756" t="s">
        <v>7655</v>
      </c>
      <c r="B3756">
        <v>8</v>
      </c>
      <c r="C3756" t="s">
        <v>7656</v>
      </c>
      <c r="D3756" t="s">
        <v>6153</v>
      </c>
      <c r="E3756" t="s">
        <v>137</v>
      </c>
      <c r="F3756" t="s">
        <v>138</v>
      </c>
      <c r="G3756" t="s">
        <v>139</v>
      </c>
      <c r="H3756" t="s">
        <v>140</v>
      </c>
      <c r="I3756" t="s">
        <v>10</v>
      </c>
      <c r="J3756" t="s">
        <v>6154</v>
      </c>
      <c r="K3756">
        <v>48</v>
      </c>
      <c r="L3756">
        <v>16204631</v>
      </c>
      <c r="M3756" t="s">
        <v>2145</v>
      </c>
      <c r="N3756">
        <v>752</v>
      </c>
      <c r="O3756">
        <v>4462215.2230333276</v>
      </c>
      <c r="P3756" s="49" t="s">
        <v>33</v>
      </c>
      <c r="Q3756" s="49">
        <v>7360445</v>
      </c>
      <c r="R3756" s="49">
        <v>32.510452999999998</v>
      </c>
      <c r="S3756" s="49">
        <v>52.540310169999998</v>
      </c>
      <c r="T3756" s="49">
        <v>26.195472578768484</v>
      </c>
      <c r="U3756" s="49" t="s">
        <v>2146</v>
      </c>
      <c r="V3756" s="49">
        <v>0.40628822170719731</v>
      </c>
      <c r="W3756" s="49">
        <v>1.4636172159581</v>
      </c>
      <c r="X3756" s="49">
        <v>2.8030328200558698</v>
      </c>
      <c r="Y3756" s="49">
        <v>43.290577316265697</v>
      </c>
      <c r="Z3756" s="49">
        <v>0.42787999999999998</v>
      </c>
      <c r="AA3756" s="49">
        <v>144.40234570000001</v>
      </c>
      <c r="AB3756" s="49">
        <v>1.7927415840000001</v>
      </c>
      <c r="AC3756" s="51">
        <v>0.62276563761027282</v>
      </c>
      <c r="AD3756" s="53">
        <v>73604.45</v>
      </c>
      <c r="AE3756" s="51">
        <v>60.624258764698709</v>
      </c>
      <c r="AF3756" s="51">
        <v>160.70714868245955</v>
      </c>
      <c r="AG3756" s="51">
        <v>30.399681400591213</v>
      </c>
      <c r="AH3756" s="51">
        <v>0.17436388710183739</v>
      </c>
      <c r="AI3756" s="51">
        <v>0.18916197350161312</v>
      </c>
      <c r="AJ3756" s="51">
        <v>4.1908088602794429E-2</v>
      </c>
      <c r="AK3756" s="51">
        <v>118.23940091309308</v>
      </c>
      <c r="AL3756" s="51">
        <v>70.200124980388125</v>
      </c>
      <c r="AM3756" s="51">
        <v>166.27867684579803</v>
      </c>
    </row>
    <row r="3757" spans="1:39">
      <c r="A3757" t="s">
        <v>7657</v>
      </c>
      <c r="B3757">
        <v>8</v>
      </c>
      <c r="C3757" t="s">
        <v>7658</v>
      </c>
      <c r="D3757" t="s">
        <v>6153</v>
      </c>
      <c r="E3757" t="s">
        <v>137</v>
      </c>
      <c r="F3757" t="s">
        <v>138</v>
      </c>
      <c r="G3757" t="s">
        <v>139</v>
      </c>
      <c r="H3757" t="s">
        <v>140</v>
      </c>
      <c r="I3757" t="s">
        <v>10</v>
      </c>
      <c r="J3757" t="s">
        <v>6154</v>
      </c>
      <c r="K3757">
        <v>48</v>
      </c>
      <c r="L3757">
        <v>16204631</v>
      </c>
      <c r="M3757" t="s">
        <v>2145</v>
      </c>
      <c r="N3757">
        <v>753</v>
      </c>
      <c r="O3757">
        <v>4468156.9210666614</v>
      </c>
      <c r="P3757" s="49" t="s">
        <v>33</v>
      </c>
      <c r="Q3757" s="49">
        <v>7360445</v>
      </c>
      <c r="R3757" s="49">
        <v>32.510452999999998</v>
      </c>
      <c r="S3757" s="49">
        <v>52.540310169999998</v>
      </c>
      <c r="T3757" s="49">
        <v>26.195472578768484</v>
      </c>
      <c r="U3757" s="49" t="s">
        <v>2146</v>
      </c>
      <c r="V3757" s="49">
        <v>0.40628822170719731</v>
      </c>
      <c r="W3757" s="49">
        <v>1.4636172159581</v>
      </c>
      <c r="X3757" s="49">
        <v>2.8030328200558698</v>
      </c>
      <c r="Y3757" s="49">
        <v>43.290577316265697</v>
      </c>
      <c r="Z3757" s="49">
        <v>0.42787999999999998</v>
      </c>
      <c r="AA3757" s="49">
        <v>144.40234570000001</v>
      </c>
      <c r="AB3757" s="49">
        <v>1.7927415840000001</v>
      </c>
      <c r="AC3757" s="51">
        <v>0.62276563761027282</v>
      </c>
      <c r="AD3757" s="53">
        <v>73604.45</v>
      </c>
      <c r="AE3757" s="51">
        <v>60.704983476768888</v>
      </c>
      <c r="AF3757" s="51">
        <v>160.9211395595334</v>
      </c>
      <c r="AG3757" s="51">
        <v>30.436925230629427</v>
      </c>
      <c r="AH3757" s="51">
        <v>0.17404400854602972</v>
      </c>
      <c r="AI3757" s="51">
        <v>0.18914186982481049</v>
      </c>
      <c r="AJ3757" s="51">
        <v>4.1908088602794429E-2</v>
      </c>
      <c r="AK3757" s="51">
        <v>118.22683471568409</v>
      </c>
      <c r="AL3757" s="51">
        <v>70.192664280978065</v>
      </c>
      <c r="AM3757" s="51">
        <v>166.26100515039013</v>
      </c>
    </row>
    <row r="3758" spans="1:39">
      <c r="A3758" t="s">
        <v>7659</v>
      </c>
      <c r="B3758">
        <v>8</v>
      </c>
      <c r="C3758" t="s">
        <v>7660</v>
      </c>
      <c r="D3758" t="s">
        <v>6153</v>
      </c>
      <c r="E3758" t="s">
        <v>137</v>
      </c>
      <c r="F3758" t="s">
        <v>138</v>
      </c>
      <c r="G3758" t="s">
        <v>139</v>
      </c>
      <c r="H3758" t="s">
        <v>140</v>
      </c>
      <c r="I3758" t="s">
        <v>10</v>
      </c>
      <c r="J3758" t="s">
        <v>6154</v>
      </c>
      <c r="K3758">
        <v>48</v>
      </c>
      <c r="L3758">
        <v>16204631</v>
      </c>
      <c r="M3758" t="s">
        <v>2145</v>
      </c>
      <c r="N3758">
        <v>754</v>
      </c>
      <c r="O3758">
        <v>4474098.6190999951</v>
      </c>
      <c r="P3758" s="49" t="s">
        <v>33</v>
      </c>
      <c r="Q3758" s="49">
        <v>7360445</v>
      </c>
      <c r="R3758" s="49">
        <v>32.510452999999998</v>
      </c>
      <c r="S3758" s="49">
        <v>52.540310169999998</v>
      </c>
      <c r="T3758" s="49">
        <v>26.195472578768484</v>
      </c>
      <c r="U3758" s="49" t="s">
        <v>2146</v>
      </c>
      <c r="V3758" s="49">
        <v>0.40628822170719731</v>
      </c>
      <c r="W3758" s="49">
        <v>1.4636172159581</v>
      </c>
      <c r="X3758" s="49">
        <v>2.8030328200558698</v>
      </c>
      <c r="Y3758" s="49">
        <v>43.290577316265697</v>
      </c>
      <c r="Z3758" s="49">
        <v>0.42787999999999998</v>
      </c>
      <c r="AA3758" s="49">
        <v>144.40234570000001</v>
      </c>
      <c r="AB3758" s="49">
        <v>1.7927415840000001</v>
      </c>
      <c r="AC3758" s="51">
        <v>0.62276563761027282</v>
      </c>
      <c r="AD3758" s="53">
        <v>73604.45</v>
      </c>
      <c r="AE3758" s="51">
        <v>60.78570818883906</v>
      </c>
      <c r="AF3758" s="51">
        <v>161.13513043660726</v>
      </c>
      <c r="AG3758" s="51">
        <v>30.474100569504536</v>
      </c>
      <c r="AH3758" s="51">
        <v>0.17372394273742126</v>
      </c>
      <c r="AI3758" s="51">
        <v>0.18912139449003307</v>
      </c>
      <c r="AJ3758" s="51">
        <v>4.1908088602794429E-2</v>
      </c>
      <c r="AK3758" s="51">
        <v>118.21403620616994</v>
      </c>
      <c r="AL3758" s="51">
        <v>70.18506565513492</v>
      </c>
      <c r="AM3758" s="51">
        <v>166.24300675720497</v>
      </c>
    </row>
    <row r="3759" spans="1:39">
      <c r="A3759" t="s">
        <v>7661</v>
      </c>
      <c r="B3759">
        <v>8</v>
      </c>
      <c r="C3759" t="s">
        <v>7662</v>
      </c>
      <c r="D3759" t="s">
        <v>6153</v>
      </c>
      <c r="E3759" t="s">
        <v>137</v>
      </c>
      <c r="F3759" t="s">
        <v>138</v>
      </c>
      <c r="G3759" t="s">
        <v>139</v>
      </c>
      <c r="H3759" t="s">
        <v>140</v>
      </c>
      <c r="I3759" t="s">
        <v>10</v>
      </c>
      <c r="J3759" t="s">
        <v>6154</v>
      </c>
      <c r="K3759">
        <v>48</v>
      </c>
      <c r="L3759">
        <v>16204631</v>
      </c>
      <c r="M3759" t="s">
        <v>2145</v>
      </c>
      <c r="N3759">
        <v>755</v>
      </c>
      <c r="O3759">
        <v>4480040.3171333289</v>
      </c>
      <c r="P3759" s="49" t="s">
        <v>33</v>
      </c>
      <c r="Q3759" s="49">
        <v>7360445</v>
      </c>
      <c r="R3759" s="49">
        <v>32.510452999999998</v>
      </c>
      <c r="S3759" s="49">
        <v>52.540310169999998</v>
      </c>
      <c r="T3759" s="49">
        <v>26.195472578768484</v>
      </c>
      <c r="U3759" s="49" t="s">
        <v>2146</v>
      </c>
      <c r="V3759" s="49">
        <v>0.40628822170719731</v>
      </c>
      <c r="W3759" s="49">
        <v>1.4636172159581</v>
      </c>
      <c r="X3759" s="49">
        <v>2.8030328200558698</v>
      </c>
      <c r="Y3759" s="49">
        <v>43.290577316265697</v>
      </c>
      <c r="Z3759" s="49">
        <v>0.42787999999999998</v>
      </c>
      <c r="AA3759" s="49">
        <v>144.40234570000001</v>
      </c>
      <c r="AB3759" s="49">
        <v>1.7927415840000001</v>
      </c>
      <c r="AC3759" s="51">
        <v>0.62276563761027282</v>
      </c>
      <c r="AD3759" s="53">
        <v>73604.45</v>
      </c>
      <c r="AE3759" s="51">
        <v>60.866432900909238</v>
      </c>
      <c r="AF3759" s="51">
        <v>161.34912131368111</v>
      </c>
      <c r="AG3759" s="51">
        <v>30.511207377999199</v>
      </c>
      <c r="AH3759" s="51">
        <v>0.17340369366239966</v>
      </c>
      <c r="AI3759" s="51">
        <v>0.18910054873296725</v>
      </c>
      <c r="AJ3759" s="51">
        <v>4.1908088602794429E-2</v>
      </c>
      <c r="AK3759" s="51">
        <v>118.20100615694061</v>
      </c>
      <c r="AL3759" s="51">
        <v>70.177329561435727</v>
      </c>
      <c r="AM3759" s="51">
        <v>166.22468275244552</v>
      </c>
    </row>
    <row r="3760" spans="1:39">
      <c r="A3760" t="s">
        <v>7663</v>
      </c>
      <c r="B3760">
        <v>8</v>
      </c>
      <c r="C3760" t="s">
        <v>7664</v>
      </c>
      <c r="D3760" t="s">
        <v>6153</v>
      </c>
      <c r="E3760" t="s">
        <v>137</v>
      </c>
      <c r="F3760" t="s">
        <v>138</v>
      </c>
      <c r="G3760" t="s">
        <v>139</v>
      </c>
      <c r="H3760" t="s">
        <v>140</v>
      </c>
      <c r="I3760" t="s">
        <v>10</v>
      </c>
      <c r="J3760" t="s">
        <v>6154</v>
      </c>
      <c r="K3760">
        <v>48</v>
      </c>
      <c r="L3760">
        <v>16204631</v>
      </c>
      <c r="M3760" t="s">
        <v>2145</v>
      </c>
      <c r="N3760">
        <v>756</v>
      </c>
      <c r="O3760">
        <v>4485982.0151666626</v>
      </c>
      <c r="P3760" s="49" t="s">
        <v>33</v>
      </c>
      <c r="Q3760" s="49">
        <v>7360445</v>
      </c>
      <c r="R3760" s="49">
        <v>32.510452999999998</v>
      </c>
      <c r="S3760" s="49">
        <v>52.540310169999998</v>
      </c>
      <c r="T3760" s="49">
        <v>26.195472578768484</v>
      </c>
      <c r="U3760" s="49" t="s">
        <v>2146</v>
      </c>
      <c r="V3760" s="49">
        <v>0.40628822170719731</v>
      </c>
      <c r="W3760" s="49">
        <v>1.4636172159581</v>
      </c>
      <c r="X3760" s="49">
        <v>2.8030328200558698</v>
      </c>
      <c r="Y3760" s="49">
        <v>43.290577316265697</v>
      </c>
      <c r="Z3760" s="49">
        <v>0.42787999999999998</v>
      </c>
      <c r="AA3760" s="49">
        <v>144.40234570000001</v>
      </c>
      <c r="AB3760" s="49">
        <v>1.7927415840000001</v>
      </c>
      <c r="AC3760" s="51">
        <v>0.62276563761027282</v>
      </c>
      <c r="AD3760" s="53">
        <v>73604.45</v>
      </c>
      <c r="AE3760" s="51">
        <v>60.947157612979417</v>
      </c>
      <c r="AF3760" s="51">
        <v>161.56311219075499</v>
      </c>
      <c r="AG3760" s="51">
        <v>30.548245617746552</v>
      </c>
      <c r="AH3760" s="51">
        <v>0.17308326529530305</v>
      </c>
      <c r="AI3760" s="51">
        <v>0.1890793337880167</v>
      </c>
      <c r="AJ3760" s="51">
        <v>4.1908088602794429E-2</v>
      </c>
      <c r="AK3760" s="51">
        <v>118.18774533958434</v>
      </c>
      <c r="AL3760" s="51">
        <v>70.169456457981525</v>
      </c>
      <c r="AM3760" s="51">
        <v>166.20603422118717</v>
      </c>
    </row>
    <row r="3761" spans="1:39">
      <c r="A3761" t="s">
        <v>7665</v>
      </c>
      <c r="B3761">
        <v>8</v>
      </c>
      <c r="C3761" t="s">
        <v>7666</v>
      </c>
      <c r="D3761" t="s">
        <v>6153</v>
      </c>
      <c r="E3761" t="s">
        <v>137</v>
      </c>
      <c r="F3761" t="s">
        <v>138</v>
      </c>
      <c r="G3761" t="s">
        <v>139</v>
      </c>
      <c r="H3761" t="s">
        <v>140</v>
      </c>
      <c r="I3761" t="s">
        <v>10</v>
      </c>
      <c r="J3761" t="s">
        <v>6154</v>
      </c>
      <c r="K3761">
        <v>48</v>
      </c>
      <c r="L3761">
        <v>16204631</v>
      </c>
      <c r="M3761" t="s">
        <v>2145</v>
      </c>
      <c r="N3761">
        <v>757</v>
      </c>
      <c r="O3761">
        <v>4491923.7131999964</v>
      </c>
      <c r="P3761" s="49" t="s">
        <v>33</v>
      </c>
      <c r="Q3761" s="49">
        <v>7360445</v>
      </c>
      <c r="R3761" s="49">
        <v>32.510452999999998</v>
      </c>
      <c r="S3761" s="49">
        <v>52.540310169999998</v>
      </c>
      <c r="T3761" s="49">
        <v>26.195472578768484</v>
      </c>
      <c r="U3761" s="49" t="s">
        <v>2146</v>
      </c>
      <c r="V3761" s="49">
        <v>0.40628822170719731</v>
      </c>
      <c r="W3761" s="49">
        <v>1.4636172159581</v>
      </c>
      <c r="X3761" s="49">
        <v>2.8030328200558698</v>
      </c>
      <c r="Y3761" s="49">
        <v>43.290577316265697</v>
      </c>
      <c r="Z3761" s="49">
        <v>0.42787999999999998</v>
      </c>
      <c r="AA3761" s="49">
        <v>144.40234570000001</v>
      </c>
      <c r="AB3761" s="49">
        <v>1.7927415840000001</v>
      </c>
      <c r="AC3761" s="51">
        <v>0.62276563761027282</v>
      </c>
      <c r="AD3761" s="53">
        <v>73604.45</v>
      </c>
      <c r="AE3761" s="51">
        <v>61.027882325049596</v>
      </c>
      <c r="AF3761" s="51">
        <v>161.77710306782885</v>
      </c>
      <c r="AG3761" s="51">
        <v>30.585215251227581</v>
      </c>
      <c r="AH3761" s="51">
        <v>0.17276266159827589</v>
      </c>
      <c r="AI3761" s="51">
        <v>0.18905775088829482</v>
      </c>
      <c r="AJ3761" s="51">
        <v>4.1908088602794429E-2</v>
      </c>
      <c r="AK3761" s="51">
        <v>118.17425452488283</v>
      </c>
      <c r="AL3761" s="51">
        <v>70.161446802394465</v>
      </c>
      <c r="AM3761" s="51">
        <v>166.18706224737122</v>
      </c>
    </row>
    <row r="3762" spans="1:39">
      <c r="A3762" t="s">
        <v>7667</v>
      </c>
      <c r="B3762">
        <v>8</v>
      </c>
      <c r="C3762" t="s">
        <v>7668</v>
      </c>
      <c r="D3762" t="s">
        <v>6153</v>
      </c>
      <c r="E3762" t="s">
        <v>137</v>
      </c>
      <c r="F3762" t="s">
        <v>138</v>
      </c>
      <c r="G3762" t="s">
        <v>139</v>
      </c>
      <c r="H3762" t="s">
        <v>140</v>
      </c>
      <c r="I3762" t="s">
        <v>10</v>
      </c>
      <c r="J3762" t="s">
        <v>6154</v>
      </c>
      <c r="K3762">
        <v>48</v>
      </c>
      <c r="L3762">
        <v>16204631</v>
      </c>
      <c r="M3762" t="s">
        <v>2145</v>
      </c>
      <c r="N3762">
        <v>758</v>
      </c>
      <c r="O3762">
        <v>4497865.4112333301</v>
      </c>
      <c r="P3762" s="49" t="s">
        <v>33</v>
      </c>
      <c r="Q3762" s="49">
        <v>7360445</v>
      </c>
      <c r="R3762" s="49">
        <v>32.510452999999998</v>
      </c>
      <c r="S3762" s="49">
        <v>52.540310169999998</v>
      </c>
      <c r="T3762" s="49">
        <v>26.195472578768484</v>
      </c>
      <c r="U3762" s="49" t="s">
        <v>2146</v>
      </c>
      <c r="V3762" s="49">
        <v>0.40628822170719731</v>
      </c>
      <c r="W3762" s="49">
        <v>1.4636172159581</v>
      </c>
      <c r="X3762" s="49">
        <v>2.8030328200558698</v>
      </c>
      <c r="Y3762" s="49">
        <v>43.290577316265697</v>
      </c>
      <c r="Z3762" s="49">
        <v>0.42787999999999998</v>
      </c>
      <c r="AA3762" s="49">
        <v>144.40234570000001</v>
      </c>
      <c r="AB3762" s="49">
        <v>1.7927415840000001</v>
      </c>
      <c r="AC3762" s="51">
        <v>0.62276563761027282</v>
      </c>
      <c r="AD3762" s="53">
        <v>73604.45</v>
      </c>
      <c r="AE3762" s="51">
        <v>61.108607037119768</v>
      </c>
      <c r="AF3762" s="51">
        <v>161.9910939449027</v>
      </c>
      <c r="AG3762" s="51">
        <v>30.62211624176858</v>
      </c>
      <c r="AH3762" s="51">
        <v>0.17244188652147083</v>
      </c>
      <c r="AI3762" s="51">
        <v>0.18903580126561736</v>
      </c>
      <c r="AJ3762" s="51">
        <v>4.1908088602794429E-2</v>
      </c>
      <c r="AK3762" s="51">
        <v>118.16053448280667</v>
      </c>
      <c r="AL3762" s="51">
        <v>70.153301051815177</v>
      </c>
      <c r="AM3762" s="51">
        <v>166.16776791379817</v>
      </c>
    </row>
    <row r="3763" spans="1:39">
      <c r="A3763" t="s">
        <v>7669</v>
      </c>
      <c r="B3763">
        <v>8</v>
      </c>
      <c r="C3763" t="s">
        <v>7670</v>
      </c>
      <c r="D3763" t="s">
        <v>6153</v>
      </c>
      <c r="E3763" t="s">
        <v>137</v>
      </c>
      <c r="F3763" t="s">
        <v>138</v>
      </c>
      <c r="G3763" t="s">
        <v>139</v>
      </c>
      <c r="H3763" t="s">
        <v>140</v>
      </c>
      <c r="I3763" t="s">
        <v>10</v>
      </c>
      <c r="J3763" t="s">
        <v>6154</v>
      </c>
      <c r="K3763">
        <v>48</v>
      </c>
      <c r="L3763">
        <v>16204631</v>
      </c>
      <c r="M3763" t="s">
        <v>2145</v>
      </c>
      <c r="N3763">
        <v>759</v>
      </c>
      <c r="O3763">
        <v>4503807.1092666639</v>
      </c>
      <c r="P3763" s="49" t="s">
        <v>33</v>
      </c>
      <c r="Q3763" s="49">
        <v>7360445</v>
      </c>
      <c r="R3763" s="49">
        <v>32.510452999999998</v>
      </c>
      <c r="S3763" s="49">
        <v>52.540310169999998</v>
      </c>
      <c r="T3763" s="49">
        <v>26.195472578768484</v>
      </c>
      <c r="U3763" s="49" t="s">
        <v>2146</v>
      </c>
      <c r="V3763" s="49">
        <v>0.40628822170719731</v>
      </c>
      <c r="W3763" s="49">
        <v>1.4636172159581</v>
      </c>
      <c r="X3763" s="49">
        <v>2.8030328200558698</v>
      </c>
      <c r="Y3763" s="49">
        <v>43.290577316265697</v>
      </c>
      <c r="Z3763" s="49">
        <v>0.42787999999999998</v>
      </c>
      <c r="AA3763" s="49">
        <v>144.40234570000001</v>
      </c>
      <c r="AB3763" s="49">
        <v>1.7927415840000001</v>
      </c>
      <c r="AC3763" s="51">
        <v>0.62276563761027282</v>
      </c>
      <c r="AD3763" s="53">
        <v>73604.45</v>
      </c>
      <c r="AE3763" s="51">
        <v>61.189331749189947</v>
      </c>
      <c r="AF3763" s="51">
        <v>162.20508482197658</v>
      </c>
      <c r="AG3763" s="51">
        <v>30.658948553538522</v>
      </c>
      <c r="AH3763" s="51">
        <v>0.17212094400279068</v>
      </c>
      <c r="AI3763" s="51">
        <v>0.1890134861504949</v>
      </c>
      <c r="AJ3763" s="51">
        <v>4.1908088602794429E-2</v>
      </c>
      <c r="AK3763" s="51">
        <v>118.14658598251063</v>
      </c>
      <c r="AL3763" s="51">
        <v>70.145019662899898</v>
      </c>
      <c r="AM3763" s="51">
        <v>166.14815230212139</v>
      </c>
    </row>
    <row r="3764" spans="1:39">
      <c r="A3764" t="s">
        <v>7671</v>
      </c>
      <c r="B3764">
        <v>8</v>
      </c>
      <c r="C3764" t="s">
        <v>7672</v>
      </c>
      <c r="D3764" t="s">
        <v>6153</v>
      </c>
      <c r="E3764" t="s">
        <v>137</v>
      </c>
      <c r="F3764" t="s">
        <v>138</v>
      </c>
      <c r="G3764" t="s">
        <v>139</v>
      </c>
      <c r="H3764" t="s">
        <v>140</v>
      </c>
      <c r="I3764" t="s">
        <v>10</v>
      </c>
      <c r="J3764" t="s">
        <v>6154</v>
      </c>
      <c r="K3764">
        <v>48</v>
      </c>
      <c r="L3764">
        <v>16204631</v>
      </c>
      <c r="M3764" t="s">
        <v>2145</v>
      </c>
      <c r="N3764">
        <v>760</v>
      </c>
      <c r="O3764">
        <v>4509748.8072999977</v>
      </c>
      <c r="P3764" s="49" t="s">
        <v>33</v>
      </c>
      <c r="Q3764" s="49">
        <v>7360445</v>
      </c>
      <c r="R3764" s="49">
        <v>32.510452999999998</v>
      </c>
      <c r="S3764" s="49">
        <v>52.540310169999998</v>
      </c>
      <c r="T3764" s="49">
        <v>26.195472578768484</v>
      </c>
      <c r="U3764" s="49" t="s">
        <v>2146</v>
      </c>
      <c r="V3764" s="49">
        <v>0.40628822170719731</v>
      </c>
      <c r="W3764" s="49">
        <v>1.4636172159581</v>
      </c>
      <c r="X3764" s="49">
        <v>2.8030328200558698</v>
      </c>
      <c r="Y3764" s="49">
        <v>43.290577316265697</v>
      </c>
      <c r="Z3764" s="49">
        <v>0.42787999999999998</v>
      </c>
      <c r="AA3764" s="49">
        <v>144.40234570000001</v>
      </c>
      <c r="AB3764" s="49">
        <v>1.7927415840000001</v>
      </c>
      <c r="AC3764" s="51">
        <v>0.62276563761027282</v>
      </c>
      <c r="AD3764" s="53">
        <v>73604.45</v>
      </c>
      <c r="AE3764" s="51">
        <v>61.270056461260126</v>
      </c>
      <c r="AF3764" s="51">
        <v>162.41907569905044</v>
      </c>
      <c r="AG3764" s="51">
        <v>30.695712151546452</v>
      </c>
      <c r="AH3764" s="51">
        <v>0.17179983796805404</v>
      </c>
      <c r="AI3764" s="51">
        <v>0.1889908067721254</v>
      </c>
      <c r="AJ3764" s="51">
        <v>4.1908088602794429E-2</v>
      </c>
      <c r="AK3764" s="51">
        <v>118.132409792329</v>
      </c>
      <c r="AL3764" s="51">
        <v>70.136603091817747</v>
      </c>
      <c r="AM3764" s="51">
        <v>166.12821649284027</v>
      </c>
    </row>
    <row r="3765" spans="1:39">
      <c r="A3765" t="s">
        <v>7673</v>
      </c>
      <c r="B3765">
        <v>8</v>
      </c>
      <c r="C3765" t="s">
        <v>7674</v>
      </c>
      <c r="D3765" t="s">
        <v>6153</v>
      </c>
      <c r="E3765" t="s">
        <v>137</v>
      </c>
      <c r="F3765" t="s">
        <v>138</v>
      </c>
      <c r="G3765" t="s">
        <v>139</v>
      </c>
      <c r="H3765" t="s">
        <v>140</v>
      </c>
      <c r="I3765" t="s">
        <v>10</v>
      </c>
      <c r="J3765" t="s">
        <v>6154</v>
      </c>
      <c r="K3765">
        <v>48</v>
      </c>
      <c r="L3765">
        <v>16204631</v>
      </c>
      <c r="M3765" t="s">
        <v>2145</v>
      </c>
      <c r="N3765">
        <v>761</v>
      </c>
      <c r="O3765">
        <v>4515690.5053333314</v>
      </c>
      <c r="P3765" s="49" t="s">
        <v>33</v>
      </c>
      <c r="Q3765" s="49">
        <v>7360445</v>
      </c>
      <c r="R3765" s="49">
        <v>32.510452999999998</v>
      </c>
      <c r="S3765" s="49">
        <v>52.540310169999998</v>
      </c>
      <c r="T3765" s="49">
        <v>26.195472578768484</v>
      </c>
      <c r="U3765" s="49" t="s">
        <v>2146</v>
      </c>
      <c r="V3765" s="49">
        <v>0.40628822170719731</v>
      </c>
      <c r="W3765" s="49">
        <v>1.4636172159581</v>
      </c>
      <c r="X3765" s="49">
        <v>2.8030328200558698</v>
      </c>
      <c r="Y3765" s="49">
        <v>43.290577316265697</v>
      </c>
      <c r="Z3765" s="49">
        <v>0.42787999999999998</v>
      </c>
      <c r="AA3765" s="49">
        <v>144.40234570000001</v>
      </c>
      <c r="AB3765" s="49">
        <v>1.7927415840000001</v>
      </c>
      <c r="AC3765" s="51">
        <v>0.62276563761027282</v>
      </c>
      <c r="AD3765" s="53">
        <v>73604.45</v>
      </c>
      <c r="AE3765" s="51">
        <v>61.350781173330304</v>
      </c>
      <c r="AF3765" s="51">
        <v>162.63306657612429</v>
      </c>
      <c r="AG3765" s="51">
        <v>30.732407001638922</v>
      </c>
      <c r="AH3765" s="51">
        <v>0.17147857233093886</v>
      </c>
      <c r="AI3765" s="51">
        <v>0.18896776435838702</v>
      </c>
      <c r="AJ3765" s="51">
        <v>4.1908088602794429E-2</v>
      </c>
      <c r="AK3765" s="51">
        <v>118.11800667977111</v>
      </c>
      <c r="AL3765" s="51">
        <v>70.128051794248051</v>
      </c>
      <c r="AM3765" s="51">
        <v>166.10796156529418</v>
      </c>
    </row>
    <row r="3766" spans="1:39">
      <c r="A3766" t="s">
        <v>7675</v>
      </c>
      <c r="B3766">
        <v>8</v>
      </c>
      <c r="C3766" t="s">
        <v>7676</v>
      </c>
      <c r="D3766" t="s">
        <v>6153</v>
      </c>
      <c r="E3766" t="s">
        <v>137</v>
      </c>
      <c r="F3766" t="s">
        <v>138</v>
      </c>
      <c r="G3766" t="s">
        <v>139</v>
      </c>
      <c r="H3766" t="s">
        <v>140</v>
      </c>
      <c r="I3766" t="s">
        <v>10</v>
      </c>
      <c r="J3766" t="s">
        <v>6154</v>
      </c>
      <c r="K3766">
        <v>48</v>
      </c>
      <c r="L3766">
        <v>16204631</v>
      </c>
      <c r="M3766" t="s">
        <v>2145</v>
      </c>
      <c r="N3766">
        <v>762</v>
      </c>
      <c r="O3766">
        <v>4521632.2033666652</v>
      </c>
      <c r="P3766" s="49" t="s">
        <v>33</v>
      </c>
      <c r="Q3766" s="49">
        <v>7360445</v>
      </c>
      <c r="R3766" s="49">
        <v>32.510452999999998</v>
      </c>
      <c r="S3766" s="49">
        <v>52.540310169999998</v>
      </c>
      <c r="T3766" s="49">
        <v>26.195472578768484</v>
      </c>
      <c r="U3766" s="49" t="s">
        <v>2146</v>
      </c>
      <c r="V3766" s="49">
        <v>0.40628822170719731</v>
      </c>
      <c r="W3766" s="49">
        <v>1.4636172159581</v>
      </c>
      <c r="X3766" s="49">
        <v>2.8030328200558698</v>
      </c>
      <c r="Y3766" s="49">
        <v>43.290577316265697</v>
      </c>
      <c r="Z3766" s="49">
        <v>0.42787999999999998</v>
      </c>
      <c r="AA3766" s="49">
        <v>144.40234570000001</v>
      </c>
      <c r="AB3766" s="49">
        <v>1.7927415840000001</v>
      </c>
      <c r="AC3766" s="51">
        <v>0.62276563761027282</v>
      </c>
      <c r="AD3766" s="53">
        <v>73604.45</v>
      </c>
      <c r="AE3766" s="51">
        <v>61.431505885400483</v>
      </c>
      <c r="AF3766" s="51">
        <v>162.84705745319818</v>
      </c>
      <c r="AG3766" s="51">
        <v>30.769033070497343</v>
      </c>
      <c r="AH3766" s="51">
        <v>0.17115715099282328</v>
      </c>
      <c r="AI3766" s="51">
        <v>0.18894436013583041</v>
      </c>
      <c r="AJ3766" s="51">
        <v>4.1908088602794429E-2</v>
      </c>
      <c r="AK3766" s="51">
        <v>118.10337741151648</v>
      </c>
      <c r="AL3766" s="51">
        <v>70.119366225377476</v>
      </c>
      <c r="AM3766" s="51">
        <v>166.08738859765549</v>
      </c>
    </row>
    <row r="3767" spans="1:39">
      <c r="A3767" t="s">
        <v>7677</v>
      </c>
      <c r="B3767">
        <v>8</v>
      </c>
      <c r="C3767" t="s">
        <v>7678</v>
      </c>
      <c r="D3767" t="s">
        <v>6153</v>
      </c>
      <c r="E3767" t="s">
        <v>137</v>
      </c>
      <c r="F3767" t="s">
        <v>138</v>
      </c>
      <c r="G3767" t="s">
        <v>139</v>
      </c>
      <c r="H3767" t="s">
        <v>140</v>
      </c>
      <c r="I3767" t="s">
        <v>10</v>
      </c>
      <c r="J3767" t="s">
        <v>6154</v>
      </c>
      <c r="K3767">
        <v>48</v>
      </c>
      <c r="L3767">
        <v>16204631</v>
      </c>
      <c r="M3767" t="s">
        <v>2145</v>
      </c>
      <c r="N3767">
        <v>763</v>
      </c>
      <c r="O3767">
        <v>4527573.9013999989</v>
      </c>
      <c r="P3767" s="49" t="s">
        <v>33</v>
      </c>
      <c r="Q3767" s="49">
        <v>7360445</v>
      </c>
      <c r="R3767" s="49">
        <v>32.510452999999998</v>
      </c>
      <c r="S3767" s="49">
        <v>52.540310169999998</v>
      </c>
      <c r="T3767" s="49">
        <v>26.195472578768484</v>
      </c>
      <c r="U3767" s="49" t="s">
        <v>2146</v>
      </c>
      <c r="V3767" s="49">
        <v>0.40628822170719731</v>
      </c>
      <c r="W3767" s="49">
        <v>1.4636172159581</v>
      </c>
      <c r="X3767" s="49">
        <v>2.8030328200558698</v>
      </c>
      <c r="Y3767" s="49">
        <v>43.290577316265697</v>
      </c>
      <c r="Z3767" s="49">
        <v>0.42787999999999998</v>
      </c>
      <c r="AA3767" s="49">
        <v>144.40234570000001</v>
      </c>
      <c r="AB3767" s="49">
        <v>1.7927415840000001</v>
      </c>
      <c r="AC3767" s="51">
        <v>0.62276563761027282</v>
      </c>
      <c r="AD3767" s="53">
        <v>73604.45</v>
      </c>
      <c r="AE3767" s="51">
        <v>61.512230597470655</v>
      </c>
      <c r="AF3767" s="51">
        <v>163.06104833027203</v>
      </c>
      <c r="AG3767" s="51">
        <v>30.805590325635382</v>
      </c>
      <c r="AH3767" s="51">
        <v>0.17083557784298403</v>
      </c>
      <c r="AI3767" s="51">
        <v>0.18892059532967181</v>
      </c>
      <c r="AJ3767" s="51">
        <v>4.1908088602794429E-2</v>
      </c>
      <c r="AK3767" s="51">
        <v>118.08852275341056</v>
      </c>
      <c r="AL3767" s="51">
        <v>70.110546839897481</v>
      </c>
      <c r="AM3767" s="51">
        <v>166.06649866692365</v>
      </c>
    </row>
    <row r="3768" spans="1:39">
      <c r="A3768" t="s">
        <v>7679</v>
      </c>
      <c r="B3768">
        <v>8</v>
      </c>
      <c r="C3768" t="s">
        <v>7680</v>
      </c>
      <c r="D3768" t="s">
        <v>6153</v>
      </c>
      <c r="E3768" t="s">
        <v>137</v>
      </c>
      <c r="F3768" t="s">
        <v>138</v>
      </c>
      <c r="G3768" t="s">
        <v>139</v>
      </c>
      <c r="H3768" t="s">
        <v>140</v>
      </c>
      <c r="I3768" t="s">
        <v>10</v>
      </c>
      <c r="J3768" t="s">
        <v>6154</v>
      </c>
      <c r="K3768">
        <v>48</v>
      </c>
      <c r="L3768">
        <v>16204631</v>
      </c>
      <c r="M3768" t="s">
        <v>2145</v>
      </c>
      <c r="N3768">
        <v>764</v>
      </c>
      <c r="O3768">
        <v>4533515.5994333327</v>
      </c>
      <c r="P3768" s="49" t="s">
        <v>33</v>
      </c>
      <c r="Q3768" s="49">
        <v>7360445</v>
      </c>
      <c r="R3768" s="49">
        <v>32.510452999999998</v>
      </c>
      <c r="S3768" s="49">
        <v>52.540310169999998</v>
      </c>
      <c r="T3768" s="49">
        <v>26.195472578768484</v>
      </c>
      <c r="U3768" s="49" t="s">
        <v>2146</v>
      </c>
      <c r="V3768" s="49">
        <v>0.40628822170719731</v>
      </c>
      <c r="W3768" s="49">
        <v>1.4636172159581</v>
      </c>
      <c r="X3768" s="49">
        <v>2.8030328200558698</v>
      </c>
      <c r="Y3768" s="49">
        <v>43.290577316265697</v>
      </c>
      <c r="Z3768" s="49">
        <v>0.42787999999999998</v>
      </c>
      <c r="AA3768" s="49">
        <v>144.40234570000001</v>
      </c>
      <c r="AB3768" s="49">
        <v>1.7927415840000001</v>
      </c>
      <c r="AC3768" s="51">
        <v>0.62276563761027282</v>
      </c>
      <c r="AD3768" s="53">
        <v>73604.45</v>
      </c>
      <c r="AE3768" s="51">
        <v>61.592955309540834</v>
      </c>
      <c r="AF3768" s="51">
        <v>163.27503920734588</v>
      </c>
      <c r="AG3768" s="51">
        <v>30.84207873539637</v>
      </c>
      <c r="AH3768" s="51">
        <v>0.17051385675845854</v>
      </c>
      <c r="AI3768" s="51">
        <v>0.18889647116378558</v>
      </c>
      <c r="AJ3768" s="51">
        <v>4.1908088602794429E-2</v>
      </c>
      <c r="AK3768" s="51">
        <v>118.07344347045999</v>
      </c>
      <c r="AL3768" s="51">
        <v>70.10159409200152</v>
      </c>
      <c r="AM3768" s="51">
        <v>166.04529284891848</v>
      </c>
    </row>
    <row r="3769" spans="1:39">
      <c r="A3769" t="s">
        <v>7681</v>
      </c>
      <c r="B3769">
        <v>8</v>
      </c>
      <c r="C3769" t="s">
        <v>7682</v>
      </c>
      <c r="D3769" t="s">
        <v>6153</v>
      </c>
      <c r="E3769" t="s">
        <v>137</v>
      </c>
      <c r="F3769" t="s">
        <v>138</v>
      </c>
      <c r="G3769" t="s">
        <v>139</v>
      </c>
      <c r="H3769" t="s">
        <v>140</v>
      </c>
      <c r="I3769" t="s">
        <v>10</v>
      </c>
      <c r="J3769" t="s">
        <v>6154</v>
      </c>
      <c r="K3769">
        <v>48</v>
      </c>
      <c r="L3769">
        <v>16204631</v>
      </c>
      <c r="M3769" t="s">
        <v>2145</v>
      </c>
      <c r="N3769">
        <v>765</v>
      </c>
      <c r="O3769">
        <v>4539457.2974666664</v>
      </c>
      <c r="P3769" s="49" t="s">
        <v>33</v>
      </c>
      <c r="Q3769" s="49">
        <v>7360445</v>
      </c>
      <c r="R3769" s="49">
        <v>32.510452999999998</v>
      </c>
      <c r="S3769" s="49">
        <v>52.540310169999998</v>
      </c>
      <c r="T3769" s="49">
        <v>26.195472578768484</v>
      </c>
      <c r="U3769" s="49" t="s">
        <v>2146</v>
      </c>
      <c r="V3769" s="49">
        <v>0.40628822170719731</v>
      </c>
      <c r="W3769" s="49">
        <v>1.4636172159581</v>
      </c>
      <c r="X3769" s="49">
        <v>2.8030328200558698</v>
      </c>
      <c r="Y3769" s="49">
        <v>43.290577316265697</v>
      </c>
      <c r="Z3769" s="49">
        <v>0.42787999999999998</v>
      </c>
      <c r="AA3769" s="49">
        <v>144.40234570000001</v>
      </c>
      <c r="AB3769" s="49">
        <v>1.7927415840000001</v>
      </c>
      <c r="AC3769" s="51">
        <v>0.62276563761027282</v>
      </c>
      <c r="AD3769" s="53">
        <v>73604.45</v>
      </c>
      <c r="AE3769" s="51">
        <v>61.673680021611013</v>
      </c>
      <c r="AF3769" s="51">
        <v>163.48903008441977</v>
      </c>
      <c r="AG3769" s="51">
        <v>30.878498268950661</v>
      </c>
      <c r="AH3769" s="51">
        <v>0.17019199160400048</v>
      </c>
      <c r="AI3769" s="51">
        <v>0.18887198886069684</v>
      </c>
      <c r="AJ3769" s="51">
        <v>4.1908088602794429E-2</v>
      </c>
      <c r="AK3769" s="51">
        <v>118.05814032682811</v>
      </c>
      <c r="AL3769" s="51">
        <v>70.092508435382356</v>
      </c>
      <c r="AM3769" s="51">
        <v>166.02377221827388</v>
      </c>
    </row>
    <row r="3770" spans="1:39">
      <c r="A3770" t="s">
        <v>7683</v>
      </c>
      <c r="B3770">
        <v>8</v>
      </c>
      <c r="C3770" t="s">
        <v>7684</v>
      </c>
      <c r="D3770" t="s">
        <v>6153</v>
      </c>
      <c r="E3770" t="s">
        <v>137</v>
      </c>
      <c r="F3770" t="s">
        <v>138</v>
      </c>
      <c r="G3770" t="s">
        <v>139</v>
      </c>
      <c r="H3770" t="s">
        <v>140</v>
      </c>
      <c r="I3770" t="s">
        <v>10</v>
      </c>
      <c r="J3770" t="s">
        <v>6154</v>
      </c>
      <c r="K3770">
        <v>48</v>
      </c>
      <c r="L3770">
        <v>16204631</v>
      </c>
      <c r="M3770" t="s">
        <v>2145</v>
      </c>
      <c r="N3770">
        <v>766</v>
      </c>
      <c r="O3770">
        <v>4545398.9955000002</v>
      </c>
      <c r="P3770" s="49" t="s">
        <v>33</v>
      </c>
      <c r="Q3770" s="49">
        <v>7360445</v>
      </c>
      <c r="R3770" s="49">
        <v>32.510452999999998</v>
      </c>
      <c r="S3770" s="49">
        <v>52.540310169999998</v>
      </c>
      <c r="T3770" s="49">
        <v>26.195472578768484</v>
      </c>
      <c r="U3770" s="49" t="s">
        <v>2146</v>
      </c>
      <c r="V3770" s="49">
        <v>0.40628822170719731</v>
      </c>
      <c r="W3770" s="49">
        <v>1.4636172159581</v>
      </c>
      <c r="X3770" s="49">
        <v>2.8030328200558698</v>
      </c>
      <c r="Y3770" s="49">
        <v>43.290577316265697</v>
      </c>
      <c r="Z3770" s="49">
        <v>0.42787999999999998</v>
      </c>
      <c r="AA3770" s="49">
        <v>144.40234570000001</v>
      </c>
      <c r="AB3770" s="49">
        <v>1.7927415840000001</v>
      </c>
      <c r="AC3770" s="51">
        <v>0.62276563761027282</v>
      </c>
      <c r="AD3770" s="53">
        <v>73604.45</v>
      </c>
      <c r="AE3770" s="51">
        <v>61.754404733681191</v>
      </c>
      <c r="AF3770" s="51">
        <v>163.70302096149362</v>
      </c>
      <c r="AG3770" s="51">
        <v>30.914848896293012</v>
      </c>
      <c r="AH3770" s="51">
        <v>0.16986998623219543</v>
      </c>
      <c r="AI3770" s="51">
        <v>0.18884714964157462</v>
      </c>
      <c r="AJ3770" s="51">
        <v>4.1908088602794429E-2</v>
      </c>
      <c r="AK3770" s="51">
        <v>118.04261408583055</v>
      </c>
      <c r="AL3770" s="51">
        <v>70.083290323229505</v>
      </c>
      <c r="AM3770" s="51">
        <v>166.00193784843162</v>
      </c>
    </row>
    <row r="3771" spans="1:39">
      <c r="A3771" t="s">
        <v>7685</v>
      </c>
      <c r="B3771">
        <v>8</v>
      </c>
      <c r="C3771" t="s">
        <v>7686</v>
      </c>
      <c r="D3771" t="s">
        <v>6153</v>
      </c>
      <c r="E3771" t="s">
        <v>137</v>
      </c>
      <c r="F3771" t="s">
        <v>138</v>
      </c>
      <c r="G3771" t="s">
        <v>139</v>
      </c>
      <c r="H3771" t="s">
        <v>140</v>
      </c>
      <c r="I3771" t="s">
        <v>10</v>
      </c>
      <c r="J3771" t="s">
        <v>6154</v>
      </c>
      <c r="K3771">
        <v>48</v>
      </c>
      <c r="L3771">
        <v>16204631</v>
      </c>
      <c r="M3771" t="s">
        <v>2145</v>
      </c>
      <c r="N3771">
        <v>767</v>
      </c>
      <c r="O3771">
        <v>4551340.6935333339</v>
      </c>
      <c r="P3771" s="49" t="s">
        <v>33</v>
      </c>
      <c r="Q3771" s="49">
        <v>7360445</v>
      </c>
      <c r="R3771" s="49">
        <v>32.510452999999998</v>
      </c>
      <c r="S3771" s="49">
        <v>52.540310169999998</v>
      </c>
      <c r="T3771" s="49">
        <v>26.195472578768484</v>
      </c>
      <c r="U3771" s="49" t="s">
        <v>2146</v>
      </c>
      <c r="V3771" s="49">
        <v>0.40628822170719731</v>
      </c>
      <c r="W3771" s="49">
        <v>1.4636172159581</v>
      </c>
      <c r="X3771" s="49">
        <v>2.8030328200558698</v>
      </c>
      <c r="Y3771" s="49">
        <v>43.290577316265697</v>
      </c>
      <c r="Z3771" s="49">
        <v>0.42787999999999998</v>
      </c>
      <c r="AA3771" s="49">
        <v>144.40234570000001</v>
      </c>
      <c r="AB3771" s="49">
        <v>1.7927415840000001</v>
      </c>
      <c r="AC3771" s="51">
        <v>0.62276563761027282</v>
      </c>
      <c r="AD3771" s="53">
        <v>73604.45</v>
      </c>
      <c r="AE3771" s="51">
        <v>61.835129445751363</v>
      </c>
      <c r="AF3771" s="51">
        <v>163.91701183856748</v>
      </c>
      <c r="AG3771" s="51">
        <v>30.951130588239966</v>
      </c>
      <c r="AH3771" s="51">
        <v>0.16954784448325758</v>
      </c>
      <c r="AI3771" s="51">
        <v>0.18882195472622434</v>
      </c>
      <c r="AJ3771" s="51">
        <v>4.1908088602794429E-2</v>
      </c>
      <c r="AK3771" s="51">
        <v>118.02686550993062</v>
      </c>
      <c r="AL3771" s="51">
        <v>70.073940208226361</v>
      </c>
      <c r="AM3771" s="51">
        <v>165.97979081163487</v>
      </c>
    </row>
    <row r="3772" spans="1:39">
      <c r="A3772" t="s">
        <v>7687</v>
      </c>
      <c r="B3772">
        <v>8</v>
      </c>
      <c r="C3772" t="s">
        <v>7688</v>
      </c>
      <c r="D3772" t="s">
        <v>6153</v>
      </c>
      <c r="E3772" t="s">
        <v>137</v>
      </c>
      <c r="F3772" t="s">
        <v>138</v>
      </c>
      <c r="G3772" t="s">
        <v>139</v>
      </c>
      <c r="H3772" t="s">
        <v>140</v>
      </c>
      <c r="I3772" t="s">
        <v>10</v>
      </c>
      <c r="J3772" t="s">
        <v>6154</v>
      </c>
      <c r="K3772">
        <v>48</v>
      </c>
      <c r="L3772">
        <v>16204631</v>
      </c>
      <c r="M3772" t="s">
        <v>2145</v>
      </c>
      <c r="N3772">
        <v>768</v>
      </c>
      <c r="O3772">
        <v>4557282.3915666677</v>
      </c>
      <c r="P3772" s="49" t="s">
        <v>33</v>
      </c>
      <c r="Q3772" s="49">
        <v>7360445</v>
      </c>
      <c r="R3772" s="49">
        <v>32.510452999999998</v>
      </c>
      <c r="S3772" s="49">
        <v>52.540310169999998</v>
      </c>
      <c r="T3772" s="49">
        <v>26.195472578768484</v>
      </c>
      <c r="U3772" s="49" t="s">
        <v>2146</v>
      </c>
      <c r="V3772" s="49">
        <v>0.40628822170719731</v>
      </c>
      <c r="W3772" s="49">
        <v>1.4636172159581</v>
      </c>
      <c r="X3772" s="49">
        <v>2.8030328200558698</v>
      </c>
      <c r="Y3772" s="49">
        <v>43.290577316265697</v>
      </c>
      <c r="Z3772" s="49">
        <v>0.42787999999999998</v>
      </c>
      <c r="AA3772" s="49">
        <v>144.40234570000001</v>
      </c>
      <c r="AB3772" s="49">
        <v>1.7927415840000001</v>
      </c>
      <c r="AC3772" s="51">
        <v>0.62276563761027282</v>
      </c>
      <c r="AD3772" s="53">
        <v>73604.45</v>
      </c>
      <c r="AE3772" s="51">
        <v>61.915854157821542</v>
      </c>
      <c r="AF3772" s="51">
        <v>164.13100271564133</v>
      </c>
      <c r="AG3772" s="51">
        <v>30.987343316427229</v>
      </c>
      <c r="AH3772" s="51">
        <v>0.16922557018523907</v>
      </c>
      <c r="AI3772" s="51">
        <v>0.18879640533308092</v>
      </c>
      <c r="AJ3772" s="51">
        <v>4.1908088602794429E-2</v>
      </c>
      <c r="AK3772" s="51">
        <v>118.01089536073492</v>
      </c>
      <c r="AL3772" s="51">
        <v>70.064458542547797</v>
      </c>
      <c r="AM3772" s="51">
        <v>165.95733217892209</v>
      </c>
    </row>
    <row r="3773" spans="1:39">
      <c r="A3773" t="s">
        <v>7689</v>
      </c>
      <c r="B3773">
        <v>8</v>
      </c>
      <c r="C3773" t="s">
        <v>7690</v>
      </c>
      <c r="D3773" t="s">
        <v>6153</v>
      </c>
      <c r="E3773" t="s">
        <v>137</v>
      </c>
      <c r="F3773" t="s">
        <v>138</v>
      </c>
      <c r="G3773" t="s">
        <v>139</v>
      </c>
      <c r="H3773" t="s">
        <v>140</v>
      </c>
      <c r="I3773" t="s">
        <v>10</v>
      </c>
      <c r="J3773" t="s">
        <v>6154</v>
      </c>
      <c r="K3773">
        <v>48</v>
      </c>
      <c r="L3773">
        <v>16204631</v>
      </c>
      <c r="M3773" t="s">
        <v>2145</v>
      </c>
      <c r="N3773">
        <v>769</v>
      </c>
      <c r="O3773">
        <v>4563224.0896000015</v>
      </c>
      <c r="P3773" s="49" t="s">
        <v>33</v>
      </c>
      <c r="Q3773" s="49">
        <v>7360445</v>
      </c>
      <c r="R3773" s="49">
        <v>32.510452999999998</v>
      </c>
      <c r="S3773" s="49">
        <v>52.540310169999998</v>
      </c>
      <c r="T3773" s="49">
        <v>26.195472578768484</v>
      </c>
      <c r="U3773" s="49" t="s">
        <v>2146</v>
      </c>
      <c r="V3773" s="49">
        <v>0.40628822170719731</v>
      </c>
      <c r="W3773" s="49">
        <v>1.4636172159581</v>
      </c>
      <c r="X3773" s="49">
        <v>2.8030328200558698</v>
      </c>
      <c r="Y3773" s="49">
        <v>43.290577316265697</v>
      </c>
      <c r="Z3773" s="49">
        <v>0.42787999999999998</v>
      </c>
      <c r="AA3773" s="49">
        <v>144.40234570000001</v>
      </c>
      <c r="AB3773" s="49">
        <v>1.7927415840000001</v>
      </c>
      <c r="AC3773" s="51">
        <v>0.62276563761027282</v>
      </c>
      <c r="AD3773" s="53">
        <v>73604.45</v>
      </c>
      <c r="AE3773" s="51">
        <v>61.996578869891721</v>
      </c>
      <c r="AF3773" s="51">
        <v>164.34499359271521</v>
      </c>
      <c r="AG3773" s="51">
        <v>31.023487053307026</v>
      </c>
      <c r="AH3773" s="51">
        <v>0.168903167153795</v>
      </c>
      <c r="AI3773" s="51">
        <v>0.18877050267920165</v>
      </c>
      <c r="AJ3773" s="51">
        <v>4.1908088602794429E-2</v>
      </c>
      <c r="AK3773" s="51">
        <v>117.99470439898901</v>
      </c>
      <c r="AL3773" s="51">
        <v>70.054845777857366</v>
      </c>
      <c r="AM3773" s="51">
        <v>165.93456302012069</v>
      </c>
    </row>
    <row r="3774" spans="1:39">
      <c r="A3774" t="s">
        <v>7691</v>
      </c>
      <c r="B3774">
        <v>8</v>
      </c>
      <c r="C3774" t="s">
        <v>7692</v>
      </c>
      <c r="D3774" t="s">
        <v>6153</v>
      </c>
      <c r="E3774" t="s">
        <v>137</v>
      </c>
      <c r="F3774" t="s">
        <v>138</v>
      </c>
      <c r="G3774" t="s">
        <v>139</v>
      </c>
      <c r="H3774" t="s">
        <v>140</v>
      </c>
      <c r="I3774" t="s">
        <v>10</v>
      </c>
      <c r="J3774" t="s">
        <v>6154</v>
      </c>
      <c r="K3774">
        <v>48</v>
      </c>
      <c r="L3774">
        <v>16204631</v>
      </c>
      <c r="M3774" t="s">
        <v>2145</v>
      </c>
      <c r="N3774">
        <v>770</v>
      </c>
      <c r="O3774">
        <v>4569165.7876333352</v>
      </c>
      <c r="P3774" s="49" t="s">
        <v>33</v>
      </c>
      <c r="Q3774" s="49">
        <v>7360445</v>
      </c>
      <c r="R3774" s="49">
        <v>32.510452999999998</v>
      </c>
      <c r="S3774" s="49">
        <v>52.540310169999998</v>
      </c>
      <c r="T3774" s="49">
        <v>26.195472578768484</v>
      </c>
      <c r="U3774" s="49" t="s">
        <v>2146</v>
      </c>
      <c r="V3774" s="49">
        <v>0.40628822170719731</v>
      </c>
      <c r="W3774" s="49">
        <v>1.4636172159581</v>
      </c>
      <c r="X3774" s="49">
        <v>2.8030328200558698</v>
      </c>
      <c r="Y3774" s="49">
        <v>43.290577316265697</v>
      </c>
      <c r="Z3774" s="49">
        <v>0.42787999999999998</v>
      </c>
      <c r="AA3774" s="49">
        <v>144.40234570000001</v>
      </c>
      <c r="AB3774" s="49">
        <v>1.7927415840000001</v>
      </c>
      <c r="AC3774" s="51">
        <v>0.62276563761027282</v>
      </c>
      <c r="AD3774" s="53">
        <v>73604.45</v>
      </c>
      <c r="AE3774" s="51">
        <v>62.0773035819619</v>
      </c>
      <c r="AF3774" s="51">
        <v>164.55898446978907</v>
      </c>
      <c r="AG3774" s="51">
        <v>31.059561772145464</v>
      </c>
      <c r="AH3774" s="51">
        <v>0.16858063919233482</v>
      </c>
      <c r="AI3774" s="51">
        <v>0.18874424798025904</v>
      </c>
      <c r="AJ3774" s="51">
        <v>4.1908088602794429E-2</v>
      </c>
      <c r="AK3774" s="51">
        <v>117.97829338457285</v>
      </c>
      <c r="AL3774" s="51">
        <v>70.045102365304743</v>
      </c>
      <c r="AM3774" s="51">
        <v>165.91148440384097</v>
      </c>
    </row>
    <row r="3775" spans="1:39">
      <c r="A3775" t="s">
        <v>7693</v>
      </c>
      <c r="B3775">
        <v>8</v>
      </c>
      <c r="C3775" t="s">
        <v>7694</v>
      </c>
      <c r="D3775" t="s">
        <v>6153</v>
      </c>
      <c r="E3775" t="s">
        <v>137</v>
      </c>
      <c r="F3775" t="s">
        <v>138</v>
      </c>
      <c r="G3775" t="s">
        <v>139</v>
      </c>
      <c r="H3775" t="s">
        <v>140</v>
      </c>
      <c r="I3775" t="s">
        <v>10</v>
      </c>
      <c r="J3775" t="s">
        <v>6154</v>
      </c>
      <c r="K3775">
        <v>48</v>
      </c>
      <c r="L3775">
        <v>16204631</v>
      </c>
      <c r="M3775" t="s">
        <v>2145</v>
      </c>
      <c r="N3775">
        <v>771</v>
      </c>
      <c r="O3775">
        <v>4575107.485666669</v>
      </c>
      <c r="P3775" s="49" t="s">
        <v>33</v>
      </c>
      <c r="Q3775" s="49">
        <v>7360445</v>
      </c>
      <c r="R3775" s="49">
        <v>32.510452999999998</v>
      </c>
      <c r="S3775" s="49">
        <v>52.540310169999998</v>
      </c>
      <c r="T3775" s="49">
        <v>26.195472578768484</v>
      </c>
      <c r="U3775" s="49" t="s">
        <v>2146</v>
      </c>
      <c r="V3775" s="49">
        <v>0.40628822170719731</v>
      </c>
      <c r="W3775" s="49">
        <v>1.4636172159581</v>
      </c>
      <c r="X3775" s="49">
        <v>2.8030328200558698</v>
      </c>
      <c r="Y3775" s="49">
        <v>43.290577316265697</v>
      </c>
      <c r="Z3775" s="49">
        <v>0.42787999999999998</v>
      </c>
      <c r="AA3775" s="49">
        <v>144.40234570000001</v>
      </c>
      <c r="AB3775" s="49">
        <v>1.7927415840000001</v>
      </c>
      <c r="AC3775" s="51">
        <v>0.62276563761027282</v>
      </c>
      <c r="AD3775" s="53">
        <v>73604.45</v>
      </c>
      <c r="AE3775" s="51">
        <v>62.158028294032071</v>
      </c>
      <c r="AF3775" s="51">
        <v>164.77297534686292</v>
      </c>
      <c r="AG3775" s="51">
        <v>31.095567447019913</v>
      </c>
      <c r="AH3775" s="51">
        <v>0.16825799009189757</v>
      </c>
      <c r="AI3775" s="51">
        <v>0.18871764245053391</v>
      </c>
      <c r="AJ3775" s="51">
        <v>4.1908088602794429E-2</v>
      </c>
      <c r="AK3775" s="51">
        <v>117.96166307649642</v>
      </c>
      <c r="AL3775" s="51">
        <v>70.035228755523136</v>
      </c>
      <c r="AM3775" s="51">
        <v>165.88809739746972</v>
      </c>
    </row>
    <row r="3776" spans="1:39">
      <c r="A3776" t="s">
        <v>7695</v>
      </c>
      <c r="B3776">
        <v>8</v>
      </c>
      <c r="C3776" t="s">
        <v>7696</v>
      </c>
      <c r="D3776" t="s">
        <v>6153</v>
      </c>
      <c r="E3776" t="s">
        <v>137</v>
      </c>
      <c r="F3776" t="s">
        <v>138</v>
      </c>
      <c r="G3776" t="s">
        <v>139</v>
      </c>
      <c r="H3776" t="s">
        <v>140</v>
      </c>
      <c r="I3776" t="s">
        <v>10</v>
      </c>
      <c r="J3776" t="s">
        <v>6154</v>
      </c>
      <c r="K3776">
        <v>48</v>
      </c>
      <c r="L3776">
        <v>16204631</v>
      </c>
      <c r="M3776" t="s">
        <v>2145</v>
      </c>
      <c r="N3776">
        <v>772</v>
      </c>
      <c r="O3776">
        <v>4581049.1837000027</v>
      </c>
      <c r="P3776" s="49" t="s">
        <v>33</v>
      </c>
      <c r="Q3776" s="49">
        <v>7360445</v>
      </c>
      <c r="R3776" s="49">
        <v>32.510452999999998</v>
      </c>
      <c r="S3776" s="49">
        <v>52.540310169999998</v>
      </c>
      <c r="T3776" s="49">
        <v>26.195472578768484</v>
      </c>
      <c r="U3776" s="49" t="s">
        <v>2146</v>
      </c>
      <c r="V3776" s="49">
        <v>0.40628822170719731</v>
      </c>
      <c r="W3776" s="49">
        <v>1.4636172159581</v>
      </c>
      <c r="X3776" s="49">
        <v>2.8030328200558698</v>
      </c>
      <c r="Y3776" s="49">
        <v>43.290577316265697</v>
      </c>
      <c r="Z3776" s="49">
        <v>0.42787999999999998</v>
      </c>
      <c r="AA3776" s="49">
        <v>144.40234570000001</v>
      </c>
      <c r="AB3776" s="49">
        <v>1.7927415840000001</v>
      </c>
      <c r="AC3776" s="51">
        <v>0.62276563761027282</v>
      </c>
      <c r="AD3776" s="53">
        <v>73604.45</v>
      </c>
      <c r="AE3776" s="51">
        <v>62.23875300610225</v>
      </c>
      <c r="AF3776" s="51">
        <v>164.9869662239368</v>
      </c>
      <c r="AG3776" s="51">
        <v>31.131504052816332</v>
      </c>
      <c r="AH3776" s="51">
        <v>0.16793522363110489</v>
      </c>
      <c r="AI3776" s="51">
        <v>0.18869068730290817</v>
      </c>
      <c r="AJ3776" s="51">
        <v>4.1908088602794429E-2</v>
      </c>
      <c r="AK3776" s="51">
        <v>117.9448142328954</v>
      </c>
      <c r="AL3776" s="51">
        <v>70.025225398626588</v>
      </c>
      <c r="AM3776" s="51">
        <v>165.8644030671642</v>
      </c>
    </row>
    <row r="3777" spans="1:39">
      <c r="A3777" t="s">
        <v>7697</v>
      </c>
      <c r="B3777">
        <v>8</v>
      </c>
      <c r="C3777" t="s">
        <v>7698</v>
      </c>
      <c r="D3777" t="s">
        <v>6153</v>
      </c>
      <c r="E3777" t="s">
        <v>137</v>
      </c>
      <c r="F3777" t="s">
        <v>138</v>
      </c>
      <c r="G3777" t="s">
        <v>139</v>
      </c>
      <c r="H3777" t="s">
        <v>140</v>
      </c>
      <c r="I3777" t="s">
        <v>10</v>
      </c>
      <c r="J3777" t="s">
        <v>6154</v>
      </c>
      <c r="K3777">
        <v>48</v>
      </c>
      <c r="L3777">
        <v>16204631</v>
      </c>
      <c r="M3777" t="s">
        <v>2145</v>
      </c>
      <c r="N3777">
        <v>773</v>
      </c>
      <c r="O3777">
        <v>4586990.8817333365</v>
      </c>
      <c r="P3777" s="49" t="s">
        <v>33</v>
      </c>
      <c r="Q3777" s="49">
        <v>7360445</v>
      </c>
      <c r="R3777" s="49">
        <v>32.510452999999998</v>
      </c>
      <c r="S3777" s="49">
        <v>52.540310169999998</v>
      </c>
      <c r="T3777" s="49">
        <v>26.195472578768484</v>
      </c>
      <c r="U3777" s="49" t="s">
        <v>2146</v>
      </c>
      <c r="V3777" s="49">
        <v>0.40628822170719731</v>
      </c>
      <c r="W3777" s="49">
        <v>1.4636172159581</v>
      </c>
      <c r="X3777" s="49">
        <v>2.8030328200558698</v>
      </c>
      <c r="Y3777" s="49">
        <v>43.290577316265697</v>
      </c>
      <c r="Z3777" s="49">
        <v>0.42787999999999998</v>
      </c>
      <c r="AA3777" s="49">
        <v>144.40234570000001</v>
      </c>
      <c r="AB3777" s="49">
        <v>1.7927415840000001</v>
      </c>
      <c r="AC3777" s="51">
        <v>0.62276563761027282</v>
      </c>
      <c r="AD3777" s="53">
        <v>73604.45</v>
      </c>
      <c r="AE3777" s="51">
        <v>62.319477718172429</v>
      </c>
      <c r="AF3777" s="51">
        <v>165.20095710101066</v>
      </c>
      <c r="AG3777" s="51">
        <v>31.16737156522667</v>
      </c>
      <c r="AH3777" s="51">
        <v>0.16761234357649232</v>
      </c>
      <c r="AI3777" s="51">
        <v>0.18866338374885841</v>
      </c>
      <c r="AJ3777" s="51">
        <v>4.1908088602794429E-2</v>
      </c>
      <c r="AK3777" s="51">
        <v>117.92774761102694</v>
      </c>
      <c r="AL3777" s="51">
        <v>70.015092744207621</v>
      </c>
      <c r="AM3777" s="51">
        <v>165.84040247784628</v>
      </c>
    </row>
    <row r="3778" spans="1:39">
      <c r="A3778" t="s">
        <v>7699</v>
      </c>
      <c r="B3778">
        <v>8</v>
      </c>
      <c r="C3778" t="s">
        <v>7700</v>
      </c>
      <c r="D3778" t="s">
        <v>6153</v>
      </c>
      <c r="E3778" t="s">
        <v>137</v>
      </c>
      <c r="F3778" t="s">
        <v>138</v>
      </c>
      <c r="G3778" t="s">
        <v>139</v>
      </c>
      <c r="H3778" t="s">
        <v>140</v>
      </c>
      <c r="I3778" t="s">
        <v>10</v>
      </c>
      <c r="J3778" t="s">
        <v>6154</v>
      </c>
      <c r="K3778">
        <v>48</v>
      </c>
      <c r="L3778">
        <v>16204631</v>
      </c>
      <c r="M3778" t="s">
        <v>2145</v>
      </c>
      <c r="N3778">
        <v>774</v>
      </c>
      <c r="O3778">
        <v>4592932.5797666702</v>
      </c>
      <c r="P3778" s="49" t="s">
        <v>33</v>
      </c>
      <c r="Q3778" s="49">
        <v>7360445</v>
      </c>
      <c r="R3778" s="49">
        <v>32.510452999999998</v>
      </c>
      <c r="S3778" s="49">
        <v>52.540310169999998</v>
      </c>
      <c r="T3778" s="49">
        <v>26.195472578768484</v>
      </c>
      <c r="U3778" s="49" t="s">
        <v>2146</v>
      </c>
      <c r="V3778" s="49">
        <v>0.40628822170719731</v>
      </c>
      <c r="W3778" s="49">
        <v>1.4636172159581</v>
      </c>
      <c r="X3778" s="49">
        <v>2.8030328200558698</v>
      </c>
      <c r="Y3778" s="49">
        <v>43.290577316265697</v>
      </c>
      <c r="Z3778" s="49">
        <v>0.42787999999999998</v>
      </c>
      <c r="AA3778" s="49">
        <v>144.40234570000001</v>
      </c>
      <c r="AB3778" s="49">
        <v>1.7927415840000001</v>
      </c>
      <c r="AC3778" s="51">
        <v>0.62276563761027282</v>
      </c>
      <c r="AD3778" s="53">
        <v>73604.45</v>
      </c>
      <c r="AE3778" s="51">
        <v>62.400202430242608</v>
      </c>
      <c r="AF3778" s="51">
        <v>165.41494797808451</v>
      </c>
      <c r="AG3778" s="51">
        <v>31.203169960746195</v>
      </c>
      <c r="AH3778" s="51">
        <v>0.16728935368197692</v>
      </c>
      <c r="AI3778" s="51">
        <v>0.18863573299844846</v>
      </c>
      <c r="AJ3778" s="51">
        <v>4.1908088602794429E-2</v>
      </c>
      <c r="AK3778" s="51">
        <v>117.9104639672652</v>
      </c>
      <c r="AL3778" s="51">
        <v>70.004831241334458</v>
      </c>
      <c r="AM3778" s="51">
        <v>165.81609669319596</v>
      </c>
    </row>
    <row r="3779" spans="1:39">
      <c r="A3779" t="s">
        <v>7701</v>
      </c>
      <c r="B3779">
        <v>8</v>
      </c>
      <c r="C3779" t="s">
        <v>7702</v>
      </c>
      <c r="D3779" t="s">
        <v>6153</v>
      </c>
      <c r="E3779" t="s">
        <v>137</v>
      </c>
      <c r="F3779" t="s">
        <v>138</v>
      </c>
      <c r="G3779" t="s">
        <v>139</v>
      </c>
      <c r="H3779" t="s">
        <v>140</v>
      </c>
      <c r="I3779" t="s">
        <v>10</v>
      </c>
      <c r="J3779" t="s">
        <v>6154</v>
      </c>
      <c r="K3779">
        <v>48</v>
      </c>
      <c r="L3779">
        <v>16204631</v>
      </c>
      <c r="M3779" t="s">
        <v>2145</v>
      </c>
      <c r="N3779">
        <v>775</v>
      </c>
      <c r="O3779">
        <v>4598874.277800004</v>
      </c>
      <c r="P3779" s="49" t="s">
        <v>33</v>
      </c>
      <c r="Q3779" s="49">
        <v>7360445</v>
      </c>
      <c r="R3779" s="49">
        <v>32.510452999999998</v>
      </c>
      <c r="S3779" s="49">
        <v>52.540310169999998</v>
      </c>
      <c r="T3779" s="49">
        <v>26.195472578768484</v>
      </c>
      <c r="U3779" s="49" t="s">
        <v>2146</v>
      </c>
      <c r="V3779" s="49">
        <v>0.40628822170719731</v>
      </c>
      <c r="W3779" s="49">
        <v>1.4636172159581</v>
      </c>
      <c r="X3779" s="49">
        <v>2.8030328200558698</v>
      </c>
      <c r="Y3779" s="49">
        <v>43.290577316265697</v>
      </c>
      <c r="Z3779" s="49">
        <v>0.42787999999999998</v>
      </c>
      <c r="AA3779" s="49">
        <v>144.40234570000001</v>
      </c>
      <c r="AB3779" s="49">
        <v>1.7927415840000001</v>
      </c>
      <c r="AC3779" s="51">
        <v>0.62276563761027282</v>
      </c>
      <c r="AD3779" s="53">
        <v>73604.45</v>
      </c>
      <c r="AE3779" s="51">
        <v>62.480927142312787</v>
      </c>
      <c r="AF3779" s="51">
        <v>165.6289388551584</v>
      </c>
      <c r="AG3779" s="51">
        <v>31.238899216670827</v>
      </c>
      <c r="AH3779" s="51">
        <v>0.16696625768909096</v>
      </c>
      <c r="AI3779" s="51">
        <v>0.18860773626032268</v>
      </c>
      <c r="AJ3779" s="51">
        <v>4.1908088602794429E-2</v>
      </c>
      <c r="AK3779" s="51">
        <v>117.89296405709702</v>
      </c>
      <c r="AL3779" s="51">
        <v>69.99444133854854</v>
      </c>
      <c r="AM3779" s="51">
        <v>165.79148677564552</v>
      </c>
    </row>
    <row r="3780" spans="1:39">
      <c r="A3780" t="s">
        <v>7703</v>
      </c>
      <c r="B3780">
        <v>8</v>
      </c>
      <c r="C3780" t="s">
        <v>7704</v>
      </c>
      <c r="D3780" t="s">
        <v>6153</v>
      </c>
      <c r="E3780" t="s">
        <v>137</v>
      </c>
      <c r="F3780" t="s">
        <v>138</v>
      </c>
      <c r="G3780" t="s">
        <v>139</v>
      </c>
      <c r="H3780" t="s">
        <v>140</v>
      </c>
      <c r="I3780" t="s">
        <v>10</v>
      </c>
      <c r="J3780" t="s">
        <v>6154</v>
      </c>
      <c r="K3780">
        <v>48</v>
      </c>
      <c r="L3780">
        <v>16204631</v>
      </c>
      <c r="M3780" t="s">
        <v>2145</v>
      </c>
      <c r="N3780">
        <v>776</v>
      </c>
      <c r="O3780">
        <v>4604815.9758333378</v>
      </c>
      <c r="P3780" s="49" t="s">
        <v>33</v>
      </c>
      <c r="Q3780" s="49">
        <v>7360445</v>
      </c>
      <c r="R3780" s="49">
        <v>32.510452999999998</v>
      </c>
      <c r="S3780" s="49">
        <v>52.540310169999998</v>
      </c>
      <c r="T3780" s="49">
        <v>26.195472578768484</v>
      </c>
      <c r="U3780" s="49" t="s">
        <v>2146</v>
      </c>
      <c r="V3780" s="49">
        <v>0.40628822170719731</v>
      </c>
      <c r="W3780" s="49">
        <v>1.4636172159581</v>
      </c>
      <c r="X3780" s="49">
        <v>2.8030328200558698</v>
      </c>
      <c r="Y3780" s="49">
        <v>43.290577316265697</v>
      </c>
      <c r="Z3780" s="49">
        <v>0.42787999999999998</v>
      </c>
      <c r="AA3780" s="49">
        <v>144.40234570000001</v>
      </c>
      <c r="AB3780" s="49">
        <v>1.7927415840000001</v>
      </c>
      <c r="AC3780" s="51">
        <v>0.62276563761027282</v>
      </c>
      <c r="AD3780" s="53">
        <v>73604.45</v>
      </c>
      <c r="AE3780" s="51">
        <v>62.561651854382959</v>
      </c>
      <c r="AF3780" s="51">
        <v>165.84292973223225</v>
      </c>
      <c r="AG3780" s="51">
        <v>31.274559311094521</v>
      </c>
      <c r="AH3780" s="51">
        <v>0.16664305932718088</v>
      </c>
      <c r="AI3780" s="51">
        <v>0.18857939474169927</v>
      </c>
      <c r="AJ3780" s="51">
        <v>4.1908088602794429E-2</v>
      </c>
      <c r="AK3780" s="51">
        <v>117.87524863511783</v>
      </c>
      <c r="AL3780" s="51">
        <v>69.983923483862071</v>
      </c>
      <c r="AM3780" s="51">
        <v>165.76657378637361</v>
      </c>
    </row>
    <row r="3781" spans="1:39">
      <c r="A3781" t="s">
        <v>7705</v>
      </c>
      <c r="B3781">
        <v>8</v>
      </c>
      <c r="C3781" t="s">
        <v>7706</v>
      </c>
      <c r="D3781" t="s">
        <v>6153</v>
      </c>
      <c r="E3781" t="s">
        <v>137</v>
      </c>
      <c r="F3781" t="s">
        <v>138</v>
      </c>
      <c r="G3781" t="s">
        <v>139</v>
      </c>
      <c r="H3781" t="s">
        <v>140</v>
      </c>
      <c r="I3781" t="s">
        <v>10</v>
      </c>
      <c r="J3781" t="s">
        <v>6154</v>
      </c>
      <c r="K3781">
        <v>48</v>
      </c>
      <c r="L3781">
        <v>16204631</v>
      </c>
      <c r="M3781" t="s">
        <v>2145</v>
      </c>
      <c r="N3781">
        <v>777</v>
      </c>
      <c r="O3781">
        <v>4610757.6738666715</v>
      </c>
      <c r="P3781" s="49" t="s">
        <v>33</v>
      </c>
      <c r="Q3781" s="49">
        <v>7360445</v>
      </c>
      <c r="R3781" s="49">
        <v>32.510452999999998</v>
      </c>
      <c r="S3781" s="49">
        <v>52.540310169999998</v>
      </c>
      <c r="T3781" s="49">
        <v>26.195472578768484</v>
      </c>
      <c r="U3781" s="49" t="s">
        <v>2146</v>
      </c>
      <c r="V3781" s="49">
        <v>0.40628822170719731</v>
      </c>
      <c r="W3781" s="49">
        <v>1.4636172159581</v>
      </c>
      <c r="X3781" s="49">
        <v>2.8030328200558698</v>
      </c>
      <c r="Y3781" s="49">
        <v>43.290577316265697</v>
      </c>
      <c r="Z3781" s="49">
        <v>0.42787999999999998</v>
      </c>
      <c r="AA3781" s="49">
        <v>144.40234570000001</v>
      </c>
      <c r="AB3781" s="49">
        <v>1.7927415840000001</v>
      </c>
      <c r="AC3781" s="51">
        <v>0.62276563761027282</v>
      </c>
      <c r="AD3781" s="53">
        <v>73604.45</v>
      </c>
      <c r="AE3781" s="51">
        <v>62.642376566453137</v>
      </c>
      <c r="AF3781" s="51">
        <v>166.0569206093061</v>
      </c>
      <c r="AG3781" s="51">
        <v>31.310150222906596</v>
      </c>
      <c r="AH3781" s="51">
        <v>0.1663197623130083</v>
      </c>
      <c r="AI3781" s="51">
        <v>0.18855070964836335</v>
      </c>
      <c r="AJ3781" s="51">
        <v>4.1908088602794429E-2</v>
      </c>
      <c r="AK3781" s="51">
        <v>117.85731845502723</v>
      </c>
      <c r="AL3781" s="51">
        <v>69.973278124755367</v>
      </c>
      <c r="AM3781" s="51">
        <v>165.7413587852991</v>
      </c>
    </row>
    <row r="3782" spans="1:39">
      <c r="A3782" t="s">
        <v>7707</v>
      </c>
      <c r="B3782">
        <v>8</v>
      </c>
      <c r="C3782" t="s">
        <v>7708</v>
      </c>
      <c r="D3782" t="s">
        <v>6153</v>
      </c>
      <c r="E3782" t="s">
        <v>137</v>
      </c>
      <c r="F3782" t="s">
        <v>138</v>
      </c>
      <c r="G3782" t="s">
        <v>139</v>
      </c>
      <c r="H3782" t="s">
        <v>140</v>
      </c>
      <c r="I3782" t="s">
        <v>10</v>
      </c>
      <c r="J3782" t="s">
        <v>6154</v>
      </c>
      <c r="K3782">
        <v>48</v>
      </c>
      <c r="L3782">
        <v>16204631</v>
      </c>
      <c r="M3782" t="s">
        <v>2145</v>
      </c>
      <c r="N3782">
        <v>778</v>
      </c>
      <c r="O3782">
        <v>4616699.3719000053</v>
      </c>
      <c r="P3782" s="49" t="s">
        <v>33</v>
      </c>
      <c r="Q3782" s="49">
        <v>7360445</v>
      </c>
      <c r="R3782" s="49">
        <v>32.510452999999998</v>
      </c>
      <c r="S3782" s="49">
        <v>52.540310169999998</v>
      </c>
      <c r="T3782" s="49">
        <v>26.195472578768484</v>
      </c>
      <c r="U3782" s="49" t="s">
        <v>2146</v>
      </c>
      <c r="V3782" s="49">
        <v>0.40628822170719731</v>
      </c>
      <c r="W3782" s="49">
        <v>1.4636172159581</v>
      </c>
      <c r="X3782" s="49">
        <v>2.8030328200558698</v>
      </c>
      <c r="Y3782" s="49">
        <v>43.290577316265697</v>
      </c>
      <c r="Z3782" s="49">
        <v>0.42787999999999998</v>
      </c>
      <c r="AA3782" s="49">
        <v>144.40234570000001</v>
      </c>
      <c r="AB3782" s="49">
        <v>1.7927415840000001</v>
      </c>
      <c r="AC3782" s="51">
        <v>0.62276563761027282</v>
      </c>
      <c r="AD3782" s="53">
        <v>73604.45</v>
      </c>
      <c r="AE3782" s="51">
        <v>62.723101278523316</v>
      </c>
      <c r="AF3782" s="51">
        <v>166.27091148637999</v>
      </c>
      <c r="AG3782" s="51">
        <v>31.345671931789074</v>
      </c>
      <c r="AH3782" s="51">
        <v>0.16599637035093337</v>
      </c>
      <c r="AI3782" s="51">
        <v>0.18852168218466006</v>
      </c>
      <c r="AJ3782" s="51">
        <v>4.1908088602794429E-2</v>
      </c>
      <c r="AK3782" s="51">
        <v>117.83917426962481</v>
      </c>
      <c r="AL3782" s="51">
        <v>69.962505708174419</v>
      </c>
      <c r="AM3782" s="51">
        <v>165.71584283107521</v>
      </c>
    </row>
    <row r="3783" spans="1:39">
      <c r="A3783" t="s">
        <v>7709</v>
      </c>
      <c r="B3783">
        <v>8</v>
      </c>
      <c r="C3783" t="s">
        <v>7710</v>
      </c>
      <c r="D3783" t="s">
        <v>6153</v>
      </c>
      <c r="E3783" t="s">
        <v>137</v>
      </c>
      <c r="F3783" t="s">
        <v>138</v>
      </c>
      <c r="G3783" t="s">
        <v>139</v>
      </c>
      <c r="H3783" t="s">
        <v>140</v>
      </c>
      <c r="I3783" t="s">
        <v>10</v>
      </c>
      <c r="J3783" t="s">
        <v>6154</v>
      </c>
      <c r="K3783">
        <v>48</v>
      </c>
      <c r="L3783">
        <v>16204631</v>
      </c>
      <c r="M3783" t="s">
        <v>2145</v>
      </c>
      <c r="N3783">
        <v>779</v>
      </c>
      <c r="O3783">
        <v>4622641.069933339</v>
      </c>
      <c r="P3783" s="49" t="s">
        <v>33</v>
      </c>
      <c r="Q3783" s="49">
        <v>7360445</v>
      </c>
      <c r="R3783" s="49">
        <v>32.510452999999998</v>
      </c>
      <c r="S3783" s="49">
        <v>52.540310169999998</v>
      </c>
      <c r="T3783" s="49">
        <v>26.195472578768484</v>
      </c>
      <c r="U3783" s="49" t="s">
        <v>2146</v>
      </c>
      <c r="V3783" s="49">
        <v>0.40628822170719731</v>
      </c>
      <c r="W3783" s="49">
        <v>1.4636172159581</v>
      </c>
      <c r="X3783" s="49">
        <v>2.8030328200558698</v>
      </c>
      <c r="Y3783" s="49">
        <v>43.290577316265697</v>
      </c>
      <c r="Z3783" s="49">
        <v>0.42787999999999998</v>
      </c>
      <c r="AA3783" s="49">
        <v>144.40234570000001</v>
      </c>
      <c r="AB3783" s="49">
        <v>1.7927415840000001</v>
      </c>
      <c r="AC3783" s="51">
        <v>0.62276563761027282</v>
      </c>
      <c r="AD3783" s="53">
        <v>73604.45</v>
      </c>
      <c r="AE3783" s="51">
        <v>62.803825990593495</v>
      </c>
      <c r="AF3783" s="51">
        <v>166.48490236345384</v>
      </c>
      <c r="AG3783" s="51">
        <v>31.381124418214014</v>
      </c>
      <c r="AH3783" s="51">
        <v>0.16567288713296374</v>
      </c>
      <c r="AI3783" s="51">
        <v>0.18849231355348822</v>
      </c>
      <c r="AJ3783" s="51">
        <v>4.1908088602794429E-2</v>
      </c>
      <c r="AK3783" s="51">
        <v>117.82081683080602</v>
      </c>
      <c r="AL3783" s="51">
        <v>69.951606680528428</v>
      </c>
      <c r="AM3783" s="51">
        <v>165.69002698108363</v>
      </c>
    </row>
    <row r="3784" spans="1:39">
      <c r="A3784" t="s">
        <v>7711</v>
      </c>
      <c r="B3784">
        <v>8</v>
      </c>
      <c r="C3784" t="s">
        <v>7712</v>
      </c>
      <c r="D3784" t="s">
        <v>6153</v>
      </c>
      <c r="E3784" t="s">
        <v>137</v>
      </c>
      <c r="F3784" t="s">
        <v>138</v>
      </c>
      <c r="G3784" t="s">
        <v>139</v>
      </c>
      <c r="H3784" t="s">
        <v>140</v>
      </c>
      <c r="I3784" t="s">
        <v>10</v>
      </c>
      <c r="J3784" t="s">
        <v>6154</v>
      </c>
      <c r="K3784">
        <v>48</v>
      </c>
      <c r="L3784">
        <v>16204631</v>
      </c>
      <c r="M3784" t="s">
        <v>2145</v>
      </c>
      <c r="N3784">
        <v>780</v>
      </c>
      <c r="O3784">
        <v>4628582.7679666728</v>
      </c>
      <c r="P3784" s="49" t="s">
        <v>33</v>
      </c>
      <c r="Q3784" s="49">
        <v>7360445</v>
      </c>
      <c r="R3784" s="49">
        <v>32.510452999999998</v>
      </c>
      <c r="S3784" s="49">
        <v>52.540310169999998</v>
      </c>
      <c r="T3784" s="49">
        <v>26.195472578768484</v>
      </c>
      <c r="U3784" s="49" t="s">
        <v>2146</v>
      </c>
      <c r="V3784" s="49">
        <v>0.40628822170719731</v>
      </c>
      <c r="W3784" s="49">
        <v>1.4636172159581</v>
      </c>
      <c r="X3784" s="49">
        <v>2.8030328200558698</v>
      </c>
      <c r="Y3784" s="49">
        <v>43.290577316265697</v>
      </c>
      <c r="Z3784" s="49">
        <v>0.42787999999999998</v>
      </c>
      <c r="AA3784" s="49">
        <v>144.40234570000001</v>
      </c>
      <c r="AB3784" s="49">
        <v>1.7927415840000001</v>
      </c>
      <c r="AC3784" s="51">
        <v>0.62276563761027282</v>
      </c>
      <c r="AD3784" s="53">
        <v>73604.45</v>
      </c>
      <c r="AE3784" s="51">
        <v>62.884550702663667</v>
      </c>
      <c r="AF3784" s="51">
        <v>166.6988932405277</v>
      </c>
      <c r="AG3784" s="51">
        <v>31.416507663440871</v>
      </c>
      <c r="AH3784" s="51">
        <v>0.16534931633858962</v>
      </c>
      <c r="AI3784" s="51">
        <v>0.18846260495629324</v>
      </c>
      <c r="AJ3784" s="51">
        <v>4.1908088602794429E-2</v>
      </c>
      <c r="AK3784" s="51">
        <v>117.80224688955791</v>
      </c>
      <c r="AL3784" s="51">
        <v>69.940581487687211</v>
      </c>
      <c r="AM3784" s="51">
        <v>165.66391229142863</v>
      </c>
    </row>
    <row r="3785" spans="1:39">
      <c r="A3785" t="s">
        <v>7713</v>
      </c>
      <c r="B3785">
        <v>8</v>
      </c>
      <c r="C3785" t="s">
        <v>7714</v>
      </c>
      <c r="D3785" t="s">
        <v>6153</v>
      </c>
      <c r="E3785" t="s">
        <v>137</v>
      </c>
      <c r="F3785" t="s">
        <v>138</v>
      </c>
      <c r="G3785" t="s">
        <v>139</v>
      </c>
      <c r="H3785" t="s">
        <v>140</v>
      </c>
      <c r="I3785" t="s">
        <v>10</v>
      </c>
      <c r="J3785" t="s">
        <v>6154</v>
      </c>
      <c r="K3785">
        <v>48</v>
      </c>
      <c r="L3785">
        <v>16204631</v>
      </c>
      <c r="M3785" t="s">
        <v>2145</v>
      </c>
      <c r="N3785">
        <v>781</v>
      </c>
      <c r="O3785">
        <v>4634524.4660000065</v>
      </c>
      <c r="P3785" s="49" t="s">
        <v>33</v>
      </c>
      <c r="Q3785" s="49">
        <v>7360445</v>
      </c>
      <c r="R3785" s="49">
        <v>32.510452999999998</v>
      </c>
      <c r="S3785" s="49">
        <v>52.540310169999998</v>
      </c>
      <c r="T3785" s="49">
        <v>26.195472578768484</v>
      </c>
      <c r="U3785" s="49" t="s">
        <v>2146</v>
      </c>
      <c r="V3785" s="49">
        <v>0.40628822170719731</v>
      </c>
      <c r="W3785" s="49">
        <v>1.4636172159581</v>
      </c>
      <c r="X3785" s="49">
        <v>2.8030328200558698</v>
      </c>
      <c r="Y3785" s="49">
        <v>43.290577316265697</v>
      </c>
      <c r="Z3785" s="49">
        <v>0.42787999999999998</v>
      </c>
      <c r="AA3785" s="49">
        <v>144.40234570000001</v>
      </c>
      <c r="AB3785" s="49">
        <v>1.7927415840000001</v>
      </c>
      <c r="AC3785" s="51">
        <v>0.62276563761027282</v>
      </c>
      <c r="AD3785" s="53">
        <v>73604.45</v>
      </c>
      <c r="AE3785" s="51">
        <v>62.965275414733846</v>
      </c>
      <c r="AF3785" s="51">
        <v>166.91288411760155</v>
      </c>
      <c r="AG3785" s="51">
        <v>31.451821649513814</v>
      </c>
      <c r="AH3785" s="51">
        <v>0.16502566163488794</v>
      </c>
      <c r="AI3785" s="51">
        <v>0.18843255759306066</v>
      </c>
      <c r="AJ3785" s="51">
        <v>4.1908088602794429E-2</v>
      </c>
      <c r="AK3785" s="51">
        <v>117.78346519595495</v>
      </c>
      <c r="AL3785" s="51">
        <v>69.929430574978838</v>
      </c>
      <c r="AM3785" s="51">
        <v>165.63749981693107</v>
      </c>
    </row>
    <row r="3786" spans="1:39">
      <c r="A3786" t="s">
        <v>7715</v>
      </c>
      <c r="B3786">
        <v>8</v>
      </c>
      <c r="C3786" t="s">
        <v>7716</v>
      </c>
      <c r="D3786" t="s">
        <v>6153</v>
      </c>
      <c r="E3786" t="s">
        <v>137</v>
      </c>
      <c r="F3786" t="s">
        <v>138</v>
      </c>
      <c r="G3786" t="s">
        <v>139</v>
      </c>
      <c r="H3786" t="s">
        <v>140</v>
      </c>
      <c r="I3786" t="s">
        <v>10</v>
      </c>
      <c r="J3786" t="s">
        <v>6154</v>
      </c>
      <c r="K3786">
        <v>48</v>
      </c>
      <c r="L3786">
        <v>16204631</v>
      </c>
      <c r="M3786" t="s">
        <v>2145</v>
      </c>
      <c r="N3786">
        <v>782</v>
      </c>
      <c r="O3786">
        <v>4640466.1640333403</v>
      </c>
      <c r="P3786" s="49" t="s">
        <v>33</v>
      </c>
      <c r="Q3786" s="49">
        <v>7360445</v>
      </c>
      <c r="R3786" s="49">
        <v>32.510452999999998</v>
      </c>
      <c r="S3786" s="49">
        <v>52.540310169999998</v>
      </c>
      <c r="T3786" s="49">
        <v>26.195472578768484</v>
      </c>
      <c r="U3786" s="49" t="s">
        <v>2146</v>
      </c>
      <c r="V3786" s="49">
        <v>0.40628822170719731</v>
      </c>
      <c r="W3786" s="49">
        <v>1.4636172159581</v>
      </c>
      <c r="X3786" s="49">
        <v>2.8030328200558698</v>
      </c>
      <c r="Y3786" s="49">
        <v>43.290577316265697</v>
      </c>
      <c r="Z3786" s="49">
        <v>0.42787999999999998</v>
      </c>
      <c r="AA3786" s="49">
        <v>144.40234570000001</v>
      </c>
      <c r="AB3786" s="49">
        <v>1.7927415840000001</v>
      </c>
      <c r="AC3786" s="51">
        <v>0.62276563761027282</v>
      </c>
      <c r="AD3786" s="53">
        <v>73604.45</v>
      </c>
      <c r="AE3786" s="51">
        <v>63.046000126804024</v>
      </c>
      <c r="AF3786" s="51">
        <v>167.12687499467543</v>
      </c>
      <c r="AG3786" s="51">
        <v>31.487066359259071</v>
      </c>
      <c r="AH3786" s="51">
        <v>0.16470192667647326</v>
      </c>
      <c r="AI3786" s="51">
        <v>0.18840217266230957</v>
      </c>
      <c r="AJ3786" s="51">
        <v>4.1908088602794429E-2</v>
      </c>
      <c r="AK3786" s="51">
        <v>117.764472499155</v>
      </c>
      <c r="AL3786" s="51">
        <v>69.918154387187172</v>
      </c>
      <c r="AM3786" s="51">
        <v>165.61079061112287</v>
      </c>
    </row>
    <row r="3787" spans="1:39">
      <c r="A3787" t="s">
        <v>7717</v>
      </c>
      <c r="B3787">
        <v>8</v>
      </c>
      <c r="C3787" t="s">
        <v>7718</v>
      </c>
      <c r="D3787" t="s">
        <v>6153</v>
      </c>
      <c r="E3787" t="s">
        <v>137</v>
      </c>
      <c r="F3787" t="s">
        <v>138</v>
      </c>
      <c r="G3787" t="s">
        <v>139</v>
      </c>
      <c r="H3787" t="s">
        <v>140</v>
      </c>
      <c r="I3787" t="s">
        <v>10</v>
      </c>
      <c r="J3787" t="s">
        <v>6154</v>
      </c>
      <c r="K3787">
        <v>48</v>
      </c>
      <c r="L3787">
        <v>16204631</v>
      </c>
      <c r="M3787" t="s">
        <v>2145</v>
      </c>
      <c r="N3787">
        <v>783</v>
      </c>
      <c r="O3787">
        <v>4646407.862066674</v>
      </c>
      <c r="P3787" s="49" t="s">
        <v>33</v>
      </c>
      <c r="Q3787" s="49">
        <v>7360445</v>
      </c>
      <c r="R3787" s="49">
        <v>32.510452999999998</v>
      </c>
      <c r="S3787" s="49">
        <v>52.540310169999998</v>
      </c>
      <c r="T3787" s="49">
        <v>26.195472578768484</v>
      </c>
      <c r="U3787" s="49" t="s">
        <v>2146</v>
      </c>
      <c r="V3787" s="49">
        <v>0.40628822170719731</v>
      </c>
      <c r="W3787" s="49">
        <v>1.4636172159581</v>
      </c>
      <c r="X3787" s="49">
        <v>2.8030328200558698</v>
      </c>
      <c r="Y3787" s="49">
        <v>43.290577316265697</v>
      </c>
      <c r="Z3787" s="49">
        <v>0.42787999999999998</v>
      </c>
      <c r="AA3787" s="49">
        <v>144.40234570000001</v>
      </c>
      <c r="AB3787" s="49">
        <v>1.7927415840000001</v>
      </c>
      <c r="AC3787" s="51">
        <v>0.62276563761027282</v>
      </c>
      <c r="AD3787" s="53">
        <v>73604.45</v>
      </c>
      <c r="AE3787" s="51">
        <v>63.126724838874203</v>
      </c>
      <c r="AF3787" s="51">
        <v>167.34086587174929</v>
      </c>
      <c r="AG3787" s="51">
        <v>31.522241776282225</v>
      </c>
      <c r="AH3787" s="51">
        <v>0.16437811510541345</v>
      </c>
      <c r="AI3787" s="51">
        <v>0.18837145136108593</v>
      </c>
      <c r="AJ3787" s="51">
        <v>4.1908088602794429E-2</v>
      </c>
      <c r="AK3787" s="51">
        <v>117.74526954739513</v>
      </c>
      <c r="AL3787" s="51">
        <v>69.906753368549346</v>
      </c>
      <c r="AM3787" s="51">
        <v>165.58378572624093</v>
      </c>
    </row>
    <row r="3788" spans="1:39">
      <c r="A3788" t="s">
        <v>7719</v>
      </c>
      <c r="B3788">
        <v>8</v>
      </c>
      <c r="C3788" t="s">
        <v>7720</v>
      </c>
      <c r="D3788" t="s">
        <v>6153</v>
      </c>
      <c r="E3788" t="s">
        <v>137</v>
      </c>
      <c r="F3788" t="s">
        <v>138</v>
      </c>
      <c r="G3788" t="s">
        <v>139</v>
      </c>
      <c r="H3788" t="s">
        <v>140</v>
      </c>
      <c r="I3788" t="s">
        <v>10</v>
      </c>
      <c r="J3788" t="s">
        <v>6154</v>
      </c>
      <c r="K3788">
        <v>48</v>
      </c>
      <c r="L3788">
        <v>16204631</v>
      </c>
      <c r="M3788" t="s">
        <v>2145</v>
      </c>
      <c r="N3788">
        <v>784</v>
      </c>
      <c r="O3788">
        <v>4652349.5601000078</v>
      </c>
      <c r="P3788" s="49" t="s">
        <v>33</v>
      </c>
      <c r="Q3788" s="49">
        <v>7360445</v>
      </c>
      <c r="R3788" s="49">
        <v>32.510452999999998</v>
      </c>
      <c r="S3788" s="49">
        <v>52.540310169999998</v>
      </c>
      <c r="T3788" s="49">
        <v>26.195472578768484</v>
      </c>
      <c r="U3788" s="49" t="s">
        <v>2146</v>
      </c>
      <c r="V3788" s="49">
        <v>0.40628822170719731</v>
      </c>
      <c r="W3788" s="49">
        <v>1.4636172159581</v>
      </c>
      <c r="X3788" s="49">
        <v>2.8030328200558698</v>
      </c>
      <c r="Y3788" s="49">
        <v>43.290577316265697</v>
      </c>
      <c r="Z3788" s="49">
        <v>0.42787999999999998</v>
      </c>
      <c r="AA3788" s="49">
        <v>144.40234570000001</v>
      </c>
      <c r="AB3788" s="49">
        <v>1.7927415840000001</v>
      </c>
      <c r="AC3788" s="51">
        <v>0.62276563761027282</v>
      </c>
      <c r="AD3788" s="53">
        <v>73604.45</v>
      </c>
      <c r="AE3788" s="51">
        <v>63.207449550944382</v>
      </c>
      <c r="AF3788" s="51">
        <v>167.55485674882317</v>
      </c>
      <c r="AG3788" s="51">
        <v>31.557347884965598</v>
      </c>
      <c r="AH3788" s="51">
        <v>0.16405423055138749</v>
      </c>
      <c r="AI3788" s="51">
        <v>0.18834039488495605</v>
      </c>
      <c r="AJ3788" s="51">
        <v>4.1908088602794429E-2</v>
      </c>
      <c r="AK3788" s="51">
        <v>117.72585708798749</v>
      </c>
      <c r="AL3788" s="51">
        <v>69.89522796275341</v>
      </c>
      <c r="AM3788" s="51">
        <v>165.5564862132216</v>
      </c>
    </row>
    <row r="3789" spans="1:39">
      <c r="A3789" t="s">
        <v>7721</v>
      </c>
      <c r="B3789">
        <v>8</v>
      </c>
      <c r="C3789" t="s">
        <v>7722</v>
      </c>
      <c r="D3789" t="s">
        <v>6153</v>
      </c>
      <c r="E3789" t="s">
        <v>137</v>
      </c>
      <c r="F3789" t="s">
        <v>138</v>
      </c>
      <c r="G3789" t="s">
        <v>139</v>
      </c>
      <c r="H3789" t="s">
        <v>140</v>
      </c>
      <c r="I3789" t="s">
        <v>10</v>
      </c>
      <c r="J3789" t="s">
        <v>6154</v>
      </c>
      <c r="K3789">
        <v>48</v>
      </c>
      <c r="L3789">
        <v>16204631</v>
      </c>
      <c r="M3789" t="s">
        <v>2145</v>
      </c>
      <c r="N3789">
        <v>785</v>
      </c>
      <c r="O3789">
        <v>4658291.2581333416</v>
      </c>
      <c r="P3789" s="49" t="s">
        <v>33</v>
      </c>
      <c r="Q3789" s="49">
        <v>7360445</v>
      </c>
      <c r="R3789" s="49">
        <v>32.510452999999998</v>
      </c>
      <c r="S3789" s="49">
        <v>52.540310169999998</v>
      </c>
      <c r="T3789" s="49">
        <v>26.195472578768484</v>
      </c>
      <c r="U3789" s="49" t="s">
        <v>2146</v>
      </c>
      <c r="V3789" s="49">
        <v>0.40628822170719731</v>
      </c>
      <c r="W3789" s="49">
        <v>1.4636172159581</v>
      </c>
      <c r="X3789" s="49">
        <v>2.8030328200558698</v>
      </c>
      <c r="Y3789" s="49">
        <v>43.290577316265697</v>
      </c>
      <c r="Z3789" s="49">
        <v>0.42787999999999998</v>
      </c>
      <c r="AA3789" s="49">
        <v>144.40234570000001</v>
      </c>
      <c r="AB3789" s="49">
        <v>1.7927415840000001</v>
      </c>
      <c r="AC3789" s="51">
        <v>0.62276563761027282</v>
      </c>
      <c r="AD3789" s="53">
        <v>73604.45</v>
      </c>
      <c r="AE3789" s="51">
        <v>63.288174263014554</v>
      </c>
      <c r="AF3789" s="51">
        <v>167.768847625897</v>
      </c>
      <c r="AG3789" s="51">
        <v>31.59238467046551</v>
      </c>
      <c r="AH3789" s="51">
        <v>0.16373027663148712</v>
      </c>
      <c r="AI3789" s="51">
        <v>0.18830900442800008</v>
      </c>
      <c r="AJ3789" s="51">
        <v>4.1908088602794429E-2</v>
      </c>
      <c r="AK3789" s="51">
        <v>117.7062358673153</v>
      </c>
      <c r="AL3789" s="51">
        <v>69.88357861293585</v>
      </c>
      <c r="AM3789" s="51">
        <v>165.52889312169478</v>
      </c>
    </row>
    <row r="3790" spans="1:39">
      <c r="A3790" t="s">
        <v>7723</v>
      </c>
      <c r="B3790">
        <v>8</v>
      </c>
      <c r="C3790" t="s">
        <v>7724</v>
      </c>
      <c r="D3790" t="s">
        <v>6153</v>
      </c>
      <c r="E3790" t="s">
        <v>137</v>
      </c>
      <c r="F3790" t="s">
        <v>138</v>
      </c>
      <c r="G3790" t="s">
        <v>139</v>
      </c>
      <c r="H3790" t="s">
        <v>140</v>
      </c>
      <c r="I3790" t="s">
        <v>10</v>
      </c>
      <c r="J3790" t="s">
        <v>6154</v>
      </c>
      <c r="K3790">
        <v>48</v>
      </c>
      <c r="L3790">
        <v>16204631</v>
      </c>
      <c r="M3790" t="s">
        <v>2145</v>
      </c>
      <c r="N3790">
        <v>786</v>
      </c>
      <c r="O3790">
        <v>4664232.9561666753</v>
      </c>
      <c r="P3790" s="49" t="s">
        <v>33</v>
      </c>
      <c r="Q3790" s="49">
        <v>7360445</v>
      </c>
      <c r="R3790" s="49">
        <v>32.510452999999998</v>
      </c>
      <c r="S3790" s="49">
        <v>52.540310169999998</v>
      </c>
      <c r="T3790" s="49">
        <v>26.195472578768484</v>
      </c>
      <c r="U3790" s="49" t="s">
        <v>2146</v>
      </c>
      <c r="V3790" s="49">
        <v>0.40628822170719731</v>
      </c>
      <c r="W3790" s="49">
        <v>1.4636172159581</v>
      </c>
      <c r="X3790" s="49">
        <v>2.8030328200558698</v>
      </c>
      <c r="Y3790" s="49">
        <v>43.290577316265697</v>
      </c>
      <c r="Z3790" s="49">
        <v>0.42787999999999998</v>
      </c>
      <c r="AA3790" s="49">
        <v>144.40234570000001</v>
      </c>
      <c r="AB3790" s="49">
        <v>1.7927415840000001</v>
      </c>
      <c r="AC3790" s="51">
        <v>0.62276563761027282</v>
      </c>
      <c r="AD3790" s="53">
        <v>73604.45</v>
      </c>
      <c r="AE3790" s="51">
        <v>63.368898975084733</v>
      </c>
      <c r="AF3790" s="51">
        <v>167.98283850297088</v>
      </c>
      <c r="AG3790" s="51">
        <v>31.627352118709688</v>
      </c>
      <c r="AH3790" s="51">
        <v>0.16340625695040653</v>
      </c>
      <c r="AI3790" s="51">
        <v>0.18827728118280571</v>
      </c>
      <c r="AJ3790" s="51">
        <v>4.1908088602794429E-2</v>
      </c>
      <c r="AK3790" s="51">
        <v>117.68640663082887</v>
      </c>
      <c r="AL3790" s="51">
        <v>69.871805761679298</v>
      </c>
      <c r="AM3790" s="51">
        <v>165.50100749997847</v>
      </c>
    </row>
    <row r="3791" spans="1:39">
      <c r="A3791" t="s">
        <v>7725</v>
      </c>
      <c r="B3791">
        <v>8</v>
      </c>
      <c r="C3791" t="s">
        <v>7726</v>
      </c>
      <c r="D3791" t="s">
        <v>6153</v>
      </c>
      <c r="E3791" t="s">
        <v>137</v>
      </c>
      <c r="F3791" t="s">
        <v>138</v>
      </c>
      <c r="G3791" t="s">
        <v>139</v>
      </c>
      <c r="H3791" t="s">
        <v>140</v>
      </c>
      <c r="I3791" t="s">
        <v>10</v>
      </c>
      <c r="J3791" t="s">
        <v>6154</v>
      </c>
      <c r="K3791">
        <v>48</v>
      </c>
      <c r="L3791">
        <v>16204631</v>
      </c>
      <c r="M3791" t="s">
        <v>2145</v>
      </c>
      <c r="N3791">
        <v>787</v>
      </c>
      <c r="O3791">
        <v>4670174.6542000091</v>
      </c>
      <c r="P3791" s="49" t="s">
        <v>33</v>
      </c>
      <c r="Q3791" s="49">
        <v>7360445</v>
      </c>
      <c r="R3791" s="49">
        <v>32.510452999999998</v>
      </c>
      <c r="S3791" s="49">
        <v>52.540310169999998</v>
      </c>
      <c r="T3791" s="49">
        <v>26.195472578768484</v>
      </c>
      <c r="U3791" s="49" t="s">
        <v>2146</v>
      </c>
      <c r="V3791" s="49">
        <v>0.40628822170719731</v>
      </c>
      <c r="W3791" s="49">
        <v>1.4636172159581</v>
      </c>
      <c r="X3791" s="49">
        <v>2.8030328200558698</v>
      </c>
      <c r="Y3791" s="49">
        <v>43.290577316265697</v>
      </c>
      <c r="Z3791" s="49">
        <v>0.42787999999999998</v>
      </c>
      <c r="AA3791" s="49">
        <v>144.40234570000001</v>
      </c>
      <c r="AB3791" s="49">
        <v>1.7927415840000001</v>
      </c>
      <c r="AC3791" s="51">
        <v>0.62276563761027282</v>
      </c>
      <c r="AD3791" s="53">
        <v>73604.45</v>
      </c>
      <c r="AE3791" s="51">
        <v>63.449623687154912</v>
      </c>
      <c r="AF3791" s="51">
        <v>168.19682938004473</v>
      </c>
      <c r="AG3791" s="51">
        <v>31.662250216394487</v>
      </c>
      <c r="AH3791" s="51">
        <v>0.16308217510017817</v>
      </c>
      <c r="AI3791" s="51">
        <v>0.1882452263404614</v>
      </c>
      <c r="AJ3791" s="51">
        <v>4.1908088602794429E-2</v>
      </c>
      <c r="AK3791" s="51">
        <v>117.66637012304143</v>
      </c>
      <c r="AL3791" s="51">
        <v>69.85990985101003</v>
      </c>
      <c r="AM3791" s="51">
        <v>165.47283039507283</v>
      </c>
    </row>
    <row r="3792" spans="1:39">
      <c r="A3792" t="s">
        <v>7727</v>
      </c>
      <c r="B3792">
        <v>8</v>
      </c>
      <c r="C3792" t="s">
        <v>7728</v>
      </c>
      <c r="D3792" t="s">
        <v>6153</v>
      </c>
      <c r="E3792" t="s">
        <v>137</v>
      </c>
      <c r="F3792" t="s">
        <v>138</v>
      </c>
      <c r="G3792" t="s">
        <v>139</v>
      </c>
      <c r="H3792" t="s">
        <v>140</v>
      </c>
      <c r="I3792" t="s">
        <v>10</v>
      </c>
      <c r="J3792" t="s">
        <v>6154</v>
      </c>
      <c r="K3792">
        <v>48</v>
      </c>
      <c r="L3792">
        <v>16204631</v>
      </c>
      <c r="M3792" t="s">
        <v>2145</v>
      </c>
      <c r="N3792">
        <v>788</v>
      </c>
      <c r="O3792">
        <v>4676116.3522333428</v>
      </c>
      <c r="P3792" s="49" t="s">
        <v>33</v>
      </c>
      <c r="Q3792" s="49">
        <v>7360445</v>
      </c>
      <c r="R3792" s="49">
        <v>32.510452999999998</v>
      </c>
      <c r="S3792" s="49">
        <v>52.540310169999998</v>
      </c>
      <c r="T3792" s="49">
        <v>26.195472578768484</v>
      </c>
      <c r="U3792" s="49" t="s">
        <v>2146</v>
      </c>
      <c r="V3792" s="49">
        <v>0.40628822170719731</v>
      </c>
      <c r="W3792" s="49">
        <v>1.4636172159581</v>
      </c>
      <c r="X3792" s="49">
        <v>2.8030328200558698</v>
      </c>
      <c r="Y3792" s="49">
        <v>43.290577316265697</v>
      </c>
      <c r="Z3792" s="49">
        <v>0.42787999999999998</v>
      </c>
      <c r="AA3792" s="49">
        <v>144.40234570000001</v>
      </c>
      <c r="AB3792" s="49">
        <v>1.7927415840000001</v>
      </c>
      <c r="AC3792" s="51">
        <v>0.62276563761027282</v>
      </c>
      <c r="AD3792" s="53">
        <v>73604.45</v>
      </c>
      <c r="AE3792" s="51">
        <v>63.53034839922509</v>
      </c>
      <c r="AF3792" s="51">
        <v>168.41082025711862</v>
      </c>
      <c r="AG3792" s="51">
        <v>31.697078950982288</v>
      </c>
      <c r="AH3792" s="51">
        <v>0.16275803466040434</v>
      </c>
      <c r="AI3792" s="51">
        <v>0.18821284109055025</v>
      </c>
      <c r="AJ3792" s="51">
        <v>4.1908088602794429E-2</v>
      </c>
      <c r="AK3792" s="51">
        <v>117.64612708752519</v>
      </c>
      <c r="AL3792" s="51">
        <v>69.847891322395654</v>
      </c>
      <c r="AM3792" s="51">
        <v>165.44436285265476</v>
      </c>
    </row>
    <row r="3793" spans="1:39">
      <c r="A3793" t="s">
        <v>7729</v>
      </c>
      <c r="B3793">
        <v>8</v>
      </c>
      <c r="C3793" t="s">
        <v>7730</v>
      </c>
      <c r="D3793" t="s">
        <v>6153</v>
      </c>
      <c r="E3793" t="s">
        <v>137</v>
      </c>
      <c r="F3793" t="s">
        <v>138</v>
      </c>
      <c r="G3793" t="s">
        <v>139</v>
      </c>
      <c r="H3793" t="s">
        <v>140</v>
      </c>
      <c r="I3793" t="s">
        <v>10</v>
      </c>
      <c r="J3793" t="s">
        <v>6154</v>
      </c>
      <c r="K3793">
        <v>48</v>
      </c>
      <c r="L3793">
        <v>16204631</v>
      </c>
      <c r="M3793" t="s">
        <v>2145</v>
      </c>
      <c r="N3793">
        <v>789</v>
      </c>
      <c r="O3793">
        <v>4682058.0502666766</v>
      </c>
      <c r="P3793" s="49" t="s">
        <v>33</v>
      </c>
      <c r="Q3793" s="49">
        <v>7360445</v>
      </c>
      <c r="R3793" s="49">
        <v>32.510452999999998</v>
      </c>
      <c r="S3793" s="49">
        <v>52.540310169999998</v>
      </c>
      <c r="T3793" s="49">
        <v>26.195472578768484</v>
      </c>
      <c r="U3793" s="49" t="s">
        <v>2146</v>
      </c>
      <c r="V3793" s="49">
        <v>0.40628822170719731</v>
      </c>
      <c r="W3793" s="49">
        <v>1.4636172159581</v>
      </c>
      <c r="X3793" s="49">
        <v>2.8030328200558698</v>
      </c>
      <c r="Y3793" s="49">
        <v>43.290577316265697</v>
      </c>
      <c r="Z3793" s="49">
        <v>0.42787999999999998</v>
      </c>
      <c r="AA3793" s="49">
        <v>144.40234570000001</v>
      </c>
      <c r="AB3793" s="49">
        <v>1.7927415840000001</v>
      </c>
      <c r="AC3793" s="51">
        <v>0.62276563761027282</v>
      </c>
      <c r="AD3793" s="53">
        <v>73604.45</v>
      </c>
      <c r="AE3793" s="51">
        <v>63.611073111295262</v>
      </c>
      <c r="AF3793" s="51">
        <v>168.62481113419247</v>
      </c>
      <c r="AG3793" s="51">
        <v>31.73183831069877</v>
      </c>
      <c r="AH3793" s="51">
        <v>0.16243383919813204</v>
      </c>
      <c r="AI3793" s="51">
        <v>0.18818012662114364</v>
      </c>
      <c r="AJ3793" s="51">
        <v>4.1908088602794429E-2</v>
      </c>
      <c r="AK3793" s="51">
        <v>117.62567826690747</v>
      </c>
      <c r="AL3793" s="51">
        <v>69.835750616742715</v>
      </c>
      <c r="AM3793" s="51">
        <v>165.41560591707224</v>
      </c>
    </row>
    <row r="3794" spans="1:39">
      <c r="A3794" t="s">
        <v>7731</v>
      </c>
      <c r="B3794">
        <v>8</v>
      </c>
      <c r="C3794" t="s">
        <v>7732</v>
      </c>
      <c r="D3794" t="s">
        <v>6153</v>
      </c>
      <c r="E3794" t="s">
        <v>137</v>
      </c>
      <c r="F3794" t="s">
        <v>138</v>
      </c>
      <c r="G3794" t="s">
        <v>139</v>
      </c>
      <c r="H3794" t="s">
        <v>140</v>
      </c>
      <c r="I3794" t="s">
        <v>10</v>
      </c>
      <c r="J3794" t="s">
        <v>6154</v>
      </c>
      <c r="K3794">
        <v>48</v>
      </c>
      <c r="L3794">
        <v>16204631</v>
      </c>
      <c r="M3794" t="s">
        <v>2145</v>
      </c>
      <c r="N3794">
        <v>790</v>
      </c>
      <c r="O3794">
        <v>4687999.7483000103</v>
      </c>
      <c r="P3794" s="49" t="s">
        <v>33</v>
      </c>
      <c r="Q3794" s="49">
        <v>7360445</v>
      </c>
      <c r="R3794" s="49">
        <v>32.510452999999998</v>
      </c>
      <c r="S3794" s="49">
        <v>52.540310169999998</v>
      </c>
      <c r="T3794" s="49">
        <v>26.195472578768484</v>
      </c>
      <c r="U3794" s="49" t="s">
        <v>2146</v>
      </c>
      <c r="V3794" s="49">
        <v>0.40628822170719731</v>
      </c>
      <c r="W3794" s="49">
        <v>1.4636172159581</v>
      </c>
      <c r="X3794" s="49">
        <v>2.8030328200558698</v>
      </c>
      <c r="Y3794" s="49">
        <v>43.290577316265697</v>
      </c>
      <c r="Z3794" s="49">
        <v>0.42787999999999998</v>
      </c>
      <c r="AA3794" s="49">
        <v>144.40234570000001</v>
      </c>
      <c r="AB3794" s="49">
        <v>1.7927415840000001</v>
      </c>
      <c r="AC3794" s="51">
        <v>0.62276563761027282</v>
      </c>
      <c r="AD3794" s="53">
        <v>73604.45</v>
      </c>
      <c r="AE3794" s="51">
        <v>63.691797823365441</v>
      </c>
      <c r="AF3794" s="51">
        <v>168.83880201126632</v>
      </c>
      <c r="AG3794" s="51">
        <v>31.766528284530253</v>
      </c>
      <c r="AH3794" s="51">
        <v>0.16210959226785498</v>
      </c>
      <c r="AI3794" s="51">
        <v>0.18814708411879472</v>
      </c>
      <c r="AJ3794" s="51">
        <v>4.1908088602794429E-2</v>
      </c>
      <c r="AK3794" s="51">
        <v>117.60502440286659</v>
      </c>
      <c r="AL3794" s="51">
        <v>69.823488174394384</v>
      </c>
      <c r="AM3794" s="51">
        <v>165.38656063133882</v>
      </c>
    </row>
    <row r="3795" spans="1:39">
      <c r="A3795" t="s">
        <v>7733</v>
      </c>
      <c r="B3795">
        <v>8</v>
      </c>
      <c r="C3795" t="s">
        <v>7734</v>
      </c>
      <c r="D3795" t="s">
        <v>6153</v>
      </c>
      <c r="E3795" t="s">
        <v>137</v>
      </c>
      <c r="F3795" t="s">
        <v>138</v>
      </c>
      <c r="G3795" t="s">
        <v>139</v>
      </c>
      <c r="H3795" t="s">
        <v>140</v>
      </c>
      <c r="I3795" t="s">
        <v>10</v>
      </c>
      <c r="J3795" t="s">
        <v>6154</v>
      </c>
      <c r="K3795">
        <v>48</v>
      </c>
      <c r="L3795">
        <v>16204631</v>
      </c>
      <c r="M3795" t="s">
        <v>2145</v>
      </c>
      <c r="N3795">
        <v>791</v>
      </c>
      <c r="O3795">
        <v>4693941.4463333441</v>
      </c>
      <c r="P3795" s="49" t="s">
        <v>33</v>
      </c>
      <c r="Q3795" s="49">
        <v>7360445</v>
      </c>
      <c r="R3795" s="49">
        <v>32.510452999999998</v>
      </c>
      <c r="S3795" s="49">
        <v>52.540310169999998</v>
      </c>
      <c r="T3795" s="49">
        <v>26.195472578768484</v>
      </c>
      <c r="U3795" s="49" t="s">
        <v>2146</v>
      </c>
      <c r="V3795" s="49">
        <v>0.40628822170719731</v>
      </c>
      <c r="W3795" s="49">
        <v>1.4636172159581</v>
      </c>
      <c r="X3795" s="49">
        <v>2.8030328200558698</v>
      </c>
      <c r="Y3795" s="49">
        <v>43.290577316265697</v>
      </c>
      <c r="Z3795" s="49">
        <v>0.42787999999999998</v>
      </c>
      <c r="AA3795" s="49">
        <v>144.40234570000001</v>
      </c>
      <c r="AB3795" s="49">
        <v>1.7927415840000001</v>
      </c>
      <c r="AC3795" s="51">
        <v>0.62276563761027282</v>
      </c>
      <c r="AD3795" s="53">
        <v>73604.45</v>
      </c>
      <c r="AE3795" s="51">
        <v>63.77252253543562</v>
      </c>
      <c r="AF3795" s="51">
        <v>169.05279288834021</v>
      </c>
      <c r="AG3795" s="51">
        <v>31.801148862220987</v>
      </c>
      <c r="AH3795" s="51">
        <v>0.16178529741144776</v>
      </c>
      <c r="AI3795" s="51">
        <v>0.18811371476853225</v>
      </c>
      <c r="AJ3795" s="51">
        <v>4.1908088602794429E-2</v>
      </c>
      <c r="AK3795" s="51">
        <v>117.58416623612803</v>
      </c>
      <c r="AL3795" s="51">
        <v>69.811104435128101</v>
      </c>
      <c r="AM3795" s="51">
        <v>165.35722803712798</v>
      </c>
    </row>
    <row r="3796" spans="1:39">
      <c r="A3796" t="s">
        <v>7735</v>
      </c>
      <c r="B3796">
        <v>8</v>
      </c>
      <c r="C3796" t="s">
        <v>7736</v>
      </c>
      <c r="D3796" t="s">
        <v>6153</v>
      </c>
      <c r="E3796" t="s">
        <v>137</v>
      </c>
      <c r="F3796" t="s">
        <v>138</v>
      </c>
      <c r="G3796" t="s">
        <v>139</v>
      </c>
      <c r="H3796" t="s">
        <v>140</v>
      </c>
      <c r="I3796" t="s">
        <v>10</v>
      </c>
      <c r="J3796" t="s">
        <v>6154</v>
      </c>
      <c r="K3796">
        <v>48</v>
      </c>
      <c r="L3796">
        <v>16204631</v>
      </c>
      <c r="M3796" t="s">
        <v>2145</v>
      </c>
      <c r="N3796">
        <v>792</v>
      </c>
      <c r="O3796">
        <v>4699883.1443666779</v>
      </c>
      <c r="P3796" s="49" t="s">
        <v>33</v>
      </c>
      <c r="Q3796" s="49">
        <v>7360445</v>
      </c>
      <c r="R3796" s="49">
        <v>32.510452999999998</v>
      </c>
      <c r="S3796" s="49">
        <v>52.540310169999998</v>
      </c>
      <c r="T3796" s="49">
        <v>26.195472578768484</v>
      </c>
      <c r="U3796" s="49" t="s">
        <v>2146</v>
      </c>
      <c r="V3796" s="49">
        <v>0.40628822170719731</v>
      </c>
      <c r="W3796" s="49">
        <v>1.4636172159581</v>
      </c>
      <c r="X3796" s="49">
        <v>2.8030328200558698</v>
      </c>
      <c r="Y3796" s="49">
        <v>43.290577316265697</v>
      </c>
      <c r="Z3796" s="49">
        <v>0.42787999999999998</v>
      </c>
      <c r="AA3796" s="49">
        <v>144.40234570000001</v>
      </c>
      <c r="AB3796" s="49">
        <v>1.7927415840000001</v>
      </c>
      <c r="AC3796" s="51">
        <v>0.62276563761027282</v>
      </c>
      <c r="AD3796" s="53">
        <v>73604.45</v>
      </c>
      <c r="AE3796" s="51">
        <v>63.853247247505799</v>
      </c>
      <c r="AF3796" s="51">
        <v>169.26678376541406</v>
      </c>
      <c r="AG3796" s="51">
        <v>31.835700034270484</v>
      </c>
      <c r="AH3796" s="51">
        <v>0.1614609581583811</v>
      </c>
      <c r="AI3796" s="51">
        <v>0.18808001975385444</v>
      </c>
      <c r="AJ3796" s="51">
        <v>4.1908088602794429E-2</v>
      </c>
      <c r="AK3796" s="51">
        <v>117.56310450646052</v>
      </c>
      <c r="AL3796" s="51">
        <v>69.798599838153294</v>
      </c>
      <c r="AM3796" s="51">
        <v>165.32760917476779</v>
      </c>
    </row>
    <row r="3797" spans="1:39">
      <c r="A3797" t="s">
        <v>7737</v>
      </c>
      <c r="B3797">
        <v>8</v>
      </c>
      <c r="C3797" t="s">
        <v>7738</v>
      </c>
      <c r="D3797" t="s">
        <v>6153</v>
      </c>
      <c r="E3797" t="s">
        <v>137</v>
      </c>
      <c r="F3797" t="s">
        <v>138</v>
      </c>
      <c r="G3797" t="s">
        <v>139</v>
      </c>
      <c r="H3797" t="s">
        <v>140</v>
      </c>
      <c r="I3797" t="s">
        <v>10</v>
      </c>
      <c r="J3797" t="s">
        <v>6154</v>
      </c>
      <c r="K3797">
        <v>48</v>
      </c>
      <c r="L3797">
        <v>16204631</v>
      </c>
      <c r="M3797" t="s">
        <v>2145</v>
      </c>
      <c r="N3797">
        <v>793</v>
      </c>
      <c r="O3797">
        <v>4705824.8424000116</v>
      </c>
      <c r="P3797" s="49" t="s">
        <v>33</v>
      </c>
      <c r="Q3797" s="49">
        <v>7360445</v>
      </c>
      <c r="R3797" s="49">
        <v>32.510452999999998</v>
      </c>
      <c r="S3797" s="49">
        <v>52.540310169999998</v>
      </c>
      <c r="T3797" s="49">
        <v>26.195472578768484</v>
      </c>
      <c r="U3797" s="49" t="s">
        <v>2146</v>
      </c>
      <c r="V3797" s="49">
        <v>0.40628822170719731</v>
      </c>
      <c r="W3797" s="49">
        <v>1.4636172159581</v>
      </c>
      <c r="X3797" s="49">
        <v>2.8030328200558698</v>
      </c>
      <c r="Y3797" s="49">
        <v>43.290577316265697</v>
      </c>
      <c r="Z3797" s="49">
        <v>0.42787999999999998</v>
      </c>
      <c r="AA3797" s="49">
        <v>144.40234570000001</v>
      </c>
      <c r="AB3797" s="49">
        <v>1.7927415840000001</v>
      </c>
      <c r="AC3797" s="51">
        <v>0.62276563761027282</v>
      </c>
      <c r="AD3797" s="53">
        <v>73604.45</v>
      </c>
      <c r="AE3797" s="51">
        <v>63.933971959575977</v>
      </c>
      <c r="AF3797" s="51">
        <v>169.48077464248794</v>
      </c>
      <c r="AG3797" s="51">
        <v>31.870181791930815</v>
      </c>
      <c r="AH3797" s="51">
        <v>0.1611365780253578</v>
      </c>
      <c r="AI3797" s="51">
        <v>0.1880460002567225</v>
      </c>
      <c r="AJ3797" s="51">
        <v>4.1908088602794429E-2</v>
      </c>
      <c r="AK3797" s="51">
        <v>117.54183995267212</v>
      </c>
      <c r="AL3797" s="51">
        <v>69.785974822108969</v>
      </c>
      <c r="AM3797" s="51">
        <v>165.29770508323529</v>
      </c>
    </row>
    <row r="3798" spans="1:39">
      <c r="A3798" t="s">
        <v>7739</v>
      </c>
      <c r="B3798">
        <v>8</v>
      </c>
      <c r="C3798" t="s">
        <v>7740</v>
      </c>
      <c r="D3798" t="s">
        <v>6153</v>
      </c>
      <c r="E3798" t="s">
        <v>137</v>
      </c>
      <c r="F3798" t="s">
        <v>138</v>
      </c>
      <c r="G3798" t="s">
        <v>139</v>
      </c>
      <c r="H3798" t="s">
        <v>140</v>
      </c>
      <c r="I3798" t="s">
        <v>10</v>
      </c>
      <c r="J3798" t="s">
        <v>6154</v>
      </c>
      <c r="K3798">
        <v>48</v>
      </c>
      <c r="L3798">
        <v>16204631</v>
      </c>
      <c r="M3798" t="s">
        <v>2145</v>
      </c>
      <c r="N3798">
        <v>794</v>
      </c>
      <c r="O3798">
        <v>4711766.5404333454</v>
      </c>
      <c r="P3798" s="49" t="s">
        <v>33</v>
      </c>
      <c r="Q3798" s="49">
        <v>7360445</v>
      </c>
      <c r="R3798" s="49">
        <v>32.510452999999998</v>
      </c>
      <c r="S3798" s="49">
        <v>52.540310169999998</v>
      </c>
      <c r="T3798" s="49">
        <v>26.195472578768484</v>
      </c>
      <c r="U3798" s="49" t="s">
        <v>2146</v>
      </c>
      <c r="V3798" s="49">
        <v>0.40628822170719731</v>
      </c>
      <c r="W3798" s="49">
        <v>1.4636172159581</v>
      </c>
      <c r="X3798" s="49">
        <v>2.8030328200558698</v>
      </c>
      <c r="Y3798" s="49">
        <v>43.290577316265697</v>
      </c>
      <c r="Z3798" s="49">
        <v>0.42787999999999998</v>
      </c>
      <c r="AA3798" s="49">
        <v>144.40234570000001</v>
      </c>
      <c r="AB3798" s="49">
        <v>1.7927415840000001</v>
      </c>
      <c r="AC3798" s="51">
        <v>0.62276563761027282</v>
      </c>
      <c r="AD3798" s="53">
        <v>73604.45</v>
      </c>
      <c r="AE3798" s="51">
        <v>64.014696671646149</v>
      </c>
      <c r="AF3798" s="51">
        <v>169.69476551956177</v>
      </c>
      <c r="AG3798" s="51">
        <v>31.9045941272039</v>
      </c>
      <c r="AH3798" s="51">
        <v>0.16081216051660605</v>
      </c>
      <c r="AI3798" s="51">
        <v>0.18801165745755463</v>
      </c>
      <c r="AJ3798" s="51">
        <v>4.1908088602794429E-2</v>
      </c>
      <c r="AK3798" s="51">
        <v>117.52037331260637</v>
      </c>
      <c r="AL3798" s="51">
        <v>69.773229825061563</v>
      </c>
      <c r="AM3798" s="51">
        <v>165.26751680015118</v>
      </c>
    </row>
    <row r="3799" spans="1:39">
      <c r="A3799" t="s">
        <v>7741</v>
      </c>
      <c r="B3799">
        <v>8</v>
      </c>
      <c r="C3799" t="s">
        <v>7742</v>
      </c>
      <c r="D3799" t="s">
        <v>6153</v>
      </c>
      <c r="E3799" t="s">
        <v>137</v>
      </c>
      <c r="F3799" t="s">
        <v>138</v>
      </c>
      <c r="G3799" t="s">
        <v>139</v>
      </c>
      <c r="H3799" t="s">
        <v>140</v>
      </c>
      <c r="I3799" t="s">
        <v>10</v>
      </c>
      <c r="J3799" t="s">
        <v>6154</v>
      </c>
      <c r="K3799">
        <v>48</v>
      </c>
      <c r="L3799">
        <v>16204631</v>
      </c>
      <c r="M3799" t="s">
        <v>2145</v>
      </c>
      <c r="N3799">
        <v>795</v>
      </c>
      <c r="O3799">
        <v>4717708.2384666791</v>
      </c>
      <c r="P3799" s="49" t="s">
        <v>33</v>
      </c>
      <c r="Q3799" s="49">
        <v>7360445</v>
      </c>
      <c r="R3799" s="49">
        <v>32.510452999999998</v>
      </c>
      <c r="S3799" s="49">
        <v>52.540310169999998</v>
      </c>
      <c r="T3799" s="49">
        <v>26.195472578768484</v>
      </c>
      <c r="U3799" s="49" t="s">
        <v>2146</v>
      </c>
      <c r="V3799" s="49">
        <v>0.40628822170719731</v>
      </c>
      <c r="W3799" s="49">
        <v>1.4636172159581</v>
      </c>
      <c r="X3799" s="49">
        <v>2.8030328200558698</v>
      </c>
      <c r="Y3799" s="49">
        <v>43.290577316265697</v>
      </c>
      <c r="Z3799" s="49">
        <v>0.42787999999999998</v>
      </c>
      <c r="AA3799" s="49">
        <v>144.40234570000001</v>
      </c>
      <c r="AB3799" s="49">
        <v>1.7927415840000001</v>
      </c>
      <c r="AC3799" s="51">
        <v>0.62276563761027282</v>
      </c>
      <c r="AD3799" s="53">
        <v>73604.45</v>
      </c>
      <c r="AE3799" s="51">
        <v>64.095421383716328</v>
      </c>
      <c r="AF3799" s="51">
        <v>169.90875639663565</v>
      </c>
      <c r="AG3799" s="51">
        <v>31.938937032838876</v>
      </c>
      <c r="AH3799" s="51">
        <v>0.16048770912377858</v>
      </c>
      <c r="AI3799" s="51">
        <v>0.18797699253521991</v>
      </c>
      <c r="AJ3799" s="51">
        <v>4.1908088602794429E-2</v>
      </c>
      <c r="AK3799" s="51">
        <v>117.49870532313848</v>
      </c>
      <c r="AL3799" s="51">
        <v>69.760365284502555</v>
      </c>
      <c r="AM3799" s="51">
        <v>165.23704536177445</v>
      </c>
    </row>
    <row r="3800" spans="1:39">
      <c r="A3800" t="s">
        <v>7743</v>
      </c>
      <c r="B3800">
        <v>8</v>
      </c>
      <c r="C3800" t="s">
        <v>7744</v>
      </c>
      <c r="D3800" t="s">
        <v>6153</v>
      </c>
      <c r="E3800" t="s">
        <v>137</v>
      </c>
      <c r="F3800" t="s">
        <v>138</v>
      </c>
      <c r="G3800" t="s">
        <v>139</v>
      </c>
      <c r="H3800" t="s">
        <v>140</v>
      </c>
      <c r="I3800" t="s">
        <v>10</v>
      </c>
      <c r="J3800" t="s">
        <v>6154</v>
      </c>
      <c r="K3800">
        <v>48</v>
      </c>
      <c r="L3800">
        <v>16204631</v>
      </c>
      <c r="M3800" t="s">
        <v>2145</v>
      </c>
      <c r="N3800">
        <v>796</v>
      </c>
      <c r="O3800">
        <v>4723649.9365000129</v>
      </c>
      <c r="P3800" s="49" t="s">
        <v>33</v>
      </c>
      <c r="Q3800" s="49">
        <v>7360445</v>
      </c>
      <c r="R3800" s="49">
        <v>32.510452999999998</v>
      </c>
      <c r="S3800" s="49">
        <v>52.540310169999998</v>
      </c>
      <c r="T3800" s="49">
        <v>26.195472578768484</v>
      </c>
      <c r="U3800" s="49" t="s">
        <v>2146</v>
      </c>
      <c r="V3800" s="49">
        <v>0.40628822170719731</v>
      </c>
      <c r="W3800" s="49">
        <v>1.4636172159581</v>
      </c>
      <c r="X3800" s="49">
        <v>2.8030328200558698</v>
      </c>
      <c r="Y3800" s="49">
        <v>43.290577316265697</v>
      </c>
      <c r="Z3800" s="49">
        <v>0.42787999999999998</v>
      </c>
      <c r="AA3800" s="49">
        <v>144.40234570000001</v>
      </c>
      <c r="AB3800" s="49">
        <v>1.7927415840000001</v>
      </c>
      <c r="AC3800" s="51">
        <v>0.62276563761027282</v>
      </c>
      <c r="AD3800" s="53">
        <v>73604.45</v>
      </c>
      <c r="AE3800" s="51">
        <v>64.176146095786507</v>
      </c>
      <c r="AF3800" s="51">
        <v>170.12274727370951</v>
      </c>
      <c r="AG3800" s="51">
        <v>31.973210502329316</v>
      </c>
      <c r="AH3800" s="51">
        <v>0.16016322732586086</v>
      </c>
      <c r="AI3800" s="51">
        <v>0.18794200666703201</v>
      </c>
      <c r="AJ3800" s="51">
        <v>4.1908088602794429E-2</v>
      </c>
      <c r="AK3800" s="51">
        <v>117.47683672017148</v>
      </c>
      <c r="AL3800" s="51">
        <v>69.747381637346237</v>
      </c>
      <c r="AM3800" s="51">
        <v>165.20629180299676</v>
      </c>
    </row>
    <row r="3801" spans="1:39">
      <c r="A3801" t="s">
        <v>7745</v>
      </c>
      <c r="B3801">
        <v>8</v>
      </c>
      <c r="C3801" t="s">
        <v>7746</v>
      </c>
      <c r="D3801" t="s">
        <v>6153</v>
      </c>
      <c r="E3801" t="s">
        <v>137</v>
      </c>
      <c r="F3801" t="s">
        <v>138</v>
      </c>
      <c r="G3801" t="s">
        <v>139</v>
      </c>
      <c r="H3801" t="s">
        <v>140</v>
      </c>
      <c r="I3801" t="s">
        <v>10</v>
      </c>
      <c r="J3801" t="s">
        <v>6154</v>
      </c>
      <c r="K3801">
        <v>48</v>
      </c>
      <c r="L3801">
        <v>16204631</v>
      </c>
      <c r="M3801" t="s">
        <v>2145</v>
      </c>
      <c r="N3801">
        <v>797</v>
      </c>
      <c r="O3801">
        <v>4729591.6345333466</v>
      </c>
      <c r="P3801" s="49" t="s">
        <v>33</v>
      </c>
      <c r="Q3801" s="49">
        <v>7360445</v>
      </c>
      <c r="R3801" s="49">
        <v>32.510452999999998</v>
      </c>
      <c r="S3801" s="49">
        <v>52.540310169999998</v>
      </c>
      <c r="T3801" s="49">
        <v>26.195472578768484</v>
      </c>
      <c r="U3801" s="49" t="s">
        <v>2146</v>
      </c>
      <c r="V3801" s="49">
        <v>0.40628822170719731</v>
      </c>
      <c r="W3801" s="49">
        <v>1.4636172159581</v>
      </c>
      <c r="X3801" s="49">
        <v>2.8030328200558698</v>
      </c>
      <c r="Y3801" s="49">
        <v>43.290577316265697</v>
      </c>
      <c r="Z3801" s="49">
        <v>0.42787999999999998</v>
      </c>
      <c r="AA3801" s="49">
        <v>144.40234570000001</v>
      </c>
      <c r="AB3801" s="49">
        <v>1.7927415840000001</v>
      </c>
      <c r="AC3801" s="51">
        <v>0.62276563761027282</v>
      </c>
      <c r="AD3801" s="53">
        <v>73604.45</v>
      </c>
      <c r="AE3801" s="51">
        <v>64.256870807856686</v>
      </c>
      <c r="AF3801" s="51">
        <v>170.33673815078339</v>
      </c>
      <c r="AG3801" s="51">
        <v>32.007414529910612</v>
      </c>
      <c r="AH3801" s="51">
        <v>0.15983871858933002</v>
      </c>
      <c r="AI3801" s="51">
        <v>0.18790670102874343</v>
      </c>
      <c r="AJ3801" s="51">
        <v>4.1908088602794429E-2</v>
      </c>
      <c r="AK3801" s="51">
        <v>117.45476823863251</v>
      </c>
      <c r="AL3801" s="51">
        <v>69.734279319927509</v>
      </c>
      <c r="AM3801" s="51">
        <v>165.17525715733754</v>
      </c>
    </row>
    <row r="3802" spans="1:39">
      <c r="A3802" t="s">
        <v>7747</v>
      </c>
      <c r="B3802">
        <v>8</v>
      </c>
      <c r="C3802" t="s">
        <v>7748</v>
      </c>
      <c r="D3802" t="s">
        <v>6153</v>
      </c>
      <c r="E3802" t="s">
        <v>137</v>
      </c>
      <c r="F3802" t="s">
        <v>138</v>
      </c>
      <c r="G3802" t="s">
        <v>139</v>
      </c>
      <c r="H3802" t="s">
        <v>140</v>
      </c>
      <c r="I3802" t="s">
        <v>10</v>
      </c>
      <c r="J3802" t="s">
        <v>6154</v>
      </c>
      <c r="K3802">
        <v>48</v>
      </c>
      <c r="L3802">
        <v>16204631</v>
      </c>
      <c r="M3802" t="s">
        <v>2145</v>
      </c>
      <c r="N3802">
        <v>798</v>
      </c>
      <c r="O3802">
        <v>4735533.3325666804</v>
      </c>
      <c r="P3802" s="49" t="s">
        <v>33</v>
      </c>
      <c r="Q3802" s="49">
        <v>7360445</v>
      </c>
      <c r="R3802" s="49">
        <v>32.510452999999998</v>
      </c>
      <c r="S3802" s="49">
        <v>52.540310169999998</v>
      </c>
      <c r="T3802" s="49">
        <v>26.195472578768484</v>
      </c>
      <c r="U3802" s="49" t="s">
        <v>2146</v>
      </c>
      <c r="V3802" s="49">
        <v>0.40628822170719731</v>
      </c>
      <c r="W3802" s="49">
        <v>1.4636172159581</v>
      </c>
      <c r="X3802" s="49">
        <v>2.8030328200558698</v>
      </c>
      <c r="Y3802" s="49">
        <v>43.290577316265697</v>
      </c>
      <c r="Z3802" s="49">
        <v>0.42787999999999998</v>
      </c>
      <c r="AA3802" s="49">
        <v>144.40234570000001</v>
      </c>
      <c r="AB3802" s="49">
        <v>1.7927415840000001</v>
      </c>
      <c r="AC3802" s="51">
        <v>0.62276563761027282</v>
      </c>
      <c r="AD3802" s="53">
        <v>73604.45</v>
      </c>
      <c r="AE3802" s="51">
        <v>64.337595519926865</v>
      </c>
      <c r="AF3802" s="51">
        <v>170.55072902785724</v>
      </c>
      <c r="AG3802" s="51">
        <v>32.041549110557213</v>
      </c>
      <c r="AH3802" s="51">
        <v>0.15951418636795481</v>
      </c>
      <c r="AI3802" s="51">
        <v>0.18787107679453918</v>
      </c>
      <c r="AJ3802" s="51">
        <v>4.1908088602794429E-2</v>
      </c>
      <c r="AK3802" s="51">
        <v>117.43250061246894</v>
      </c>
      <c r="AL3802" s="51">
        <v>69.72105876799958</v>
      </c>
      <c r="AM3802" s="51">
        <v>165.1439424569383</v>
      </c>
    </row>
    <row r="3803" spans="1:39">
      <c r="A3803" t="s">
        <v>7749</v>
      </c>
      <c r="B3803">
        <v>8</v>
      </c>
      <c r="C3803" t="s">
        <v>7750</v>
      </c>
      <c r="D3803" t="s">
        <v>6153</v>
      </c>
      <c r="E3803" t="s">
        <v>137</v>
      </c>
      <c r="F3803" t="s">
        <v>138</v>
      </c>
      <c r="G3803" t="s">
        <v>139</v>
      </c>
      <c r="H3803" t="s">
        <v>140</v>
      </c>
      <c r="I3803" t="s">
        <v>10</v>
      </c>
      <c r="J3803" t="s">
        <v>6154</v>
      </c>
      <c r="K3803">
        <v>48</v>
      </c>
      <c r="L3803">
        <v>16204631</v>
      </c>
      <c r="M3803" t="s">
        <v>2145</v>
      </c>
      <c r="N3803">
        <v>799</v>
      </c>
      <c r="O3803">
        <v>4741475.0306000141</v>
      </c>
      <c r="P3803" s="49" t="s">
        <v>33</v>
      </c>
      <c r="Q3803" s="49">
        <v>7360445</v>
      </c>
      <c r="R3803" s="49">
        <v>32.510452999999998</v>
      </c>
      <c r="S3803" s="49">
        <v>52.540310169999998</v>
      </c>
      <c r="T3803" s="49">
        <v>26.195472578768484</v>
      </c>
      <c r="U3803" s="49" t="s">
        <v>2146</v>
      </c>
      <c r="V3803" s="49">
        <v>0.40628822170719731</v>
      </c>
      <c r="W3803" s="49">
        <v>1.4636172159581</v>
      </c>
      <c r="X3803" s="49">
        <v>2.8030328200558698</v>
      </c>
      <c r="Y3803" s="49">
        <v>43.290577316265697</v>
      </c>
      <c r="Z3803" s="49">
        <v>0.42787999999999998</v>
      </c>
      <c r="AA3803" s="49">
        <v>144.40234570000001</v>
      </c>
      <c r="AB3803" s="49">
        <v>1.7927415840000001</v>
      </c>
      <c r="AC3803" s="51">
        <v>0.62276563761027282</v>
      </c>
      <c r="AD3803" s="53">
        <v>73604.45</v>
      </c>
      <c r="AE3803" s="51">
        <v>64.418320231997043</v>
      </c>
      <c r="AF3803" s="51">
        <v>170.76471990493113</v>
      </c>
      <c r="AG3803" s="51">
        <v>32.075614239979956</v>
      </c>
      <c r="AH3803" s="51">
        <v>0.15918963410286593</v>
      </c>
      <c r="AI3803" s="51">
        <v>0.18783513513703082</v>
      </c>
      <c r="AJ3803" s="51">
        <v>4.1908088602794429E-2</v>
      </c>
      <c r="AK3803" s="51">
        <v>117.4100345746446</v>
      </c>
      <c r="AL3803" s="51">
        <v>69.707720416731703</v>
      </c>
      <c r="AM3803" s="51">
        <v>165.11234873255754</v>
      </c>
    </row>
    <row r="3804" spans="1:39">
      <c r="A3804" t="s">
        <v>7751</v>
      </c>
      <c r="B3804">
        <v>8</v>
      </c>
      <c r="C3804" t="s">
        <v>7752</v>
      </c>
      <c r="D3804" t="s">
        <v>6153</v>
      </c>
      <c r="E3804" t="s">
        <v>137</v>
      </c>
      <c r="F3804" t="s">
        <v>138</v>
      </c>
      <c r="G3804" t="s">
        <v>139</v>
      </c>
      <c r="H3804" t="s">
        <v>140</v>
      </c>
      <c r="I3804" t="s">
        <v>10</v>
      </c>
      <c r="J3804" t="s">
        <v>6154</v>
      </c>
      <c r="K3804">
        <v>48</v>
      </c>
      <c r="L3804">
        <v>16204631</v>
      </c>
      <c r="M3804" t="s">
        <v>2145</v>
      </c>
      <c r="N3804">
        <v>800</v>
      </c>
      <c r="O3804">
        <v>4747416.7286333479</v>
      </c>
      <c r="P3804" s="49" t="s">
        <v>33</v>
      </c>
      <c r="Q3804" s="49">
        <v>7360445</v>
      </c>
      <c r="R3804" s="49">
        <v>32.510452999999998</v>
      </c>
      <c r="S3804" s="49">
        <v>52.540310169999998</v>
      </c>
      <c r="T3804" s="49">
        <v>26.195472578768484</v>
      </c>
      <c r="U3804" s="49" t="s">
        <v>2146</v>
      </c>
      <c r="V3804" s="49">
        <v>0.40628822170719731</v>
      </c>
      <c r="W3804" s="49">
        <v>1.4636172159581</v>
      </c>
      <c r="X3804" s="49">
        <v>2.8030328200558698</v>
      </c>
      <c r="Y3804" s="49">
        <v>43.290577316265697</v>
      </c>
      <c r="Z3804" s="49">
        <v>0.42787999999999998</v>
      </c>
      <c r="AA3804" s="49">
        <v>144.40234570000001</v>
      </c>
      <c r="AB3804" s="49">
        <v>1.7927415840000001</v>
      </c>
      <c r="AC3804" s="51">
        <v>0.62276563761027282</v>
      </c>
      <c r="AD3804" s="53">
        <v>73604.45</v>
      </c>
      <c r="AE3804" s="51">
        <v>64.499044944067208</v>
      </c>
      <c r="AF3804" s="51">
        <v>170.97871078200495</v>
      </c>
      <c r="AG3804" s="51">
        <v>32.10960991462337</v>
      </c>
      <c r="AH3804" s="51">
        <v>0.1588650652227836</v>
      </c>
      <c r="AI3804" s="51">
        <v>0.1877988772272508</v>
      </c>
      <c r="AJ3804" s="51">
        <v>4.1908088602794429E-2</v>
      </c>
      <c r="AK3804" s="51">
        <v>117.38737085713632</v>
      </c>
      <c r="AL3804" s="51">
        <v>69.694264700707123</v>
      </c>
      <c r="AM3804" s="51">
        <v>165.08047701356554</v>
      </c>
    </row>
    <row r="3805" spans="1:39">
      <c r="A3805" t="s">
        <v>7753</v>
      </c>
      <c r="B3805">
        <v>8</v>
      </c>
      <c r="C3805" t="s">
        <v>7754</v>
      </c>
      <c r="D3805" t="s">
        <v>6153</v>
      </c>
      <c r="E3805" t="s">
        <v>137</v>
      </c>
      <c r="F3805" t="s">
        <v>138</v>
      </c>
      <c r="G3805" t="s">
        <v>139</v>
      </c>
      <c r="H3805" t="s">
        <v>140</v>
      </c>
      <c r="I3805" t="s">
        <v>10</v>
      </c>
      <c r="J3805" t="s">
        <v>6154</v>
      </c>
      <c r="K3805">
        <v>48</v>
      </c>
      <c r="L3805">
        <v>16204631</v>
      </c>
      <c r="M3805" t="s">
        <v>2145</v>
      </c>
      <c r="N3805">
        <v>801</v>
      </c>
      <c r="O3805">
        <v>4753358.4266666817</v>
      </c>
      <c r="P3805" s="49" t="s">
        <v>33</v>
      </c>
      <c r="Q3805" s="49">
        <v>7360445</v>
      </c>
      <c r="R3805" s="49">
        <v>32.510452999999998</v>
      </c>
      <c r="S3805" s="49">
        <v>52.540310169999998</v>
      </c>
      <c r="T3805" s="49">
        <v>26.195472578768484</v>
      </c>
      <c r="U3805" s="49" t="s">
        <v>2146</v>
      </c>
      <c r="V3805" s="49">
        <v>0.40628822170719731</v>
      </c>
      <c r="W3805" s="49">
        <v>1.4636172159581</v>
      </c>
      <c r="X3805" s="49">
        <v>2.8030328200558698</v>
      </c>
      <c r="Y3805" s="49">
        <v>43.290577316265697</v>
      </c>
      <c r="Z3805" s="49">
        <v>0.42787999999999998</v>
      </c>
      <c r="AA3805" s="49">
        <v>144.40234570000001</v>
      </c>
      <c r="AB3805" s="49">
        <v>1.7927415840000001</v>
      </c>
      <c r="AC3805" s="51">
        <v>0.62276563761027282</v>
      </c>
      <c r="AD3805" s="53">
        <v>73604.45</v>
      </c>
      <c r="AE3805" s="51">
        <v>64.579769656137387</v>
      </c>
      <c r="AF3805" s="51">
        <v>171.19270165907881</v>
      </c>
      <c r="AG3805" s="51">
        <v>32.143536131662948</v>
      </c>
      <c r="AH3805" s="51">
        <v>0.15854048314344507</v>
      </c>
      <c r="AI3805" s="51">
        <v>0.18776230423464604</v>
      </c>
      <c r="AJ3805" s="51">
        <v>4.1908088602794429E-2</v>
      </c>
      <c r="AK3805" s="51">
        <v>117.36451019092981</v>
      </c>
      <c r="AL3805" s="51">
        <v>69.680692053920708</v>
      </c>
      <c r="AM3805" s="51">
        <v>165.04832832793895</v>
      </c>
    </row>
    <row r="3806" spans="1:39">
      <c r="A3806" t="s">
        <v>7755</v>
      </c>
      <c r="B3806">
        <v>8</v>
      </c>
      <c r="C3806" t="s">
        <v>7756</v>
      </c>
      <c r="D3806" t="s">
        <v>6153</v>
      </c>
      <c r="E3806" t="s">
        <v>137</v>
      </c>
      <c r="F3806" t="s">
        <v>138</v>
      </c>
      <c r="G3806" t="s">
        <v>139</v>
      </c>
      <c r="H3806" t="s">
        <v>140</v>
      </c>
      <c r="I3806" t="s">
        <v>10</v>
      </c>
      <c r="J3806" t="s">
        <v>6154</v>
      </c>
      <c r="K3806">
        <v>48</v>
      </c>
      <c r="L3806">
        <v>16204631</v>
      </c>
      <c r="M3806" t="s">
        <v>2145</v>
      </c>
      <c r="N3806">
        <v>802</v>
      </c>
      <c r="O3806">
        <v>4759300.1247000154</v>
      </c>
      <c r="P3806" s="49" t="s">
        <v>33</v>
      </c>
      <c r="Q3806" s="49">
        <v>7360445</v>
      </c>
      <c r="R3806" s="49">
        <v>32.510452999999998</v>
      </c>
      <c r="S3806" s="49">
        <v>52.540310169999998</v>
      </c>
      <c r="T3806" s="49">
        <v>26.195472578768484</v>
      </c>
      <c r="U3806" s="49" t="s">
        <v>2146</v>
      </c>
      <c r="V3806" s="49">
        <v>0.40628822170719731</v>
      </c>
      <c r="W3806" s="49">
        <v>1.4636172159581</v>
      </c>
      <c r="X3806" s="49">
        <v>2.8030328200558698</v>
      </c>
      <c r="Y3806" s="49">
        <v>43.290577316265697</v>
      </c>
      <c r="Z3806" s="49">
        <v>0.42787999999999998</v>
      </c>
      <c r="AA3806" s="49">
        <v>144.40234570000001</v>
      </c>
      <c r="AB3806" s="49">
        <v>1.7927415840000001</v>
      </c>
      <c r="AC3806" s="51">
        <v>0.62276563761027282</v>
      </c>
      <c r="AD3806" s="53">
        <v>73604.45</v>
      </c>
      <c r="AE3806" s="51">
        <v>64.660494368207566</v>
      </c>
      <c r="AF3806" s="51">
        <v>171.40669253615269</v>
      </c>
      <c r="AG3806" s="51">
        <v>32.177392889002469</v>
      </c>
      <c r="AH3806" s="51">
        <v>0.1582158912682598</v>
      </c>
      <c r="AI3806" s="51">
        <v>0.18772541732707251</v>
      </c>
      <c r="AJ3806" s="51">
        <v>4.1908088602794429E-2</v>
      </c>
      <c r="AK3806" s="51">
        <v>117.34145330601633</v>
      </c>
      <c r="AL3806" s="51">
        <v>69.667002909776841</v>
      </c>
      <c r="AM3806" s="51">
        <v>165.01590370225586</v>
      </c>
    </row>
    <row r="3807" spans="1:39">
      <c r="A3807" t="s">
        <v>7757</v>
      </c>
      <c r="B3807">
        <v>8</v>
      </c>
      <c r="C3807" t="s">
        <v>7758</v>
      </c>
      <c r="D3807" t="s">
        <v>6153</v>
      </c>
      <c r="E3807" t="s">
        <v>137</v>
      </c>
      <c r="F3807" t="s">
        <v>138</v>
      </c>
      <c r="G3807" t="s">
        <v>139</v>
      </c>
      <c r="H3807" t="s">
        <v>140</v>
      </c>
      <c r="I3807" t="s">
        <v>10</v>
      </c>
      <c r="J3807" t="s">
        <v>6154</v>
      </c>
      <c r="K3807">
        <v>48</v>
      </c>
      <c r="L3807">
        <v>16204631</v>
      </c>
      <c r="M3807" t="s">
        <v>2145</v>
      </c>
      <c r="N3807">
        <v>803</v>
      </c>
      <c r="O3807">
        <v>4765241.8227333492</v>
      </c>
      <c r="P3807" s="49" t="s">
        <v>33</v>
      </c>
      <c r="Q3807" s="49">
        <v>7360445</v>
      </c>
      <c r="R3807" s="49">
        <v>32.510452999999998</v>
      </c>
      <c r="S3807" s="49">
        <v>52.540310169999998</v>
      </c>
      <c r="T3807" s="49">
        <v>26.195472578768484</v>
      </c>
      <c r="U3807" s="49" t="s">
        <v>2146</v>
      </c>
      <c r="V3807" s="49">
        <v>0.40628822170719731</v>
      </c>
      <c r="W3807" s="49">
        <v>1.4636172159581</v>
      </c>
      <c r="X3807" s="49">
        <v>2.8030328200558698</v>
      </c>
      <c r="Y3807" s="49">
        <v>43.290577316265697</v>
      </c>
      <c r="Z3807" s="49">
        <v>0.42787999999999998</v>
      </c>
      <c r="AA3807" s="49">
        <v>144.40234570000001</v>
      </c>
      <c r="AB3807" s="49">
        <v>1.7927415840000001</v>
      </c>
      <c r="AC3807" s="51">
        <v>0.62276563761027282</v>
      </c>
      <c r="AD3807" s="53">
        <v>73604.45</v>
      </c>
      <c r="AE3807" s="51">
        <v>64.741219080277745</v>
      </c>
      <c r="AF3807" s="51">
        <v>171.62068341322654</v>
      </c>
      <c r="AG3807" s="51">
        <v>32.211180185271267</v>
      </c>
      <c r="AH3807" s="51">
        <v>0.15789129298786517</v>
      </c>
      <c r="AI3807" s="51">
        <v>0.18768821767078922</v>
      </c>
      <c r="AJ3807" s="51">
        <v>4.1908088602794429E-2</v>
      </c>
      <c r="AK3807" s="51">
        <v>117.31820093138899</v>
      </c>
      <c r="AL3807" s="51">
        <v>69.653197701087294</v>
      </c>
      <c r="AM3807" s="51">
        <v>164.98320416169068</v>
      </c>
    </row>
    <row r="3808" spans="1:39">
      <c r="A3808" t="s">
        <v>7759</v>
      </c>
      <c r="B3808">
        <v>8</v>
      </c>
      <c r="C3808" t="s">
        <v>7760</v>
      </c>
      <c r="D3808" t="s">
        <v>6153</v>
      </c>
      <c r="E3808" t="s">
        <v>137</v>
      </c>
      <c r="F3808" t="s">
        <v>138</v>
      </c>
      <c r="G3808" t="s">
        <v>139</v>
      </c>
      <c r="H3808" t="s">
        <v>140</v>
      </c>
      <c r="I3808" t="s">
        <v>10</v>
      </c>
      <c r="J3808" t="s">
        <v>6154</v>
      </c>
      <c r="K3808">
        <v>48</v>
      </c>
      <c r="L3808">
        <v>16204631</v>
      </c>
      <c r="M3808" t="s">
        <v>2145</v>
      </c>
      <c r="N3808">
        <v>804</v>
      </c>
      <c r="O3808">
        <v>4771183.5207666829</v>
      </c>
      <c r="P3808" s="49" t="s">
        <v>33</v>
      </c>
      <c r="Q3808" s="49">
        <v>7360445</v>
      </c>
      <c r="R3808" s="49">
        <v>32.510452999999998</v>
      </c>
      <c r="S3808" s="49">
        <v>52.540310169999998</v>
      </c>
      <c r="T3808" s="49">
        <v>26.195472578768484</v>
      </c>
      <c r="U3808" s="49" t="s">
        <v>2146</v>
      </c>
      <c r="V3808" s="49">
        <v>0.40628822170719731</v>
      </c>
      <c r="W3808" s="49">
        <v>1.4636172159581</v>
      </c>
      <c r="X3808" s="49">
        <v>2.8030328200558698</v>
      </c>
      <c r="Y3808" s="49">
        <v>43.290577316265697</v>
      </c>
      <c r="Z3808" s="49">
        <v>0.42787999999999998</v>
      </c>
      <c r="AA3808" s="49">
        <v>144.40234570000001</v>
      </c>
      <c r="AB3808" s="49">
        <v>1.7927415840000001</v>
      </c>
      <c r="AC3808" s="51">
        <v>0.62276563761027282</v>
      </c>
      <c r="AD3808" s="53">
        <v>73604.45</v>
      </c>
      <c r="AE3808" s="51">
        <v>64.821943792347923</v>
      </c>
      <c r="AF3808" s="51">
        <v>171.83467429030043</v>
      </c>
      <c r="AG3808" s="51">
        <v>32.244898019821548</v>
      </c>
      <c r="AH3808" s="51">
        <v>0.15756669168022147</v>
      </c>
      <c r="AI3808" s="51">
        <v>0.18765070643045226</v>
      </c>
      <c r="AJ3808" s="51">
        <v>4.1908088602794429E-2</v>
      </c>
      <c r="AK3808" s="51">
        <v>117.29475379503887</v>
      </c>
      <c r="AL3808" s="51">
        <v>69.639276860068989</v>
      </c>
      <c r="AM3808" s="51">
        <v>164.95023073000877</v>
      </c>
    </row>
    <row r="3809" spans="1:39">
      <c r="A3809" t="s">
        <v>7761</v>
      </c>
      <c r="B3809">
        <v>8</v>
      </c>
      <c r="C3809" t="s">
        <v>7762</v>
      </c>
      <c r="D3809" t="s">
        <v>6153</v>
      </c>
      <c r="E3809" t="s">
        <v>137</v>
      </c>
      <c r="F3809" t="s">
        <v>138</v>
      </c>
      <c r="G3809" t="s">
        <v>139</v>
      </c>
      <c r="H3809" t="s">
        <v>140</v>
      </c>
      <c r="I3809" t="s">
        <v>10</v>
      </c>
      <c r="J3809" t="s">
        <v>6154</v>
      </c>
      <c r="K3809">
        <v>48</v>
      </c>
      <c r="L3809">
        <v>16204631</v>
      </c>
      <c r="M3809" t="s">
        <v>2145</v>
      </c>
      <c r="N3809">
        <v>805</v>
      </c>
      <c r="O3809">
        <v>4777125.2188000167</v>
      </c>
      <c r="P3809" s="49" t="s">
        <v>33</v>
      </c>
      <c r="Q3809" s="49">
        <v>7360445</v>
      </c>
      <c r="R3809" s="49">
        <v>32.510452999999998</v>
      </c>
      <c r="S3809" s="49">
        <v>52.540310169999998</v>
      </c>
      <c r="T3809" s="49">
        <v>26.195472578768484</v>
      </c>
      <c r="U3809" s="49" t="s">
        <v>2146</v>
      </c>
      <c r="V3809" s="49">
        <v>0.40628822170719731</v>
      </c>
      <c r="W3809" s="49">
        <v>1.4636172159581</v>
      </c>
      <c r="X3809" s="49">
        <v>2.8030328200558698</v>
      </c>
      <c r="Y3809" s="49">
        <v>43.290577316265697</v>
      </c>
      <c r="Z3809" s="49">
        <v>0.42787999999999998</v>
      </c>
      <c r="AA3809" s="49">
        <v>144.40234570000001</v>
      </c>
      <c r="AB3809" s="49">
        <v>1.7927415840000001</v>
      </c>
      <c r="AC3809" s="51">
        <v>0.62276563761027282</v>
      </c>
      <c r="AD3809" s="53">
        <v>73604.45</v>
      </c>
      <c r="AE3809" s="51">
        <v>64.902668504418102</v>
      </c>
      <c r="AF3809" s="51">
        <v>172.04866516737428</v>
      </c>
      <c r="AG3809" s="51">
        <v>32.278546392725659</v>
      </c>
      <c r="AH3809" s="51">
        <v>0.1572420907107063</v>
      </c>
      <c r="AI3809" s="51">
        <v>0.18761288476910928</v>
      </c>
      <c r="AJ3809" s="51">
        <v>4.1908088602794429E-2</v>
      </c>
      <c r="AK3809" s="51">
        <v>117.27111262395174</v>
      </c>
      <c r="AL3809" s="51">
        <v>69.625240818341936</v>
      </c>
      <c r="AM3809" s="51">
        <v>164.91698442956155</v>
      </c>
    </row>
    <row r="3810" spans="1:39">
      <c r="A3810" t="s">
        <v>7763</v>
      </c>
      <c r="B3810">
        <v>8</v>
      </c>
      <c r="C3810" t="s">
        <v>7764</v>
      </c>
      <c r="D3810" t="s">
        <v>6153</v>
      </c>
      <c r="E3810" t="s">
        <v>137</v>
      </c>
      <c r="F3810" t="s">
        <v>138</v>
      </c>
      <c r="G3810" t="s">
        <v>139</v>
      </c>
      <c r="H3810" t="s">
        <v>140</v>
      </c>
      <c r="I3810" t="s">
        <v>10</v>
      </c>
      <c r="J3810" t="s">
        <v>6154</v>
      </c>
      <c r="K3810">
        <v>48</v>
      </c>
      <c r="L3810">
        <v>16204631</v>
      </c>
      <c r="M3810" t="s">
        <v>2145</v>
      </c>
      <c r="N3810">
        <v>806</v>
      </c>
      <c r="O3810">
        <v>4783066.9168333504</v>
      </c>
      <c r="P3810" s="49" t="s">
        <v>33</v>
      </c>
      <c r="Q3810" s="49">
        <v>7360445</v>
      </c>
      <c r="R3810" s="49">
        <v>32.510452999999998</v>
      </c>
      <c r="S3810" s="49">
        <v>52.540310169999998</v>
      </c>
      <c r="T3810" s="49">
        <v>26.195472578768484</v>
      </c>
      <c r="U3810" s="49" t="s">
        <v>2146</v>
      </c>
      <c r="V3810" s="49">
        <v>0.40628822170719731</v>
      </c>
      <c r="W3810" s="49">
        <v>1.4636172159581</v>
      </c>
      <c r="X3810" s="49">
        <v>2.8030328200558698</v>
      </c>
      <c r="Y3810" s="49">
        <v>43.290577316265697</v>
      </c>
      <c r="Z3810" s="49">
        <v>0.42787999999999998</v>
      </c>
      <c r="AA3810" s="49">
        <v>144.40234570000001</v>
      </c>
      <c r="AB3810" s="49">
        <v>1.7927415840000001</v>
      </c>
      <c r="AC3810" s="51">
        <v>0.62276563761027282</v>
      </c>
      <c r="AD3810" s="53">
        <v>73604.45</v>
      </c>
      <c r="AE3810" s="51">
        <v>64.983393216488281</v>
      </c>
      <c r="AF3810" s="51">
        <v>172.26265604444814</v>
      </c>
      <c r="AG3810" s="51">
        <v>32.312125304773403</v>
      </c>
      <c r="AH3810" s="51">
        <v>0.15691749343199937</v>
      </c>
      <c r="AI3810" s="51">
        <v>0.18757475384819364</v>
      </c>
      <c r="AJ3810" s="51">
        <v>4.1908088602794429E-2</v>
      </c>
      <c r="AK3810" s="51">
        <v>117.24727814410427</v>
      </c>
      <c r="AL3810" s="51">
        <v>69.611090006927014</v>
      </c>
      <c r="AM3810" s="51">
        <v>164.88346628128156</v>
      </c>
    </row>
    <row r="3811" spans="1:39">
      <c r="A3811" t="s">
        <v>7765</v>
      </c>
      <c r="B3811">
        <v>8</v>
      </c>
      <c r="C3811" t="s">
        <v>7766</v>
      </c>
      <c r="D3811" t="s">
        <v>6153</v>
      </c>
      <c r="E3811" t="s">
        <v>137</v>
      </c>
      <c r="F3811" t="s">
        <v>138</v>
      </c>
      <c r="G3811" t="s">
        <v>139</v>
      </c>
      <c r="H3811" t="s">
        <v>140</v>
      </c>
      <c r="I3811" t="s">
        <v>10</v>
      </c>
      <c r="J3811" t="s">
        <v>6154</v>
      </c>
      <c r="K3811">
        <v>48</v>
      </c>
      <c r="L3811">
        <v>16204631</v>
      </c>
      <c r="M3811" t="s">
        <v>2145</v>
      </c>
      <c r="N3811">
        <v>807</v>
      </c>
      <c r="O3811">
        <v>4789008.6148666842</v>
      </c>
      <c r="P3811" s="49" t="s">
        <v>33</v>
      </c>
      <c r="Q3811" s="49">
        <v>7360445</v>
      </c>
      <c r="R3811" s="49">
        <v>32.510452999999998</v>
      </c>
      <c r="S3811" s="49">
        <v>52.540310169999998</v>
      </c>
      <c r="T3811" s="49">
        <v>26.195472578768484</v>
      </c>
      <c r="U3811" s="49" t="s">
        <v>2146</v>
      </c>
      <c r="V3811" s="49">
        <v>0.40628822170719731</v>
      </c>
      <c r="W3811" s="49">
        <v>1.4636172159581</v>
      </c>
      <c r="X3811" s="49">
        <v>2.8030328200558698</v>
      </c>
      <c r="Y3811" s="49">
        <v>43.290577316265697</v>
      </c>
      <c r="Z3811" s="49">
        <v>0.42787999999999998</v>
      </c>
      <c r="AA3811" s="49">
        <v>144.40234570000001</v>
      </c>
      <c r="AB3811" s="49">
        <v>1.7927415840000001</v>
      </c>
      <c r="AC3811" s="51">
        <v>0.62276563761027282</v>
      </c>
      <c r="AD3811" s="53">
        <v>73604.45</v>
      </c>
      <c r="AE3811" s="51">
        <v>65.06411792855846</v>
      </c>
      <c r="AF3811" s="51">
        <v>172.47664692152202</v>
      </c>
      <c r="AG3811" s="51">
        <v>32.345634757469313</v>
      </c>
      <c r="AH3811" s="51">
        <v>0.15659290318409294</v>
      </c>
      <c r="AI3811" s="51">
        <v>0.18753631482751856</v>
      </c>
      <c r="AJ3811" s="51">
        <v>4.1908088602794429E-2</v>
      </c>
      <c r="AK3811" s="51">
        <v>117.22325108046049</v>
      </c>
      <c r="AL3811" s="51">
        <v>69.596824856243899</v>
      </c>
      <c r="AM3811" s="51">
        <v>164.8496773046771</v>
      </c>
    </row>
    <row r="3812" spans="1:39">
      <c r="A3812" t="s">
        <v>7767</v>
      </c>
      <c r="B3812">
        <v>8</v>
      </c>
      <c r="C3812" t="s">
        <v>7768</v>
      </c>
      <c r="D3812" t="s">
        <v>6153</v>
      </c>
      <c r="E3812" t="s">
        <v>137</v>
      </c>
      <c r="F3812" t="s">
        <v>138</v>
      </c>
      <c r="G3812" t="s">
        <v>139</v>
      </c>
      <c r="H3812" t="s">
        <v>140</v>
      </c>
      <c r="I3812" t="s">
        <v>10</v>
      </c>
      <c r="J3812" t="s">
        <v>6154</v>
      </c>
      <c r="K3812">
        <v>48</v>
      </c>
      <c r="L3812">
        <v>16204631</v>
      </c>
      <c r="M3812" t="s">
        <v>2145</v>
      </c>
      <c r="N3812">
        <v>808</v>
      </c>
      <c r="O3812">
        <v>4794950.3129000179</v>
      </c>
      <c r="P3812" s="49" t="s">
        <v>33</v>
      </c>
      <c r="Q3812" s="49">
        <v>7360445</v>
      </c>
      <c r="R3812" s="49">
        <v>32.510452999999998</v>
      </c>
      <c r="S3812" s="49">
        <v>52.540310169999998</v>
      </c>
      <c r="T3812" s="49">
        <v>26.195472578768484</v>
      </c>
      <c r="U3812" s="49" t="s">
        <v>2146</v>
      </c>
      <c r="V3812" s="49">
        <v>0.40628822170719731</v>
      </c>
      <c r="W3812" s="49">
        <v>1.4636172159581</v>
      </c>
      <c r="X3812" s="49">
        <v>2.8030328200558698</v>
      </c>
      <c r="Y3812" s="49">
        <v>43.290577316265697</v>
      </c>
      <c r="Z3812" s="49">
        <v>0.42787999999999998</v>
      </c>
      <c r="AA3812" s="49">
        <v>144.40234570000001</v>
      </c>
      <c r="AB3812" s="49">
        <v>1.7927415840000001</v>
      </c>
      <c r="AC3812" s="51">
        <v>0.62276563761027282</v>
      </c>
      <c r="AD3812" s="53">
        <v>73604.45</v>
      </c>
      <c r="AE3812" s="51">
        <v>65.144842640628639</v>
      </c>
      <c r="AF3812" s="51">
        <v>172.69063779859587</v>
      </c>
      <c r="AG3812" s="51">
        <v>32.379074753029926</v>
      </c>
      <c r="AH3812" s="51">
        <v>0.15626832329432419</v>
      </c>
      <c r="AI3812" s="51">
        <v>0.18749756886527172</v>
      </c>
      <c r="AJ3812" s="51">
        <v>4.1908088602794429E-2</v>
      </c>
      <c r="AK3812" s="51">
        <v>117.1990321569683</v>
      </c>
      <c r="AL3812" s="51">
        <v>69.582445796109013</v>
      </c>
      <c r="AM3812" s="51">
        <v>164.8156185178276</v>
      </c>
    </row>
    <row r="3813" spans="1:39">
      <c r="A3813" t="s">
        <v>7769</v>
      </c>
      <c r="B3813">
        <v>8</v>
      </c>
      <c r="C3813" t="s">
        <v>7770</v>
      </c>
      <c r="D3813" t="s">
        <v>6153</v>
      </c>
      <c r="E3813" t="s">
        <v>137</v>
      </c>
      <c r="F3813" t="s">
        <v>138</v>
      </c>
      <c r="G3813" t="s">
        <v>139</v>
      </c>
      <c r="H3813" t="s">
        <v>140</v>
      </c>
      <c r="I3813" t="s">
        <v>10</v>
      </c>
      <c r="J3813" t="s">
        <v>6154</v>
      </c>
      <c r="K3813">
        <v>48</v>
      </c>
      <c r="L3813">
        <v>16204631</v>
      </c>
      <c r="M3813" t="s">
        <v>2145</v>
      </c>
      <c r="N3813">
        <v>809</v>
      </c>
      <c r="O3813">
        <v>4800892.0109333517</v>
      </c>
      <c r="P3813" s="49" t="s">
        <v>33</v>
      </c>
      <c r="Q3813" s="49">
        <v>7360445</v>
      </c>
      <c r="R3813" s="49">
        <v>32.510452999999998</v>
      </c>
      <c r="S3813" s="49">
        <v>52.540310169999998</v>
      </c>
      <c r="T3813" s="49">
        <v>26.195472578768484</v>
      </c>
      <c r="U3813" s="49" t="s">
        <v>2146</v>
      </c>
      <c r="V3813" s="49">
        <v>0.40628822170719731</v>
      </c>
      <c r="W3813" s="49">
        <v>1.4636172159581</v>
      </c>
      <c r="X3813" s="49">
        <v>2.8030328200558698</v>
      </c>
      <c r="Y3813" s="49">
        <v>43.290577316265697</v>
      </c>
      <c r="Z3813" s="49">
        <v>0.42787999999999998</v>
      </c>
      <c r="AA3813" s="49">
        <v>144.40234570000001</v>
      </c>
      <c r="AB3813" s="49">
        <v>1.7927415840000001</v>
      </c>
      <c r="AC3813" s="51">
        <v>0.62276563761027282</v>
      </c>
      <c r="AD3813" s="53">
        <v>73604.45</v>
      </c>
      <c r="AE3813" s="51">
        <v>65.225567352698803</v>
      </c>
      <c r="AF3813" s="51">
        <v>172.90462867566973</v>
      </c>
      <c r="AG3813" s="51">
        <v>32.412445294381108</v>
      </c>
      <c r="AH3813" s="51">
        <v>0.15594375707738747</v>
      </c>
      <c r="AI3813" s="51">
        <v>0.18745851711800948</v>
      </c>
      <c r="AJ3813" s="51">
        <v>4.1908088602794429E-2</v>
      </c>
      <c r="AK3813" s="51">
        <v>117.17462209655594</v>
      </c>
      <c r="AL3813" s="51">
        <v>69.567953255733357</v>
      </c>
      <c r="AM3813" s="51">
        <v>164.78129093737851</v>
      </c>
    </row>
    <row r="3814" spans="1:39">
      <c r="A3814" t="s">
        <v>7771</v>
      </c>
      <c r="B3814">
        <v>8</v>
      </c>
      <c r="C3814" t="s">
        <v>7772</v>
      </c>
      <c r="D3814" t="s">
        <v>6153</v>
      </c>
      <c r="E3814" t="s">
        <v>137</v>
      </c>
      <c r="F3814" t="s">
        <v>138</v>
      </c>
      <c r="G3814" t="s">
        <v>139</v>
      </c>
      <c r="H3814" t="s">
        <v>140</v>
      </c>
      <c r="I3814" t="s">
        <v>10</v>
      </c>
      <c r="J3814" t="s">
        <v>6154</v>
      </c>
      <c r="K3814">
        <v>48</v>
      </c>
      <c r="L3814">
        <v>16204631</v>
      </c>
      <c r="M3814" t="s">
        <v>2145</v>
      </c>
      <c r="N3814">
        <v>810</v>
      </c>
      <c r="O3814">
        <v>4806833.7089666855</v>
      </c>
      <c r="P3814" s="49" t="s">
        <v>33</v>
      </c>
      <c r="Q3814" s="49">
        <v>7360445</v>
      </c>
      <c r="R3814" s="49">
        <v>32.510452999999998</v>
      </c>
      <c r="S3814" s="49">
        <v>52.540310169999998</v>
      </c>
      <c r="T3814" s="49">
        <v>26.195472578768484</v>
      </c>
      <c r="U3814" s="49" t="s">
        <v>2146</v>
      </c>
      <c r="V3814" s="49">
        <v>0.40628822170719731</v>
      </c>
      <c r="W3814" s="49">
        <v>1.4636172159581</v>
      </c>
      <c r="X3814" s="49">
        <v>2.8030328200558698</v>
      </c>
      <c r="Y3814" s="49">
        <v>43.290577316265697</v>
      </c>
      <c r="Z3814" s="49">
        <v>0.42787999999999998</v>
      </c>
      <c r="AA3814" s="49">
        <v>144.40234570000001</v>
      </c>
      <c r="AB3814" s="49">
        <v>1.7927415840000001</v>
      </c>
      <c r="AC3814" s="51">
        <v>0.62276563761027282</v>
      </c>
      <c r="AD3814" s="53">
        <v>73604.45</v>
      </c>
      <c r="AE3814" s="51">
        <v>65.306292064768982</v>
      </c>
      <c r="AF3814" s="51">
        <v>173.11861955274358</v>
      </c>
      <c r="AG3814" s="51">
        <v>32.445746385155324</v>
      </c>
      <c r="AH3814" s="51">
        <v>0.15561920783530991</v>
      </c>
      <c r="AI3814" s="51">
        <v>0.1874191607406514</v>
      </c>
      <c r="AJ3814" s="51">
        <v>4.1908088602794429E-2</v>
      </c>
      <c r="AK3814" s="51">
        <v>117.15002162112852</v>
      </c>
      <c r="AL3814" s="51">
        <v>69.553347663720487</v>
      </c>
      <c r="AM3814" s="51">
        <v>164.74669557853656</v>
      </c>
    </row>
    <row r="3815" spans="1:39">
      <c r="A3815" t="s">
        <v>7773</v>
      </c>
      <c r="B3815">
        <v>8</v>
      </c>
      <c r="C3815" t="s">
        <v>7774</v>
      </c>
      <c r="D3815" t="s">
        <v>6153</v>
      </c>
      <c r="E3815" t="s">
        <v>137</v>
      </c>
      <c r="F3815" t="s">
        <v>138</v>
      </c>
      <c r="G3815" t="s">
        <v>139</v>
      </c>
      <c r="H3815" t="s">
        <v>140</v>
      </c>
      <c r="I3815" t="s">
        <v>10</v>
      </c>
      <c r="J3815" t="s">
        <v>6154</v>
      </c>
      <c r="K3815">
        <v>48</v>
      </c>
      <c r="L3815">
        <v>16204631</v>
      </c>
      <c r="M3815" t="s">
        <v>2145</v>
      </c>
      <c r="N3815">
        <v>811</v>
      </c>
      <c r="O3815">
        <v>4812775.4070000192</v>
      </c>
      <c r="P3815" s="49" t="s">
        <v>33</v>
      </c>
      <c r="Q3815" s="49">
        <v>7360445</v>
      </c>
      <c r="R3815" s="49">
        <v>32.510452999999998</v>
      </c>
      <c r="S3815" s="49">
        <v>52.540310169999998</v>
      </c>
      <c r="T3815" s="49">
        <v>26.195472578768484</v>
      </c>
      <c r="U3815" s="49" t="s">
        <v>2146</v>
      </c>
      <c r="V3815" s="49">
        <v>0.40628822170719731</v>
      </c>
      <c r="W3815" s="49">
        <v>1.4636172159581</v>
      </c>
      <c r="X3815" s="49">
        <v>2.8030328200558698</v>
      </c>
      <c r="Y3815" s="49">
        <v>43.290577316265697</v>
      </c>
      <c r="Z3815" s="49">
        <v>0.42787999999999998</v>
      </c>
      <c r="AA3815" s="49">
        <v>144.40234570000001</v>
      </c>
      <c r="AB3815" s="49">
        <v>1.7927415840000001</v>
      </c>
      <c r="AC3815" s="51">
        <v>0.62276563761027282</v>
      </c>
      <c r="AD3815" s="53">
        <v>73604.45</v>
      </c>
      <c r="AE3815" s="51">
        <v>65.387016776839161</v>
      </c>
      <c r="AF3815" s="51">
        <v>173.33261042981744</v>
      </c>
      <c r="AG3815" s="51">
        <v>32.478978029688925</v>
      </c>
      <c r="AH3815" s="51">
        <v>0.15529467885741371</v>
      </c>
      <c r="AI3815" s="51">
        <v>0.18737950088647456</v>
      </c>
      <c r="AJ3815" s="51">
        <v>4.1908088602794429E-2</v>
      </c>
      <c r="AK3815" s="51">
        <v>117.12523145156449</v>
      </c>
      <c r="AL3815" s="51">
        <v>69.538629448064455</v>
      </c>
      <c r="AM3815" s="51">
        <v>164.71183345506455</v>
      </c>
    </row>
    <row r="3816" spans="1:39">
      <c r="A3816" t="s">
        <v>7775</v>
      </c>
      <c r="B3816">
        <v>8</v>
      </c>
      <c r="C3816" t="s">
        <v>7776</v>
      </c>
      <c r="D3816" t="s">
        <v>6153</v>
      </c>
      <c r="E3816" t="s">
        <v>137</v>
      </c>
      <c r="F3816" t="s">
        <v>138</v>
      </c>
      <c r="G3816" t="s">
        <v>139</v>
      </c>
      <c r="H3816" t="s">
        <v>140</v>
      </c>
      <c r="I3816" t="s">
        <v>10</v>
      </c>
      <c r="J3816" t="s">
        <v>6154</v>
      </c>
      <c r="K3816">
        <v>48</v>
      </c>
      <c r="L3816">
        <v>16204631</v>
      </c>
      <c r="M3816" t="s">
        <v>2145</v>
      </c>
      <c r="N3816">
        <v>812</v>
      </c>
      <c r="O3816">
        <v>4818717.105033353</v>
      </c>
      <c r="P3816" s="49" t="s">
        <v>33</v>
      </c>
      <c r="Q3816" s="49">
        <v>7360445</v>
      </c>
      <c r="R3816" s="49">
        <v>32.510452999999998</v>
      </c>
      <c r="S3816" s="49">
        <v>52.540310169999998</v>
      </c>
      <c r="T3816" s="49">
        <v>26.195472578768484</v>
      </c>
      <c r="U3816" s="49" t="s">
        <v>2146</v>
      </c>
      <c r="V3816" s="49">
        <v>0.40628822170719731</v>
      </c>
      <c r="W3816" s="49">
        <v>1.4636172159581</v>
      </c>
      <c r="X3816" s="49">
        <v>2.8030328200558698</v>
      </c>
      <c r="Y3816" s="49">
        <v>43.290577316265697</v>
      </c>
      <c r="Z3816" s="49">
        <v>0.42787999999999998</v>
      </c>
      <c r="AA3816" s="49">
        <v>144.40234570000001</v>
      </c>
      <c r="AB3816" s="49">
        <v>1.7927415840000001</v>
      </c>
      <c r="AC3816" s="51">
        <v>0.62276563761027282</v>
      </c>
      <c r="AD3816" s="53">
        <v>73604.45</v>
      </c>
      <c r="AE3816" s="51">
        <v>65.46774148890934</v>
      </c>
      <c r="AF3816" s="51">
        <v>173.54660130689132</v>
      </c>
      <c r="AG3816" s="51">
        <v>32.512140233019402</v>
      </c>
      <c r="AH3816" s="51">
        <v>0.15497017342018365</v>
      </c>
      <c r="AI3816" s="51">
        <v>0.18733953870710798</v>
      </c>
      <c r="AJ3816" s="51">
        <v>4.1908088602794429E-2</v>
      </c>
      <c r="AK3816" s="51">
        <v>117.10025230771217</v>
      </c>
      <c r="AL3816" s="51">
        <v>69.523799036147665</v>
      </c>
      <c r="AM3816" s="51">
        <v>164.6767055792767</v>
      </c>
    </row>
    <row r="3817" spans="1:39">
      <c r="A3817" t="s">
        <v>7777</v>
      </c>
      <c r="B3817">
        <v>8</v>
      </c>
      <c r="C3817" t="s">
        <v>7778</v>
      </c>
      <c r="D3817" t="s">
        <v>6153</v>
      </c>
      <c r="E3817" t="s">
        <v>137</v>
      </c>
      <c r="F3817" t="s">
        <v>138</v>
      </c>
      <c r="G3817" t="s">
        <v>139</v>
      </c>
      <c r="H3817" t="s">
        <v>140</v>
      </c>
      <c r="I3817" t="s">
        <v>10</v>
      </c>
      <c r="J3817" t="s">
        <v>6154</v>
      </c>
      <c r="K3817">
        <v>48</v>
      </c>
      <c r="L3817">
        <v>16204631</v>
      </c>
      <c r="M3817" t="s">
        <v>2145</v>
      </c>
      <c r="N3817">
        <v>813</v>
      </c>
      <c r="O3817">
        <v>4824658.8030666867</v>
      </c>
      <c r="P3817" s="49" t="s">
        <v>33</v>
      </c>
      <c r="Q3817" s="49">
        <v>7360445</v>
      </c>
      <c r="R3817" s="49">
        <v>32.510452999999998</v>
      </c>
      <c r="S3817" s="49">
        <v>52.540310169999998</v>
      </c>
      <c r="T3817" s="49">
        <v>26.195472578768484</v>
      </c>
      <c r="U3817" s="49" t="s">
        <v>2146</v>
      </c>
      <c r="V3817" s="49">
        <v>0.40628822170719731</v>
      </c>
      <c r="W3817" s="49">
        <v>1.4636172159581</v>
      </c>
      <c r="X3817" s="49">
        <v>2.8030328200558698</v>
      </c>
      <c r="Y3817" s="49">
        <v>43.290577316265697</v>
      </c>
      <c r="Z3817" s="49">
        <v>0.42787999999999998</v>
      </c>
      <c r="AA3817" s="49">
        <v>144.40234570000001</v>
      </c>
      <c r="AB3817" s="49">
        <v>1.7927415840000001</v>
      </c>
      <c r="AC3817" s="51">
        <v>0.62276563761027282</v>
      </c>
      <c r="AD3817" s="53">
        <v>73604.45</v>
      </c>
      <c r="AE3817" s="51">
        <v>65.548466200979519</v>
      </c>
      <c r="AF3817" s="51">
        <v>173.76059218396517</v>
      </c>
      <c r="AG3817" s="51">
        <v>32.545233000882739</v>
      </c>
      <c r="AH3817" s="51">
        <v>0.15464569478780166</v>
      </c>
      <c r="AI3817" s="51">
        <v>0.18729927535252755</v>
      </c>
      <c r="AJ3817" s="51">
        <v>4.1908088602794429E-2</v>
      </c>
      <c r="AK3817" s="51">
        <v>117.07508490838651</v>
      </c>
      <c r="AL3817" s="51">
        <v>69.508856854739037</v>
      </c>
      <c r="AM3817" s="51">
        <v>164.64131296203402</v>
      </c>
    </row>
    <row r="3818" spans="1:39">
      <c r="A3818" t="s">
        <v>7779</v>
      </c>
      <c r="B3818">
        <v>8</v>
      </c>
      <c r="C3818" t="s">
        <v>7780</v>
      </c>
      <c r="D3818" t="s">
        <v>6153</v>
      </c>
      <c r="E3818" t="s">
        <v>137</v>
      </c>
      <c r="F3818" t="s">
        <v>138</v>
      </c>
      <c r="G3818" t="s">
        <v>139</v>
      </c>
      <c r="H3818" t="s">
        <v>140</v>
      </c>
      <c r="I3818" t="s">
        <v>10</v>
      </c>
      <c r="J3818" t="s">
        <v>6154</v>
      </c>
      <c r="K3818">
        <v>48</v>
      </c>
      <c r="L3818">
        <v>16204631</v>
      </c>
      <c r="M3818" t="s">
        <v>2145</v>
      </c>
      <c r="N3818">
        <v>814</v>
      </c>
      <c r="O3818">
        <v>4830600.5011000205</v>
      </c>
      <c r="P3818" s="49" t="s">
        <v>33</v>
      </c>
      <c r="Q3818" s="49">
        <v>7360445</v>
      </c>
      <c r="R3818" s="49">
        <v>32.510452999999998</v>
      </c>
      <c r="S3818" s="49">
        <v>52.540310169999998</v>
      </c>
      <c r="T3818" s="49">
        <v>26.195472578768484</v>
      </c>
      <c r="U3818" s="49" t="s">
        <v>2146</v>
      </c>
      <c r="V3818" s="49">
        <v>0.40628822170719731</v>
      </c>
      <c r="W3818" s="49">
        <v>1.4636172159581</v>
      </c>
      <c r="X3818" s="49">
        <v>2.8030328200558698</v>
      </c>
      <c r="Y3818" s="49">
        <v>43.290577316265697</v>
      </c>
      <c r="Z3818" s="49">
        <v>0.42787999999999998</v>
      </c>
      <c r="AA3818" s="49">
        <v>144.40234570000001</v>
      </c>
      <c r="AB3818" s="49">
        <v>1.7927415840000001</v>
      </c>
      <c r="AC3818" s="51">
        <v>0.62276563761027282</v>
      </c>
      <c r="AD3818" s="53">
        <v>73604.45</v>
      </c>
      <c r="AE3818" s="51">
        <v>65.629190913049698</v>
      </c>
      <c r="AF3818" s="51">
        <v>173.97458306103906</v>
      </c>
      <c r="AG3818" s="51">
        <v>32.578256339710613</v>
      </c>
      <c r="AH3818" s="51">
        <v>0.15432124621122306</v>
      </c>
      <c r="AI3818" s="51">
        <v>0.18725871197104993</v>
      </c>
      <c r="AJ3818" s="51">
        <v>4.1908088602794429E-2</v>
      </c>
      <c r="AK3818" s="51">
        <v>117.04972997136541</v>
      </c>
      <c r="AL3818" s="51">
        <v>69.493803329991721</v>
      </c>
      <c r="AM3818" s="51">
        <v>164.60565661273912</v>
      </c>
    </row>
    <row r="3819" spans="1:39">
      <c r="A3819" t="s">
        <v>7781</v>
      </c>
      <c r="B3819">
        <v>8</v>
      </c>
      <c r="C3819" t="s">
        <v>7782</v>
      </c>
      <c r="D3819" t="s">
        <v>6153</v>
      </c>
      <c r="E3819" t="s">
        <v>137</v>
      </c>
      <c r="F3819" t="s">
        <v>138</v>
      </c>
      <c r="G3819" t="s">
        <v>139</v>
      </c>
      <c r="H3819" t="s">
        <v>140</v>
      </c>
      <c r="I3819" t="s">
        <v>10</v>
      </c>
      <c r="J3819" t="s">
        <v>6154</v>
      </c>
      <c r="K3819">
        <v>48</v>
      </c>
      <c r="L3819">
        <v>16204631</v>
      </c>
      <c r="M3819" t="s">
        <v>2145</v>
      </c>
      <c r="N3819">
        <v>815</v>
      </c>
      <c r="O3819">
        <v>4836542.1991333542</v>
      </c>
      <c r="P3819" s="49" t="s">
        <v>33</v>
      </c>
      <c r="Q3819" s="49">
        <v>7360445</v>
      </c>
      <c r="R3819" s="49">
        <v>32.510452999999998</v>
      </c>
      <c r="S3819" s="49">
        <v>52.540310169999998</v>
      </c>
      <c r="T3819" s="49">
        <v>26.195472578768484</v>
      </c>
      <c r="U3819" s="49" t="s">
        <v>2146</v>
      </c>
      <c r="V3819" s="49">
        <v>0.40628822170719731</v>
      </c>
      <c r="W3819" s="49">
        <v>1.4636172159581</v>
      </c>
      <c r="X3819" s="49">
        <v>2.8030328200558698</v>
      </c>
      <c r="Y3819" s="49">
        <v>43.290577316265697</v>
      </c>
      <c r="Z3819" s="49">
        <v>0.42787999999999998</v>
      </c>
      <c r="AA3819" s="49">
        <v>144.40234570000001</v>
      </c>
      <c r="AB3819" s="49">
        <v>1.7927415840000001</v>
      </c>
      <c r="AC3819" s="51">
        <v>0.62276563761027282</v>
      </c>
      <c r="AD3819" s="53">
        <v>73604.45</v>
      </c>
      <c r="AE3819" s="51">
        <v>65.709915625119876</v>
      </c>
      <c r="AF3819" s="51">
        <v>174.18857393811291</v>
      </c>
      <c r="AG3819" s="51">
        <v>32.611210256627757</v>
      </c>
      <c r="AH3819" s="51">
        <v>0.15399683092924876</v>
      </c>
      <c r="AI3819" s="51">
        <v>0.18721784970932781</v>
      </c>
      <c r="AJ3819" s="51">
        <v>4.1908088602794429E-2</v>
      </c>
      <c r="AK3819" s="51">
        <v>117.02418821338657</v>
      </c>
      <c r="AL3819" s="51">
        <v>69.478638887441377</v>
      </c>
      <c r="AM3819" s="51">
        <v>164.56973753933178</v>
      </c>
    </row>
    <row r="3820" spans="1:39">
      <c r="A3820" t="s">
        <v>7783</v>
      </c>
      <c r="B3820">
        <v>8</v>
      </c>
      <c r="C3820" t="s">
        <v>7784</v>
      </c>
      <c r="D3820" t="s">
        <v>6153</v>
      </c>
      <c r="E3820" t="s">
        <v>137</v>
      </c>
      <c r="F3820" t="s">
        <v>138</v>
      </c>
      <c r="G3820" t="s">
        <v>139</v>
      </c>
      <c r="H3820" t="s">
        <v>140</v>
      </c>
      <c r="I3820" t="s">
        <v>10</v>
      </c>
      <c r="J3820" t="s">
        <v>6154</v>
      </c>
      <c r="K3820">
        <v>48</v>
      </c>
      <c r="L3820">
        <v>16204631</v>
      </c>
      <c r="M3820" t="s">
        <v>2145</v>
      </c>
      <c r="N3820">
        <v>816</v>
      </c>
      <c r="O3820">
        <v>4842483.897166688</v>
      </c>
      <c r="P3820" s="49" t="s">
        <v>33</v>
      </c>
      <c r="Q3820" s="49">
        <v>7360445</v>
      </c>
      <c r="R3820" s="49">
        <v>32.510452999999998</v>
      </c>
      <c r="S3820" s="49">
        <v>52.540310169999998</v>
      </c>
      <c r="T3820" s="49">
        <v>26.195472578768484</v>
      </c>
      <c r="U3820" s="49" t="s">
        <v>2146</v>
      </c>
      <c r="V3820" s="49">
        <v>0.40628822170719731</v>
      </c>
      <c r="W3820" s="49">
        <v>1.4636172159581</v>
      </c>
      <c r="X3820" s="49">
        <v>2.8030328200558698</v>
      </c>
      <c r="Y3820" s="49">
        <v>43.290577316265697</v>
      </c>
      <c r="Z3820" s="49">
        <v>0.42787999999999998</v>
      </c>
      <c r="AA3820" s="49">
        <v>144.40234570000001</v>
      </c>
      <c r="AB3820" s="49">
        <v>1.7927415840000001</v>
      </c>
      <c r="AC3820" s="51">
        <v>0.62276563761027282</v>
      </c>
      <c r="AD3820" s="53">
        <v>73604.45</v>
      </c>
      <c r="AE3820" s="51">
        <v>65.790640337190055</v>
      </c>
      <c r="AF3820" s="51">
        <v>174.40256481518679</v>
      </c>
      <c r="AG3820" s="51">
        <v>32.644094759449203</v>
      </c>
      <c r="AH3820" s="51">
        <v>0.1536724521676324</v>
      </c>
      <c r="AI3820" s="51">
        <v>0.18717668971234414</v>
      </c>
      <c r="AJ3820" s="51">
        <v>4.1908088602794429E-2</v>
      </c>
      <c r="AK3820" s="51">
        <v>116.99846035014406</v>
      </c>
      <c r="AL3820" s="51">
        <v>69.463363952003988</v>
      </c>
      <c r="AM3820" s="51">
        <v>164.53355674828413</v>
      </c>
    </row>
    <row r="3821" spans="1:39">
      <c r="A3821" t="s">
        <v>7785</v>
      </c>
      <c r="B3821">
        <v>8</v>
      </c>
      <c r="C3821" t="s">
        <v>7786</v>
      </c>
      <c r="D3821" t="s">
        <v>6153</v>
      </c>
      <c r="E3821" t="s">
        <v>137</v>
      </c>
      <c r="F3821" t="s">
        <v>138</v>
      </c>
      <c r="G3821" t="s">
        <v>139</v>
      </c>
      <c r="H3821" t="s">
        <v>140</v>
      </c>
      <c r="I3821" t="s">
        <v>10</v>
      </c>
      <c r="J3821" t="s">
        <v>6154</v>
      </c>
      <c r="K3821">
        <v>48</v>
      </c>
      <c r="L3821">
        <v>16204631</v>
      </c>
      <c r="M3821" t="s">
        <v>2145</v>
      </c>
      <c r="N3821">
        <v>817</v>
      </c>
      <c r="O3821">
        <v>4848425.5952000218</v>
      </c>
      <c r="P3821" s="49" t="s">
        <v>33</v>
      </c>
      <c r="Q3821" s="49">
        <v>7360445</v>
      </c>
      <c r="R3821" s="49">
        <v>32.510452999999998</v>
      </c>
      <c r="S3821" s="49">
        <v>52.540310169999998</v>
      </c>
      <c r="T3821" s="49">
        <v>26.195472578768484</v>
      </c>
      <c r="U3821" s="49" t="s">
        <v>2146</v>
      </c>
      <c r="V3821" s="49">
        <v>0.40628822170719731</v>
      </c>
      <c r="W3821" s="49">
        <v>1.4636172159581</v>
      </c>
      <c r="X3821" s="49">
        <v>2.8030328200558698</v>
      </c>
      <c r="Y3821" s="49">
        <v>43.290577316265697</v>
      </c>
      <c r="Z3821" s="49">
        <v>0.42787999999999998</v>
      </c>
      <c r="AA3821" s="49">
        <v>144.40234570000001</v>
      </c>
      <c r="AB3821" s="49">
        <v>1.7927415840000001</v>
      </c>
      <c r="AC3821" s="51">
        <v>0.62276563761027282</v>
      </c>
      <c r="AD3821" s="53">
        <v>73604.45</v>
      </c>
      <c r="AE3821" s="51">
        <v>65.871365049260234</v>
      </c>
      <c r="AF3821" s="51">
        <v>174.61655569226065</v>
      </c>
      <c r="AG3821" s="51">
        <v>32.676909856677554</v>
      </c>
      <c r="AH3821" s="51">
        <v>0.15334811313954072</v>
      </c>
      <c r="AI3821" s="51">
        <v>0.18713523312340685</v>
      </c>
      <c r="AJ3821" s="51">
        <v>4.1908088602794429E-2</v>
      </c>
      <c r="AK3821" s="51">
        <v>116.9725470962849</v>
      </c>
      <c r="AL3821" s="51">
        <v>69.447978947973922</v>
      </c>
      <c r="AM3821" s="51">
        <v>164.4971152445959</v>
      </c>
    </row>
    <row r="3822" spans="1:39">
      <c r="A3822" t="s">
        <v>7787</v>
      </c>
      <c r="B3822">
        <v>8</v>
      </c>
      <c r="C3822" t="s">
        <v>7788</v>
      </c>
      <c r="D3822" t="s">
        <v>6153</v>
      </c>
      <c r="E3822" t="s">
        <v>137</v>
      </c>
      <c r="F3822" t="s">
        <v>138</v>
      </c>
      <c r="G3822" t="s">
        <v>139</v>
      </c>
      <c r="H3822" t="s">
        <v>140</v>
      </c>
      <c r="I3822" t="s">
        <v>10</v>
      </c>
      <c r="J3822" t="s">
        <v>6154</v>
      </c>
      <c r="K3822">
        <v>48</v>
      </c>
      <c r="L3822">
        <v>16204631</v>
      </c>
      <c r="M3822" t="s">
        <v>2145</v>
      </c>
      <c r="N3822">
        <v>818</v>
      </c>
      <c r="O3822">
        <v>4854367.2932333555</v>
      </c>
      <c r="P3822" s="49" t="s">
        <v>33</v>
      </c>
      <c r="Q3822" s="49">
        <v>7360445</v>
      </c>
      <c r="R3822" s="49">
        <v>32.510452999999998</v>
      </c>
      <c r="S3822" s="49">
        <v>52.540310169999998</v>
      </c>
      <c r="T3822" s="49">
        <v>26.195472578768484</v>
      </c>
      <c r="U3822" s="49" t="s">
        <v>2146</v>
      </c>
      <c r="V3822" s="49">
        <v>0.40628822170719731</v>
      </c>
      <c r="W3822" s="49">
        <v>1.4636172159581</v>
      </c>
      <c r="X3822" s="49">
        <v>2.8030328200558698</v>
      </c>
      <c r="Y3822" s="49">
        <v>43.290577316265697</v>
      </c>
      <c r="Z3822" s="49">
        <v>0.42787999999999998</v>
      </c>
      <c r="AA3822" s="49">
        <v>144.40234570000001</v>
      </c>
      <c r="AB3822" s="49">
        <v>1.7927415840000001</v>
      </c>
      <c r="AC3822" s="51">
        <v>0.62276563761027282</v>
      </c>
      <c r="AD3822" s="53">
        <v>73604.45</v>
      </c>
      <c r="AE3822" s="51">
        <v>65.952089761330399</v>
      </c>
      <c r="AF3822" s="51">
        <v>174.83054656933447</v>
      </c>
      <c r="AG3822" s="51">
        <v>32.709655557500277</v>
      </c>
      <c r="AH3822" s="51">
        <v>0.15302381704536705</v>
      </c>
      <c r="AI3822" s="51">
        <v>0.18709348108414367</v>
      </c>
      <c r="AJ3822" s="51">
        <v>4.1908088602794429E-2</v>
      </c>
      <c r="AK3822" s="51">
        <v>116.94644916540591</v>
      </c>
      <c r="AL3822" s="51">
        <v>69.432484299021993</v>
      </c>
      <c r="AM3822" s="51">
        <v>164.46041403178984</v>
      </c>
    </row>
    <row r="3823" spans="1:39">
      <c r="A3823" t="s">
        <v>7789</v>
      </c>
      <c r="B3823">
        <v>8</v>
      </c>
      <c r="C3823" t="s">
        <v>7790</v>
      </c>
      <c r="D3823" t="s">
        <v>6153</v>
      </c>
      <c r="E3823" t="s">
        <v>137</v>
      </c>
      <c r="F3823" t="s">
        <v>138</v>
      </c>
      <c r="G3823" t="s">
        <v>139</v>
      </c>
      <c r="H3823" t="s">
        <v>140</v>
      </c>
      <c r="I3823" t="s">
        <v>10</v>
      </c>
      <c r="J3823" t="s">
        <v>6154</v>
      </c>
      <c r="K3823">
        <v>48</v>
      </c>
      <c r="L3823">
        <v>16204631</v>
      </c>
      <c r="M3823" t="s">
        <v>2145</v>
      </c>
      <c r="N3823">
        <v>819</v>
      </c>
      <c r="O3823">
        <v>4860308.9912666893</v>
      </c>
      <c r="P3823" s="49" t="s">
        <v>33</v>
      </c>
      <c r="Q3823" s="49">
        <v>7360445</v>
      </c>
      <c r="R3823" s="49">
        <v>32.510452999999998</v>
      </c>
      <c r="S3823" s="49">
        <v>52.540310169999998</v>
      </c>
      <c r="T3823" s="49">
        <v>26.195472578768484</v>
      </c>
      <c r="U3823" s="49" t="s">
        <v>2146</v>
      </c>
      <c r="V3823" s="49">
        <v>0.40628822170719731</v>
      </c>
      <c r="W3823" s="49">
        <v>1.4636172159581</v>
      </c>
      <c r="X3823" s="49">
        <v>2.8030328200558698</v>
      </c>
      <c r="Y3823" s="49">
        <v>43.290577316265697</v>
      </c>
      <c r="Z3823" s="49">
        <v>0.42787999999999998</v>
      </c>
      <c r="AA3823" s="49">
        <v>144.40234570000001</v>
      </c>
      <c r="AB3823" s="49">
        <v>1.7927415840000001</v>
      </c>
      <c r="AC3823" s="51">
        <v>0.62276563761027282</v>
      </c>
      <c r="AD3823" s="53">
        <v>73604.45</v>
      </c>
      <c r="AE3823" s="51">
        <v>66.032814473400578</v>
      </c>
      <c r="AF3823" s="51">
        <v>175.04453744640836</v>
      </c>
      <c r="AG3823" s="51">
        <v>32.742331871787023</v>
      </c>
      <c r="AH3823" s="51">
        <v>0.1526995670729667</v>
      </c>
      <c r="AI3823" s="51">
        <v>0.18705143473449673</v>
      </c>
      <c r="AJ3823" s="51">
        <v>4.1908088602794429E-2</v>
      </c>
      <c r="AK3823" s="51">
        <v>116.92016727005027</v>
      </c>
      <c r="AL3823" s="51">
        <v>69.416880428193494</v>
      </c>
      <c r="AM3823" s="51">
        <v>164.42345411190706</v>
      </c>
    </row>
    <row r="3824" spans="1:39">
      <c r="A3824" t="s">
        <v>7791</v>
      </c>
      <c r="B3824">
        <v>8</v>
      </c>
      <c r="C3824" t="s">
        <v>7792</v>
      </c>
      <c r="D3824" t="s">
        <v>6153</v>
      </c>
      <c r="E3824" t="s">
        <v>137</v>
      </c>
      <c r="F3824" t="s">
        <v>138</v>
      </c>
      <c r="G3824" t="s">
        <v>139</v>
      </c>
      <c r="H3824" t="s">
        <v>140</v>
      </c>
      <c r="I3824" t="s">
        <v>10</v>
      </c>
      <c r="J3824" t="s">
        <v>6154</v>
      </c>
      <c r="K3824">
        <v>48</v>
      </c>
      <c r="L3824">
        <v>16204631</v>
      </c>
      <c r="M3824" t="s">
        <v>2145</v>
      </c>
      <c r="N3824">
        <v>820</v>
      </c>
      <c r="O3824">
        <v>4866250.689300023</v>
      </c>
      <c r="P3824" s="49" t="s">
        <v>33</v>
      </c>
      <c r="Q3824" s="49">
        <v>7360445</v>
      </c>
      <c r="R3824" s="49">
        <v>32.510452999999998</v>
      </c>
      <c r="S3824" s="49">
        <v>52.540310169999998</v>
      </c>
      <c r="T3824" s="49">
        <v>26.195472578768484</v>
      </c>
      <c r="U3824" s="49" t="s">
        <v>2146</v>
      </c>
      <c r="V3824" s="49">
        <v>0.40628822170719731</v>
      </c>
      <c r="W3824" s="49">
        <v>1.4636172159581</v>
      </c>
      <c r="X3824" s="49">
        <v>2.8030328200558698</v>
      </c>
      <c r="Y3824" s="49">
        <v>43.290577316265697</v>
      </c>
      <c r="Z3824" s="49">
        <v>0.42787999999999998</v>
      </c>
      <c r="AA3824" s="49">
        <v>144.40234570000001</v>
      </c>
      <c r="AB3824" s="49">
        <v>1.7927415840000001</v>
      </c>
      <c r="AC3824" s="51">
        <v>0.62276563761027282</v>
      </c>
      <c r="AD3824" s="53">
        <v>73604.45</v>
      </c>
      <c r="AE3824" s="51">
        <v>66.113539185470756</v>
      </c>
      <c r="AF3824" s="51">
        <v>175.25852832348221</v>
      </c>
      <c r="AG3824" s="51">
        <v>32.774938810086823</v>
      </c>
      <c r="AH3824" s="51">
        <v>0.15237536639726193</v>
      </c>
      <c r="AI3824" s="51">
        <v>0.18700909521271744</v>
      </c>
      <c r="AJ3824" s="51">
        <v>4.1908088602794429E-2</v>
      </c>
      <c r="AK3824" s="51">
        <v>116.89370212170434</v>
      </c>
      <c r="AL3824" s="51">
        <v>69.401167757906251</v>
      </c>
      <c r="AM3824" s="51">
        <v>164.38623648550245</v>
      </c>
    </row>
    <row r="3825" spans="1:39">
      <c r="A3825" t="s">
        <v>7793</v>
      </c>
      <c r="B3825">
        <v>8</v>
      </c>
      <c r="C3825" t="s">
        <v>7794</v>
      </c>
      <c r="D3825" t="s">
        <v>6153</v>
      </c>
      <c r="E3825" t="s">
        <v>137</v>
      </c>
      <c r="F3825" t="s">
        <v>138</v>
      </c>
      <c r="G3825" t="s">
        <v>139</v>
      </c>
      <c r="H3825" t="s">
        <v>140</v>
      </c>
      <c r="I3825" t="s">
        <v>10</v>
      </c>
      <c r="J3825" t="s">
        <v>6154</v>
      </c>
      <c r="K3825">
        <v>48</v>
      </c>
      <c r="L3825">
        <v>16204631</v>
      </c>
      <c r="M3825" t="s">
        <v>2145</v>
      </c>
      <c r="N3825">
        <v>821</v>
      </c>
      <c r="O3825">
        <v>4872192.3873333568</v>
      </c>
      <c r="P3825" s="49" t="s">
        <v>33</v>
      </c>
      <c r="Q3825" s="49">
        <v>7360445</v>
      </c>
      <c r="R3825" s="49">
        <v>32.510452999999998</v>
      </c>
      <c r="S3825" s="49">
        <v>52.540310169999998</v>
      </c>
      <c r="T3825" s="49">
        <v>26.195472578768484</v>
      </c>
      <c r="U3825" s="49" t="s">
        <v>2146</v>
      </c>
      <c r="V3825" s="49">
        <v>0.40628822170719731</v>
      </c>
      <c r="W3825" s="49">
        <v>1.4636172159581</v>
      </c>
      <c r="X3825" s="49">
        <v>2.8030328200558698</v>
      </c>
      <c r="Y3825" s="49">
        <v>43.290577316265697</v>
      </c>
      <c r="Z3825" s="49">
        <v>0.42787999999999998</v>
      </c>
      <c r="AA3825" s="49">
        <v>144.40234570000001</v>
      </c>
      <c r="AB3825" s="49">
        <v>1.7927415840000001</v>
      </c>
      <c r="AC3825" s="51">
        <v>0.62276563761027282</v>
      </c>
      <c r="AD3825" s="53">
        <v>73604.45</v>
      </c>
      <c r="AE3825" s="51">
        <v>66.194263897540935</v>
      </c>
      <c r="AF3825" s="51">
        <v>175.47251920055609</v>
      </c>
      <c r="AG3825" s="51">
        <v>32.807476383625477</v>
      </c>
      <c r="AH3825" s="51">
        <v>0.15205121818076581</v>
      </c>
      <c r="AI3825" s="51">
        <v>0.1869664636553614</v>
      </c>
      <c r="AJ3825" s="51">
        <v>4.1908088602794429E-2</v>
      </c>
      <c r="AK3825" s="51">
        <v>116.86705443079447</v>
      </c>
      <c r="AL3825" s="51">
        <v>69.385346709948749</v>
      </c>
      <c r="AM3825" s="51">
        <v>164.34876215164022</v>
      </c>
    </row>
    <row r="3826" spans="1:39">
      <c r="A3826" t="s">
        <v>7795</v>
      </c>
      <c r="B3826">
        <v>8</v>
      </c>
      <c r="C3826" t="s">
        <v>7796</v>
      </c>
      <c r="D3826" t="s">
        <v>6153</v>
      </c>
      <c r="E3826" t="s">
        <v>137</v>
      </c>
      <c r="F3826" t="s">
        <v>138</v>
      </c>
      <c r="G3826" t="s">
        <v>139</v>
      </c>
      <c r="H3826" t="s">
        <v>140</v>
      </c>
      <c r="I3826" t="s">
        <v>10</v>
      </c>
      <c r="J3826" t="s">
        <v>6154</v>
      </c>
      <c r="K3826">
        <v>48</v>
      </c>
      <c r="L3826">
        <v>16204631</v>
      </c>
      <c r="M3826" t="s">
        <v>2145</v>
      </c>
      <c r="N3826">
        <v>822</v>
      </c>
      <c r="O3826">
        <v>4878134.0853666905</v>
      </c>
      <c r="P3826" s="49" t="s">
        <v>33</v>
      </c>
      <c r="Q3826" s="49">
        <v>7360445</v>
      </c>
      <c r="R3826" s="49">
        <v>32.510452999999998</v>
      </c>
      <c r="S3826" s="49">
        <v>52.540310169999998</v>
      </c>
      <c r="T3826" s="49">
        <v>26.195472578768484</v>
      </c>
      <c r="U3826" s="49" t="s">
        <v>2146</v>
      </c>
      <c r="V3826" s="49">
        <v>0.40628822170719731</v>
      </c>
      <c r="W3826" s="49">
        <v>1.4636172159581</v>
      </c>
      <c r="X3826" s="49">
        <v>2.8030328200558698</v>
      </c>
      <c r="Y3826" s="49">
        <v>43.290577316265697</v>
      </c>
      <c r="Z3826" s="49">
        <v>0.42787999999999998</v>
      </c>
      <c r="AA3826" s="49">
        <v>144.40234570000001</v>
      </c>
      <c r="AB3826" s="49">
        <v>1.7927415840000001</v>
      </c>
      <c r="AC3826" s="51">
        <v>0.62276563761027282</v>
      </c>
      <c r="AD3826" s="53">
        <v>73604.45</v>
      </c>
      <c r="AE3826" s="51">
        <v>66.274988609611114</v>
      </c>
      <c r="AF3826" s="51">
        <v>175.68651007762995</v>
      </c>
      <c r="AG3826" s="51">
        <v>32.839944604302723</v>
      </c>
      <c r="AH3826" s="51">
        <v>0.15172712557292514</v>
      </c>
      <c r="AI3826" s="51">
        <v>0.18692354119728291</v>
      </c>
      <c r="AJ3826" s="51">
        <v>4.1908088602794429E-2</v>
      </c>
      <c r="AK3826" s="51">
        <v>116.84022490668362</v>
      </c>
      <c r="AL3826" s="51">
        <v>69.369417705478156</v>
      </c>
      <c r="AM3826" s="51">
        <v>164.3110321078891</v>
      </c>
    </row>
    <row r="3827" spans="1:39">
      <c r="A3827" t="s">
        <v>7797</v>
      </c>
      <c r="B3827">
        <v>8</v>
      </c>
      <c r="C3827" t="s">
        <v>7798</v>
      </c>
      <c r="D3827" t="s">
        <v>6153</v>
      </c>
      <c r="E3827" t="s">
        <v>137</v>
      </c>
      <c r="F3827" t="s">
        <v>138</v>
      </c>
      <c r="G3827" t="s">
        <v>139</v>
      </c>
      <c r="H3827" t="s">
        <v>140</v>
      </c>
      <c r="I3827" t="s">
        <v>10</v>
      </c>
      <c r="J3827" t="s">
        <v>6154</v>
      </c>
      <c r="K3827">
        <v>48</v>
      </c>
      <c r="L3827">
        <v>16204631</v>
      </c>
      <c r="M3827" t="s">
        <v>2145</v>
      </c>
      <c r="N3827">
        <v>823</v>
      </c>
      <c r="O3827">
        <v>4884075.7834000243</v>
      </c>
      <c r="P3827" s="49" t="s">
        <v>33</v>
      </c>
      <c r="Q3827" s="49">
        <v>7360445</v>
      </c>
      <c r="R3827" s="49">
        <v>32.510452999999998</v>
      </c>
      <c r="S3827" s="49">
        <v>52.540310169999998</v>
      </c>
      <c r="T3827" s="49">
        <v>26.195472578768484</v>
      </c>
      <c r="U3827" s="49" t="s">
        <v>2146</v>
      </c>
      <c r="V3827" s="49">
        <v>0.40628822170719731</v>
      </c>
      <c r="W3827" s="49">
        <v>1.4636172159581</v>
      </c>
      <c r="X3827" s="49">
        <v>2.8030328200558698</v>
      </c>
      <c r="Y3827" s="49">
        <v>43.290577316265697</v>
      </c>
      <c r="Z3827" s="49">
        <v>0.42787999999999998</v>
      </c>
      <c r="AA3827" s="49">
        <v>144.40234570000001</v>
      </c>
      <c r="AB3827" s="49">
        <v>1.7927415840000001</v>
      </c>
      <c r="AC3827" s="51">
        <v>0.62276563761027282</v>
      </c>
      <c r="AD3827" s="53">
        <v>73604.45</v>
      </c>
      <c r="AE3827" s="51">
        <v>66.355713321681293</v>
      </c>
      <c r="AF3827" s="51">
        <v>175.90050095470383</v>
      </c>
      <c r="AG3827" s="51">
        <v>32.872343484689594</v>
      </c>
      <c r="AH3827" s="51">
        <v>0.15140309171070632</v>
      </c>
      <c r="AI3827" s="51">
        <v>0.18688032897163015</v>
      </c>
      <c r="AJ3827" s="51">
        <v>4.1908088602794429E-2</v>
      </c>
      <c r="AK3827" s="51">
        <v>116.81321425766826</v>
      </c>
      <c r="AL3827" s="51">
        <v>69.353381165018405</v>
      </c>
      <c r="AM3827" s="51">
        <v>164.27304735031814</v>
      </c>
    </row>
    <row r="3828" spans="1:39">
      <c r="A3828" t="s">
        <v>7799</v>
      </c>
      <c r="B3828">
        <v>8</v>
      </c>
      <c r="C3828" t="s">
        <v>7800</v>
      </c>
      <c r="D3828" t="s">
        <v>6153</v>
      </c>
      <c r="E3828" t="s">
        <v>137</v>
      </c>
      <c r="F3828" t="s">
        <v>138</v>
      </c>
      <c r="G3828" t="s">
        <v>139</v>
      </c>
      <c r="H3828" t="s">
        <v>140</v>
      </c>
      <c r="I3828" t="s">
        <v>10</v>
      </c>
      <c r="J3828" t="s">
        <v>6154</v>
      </c>
      <c r="K3828">
        <v>48</v>
      </c>
      <c r="L3828">
        <v>16204631</v>
      </c>
      <c r="M3828" t="s">
        <v>2145</v>
      </c>
      <c r="N3828">
        <v>824</v>
      </c>
      <c r="O3828">
        <v>4890017.481433358</v>
      </c>
      <c r="P3828" s="49" t="s">
        <v>33</v>
      </c>
      <c r="Q3828" s="49">
        <v>7360445</v>
      </c>
      <c r="R3828" s="49">
        <v>32.510452999999998</v>
      </c>
      <c r="S3828" s="49">
        <v>52.540310169999998</v>
      </c>
      <c r="T3828" s="49">
        <v>26.195472578768484</v>
      </c>
      <c r="U3828" s="49" t="s">
        <v>2146</v>
      </c>
      <c r="V3828" s="49">
        <v>0.40628822170719731</v>
      </c>
      <c r="W3828" s="49">
        <v>1.4636172159581</v>
      </c>
      <c r="X3828" s="49">
        <v>2.8030328200558698</v>
      </c>
      <c r="Y3828" s="49">
        <v>43.290577316265697</v>
      </c>
      <c r="Z3828" s="49">
        <v>0.42787999999999998</v>
      </c>
      <c r="AA3828" s="49">
        <v>144.40234570000001</v>
      </c>
      <c r="AB3828" s="49">
        <v>1.7927415840000001</v>
      </c>
      <c r="AC3828" s="51">
        <v>0.62276563761027282</v>
      </c>
      <c r="AD3828" s="53">
        <v>73604.45</v>
      </c>
      <c r="AE3828" s="51">
        <v>66.436438033751472</v>
      </c>
      <c r="AF3828" s="51">
        <v>176.11449183177768</v>
      </c>
      <c r="AG3828" s="51">
        <v>32.904673038025685</v>
      </c>
      <c r="AH3828" s="51">
        <v>0.15107911971842009</v>
      </c>
      <c r="AI3828" s="51">
        <v>0.18683682810984009</v>
      </c>
      <c r="AJ3828" s="51">
        <v>4.1908088602794429E-2</v>
      </c>
      <c r="AK3828" s="51">
        <v>116.78602319097527</v>
      </c>
      <c r="AL3828" s="51">
        <v>69.337237508458429</v>
      </c>
      <c r="AM3828" s="51">
        <v>164.23480887349214</v>
      </c>
    </row>
    <row r="3829" spans="1:39">
      <c r="A3829" t="s">
        <v>7801</v>
      </c>
      <c r="B3829">
        <v>8</v>
      </c>
      <c r="C3829" t="s">
        <v>7802</v>
      </c>
      <c r="D3829" t="s">
        <v>6153</v>
      </c>
      <c r="E3829" t="s">
        <v>137</v>
      </c>
      <c r="F3829" t="s">
        <v>138</v>
      </c>
      <c r="G3829" t="s">
        <v>139</v>
      </c>
      <c r="H3829" t="s">
        <v>140</v>
      </c>
      <c r="I3829" t="s">
        <v>10</v>
      </c>
      <c r="J3829" t="s">
        <v>6154</v>
      </c>
      <c r="K3829">
        <v>48</v>
      </c>
      <c r="L3829">
        <v>16204631</v>
      </c>
      <c r="M3829" t="s">
        <v>2145</v>
      </c>
      <c r="N3829">
        <v>825</v>
      </c>
      <c r="O3829">
        <v>4895959.1794666918</v>
      </c>
      <c r="P3829" s="49" t="s">
        <v>33</v>
      </c>
      <c r="Q3829" s="49">
        <v>7360445</v>
      </c>
      <c r="R3829" s="49">
        <v>32.510452999999998</v>
      </c>
      <c r="S3829" s="49">
        <v>52.540310169999998</v>
      </c>
      <c r="T3829" s="49">
        <v>26.195472578768484</v>
      </c>
      <c r="U3829" s="49" t="s">
        <v>2146</v>
      </c>
      <c r="V3829" s="49">
        <v>0.40628822170719731</v>
      </c>
      <c r="W3829" s="49">
        <v>1.4636172159581</v>
      </c>
      <c r="X3829" s="49">
        <v>2.8030328200558698</v>
      </c>
      <c r="Y3829" s="49">
        <v>43.290577316265697</v>
      </c>
      <c r="Z3829" s="49">
        <v>0.42787999999999998</v>
      </c>
      <c r="AA3829" s="49">
        <v>144.40234570000001</v>
      </c>
      <c r="AB3829" s="49">
        <v>1.7927415840000001</v>
      </c>
      <c r="AC3829" s="51">
        <v>0.62276563761027282</v>
      </c>
      <c r="AD3829" s="53">
        <v>73604.45</v>
      </c>
      <c r="AE3829" s="51">
        <v>66.517162745821651</v>
      </c>
      <c r="AF3829" s="51">
        <v>176.32848270885157</v>
      </c>
      <c r="AG3829" s="51">
        <v>32.936933278216401</v>
      </c>
      <c r="AH3829" s="51">
        <v>0.15075521270739944</v>
      </c>
      <c r="AI3829" s="51">
        <v>0.18679303974163325</v>
      </c>
      <c r="AJ3829" s="51">
        <v>4.1908088602794429E-2</v>
      </c>
      <c r="AK3829" s="51">
        <v>116.75865241275861</v>
      </c>
      <c r="AL3829" s="51">
        <v>69.320987155050162</v>
      </c>
      <c r="AM3829" s="51">
        <v>164.1963176704671</v>
      </c>
    </row>
    <row r="3830" spans="1:39">
      <c r="A3830" t="s">
        <v>7803</v>
      </c>
      <c r="B3830">
        <v>8</v>
      </c>
      <c r="C3830" t="s">
        <v>7804</v>
      </c>
      <c r="D3830" t="s">
        <v>6153</v>
      </c>
      <c r="E3830" t="s">
        <v>137</v>
      </c>
      <c r="F3830" t="s">
        <v>138</v>
      </c>
      <c r="G3830" t="s">
        <v>139</v>
      </c>
      <c r="H3830" t="s">
        <v>140</v>
      </c>
      <c r="I3830" t="s">
        <v>10</v>
      </c>
      <c r="J3830" t="s">
        <v>6154</v>
      </c>
      <c r="K3830">
        <v>48</v>
      </c>
      <c r="L3830">
        <v>16204631</v>
      </c>
      <c r="M3830" t="s">
        <v>2145</v>
      </c>
      <c r="N3830">
        <v>826</v>
      </c>
      <c r="O3830">
        <v>4901900.8775000256</v>
      </c>
      <c r="P3830" s="49" t="s">
        <v>33</v>
      </c>
      <c r="Q3830" s="49">
        <v>7360445</v>
      </c>
      <c r="R3830" s="49">
        <v>32.510452999999998</v>
      </c>
      <c r="S3830" s="49">
        <v>52.540310169999998</v>
      </c>
      <c r="T3830" s="49">
        <v>26.195472578768484</v>
      </c>
      <c r="U3830" s="49" t="s">
        <v>2146</v>
      </c>
      <c r="V3830" s="49">
        <v>0.40628822170719731</v>
      </c>
      <c r="W3830" s="49">
        <v>1.4636172159581</v>
      </c>
      <c r="X3830" s="49">
        <v>2.8030328200558698</v>
      </c>
      <c r="Y3830" s="49">
        <v>43.290577316265697</v>
      </c>
      <c r="Z3830" s="49">
        <v>0.42787999999999998</v>
      </c>
      <c r="AA3830" s="49">
        <v>144.40234570000001</v>
      </c>
      <c r="AB3830" s="49">
        <v>1.7927415840000001</v>
      </c>
      <c r="AC3830" s="51">
        <v>0.62276563761027282</v>
      </c>
      <c r="AD3830" s="53">
        <v>73604.45</v>
      </c>
      <c r="AE3830" s="51">
        <v>66.597887457891829</v>
      </c>
      <c r="AF3830" s="51">
        <v>176.54247358592542</v>
      </c>
      <c r="AG3830" s="51">
        <v>32.96912421983027</v>
      </c>
      <c r="AH3830" s="51">
        <v>0.15043137377655344</v>
      </c>
      <c r="AI3830" s="51">
        <v>0.1867489649950089</v>
      </c>
      <c r="AJ3830" s="51">
        <v>4.1908088602794429E-2</v>
      </c>
      <c r="AK3830" s="51">
        <v>116.73110262809634</v>
      </c>
      <c r="AL3830" s="51">
        <v>69.304630523406729</v>
      </c>
      <c r="AM3830" s="51">
        <v>164.15757473278597</v>
      </c>
    </row>
    <row r="3831" spans="1:39">
      <c r="A3831" t="s">
        <v>7805</v>
      </c>
      <c r="B3831">
        <v>8</v>
      </c>
      <c r="C3831" t="s">
        <v>7806</v>
      </c>
      <c r="D3831" t="s">
        <v>6153</v>
      </c>
      <c r="E3831" t="s">
        <v>137</v>
      </c>
      <c r="F3831" t="s">
        <v>138</v>
      </c>
      <c r="G3831" t="s">
        <v>139</v>
      </c>
      <c r="H3831" t="s">
        <v>140</v>
      </c>
      <c r="I3831" t="s">
        <v>10</v>
      </c>
      <c r="J3831" t="s">
        <v>6154</v>
      </c>
      <c r="K3831">
        <v>48</v>
      </c>
      <c r="L3831">
        <v>16204631</v>
      </c>
      <c r="M3831" t="s">
        <v>2145</v>
      </c>
      <c r="N3831">
        <v>827</v>
      </c>
      <c r="O3831">
        <v>4907842.5755333593</v>
      </c>
      <c r="P3831" s="49" t="s">
        <v>33</v>
      </c>
      <c r="Q3831" s="49">
        <v>7360445</v>
      </c>
      <c r="R3831" s="49">
        <v>32.510452999999998</v>
      </c>
      <c r="S3831" s="49">
        <v>52.540310169999998</v>
      </c>
      <c r="T3831" s="49">
        <v>26.195472578768484</v>
      </c>
      <c r="U3831" s="49" t="s">
        <v>2146</v>
      </c>
      <c r="V3831" s="49">
        <v>0.40628822170719731</v>
      </c>
      <c r="W3831" s="49">
        <v>1.4636172159581</v>
      </c>
      <c r="X3831" s="49">
        <v>2.8030328200558698</v>
      </c>
      <c r="Y3831" s="49">
        <v>43.290577316265697</v>
      </c>
      <c r="Z3831" s="49">
        <v>0.42787999999999998</v>
      </c>
      <c r="AA3831" s="49">
        <v>144.40234570000001</v>
      </c>
      <c r="AB3831" s="49">
        <v>1.7927415840000001</v>
      </c>
      <c r="AC3831" s="51">
        <v>0.62276563761027282</v>
      </c>
      <c r="AD3831" s="53">
        <v>73604.45</v>
      </c>
      <c r="AE3831" s="51">
        <v>66.678612169961994</v>
      </c>
      <c r="AF3831" s="51">
        <v>176.75646446299925</v>
      </c>
      <c r="AG3831" s="51">
        <v>33.001245878096228</v>
      </c>
      <c r="AH3831" s="51">
        <v>0.15010760601198683</v>
      </c>
      <c r="AI3831" s="51">
        <v>0.18670460499624011</v>
      </c>
      <c r="AJ3831" s="51">
        <v>4.1908088602794429E-2</v>
      </c>
      <c r="AK3831" s="51">
        <v>116.70337454098754</v>
      </c>
      <c r="AL3831" s="51">
        <v>69.288168031500703</v>
      </c>
      <c r="AM3831" s="51">
        <v>164.11858105047438</v>
      </c>
    </row>
    <row r="3832" spans="1:39">
      <c r="A3832" t="s">
        <v>7807</v>
      </c>
      <c r="B3832">
        <v>8</v>
      </c>
      <c r="C3832" t="s">
        <v>7808</v>
      </c>
      <c r="D3832" t="s">
        <v>6153</v>
      </c>
      <c r="E3832" t="s">
        <v>137</v>
      </c>
      <c r="F3832" t="s">
        <v>138</v>
      </c>
      <c r="G3832" t="s">
        <v>139</v>
      </c>
      <c r="H3832" t="s">
        <v>140</v>
      </c>
      <c r="I3832" t="s">
        <v>10</v>
      </c>
      <c r="J3832" t="s">
        <v>6154</v>
      </c>
      <c r="K3832">
        <v>48</v>
      </c>
      <c r="L3832">
        <v>16204631</v>
      </c>
      <c r="M3832" t="s">
        <v>2145</v>
      </c>
      <c r="N3832">
        <v>828</v>
      </c>
      <c r="O3832">
        <v>4913784.2735666931</v>
      </c>
      <c r="P3832" s="49" t="s">
        <v>33</v>
      </c>
      <c r="Q3832" s="49">
        <v>7360445</v>
      </c>
      <c r="R3832" s="49">
        <v>32.510452999999998</v>
      </c>
      <c r="S3832" s="49">
        <v>52.540310169999998</v>
      </c>
      <c r="T3832" s="49">
        <v>26.195472578768484</v>
      </c>
      <c r="U3832" s="49" t="s">
        <v>2146</v>
      </c>
      <c r="V3832" s="49">
        <v>0.40628822170719731</v>
      </c>
      <c r="W3832" s="49">
        <v>1.4636172159581</v>
      </c>
      <c r="X3832" s="49">
        <v>2.8030328200558698</v>
      </c>
      <c r="Y3832" s="49">
        <v>43.290577316265697</v>
      </c>
      <c r="Z3832" s="49">
        <v>0.42787999999999998</v>
      </c>
      <c r="AA3832" s="49">
        <v>144.40234570000001</v>
      </c>
      <c r="AB3832" s="49">
        <v>1.7927415840000001</v>
      </c>
      <c r="AC3832" s="51">
        <v>0.62276563761027282</v>
      </c>
      <c r="AD3832" s="53">
        <v>73604.45</v>
      </c>
      <c r="AE3832" s="51">
        <v>66.759336882032173</v>
      </c>
      <c r="AF3832" s="51">
        <v>176.97045534007313</v>
      </c>
      <c r="AG3832" s="51">
        <v>33.03329826890085</v>
      </c>
      <c r="AH3832" s="51">
        <v>0.14978391248686823</v>
      </c>
      <c r="AI3832" s="51">
        <v>0.18665996086986844</v>
      </c>
      <c r="AJ3832" s="51">
        <v>4.1908088602794429E-2</v>
      </c>
      <c r="AK3832" s="51">
        <v>116.67546885434894</v>
      </c>
      <c r="AL3832" s="51">
        <v>69.271600096662027</v>
      </c>
      <c r="AM3832" s="51">
        <v>164.07933761203586</v>
      </c>
    </row>
    <row r="3833" spans="1:39">
      <c r="A3833" t="s">
        <v>7809</v>
      </c>
      <c r="B3833">
        <v>8</v>
      </c>
      <c r="C3833" t="s">
        <v>7810</v>
      </c>
      <c r="D3833" t="s">
        <v>6153</v>
      </c>
      <c r="E3833" t="s">
        <v>137</v>
      </c>
      <c r="F3833" t="s">
        <v>138</v>
      </c>
      <c r="G3833" t="s">
        <v>139</v>
      </c>
      <c r="H3833" t="s">
        <v>140</v>
      </c>
      <c r="I3833" t="s">
        <v>10</v>
      </c>
      <c r="J3833" t="s">
        <v>6154</v>
      </c>
      <c r="K3833">
        <v>48</v>
      </c>
      <c r="L3833">
        <v>16204631</v>
      </c>
      <c r="M3833" t="s">
        <v>2145</v>
      </c>
      <c r="N3833">
        <v>829</v>
      </c>
      <c r="O3833">
        <v>4919725.9716000268</v>
      </c>
      <c r="P3833" s="49" t="s">
        <v>33</v>
      </c>
      <c r="Q3833" s="49">
        <v>7360445</v>
      </c>
      <c r="R3833" s="49">
        <v>32.510452999999998</v>
      </c>
      <c r="S3833" s="49">
        <v>52.540310169999998</v>
      </c>
      <c r="T3833" s="49">
        <v>26.195472578768484</v>
      </c>
      <c r="U3833" s="49" t="s">
        <v>2146</v>
      </c>
      <c r="V3833" s="49">
        <v>0.40628822170719731</v>
      </c>
      <c r="W3833" s="49">
        <v>1.4636172159581</v>
      </c>
      <c r="X3833" s="49">
        <v>2.8030328200558698</v>
      </c>
      <c r="Y3833" s="49">
        <v>43.290577316265697</v>
      </c>
      <c r="Z3833" s="49">
        <v>0.42787999999999998</v>
      </c>
      <c r="AA3833" s="49">
        <v>144.40234570000001</v>
      </c>
      <c r="AB3833" s="49">
        <v>1.7927415840000001</v>
      </c>
      <c r="AC3833" s="51">
        <v>0.62276563761027282</v>
      </c>
      <c r="AD3833" s="53">
        <v>73604.45</v>
      </c>
      <c r="AE3833" s="51">
        <v>66.840061594102352</v>
      </c>
      <c r="AF3833" s="51">
        <v>177.18444621714698</v>
      </c>
      <c r="AG3833" s="51">
        <v>33.065281408785701</v>
      </c>
      <c r="AH3833" s="51">
        <v>0.14946029626212709</v>
      </c>
      <c r="AI3833" s="51">
        <v>0.18661503373869967</v>
      </c>
      <c r="AJ3833" s="51">
        <v>4.1908088602794429E-2</v>
      </c>
      <c r="AK3833" s="51">
        <v>116.64738627001232</v>
      </c>
      <c r="AL3833" s="51">
        <v>69.25492713557648</v>
      </c>
      <c r="AM3833" s="51">
        <v>164.03984540444819</v>
      </c>
    </row>
    <row r="3834" spans="1:39">
      <c r="A3834" t="s">
        <v>7811</v>
      </c>
      <c r="B3834">
        <v>8</v>
      </c>
      <c r="C3834" t="s">
        <v>7812</v>
      </c>
      <c r="D3834" t="s">
        <v>6153</v>
      </c>
      <c r="E3834" t="s">
        <v>137</v>
      </c>
      <c r="F3834" t="s">
        <v>138</v>
      </c>
      <c r="G3834" t="s">
        <v>139</v>
      </c>
      <c r="H3834" t="s">
        <v>140</v>
      </c>
      <c r="I3834" t="s">
        <v>10</v>
      </c>
      <c r="J3834" t="s">
        <v>6154</v>
      </c>
      <c r="K3834">
        <v>48</v>
      </c>
      <c r="L3834">
        <v>16204631</v>
      </c>
      <c r="M3834" t="s">
        <v>2145</v>
      </c>
      <c r="N3834">
        <v>830</v>
      </c>
      <c r="O3834">
        <v>4925667.6696333606</v>
      </c>
      <c r="P3834" s="49" t="s">
        <v>33</v>
      </c>
      <c r="Q3834" s="49">
        <v>7360445</v>
      </c>
      <c r="R3834" s="49">
        <v>32.510452999999998</v>
      </c>
      <c r="S3834" s="49">
        <v>52.540310169999998</v>
      </c>
      <c r="T3834" s="49">
        <v>26.195472578768484</v>
      </c>
      <c r="U3834" s="49" t="s">
        <v>2146</v>
      </c>
      <c r="V3834" s="49">
        <v>0.40628822170719731</v>
      </c>
      <c r="W3834" s="49">
        <v>1.4636172159581</v>
      </c>
      <c r="X3834" s="49">
        <v>2.8030328200558698</v>
      </c>
      <c r="Y3834" s="49">
        <v>43.290577316265697</v>
      </c>
      <c r="Z3834" s="49">
        <v>0.42787999999999998</v>
      </c>
      <c r="AA3834" s="49">
        <v>144.40234570000001</v>
      </c>
      <c r="AB3834" s="49">
        <v>1.7927415840000001</v>
      </c>
      <c r="AC3834" s="51">
        <v>0.62276563761027282</v>
      </c>
      <c r="AD3834" s="53">
        <v>73604.45</v>
      </c>
      <c r="AE3834" s="51">
        <v>66.920786306172531</v>
      </c>
      <c r="AF3834" s="51">
        <v>177.39843709422084</v>
      </c>
      <c r="AG3834" s="51">
        <v>33.09719531494455</v>
      </c>
      <c r="AH3834" s="51">
        <v>0.14913676038551077</v>
      </c>
      <c r="AI3834" s="51">
        <v>0.18656982472379835</v>
      </c>
      <c r="AJ3834" s="51">
        <v>4.1908088602794429E-2</v>
      </c>
      <c r="AK3834" s="51">
        <v>116.61912748872108</v>
      </c>
      <c r="AL3834" s="51">
        <v>69.23814956428366</v>
      </c>
      <c r="AM3834" s="51">
        <v>164.00010541315851</v>
      </c>
    </row>
    <row r="3835" spans="1:39">
      <c r="A3835" t="s">
        <v>7813</v>
      </c>
      <c r="B3835">
        <v>8</v>
      </c>
      <c r="C3835" t="s">
        <v>7814</v>
      </c>
      <c r="D3835" t="s">
        <v>6153</v>
      </c>
      <c r="E3835" t="s">
        <v>137</v>
      </c>
      <c r="F3835" t="s">
        <v>138</v>
      </c>
      <c r="G3835" t="s">
        <v>139</v>
      </c>
      <c r="H3835" t="s">
        <v>140</v>
      </c>
      <c r="I3835" t="s">
        <v>10</v>
      </c>
      <c r="J3835" t="s">
        <v>6154</v>
      </c>
      <c r="K3835">
        <v>48</v>
      </c>
      <c r="L3835">
        <v>16204631</v>
      </c>
      <c r="M3835" t="s">
        <v>2145</v>
      </c>
      <c r="N3835">
        <v>831</v>
      </c>
      <c r="O3835">
        <v>4931609.3676666943</v>
      </c>
      <c r="P3835" s="49" t="s">
        <v>33</v>
      </c>
      <c r="Q3835" s="49">
        <v>7360445</v>
      </c>
      <c r="R3835" s="49">
        <v>32.510452999999998</v>
      </c>
      <c r="S3835" s="49">
        <v>52.540310169999998</v>
      </c>
      <c r="T3835" s="49">
        <v>26.195472578768484</v>
      </c>
      <c r="U3835" s="49" t="s">
        <v>2146</v>
      </c>
      <c r="V3835" s="49">
        <v>0.40628822170719731</v>
      </c>
      <c r="W3835" s="49">
        <v>1.4636172159581</v>
      </c>
      <c r="X3835" s="49">
        <v>2.8030328200558698</v>
      </c>
      <c r="Y3835" s="49">
        <v>43.290577316265697</v>
      </c>
      <c r="Z3835" s="49">
        <v>0.42787999999999998</v>
      </c>
      <c r="AA3835" s="49">
        <v>144.40234570000001</v>
      </c>
      <c r="AB3835" s="49">
        <v>1.7927415840000001</v>
      </c>
      <c r="AC3835" s="51">
        <v>0.62276563761027282</v>
      </c>
      <c r="AD3835" s="53">
        <v>73604.45</v>
      </c>
      <c r="AE3835" s="51">
        <v>67.001511018242709</v>
      </c>
      <c r="AF3835" s="51">
        <v>177.61242797129472</v>
      </c>
      <c r="AG3835" s="51">
        <v>33.129040005220695</v>
      </c>
      <c r="AH3835" s="51">
        <v>0.14881330789232841</v>
      </c>
      <c r="AI3835" s="51">
        <v>0.18652433494448331</v>
      </c>
      <c r="AJ3835" s="51">
        <v>4.1908088602794429E-2</v>
      </c>
      <c r="AK3835" s="51">
        <v>116.59069321012737</v>
      </c>
      <c r="AL3835" s="51">
        <v>69.221267798175319</v>
      </c>
      <c r="AM3835" s="51">
        <v>163.96011862207945</v>
      </c>
    </row>
    <row r="3836" spans="1:39">
      <c r="A3836" t="s">
        <v>7815</v>
      </c>
      <c r="B3836">
        <v>8</v>
      </c>
      <c r="C3836" t="s">
        <v>7816</v>
      </c>
      <c r="D3836" t="s">
        <v>6153</v>
      </c>
      <c r="E3836" t="s">
        <v>137</v>
      </c>
      <c r="F3836" t="s">
        <v>138</v>
      </c>
      <c r="G3836" t="s">
        <v>139</v>
      </c>
      <c r="H3836" t="s">
        <v>140</v>
      </c>
      <c r="I3836" t="s">
        <v>10</v>
      </c>
      <c r="J3836" t="s">
        <v>6154</v>
      </c>
      <c r="K3836">
        <v>48</v>
      </c>
      <c r="L3836">
        <v>16204631</v>
      </c>
      <c r="M3836" t="s">
        <v>2145</v>
      </c>
      <c r="N3836">
        <v>832</v>
      </c>
      <c r="O3836">
        <v>4937551.0657000281</v>
      </c>
      <c r="P3836" s="49" t="s">
        <v>33</v>
      </c>
      <c r="Q3836" s="49">
        <v>7360445</v>
      </c>
      <c r="R3836" s="49">
        <v>32.510452999999998</v>
      </c>
      <c r="S3836" s="49">
        <v>52.540310169999998</v>
      </c>
      <c r="T3836" s="49">
        <v>26.195472578768484</v>
      </c>
      <c r="U3836" s="49" t="s">
        <v>2146</v>
      </c>
      <c r="V3836" s="49">
        <v>0.40628822170719731</v>
      </c>
      <c r="W3836" s="49">
        <v>1.4636172159581</v>
      </c>
      <c r="X3836" s="49">
        <v>2.8030328200558698</v>
      </c>
      <c r="Y3836" s="49">
        <v>43.290577316265697</v>
      </c>
      <c r="Z3836" s="49">
        <v>0.42787999999999998</v>
      </c>
      <c r="AA3836" s="49">
        <v>144.40234570000001</v>
      </c>
      <c r="AB3836" s="49">
        <v>1.7927415840000001</v>
      </c>
      <c r="AC3836" s="51">
        <v>0.62276563761027282</v>
      </c>
      <c r="AD3836" s="53">
        <v>73604.45</v>
      </c>
      <c r="AE3836" s="51">
        <v>67.082235730312888</v>
      </c>
      <c r="AF3836" s="51">
        <v>177.82641884836858</v>
      </c>
      <c r="AG3836" s="51">
        <v>33.160815498104213</v>
      </c>
      <c r="AH3836" s="51">
        <v>0.1484899418050982</v>
      </c>
      <c r="AI3836" s="51">
        <v>0.18647856551832281</v>
      </c>
      <c r="AJ3836" s="51">
        <v>4.1908088602794429E-2</v>
      </c>
      <c r="AK3836" s="51">
        <v>116.56208413278918</v>
      </c>
      <c r="AL3836" s="51">
        <v>69.204282251993547</v>
      </c>
      <c r="AM3836" s="51">
        <v>163.91988601358483</v>
      </c>
    </row>
    <row r="3837" spans="1:39">
      <c r="A3837" t="s">
        <v>7817</v>
      </c>
      <c r="B3837">
        <v>8</v>
      </c>
      <c r="C3837" t="s">
        <v>7818</v>
      </c>
      <c r="D3837" t="s">
        <v>6153</v>
      </c>
      <c r="E3837" t="s">
        <v>137</v>
      </c>
      <c r="F3837" t="s">
        <v>138</v>
      </c>
      <c r="G3837" t="s">
        <v>139</v>
      </c>
      <c r="H3837" t="s">
        <v>140</v>
      </c>
      <c r="I3837" t="s">
        <v>10</v>
      </c>
      <c r="J3837" t="s">
        <v>6154</v>
      </c>
      <c r="K3837">
        <v>48</v>
      </c>
      <c r="L3837">
        <v>16204631</v>
      </c>
      <c r="M3837" t="s">
        <v>2145</v>
      </c>
      <c r="N3837">
        <v>833</v>
      </c>
      <c r="O3837">
        <v>4943492.7637333618</v>
      </c>
      <c r="P3837" s="49" t="s">
        <v>33</v>
      </c>
      <c r="Q3837" s="49">
        <v>7360445</v>
      </c>
      <c r="R3837" s="49">
        <v>32.510452999999998</v>
      </c>
      <c r="S3837" s="49">
        <v>52.540310169999998</v>
      </c>
      <c r="T3837" s="49">
        <v>26.195472578768484</v>
      </c>
      <c r="U3837" s="49" t="s">
        <v>2146</v>
      </c>
      <c r="V3837" s="49">
        <v>0.40628822170719731</v>
      </c>
      <c r="W3837" s="49">
        <v>1.4636172159581</v>
      </c>
      <c r="X3837" s="49">
        <v>2.8030328200558698</v>
      </c>
      <c r="Y3837" s="49">
        <v>43.290577316265697</v>
      </c>
      <c r="Z3837" s="49">
        <v>0.42787999999999998</v>
      </c>
      <c r="AA3837" s="49">
        <v>144.40234570000001</v>
      </c>
      <c r="AB3837" s="49">
        <v>1.7927415840000001</v>
      </c>
      <c r="AC3837" s="51">
        <v>0.62276563761027282</v>
      </c>
      <c r="AD3837" s="53">
        <v>73604.45</v>
      </c>
      <c r="AE3837" s="51">
        <v>67.162960442383067</v>
      </c>
      <c r="AF3837" s="51">
        <v>178.04040972544246</v>
      </c>
      <c r="AG3837" s="51">
        <v>33.192521812729282</v>
      </c>
      <c r="AH3837" s="51">
        <v>0.14816666513368201</v>
      </c>
      <c r="AI3837" s="51">
        <v>0.18643251756112972</v>
      </c>
      <c r="AJ3837" s="51">
        <v>4.1908088602794429E-2</v>
      </c>
      <c r="AK3837" s="51">
        <v>116.53330095416719</v>
      </c>
      <c r="AL3837" s="51">
        <v>69.187193339828966</v>
      </c>
      <c r="AM3837" s="51">
        <v>163.87940856850545</v>
      </c>
    </row>
    <row r="3838" spans="1:39">
      <c r="A3838" t="s">
        <v>7819</v>
      </c>
      <c r="B3838">
        <v>8</v>
      </c>
      <c r="C3838" t="s">
        <v>7820</v>
      </c>
      <c r="D3838" t="s">
        <v>6153</v>
      </c>
      <c r="E3838" t="s">
        <v>137</v>
      </c>
      <c r="F3838" t="s">
        <v>138</v>
      </c>
      <c r="G3838" t="s">
        <v>139</v>
      </c>
      <c r="H3838" t="s">
        <v>140</v>
      </c>
      <c r="I3838" t="s">
        <v>10</v>
      </c>
      <c r="J3838" t="s">
        <v>6154</v>
      </c>
      <c r="K3838">
        <v>48</v>
      </c>
      <c r="L3838">
        <v>16204631</v>
      </c>
      <c r="M3838" t="s">
        <v>2145</v>
      </c>
      <c r="N3838">
        <v>834</v>
      </c>
      <c r="O3838">
        <v>4949434.4617666956</v>
      </c>
      <c r="P3838" s="49" t="s">
        <v>33</v>
      </c>
      <c r="Q3838" s="49">
        <v>7360445</v>
      </c>
      <c r="R3838" s="49">
        <v>32.510452999999998</v>
      </c>
      <c r="S3838" s="49">
        <v>52.540310169999998</v>
      </c>
      <c r="T3838" s="49">
        <v>26.195472578768484</v>
      </c>
      <c r="U3838" s="49" t="s">
        <v>2146</v>
      </c>
      <c r="V3838" s="49">
        <v>0.40628822170719731</v>
      </c>
      <c r="W3838" s="49">
        <v>1.4636172159581</v>
      </c>
      <c r="X3838" s="49">
        <v>2.8030328200558698</v>
      </c>
      <c r="Y3838" s="49">
        <v>43.290577316265697</v>
      </c>
      <c r="Z3838" s="49">
        <v>0.42787999999999998</v>
      </c>
      <c r="AA3838" s="49">
        <v>144.40234570000001</v>
      </c>
      <c r="AB3838" s="49">
        <v>1.7927415840000001</v>
      </c>
      <c r="AC3838" s="51">
        <v>0.62276563761027282</v>
      </c>
      <c r="AD3838" s="53">
        <v>73604.45</v>
      </c>
      <c r="AE3838" s="51">
        <v>67.243685154453246</v>
      </c>
      <c r="AF3838" s="51">
        <v>178.25440060251631</v>
      </c>
      <c r="AG3838" s="51">
        <v>33.2241589688714</v>
      </c>
      <c r="AH3838" s="51">
        <v>0.14784348087511662</v>
      </c>
      <c r="AI3838" s="51">
        <v>0.18638619218695684</v>
      </c>
      <c r="AJ3838" s="51">
        <v>4.1908088602794429E-2</v>
      </c>
      <c r="AK3838" s="51">
        <v>116.50434437062199</v>
      </c>
      <c r="AL3838" s="51">
        <v>69.170001475119065</v>
      </c>
      <c r="AM3838" s="51">
        <v>163.83868726612494</v>
      </c>
    </row>
    <row r="3839" spans="1:39">
      <c r="A3839" t="s">
        <v>7821</v>
      </c>
      <c r="B3839">
        <v>8</v>
      </c>
      <c r="C3839" t="s">
        <v>7822</v>
      </c>
      <c r="D3839" t="s">
        <v>6153</v>
      </c>
      <c r="E3839" t="s">
        <v>137</v>
      </c>
      <c r="F3839" t="s">
        <v>138</v>
      </c>
      <c r="G3839" t="s">
        <v>139</v>
      </c>
      <c r="H3839" t="s">
        <v>140</v>
      </c>
      <c r="I3839" t="s">
        <v>10</v>
      </c>
      <c r="J3839" t="s">
        <v>6154</v>
      </c>
      <c r="K3839">
        <v>48</v>
      </c>
      <c r="L3839">
        <v>16204631</v>
      </c>
      <c r="M3839" t="s">
        <v>2145</v>
      </c>
      <c r="N3839">
        <v>835</v>
      </c>
      <c r="O3839">
        <v>4955376.1598000294</v>
      </c>
      <c r="P3839" s="49" t="s">
        <v>33</v>
      </c>
      <c r="Q3839" s="49">
        <v>7360445</v>
      </c>
      <c r="R3839" s="49">
        <v>32.510452999999998</v>
      </c>
      <c r="S3839" s="49">
        <v>52.540310169999998</v>
      </c>
      <c r="T3839" s="49">
        <v>26.195472578768484</v>
      </c>
      <c r="U3839" s="49" t="s">
        <v>2146</v>
      </c>
      <c r="V3839" s="49">
        <v>0.40628822170719731</v>
      </c>
      <c r="W3839" s="49">
        <v>1.4636172159581</v>
      </c>
      <c r="X3839" s="49">
        <v>2.8030328200558698</v>
      </c>
      <c r="Y3839" s="49">
        <v>43.290577316265697</v>
      </c>
      <c r="Z3839" s="49">
        <v>0.42787999999999998</v>
      </c>
      <c r="AA3839" s="49">
        <v>144.40234570000001</v>
      </c>
      <c r="AB3839" s="49">
        <v>1.7927415840000001</v>
      </c>
      <c r="AC3839" s="51">
        <v>0.62276563761027282</v>
      </c>
      <c r="AD3839" s="53">
        <v>73604.45</v>
      </c>
      <c r="AE3839" s="51">
        <v>67.324409866523411</v>
      </c>
      <c r="AF3839" s="51">
        <v>178.46839147959014</v>
      </c>
      <c r="AG3839" s="51">
        <v>33.255726986944751</v>
      </c>
      <c r="AH3839" s="51">
        <v>0.14752039201400174</v>
      </c>
      <c r="AI3839" s="51">
        <v>0.1863395905080924</v>
      </c>
      <c r="AJ3839" s="51">
        <v>4.1908088602794429E-2</v>
      </c>
      <c r="AK3839" s="51">
        <v>116.47521507741112</v>
      </c>
      <c r="AL3839" s="51">
        <v>69.152707070646414</v>
      </c>
      <c r="AM3839" s="51">
        <v>163.79772308417583</v>
      </c>
    </row>
    <row r="3840" spans="1:39">
      <c r="A3840" t="s">
        <v>7823</v>
      </c>
      <c r="B3840">
        <v>8</v>
      </c>
      <c r="C3840" t="s">
        <v>7824</v>
      </c>
      <c r="D3840" t="s">
        <v>6153</v>
      </c>
      <c r="E3840" t="s">
        <v>137</v>
      </c>
      <c r="F3840" t="s">
        <v>138</v>
      </c>
      <c r="G3840" t="s">
        <v>139</v>
      </c>
      <c r="H3840" t="s">
        <v>140</v>
      </c>
      <c r="I3840" t="s">
        <v>10</v>
      </c>
      <c r="J3840" t="s">
        <v>6154</v>
      </c>
      <c r="K3840">
        <v>48</v>
      </c>
      <c r="L3840">
        <v>16204631</v>
      </c>
      <c r="M3840" t="s">
        <v>2145</v>
      </c>
      <c r="N3840">
        <v>836</v>
      </c>
      <c r="O3840">
        <v>4961317.8578333631</v>
      </c>
      <c r="P3840" s="49" t="s">
        <v>33</v>
      </c>
      <c r="Q3840" s="49">
        <v>7360445</v>
      </c>
      <c r="R3840" s="49">
        <v>32.510452999999998</v>
      </c>
      <c r="S3840" s="49">
        <v>52.540310169999998</v>
      </c>
      <c r="T3840" s="49">
        <v>26.195472578768484</v>
      </c>
      <c r="U3840" s="49" t="s">
        <v>2146</v>
      </c>
      <c r="V3840" s="49">
        <v>0.40628822170719731</v>
      </c>
      <c r="W3840" s="49">
        <v>1.4636172159581</v>
      </c>
      <c r="X3840" s="49">
        <v>2.8030328200558698</v>
      </c>
      <c r="Y3840" s="49">
        <v>43.290577316265697</v>
      </c>
      <c r="Z3840" s="49">
        <v>0.42787999999999998</v>
      </c>
      <c r="AA3840" s="49">
        <v>144.40234570000001</v>
      </c>
      <c r="AB3840" s="49">
        <v>1.7927415840000001</v>
      </c>
      <c r="AC3840" s="51">
        <v>0.62276563761027282</v>
      </c>
      <c r="AD3840" s="53">
        <v>73604.45</v>
      </c>
      <c r="AE3840" s="51">
        <v>67.405134578593589</v>
      </c>
      <c r="AF3840" s="51">
        <v>178.68238235666402</v>
      </c>
      <c r="AG3840" s="51">
        <v>33.287225887999405</v>
      </c>
      <c r="AH3840" s="51">
        <v>0.14719740152183533</v>
      </c>
      <c r="AI3840" s="51">
        <v>0.18629271363505495</v>
      </c>
      <c r="AJ3840" s="51">
        <v>4.1908088602794429E-2</v>
      </c>
      <c r="AK3840" s="51">
        <v>116.44591376868598</v>
      </c>
      <c r="AL3840" s="51">
        <v>69.135310538536913</v>
      </c>
      <c r="AM3840" s="51">
        <v>163.75651699883505</v>
      </c>
    </row>
    <row r="3841" spans="1:39">
      <c r="A3841" t="s">
        <v>7825</v>
      </c>
      <c r="B3841">
        <v>8</v>
      </c>
      <c r="C3841" t="s">
        <v>7826</v>
      </c>
      <c r="D3841" t="s">
        <v>6153</v>
      </c>
      <c r="E3841" t="s">
        <v>137</v>
      </c>
      <c r="F3841" t="s">
        <v>138</v>
      </c>
      <c r="G3841" t="s">
        <v>139</v>
      </c>
      <c r="H3841" t="s">
        <v>140</v>
      </c>
      <c r="I3841" t="s">
        <v>10</v>
      </c>
      <c r="J3841" t="s">
        <v>6154</v>
      </c>
      <c r="K3841">
        <v>48</v>
      </c>
      <c r="L3841">
        <v>16204631</v>
      </c>
      <c r="M3841" t="s">
        <v>2145</v>
      </c>
      <c r="N3841">
        <v>837</v>
      </c>
      <c r="O3841">
        <v>4967259.5558666969</v>
      </c>
      <c r="P3841" s="49" t="s">
        <v>33</v>
      </c>
      <c r="Q3841" s="49">
        <v>7360445</v>
      </c>
      <c r="R3841" s="49">
        <v>32.510452999999998</v>
      </c>
      <c r="S3841" s="49">
        <v>52.540310169999998</v>
      </c>
      <c r="T3841" s="49">
        <v>26.195472578768484</v>
      </c>
      <c r="U3841" s="49" t="s">
        <v>2146</v>
      </c>
      <c r="V3841" s="49">
        <v>0.40628822170719731</v>
      </c>
      <c r="W3841" s="49">
        <v>1.4636172159581</v>
      </c>
      <c r="X3841" s="49">
        <v>2.8030328200558698</v>
      </c>
      <c r="Y3841" s="49">
        <v>43.290577316265697</v>
      </c>
      <c r="Z3841" s="49">
        <v>0.42787999999999998</v>
      </c>
      <c r="AA3841" s="49">
        <v>144.40234570000001</v>
      </c>
      <c r="AB3841" s="49">
        <v>1.7927415840000001</v>
      </c>
      <c r="AC3841" s="51">
        <v>0.62276563761027282</v>
      </c>
      <c r="AD3841" s="53">
        <v>73604.45</v>
      </c>
      <c r="AE3841" s="51">
        <v>67.485859290663768</v>
      </c>
      <c r="AF3841" s="51">
        <v>178.89637323373788</v>
      </c>
      <c r="AG3841" s="51">
        <v>33.31865569371864</v>
      </c>
      <c r="AH3841" s="51">
        <v>0.14687451235777343</v>
      </c>
      <c r="AI3841" s="51">
        <v>0.18624556267658929</v>
      </c>
      <c r="AJ3841" s="51">
        <v>4.1908088602794429E-2</v>
      </c>
      <c r="AK3841" s="51">
        <v>116.41644113748924</v>
      </c>
      <c r="AL3841" s="51">
        <v>69.117812290258129</v>
      </c>
      <c r="AM3841" s="51">
        <v>163.71506998472037</v>
      </c>
    </row>
    <row r="3842" spans="1:39">
      <c r="A3842" t="s">
        <v>7827</v>
      </c>
      <c r="B3842">
        <v>8</v>
      </c>
      <c r="C3842" t="s">
        <v>7828</v>
      </c>
      <c r="D3842" t="s">
        <v>6153</v>
      </c>
      <c r="E3842" t="s">
        <v>137</v>
      </c>
      <c r="F3842" t="s">
        <v>138</v>
      </c>
      <c r="G3842" t="s">
        <v>139</v>
      </c>
      <c r="H3842" t="s">
        <v>140</v>
      </c>
      <c r="I3842" t="s">
        <v>10</v>
      </c>
      <c r="J3842" t="s">
        <v>6154</v>
      </c>
      <c r="K3842">
        <v>48</v>
      </c>
      <c r="L3842">
        <v>16204631</v>
      </c>
      <c r="M3842" t="s">
        <v>2145</v>
      </c>
      <c r="N3842">
        <v>838</v>
      </c>
      <c r="O3842">
        <v>4973201.2539000306</v>
      </c>
      <c r="P3842" s="49" t="s">
        <v>33</v>
      </c>
      <c r="Q3842" s="49">
        <v>7360445</v>
      </c>
      <c r="R3842" s="49">
        <v>32.510452999999998</v>
      </c>
      <c r="S3842" s="49">
        <v>52.540310169999998</v>
      </c>
      <c r="T3842" s="49">
        <v>26.195472578768484</v>
      </c>
      <c r="U3842" s="49" t="s">
        <v>2146</v>
      </c>
      <c r="V3842" s="49">
        <v>0.40628822170719731</v>
      </c>
      <c r="W3842" s="49">
        <v>1.4636172159581</v>
      </c>
      <c r="X3842" s="49">
        <v>2.8030328200558698</v>
      </c>
      <c r="Y3842" s="49">
        <v>43.290577316265697</v>
      </c>
      <c r="Z3842" s="49">
        <v>0.42787999999999998</v>
      </c>
      <c r="AA3842" s="49">
        <v>144.40234570000001</v>
      </c>
      <c r="AB3842" s="49">
        <v>1.7927415840000001</v>
      </c>
      <c r="AC3842" s="51">
        <v>0.62276563761027282</v>
      </c>
      <c r="AD3842" s="53">
        <v>73604.45</v>
      </c>
      <c r="AE3842" s="51">
        <v>67.566584002733947</v>
      </c>
      <c r="AF3842" s="51">
        <v>179.11036411081176</v>
      </c>
      <c r="AG3842" s="51">
        <v>33.350016426416232</v>
      </c>
      <c r="AH3842" s="51">
        <v>0.14655172746810607</v>
      </c>
      <c r="AI3842" s="51">
        <v>0.1861981387396616</v>
      </c>
      <c r="AJ3842" s="51">
        <v>4.1908088602794429E-2</v>
      </c>
      <c r="AK3842" s="51">
        <v>116.38679787575185</v>
      </c>
      <c r="AL3842" s="51">
        <v>69.100212736617621</v>
      </c>
      <c r="AM3842" s="51">
        <v>163.6733830148861</v>
      </c>
    </row>
    <row r="3843" spans="1:39">
      <c r="A3843" t="s">
        <v>7829</v>
      </c>
      <c r="B3843">
        <v>8</v>
      </c>
      <c r="C3843" t="s">
        <v>7830</v>
      </c>
      <c r="D3843" t="s">
        <v>6153</v>
      </c>
      <c r="E3843" t="s">
        <v>137</v>
      </c>
      <c r="F3843" t="s">
        <v>138</v>
      </c>
      <c r="G3843" t="s">
        <v>139</v>
      </c>
      <c r="H3843" t="s">
        <v>140</v>
      </c>
      <c r="I3843" t="s">
        <v>10</v>
      </c>
      <c r="J3843" t="s">
        <v>6154</v>
      </c>
      <c r="K3843">
        <v>48</v>
      </c>
      <c r="L3843">
        <v>16204631</v>
      </c>
      <c r="M3843" t="s">
        <v>2145</v>
      </c>
      <c r="N3843">
        <v>839</v>
      </c>
      <c r="O3843">
        <v>4979142.9519333644</v>
      </c>
      <c r="P3843" s="49" t="s">
        <v>33</v>
      </c>
      <c r="Q3843" s="49">
        <v>7360445</v>
      </c>
      <c r="R3843" s="49">
        <v>32.510452999999998</v>
      </c>
      <c r="S3843" s="49">
        <v>52.540310169999998</v>
      </c>
      <c r="T3843" s="49">
        <v>26.195472578768484</v>
      </c>
      <c r="U3843" s="49" t="s">
        <v>2146</v>
      </c>
      <c r="V3843" s="49">
        <v>0.40628822170719731</v>
      </c>
      <c r="W3843" s="49">
        <v>1.4636172159581</v>
      </c>
      <c r="X3843" s="49">
        <v>2.8030328200558698</v>
      </c>
      <c r="Y3843" s="49">
        <v>43.290577316265697</v>
      </c>
      <c r="Z3843" s="49">
        <v>0.42787999999999998</v>
      </c>
      <c r="AA3843" s="49">
        <v>144.40234570000001</v>
      </c>
      <c r="AB3843" s="49">
        <v>1.7927415840000001</v>
      </c>
      <c r="AC3843" s="51">
        <v>0.62276563761027282</v>
      </c>
      <c r="AD3843" s="53">
        <v>73604.45</v>
      </c>
      <c r="AE3843" s="51">
        <v>67.647308714804126</v>
      </c>
      <c r="AF3843" s="51">
        <v>179.32435498788561</v>
      </c>
      <c r="AG3843" s="51">
        <v>33.381308109033718</v>
      </c>
      <c r="AH3843" s="51">
        <v>0.14622904978648205</v>
      </c>
      <c r="AI3843" s="51">
        <v>0.18615044292945493</v>
      </c>
      <c r="AJ3843" s="51">
        <v>4.1908088602794429E-2</v>
      </c>
      <c r="AK3843" s="51">
        <v>116.35698467429013</v>
      </c>
      <c r="AL3843" s="51">
        <v>69.08251228776119</v>
      </c>
      <c r="AM3843" s="51">
        <v>163.63145706081909</v>
      </c>
    </row>
    <row r="3844" spans="1:39">
      <c r="A3844" t="s">
        <v>7831</v>
      </c>
      <c r="B3844">
        <v>8</v>
      </c>
      <c r="C3844" t="s">
        <v>7832</v>
      </c>
      <c r="D3844" t="s">
        <v>6153</v>
      </c>
      <c r="E3844" t="s">
        <v>137</v>
      </c>
      <c r="F3844" t="s">
        <v>138</v>
      </c>
      <c r="G3844" t="s">
        <v>139</v>
      </c>
      <c r="H3844" t="s">
        <v>140</v>
      </c>
      <c r="I3844" t="s">
        <v>10</v>
      </c>
      <c r="J3844" t="s">
        <v>6154</v>
      </c>
      <c r="K3844">
        <v>48</v>
      </c>
      <c r="L3844">
        <v>16204631</v>
      </c>
      <c r="M3844" t="s">
        <v>2145</v>
      </c>
      <c r="N3844">
        <v>840</v>
      </c>
      <c r="O3844">
        <v>4985084.6499666981</v>
      </c>
      <c r="P3844" s="49" t="s">
        <v>33</v>
      </c>
      <c r="Q3844" s="49">
        <v>7360445</v>
      </c>
      <c r="R3844" s="49">
        <v>32.510452999999998</v>
      </c>
      <c r="S3844" s="49">
        <v>52.540310169999998</v>
      </c>
      <c r="T3844" s="49">
        <v>26.195472578768484</v>
      </c>
      <c r="U3844" s="49" t="s">
        <v>2146</v>
      </c>
      <c r="V3844" s="49">
        <v>0.40628822170719731</v>
      </c>
      <c r="W3844" s="49">
        <v>1.4636172159581</v>
      </c>
      <c r="X3844" s="49">
        <v>2.8030328200558698</v>
      </c>
      <c r="Y3844" s="49">
        <v>43.290577316265697</v>
      </c>
      <c r="Z3844" s="49">
        <v>0.42787999999999998</v>
      </c>
      <c r="AA3844" s="49">
        <v>144.40234570000001</v>
      </c>
      <c r="AB3844" s="49">
        <v>1.7927415840000001</v>
      </c>
      <c r="AC3844" s="51">
        <v>0.62276563761027282</v>
      </c>
      <c r="AD3844" s="53">
        <v>73604.45</v>
      </c>
      <c r="AE3844" s="51">
        <v>67.728033426874305</v>
      </c>
      <c r="AF3844" s="51">
        <v>179.5383458649595</v>
      </c>
      <c r="AG3844" s="51">
        <v>33.41253076513771</v>
      </c>
      <c r="AH3844" s="51">
        <v>0.14590648223387642</v>
      </c>
      <c r="AI3844" s="51">
        <v>0.18610247634936483</v>
      </c>
      <c r="AJ3844" s="51">
        <v>4.1908088602794429E-2</v>
      </c>
      <c r="AK3844" s="51">
        <v>116.3270022228031</v>
      </c>
      <c r="AL3844" s="51">
        <v>69.064711353171248</v>
      </c>
      <c r="AM3844" s="51">
        <v>163.58929309243499</v>
      </c>
    </row>
    <row r="3845" spans="1:39">
      <c r="A3845" t="s">
        <v>7833</v>
      </c>
      <c r="B3845">
        <v>8</v>
      </c>
      <c r="C3845" t="s">
        <v>7834</v>
      </c>
      <c r="D3845" t="s">
        <v>6153</v>
      </c>
      <c r="E3845" t="s">
        <v>137</v>
      </c>
      <c r="F3845" t="s">
        <v>138</v>
      </c>
      <c r="G3845" t="s">
        <v>139</v>
      </c>
      <c r="H3845" t="s">
        <v>140</v>
      </c>
      <c r="I3845" t="s">
        <v>10</v>
      </c>
      <c r="J3845" t="s">
        <v>6154</v>
      </c>
      <c r="K3845">
        <v>48</v>
      </c>
      <c r="L3845">
        <v>16204631</v>
      </c>
      <c r="M3845" t="s">
        <v>2145</v>
      </c>
      <c r="N3845">
        <v>841</v>
      </c>
      <c r="O3845">
        <v>4991026.3480000319</v>
      </c>
      <c r="P3845" s="49" t="s">
        <v>33</v>
      </c>
      <c r="Q3845" s="49">
        <v>7360445</v>
      </c>
      <c r="R3845" s="49">
        <v>32.510452999999998</v>
      </c>
      <c r="S3845" s="49">
        <v>52.540310169999998</v>
      </c>
      <c r="T3845" s="49">
        <v>26.195472578768484</v>
      </c>
      <c r="U3845" s="49" t="s">
        <v>2146</v>
      </c>
      <c r="V3845" s="49">
        <v>0.40628822170719731</v>
      </c>
      <c r="W3845" s="49">
        <v>1.4636172159581</v>
      </c>
      <c r="X3845" s="49">
        <v>2.8030328200558698</v>
      </c>
      <c r="Y3845" s="49">
        <v>43.290577316265697</v>
      </c>
      <c r="Z3845" s="49">
        <v>0.42787999999999998</v>
      </c>
      <c r="AA3845" s="49">
        <v>144.40234570000001</v>
      </c>
      <c r="AB3845" s="49">
        <v>1.7927415840000001</v>
      </c>
      <c r="AC3845" s="51">
        <v>0.62276563761027282</v>
      </c>
      <c r="AD3845" s="53">
        <v>73604.45</v>
      </c>
      <c r="AE3845" s="51">
        <v>67.808758138944484</v>
      </c>
      <c r="AF3845" s="51">
        <v>179.75233674203335</v>
      </c>
      <c r="AG3845" s="51">
        <v>33.443684418917123</v>
      </c>
      <c r="AH3845" s="51">
        <v>0.1455840277184367</v>
      </c>
      <c r="AI3845" s="51">
        <v>0.18605424010099469</v>
      </c>
      <c r="AJ3845" s="51">
        <v>4.1908088602794429E-2</v>
      </c>
      <c r="AK3845" s="51">
        <v>116.29685120986956</v>
      </c>
      <c r="AL3845" s="51">
        <v>69.04681034166515</v>
      </c>
      <c r="AM3845" s="51">
        <v>163.54689207807399</v>
      </c>
    </row>
    <row r="3846" spans="1:39">
      <c r="A3846" t="s">
        <v>7835</v>
      </c>
      <c r="B3846">
        <v>8</v>
      </c>
      <c r="C3846" t="s">
        <v>7836</v>
      </c>
      <c r="D3846" t="s">
        <v>6153</v>
      </c>
      <c r="E3846" t="s">
        <v>137</v>
      </c>
      <c r="F3846" t="s">
        <v>138</v>
      </c>
      <c r="G3846" t="s">
        <v>139</v>
      </c>
      <c r="H3846" t="s">
        <v>140</v>
      </c>
      <c r="I3846" t="s">
        <v>10</v>
      </c>
      <c r="J3846" t="s">
        <v>6154</v>
      </c>
      <c r="K3846">
        <v>48</v>
      </c>
      <c r="L3846">
        <v>16204631</v>
      </c>
      <c r="M3846" t="s">
        <v>2145</v>
      </c>
      <c r="N3846">
        <v>842</v>
      </c>
      <c r="O3846">
        <v>4996968.0460333657</v>
      </c>
      <c r="P3846" s="49" t="s">
        <v>33</v>
      </c>
      <c r="Q3846" s="49">
        <v>7360445</v>
      </c>
      <c r="R3846" s="49">
        <v>32.510452999999998</v>
      </c>
      <c r="S3846" s="49">
        <v>52.540310169999998</v>
      </c>
      <c r="T3846" s="49">
        <v>26.195472578768484</v>
      </c>
      <c r="U3846" s="49" t="s">
        <v>2146</v>
      </c>
      <c r="V3846" s="49">
        <v>0.40628822170719731</v>
      </c>
      <c r="W3846" s="49">
        <v>1.4636172159581</v>
      </c>
      <c r="X3846" s="49">
        <v>2.8030328200558698</v>
      </c>
      <c r="Y3846" s="49">
        <v>43.290577316265697</v>
      </c>
      <c r="Z3846" s="49">
        <v>0.42787999999999998</v>
      </c>
      <c r="AA3846" s="49">
        <v>144.40234570000001</v>
      </c>
      <c r="AB3846" s="49">
        <v>1.7927415840000001</v>
      </c>
      <c r="AC3846" s="51">
        <v>0.62276563761027282</v>
      </c>
      <c r="AD3846" s="53">
        <v>73604.45</v>
      </c>
      <c r="AE3846" s="51">
        <v>67.889482851014662</v>
      </c>
      <c r="AF3846" s="51">
        <v>179.96632761910723</v>
      </c>
      <c r="AG3846" s="51">
        <v>33.474769095180548</v>
      </c>
      <c r="AH3846" s="51">
        <v>0.14526168913590301</v>
      </c>
      <c r="AI3846" s="51">
        <v>0.18600573528415154</v>
      </c>
      <c r="AJ3846" s="51">
        <v>4.1908088602794429E-2</v>
      </c>
      <c r="AK3846" s="51">
        <v>116.26653232294547</v>
      </c>
      <c r="AL3846" s="51">
        <v>69.028809661393581</v>
      </c>
      <c r="AM3846" s="51">
        <v>163.50425498449738</v>
      </c>
    </row>
    <row r="3847" spans="1:39">
      <c r="A3847" t="s">
        <v>7837</v>
      </c>
      <c r="B3847">
        <v>8</v>
      </c>
      <c r="C3847" t="s">
        <v>7838</v>
      </c>
      <c r="D3847" t="s">
        <v>6153</v>
      </c>
      <c r="E3847" t="s">
        <v>137</v>
      </c>
      <c r="F3847" t="s">
        <v>138</v>
      </c>
      <c r="G3847" t="s">
        <v>139</v>
      </c>
      <c r="H3847" t="s">
        <v>140</v>
      </c>
      <c r="I3847" t="s">
        <v>10</v>
      </c>
      <c r="J3847" t="s">
        <v>6154</v>
      </c>
      <c r="K3847">
        <v>48</v>
      </c>
      <c r="L3847">
        <v>16204631</v>
      </c>
      <c r="M3847" t="s">
        <v>2145</v>
      </c>
      <c r="N3847">
        <v>843</v>
      </c>
      <c r="O3847">
        <v>5002909.7440666994</v>
      </c>
      <c r="P3847" s="49" t="s">
        <v>33</v>
      </c>
      <c r="Q3847" s="49">
        <v>7360445</v>
      </c>
      <c r="R3847" s="49">
        <v>32.510452999999998</v>
      </c>
      <c r="S3847" s="49">
        <v>52.540310169999998</v>
      </c>
      <c r="T3847" s="49">
        <v>26.195472578768484</v>
      </c>
      <c r="U3847" s="49" t="s">
        <v>2146</v>
      </c>
      <c r="V3847" s="49">
        <v>0.40628822170719731</v>
      </c>
      <c r="W3847" s="49">
        <v>1.4636172159581</v>
      </c>
      <c r="X3847" s="49">
        <v>2.8030328200558698</v>
      </c>
      <c r="Y3847" s="49">
        <v>43.290577316265697</v>
      </c>
      <c r="Z3847" s="49">
        <v>0.42787999999999998</v>
      </c>
      <c r="AA3847" s="49">
        <v>144.40234570000001</v>
      </c>
      <c r="AB3847" s="49">
        <v>1.7927415840000001</v>
      </c>
      <c r="AC3847" s="51">
        <v>0.62276563761027282</v>
      </c>
      <c r="AD3847" s="53">
        <v>73604.45</v>
      </c>
      <c r="AE3847" s="51">
        <v>67.970207563084841</v>
      </c>
      <c r="AF3847" s="51">
        <v>180.18031849618109</v>
      </c>
      <c r="AG3847" s="51">
        <v>33.505784819353437</v>
      </c>
      <c r="AH3847" s="51">
        <v>0.14493946936898797</v>
      </c>
      <c r="AI3847" s="51">
        <v>0.18595696299684136</v>
      </c>
      <c r="AJ3847" s="51">
        <v>4.1908088602794429E-2</v>
      </c>
      <c r="AK3847" s="51">
        <v>116.23604624836099</v>
      </c>
      <c r="AL3847" s="51">
        <v>69.010709719838871</v>
      </c>
      <c r="AM3847" s="51">
        <v>163.46138277688314</v>
      </c>
    </row>
    <row r="3848" spans="1:39">
      <c r="A3848" t="s">
        <v>7839</v>
      </c>
      <c r="B3848">
        <v>8</v>
      </c>
      <c r="C3848" t="s">
        <v>7840</v>
      </c>
      <c r="D3848" t="s">
        <v>6153</v>
      </c>
      <c r="E3848" t="s">
        <v>137</v>
      </c>
      <c r="F3848" t="s">
        <v>138</v>
      </c>
      <c r="G3848" t="s">
        <v>139</v>
      </c>
      <c r="H3848" t="s">
        <v>140</v>
      </c>
      <c r="I3848" t="s">
        <v>10</v>
      </c>
      <c r="J3848" t="s">
        <v>6154</v>
      </c>
      <c r="K3848">
        <v>48</v>
      </c>
      <c r="L3848">
        <v>16204631</v>
      </c>
      <c r="M3848" t="s">
        <v>2145</v>
      </c>
      <c r="N3848">
        <v>844</v>
      </c>
      <c r="O3848">
        <v>5008851.4421000332</v>
      </c>
      <c r="P3848" s="49" t="s">
        <v>33</v>
      </c>
      <c r="Q3848" s="49">
        <v>7360445</v>
      </c>
      <c r="R3848" s="49">
        <v>32.510452999999998</v>
      </c>
      <c r="S3848" s="49">
        <v>52.540310169999998</v>
      </c>
      <c r="T3848" s="49">
        <v>26.195472578768484</v>
      </c>
      <c r="U3848" s="49" t="s">
        <v>2146</v>
      </c>
      <c r="V3848" s="49">
        <v>0.40628822170719731</v>
      </c>
      <c r="W3848" s="49">
        <v>1.4636172159581</v>
      </c>
      <c r="X3848" s="49">
        <v>2.8030328200558698</v>
      </c>
      <c r="Y3848" s="49">
        <v>43.290577316265697</v>
      </c>
      <c r="Z3848" s="49">
        <v>0.42787999999999998</v>
      </c>
      <c r="AA3848" s="49">
        <v>144.40234570000001</v>
      </c>
      <c r="AB3848" s="49">
        <v>1.7927415840000001</v>
      </c>
      <c r="AC3848" s="51">
        <v>0.62276563761027282</v>
      </c>
      <c r="AD3848" s="53">
        <v>73604.45</v>
      </c>
      <c r="AE3848" s="51">
        <v>68.050932275155006</v>
      </c>
      <c r="AF3848" s="51">
        <v>180.39430937325491</v>
      </c>
      <c r="AG3848" s="51">
        <v>33.536731617475489</v>
      </c>
      <c r="AH3848" s="51">
        <v>0.14461737128810231</v>
      </c>
      <c r="AI3848" s="51">
        <v>0.18590792433526515</v>
      </c>
      <c r="AJ3848" s="51">
        <v>4.1908088602794429E-2</v>
      </c>
      <c r="AK3848" s="51">
        <v>116.20539367131806</v>
      </c>
      <c r="AL3848" s="51">
        <v>68.992510923813455</v>
      </c>
      <c r="AM3848" s="51">
        <v>163.4182764188227</v>
      </c>
    </row>
    <row r="3849" spans="1:39">
      <c r="A3849" t="s">
        <v>7841</v>
      </c>
      <c r="B3849">
        <v>8</v>
      </c>
      <c r="C3849" t="s">
        <v>7842</v>
      </c>
      <c r="D3849" t="s">
        <v>6153</v>
      </c>
      <c r="E3849" t="s">
        <v>137</v>
      </c>
      <c r="F3849" t="s">
        <v>138</v>
      </c>
      <c r="G3849" t="s">
        <v>139</v>
      </c>
      <c r="H3849" t="s">
        <v>140</v>
      </c>
      <c r="I3849" t="s">
        <v>10</v>
      </c>
      <c r="J3849" t="s">
        <v>6154</v>
      </c>
      <c r="K3849">
        <v>48</v>
      </c>
      <c r="L3849">
        <v>16204631</v>
      </c>
      <c r="M3849" t="s">
        <v>2145</v>
      </c>
      <c r="N3849">
        <v>845</v>
      </c>
      <c r="O3849">
        <v>5014793.1401333669</v>
      </c>
      <c r="P3849" s="49" t="s">
        <v>33</v>
      </c>
      <c r="Q3849" s="49">
        <v>7360445</v>
      </c>
      <c r="R3849" s="49">
        <v>32.510452999999998</v>
      </c>
      <c r="S3849" s="49">
        <v>52.540310169999998</v>
      </c>
      <c r="T3849" s="49">
        <v>26.195472578768484</v>
      </c>
      <c r="U3849" s="49" t="s">
        <v>2146</v>
      </c>
      <c r="V3849" s="49">
        <v>0.40628822170719731</v>
      </c>
      <c r="W3849" s="49">
        <v>1.4636172159581</v>
      </c>
      <c r="X3849" s="49">
        <v>2.8030328200558698</v>
      </c>
      <c r="Y3849" s="49">
        <v>43.290577316265697</v>
      </c>
      <c r="Z3849" s="49">
        <v>0.42787999999999998</v>
      </c>
      <c r="AA3849" s="49">
        <v>144.40234570000001</v>
      </c>
      <c r="AB3849" s="49">
        <v>1.7927415840000001</v>
      </c>
      <c r="AC3849" s="51">
        <v>0.62276563761027282</v>
      </c>
      <c r="AD3849" s="53">
        <v>73604.45</v>
      </c>
      <c r="AE3849" s="51">
        <v>68.131656987225185</v>
      </c>
      <c r="AF3849" s="51">
        <v>180.6083002503288</v>
      </c>
      <c r="AG3849" s="51">
        <v>33.567609516197876</v>
      </c>
      <c r="AH3849" s="51">
        <v>0.14429539775065506</v>
      </c>
      <c r="AI3849" s="51">
        <v>0.18585862039381421</v>
      </c>
      <c r="AJ3849" s="51">
        <v>4.1908088602794429E-2</v>
      </c>
      <c r="AK3849" s="51">
        <v>116.17457527588742</v>
      </c>
      <c r="AL3849" s="51">
        <v>68.974213679458188</v>
      </c>
      <c r="AM3849" s="51">
        <v>163.37493687231668</v>
      </c>
    </row>
    <row r="3850" spans="1:39">
      <c r="A3850" t="s">
        <v>7843</v>
      </c>
      <c r="B3850">
        <v>8</v>
      </c>
      <c r="C3850" t="s">
        <v>7844</v>
      </c>
      <c r="D3850" t="s">
        <v>6153</v>
      </c>
      <c r="E3850" t="s">
        <v>137</v>
      </c>
      <c r="F3850" t="s">
        <v>138</v>
      </c>
      <c r="G3850" t="s">
        <v>139</v>
      </c>
      <c r="H3850" t="s">
        <v>140</v>
      </c>
      <c r="I3850" t="s">
        <v>10</v>
      </c>
      <c r="J3850" t="s">
        <v>6154</v>
      </c>
      <c r="K3850">
        <v>48</v>
      </c>
      <c r="L3850">
        <v>16204631</v>
      </c>
      <c r="M3850" t="s">
        <v>2145</v>
      </c>
      <c r="N3850">
        <v>846</v>
      </c>
      <c r="O3850">
        <v>5020734.8381667007</v>
      </c>
      <c r="P3850" s="49" t="s">
        <v>33</v>
      </c>
      <c r="Q3850" s="49">
        <v>7360445</v>
      </c>
      <c r="R3850" s="49">
        <v>32.510452999999998</v>
      </c>
      <c r="S3850" s="49">
        <v>52.540310169999998</v>
      </c>
      <c r="T3850" s="49">
        <v>26.195472578768484</v>
      </c>
      <c r="U3850" s="49" t="s">
        <v>2146</v>
      </c>
      <c r="V3850" s="49">
        <v>0.40628822170719731</v>
      </c>
      <c r="W3850" s="49">
        <v>1.4636172159581</v>
      </c>
      <c r="X3850" s="49">
        <v>2.8030328200558698</v>
      </c>
      <c r="Y3850" s="49">
        <v>43.290577316265697</v>
      </c>
      <c r="Z3850" s="49">
        <v>0.42787999999999998</v>
      </c>
      <c r="AA3850" s="49">
        <v>144.40234570000001</v>
      </c>
      <c r="AB3850" s="49">
        <v>1.7927415840000001</v>
      </c>
      <c r="AC3850" s="51">
        <v>0.62276563761027282</v>
      </c>
      <c r="AD3850" s="53">
        <v>73604.45</v>
      </c>
      <c r="AE3850" s="51">
        <v>68.212381699295364</v>
      </c>
      <c r="AF3850" s="51">
        <v>180.82229112740265</v>
      </c>
      <c r="AG3850" s="51">
        <v>33.598418542780536</v>
      </c>
      <c r="AH3850" s="51">
        <v>0.14397355160157693</v>
      </c>
      <c r="AI3850" s="51">
        <v>0.18580905226506597</v>
      </c>
      <c r="AJ3850" s="51">
        <v>4.1908088602794429E-2</v>
      </c>
      <c r="AK3850" s="51">
        <v>116.14359174500602</v>
      </c>
      <c r="AL3850" s="51">
        <v>68.955818392240801</v>
      </c>
      <c r="AM3850" s="51">
        <v>163.33136509777125</v>
      </c>
    </row>
    <row r="3851" spans="1:39">
      <c r="A3851" t="s">
        <v>7845</v>
      </c>
      <c r="B3851">
        <v>8</v>
      </c>
      <c r="C3851" t="s">
        <v>7846</v>
      </c>
      <c r="D3851" t="s">
        <v>6153</v>
      </c>
      <c r="E3851" t="s">
        <v>137</v>
      </c>
      <c r="F3851" t="s">
        <v>138</v>
      </c>
      <c r="G3851" t="s">
        <v>139</v>
      </c>
      <c r="H3851" t="s">
        <v>140</v>
      </c>
      <c r="I3851" t="s">
        <v>10</v>
      </c>
      <c r="J3851" t="s">
        <v>6154</v>
      </c>
      <c r="K3851">
        <v>48</v>
      </c>
      <c r="L3851">
        <v>16204631</v>
      </c>
      <c r="M3851" t="s">
        <v>2145</v>
      </c>
      <c r="N3851">
        <v>847</v>
      </c>
      <c r="O3851">
        <v>5026676.5362000344</v>
      </c>
      <c r="P3851" s="49" t="s">
        <v>33</v>
      </c>
      <c r="Q3851" s="49">
        <v>7360445</v>
      </c>
      <c r="R3851" s="49">
        <v>32.510452999999998</v>
      </c>
      <c r="S3851" s="49">
        <v>52.540310169999998</v>
      </c>
      <c r="T3851" s="49">
        <v>26.195472578768484</v>
      </c>
      <c r="U3851" s="49" t="s">
        <v>2146</v>
      </c>
      <c r="V3851" s="49">
        <v>0.40628822170719731</v>
      </c>
      <c r="W3851" s="49">
        <v>1.4636172159581</v>
      </c>
      <c r="X3851" s="49">
        <v>2.8030328200558698</v>
      </c>
      <c r="Y3851" s="49">
        <v>43.290577316265697</v>
      </c>
      <c r="Z3851" s="49">
        <v>0.42787999999999998</v>
      </c>
      <c r="AA3851" s="49">
        <v>144.40234570000001</v>
      </c>
      <c r="AB3851" s="49">
        <v>1.7927415840000001</v>
      </c>
      <c r="AC3851" s="51">
        <v>0.62276563761027282</v>
      </c>
      <c r="AD3851" s="53">
        <v>73604.45</v>
      </c>
      <c r="AE3851" s="51">
        <v>68.293106411365542</v>
      </c>
      <c r="AF3851" s="51">
        <v>181.03628200447653</v>
      </c>
      <c r="AG3851" s="51">
        <v>33.629158725089489</v>
      </c>
      <c r="AH3851" s="51">
        <v>0.14365183567306977</v>
      </c>
      <c r="AI3851" s="51">
        <v>0.18575922103977993</v>
      </c>
      <c r="AJ3851" s="51">
        <v>4.1908088602794429E-2</v>
      </c>
      <c r="AK3851" s="51">
        <v>116.11244376047446</v>
      </c>
      <c r="AL3851" s="51">
        <v>68.937325466954334</v>
      </c>
      <c r="AM3851" s="51">
        <v>163.28756205399461</v>
      </c>
    </row>
    <row r="3852" spans="1:39">
      <c r="A3852" t="s">
        <v>7847</v>
      </c>
      <c r="B3852">
        <v>8</v>
      </c>
      <c r="C3852" t="s">
        <v>7848</v>
      </c>
      <c r="D3852" t="s">
        <v>6153</v>
      </c>
      <c r="E3852" t="s">
        <v>137</v>
      </c>
      <c r="F3852" t="s">
        <v>138</v>
      </c>
      <c r="G3852" t="s">
        <v>139</v>
      </c>
      <c r="H3852" t="s">
        <v>140</v>
      </c>
      <c r="I3852" t="s">
        <v>10</v>
      </c>
      <c r="J3852" t="s">
        <v>6154</v>
      </c>
      <c r="K3852">
        <v>48</v>
      </c>
      <c r="L3852">
        <v>16204631</v>
      </c>
      <c r="M3852" t="s">
        <v>2145</v>
      </c>
      <c r="N3852">
        <v>848</v>
      </c>
      <c r="O3852">
        <v>5032618.2342333682</v>
      </c>
      <c r="P3852" s="49" t="s">
        <v>33</v>
      </c>
      <c r="Q3852" s="49">
        <v>7360445</v>
      </c>
      <c r="R3852" s="49">
        <v>32.510452999999998</v>
      </c>
      <c r="S3852" s="49">
        <v>52.540310169999998</v>
      </c>
      <c r="T3852" s="49">
        <v>26.195472578768484</v>
      </c>
      <c r="U3852" s="49" t="s">
        <v>2146</v>
      </c>
      <c r="V3852" s="49">
        <v>0.40628822170719731</v>
      </c>
      <c r="W3852" s="49">
        <v>1.4636172159581</v>
      </c>
      <c r="X3852" s="49">
        <v>2.8030328200558698</v>
      </c>
      <c r="Y3852" s="49">
        <v>43.290577316265697</v>
      </c>
      <c r="Z3852" s="49">
        <v>0.42787999999999998</v>
      </c>
      <c r="AA3852" s="49">
        <v>144.40234570000001</v>
      </c>
      <c r="AB3852" s="49">
        <v>1.7927415840000001</v>
      </c>
      <c r="AC3852" s="51">
        <v>0.62276563761027282</v>
      </c>
      <c r="AD3852" s="53">
        <v>73604.45</v>
      </c>
      <c r="AE3852" s="51">
        <v>68.373831123435721</v>
      </c>
      <c r="AF3852" s="51">
        <v>181.25027288155039</v>
      </c>
      <c r="AG3852" s="51">
        <v>33.659830091594117</v>
      </c>
      <c r="AH3852" s="51">
        <v>0.14333025278475711</v>
      </c>
      <c r="AI3852" s="51">
        <v>0.18570912780689325</v>
      </c>
      <c r="AJ3852" s="51">
        <v>4.1908088602794429E-2</v>
      </c>
      <c r="AK3852" s="51">
        <v>116.08113200295428</v>
      </c>
      <c r="AL3852" s="51">
        <v>68.918735307715551</v>
      </c>
      <c r="AM3852" s="51">
        <v>163.24352869819302</v>
      </c>
    </row>
    <row r="3853" spans="1:39">
      <c r="A3853" t="s">
        <v>7849</v>
      </c>
      <c r="B3853">
        <v>8</v>
      </c>
      <c r="C3853" t="s">
        <v>7850</v>
      </c>
      <c r="D3853" t="s">
        <v>6153</v>
      </c>
      <c r="E3853" t="s">
        <v>137</v>
      </c>
      <c r="F3853" t="s">
        <v>138</v>
      </c>
      <c r="G3853" t="s">
        <v>139</v>
      </c>
      <c r="H3853" t="s">
        <v>140</v>
      </c>
      <c r="I3853" t="s">
        <v>10</v>
      </c>
      <c r="J3853" t="s">
        <v>6154</v>
      </c>
      <c r="K3853">
        <v>48</v>
      </c>
      <c r="L3853">
        <v>16204631</v>
      </c>
      <c r="M3853" t="s">
        <v>2145</v>
      </c>
      <c r="N3853">
        <v>849</v>
      </c>
      <c r="O3853">
        <v>5038559.9322667019</v>
      </c>
      <c r="P3853" s="49" t="s">
        <v>33</v>
      </c>
      <c r="Q3853" s="49">
        <v>7360445</v>
      </c>
      <c r="R3853" s="49">
        <v>32.510452999999998</v>
      </c>
      <c r="S3853" s="49">
        <v>52.540310169999998</v>
      </c>
      <c r="T3853" s="49">
        <v>26.195472578768484</v>
      </c>
      <c r="U3853" s="49" t="s">
        <v>2146</v>
      </c>
      <c r="V3853" s="49">
        <v>0.40628822170719731</v>
      </c>
      <c r="W3853" s="49">
        <v>1.4636172159581</v>
      </c>
      <c r="X3853" s="49">
        <v>2.8030328200558698</v>
      </c>
      <c r="Y3853" s="49">
        <v>43.290577316265697</v>
      </c>
      <c r="Z3853" s="49">
        <v>0.42787999999999998</v>
      </c>
      <c r="AA3853" s="49">
        <v>144.40234570000001</v>
      </c>
      <c r="AB3853" s="49">
        <v>1.7927415840000001</v>
      </c>
      <c r="AC3853" s="51">
        <v>0.62276563761027282</v>
      </c>
      <c r="AD3853" s="53">
        <v>73604.45</v>
      </c>
      <c r="AE3853" s="51">
        <v>68.4545558355059</v>
      </c>
      <c r="AF3853" s="51">
        <v>181.46426375862427</v>
      </c>
      <c r="AG3853" s="51">
        <v>33.690432671364455</v>
      </c>
      <c r="AH3853" s="51">
        <v>0.14300880574349223</v>
      </c>
      <c r="AI3853" s="51">
        <v>0.18565877365351657</v>
      </c>
      <c r="AJ3853" s="51">
        <v>4.1908088602794429E-2</v>
      </c>
      <c r="AK3853" s="51">
        <v>116.04965715196531</v>
      </c>
      <c r="AL3853" s="51">
        <v>68.900048317963396</v>
      </c>
      <c r="AM3853" s="51">
        <v>163.19926598596723</v>
      </c>
    </row>
    <row r="3854" spans="1:39">
      <c r="A3854" t="s">
        <v>7851</v>
      </c>
      <c r="B3854">
        <v>8</v>
      </c>
      <c r="C3854" t="s">
        <v>7852</v>
      </c>
      <c r="D3854" t="s">
        <v>6153</v>
      </c>
      <c r="E3854" t="s">
        <v>137</v>
      </c>
      <c r="F3854" t="s">
        <v>138</v>
      </c>
      <c r="G3854" t="s">
        <v>139</v>
      </c>
      <c r="H3854" t="s">
        <v>140</v>
      </c>
      <c r="I3854" t="s">
        <v>10</v>
      </c>
      <c r="J3854" t="s">
        <v>6154</v>
      </c>
      <c r="K3854">
        <v>48</v>
      </c>
      <c r="L3854">
        <v>16204631</v>
      </c>
      <c r="M3854" t="s">
        <v>2145</v>
      </c>
      <c r="N3854">
        <v>850</v>
      </c>
      <c r="O3854">
        <v>5044501.6303000357</v>
      </c>
      <c r="P3854" s="49" t="s">
        <v>33</v>
      </c>
      <c r="Q3854" s="49">
        <v>7360445</v>
      </c>
      <c r="R3854" s="49">
        <v>32.510452999999998</v>
      </c>
      <c r="S3854" s="49">
        <v>52.540310169999998</v>
      </c>
      <c r="T3854" s="49">
        <v>26.195472578768484</v>
      </c>
      <c r="U3854" s="49" t="s">
        <v>2146</v>
      </c>
      <c r="V3854" s="49">
        <v>0.40628822170719731</v>
      </c>
      <c r="W3854" s="49">
        <v>1.4636172159581</v>
      </c>
      <c r="X3854" s="49">
        <v>2.8030328200558698</v>
      </c>
      <c r="Y3854" s="49">
        <v>43.290577316265697</v>
      </c>
      <c r="Z3854" s="49">
        <v>0.42787999999999998</v>
      </c>
      <c r="AA3854" s="49">
        <v>144.40234570000001</v>
      </c>
      <c r="AB3854" s="49">
        <v>1.7927415840000001</v>
      </c>
      <c r="AC3854" s="51">
        <v>0.62276563761027282</v>
      </c>
      <c r="AD3854" s="53">
        <v>73604.45</v>
      </c>
      <c r="AE3854" s="51">
        <v>68.535280547576079</v>
      </c>
      <c r="AF3854" s="51">
        <v>181.67825463569812</v>
      </c>
      <c r="AG3854" s="51">
        <v>33.720966494068463</v>
      </c>
      <c r="AH3854" s="51">
        <v>0.14268749734349695</v>
      </c>
      <c r="AI3854" s="51">
        <v>0.18560815966492999</v>
      </c>
      <c r="AJ3854" s="51">
        <v>4.1908088602794429E-2</v>
      </c>
      <c r="AK3854" s="51">
        <v>116.01801988588313</v>
      </c>
      <c r="AL3854" s="51">
        <v>68.881264900457424</v>
      </c>
      <c r="AM3854" s="51">
        <v>163.15477487130886</v>
      </c>
    </row>
    <row r="3855" spans="1:39">
      <c r="A3855" t="s">
        <v>7853</v>
      </c>
      <c r="B3855">
        <v>8</v>
      </c>
      <c r="C3855" t="s">
        <v>7854</v>
      </c>
      <c r="D3855" t="s">
        <v>6153</v>
      </c>
      <c r="E3855" t="s">
        <v>137</v>
      </c>
      <c r="F3855" t="s">
        <v>138</v>
      </c>
      <c r="G3855" t="s">
        <v>139</v>
      </c>
      <c r="H3855" t="s">
        <v>140</v>
      </c>
      <c r="I3855" t="s">
        <v>10</v>
      </c>
      <c r="J3855" t="s">
        <v>6154</v>
      </c>
      <c r="K3855">
        <v>48</v>
      </c>
      <c r="L3855">
        <v>16204631</v>
      </c>
      <c r="M3855" t="s">
        <v>2145</v>
      </c>
      <c r="N3855">
        <v>851</v>
      </c>
      <c r="O3855">
        <v>5050443.3283333695</v>
      </c>
      <c r="P3855" s="49" t="s">
        <v>33</v>
      </c>
      <c r="Q3855" s="49">
        <v>7360445</v>
      </c>
      <c r="R3855" s="49">
        <v>32.510452999999998</v>
      </c>
      <c r="S3855" s="49">
        <v>52.540310169999998</v>
      </c>
      <c r="T3855" s="49">
        <v>26.195472578768484</v>
      </c>
      <c r="U3855" s="49" t="s">
        <v>2146</v>
      </c>
      <c r="V3855" s="49">
        <v>0.40628822170719731</v>
      </c>
      <c r="W3855" s="49">
        <v>1.4636172159581</v>
      </c>
      <c r="X3855" s="49">
        <v>2.8030328200558698</v>
      </c>
      <c r="Y3855" s="49">
        <v>43.290577316265697</v>
      </c>
      <c r="Z3855" s="49">
        <v>0.42787999999999998</v>
      </c>
      <c r="AA3855" s="49">
        <v>144.40234570000001</v>
      </c>
      <c r="AB3855" s="49">
        <v>1.7927415840000001</v>
      </c>
      <c r="AC3855" s="51">
        <v>0.62276563761027282</v>
      </c>
      <c r="AD3855" s="53">
        <v>73604.45</v>
      </c>
      <c r="AE3855" s="51">
        <v>68.616005259646258</v>
      </c>
      <c r="AF3855" s="51">
        <v>181.89224551277198</v>
      </c>
      <c r="AG3855" s="51">
        <v>33.751431589969378</v>
      </c>
      <c r="AH3855" s="51">
        <v>0.14236633036650811</v>
      </c>
      <c r="AI3855" s="51">
        <v>0.1855572869245789</v>
      </c>
      <c r="AJ3855" s="51">
        <v>4.1908088602794429E-2</v>
      </c>
      <c r="AK3855" s="51">
        <v>115.98622088193655</v>
      </c>
      <c r="AL3855" s="51">
        <v>68.862385457276361</v>
      </c>
      <c r="AM3855" s="51">
        <v>163.11005630659676</v>
      </c>
    </row>
    <row r="3856" spans="1:39">
      <c r="A3856" t="s">
        <v>7855</v>
      </c>
      <c r="B3856">
        <v>8</v>
      </c>
      <c r="C3856" t="s">
        <v>7856</v>
      </c>
      <c r="D3856" t="s">
        <v>6153</v>
      </c>
      <c r="E3856" t="s">
        <v>137</v>
      </c>
      <c r="F3856" t="s">
        <v>138</v>
      </c>
      <c r="G3856" t="s">
        <v>139</v>
      </c>
      <c r="H3856" t="s">
        <v>140</v>
      </c>
      <c r="I3856" t="s">
        <v>10</v>
      </c>
      <c r="J3856" t="s">
        <v>6154</v>
      </c>
      <c r="K3856">
        <v>48</v>
      </c>
      <c r="L3856">
        <v>16204631</v>
      </c>
      <c r="M3856" t="s">
        <v>2145</v>
      </c>
      <c r="N3856">
        <v>852</v>
      </c>
      <c r="O3856">
        <v>5056385.0263667032</v>
      </c>
      <c r="P3856" s="49" t="s">
        <v>33</v>
      </c>
      <c r="Q3856" s="49">
        <v>7360445</v>
      </c>
      <c r="R3856" s="49">
        <v>32.510452999999998</v>
      </c>
      <c r="S3856" s="49">
        <v>52.540310169999998</v>
      </c>
      <c r="T3856" s="49">
        <v>26.195472578768484</v>
      </c>
      <c r="U3856" s="49" t="s">
        <v>2146</v>
      </c>
      <c r="V3856" s="49">
        <v>0.40628822170719731</v>
      </c>
      <c r="W3856" s="49">
        <v>1.4636172159581</v>
      </c>
      <c r="X3856" s="49">
        <v>2.8030328200558698</v>
      </c>
      <c r="Y3856" s="49">
        <v>43.290577316265697</v>
      </c>
      <c r="Z3856" s="49">
        <v>0.42787999999999998</v>
      </c>
      <c r="AA3856" s="49">
        <v>144.40234570000001</v>
      </c>
      <c r="AB3856" s="49">
        <v>1.7927415840000001</v>
      </c>
      <c r="AC3856" s="51">
        <v>0.62276563761027282</v>
      </c>
      <c r="AD3856" s="53">
        <v>73604.45</v>
      </c>
      <c r="AE3856" s="51">
        <v>68.696729971716437</v>
      </c>
      <c r="AF3856" s="51">
        <v>182.10623638984586</v>
      </c>
      <c r="AG3856" s="51">
        <v>33.781827989922952</v>
      </c>
      <c r="AH3856" s="51">
        <v>0.14204530758140313</v>
      </c>
      <c r="AI3856" s="51">
        <v>0.18550615651406988</v>
      </c>
      <c r="AJ3856" s="51">
        <v>4.1908088602794429E-2</v>
      </c>
      <c r="AK3856" s="51">
        <v>115.95426081620496</v>
      </c>
      <c r="AL3856" s="51">
        <v>68.843410389816498</v>
      </c>
      <c r="AM3856" s="51">
        <v>163.06511124259345</v>
      </c>
    </row>
    <row r="3857" spans="1:39">
      <c r="A3857" t="s">
        <v>7857</v>
      </c>
      <c r="B3857">
        <v>8</v>
      </c>
      <c r="C3857" t="s">
        <v>7858</v>
      </c>
      <c r="D3857" t="s">
        <v>6153</v>
      </c>
      <c r="E3857" t="s">
        <v>137</v>
      </c>
      <c r="F3857" t="s">
        <v>138</v>
      </c>
      <c r="G3857" t="s">
        <v>139</v>
      </c>
      <c r="H3857" t="s">
        <v>140</v>
      </c>
      <c r="I3857" t="s">
        <v>10</v>
      </c>
      <c r="J3857" t="s">
        <v>6154</v>
      </c>
      <c r="K3857">
        <v>48</v>
      </c>
      <c r="L3857">
        <v>16204631</v>
      </c>
      <c r="M3857" t="s">
        <v>2145</v>
      </c>
      <c r="N3857">
        <v>853</v>
      </c>
      <c r="O3857">
        <v>5062326.724400037</v>
      </c>
      <c r="P3857" s="49" t="s">
        <v>33</v>
      </c>
      <c r="Q3857" s="49">
        <v>7360445</v>
      </c>
      <c r="R3857" s="49">
        <v>32.510452999999998</v>
      </c>
      <c r="S3857" s="49">
        <v>52.540310169999998</v>
      </c>
      <c r="T3857" s="49">
        <v>26.195472578768484</v>
      </c>
      <c r="U3857" s="49" t="s">
        <v>2146</v>
      </c>
      <c r="V3857" s="49">
        <v>0.40628822170719731</v>
      </c>
      <c r="W3857" s="49">
        <v>1.4636172159581</v>
      </c>
      <c r="X3857" s="49">
        <v>2.8030328200558698</v>
      </c>
      <c r="Y3857" s="49">
        <v>43.290577316265697</v>
      </c>
      <c r="Z3857" s="49">
        <v>0.42787999999999998</v>
      </c>
      <c r="AA3857" s="49">
        <v>144.40234570000001</v>
      </c>
      <c r="AB3857" s="49">
        <v>1.7927415840000001</v>
      </c>
      <c r="AC3857" s="51">
        <v>0.62276563761027282</v>
      </c>
      <c r="AD3857" s="53">
        <v>73604.45</v>
      </c>
      <c r="AE3857" s="51">
        <v>68.777454683786601</v>
      </c>
      <c r="AF3857" s="51">
        <v>182.32022726691969</v>
      </c>
      <c r="AG3857" s="51">
        <v>33.812155725374772</v>
      </c>
      <c r="AH3857" s="51">
        <v>0.14172443174461671</v>
      </c>
      <c r="AI3857" s="51">
        <v>0.18545476951316675</v>
      </c>
      <c r="AJ3857" s="51">
        <v>4.1908088602794429E-2</v>
      </c>
      <c r="AK3857" s="51">
        <v>115.92214036361594</v>
      </c>
      <c r="AL3857" s="51">
        <v>68.824340098790302</v>
      </c>
      <c r="AM3857" s="51">
        <v>163.01994062844159</v>
      </c>
    </row>
    <row r="3858" spans="1:39">
      <c r="A3858" t="s">
        <v>7859</v>
      </c>
      <c r="B3858">
        <v>8</v>
      </c>
      <c r="C3858" t="s">
        <v>7860</v>
      </c>
      <c r="D3858" t="s">
        <v>6153</v>
      </c>
      <c r="E3858" t="s">
        <v>137</v>
      </c>
      <c r="F3858" t="s">
        <v>138</v>
      </c>
      <c r="G3858" t="s">
        <v>139</v>
      </c>
      <c r="H3858" t="s">
        <v>140</v>
      </c>
      <c r="I3858" t="s">
        <v>10</v>
      </c>
      <c r="J3858" t="s">
        <v>6154</v>
      </c>
      <c r="K3858">
        <v>48</v>
      </c>
      <c r="L3858">
        <v>16204631</v>
      </c>
      <c r="M3858" t="s">
        <v>2145</v>
      </c>
      <c r="N3858">
        <v>854</v>
      </c>
      <c r="O3858">
        <v>5068268.4224333707</v>
      </c>
      <c r="P3858" s="49" t="s">
        <v>33</v>
      </c>
      <c r="Q3858" s="49">
        <v>7360445</v>
      </c>
      <c r="R3858" s="49">
        <v>32.510452999999998</v>
      </c>
      <c r="S3858" s="49">
        <v>52.540310169999998</v>
      </c>
      <c r="T3858" s="49">
        <v>26.195472578768484</v>
      </c>
      <c r="U3858" s="49" t="s">
        <v>2146</v>
      </c>
      <c r="V3858" s="49">
        <v>0.40628822170719731</v>
      </c>
      <c r="W3858" s="49">
        <v>1.4636172159581</v>
      </c>
      <c r="X3858" s="49">
        <v>2.8030328200558698</v>
      </c>
      <c r="Y3858" s="49">
        <v>43.290577316265697</v>
      </c>
      <c r="Z3858" s="49">
        <v>0.42787999999999998</v>
      </c>
      <c r="AA3858" s="49">
        <v>144.40234570000001</v>
      </c>
      <c r="AB3858" s="49">
        <v>1.7927415840000001</v>
      </c>
      <c r="AC3858" s="51">
        <v>0.62276563761027282</v>
      </c>
      <c r="AD3858" s="53">
        <v>73604.45</v>
      </c>
      <c r="AE3858" s="51">
        <v>68.85817939585678</v>
      </c>
      <c r="AF3858" s="51">
        <v>182.53421814399354</v>
      </c>
      <c r="AG3858" s="51">
        <v>33.842414828357562</v>
      </c>
      <c r="AH3858" s="51">
        <v>0.14140370559977736</v>
      </c>
      <c r="AI3858" s="51">
        <v>0.18540312699978648</v>
      </c>
      <c r="AJ3858" s="51">
        <v>4.1908088602794429E-2</v>
      </c>
      <c r="AK3858" s="51">
        <v>115.88986019794258</v>
      </c>
      <c r="AL3858" s="51">
        <v>68.805174984224792</v>
      </c>
      <c r="AM3858" s="51">
        <v>162.97454541166042</v>
      </c>
    </row>
    <row r="3859" spans="1:39">
      <c r="A3859" t="s">
        <v>7861</v>
      </c>
      <c r="B3859">
        <v>8</v>
      </c>
      <c r="C3859" t="s">
        <v>7862</v>
      </c>
      <c r="D3859" t="s">
        <v>6153</v>
      </c>
      <c r="E3859" t="s">
        <v>137</v>
      </c>
      <c r="F3859" t="s">
        <v>138</v>
      </c>
      <c r="G3859" t="s">
        <v>139</v>
      </c>
      <c r="H3859" t="s">
        <v>140</v>
      </c>
      <c r="I3859" t="s">
        <v>10</v>
      </c>
      <c r="J3859" t="s">
        <v>6154</v>
      </c>
      <c r="K3859">
        <v>48</v>
      </c>
      <c r="L3859">
        <v>16204631</v>
      </c>
      <c r="M3859" t="s">
        <v>2145</v>
      </c>
      <c r="N3859">
        <v>855</v>
      </c>
      <c r="O3859">
        <v>5074210.1204667045</v>
      </c>
      <c r="P3859" s="49" t="s">
        <v>33</v>
      </c>
      <c r="Q3859" s="49">
        <v>7360445</v>
      </c>
      <c r="R3859" s="49">
        <v>32.510452999999998</v>
      </c>
      <c r="S3859" s="49">
        <v>52.540310169999998</v>
      </c>
      <c r="T3859" s="49">
        <v>26.195472578768484</v>
      </c>
      <c r="U3859" s="49" t="s">
        <v>2146</v>
      </c>
      <c r="V3859" s="49">
        <v>0.40628822170719731</v>
      </c>
      <c r="W3859" s="49">
        <v>1.4636172159581</v>
      </c>
      <c r="X3859" s="49">
        <v>2.8030328200558698</v>
      </c>
      <c r="Y3859" s="49">
        <v>43.290577316265697</v>
      </c>
      <c r="Z3859" s="49">
        <v>0.42787999999999998</v>
      </c>
      <c r="AA3859" s="49">
        <v>144.40234570000001</v>
      </c>
      <c r="AB3859" s="49">
        <v>1.7927415840000001</v>
      </c>
      <c r="AC3859" s="51">
        <v>0.62276563761027282</v>
      </c>
      <c r="AD3859" s="53">
        <v>73604.45</v>
      </c>
      <c r="AE3859" s="51">
        <v>68.938904107926959</v>
      </c>
      <c r="AF3859" s="51">
        <v>182.74820902106742</v>
      </c>
      <c r="AG3859" s="51">
        <v>33.872605331488479</v>
      </c>
      <c r="AH3859" s="51">
        <v>0.14108313187806565</v>
      </c>
      <c r="AI3859" s="51">
        <v>0.18535123004999521</v>
      </c>
      <c r="AJ3859" s="51">
        <v>4.1908088602794429E-2</v>
      </c>
      <c r="AK3859" s="51">
        <v>115.85742099180116</v>
      </c>
      <c r="AL3859" s="51">
        <v>68.785915445460162</v>
      </c>
      <c r="AM3859" s="51">
        <v>162.92892653814221</v>
      </c>
    </row>
    <row r="3860" spans="1:39">
      <c r="A3860" t="s">
        <v>7863</v>
      </c>
      <c r="B3860">
        <v>8</v>
      </c>
      <c r="C3860" t="s">
        <v>7864</v>
      </c>
      <c r="D3860" t="s">
        <v>6153</v>
      </c>
      <c r="E3860" t="s">
        <v>137</v>
      </c>
      <c r="F3860" t="s">
        <v>138</v>
      </c>
      <c r="G3860" t="s">
        <v>139</v>
      </c>
      <c r="H3860" t="s">
        <v>140</v>
      </c>
      <c r="I3860" t="s">
        <v>10</v>
      </c>
      <c r="J3860" t="s">
        <v>6154</v>
      </c>
      <c r="K3860">
        <v>48</v>
      </c>
      <c r="L3860">
        <v>16204631</v>
      </c>
      <c r="M3860" t="s">
        <v>2145</v>
      </c>
      <c r="N3860">
        <v>856</v>
      </c>
      <c r="O3860">
        <v>5080151.8185000382</v>
      </c>
      <c r="P3860" s="49" t="s">
        <v>33</v>
      </c>
      <c r="Q3860" s="49">
        <v>7360445</v>
      </c>
      <c r="R3860" s="49">
        <v>32.510452999999998</v>
      </c>
      <c r="S3860" s="49">
        <v>52.540310169999998</v>
      </c>
      <c r="T3860" s="49">
        <v>26.195472578768484</v>
      </c>
      <c r="U3860" s="49" t="s">
        <v>2146</v>
      </c>
      <c r="V3860" s="49">
        <v>0.40628822170719731</v>
      </c>
      <c r="W3860" s="49">
        <v>1.4636172159581</v>
      </c>
      <c r="X3860" s="49">
        <v>2.8030328200558698</v>
      </c>
      <c r="Y3860" s="49">
        <v>43.290577316265697</v>
      </c>
      <c r="Z3860" s="49">
        <v>0.42787999999999998</v>
      </c>
      <c r="AA3860" s="49">
        <v>144.40234570000001</v>
      </c>
      <c r="AB3860" s="49">
        <v>1.7927415840000001</v>
      </c>
      <c r="AC3860" s="51">
        <v>0.62276563761027282</v>
      </c>
      <c r="AD3860" s="53">
        <v>73604.45</v>
      </c>
      <c r="AE3860" s="51">
        <v>69.019628819997138</v>
      </c>
      <c r="AF3860" s="51">
        <v>182.96219989814128</v>
      </c>
      <c r="AG3860" s="51">
        <v>33.902727267966405</v>
      </c>
      <c r="AH3860" s="51">
        <v>0.14076271329795886</v>
      </c>
      <c r="AI3860" s="51">
        <v>0.18529907973800452</v>
      </c>
      <c r="AJ3860" s="51">
        <v>4.1908088602794429E-2</v>
      </c>
      <c r="AK3860" s="51">
        <v>115.8248234166487</v>
      </c>
      <c r="AL3860" s="51">
        <v>68.766561881148348</v>
      </c>
      <c r="AM3860" s="51">
        <v>162.88308495214906</v>
      </c>
    </row>
    <row r="3861" spans="1:39">
      <c r="A3861" t="s">
        <v>7865</v>
      </c>
      <c r="B3861">
        <v>8</v>
      </c>
      <c r="C3861" t="s">
        <v>7866</v>
      </c>
      <c r="D3861" t="s">
        <v>6153</v>
      </c>
      <c r="E3861" t="s">
        <v>137</v>
      </c>
      <c r="F3861" t="s">
        <v>138</v>
      </c>
      <c r="G3861" t="s">
        <v>139</v>
      </c>
      <c r="H3861" t="s">
        <v>140</v>
      </c>
      <c r="I3861" t="s">
        <v>10</v>
      </c>
      <c r="J3861" t="s">
        <v>6154</v>
      </c>
      <c r="K3861">
        <v>48</v>
      </c>
      <c r="L3861">
        <v>16204631</v>
      </c>
      <c r="M3861" t="s">
        <v>2145</v>
      </c>
      <c r="N3861">
        <v>857</v>
      </c>
      <c r="O3861">
        <v>5086093.516533372</v>
      </c>
      <c r="P3861" s="49" t="s">
        <v>33</v>
      </c>
      <c r="Q3861" s="49">
        <v>7360445</v>
      </c>
      <c r="R3861" s="49">
        <v>32.510452999999998</v>
      </c>
      <c r="S3861" s="49">
        <v>52.540310169999998</v>
      </c>
      <c r="T3861" s="49">
        <v>26.195472578768484</v>
      </c>
      <c r="U3861" s="49" t="s">
        <v>2146</v>
      </c>
      <c r="V3861" s="49">
        <v>0.40628822170719731</v>
      </c>
      <c r="W3861" s="49">
        <v>1.4636172159581</v>
      </c>
      <c r="X3861" s="49">
        <v>2.8030328200558698</v>
      </c>
      <c r="Y3861" s="49">
        <v>43.290577316265697</v>
      </c>
      <c r="Z3861" s="49">
        <v>0.42787999999999998</v>
      </c>
      <c r="AA3861" s="49">
        <v>144.40234570000001</v>
      </c>
      <c r="AB3861" s="49">
        <v>1.7927415840000001</v>
      </c>
      <c r="AC3861" s="51">
        <v>0.62276563761027282</v>
      </c>
      <c r="AD3861" s="53">
        <v>73604.45</v>
      </c>
      <c r="AE3861" s="51">
        <v>69.100353532067317</v>
      </c>
      <c r="AF3861" s="51">
        <v>183.17619077521516</v>
      </c>
      <c r="AG3861" s="51">
        <v>33.932780671569269</v>
      </c>
      <c r="AH3861" s="51">
        <v>0.14044245256533719</v>
      </c>
      <c r="AI3861" s="51">
        <v>0.1852466771361673</v>
      </c>
      <c r="AJ3861" s="51">
        <v>4.1908088602794429E-2</v>
      </c>
      <c r="AK3861" s="51">
        <v>115.79206814278035</v>
      </c>
      <c r="AL3861" s="51">
        <v>68.747114689251518</v>
      </c>
      <c r="AM3861" s="51">
        <v>162.8370215963092</v>
      </c>
    </row>
    <row r="3862" spans="1:39">
      <c r="A3862" t="s">
        <v>7867</v>
      </c>
      <c r="B3862">
        <v>8</v>
      </c>
      <c r="C3862" t="s">
        <v>7868</v>
      </c>
      <c r="D3862" t="s">
        <v>6153</v>
      </c>
      <c r="E3862" t="s">
        <v>137</v>
      </c>
      <c r="F3862" t="s">
        <v>138</v>
      </c>
      <c r="G3862" t="s">
        <v>139</v>
      </c>
      <c r="H3862" t="s">
        <v>140</v>
      </c>
      <c r="I3862" t="s">
        <v>10</v>
      </c>
      <c r="J3862" t="s">
        <v>6154</v>
      </c>
      <c r="K3862">
        <v>48</v>
      </c>
      <c r="L3862">
        <v>16204631</v>
      </c>
      <c r="M3862" t="s">
        <v>2145</v>
      </c>
      <c r="N3862">
        <v>858</v>
      </c>
      <c r="O3862">
        <v>5092035.2145667057</v>
      </c>
      <c r="P3862" s="49" t="s">
        <v>33</v>
      </c>
      <c r="Q3862" s="49">
        <v>7360445</v>
      </c>
      <c r="R3862" s="49">
        <v>32.510452999999998</v>
      </c>
      <c r="S3862" s="49">
        <v>52.540310169999998</v>
      </c>
      <c r="T3862" s="49">
        <v>26.195472578768484</v>
      </c>
      <c r="U3862" s="49" t="s">
        <v>2146</v>
      </c>
      <c r="V3862" s="49">
        <v>0.40628822170719731</v>
      </c>
      <c r="W3862" s="49">
        <v>1.4636172159581</v>
      </c>
      <c r="X3862" s="49">
        <v>2.8030328200558698</v>
      </c>
      <c r="Y3862" s="49">
        <v>43.290577316265697</v>
      </c>
      <c r="Z3862" s="49">
        <v>0.42787999999999998</v>
      </c>
      <c r="AA3862" s="49">
        <v>144.40234570000001</v>
      </c>
      <c r="AB3862" s="49">
        <v>1.7927415840000001</v>
      </c>
      <c r="AC3862" s="51">
        <v>0.62276563761027282</v>
      </c>
      <c r="AD3862" s="53">
        <v>73604.45</v>
      </c>
      <c r="AE3862" s="51">
        <v>69.181078244137495</v>
      </c>
      <c r="AF3862" s="51">
        <v>183.39018165228902</v>
      </c>
      <c r="AG3862" s="51">
        <v>33.962765576651321</v>
      </c>
      <c r="AH3862" s="51">
        <v>0.14012235237347995</v>
      </c>
      <c r="AI3862" s="51">
        <v>0.18519402331497395</v>
      </c>
      <c r="AJ3862" s="51">
        <v>4.1908088602794429E-2</v>
      </c>
      <c r="AK3862" s="51">
        <v>115.75915583932718</v>
      </c>
      <c r="AL3862" s="51">
        <v>68.727574267040609</v>
      </c>
      <c r="AM3862" s="51">
        <v>162.79073741161375</v>
      </c>
    </row>
    <row r="3863" spans="1:39">
      <c r="A3863" t="s">
        <v>7869</v>
      </c>
      <c r="B3863">
        <v>8</v>
      </c>
      <c r="C3863" t="s">
        <v>7870</v>
      </c>
      <c r="D3863" t="s">
        <v>6153</v>
      </c>
      <c r="E3863" t="s">
        <v>137</v>
      </c>
      <c r="F3863" t="s">
        <v>138</v>
      </c>
      <c r="G3863" t="s">
        <v>139</v>
      </c>
      <c r="H3863" t="s">
        <v>140</v>
      </c>
      <c r="I3863" t="s">
        <v>10</v>
      </c>
      <c r="J3863" t="s">
        <v>6154</v>
      </c>
      <c r="K3863">
        <v>48</v>
      </c>
      <c r="L3863">
        <v>16204631</v>
      </c>
      <c r="M3863" t="s">
        <v>2145</v>
      </c>
      <c r="N3863">
        <v>859</v>
      </c>
      <c r="O3863">
        <v>5097976.9126000395</v>
      </c>
      <c r="P3863" s="49" t="s">
        <v>33</v>
      </c>
      <c r="Q3863" s="49">
        <v>7360445</v>
      </c>
      <c r="R3863" s="49">
        <v>32.510452999999998</v>
      </c>
      <c r="S3863" s="49">
        <v>52.540310169999998</v>
      </c>
      <c r="T3863" s="49">
        <v>26.195472578768484</v>
      </c>
      <c r="U3863" s="49" t="s">
        <v>2146</v>
      </c>
      <c r="V3863" s="49">
        <v>0.40628822170719731</v>
      </c>
      <c r="W3863" s="49">
        <v>1.4636172159581</v>
      </c>
      <c r="X3863" s="49">
        <v>2.8030328200558698</v>
      </c>
      <c r="Y3863" s="49">
        <v>43.290577316265697</v>
      </c>
      <c r="Z3863" s="49">
        <v>0.42787999999999998</v>
      </c>
      <c r="AA3863" s="49">
        <v>144.40234570000001</v>
      </c>
      <c r="AB3863" s="49">
        <v>1.7927415840000001</v>
      </c>
      <c r="AC3863" s="51">
        <v>0.62276563761027282</v>
      </c>
      <c r="AD3863" s="53">
        <v>73604.45</v>
      </c>
      <c r="AE3863" s="51">
        <v>69.261802956207674</v>
      </c>
      <c r="AF3863" s="51">
        <v>183.6041725293629</v>
      </c>
      <c r="AG3863" s="51">
        <v>33.992682018140485</v>
      </c>
      <c r="AH3863" s="51">
        <v>0.13980241540313196</v>
      </c>
      <c r="AI3863" s="51">
        <v>0.18514111934304872</v>
      </c>
      <c r="AJ3863" s="51">
        <v>4.1908088602794429E-2</v>
      </c>
      <c r="AK3863" s="51">
        <v>115.72608717425371</v>
      </c>
      <c r="AL3863" s="51">
        <v>68.707941011094078</v>
      </c>
      <c r="AM3863" s="51">
        <v>162.74423333741336</v>
      </c>
    </row>
    <row r="3864" spans="1:39">
      <c r="A3864" t="s">
        <v>7871</v>
      </c>
      <c r="B3864">
        <v>8</v>
      </c>
      <c r="C3864" t="s">
        <v>7872</v>
      </c>
      <c r="D3864" t="s">
        <v>6153</v>
      </c>
      <c r="E3864" t="s">
        <v>137</v>
      </c>
      <c r="F3864" t="s">
        <v>138</v>
      </c>
      <c r="G3864" t="s">
        <v>139</v>
      </c>
      <c r="H3864" t="s">
        <v>140</v>
      </c>
      <c r="I3864" t="s">
        <v>10</v>
      </c>
      <c r="J3864" t="s">
        <v>6154</v>
      </c>
      <c r="K3864">
        <v>48</v>
      </c>
      <c r="L3864">
        <v>16204631</v>
      </c>
      <c r="M3864" t="s">
        <v>2145</v>
      </c>
      <c r="N3864">
        <v>860</v>
      </c>
      <c r="O3864">
        <v>5103918.6106333733</v>
      </c>
      <c r="P3864" s="49" t="s">
        <v>33</v>
      </c>
      <c r="Q3864" s="49">
        <v>7360445</v>
      </c>
      <c r="R3864" s="49">
        <v>32.510452999999998</v>
      </c>
      <c r="S3864" s="49">
        <v>52.540310169999998</v>
      </c>
      <c r="T3864" s="49">
        <v>26.195472578768484</v>
      </c>
      <c r="U3864" s="49" t="s">
        <v>2146</v>
      </c>
      <c r="V3864" s="49">
        <v>0.40628822170719731</v>
      </c>
      <c r="W3864" s="49">
        <v>1.4636172159581</v>
      </c>
      <c r="X3864" s="49">
        <v>2.8030328200558698</v>
      </c>
      <c r="Y3864" s="49">
        <v>43.290577316265697</v>
      </c>
      <c r="Z3864" s="49">
        <v>0.42787999999999998</v>
      </c>
      <c r="AA3864" s="49">
        <v>144.40234570000001</v>
      </c>
      <c r="AB3864" s="49">
        <v>1.7927415840000001</v>
      </c>
      <c r="AC3864" s="51">
        <v>0.62276563761027282</v>
      </c>
      <c r="AD3864" s="53">
        <v>73604.45</v>
      </c>
      <c r="AE3864" s="51">
        <v>69.342527668277853</v>
      </c>
      <c r="AF3864" s="51">
        <v>183.81816340643675</v>
      </c>
      <c r="AG3864" s="51">
        <v>34.022530031535602</v>
      </c>
      <c r="AH3864" s="51">
        <v>0.13948264432233687</v>
      </c>
      <c r="AI3864" s="51">
        <v>0.18508796628714569</v>
      </c>
      <c r="AJ3864" s="51">
        <v>4.1908088602794429E-2</v>
      </c>
      <c r="AK3864" s="51">
        <v>115.69286281435548</v>
      </c>
      <c r="AL3864" s="51">
        <v>68.688215317296269</v>
      </c>
      <c r="AM3864" s="51">
        <v>162.69751031141473</v>
      </c>
    </row>
    <row r="3865" spans="1:39">
      <c r="A3865" t="s">
        <v>7873</v>
      </c>
      <c r="B3865">
        <v>8</v>
      </c>
      <c r="C3865" t="s">
        <v>7874</v>
      </c>
      <c r="D3865" t="s">
        <v>6153</v>
      </c>
      <c r="E3865" t="s">
        <v>137</v>
      </c>
      <c r="F3865" t="s">
        <v>138</v>
      </c>
      <c r="G3865" t="s">
        <v>139</v>
      </c>
      <c r="H3865" t="s">
        <v>140</v>
      </c>
      <c r="I3865" t="s">
        <v>10</v>
      </c>
      <c r="J3865" t="s">
        <v>6154</v>
      </c>
      <c r="K3865">
        <v>48</v>
      </c>
      <c r="L3865">
        <v>16204631</v>
      </c>
      <c r="M3865" t="s">
        <v>2145</v>
      </c>
      <c r="N3865">
        <v>861</v>
      </c>
      <c r="O3865">
        <v>5109860.308666707</v>
      </c>
      <c r="P3865" s="49" t="s">
        <v>33</v>
      </c>
      <c r="Q3865" s="49">
        <v>7360445</v>
      </c>
      <c r="R3865" s="49">
        <v>32.510452999999998</v>
      </c>
      <c r="S3865" s="49">
        <v>52.540310169999998</v>
      </c>
      <c r="T3865" s="49">
        <v>26.195472578768484</v>
      </c>
      <c r="U3865" s="49" t="s">
        <v>2146</v>
      </c>
      <c r="V3865" s="49">
        <v>0.40628822170719731</v>
      </c>
      <c r="W3865" s="49">
        <v>1.4636172159581</v>
      </c>
      <c r="X3865" s="49">
        <v>2.8030328200558698</v>
      </c>
      <c r="Y3865" s="49">
        <v>43.290577316265697</v>
      </c>
      <c r="Z3865" s="49">
        <v>0.42787999999999998</v>
      </c>
      <c r="AA3865" s="49">
        <v>144.40234570000001</v>
      </c>
      <c r="AB3865" s="49">
        <v>1.7927415840000001</v>
      </c>
      <c r="AC3865" s="51">
        <v>0.62276563761027282</v>
      </c>
      <c r="AD3865" s="53">
        <v>73604.45</v>
      </c>
      <c r="AE3865" s="51">
        <v>69.423252380348032</v>
      </c>
      <c r="AF3865" s="51">
        <v>184.03215428351064</v>
      </c>
      <c r="AG3865" s="51">
        <v>34.052309652903809</v>
      </c>
      <c r="AH3865" s="51">
        <v>0.13916304178670416</v>
      </c>
      <c r="AI3865" s="51">
        <v>0.18503456521214517</v>
      </c>
      <c r="AJ3865" s="51">
        <v>4.1908088602794429E-2</v>
      </c>
      <c r="AK3865" s="51">
        <v>115.65948342525685</v>
      </c>
      <c r="AL3865" s="51">
        <v>68.668397580836185</v>
      </c>
      <c r="AM3865" s="51">
        <v>162.65056926967753</v>
      </c>
    </row>
    <row r="3866" spans="1:39">
      <c r="A3866" t="s">
        <v>7875</v>
      </c>
      <c r="B3866">
        <v>8</v>
      </c>
      <c r="C3866" t="s">
        <v>7876</v>
      </c>
      <c r="D3866" t="s">
        <v>6153</v>
      </c>
      <c r="E3866" t="s">
        <v>137</v>
      </c>
      <c r="F3866" t="s">
        <v>138</v>
      </c>
      <c r="G3866" t="s">
        <v>139</v>
      </c>
      <c r="H3866" t="s">
        <v>140</v>
      </c>
      <c r="I3866" t="s">
        <v>10</v>
      </c>
      <c r="J3866" t="s">
        <v>6154</v>
      </c>
      <c r="K3866">
        <v>48</v>
      </c>
      <c r="L3866">
        <v>16204631</v>
      </c>
      <c r="M3866" t="s">
        <v>2145</v>
      </c>
      <c r="N3866">
        <v>862</v>
      </c>
      <c r="O3866">
        <v>5115802.0067000408</v>
      </c>
      <c r="P3866" s="49" t="s">
        <v>33</v>
      </c>
      <c r="Q3866" s="49">
        <v>7360445</v>
      </c>
      <c r="R3866" s="49">
        <v>32.510452999999998</v>
      </c>
      <c r="S3866" s="49">
        <v>52.540310169999998</v>
      </c>
      <c r="T3866" s="49">
        <v>26.195472578768484</v>
      </c>
      <c r="U3866" s="49" t="s">
        <v>2146</v>
      </c>
      <c r="V3866" s="49">
        <v>0.40628822170719731</v>
      </c>
      <c r="W3866" s="49">
        <v>1.4636172159581</v>
      </c>
      <c r="X3866" s="49">
        <v>2.8030328200558698</v>
      </c>
      <c r="Y3866" s="49">
        <v>43.290577316265697</v>
      </c>
      <c r="Z3866" s="49">
        <v>0.42787999999999998</v>
      </c>
      <c r="AA3866" s="49">
        <v>144.40234570000001</v>
      </c>
      <c r="AB3866" s="49">
        <v>1.7927415840000001</v>
      </c>
      <c r="AC3866" s="51">
        <v>0.62276563761027282</v>
      </c>
      <c r="AD3866" s="53">
        <v>73604.45</v>
      </c>
      <c r="AE3866" s="51">
        <v>69.503977092418197</v>
      </c>
      <c r="AF3866" s="51">
        <v>184.24614516058446</v>
      </c>
      <c r="AG3866" s="51">
        <v>34.082020918877781</v>
      </c>
      <c r="AH3866" s="51">
        <v>0.13884361043915994</v>
      </c>
      <c r="AI3866" s="51">
        <v>0.18498091718104995</v>
      </c>
      <c r="AJ3866" s="51">
        <v>4.1908088602794429E-2</v>
      </c>
      <c r="AK3866" s="51">
        <v>115.62594967140852</v>
      </c>
      <c r="AL3866" s="51">
        <v>68.64848819620606</v>
      </c>
      <c r="AM3866" s="51">
        <v>162.60341114661099</v>
      </c>
    </row>
    <row r="3867" spans="1:39">
      <c r="A3867" t="s">
        <v>7877</v>
      </c>
      <c r="B3867">
        <v>8</v>
      </c>
      <c r="C3867" t="s">
        <v>7878</v>
      </c>
      <c r="D3867" t="s">
        <v>6153</v>
      </c>
      <c r="E3867" t="s">
        <v>137</v>
      </c>
      <c r="F3867" t="s">
        <v>138</v>
      </c>
      <c r="G3867" t="s">
        <v>139</v>
      </c>
      <c r="H3867" t="s">
        <v>140</v>
      </c>
      <c r="I3867" t="s">
        <v>10</v>
      </c>
      <c r="J3867" t="s">
        <v>6154</v>
      </c>
      <c r="K3867">
        <v>48</v>
      </c>
      <c r="L3867">
        <v>16204631</v>
      </c>
      <c r="M3867" t="s">
        <v>2145</v>
      </c>
      <c r="N3867">
        <v>863</v>
      </c>
      <c r="O3867">
        <v>5121743.7047333745</v>
      </c>
      <c r="P3867" s="49" t="s">
        <v>33</v>
      </c>
      <c r="Q3867" s="49">
        <v>7360445</v>
      </c>
      <c r="R3867" s="49">
        <v>32.510452999999998</v>
      </c>
      <c r="S3867" s="49">
        <v>52.540310169999998</v>
      </c>
      <c r="T3867" s="49">
        <v>26.195472578768484</v>
      </c>
      <c r="U3867" s="49" t="s">
        <v>2146</v>
      </c>
      <c r="V3867" s="49">
        <v>0.40628822170719731</v>
      </c>
      <c r="W3867" s="49">
        <v>1.4636172159581</v>
      </c>
      <c r="X3867" s="49">
        <v>2.8030328200558698</v>
      </c>
      <c r="Y3867" s="49">
        <v>43.290577316265697</v>
      </c>
      <c r="Z3867" s="49">
        <v>0.42787999999999998</v>
      </c>
      <c r="AA3867" s="49">
        <v>144.40234570000001</v>
      </c>
      <c r="AB3867" s="49">
        <v>1.7927415840000001</v>
      </c>
      <c r="AC3867" s="51">
        <v>0.62276563761027282</v>
      </c>
      <c r="AD3867" s="53">
        <v>73604.45</v>
      </c>
      <c r="AE3867" s="51">
        <v>69.584701804488375</v>
      </c>
      <c r="AF3867" s="51">
        <v>184.46013603765832</v>
      </c>
      <c r="AG3867" s="51">
        <v>34.111663866653103</v>
      </c>
      <c r="AH3867" s="51">
        <v>0.13852435291010814</v>
      </c>
      <c r="AI3867" s="51">
        <v>0.18492702325498156</v>
      </c>
      <c r="AJ3867" s="51">
        <v>4.1908088602794429E-2</v>
      </c>
      <c r="AK3867" s="51">
        <v>115.59226221608535</v>
      </c>
      <c r="AL3867" s="51">
        <v>68.628487557199975</v>
      </c>
      <c r="AM3867" s="51">
        <v>162.55603687497072</v>
      </c>
    </row>
    <row r="3868" spans="1:39">
      <c r="A3868" t="s">
        <v>7879</v>
      </c>
      <c r="B3868">
        <v>8</v>
      </c>
      <c r="C3868" t="s">
        <v>7880</v>
      </c>
      <c r="D3868" t="s">
        <v>6153</v>
      </c>
      <c r="E3868" t="s">
        <v>137</v>
      </c>
      <c r="F3868" t="s">
        <v>138</v>
      </c>
      <c r="G3868" t="s">
        <v>139</v>
      </c>
      <c r="H3868" t="s">
        <v>140</v>
      </c>
      <c r="I3868" t="s">
        <v>10</v>
      </c>
      <c r="J3868" t="s">
        <v>6154</v>
      </c>
      <c r="K3868">
        <v>48</v>
      </c>
      <c r="L3868">
        <v>16204631</v>
      </c>
      <c r="M3868" t="s">
        <v>2145</v>
      </c>
      <c r="N3868">
        <v>864</v>
      </c>
      <c r="O3868">
        <v>5127685.4027667083</v>
      </c>
      <c r="P3868" s="49" t="s">
        <v>33</v>
      </c>
      <c r="Q3868" s="49">
        <v>7360445</v>
      </c>
      <c r="R3868" s="49">
        <v>32.510452999999998</v>
      </c>
      <c r="S3868" s="49">
        <v>52.540310169999998</v>
      </c>
      <c r="T3868" s="49">
        <v>26.195472578768484</v>
      </c>
      <c r="U3868" s="49" t="s">
        <v>2146</v>
      </c>
      <c r="V3868" s="49">
        <v>0.40628822170719731</v>
      </c>
      <c r="W3868" s="49">
        <v>1.4636172159581</v>
      </c>
      <c r="X3868" s="49">
        <v>2.8030328200558698</v>
      </c>
      <c r="Y3868" s="49">
        <v>43.290577316265697</v>
      </c>
      <c r="Z3868" s="49">
        <v>0.42787999999999998</v>
      </c>
      <c r="AA3868" s="49">
        <v>144.40234570000001</v>
      </c>
      <c r="AB3868" s="49">
        <v>1.7927415840000001</v>
      </c>
      <c r="AC3868" s="51">
        <v>0.62276563761027282</v>
      </c>
      <c r="AD3868" s="53">
        <v>73604.45</v>
      </c>
      <c r="AE3868" s="51">
        <v>69.665426516558554</v>
      </c>
      <c r="AF3868" s="51">
        <v>184.6741269147322</v>
      </c>
      <c r="AG3868" s="51">
        <v>34.141238533985543</v>
      </c>
      <c r="AH3868" s="51">
        <v>0.13820527181740183</v>
      </c>
      <c r="AI3868" s="51">
        <v>0.18487288449317671</v>
      </c>
      <c r="AJ3868" s="51">
        <v>4.1908088602794429E-2</v>
      </c>
      <c r="AK3868" s="51">
        <v>115.55842172138397</v>
      </c>
      <c r="AL3868" s="51">
        <v>68.608396056912511</v>
      </c>
      <c r="AM3868" s="51">
        <v>162.50844738585545</v>
      </c>
    </row>
    <row r="3869" spans="1:39">
      <c r="A3869" t="s">
        <v>7881</v>
      </c>
      <c r="B3869">
        <v>8</v>
      </c>
      <c r="C3869" t="s">
        <v>7882</v>
      </c>
      <c r="D3869" t="s">
        <v>6153</v>
      </c>
      <c r="E3869" t="s">
        <v>137</v>
      </c>
      <c r="F3869" t="s">
        <v>138</v>
      </c>
      <c r="G3869" t="s">
        <v>139</v>
      </c>
      <c r="H3869" t="s">
        <v>140</v>
      </c>
      <c r="I3869" t="s">
        <v>10</v>
      </c>
      <c r="J3869" t="s">
        <v>6154</v>
      </c>
      <c r="K3869">
        <v>48</v>
      </c>
      <c r="L3869">
        <v>16204631</v>
      </c>
      <c r="M3869" t="s">
        <v>2145</v>
      </c>
      <c r="N3869">
        <v>865</v>
      </c>
      <c r="O3869">
        <v>5133627.100800042</v>
      </c>
      <c r="P3869" s="49" t="s">
        <v>33</v>
      </c>
      <c r="Q3869" s="49">
        <v>7360445</v>
      </c>
      <c r="R3869" s="49">
        <v>32.510452999999998</v>
      </c>
      <c r="S3869" s="49">
        <v>52.540310169999998</v>
      </c>
      <c r="T3869" s="49">
        <v>26.195472578768484</v>
      </c>
      <c r="U3869" s="49" t="s">
        <v>2146</v>
      </c>
      <c r="V3869" s="49">
        <v>0.40628822170719731</v>
      </c>
      <c r="W3869" s="49">
        <v>1.4636172159581</v>
      </c>
      <c r="X3869" s="49">
        <v>2.8030328200558698</v>
      </c>
      <c r="Y3869" s="49">
        <v>43.290577316265697</v>
      </c>
      <c r="Z3869" s="49">
        <v>0.42787999999999998</v>
      </c>
      <c r="AA3869" s="49">
        <v>144.40234570000001</v>
      </c>
      <c r="AB3869" s="49">
        <v>1.7927415840000001</v>
      </c>
      <c r="AC3869" s="51">
        <v>0.62276563761027282</v>
      </c>
      <c r="AD3869" s="53">
        <v>73604.45</v>
      </c>
      <c r="AE3869" s="51">
        <v>69.746151228628733</v>
      </c>
      <c r="AF3869" s="51">
        <v>184.88811779180605</v>
      </c>
      <c r="AG3869" s="51">
        <v>34.170744959188376</v>
      </c>
      <c r="AH3869" s="51">
        <v>0.13788636976635701</v>
      </c>
      <c r="AI3869" s="51">
        <v>0.18481850195298363</v>
      </c>
      <c r="AJ3869" s="51">
        <v>4.1908088602794429E-2</v>
      </c>
      <c r="AK3869" s="51">
        <v>115.52442884822067</v>
      </c>
      <c r="AL3869" s="51">
        <v>68.588214087737441</v>
      </c>
      <c r="AM3869" s="51">
        <v>162.46064360870389</v>
      </c>
    </row>
    <row r="3870" spans="1:39">
      <c r="A3870" t="s">
        <v>7883</v>
      </c>
      <c r="B3870">
        <v>8</v>
      </c>
      <c r="C3870" t="s">
        <v>7884</v>
      </c>
      <c r="D3870" t="s">
        <v>6153</v>
      </c>
      <c r="E3870" t="s">
        <v>137</v>
      </c>
      <c r="F3870" t="s">
        <v>138</v>
      </c>
      <c r="G3870" t="s">
        <v>139</v>
      </c>
      <c r="H3870" t="s">
        <v>140</v>
      </c>
      <c r="I3870" t="s">
        <v>10</v>
      </c>
      <c r="J3870" t="s">
        <v>6154</v>
      </c>
      <c r="K3870">
        <v>48</v>
      </c>
      <c r="L3870">
        <v>16204631</v>
      </c>
      <c r="M3870" t="s">
        <v>2145</v>
      </c>
      <c r="N3870">
        <v>866</v>
      </c>
      <c r="O3870">
        <v>5139568.7988333758</v>
      </c>
      <c r="P3870" s="49" t="s">
        <v>33</v>
      </c>
      <c r="Q3870" s="49">
        <v>7360445</v>
      </c>
      <c r="R3870" s="49">
        <v>32.510452999999998</v>
      </c>
      <c r="S3870" s="49">
        <v>52.540310169999998</v>
      </c>
      <c r="T3870" s="49">
        <v>26.195472578768484</v>
      </c>
      <c r="U3870" s="49" t="s">
        <v>2146</v>
      </c>
      <c r="V3870" s="49">
        <v>0.40628822170719731</v>
      </c>
      <c r="W3870" s="49">
        <v>1.4636172159581</v>
      </c>
      <c r="X3870" s="49">
        <v>2.8030328200558698</v>
      </c>
      <c r="Y3870" s="49">
        <v>43.290577316265697</v>
      </c>
      <c r="Z3870" s="49">
        <v>0.42787999999999998</v>
      </c>
      <c r="AA3870" s="49">
        <v>144.40234570000001</v>
      </c>
      <c r="AB3870" s="49">
        <v>1.7927415840000001</v>
      </c>
      <c r="AC3870" s="51">
        <v>0.62276563761027282</v>
      </c>
      <c r="AD3870" s="53">
        <v>73604.45</v>
      </c>
      <c r="AE3870" s="51">
        <v>69.826875940698912</v>
      </c>
      <c r="AF3870" s="51">
        <v>185.10210866887994</v>
      </c>
      <c r="AG3870" s="51">
        <v>34.200183181129709</v>
      </c>
      <c r="AH3870" s="51">
        <v>0.13756764934969509</v>
      </c>
      <c r="AI3870" s="51">
        <v>0.18476387668985844</v>
      </c>
      <c r="AJ3870" s="51">
        <v>4.1908088602794429E-2</v>
      </c>
      <c r="AK3870" s="51">
        <v>115.49028425632895</v>
      </c>
      <c r="AL3870" s="51">
        <v>68.567942041366337</v>
      </c>
      <c r="AM3870" s="51">
        <v>162.41262647129159</v>
      </c>
    </row>
    <row r="3871" spans="1:39">
      <c r="A3871" t="s">
        <v>7885</v>
      </c>
      <c r="B3871">
        <v>8</v>
      </c>
      <c r="C3871" t="s">
        <v>7886</v>
      </c>
      <c r="D3871" t="s">
        <v>6153</v>
      </c>
      <c r="E3871" t="s">
        <v>137</v>
      </c>
      <c r="F3871" t="s">
        <v>138</v>
      </c>
      <c r="G3871" t="s">
        <v>139</v>
      </c>
      <c r="H3871" t="s">
        <v>140</v>
      </c>
      <c r="I3871" t="s">
        <v>10</v>
      </c>
      <c r="J3871" t="s">
        <v>6154</v>
      </c>
      <c r="K3871">
        <v>48</v>
      </c>
      <c r="L3871">
        <v>16204631</v>
      </c>
      <c r="M3871" t="s">
        <v>2145</v>
      </c>
      <c r="N3871">
        <v>867</v>
      </c>
      <c r="O3871">
        <v>5145510.4968667096</v>
      </c>
      <c r="P3871" s="49" t="s">
        <v>33</v>
      </c>
      <c r="Q3871" s="49">
        <v>7360445</v>
      </c>
      <c r="R3871" s="49">
        <v>32.510452999999998</v>
      </c>
      <c r="S3871" s="49">
        <v>52.540310169999998</v>
      </c>
      <c r="T3871" s="49">
        <v>26.195472578768484</v>
      </c>
      <c r="U3871" s="49" t="s">
        <v>2146</v>
      </c>
      <c r="V3871" s="49">
        <v>0.40628822170719731</v>
      </c>
      <c r="W3871" s="49">
        <v>1.4636172159581</v>
      </c>
      <c r="X3871" s="49">
        <v>2.8030328200558698</v>
      </c>
      <c r="Y3871" s="49">
        <v>43.290577316265697</v>
      </c>
      <c r="Z3871" s="49">
        <v>0.42787999999999998</v>
      </c>
      <c r="AA3871" s="49">
        <v>144.40234570000001</v>
      </c>
      <c r="AB3871" s="49">
        <v>1.7927415840000001</v>
      </c>
      <c r="AC3871" s="51">
        <v>0.62276563761027282</v>
      </c>
      <c r="AD3871" s="53">
        <v>73604.45</v>
      </c>
      <c r="AE3871" s="51">
        <v>69.907600652769091</v>
      </c>
      <c r="AF3871" s="51">
        <v>185.31609954595379</v>
      </c>
      <c r="AG3871" s="51">
        <v>34.229553239229816</v>
      </c>
      <c r="AH3871" s="51">
        <v>0.13724911314779897</v>
      </c>
      <c r="AI3871" s="51">
        <v>0.18470900975736185</v>
      </c>
      <c r="AJ3871" s="51">
        <v>4.1908088602794429E-2</v>
      </c>
      <c r="AK3871" s="51">
        <v>115.45598860425763</v>
      </c>
      <c r="AL3871" s="51">
        <v>68.54758030878736</v>
      </c>
      <c r="AM3871" s="51">
        <v>162.36439689972792</v>
      </c>
    </row>
    <row r="3872" spans="1:39">
      <c r="A3872" t="s">
        <v>7887</v>
      </c>
      <c r="B3872">
        <v>8</v>
      </c>
      <c r="C3872" t="s">
        <v>7888</v>
      </c>
      <c r="D3872" t="s">
        <v>6153</v>
      </c>
      <c r="E3872" t="s">
        <v>137</v>
      </c>
      <c r="F3872" t="s">
        <v>138</v>
      </c>
      <c r="G3872" t="s">
        <v>139</v>
      </c>
      <c r="H3872" t="s">
        <v>140</v>
      </c>
      <c r="I3872" t="s">
        <v>10</v>
      </c>
      <c r="J3872" t="s">
        <v>6154</v>
      </c>
      <c r="K3872">
        <v>48</v>
      </c>
      <c r="L3872">
        <v>16204631</v>
      </c>
      <c r="M3872" t="s">
        <v>2145</v>
      </c>
      <c r="N3872">
        <v>868</v>
      </c>
      <c r="O3872">
        <v>5151452.1949000433</v>
      </c>
      <c r="P3872" s="49" t="s">
        <v>33</v>
      </c>
      <c r="Q3872" s="49">
        <v>7360445</v>
      </c>
      <c r="R3872" s="49">
        <v>32.510452999999998</v>
      </c>
      <c r="S3872" s="49">
        <v>52.540310169999998</v>
      </c>
      <c r="T3872" s="49">
        <v>26.195472578768484</v>
      </c>
      <c r="U3872" s="49" t="s">
        <v>2146</v>
      </c>
      <c r="V3872" s="49">
        <v>0.40628822170719731</v>
      </c>
      <c r="W3872" s="49">
        <v>1.4636172159581</v>
      </c>
      <c r="X3872" s="49">
        <v>2.8030328200558698</v>
      </c>
      <c r="Y3872" s="49">
        <v>43.290577316265697</v>
      </c>
      <c r="Z3872" s="49">
        <v>0.42787999999999998</v>
      </c>
      <c r="AA3872" s="49">
        <v>144.40234570000001</v>
      </c>
      <c r="AB3872" s="49">
        <v>1.7927415840000001</v>
      </c>
      <c r="AC3872" s="51">
        <v>0.62276563761027282</v>
      </c>
      <c r="AD3872" s="53">
        <v>73604.45</v>
      </c>
      <c r="AE3872" s="51">
        <v>69.98832536483927</v>
      </c>
      <c r="AF3872" s="51">
        <v>185.53009042302767</v>
      </c>
      <c r="AG3872" s="51">
        <v>34.258855173458407</v>
      </c>
      <c r="AH3872" s="51">
        <v>0.13693076372818827</v>
      </c>
      <c r="AI3872" s="51">
        <v>0.18465390220715516</v>
      </c>
      <c r="AJ3872" s="51">
        <v>4.1908088602794429E-2</v>
      </c>
      <c r="AK3872" s="51">
        <v>115.42154254936821</v>
      </c>
      <c r="AL3872" s="51">
        <v>68.527129280283802</v>
      </c>
      <c r="AM3872" s="51">
        <v>162.31595581845266</v>
      </c>
    </row>
    <row r="3873" spans="1:39">
      <c r="A3873" t="s">
        <v>7889</v>
      </c>
      <c r="B3873">
        <v>8</v>
      </c>
      <c r="C3873" t="s">
        <v>7890</v>
      </c>
      <c r="D3873" t="s">
        <v>6153</v>
      </c>
      <c r="E3873" t="s">
        <v>137</v>
      </c>
      <c r="F3873" t="s">
        <v>138</v>
      </c>
      <c r="G3873" t="s">
        <v>139</v>
      </c>
      <c r="H3873" t="s">
        <v>140</v>
      </c>
      <c r="I3873" t="s">
        <v>10</v>
      </c>
      <c r="J3873" t="s">
        <v>6154</v>
      </c>
      <c r="K3873">
        <v>48</v>
      </c>
      <c r="L3873">
        <v>16204631</v>
      </c>
      <c r="M3873" t="s">
        <v>2145</v>
      </c>
      <c r="N3873">
        <v>869</v>
      </c>
      <c r="O3873">
        <v>5157393.8929333771</v>
      </c>
      <c r="P3873" s="49" t="s">
        <v>33</v>
      </c>
      <c r="Q3873" s="49">
        <v>7360445</v>
      </c>
      <c r="R3873" s="49">
        <v>32.510452999999998</v>
      </c>
      <c r="S3873" s="49">
        <v>52.540310169999998</v>
      </c>
      <c r="T3873" s="49">
        <v>26.195472578768484</v>
      </c>
      <c r="U3873" s="49" t="s">
        <v>2146</v>
      </c>
      <c r="V3873" s="49">
        <v>0.40628822170719731</v>
      </c>
      <c r="W3873" s="49">
        <v>1.4636172159581</v>
      </c>
      <c r="X3873" s="49">
        <v>2.8030328200558698</v>
      </c>
      <c r="Y3873" s="49">
        <v>43.290577316265697</v>
      </c>
      <c r="Z3873" s="49">
        <v>0.42787999999999998</v>
      </c>
      <c r="AA3873" s="49">
        <v>144.40234570000001</v>
      </c>
      <c r="AB3873" s="49">
        <v>1.7927415840000001</v>
      </c>
      <c r="AC3873" s="51">
        <v>0.62276563761027282</v>
      </c>
      <c r="AD3873" s="53">
        <v>73604.45</v>
      </c>
      <c r="AE3873" s="51">
        <v>70.069050076909448</v>
      </c>
      <c r="AF3873" s="51">
        <v>185.74408130010153</v>
      </c>
      <c r="AG3873" s="51">
        <v>34.288089024331995</v>
      </c>
      <c r="AH3873" s="51">
        <v>0.13661260364617631</v>
      </c>
      <c r="AI3873" s="51">
        <v>0.18459855508899736</v>
      </c>
      <c r="AJ3873" s="51">
        <v>4.1908088602794429E-2</v>
      </c>
      <c r="AK3873" s="51">
        <v>115.38694674783314</v>
      </c>
      <c r="AL3873" s="51">
        <v>68.506589345432943</v>
      </c>
      <c r="AM3873" s="51">
        <v>162.26730415023337</v>
      </c>
    </row>
    <row r="3874" spans="1:39">
      <c r="A3874" t="s">
        <v>7891</v>
      </c>
      <c r="B3874">
        <v>8</v>
      </c>
      <c r="C3874" t="s">
        <v>7892</v>
      </c>
      <c r="D3874" t="s">
        <v>6153</v>
      </c>
      <c r="E3874" t="s">
        <v>137</v>
      </c>
      <c r="F3874" t="s">
        <v>138</v>
      </c>
      <c r="G3874" t="s">
        <v>139</v>
      </c>
      <c r="H3874" t="s">
        <v>140</v>
      </c>
      <c r="I3874" t="s">
        <v>10</v>
      </c>
      <c r="J3874" t="s">
        <v>6154</v>
      </c>
      <c r="K3874">
        <v>48</v>
      </c>
      <c r="L3874">
        <v>16204631</v>
      </c>
      <c r="M3874" t="s">
        <v>2145</v>
      </c>
      <c r="N3874">
        <v>870</v>
      </c>
      <c r="O3874">
        <v>5163335.5909667108</v>
      </c>
      <c r="P3874" s="49" t="s">
        <v>33</v>
      </c>
      <c r="Q3874" s="49">
        <v>7360445</v>
      </c>
      <c r="R3874" s="49">
        <v>32.510452999999998</v>
      </c>
      <c r="S3874" s="49">
        <v>52.540310169999998</v>
      </c>
      <c r="T3874" s="49">
        <v>26.195472578768484</v>
      </c>
      <c r="U3874" s="49" t="s">
        <v>2146</v>
      </c>
      <c r="V3874" s="49">
        <v>0.40628822170719731</v>
      </c>
      <c r="W3874" s="49">
        <v>1.4636172159581</v>
      </c>
      <c r="X3874" s="49">
        <v>2.8030328200558698</v>
      </c>
      <c r="Y3874" s="49">
        <v>43.290577316265697</v>
      </c>
      <c r="Z3874" s="49">
        <v>0.42787999999999998</v>
      </c>
      <c r="AA3874" s="49">
        <v>144.40234570000001</v>
      </c>
      <c r="AB3874" s="49">
        <v>1.7927415840000001</v>
      </c>
      <c r="AC3874" s="51">
        <v>0.62276563761027282</v>
      </c>
      <c r="AD3874" s="53">
        <v>73604.45</v>
      </c>
      <c r="AE3874" s="51">
        <v>70.149774788979627</v>
      </c>
      <c r="AF3874" s="51">
        <v>185.95807217717538</v>
      </c>
      <c r="AG3874" s="51">
        <v>34.317254832911232</v>
      </c>
      <c r="AH3874" s="51">
        <v>0.1362946354445306</v>
      </c>
      <c r="AI3874" s="51">
        <v>0.18454296945074136</v>
      </c>
      <c r="AJ3874" s="51">
        <v>4.1908088602794429E-2</v>
      </c>
      <c r="AK3874" s="51">
        <v>115.35220185463342</v>
      </c>
      <c r="AL3874" s="51">
        <v>68.485960893104746</v>
      </c>
      <c r="AM3874" s="51">
        <v>162.21844281616211</v>
      </c>
    </row>
    <row r="3875" spans="1:39">
      <c r="A3875" t="s">
        <v>7893</v>
      </c>
      <c r="B3875">
        <v>8</v>
      </c>
      <c r="C3875" t="s">
        <v>7894</v>
      </c>
      <c r="D3875" t="s">
        <v>6153</v>
      </c>
      <c r="E3875" t="s">
        <v>137</v>
      </c>
      <c r="F3875" t="s">
        <v>138</v>
      </c>
      <c r="G3875" t="s">
        <v>139</v>
      </c>
      <c r="H3875" t="s">
        <v>140</v>
      </c>
      <c r="I3875" t="s">
        <v>10</v>
      </c>
      <c r="J3875" t="s">
        <v>6154</v>
      </c>
      <c r="K3875">
        <v>48</v>
      </c>
      <c r="L3875">
        <v>16204631</v>
      </c>
      <c r="M3875" t="s">
        <v>2145</v>
      </c>
      <c r="N3875">
        <v>871</v>
      </c>
      <c r="O3875">
        <v>5169277.2890000446</v>
      </c>
      <c r="P3875" s="49" t="s">
        <v>33</v>
      </c>
      <c r="Q3875" s="49">
        <v>7360445</v>
      </c>
      <c r="R3875" s="49">
        <v>32.510452999999998</v>
      </c>
      <c r="S3875" s="49">
        <v>52.540310169999998</v>
      </c>
      <c r="T3875" s="49">
        <v>26.195472578768484</v>
      </c>
      <c r="U3875" s="49" t="s">
        <v>2146</v>
      </c>
      <c r="V3875" s="49">
        <v>0.40628822170719731</v>
      </c>
      <c r="W3875" s="49">
        <v>1.4636172159581</v>
      </c>
      <c r="X3875" s="49">
        <v>2.8030328200558698</v>
      </c>
      <c r="Y3875" s="49">
        <v>43.290577316265697</v>
      </c>
      <c r="Z3875" s="49">
        <v>0.42787999999999998</v>
      </c>
      <c r="AA3875" s="49">
        <v>144.40234570000001</v>
      </c>
      <c r="AB3875" s="49">
        <v>1.7927415840000001</v>
      </c>
      <c r="AC3875" s="51">
        <v>0.62276563761027282</v>
      </c>
      <c r="AD3875" s="53">
        <v>73604.45</v>
      </c>
      <c r="AE3875" s="51">
        <v>70.230499501049792</v>
      </c>
      <c r="AF3875" s="51">
        <v>186.17206305424924</v>
      </c>
      <c r="AG3875" s="51">
        <v>34.34635264079818</v>
      </c>
      <c r="AH3875" s="51">
        <v>0.13597686165334105</v>
      </c>
      <c r="AI3875" s="51">
        <v>0.18448714633833055</v>
      </c>
      <c r="AJ3875" s="51">
        <v>4.1908088602794429E-2</v>
      </c>
      <c r="AK3875" s="51">
        <v>115.31730852355649</v>
      </c>
      <c r="AL3875" s="51">
        <v>68.465244311460495</v>
      </c>
      <c r="AM3875" s="51">
        <v>162.1693727356525</v>
      </c>
    </row>
    <row r="3876" spans="1:39">
      <c r="A3876" t="s">
        <v>7895</v>
      </c>
      <c r="B3876">
        <v>8</v>
      </c>
      <c r="C3876" t="s">
        <v>7896</v>
      </c>
      <c r="D3876" t="s">
        <v>6153</v>
      </c>
      <c r="E3876" t="s">
        <v>137</v>
      </c>
      <c r="F3876" t="s">
        <v>138</v>
      </c>
      <c r="G3876" t="s">
        <v>139</v>
      </c>
      <c r="H3876" t="s">
        <v>140</v>
      </c>
      <c r="I3876" t="s">
        <v>10</v>
      </c>
      <c r="J3876" t="s">
        <v>6154</v>
      </c>
      <c r="K3876">
        <v>48</v>
      </c>
      <c r="L3876">
        <v>16204631</v>
      </c>
      <c r="M3876" t="s">
        <v>2145</v>
      </c>
      <c r="N3876">
        <v>872</v>
      </c>
      <c r="O3876">
        <v>5175218.9870333783</v>
      </c>
      <c r="P3876" s="49" t="s">
        <v>33</v>
      </c>
      <c r="Q3876" s="49">
        <v>7360445</v>
      </c>
      <c r="R3876" s="49">
        <v>32.510452999999998</v>
      </c>
      <c r="S3876" s="49">
        <v>52.540310169999998</v>
      </c>
      <c r="T3876" s="49">
        <v>26.195472578768484</v>
      </c>
      <c r="U3876" s="49" t="s">
        <v>2146</v>
      </c>
      <c r="V3876" s="49">
        <v>0.40628822170719731</v>
      </c>
      <c r="W3876" s="49">
        <v>1.4636172159581</v>
      </c>
      <c r="X3876" s="49">
        <v>2.8030328200558698</v>
      </c>
      <c r="Y3876" s="49">
        <v>43.290577316265697</v>
      </c>
      <c r="Z3876" s="49">
        <v>0.42787999999999998</v>
      </c>
      <c r="AA3876" s="49">
        <v>144.40234570000001</v>
      </c>
      <c r="AB3876" s="49">
        <v>1.7927415840000001</v>
      </c>
      <c r="AC3876" s="51">
        <v>0.62276563761027282</v>
      </c>
      <c r="AD3876" s="53">
        <v>73604.45</v>
      </c>
      <c r="AE3876" s="51">
        <v>70.311224213119971</v>
      </c>
      <c r="AF3876" s="51">
        <v>186.38605393132309</v>
      </c>
      <c r="AG3876" s="51">
        <v>34.375382490133688</v>
      </c>
      <c r="AH3876" s="51">
        <v>0.13565928479039363</v>
      </c>
      <c r="AI3876" s="51">
        <v>0.18443108679579559</v>
      </c>
      <c r="AJ3876" s="51">
        <v>4.1908088602794429E-2</v>
      </c>
      <c r="AK3876" s="51">
        <v>115.28226740719417</v>
      </c>
      <c r="AL3876" s="51">
        <v>68.444439987951654</v>
      </c>
      <c r="AM3876" s="51">
        <v>162.12009482643668</v>
      </c>
    </row>
    <row r="3877" spans="1:39">
      <c r="A3877" t="s">
        <v>7897</v>
      </c>
      <c r="B3877">
        <v>8</v>
      </c>
      <c r="C3877" t="s">
        <v>7898</v>
      </c>
      <c r="D3877" t="s">
        <v>6153</v>
      </c>
      <c r="E3877" t="s">
        <v>137</v>
      </c>
      <c r="F3877" t="s">
        <v>138</v>
      </c>
      <c r="G3877" t="s">
        <v>139</v>
      </c>
      <c r="H3877" t="s">
        <v>140</v>
      </c>
      <c r="I3877" t="s">
        <v>10</v>
      </c>
      <c r="J3877" t="s">
        <v>6154</v>
      </c>
      <c r="K3877">
        <v>48</v>
      </c>
      <c r="L3877">
        <v>16204631</v>
      </c>
      <c r="M3877" t="s">
        <v>2145</v>
      </c>
      <c r="N3877">
        <v>873</v>
      </c>
      <c r="O3877">
        <v>5181160.6850667121</v>
      </c>
      <c r="P3877" s="49" t="s">
        <v>33</v>
      </c>
      <c r="Q3877" s="49">
        <v>7360445</v>
      </c>
      <c r="R3877" s="49">
        <v>32.510452999999998</v>
      </c>
      <c r="S3877" s="49">
        <v>52.540310169999998</v>
      </c>
      <c r="T3877" s="49">
        <v>26.195472578768484</v>
      </c>
      <c r="U3877" s="49" t="s">
        <v>2146</v>
      </c>
      <c r="V3877" s="49">
        <v>0.40628822170719731</v>
      </c>
      <c r="W3877" s="49">
        <v>1.4636172159581</v>
      </c>
      <c r="X3877" s="49">
        <v>2.8030328200558698</v>
      </c>
      <c r="Y3877" s="49">
        <v>43.290577316265697</v>
      </c>
      <c r="Z3877" s="49">
        <v>0.42787999999999998</v>
      </c>
      <c r="AA3877" s="49">
        <v>144.40234570000001</v>
      </c>
      <c r="AB3877" s="49">
        <v>1.7927415840000001</v>
      </c>
      <c r="AC3877" s="51">
        <v>0.62276563761027282</v>
      </c>
      <c r="AD3877" s="53">
        <v>73604.45</v>
      </c>
      <c r="AE3877" s="51">
        <v>70.39194892519015</v>
      </c>
      <c r="AF3877" s="51">
        <v>186.60004480839697</v>
      </c>
      <c r="AG3877" s="51">
        <v>34.404344423594729</v>
      </c>
      <c r="AH3877" s="51">
        <v>0.13534190736103796</v>
      </c>
      <c r="AI3877" s="51">
        <v>0.18437479186525113</v>
      </c>
      <c r="AJ3877" s="51">
        <v>4.1908088602794429E-2</v>
      </c>
      <c r="AK3877" s="51">
        <v>115.24707915694067</v>
      </c>
      <c r="AL3877" s="51">
        <v>68.423548309318647</v>
      </c>
      <c r="AM3877" s="51">
        <v>162.07061000456272</v>
      </c>
    </row>
    <row r="3878" spans="1:39">
      <c r="A3878" t="s">
        <v>7899</v>
      </c>
      <c r="B3878">
        <v>8</v>
      </c>
      <c r="C3878" t="s">
        <v>7900</v>
      </c>
      <c r="D3878" t="s">
        <v>6153</v>
      </c>
      <c r="E3878" t="s">
        <v>137</v>
      </c>
      <c r="F3878" t="s">
        <v>138</v>
      </c>
      <c r="G3878" t="s">
        <v>139</v>
      </c>
      <c r="H3878" t="s">
        <v>140</v>
      </c>
      <c r="I3878" t="s">
        <v>10</v>
      </c>
      <c r="J3878" t="s">
        <v>6154</v>
      </c>
      <c r="K3878">
        <v>48</v>
      </c>
      <c r="L3878">
        <v>16204631</v>
      </c>
      <c r="M3878" t="s">
        <v>2145</v>
      </c>
      <c r="N3878">
        <v>874</v>
      </c>
      <c r="O3878">
        <v>5187102.3831000458</v>
      </c>
      <c r="P3878" s="49" t="s">
        <v>33</v>
      </c>
      <c r="Q3878" s="49">
        <v>7360445</v>
      </c>
      <c r="R3878" s="49">
        <v>32.510452999999998</v>
      </c>
      <c r="S3878" s="49">
        <v>52.540310169999998</v>
      </c>
      <c r="T3878" s="49">
        <v>26.195472578768484</v>
      </c>
      <c r="U3878" s="49" t="s">
        <v>2146</v>
      </c>
      <c r="V3878" s="49">
        <v>0.40628822170719731</v>
      </c>
      <c r="W3878" s="49">
        <v>1.4636172159581</v>
      </c>
      <c r="X3878" s="49">
        <v>2.8030328200558698</v>
      </c>
      <c r="Y3878" s="49">
        <v>43.290577316265697</v>
      </c>
      <c r="Z3878" s="49">
        <v>0.42787999999999998</v>
      </c>
      <c r="AA3878" s="49">
        <v>144.40234570000001</v>
      </c>
      <c r="AB3878" s="49">
        <v>1.7927415840000001</v>
      </c>
      <c r="AC3878" s="51">
        <v>0.62276563761027282</v>
      </c>
      <c r="AD3878" s="53">
        <v>73604.45</v>
      </c>
      <c r="AE3878" s="51">
        <v>70.472673637260328</v>
      </c>
      <c r="AF3878" s="51">
        <v>186.81403568547083</v>
      </c>
      <c r="AG3878" s="51">
        <v>34.433238484391666</v>
      </c>
      <c r="AH3878" s="51">
        <v>0.13502473185791192</v>
      </c>
      <c r="AI3878" s="51">
        <v>0.18431826258689221</v>
      </c>
      <c r="AJ3878" s="51">
        <v>4.1908088602794429E-2</v>
      </c>
      <c r="AK3878" s="51">
        <v>115.21174442299029</v>
      </c>
      <c r="AL3878" s="51">
        <v>68.402569661589453</v>
      </c>
      <c r="AM3878" s="51">
        <v>162.02091918439115</v>
      </c>
    </row>
    <row r="3879" spans="1:39">
      <c r="A3879" t="s">
        <v>7901</v>
      </c>
      <c r="B3879">
        <v>8</v>
      </c>
      <c r="C3879" t="s">
        <v>7902</v>
      </c>
      <c r="D3879" t="s">
        <v>6153</v>
      </c>
      <c r="E3879" t="s">
        <v>137</v>
      </c>
      <c r="F3879" t="s">
        <v>138</v>
      </c>
      <c r="G3879" t="s">
        <v>139</v>
      </c>
      <c r="H3879" t="s">
        <v>140</v>
      </c>
      <c r="I3879" t="s">
        <v>10</v>
      </c>
      <c r="J3879" t="s">
        <v>6154</v>
      </c>
      <c r="K3879">
        <v>48</v>
      </c>
      <c r="L3879">
        <v>16204631</v>
      </c>
      <c r="M3879" t="s">
        <v>2145</v>
      </c>
      <c r="N3879">
        <v>875</v>
      </c>
      <c r="O3879">
        <v>5193044.0811333796</v>
      </c>
      <c r="P3879" s="49" t="s">
        <v>33</v>
      </c>
      <c r="Q3879" s="49">
        <v>7360445</v>
      </c>
      <c r="R3879" s="49">
        <v>32.510452999999998</v>
      </c>
      <c r="S3879" s="49">
        <v>52.540310169999998</v>
      </c>
      <c r="T3879" s="49">
        <v>26.195472578768484</v>
      </c>
      <c r="U3879" s="49" t="s">
        <v>2146</v>
      </c>
      <c r="V3879" s="49">
        <v>0.40628822170719731</v>
      </c>
      <c r="W3879" s="49">
        <v>1.4636172159581</v>
      </c>
      <c r="X3879" s="49">
        <v>2.8030328200558698</v>
      </c>
      <c r="Y3879" s="49">
        <v>43.290577316265697</v>
      </c>
      <c r="Z3879" s="49">
        <v>0.42787999999999998</v>
      </c>
      <c r="AA3879" s="49">
        <v>144.40234570000001</v>
      </c>
      <c r="AB3879" s="49">
        <v>1.7927415840000001</v>
      </c>
      <c r="AC3879" s="51">
        <v>0.62276563761027282</v>
      </c>
      <c r="AD3879" s="53">
        <v>73604.45</v>
      </c>
      <c r="AE3879" s="51">
        <v>70.553398349330507</v>
      </c>
      <c r="AF3879" s="51">
        <v>187.02802656254468</v>
      </c>
      <c r="AG3879" s="51">
        <v>34.462064716265679</v>
      </c>
      <c r="AH3879" s="51">
        <v>0.13470776076152552</v>
      </c>
      <c r="AI3879" s="51">
        <v>0.18426149999899133</v>
      </c>
      <c r="AJ3879" s="51">
        <v>4.1908088602794429E-2</v>
      </c>
      <c r="AK3879" s="51">
        <v>115.17626385433562</v>
      </c>
      <c r="AL3879" s="51">
        <v>68.38150443007865</v>
      </c>
      <c r="AM3879" s="51">
        <v>161.97102327859261</v>
      </c>
    </row>
    <row r="3880" spans="1:39">
      <c r="A3880" t="s">
        <v>7903</v>
      </c>
      <c r="B3880">
        <v>8</v>
      </c>
      <c r="C3880" t="s">
        <v>7904</v>
      </c>
      <c r="D3880" t="s">
        <v>6153</v>
      </c>
      <c r="E3880" t="s">
        <v>137</v>
      </c>
      <c r="F3880" t="s">
        <v>138</v>
      </c>
      <c r="G3880" t="s">
        <v>139</v>
      </c>
      <c r="H3880" t="s">
        <v>140</v>
      </c>
      <c r="I3880" t="s">
        <v>10</v>
      </c>
      <c r="J3880" t="s">
        <v>6154</v>
      </c>
      <c r="K3880">
        <v>48</v>
      </c>
      <c r="L3880">
        <v>16204631</v>
      </c>
      <c r="M3880" t="s">
        <v>2145</v>
      </c>
      <c r="N3880">
        <v>876</v>
      </c>
      <c r="O3880">
        <v>5198985.7791667134</v>
      </c>
      <c r="P3880" s="49" t="s">
        <v>33</v>
      </c>
      <c r="Q3880" s="49">
        <v>7360445</v>
      </c>
      <c r="R3880" s="49">
        <v>32.510452999999998</v>
      </c>
      <c r="S3880" s="49">
        <v>52.540310169999998</v>
      </c>
      <c r="T3880" s="49">
        <v>26.195472578768484</v>
      </c>
      <c r="U3880" s="49" t="s">
        <v>2146</v>
      </c>
      <c r="V3880" s="49">
        <v>0.40628822170719731</v>
      </c>
      <c r="W3880" s="49">
        <v>1.4636172159581</v>
      </c>
      <c r="X3880" s="49">
        <v>2.8030328200558698</v>
      </c>
      <c r="Y3880" s="49">
        <v>43.290577316265697</v>
      </c>
      <c r="Z3880" s="49">
        <v>0.42787999999999998</v>
      </c>
      <c r="AA3880" s="49">
        <v>144.40234570000001</v>
      </c>
      <c r="AB3880" s="49">
        <v>1.7927415840000001</v>
      </c>
      <c r="AC3880" s="51">
        <v>0.62276563761027282</v>
      </c>
      <c r="AD3880" s="53">
        <v>73604.45</v>
      </c>
      <c r="AE3880" s="51">
        <v>70.634123061400686</v>
      </c>
      <c r="AF3880" s="51">
        <v>187.24201743961856</v>
      </c>
      <c r="AG3880" s="51">
        <v>34.490823163486027</v>
      </c>
      <c r="AH3880" s="51">
        <v>0.13439099653962597</v>
      </c>
      <c r="AI3880" s="51">
        <v>0.18420450513789491</v>
      </c>
      <c r="AJ3880" s="51">
        <v>4.1908088602794429E-2</v>
      </c>
      <c r="AK3880" s="51">
        <v>115.14063809876531</v>
      </c>
      <c r="AL3880" s="51">
        <v>68.360352999385981</v>
      </c>
      <c r="AM3880" s="51">
        <v>161.92092319814466</v>
      </c>
    </row>
    <row r="3881" spans="1:39">
      <c r="A3881" t="s">
        <v>7905</v>
      </c>
      <c r="B3881">
        <v>8</v>
      </c>
      <c r="C3881" t="s">
        <v>7906</v>
      </c>
      <c r="D3881" t="s">
        <v>6153</v>
      </c>
      <c r="E3881" t="s">
        <v>137</v>
      </c>
      <c r="F3881" t="s">
        <v>138</v>
      </c>
      <c r="G3881" t="s">
        <v>139</v>
      </c>
      <c r="H3881" t="s">
        <v>140</v>
      </c>
      <c r="I3881" t="s">
        <v>10</v>
      </c>
      <c r="J3881" t="s">
        <v>6154</v>
      </c>
      <c r="K3881">
        <v>48</v>
      </c>
      <c r="L3881">
        <v>16204631</v>
      </c>
      <c r="M3881" t="s">
        <v>2145</v>
      </c>
      <c r="N3881">
        <v>877</v>
      </c>
      <c r="O3881">
        <v>5204927.4772000471</v>
      </c>
      <c r="P3881" s="49" t="s">
        <v>33</v>
      </c>
      <c r="Q3881" s="49">
        <v>7360445</v>
      </c>
      <c r="R3881" s="49">
        <v>32.510452999999998</v>
      </c>
      <c r="S3881" s="49">
        <v>52.540310169999998</v>
      </c>
      <c r="T3881" s="49">
        <v>26.195472578768484</v>
      </c>
      <c r="U3881" s="49" t="s">
        <v>2146</v>
      </c>
      <c r="V3881" s="49">
        <v>0.40628822170719731</v>
      </c>
      <c r="W3881" s="49">
        <v>1.4636172159581</v>
      </c>
      <c r="X3881" s="49">
        <v>2.8030328200558698</v>
      </c>
      <c r="Y3881" s="49">
        <v>43.290577316265697</v>
      </c>
      <c r="Z3881" s="49">
        <v>0.42787999999999998</v>
      </c>
      <c r="AA3881" s="49">
        <v>144.40234570000001</v>
      </c>
      <c r="AB3881" s="49">
        <v>1.7927415840000001</v>
      </c>
      <c r="AC3881" s="51">
        <v>0.62276563761027282</v>
      </c>
      <c r="AD3881" s="53">
        <v>73604.45</v>
      </c>
      <c r="AE3881" s="51">
        <v>70.714847773470865</v>
      </c>
      <c r="AF3881" s="51">
        <v>187.45600831669242</v>
      </c>
      <c r="AG3881" s="51">
        <v>34.519513870847433</v>
      </c>
      <c r="AH3881" s="51">
        <v>0.13407444164782792</v>
      </c>
      <c r="AI3881" s="51">
        <v>0.18414727903802042</v>
      </c>
      <c r="AJ3881" s="51">
        <v>4.1908088602794429E-2</v>
      </c>
      <c r="AK3881" s="51">
        <v>115.10486780286229</v>
      </c>
      <c r="AL3881" s="51">
        <v>68.339115753395333</v>
      </c>
      <c r="AM3881" s="51">
        <v>161.87061985232924</v>
      </c>
    </row>
    <row r="3882" spans="1:39">
      <c r="A3882" t="s">
        <v>7907</v>
      </c>
      <c r="B3882">
        <v>8</v>
      </c>
      <c r="C3882" t="s">
        <v>7908</v>
      </c>
      <c r="D3882" t="s">
        <v>6153</v>
      </c>
      <c r="E3882" t="s">
        <v>137</v>
      </c>
      <c r="F3882" t="s">
        <v>138</v>
      </c>
      <c r="G3882" t="s">
        <v>139</v>
      </c>
      <c r="H3882" t="s">
        <v>140</v>
      </c>
      <c r="I3882" t="s">
        <v>10</v>
      </c>
      <c r="J3882" t="s">
        <v>6154</v>
      </c>
      <c r="K3882">
        <v>48</v>
      </c>
      <c r="L3882">
        <v>16204631</v>
      </c>
      <c r="M3882" t="s">
        <v>2145</v>
      </c>
      <c r="N3882">
        <v>878</v>
      </c>
      <c r="O3882">
        <v>5210869.1752333809</v>
      </c>
      <c r="P3882" s="49" t="s">
        <v>33</v>
      </c>
      <c r="Q3882" s="49">
        <v>7360445</v>
      </c>
      <c r="R3882" s="49">
        <v>32.510452999999998</v>
      </c>
      <c r="S3882" s="49">
        <v>52.540310169999998</v>
      </c>
      <c r="T3882" s="49">
        <v>26.195472578768484</v>
      </c>
      <c r="U3882" s="49" t="s">
        <v>2146</v>
      </c>
      <c r="V3882" s="49">
        <v>0.40628822170719731</v>
      </c>
      <c r="W3882" s="49">
        <v>1.4636172159581</v>
      </c>
      <c r="X3882" s="49">
        <v>2.8030328200558698</v>
      </c>
      <c r="Y3882" s="49">
        <v>43.290577316265697</v>
      </c>
      <c r="Z3882" s="49">
        <v>0.42787999999999998</v>
      </c>
      <c r="AA3882" s="49">
        <v>144.40234570000001</v>
      </c>
      <c r="AB3882" s="49">
        <v>1.7927415840000001</v>
      </c>
      <c r="AC3882" s="51">
        <v>0.62276563761027282</v>
      </c>
      <c r="AD3882" s="53">
        <v>73604.45</v>
      </c>
      <c r="AE3882" s="51">
        <v>70.795572485541044</v>
      </c>
      <c r="AF3882" s="51">
        <v>187.6699991937663</v>
      </c>
      <c r="AG3882" s="51">
        <v>34.548136883667404</v>
      </c>
      <c r="AH3882" s="51">
        <v>0.13375809852906984</v>
      </c>
      <c r="AI3882" s="51">
        <v>0.18408982273185284</v>
      </c>
      <c r="AJ3882" s="51">
        <v>4.1908088602794429E-2</v>
      </c>
      <c r="AK3882" s="51">
        <v>115.06895361200154</v>
      </c>
      <c r="AL3882" s="51">
        <v>68.317793075273457</v>
      </c>
      <c r="AM3882" s="51">
        <v>161.82011414872963</v>
      </c>
    </row>
    <row r="3883" spans="1:39">
      <c r="A3883" t="s">
        <v>7909</v>
      </c>
      <c r="B3883">
        <v>8</v>
      </c>
      <c r="C3883" t="s">
        <v>7910</v>
      </c>
      <c r="D3883" t="s">
        <v>6153</v>
      </c>
      <c r="E3883" t="s">
        <v>137</v>
      </c>
      <c r="F3883" t="s">
        <v>138</v>
      </c>
      <c r="G3883" t="s">
        <v>139</v>
      </c>
      <c r="H3883" t="s">
        <v>140</v>
      </c>
      <c r="I3883" t="s">
        <v>10</v>
      </c>
      <c r="J3883" t="s">
        <v>6154</v>
      </c>
      <c r="K3883">
        <v>48</v>
      </c>
      <c r="L3883">
        <v>16204631</v>
      </c>
      <c r="M3883" t="s">
        <v>2145</v>
      </c>
      <c r="N3883">
        <v>879</v>
      </c>
      <c r="O3883">
        <v>5216810.8732667146</v>
      </c>
      <c r="P3883" s="49" t="s">
        <v>33</v>
      </c>
      <c r="Q3883" s="49">
        <v>7360445</v>
      </c>
      <c r="R3883" s="49">
        <v>32.510452999999998</v>
      </c>
      <c r="S3883" s="49">
        <v>52.540310169999998</v>
      </c>
      <c r="T3883" s="49">
        <v>26.195472578768484</v>
      </c>
      <c r="U3883" s="49" t="s">
        <v>2146</v>
      </c>
      <c r="V3883" s="49">
        <v>0.40628822170719731</v>
      </c>
      <c r="W3883" s="49">
        <v>1.4636172159581</v>
      </c>
      <c r="X3883" s="49">
        <v>2.8030328200558698</v>
      </c>
      <c r="Y3883" s="49">
        <v>43.290577316265697</v>
      </c>
      <c r="Z3883" s="49">
        <v>0.42787999999999998</v>
      </c>
      <c r="AA3883" s="49">
        <v>144.40234570000001</v>
      </c>
      <c r="AB3883" s="49">
        <v>1.7927415840000001</v>
      </c>
      <c r="AC3883" s="51">
        <v>0.62276563761027282</v>
      </c>
      <c r="AD3883" s="53">
        <v>73604.45</v>
      </c>
      <c r="AE3883" s="51">
        <v>70.876297197611223</v>
      </c>
      <c r="AF3883" s="51">
        <v>187.88399007084016</v>
      </c>
      <c r="AG3883" s="51">
        <v>34.576692247783576</v>
      </c>
      <c r="AH3883" s="51">
        <v>0.13344196961404756</v>
      </c>
      <c r="AI3883" s="51">
        <v>0.18403213724994189</v>
      </c>
      <c r="AJ3883" s="51">
        <v>4.1908088602794429E-2</v>
      </c>
      <c r="AK3883" s="51">
        <v>115.03289617034835</v>
      </c>
      <c r="AL3883" s="51">
        <v>68.296385347468856</v>
      </c>
      <c r="AM3883" s="51">
        <v>161.76940699322788</v>
      </c>
    </row>
    <row r="3884" spans="1:39">
      <c r="A3884" t="s">
        <v>7911</v>
      </c>
      <c r="B3884">
        <v>8</v>
      </c>
      <c r="C3884" t="s">
        <v>7912</v>
      </c>
      <c r="D3884" t="s">
        <v>6153</v>
      </c>
      <c r="E3884" t="s">
        <v>137</v>
      </c>
      <c r="F3884" t="s">
        <v>138</v>
      </c>
      <c r="G3884" t="s">
        <v>139</v>
      </c>
      <c r="H3884" t="s">
        <v>140</v>
      </c>
      <c r="I3884" t="s">
        <v>10</v>
      </c>
      <c r="J3884" t="s">
        <v>6154</v>
      </c>
      <c r="K3884">
        <v>48</v>
      </c>
      <c r="L3884">
        <v>16204631</v>
      </c>
      <c r="M3884" t="s">
        <v>2145</v>
      </c>
      <c r="N3884">
        <v>880</v>
      </c>
      <c r="O3884">
        <v>5222752.5713000484</v>
      </c>
      <c r="P3884" s="49" t="s">
        <v>33</v>
      </c>
      <c r="Q3884" s="49">
        <v>7360445</v>
      </c>
      <c r="R3884" s="49">
        <v>32.510452999999998</v>
      </c>
      <c r="S3884" s="49">
        <v>52.540310169999998</v>
      </c>
      <c r="T3884" s="49">
        <v>26.195472578768484</v>
      </c>
      <c r="U3884" s="49" t="s">
        <v>2146</v>
      </c>
      <c r="V3884" s="49">
        <v>0.40628822170719731</v>
      </c>
      <c r="W3884" s="49">
        <v>1.4636172159581</v>
      </c>
      <c r="X3884" s="49">
        <v>2.8030328200558698</v>
      </c>
      <c r="Y3884" s="49">
        <v>43.290577316265697</v>
      </c>
      <c r="Z3884" s="49">
        <v>0.42787999999999998</v>
      </c>
      <c r="AA3884" s="49">
        <v>144.40234570000001</v>
      </c>
      <c r="AB3884" s="49">
        <v>1.7927415840000001</v>
      </c>
      <c r="AC3884" s="51">
        <v>0.62276563761027282</v>
      </c>
      <c r="AD3884" s="53">
        <v>73604.45</v>
      </c>
      <c r="AE3884" s="51">
        <v>70.957021909681387</v>
      </c>
      <c r="AF3884" s="51">
        <v>188.09798094791398</v>
      </c>
      <c r="AG3884" s="51">
        <v>34.605180009551091</v>
      </c>
      <c r="AH3884" s="51">
        <v>0.13312605732106442</v>
      </c>
      <c r="AI3884" s="51">
        <v>0.18397422362089882</v>
      </c>
      <c r="AJ3884" s="51">
        <v>4.1908088602794429E-2</v>
      </c>
      <c r="AK3884" s="51">
        <v>114.9966961208564</v>
      </c>
      <c r="AL3884" s="51">
        <v>68.274892951710697</v>
      </c>
      <c r="AM3884" s="51">
        <v>161.71849929000211</v>
      </c>
    </row>
    <row r="3885" spans="1:39">
      <c r="A3885" t="s">
        <v>7913</v>
      </c>
      <c r="B3885">
        <v>8</v>
      </c>
      <c r="C3885" t="s">
        <v>7914</v>
      </c>
      <c r="D3885" t="s">
        <v>6153</v>
      </c>
      <c r="E3885" t="s">
        <v>137</v>
      </c>
      <c r="F3885" t="s">
        <v>138</v>
      </c>
      <c r="G3885" t="s">
        <v>139</v>
      </c>
      <c r="H3885" t="s">
        <v>140</v>
      </c>
      <c r="I3885" t="s">
        <v>10</v>
      </c>
      <c r="J3885" t="s">
        <v>6154</v>
      </c>
      <c r="K3885">
        <v>48</v>
      </c>
      <c r="L3885">
        <v>16204631</v>
      </c>
      <c r="M3885" t="s">
        <v>2145</v>
      </c>
      <c r="N3885">
        <v>881</v>
      </c>
      <c r="O3885">
        <v>5228694.2693333821</v>
      </c>
      <c r="P3885" s="49" t="s">
        <v>33</v>
      </c>
      <c r="Q3885" s="49">
        <v>7360445</v>
      </c>
      <c r="R3885" s="49">
        <v>32.510452999999998</v>
      </c>
      <c r="S3885" s="49">
        <v>52.540310169999998</v>
      </c>
      <c r="T3885" s="49">
        <v>26.195472578768484</v>
      </c>
      <c r="U3885" s="49" t="s">
        <v>2146</v>
      </c>
      <c r="V3885" s="49">
        <v>0.40628822170719731</v>
      </c>
      <c r="W3885" s="49">
        <v>1.4636172159581</v>
      </c>
      <c r="X3885" s="49">
        <v>2.8030328200558698</v>
      </c>
      <c r="Y3885" s="49">
        <v>43.290577316265697</v>
      </c>
      <c r="Z3885" s="49">
        <v>0.42787999999999998</v>
      </c>
      <c r="AA3885" s="49">
        <v>144.40234570000001</v>
      </c>
      <c r="AB3885" s="49">
        <v>1.7927415840000001</v>
      </c>
      <c r="AC3885" s="51">
        <v>0.62276563761027282</v>
      </c>
      <c r="AD3885" s="53">
        <v>73604.45</v>
      </c>
      <c r="AE3885" s="51">
        <v>71.037746621751566</v>
      </c>
      <c r="AF3885" s="51">
        <v>188.31197182498786</v>
      </c>
      <c r="AG3885" s="51">
        <v>34.633600215839905</v>
      </c>
      <c r="AH3885" s="51">
        <v>0.13281036405585528</v>
      </c>
      <c r="AI3885" s="51">
        <v>0.18391608287139308</v>
      </c>
      <c r="AJ3885" s="51">
        <v>4.1908088602794429E-2</v>
      </c>
      <c r="AK3885" s="51">
        <v>114.96035410526551</v>
      </c>
      <c r="AL3885" s="51">
        <v>68.253316269007485</v>
      </c>
      <c r="AM3885" s="51">
        <v>161.66739194152356</v>
      </c>
    </row>
    <row r="3886" spans="1:39">
      <c r="A3886" t="s">
        <v>7915</v>
      </c>
      <c r="B3886">
        <v>8</v>
      </c>
      <c r="C3886" t="s">
        <v>7916</v>
      </c>
      <c r="D3886" t="s">
        <v>6153</v>
      </c>
      <c r="E3886" t="s">
        <v>137</v>
      </c>
      <c r="F3886" t="s">
        <v>138</v>
      </c>
      <c r="G3886" t="s">
        <v>139</v>
      </c>
      <c r="H3886" t="s">
        <v>140</v>
      </c>
      <c r="I3886" t="s">
        <v>10</v>
      </c>
      <c r="J3886" t="s">
        <v>6154</v>
      </c>
      <c r="K3886">
        <v>48</v>
      </c>
      <c r="L3886">
        <v>16204631</v>
      </c>
      <c r="M3886" t="s">
        <v>2145</v>
      </c>
      <c r="N3886">
        <v>882</v>
      </c>
      <c r="O3886">
        <v>5234635.9673667159</v>
      </c>
      <c r="P3886" s="49" t="s">
        <v>33</v>
      </c>
      <c r="Q3886" s="49">
        <v>7360445</v>
      </c>
      <c r="R3886" s="49">
        <v>32.510452999999998</v>
      </c>
      <c r="S3886" s="49">
        <v>52.540310169999998</v>
      </c>
      <c r="T3886" s="49">
        <v>26.195472578768484</v>
      </c>
      <c r="U3886" s="49" t="s">
        <v>2146</v>
      </c>
      <c r="V3886" s="49">
        <v>0.40628822170719731</v>
      </c>
      <c r="W3886" s="49">
        <v>1.4636172159581</v>
      </c>
      <c r="X3886" s="49">
        <v>2.8030328200558698</v>
      </c>
      <c r="Y3886" s="49">
        <v>43.290577316265697</v>
      </c>
      <c r="Z3886" s="49">
        <v>0.42787999999999998</v>
      </c>
      <c r="AA3886" s="49">
        <v>144.40234570000001</v>
      </c>
      <c r="AB3886" s="49">
        <v>1.7927415840000001</v>
      </c>
      <c r="AC3886" s="51">
        <v>0.62276563761027282</v>
      </c>
      <c r="AD3886" s="53">
        <v>73604.45</v>
      </c>
      <c r="AE3886" s="51">
        <v>71.118471333821745</v>
      </c>
      <c r="AF3886" s="51">
        <v>188.52596270206172</v>
      </c>
      <c r="AG3886" s="51">
        <v>34.661952914032163</v>
      </c>
      <c r="AH3886" s="51">
        <v>0.13249489221202826</v>
      </c>
      <c r="AI3886" s="51">
        <v>0.18385771602614975</v>
      </c>
      <c r="AJ3886" s="51">
        <v>4.1908088602794429E-2</v>
      </c>
      <c r="AK3886" s="51">
        <v>114.92387076410023</v>
      </c>
      <c r="AL3886" s="51">
        <v>68.231655679646181</v>
      </c>
      <c r="AM3886" s="51">
        <v>161.61608584855429</v>
      </c>
    </row>
    <row r="3887" spans="1:39">
      <c r="A3887" t="s">
        <v>7917</v>
      </c>
      <c r="B3887">
        <v>8</v>
      </c>
      <c r="C3887" t="s">
        <v>7918</v>
      </c>
      <c r="D3887" t="s">
        <v>6153</v>
      </c>
      <c r="E3887" t="s">
        <v>137</v>
      </c>
      <c r="F3887" t="s">
        <v>138</v>
      </c>
      <c r="G3887" t="s">
        <v>139</v>
      </c>
      <c r="H3887" t="s">
        <v>140</v>
      </c>
      <c r="I3887" t="s">
        <v>10</v>
      </c>
      <c r="J3887" t="s">
        <v>6154</v>
      </c>
      <c r="K3887">
        <v>48</v>
      </c>
      <c r="L3887">
        <v>16204631</v>
      </c>
      <c r="M3887" t="s">
        <v>2145</v>
      </c>
      <c r="N3887">
        <v>883</v>
      </c>
      <c r="O3887">
        <v>5240577.6654000496</v>
      </c>
      <c r="P3887" s="49" t="s">
        <v>33</v>
      </c>
      <c r="Q3887" s="49">
        <v>7360445</v>
      </c>
      <c r="R3887" s="49">
        <v>32.510452999999998</v>
      </c>
      <c r="S3887" s="49">
        <v>52.540310169999998</v>
      </c>
      <c r="T3887" s="49">
        <v>26.195472578768484</v>
      </c>
      <c r="U3887" s="49" t="s">
        <v>2146</v>
      </c>
      <c r="V3887" s="49">
        <v>0.40628822170719731</v>
      </c>
      <c r="W3887" s="49">
        <v>1.4636172159581</v>
      </c>
      <c r="X3887" s="49">
        <v>2.8030328200558698</v>
      </c>
      <c r="Y3887" s="49">
        <v>43.290577316265697</v>
      </c>
      <c r="Z3887" s="49">
        <v>0.42787999999999998</v>
      </c>
      <c r="AA3887" s="49">
        <v>144.40234570000001</v>
      </c>
      <c r="AB3887" s="49">
        <v>1.7927415840000001</v>
      </c>
      <c r="AC3887" s="51">
        <v>0.62276563761027282</v>
      </c>
      <c r="AD3887" s="53">
        <v>73604.45</v>
      </c>
      <c r="AE3887" s="51">
        <v>71.199196045891924</v>
      </c>
      <c r="AF3887" s="51">
        <v>188.7399535791356</v>
      </c>
      <c r="AG3887" s="51">
        <v>34.690238152019539</v>
      </c>
      <c r="AH3887" s="51">
        <v>0.13217964417057895</v>
      </c>
      <c r="AI3887" s="51">
        <v>0.18379912410794616</v>
      </c>
      <c r="AJ3887" s="51">
        <v>4.1908088602794429E-2</v>
      </c>
      <c r="AK3887" s="51">
        <v>114.88724673666755</v>
      </c>
      <c r="AL3887" s="51">
        <v>68.209911563190886</v>
      </c>
      <c r="AM3887" s="51">
        <v>161.56458191014426</v>
      </c>
    </row>
    <row r="3888" spans="1:39">
      <c r="A3888" t="s">
        <v>7919</v>
      </c>
      <c r="B3888">
        <v>8</v>
      </c>
      <c r="C3888" t="s">
        <v>7920</v>
      </c>
      <c r="D3888" t="s">
        <v>6153</v>
      </c>
      <c r="E3888" t="s">
        <v>137</v>
      </c>
      <c r="F3888" t="s">
        <v>138</v>
      </c>
      <c r="G3888" t="s">
        <v>139</v>
      </c>
      <c r="H3888" t="s">
        <v>140</v>
      </c>
      <c r="I3888" t="s">
        <v>10</v>
      </c>
      <c r="J3888" t="s">
        <v>6154</v>
      </c>
      <c r="K3888">
        <v>48</v>
      </c>
      <c r="L3888">
        <v>16204631</v>
      </c>
      <c r="M3888" t="s">
        <v>2145</v>
      </c>
      <c r="N3888">
        <v>884</v>
      </c>
      <c r="O3888">
        <v>5246519.3634333834</v>
      </c>
      <c r="P3888" s="49" t="s">
        <v>33</v>
      </c>
      <c r="Q3888" s="49">
        <v>7360445</v>
      </c>
      <c r="R3888" s="49">
        <v>32.510452999999998</v>
      </c>
      <c r="S3888" s="49">
        <v>52.540310169999998</v>
      </c>
      <c r="T3888" s="49">
        <v>26.195472578768484</v>
      </c>
      <c r="U3888" s="49" t="s">
        <v>2146</v>
      </c>
      <c r="V3888" s="49">
        <v>0.40628822170719731</v>
      </c>
      <c r="W3888" s="49">
        <v>1.4636172159581</v>
      </c>
      <c r="X3888" s="49">
        <v>2.8030328200558698</v>
      </c>
      <c r="Y3888" s="49">
        <v>43.290577316265697</v>
      </c>
      <c r="Z3888" s="49">
        <v>0.42787999999999998</v>
      </c>
      <c r="AA3888" s="49">
        <v>144.40234570000001</v>
      </c>
      <c r="AB3888" s="49">
        <v>1.7927415840000001</v>
      </c>
      <c r="AC3888" s="51">
        <v>0.62276563761027282</v>
      </c>
      <c r="AD3888" s="53">
        <v>73604.45</v>
      </c>
      <c r="AE3888" s="51">
        <v>71.279920757962103</v>
      </c>
      <c r="AF3888" s="51">
        <v>188.95394445620946</v>
      </c>
      <c r="AG3888" s="51">
        <v>34.718455978200602</v>
      </c>
      <c r="AH3888" s="51">
        <v>0.13186462230034254</v>
      </c>
      <c r="AI3888" s="51">
        <v>0.18374030813760911</v>
      </c>
      <c r="AJ3888" s="51">
        <v>4.1908088602794429E-2</v>
      </c>
      <c r="AK3888" s="51">
        <v>114.85048266105531</v>
      </c>
      <c r="AL3888" s="51">
        <v>68.188084298481854</v>
      </c>
      <c r="AM3888" s="51">
        <v>161.51288102362878</v>
      </c>
    </row>
    <row r="3889" spans="1:39">
      <c r="A3889" t="s">
        <v>7921</v>
      </c>
      <c r="B3889">
        <v>8</v>
      </c>
      <c r="C3889" t="s">
        <v>7922</v>
      </c>
      <c r="D3889" t="s">
        <v>6153</v>
      </c>
      <c r="E3889" t="s">
        <v>137</v>
      </c>
      <c r="F3889" t="s">
        <v>138</v>
      </c>
      <c r="G3889" t="s">
        <v>139</v>
      </c>
      <c r="H3889" t="s">
        <v>140</v>
      </c>
      <c r="I3889" t="s">
        <v>10</v>
      </c>
      <c r="J3889" t="s">
        <v>6154</v>
      </c>
      <c r="K3889">
        <v>48</v>
      </c>
      <c r="L3889">
        <v>16204631</v>
      </c>
      <c r="M3889" t="s">
        <v>2145</v>
      </c>
      <c r="N3889">
        <v>885</v>
      </c>
      <c r="O3889">
        <v>5252461.0614667172</v>
      </c>
      <c r="P3889" s="49" t="s">
        <v>33</v>
      </c>
      <c r="Q3889" s="49">
        <v>7360445</v>
      </c>
      <c r="R3889" s="49">
        <v>32.510452999999998</v>
      </c>
      <c r="S3889" s="49">
        <v>52.540310169999998</v>
      </c>
      <c r="T3889" s="49">
        <v>26.195472578768484</v>
      </c>
      <c r="U3889" s="49" t="s">
        <v>2146</v>
      </c>
      <c r="V3889" s="49">
        <v>0.40628822170719731</v>
      </c>
      <c r="W3889" s="49">
        <v>1.4636172159581</v>
      </c>
      <c r="X3889" s="49">
        <v>2.8030328200558698</v>
      </c>
      <c r="Y3889" s="49">
        <v>43.290577316265697</v>
      </c>
      <c r="Z3889" s="49">
        <v>0.42787999999999998</v>
      </c>
      <c r="AA3889" s="49">
        <v>144.40234570000001</v>
      </c>
      <c r="AB3889" s="49">
        <v>1.7927415840000001</v>
      </c>
      <c r="AC3889" s="51">
        <v>0.62276563761027282</v>
      </c>
      <c r="AD3889" s="53">
        <v>73604.45</v>
      </c>
      <c r="AE3889" s="51">
        <v>71.360645470032281</v>
      </c>
      <c r="AF3889" s="51">
        <v>189.16793533328334</v>
      </c>
      <c r="AG3889" s="51">
        <v>34.7466064414782</v>
      </c>
      <c r="AH3889" s="51">
        <v>0.13154982895779466</v>
      </c>
      <c r="AI3889" s="51">
        <v>0.18368126913401203</v>
      </c>
      <c r="AJ3889" s="51">
        <v>4.1908088602794429E-2</v>
      </c>
      <c r="AK3889" s="51">
        <v>114.81357917413031</v>
      </c>
      <c r="AL3889" s="51">
        <v>68.166174263634403</v>
      </c>
      <c r="AM3889" s="51">
        <v>161.46098408462623</v>
      </c>
    </row>
    <row r="3890" spans="1:39">
      <c r="A3890" t="s">
        <v>7923</v>
      </c>
      <c r="B3890">
        <v>8</v>
      </c>
      <c r="C3890" t="s">
        <v>7924</v>
      </c>
      <c r="D3890" t="s">
        <v>6153</v>
      </c>
      <c r="E3890" t="s">
        <v>137</v>
      </c>
      <c r="F3890" t="s">
        <v>138</v>
      </c>
      <c r="G3890" t="s">
        <v>139</v>
      </c>
      <c r="H3890" t="s">
        <v>140</v>
      </c>
      <c r="I3890" t="s">
        <v>10</v>
      </c>
      <c r="J3890" t="s">
        <v>6154</v>
      </c>
      <c r="K3890">
        <v>48</v>
      </c>
      <c r="L3890">
        <v>16204631</v>
      </c>
      <c r="M3890" t="s">
        <v>2145</v>
      </c>
      <c r="N3890">
        <v>886</v>
      </c>
      <c r="O3890">
        <v>5258402.7595000509</v>
      </c>
      <c r="P3890" s="49" t="s">
        <v>33</v>
      </c>
      <c r="Q3890" s="49">
        <v>7360445</v>
      </c>
      <c r="R3890" s="49">
        <v>32.510452999999998</v>
      </c>
      <c r="S3890" s="49">
        <v>52.540310169999998</v>
      </c>
      <c r="T3890" s="49">
        <v>26.195472578768484</v>
      </c>
      <c r="U3890" s="49" t="s">
        <v>2146</v>
      </c>
      <c r="V3890" s="49">
        <v>0.40628822170719731</v>
      </c>
      <c r="W3890" s="49">
        <v>1.4636172159581</v>
      </c>
      <c r="X3890" s="49">
        <v>2.8030328200558698</v>
      </c>
      <c r="Y3890" s="49">
        <v>43.290577316265697</v>
      </c>
      <c r="Z3890" s="49">
        <v>0.42787999999999998</v>
      </c>
      <c r="AA3890" s="49">
        <v>144.40234570000001</v>
      </c>
      <c r="AB3890" s="49">
        <v>1.7927415840000001</v>
      </c>
      <c r="AC3890" s="51">
        <v>0.62276563761027282</v>
      </c>
      <c r="AD3890" s="53">
        <v>73604.45</v>
      </c>
      <c r="AE3890" s="51">
        <v>71.44137018210246</v>
      </c>
      <c r="AF3890" s="51">
        <v>189.38192621035719</v>
      </c>
      <c r="AG3890" s="51">
        <v>34.77468959125676</v>
      </c>
      <c r="AH3890" s="51">
        <v>0.13123526648693329</v>
      </c>
      <c r="AI3890" s="51">
        <v>0.18362200811407181</v>
      </c>
      <c r="AJ3890" s="51">
        <v>4.1908088602794429E-2</v>
      </c>
      <c r="AK3890" s="51">
        <v>114.77653691153638</v>
      </c>
      <c r="AL3890" s="51">
        <v>68.144181836037774</v>
      </c>
      <c r="AM3890" s="51">
        <v>161.40889198703502</v>
      </c>
    </row>
    <row r="3891" spans="1:39">
      <c r="A3891" t="s">
        <v>7925</v>
      </c>
      <c r="B3891">
        <v>8</v>
      </c>
      <c r="C3891" t="s">
        <v>7926</v>
      </c>
      <c r="D3891" t="s">
        <v>6153</v>
      </c>
      <c r="E3891" t="s">
        <v>137</v>
      </c>
      <c r="F3891" t="s">
        <v>138</v>
      </c>
      <c r="G3891" t="s">
        <v>139</v>
      </c>
      <c r="H3891" t="s">
        <v>140</v>
      </c>
      <c r="I3891" t="s">
        <v>10</v>
      </c>
      <c r="J3891" t="s">
        <v>6154</v>
      </c>
      <c r="K3891">
        <v>48</v>
      </c>
      <c r="L3891">
        <v>16204631</v>
      </c>
      <c r="M3891" t="s">
        <v>2145</v>
      </c>
      <c r="N3891">
        <v>887</v>
      </c>
      <c r="O3891">
        <v>5264344.4575333847</v>
      </c>
      <c r="P3891" s="49" t="s">
        <v>33</v>
      </c>
      <c r="Q3891" s="49">
        <v>7360445</v>
      </c>
      <c r="R3891" s="49">
        <v>32.510452999999998</v>
      </c>
      <c r="S3891" s="49">
        <v>52.540310169999998</v>
      </c>
      <c r="T3891" s="49">
        <v>26.195472578768484</v>
      </c>
      <c r="U3891" s="49" t="s">
        <v>2146</v>
      </c>
      <c r="V3891" s="49">
        <v>0.40628822170719731</v>
      </c>
      <c r="W3891" s="49">
        <v>1.4636172159581</v>
      </c>
      <c r="X3891" s="49">
        <v>2.8030328200558698</v>
      </c>
      <c r="Y3891" s="49">
        <v>43.290577316265697</v>
      </c>
      <c r="Z3891" s="49">
        <v>0.42787999999999998</v>
      </c>
      <c r="AA3891" s="49">
        <v>144.40234570000001</v>
      </c>
      <c r="AB3891" s="49">
        <v>1.7927415840000001</v>
      </c>
      <c r="AC3891" s="51">
        <v>0.62276563761027282</v>
      </c>
      <c r="AD3891" s="53">
        <v>73604.45</v>
      </c>
      <c r="AE3891" s="51">
        <v>71.522094894172639</v>
      </c>
      <c r="AF3891" s="51">
        <v>189.59591708743108</v>
      </c>
      <c r="AG3891" s="51">
        <v>34.802705477439716</v>
      </c>
      <c r="AH3891" s="51">
        <v>0.13092093721959674</v>
      </c>
      <c r="AI3891" s="51">
        <v>0.18356252609274623</v>
      </c>
      <c r="AJ3891" s="51">
        <v>4.1908088602794429E-2</v>
      </c>
      <c r="AK3891" s="51">
        <v>114.73935650769282</v>
      </c>
      <c r="AL3891" s="51">
        <v>68.122107392354167</v>
      </c>
      <c r="AM3891" s="51">
        <v>161.3566056230315</v>
      </c>
    </row>
    <row r="3892" spans="1:39">
      <c r="A3892" t="s">
        <v>7927</v>
      </c>
      <c r="B3892">
        <v>8</v>
      </c>
      <c r="C3892" t="s">
        <v>7928</v>
      </c>
      <c r="D3892" t="s">
        <v>6153</v>
      </c>
      <c r="E3892" t="s">
        <v>137</v>
      </c>
      <c r="F3892" t="s">
        <v>138</v>
      </c>
      <c r="G3892" t="s">
        <v>139</v>
      </c>
      <c r="H3892" t="s">
        <v>140</v>
      </c>
      <c r="I3892" t="s">
        <v>10</v>
      </c>
      <c r="J3892" t="s">
        <v>6154</v>
      </c>
      <c r="K3892">
        <v>48</v>
      </c>
      <c r="L3892">
        <v>16204631</v>
      </c>
      <c r="M3892" t="s">
        <v>2145</v>
      </c>
      <c r="N3892">
        <v>888</v>
      </c>
      <c r="O3892">
        <v>5270286.1555667184</v>
      </c>
      <c r="P3892" s="49" t="s">
        <v>33</v>
      </c>
      <c r="Q3892" s="49">
        <v>7360445</v>
      </c>
      <c r="R3892" s="49">
        <v>32.510452999999998</v>
      </c>
      <c r="S3892" s="49">
        <v>52.540310169999998</v>
      </c>
      <c r="T3892" s="49">
        <v>26.195472578768484</v>
      </c>
      <c r="U3892" s="49" t="s">
        <v>2146</v>
      </c>
      <c r="V3892" s="49">
        <v>0.40628822170719731</v>
      </c>
      <c r="W3892" s="49">
        <v>1.4636172159581</v>
      </c>
      <c r="X3892" s="49">
        <v>2.8030328200558698</v>
      </c>
      <c r="Y3892" s="49">
        <v>43.290577316265697</v>
      </c>
      <c r="Z3892" s="49">
        <v>0.42787999999999998</v>
      </c>
      <c r="AA3892" s="49">
        <v>144.40234570000001</v>
      </c>
      <c r="AB3892" s="49">
        <v>1.7927415840000001</v>
      </c>
      <c r="AC3892" s="51">
        <v>0.62276563761027282</v>
      </c>
      <c r="AD3892" s="53">
        <v>73604.45</v>
      </c>
      <c r="AE3892" s="51">
        <v>71.602819606242804</v>
      </c>
      <c r="AF3892" s="51">
        <v>189.8099079645049</v>
      </c>
      <c r="AG3892" s="51">
        <v>34.830654150426824</v>
      </c>
      <c r="AH3892" s="51">
        <v>0.13060684347522888</v>
      </c>
      <c r="AI3892" s="51">
        <v>0.18350282408303087</v>
      </c>
      <c r="AJ3892" s="51">
        <v>4.1908088602794429E-2</v>
      </c>
      <c r="AK3892" s="51">
        <v>114.70203859579235</v>
      </c>
      <c r="AL3892" s="51">
        <v>68.099951308517561</v>
      </c>
      <c r="AM3892" s="51">
        <v>161.30412588306714</v>
      </c>
    </row>
    <row r="3893" spans="1:39">
      <c r="A3893" t="s">
        <v>7929</v>
      </c>
      <c r="B3893">
        <v>8</v>
      </c>
      <c r="C3893" t="s">
        <v>7930</v>
      </c>
      <c r="D3893" t="s">
        <v>6153</v>
      </c>
      <c r="E3893" t="s">
        <v>137</v>
      </c>
      <c r="F3893" t="s">
        <v>138</v>
      </c>
      <c r="G3893" t="s">
        <v>139</v>
      </c>
      <c r="H3893" t="s">
        <v>140</v>
      </c>
      <c r="I3893" t="s">
        <v>10</v>
      </c>
      <c r="J3893" t="s">
        <v>6154</v>
      </c>
      <c r="K3893">
        <v>48</v>
      </c>
      <c r="L3893">
        <v>16204631</v>
      </c>
      <c r="M3893" t="s">
        <v>2145</v>
      </c>
      <c r="N3893">
        <v>889</v>
      </c>
      <c r="O3893">
        <v>5276227.8536000522</v>
      </c>
      <c r="P3893" s="49" t="s">
        <v>33</v>
      </c>
      <c r="Q3893" s="49">
        <v>7360445</v>
      </c>
      <c r="R3893" s="49">
        <v>32.510452999999998</v>
      </c>
      <c r="S3893" s="49">
        <v>52.540310169999998</v>
      </c>
      <c r="T3893" s="49">
        <v>26.195472578768484</v>
      </c>
      <c r="U3893" s="49" t="s">
        <v>2146</v>
      </c>
      <c r="V3893" s="49">
        <v>0.40628822170719731</v>
      </c>
      <c r="W3893" s="49">
        <v>1.4636172159581</v>
      </c>
      <c r="X3893" s="49">
        <v>2.8030328200558698</v>
      </c>
      <c r="Y3893" s="49">
        <v>43.290577316265697</v>
      </c>
      <c r="Z3893" s="49">
        <v>0.42787999999999998</v>
      </c>
      <c r="AA3893" s="49">
        <v>144.40234570000001</v>
      </c>
      <c r="AB3893" s="49">
        <v>1.7927415840000001</v>
      </c>
      <c r="AC3893" s="51">
        <v>0.62276563761027282</v>
      </c>
      <c r="AD3893" s="53">
        <v>73604.45</v>
      </c>
      <c r="AE3893" s="51">
        <v>71.683544318312983</v>
      </c>
      <c r="AF3893" s="51">
        <v>190.02389884157876</v>
      </c>
      <c r="AG3893" s="51">
        <v>34.858535661111581</v>
      </c>
      <c r="AH3893" s="51">
        <v>0.13029298756102914</v>
      </c>
      <c r="AI3893" s="51">
        <v>0.18344290309595654</v>
      </c>
      <c r="AJ3893" s="51">
        <v>4.1908088602794429E-2</v>
      </c>
      <c r="AK3893" s="51">
        <v>114.66458380779962</v>
      </c>
      <c r="AL3893" s="51">
        <v>68.077713959732819</v>
      </c>
      <c r="AM3893" s="51">
        <v>161.25145365586644</v>
      </c>
    </row>
    <row r="3894" spans="1:39">
      <c r="A3894" t="s">
        <v>7931</v>
      </c>
      <c r="B3894">
        <v>8</v>
      </c>
      <c r="C3894" t="s">
        <v>7932</v>
      </c>
      <c r="D3894" t="s">
        <v>6153</v>
      </c>
      <c r="E3894" t="s">
        <v>137</v>
      </c>
      <c r="F3894" t="s">
        <v>138</v>
      </c>
      <c r="G3894" t="s">
        <v>139</v>
      </c>
      <c r="H3894" t="s">
        <v>140</v>
      </c>
      <c r="I3894" t="s">
        <v>10</v>
      </c>
      <c r="J3894" t="s">
        <v>6154</v>
      </c>
      <c r="K3894">
        <v>48</v>
      </c>
      <c r="L3894">
        <v>16204631</v>
      </c>
      <c r="M3894" t="s">
        <v>2145</v>
      </c>
      <c r="N3894">
        <v>890</v>
      </c>
      <c r="O3894">
        <v>5282169.5516333859</v>
      </c>
      <c r="P3894" s="49" t="s">
        <v>33</v>
      </c>
      <c r="Q3894" s="49">
        <v>7360445</v>
      </c>
      <c r="R3894" s="49">
        <v>32.510452999999998</v>
      </c>
      <c r="S3894" s="49">
        <v>52.540310169999998</v>
      </c>
      <c r="T3894" s="49">
        <v>26.195472578768484</v>
      </c>
      <c r="U3894" s="49" t="s">
        <v>2146</v>
      </c>
      <c r="V3894" s="49">
        <v>0.40628822170719731</v>
      </c>
      <c r="W3894" s="49">
        <v>1.4636172159581</v>
      </c>
      <c r="X3894" s="49">
        <v>2.8030328200558698</v>
      </c>
      <c r="Y3894" s="49">
        <v>43.290577316265697</v>
      </c>
      <c r="Z3894" s="49">
        <v>0.42787999999999998</v>
      </c>
      <c r="AA3894" s="49">
        <v>144.40234570000001</v>
      </c>
      <c r="AB3894" s="49">
        <v>1.7927415840000001</v>
      </c>
      <c r="AC3894" s="51">
        <v>0.62276563761027282</v>
      </c>
      <c r="AD3894" s="53">
        <v>73604.45</v>
      </c>
      <c r="AE3894" s="51">
        <v>71.764269030383161</v>
      </c>
      <c r="AF3894" s="51">
        <v>190.23788971865264</v>
      </c>
      <c r="AG3894" s="51">
        <v>34.88635006087857</v>
      </c>
      <c r="AH3894" s="51">
        <v>0.12997937177193492</v>
      </c>
      <c r="AI3894" s="51">
        <v>0.18338276414058644</v>
      </c>
      <c r="AJ3894" s="51">
        <v>4.1908088602794429E-2</v>
      </c>
      <c r="AK3894" s="51">
        <v>114.62699277444936</v>
      </c>
      <c r="AL3894" s="51">
        <v>68.055395720474579</v>
      </c>
      <c r="AM3894" s="51">
        <v>161.19858982842416</v>
      </c>
    </row>
    <row r="3895" spans="1:39">
      <c r="A3895" t="s">
        <v>7933</v>
      </c>
      <c r="B3895">
        <v>8</v>
      </c>
      <c r="C3895" t="s">
        <v>7934</v>
      </c>
      <c r="D3895" t="s">
        <v>6153</v>
      </c>
      <c r="E3895" t="s">
        <v>137</v>
      </c>
      <c r="F3895" t="s">
        <v>138</v>
      </c>
      <c r="G3895" t="s">
        <v>139</v>
      </c>
      <c r="H3895" t="s">
        <v>140</v>
      </c>
      <c r="I3895" t="s">
        <v>10</v>
      </c>
      <c r="J3895" t="s">
        <v>6154</v>
      </c>
      <c r="K3895">
        <v>48</v>
      </c>
      <c r="L3895">
        <v>16204631</v>
      </c>
      <c r="M3895" t="s">
        <v>2145</v>
      </c>
      <c r="N3895">
        <v>891</v>
      </c>
      <c r="O3895">
        <v>5288111.2496667197</v>
      </c>
      <c r="P3895" s="49" t="s">
        <v>33</v>
      </c>
      <c r="Q3895" s="49">
        <v>7360445</v>
      </c>
      <c r="R3895" s="49">
        <v>32.510452999999998</v>
      </c>
      <c r="S3895" s="49">
        <v>52.540310169999998</v>
      </c>
      <c r="T3895" s="49">
        <v>26.195472578768484</v>
      </c>
      <c r="U3895" s="49" t="s">
        <v>2146</v>
      </c>
      <c r="V3895" s="49">
        <v>0.40628822170719731</v>
      </c>
      <c r="W3895" s="49">
        <v>1.4636172159581</v>
      </c>
      <c r="X3895" s="49">
        <v>2.8030328200558698</v>
      </c>
      <c r="Y3895" s="49">
        <v>43.290577316265697</v>
      </c>
      <c r="Z3895" s="49">
        <v>0.42787999999999998</v>
      </c>
      <c r="AA3895" s="49">
        <v>144.40234570000001</v>
      </c>
      <c r="AB3895" s="49">
        <v>1.7927415840000001</v>
      </c>
      <c r="AC3895" s="51">
        <v>0.62276563761027282</v>
      </c>
      <c r="AD3895" s="53">
        <v>73604.45</v>
      </c>
      <c r="AE3895" s="51">
        <v>71.84499374245334</v>
      </c>
      <c r="AF3895" s="51">
        <v>190.45188059572649</v>
      </c>
      <c r="AG3895" s="51">
        <v>34.914097401600834</v>
      </c>
      <c r="AH3895" s="51">
        <v>0.12966599839061352</v>
      </c>
      <c r="AI3895" s="51">
        <v>0.18332240822401344</v>
      </c>
      <c r="AJ3895" s="51">
        <v>4.1908088602794429E-2</v>
      </c>
      <c r="AK3895" s="51">
        <v>114.58926612524472</v>
      </c>
      <c r="AL3895" s="51">
        <v>68.032996964486259</v>
      </c>
      <c r="AM3895" s="51">
        <v>161.1455352860032</v>
      </c>
    </row>
    <row r="3896" spans="1:39">
      <c r="A3896" t="s">
        <v>7935</v>
      </c>
      <c r="B3896">
        <v>8</v>
      </c>
      <c r="C3896" t="s">
        <v>7936</v>
      </c>
      <c r="D3896" t="s">
        <v>6153</v>
      </c>
      <c r="E3896" t="s">
        <v>137</v>
      </c>
      <c r="F3896" t="s">
        <v>138</v>
      </c>
      <c r="G3896" t="s">
        <v>139</v>
      </c>
      <c r="H3896" t="s">
        <v>140</v>
      </c>
      <c r="I3896" t="s">
        <v>10</v>
      </c>
      <c r="J3896" t="s">
        <v>6154</v>
      </c>
      <c r="K3896">
        <v>48</v>
      </c>
      <c r="L3896">
        <v>16204631</v>
      </c>
      <c r="M3896" t="s">
        <v>2145</v>
      </c>
      <c r="N3896">
        <v>892</v>
      </c>
      <c r="O3896">
        <v>5294052.9477000535</v>
      </c>
      <c r="P3896" s="49" t="s">
        <v>33</v>
      </c>
      <c r="Q3896" s="49">
        <v>7360445</v>
      </c>
      <c r="R3896" s="49">
        <v>32.510452999999998</v>
      </c>
      <c r="S3896" s="49">
        <v>52.540310169999998</v>
      </c>
      <c r="T3896" s="49">
        <v>26.195472578768484</v>
      </c>
      <c r="U3896" s="49" t="s">
        <v>2146</v>
      </c>
      <c r="V3896" s="49">
        <v>0.40628822170719731</v>
      </c>
      <c r="W3896" s="49">
        <v>1.4636172159581</v>
      </c>
      <c r="X3896" s="49">
        <v>2.8030328200558698</v>
      </c>
      <c r="Y3896" s="49">
        <v>43.290577316265697</v>
      </c>
      <c r="Z3896" s="49">
        <v>0.42787999999999998</v>
      </c>
      <c r="AA3896" s="49">
        <v>144.40234570000001</v>
      </c>
      <c r="AB3896" s="49">
        <v>1.7927415840000001</v>
      </c>
      <c r="AC3896" s="51">
        <v>0.62276563761027282</v>
      </c>
      <c r="AD3896" s="53">
        <v>73604.45</v>
      </c>
      <c r="AE3896" s="51">
        <v>71.925718454523519</v>
      </c>
      <c r="AF3896" s="51">
        <v>190.66587147280038</v>
      </c>
      <c r="AG3896" s="51">
        <v>34.941777735637267</v>
      </c>
      <c r="AH3896" s="51">
        <v>0.12935286968740958</v>
      </c>
      <c r="AI3896" s="51">
        <v>0.18326183635135729</v>
      </c>
      <c r="AJ3896" s="51">
        <v>4.1908088602794429E-2</v>
      </c>
      <c r="AK3896" s="51">
        <v>114.55140448845552</v>
      </c>
      <c r="AL3896" s="51">
        <v>68.010518064779063</v>
      </c>
      <c r="AM3896" s="51">
        <v>161.09229091213197</v>
      </c>
    </row>
    <row r="3897" spans="1:39">
      <c r="A3897" t="s">
        <v>7937</v>
      </c>
      <c r="B3897">
        <v>8</v>
      </c>
      <c r="C3897" t="s">
        <v>7938</v>
      </c>
      <c r="D3897" t="s">
        <v>6153</v>
      </c>
      <c r="E3897" t="s">
        <v>137</v>
      </c>
      <c r="F3897" t="s">
        <v>138</v>
      </c>
      <c r="G3897" t="s">
        <v>139</v>
      </c>
      <c r="H3897" t="s">
        <v>140</v>
      </c>
      <c r="I3897" t="s">
        <v>10</v>
      </c>
      <c r="J3897" t="s">
        <v>6154</v>
      </c>
      <c r="K3897">
        <v>48</v>
      </c>
      <c r="L3897">
        <v>16204631</v>
      </c>
      <c r="M3897" t="s">
        <v>2145</v>
      </c>
      <c r="N3897">
        <v>893</v>
      </c>
      <c r="O3897">
        <v>5299994.6457333872</v>
      </c>
      <c r="P3897" s="49" t="s">
        <v>33</v>
      </c>
      <c r="Q3897" s="49">
        <v>7360445</v>
      </c>
      <c r="R3897" s="49">
        <v>32.510452999999998</v>
      </c>
      <c r="S3897" s="49">
        <v>52.540310169999998</v>
      </c>
      <c r="T3897" s="49">
        <v>26.195472578768484</v>
      </c>
      <c r="U3897" s="49" t="s">
        <v>2146</v>
      </c>
      <c r="V3897" s="49">
        <v>0.40628822170719731</v>
      </c>
      <c r="W3897" s="49">
        <v>1.4636172159581</v>
      </c>
      <c r="X3897" s="49">
        <v>2.8030328200558698</v>
      </c>
      <c r="Y3897" s="49">
        <v>43.290577316265697</v>
      </c>
      <c r="Z3897" s="49">
        <v>0.42787999999999998</v>
      </c>
      <c r="AA3897" s="49">
        <v>144.40234570000001</v>
      </c>
      <c r="AB3897" s="49">
        <v>1.7927415840000001</v>
      </c>
      <c r="AC3897" s="51">
        <v>0.62276563761027282</v>
      </c>
      <c r="AD3897" s="53">
        <v>73604.45</v>
      </c>
      <c r="AE3897" s="51">
        <v>72.006443166593698</v>
      </c>
      <c r="AF3897" s="51">
        <v>190.87986234987423</v>
      </c>
      <c r="AG3897" s="51">
        <v>34.969391115829964</v>
      </c>
      <c r="AH3897" s="51">
        <v>0.1290399879204536</v>
      </c>
      <c r="AI3897" s="51">
        <v>0.18320104952576211</v>
      </c>
      <c r="AJ3897" s="51">
        <v>4.1908088602794429E-2</v>
      </c>
      <c r="AK3897" s="51">
        <v>114.51340849111665</v>
      </c>
      <c r="AL3897" s="51">
        <v>67.987959393631002</v>
      </c>
      <c r="AM3897" s="51">
        <v>161.03885758860233</v>
      </c>
    </row>
    <row r="3898" spans="1:39">
      <c r="A3898" t="s">
        <v>7939</v>
      </c>
      <c r="B3898">
        <v>8</v>
      </c>
      <c r="C3898" t="s">
        <v>7940</v>
      </c>
      <c r="D3898" t="s">
        <v>6153</v>
      </c>
      <c r="E3898" t="s">
        <v>137</v>
      </c>
      <c r="F3898" t="s">
        <v>138</v>
      </c>
      <c r="G3898" t="s">
        <v>139</v>
      </c>
      <c r="H3898" t="s">
        <v>140</v>
      </c>
      <c r="I3898" t="s">
        <v>10</v>
      </c>
      <c r="J3898" t="s">
        <v>6154</v>
      </c>
      <c r="K3898">
        <v>48</v>
      </c>
      <c r="L3898">
        <v>16204631</v>
      </c>
      <c r="M3898" t="s">
        <v>2145</v>
      </c>
      <c r="N3898">
        <v>894</v>
      </c>
      <c r="O3898">
        <v>5305936.343766721</v>
      </c>
      <c r="P3898" s="49" t="s">
        <v>33</v>
      </c>
      <c r="Q3898" s="49">
        <v>7360445</v>
      </c>
      <c r="R3898" s="49">
        <v>32.510452999999998</v>
      </c>
      <c r="S3898" s="49">
        <v>52.540310169999998</v>
      </c>
      <c r="T3898" s="49">
        <v>26.195472578768484</v>
      </c>
      <c r="U3898" s="49" t="s">
        <v>2146</v>
      </c>
      <c r="V3898" s="49">
        <v>0.40628822170719731</v>
      </c>
      <c r="W3898" s="49">
        <v>1.4636172159581</v>
      </c>
      <c r="X3898" s="49">
        <v>2.8030328200558698</v>
      </c>
      <c r="Y3898" s="49">
        <v>43.290577316265697</v>
      </c>
      <c r="Z3898" s="49">
        <v>0.42787999999999998</v>
      </c>
      <c r="AA3898" s="49">
        <v>144.40234570000001</v>
      </c>
      <c r="AB3898" s="49">
        <v>1.7927415840000001</v>
      </c>
      <c r="AC3898" s="51">
        <v>0.62276563761027282</v>
      </c>
      <c r="AD3898" s="53">
        <v>73604.45</v>
      </c>
      <c r="AE3898" s="51">
        <v>72.087167878663877</v>
      </c>
      <c r="AF3898" s="51">
        <v>191.09385322694811</v>
      </c>
      <c r="AG3898" s="51">
        <v>34.99693759550167</v>
      </c>
      <c r="AH3898" s="51">
        <v>0.12872735533578494</v>
      </c>
      <c r="AI3898" s="51">
        <v>0.18314004874839371</v>
      </c>
      <c r="AJ3898" s="51">
        <v>4.1908088602794429E-2</v>
      </c>
      <c r="AK3898" s="51">
        <v>114.47527875902644</v>
      </c>
      <c r="AL3898" s="51">
        <v>67.965321322585893</v>
      </c>
      <c r="AM3898" s="51">
        <v>160.985236195467</v>
      </c>
    </row>
    <row r="3899" spans="1:39">
      <c r="A3899" t="s">
        <v>7941</v>
      </c>
      <c r="B3899">
        <v>8</v>
      </c>
      <c r="C3899" t="s">
        <v>7942</v>
      </c>
      <c r="D3899" t="s">
        <v>6153</v>
      </c>
      <c r="E3899" t="s">
        <v>137</v>
      </c>
      <c r="F3899" t="s">
        <v>138</v>
      </c>
      <c r="G3899" t="s">
        <v>139</v>
      </c>
      <c r="H3899" t="s">
        <v>140</v>
      </c>
      <c r="I3899" t="s">
        <v>10</v>
      </c>
      <c r="J3899" t="s">
        <v>6154</v>
      </c>
      <c r="K3899">
        <v>48</v>
      </c>
      <c r="L3899">
        <v>16204631</v>
      </c>
      <c r="M3899" t="s">
        <v>2145</v>
      </c>
      <c r="N3899">
        <v>895</v>
      </c>
      <c r="O3899">
        <v>5311878.0418000547</v>
      </c>
      <c r="P3899" s="49" t="s">
        <v>33</v>
      </c>
      <c r="Q3899" s="49">
        <v>7360445</v>
      </c>
      <c r="R3899" s="49">
        <v>32.510452999999998</v>
      </c>
      <c r="S3899" s="49">
        <v>52.540310169999998</v>
      </c>
      <c r="T3899" s="49">
        <v>26.195472578768484</v>
      </c>
      <c r="U3899" s="49" t="s">
        <v>2146</v>
      </c>
      <c r="V3899" s="49">
        <v>0.40628822170719731</v>
      </c>
      <c r="W3899" s="49">
        <v>1.4636172159581</v>
      </c>
      <c r="X3899" s="49">
        <v>2.8030328200558698</v>
      </c>
      <c r="Y3899" s="49">
        <v>43.290577316265697</v>
      </c>
      <c r="Z3899" s="49">
        <v>0.42787999999999998</v>
      </c>
      <c r="AA3899" s="49">
        <v>144.40234570000001</v>
      </c>
      <c r="AB3899" s="49">
        <v>1.7927415840000001</v>
      </c>
      <c r="AC3899" s="51">
        <v>0.62276563761027282</v>
      </c>
      <c r="AD3899" s="53">
        <v>73604.45</v>
      </c>
      <c r="AE3899" s="51">
        <v>72.167892590734056</v>
      </c>
      <c r="AF3899" s="51">
        <v>191.30784410402197</v>
      </c>
      <c r="AG3899" s="51">
        <v>35.024417228453089</v>
      </c>
      <c r="AH3899" s="51">
        <v>0.12841497416702891</v>
      </c>
      <c r="AI3899" s="51">
        <v>0.18307883501843691</v>
      </c>
      <c r="AJ3899" s="51">
        <v>4.1908088602794429E-2</v>
      </c>
      <c r="AK3899" s="51">
        <v>114.43701591674494</v>
      </c>
      <c r="AL3899" s="51">
        <v>67.942604222452402</v>
      </c>
      <c r="AM3899" s="51">
        <v>160.93142761103749</v>
      </c>
    </row>
    <row r="3900" spans="1:39">
      <c r="A3900" t="s">
        <v>7943</v>
      </c>
      <c r="B3900">
        <v>8</v>
      </c>
      <c r="C3900" t="s">
        <v>7944</v>
      </c>
      <c r="D3900" t="s">
        <v>6153</v>
      </c>
      <c r="E3900" t="s">
        <v>137</v>
      </c>
      <c r="F3900" t="s">
        <v>138</v>
      </c>
      <c r="G3900" t="s">
        <v>139</v>
      </c>
      <c r="H3900" t="s">
        <v>140</v>
      </c>
      <c r="I3900" t="s">
        <v>10</v>
      </c>
      <c r="J3900" t="s">
        <v>6154</v>
      </c>
      <c r="K3900">
        <v>48</v>
      </c>
      <c r="L3900">
        <v>16204631</v>
      </c>
      <c r="M3900" t="s">
        <v>2145</v>
      </c>
      <c r="N3900">
        <v>896</v>
      </c>
      <c r="O3900">
        <v>5317819.7398333885</v>
      </c>
      <c r="P3900" s="49" t="s">
        <v>33</v>
      </c>
      <c r="Q3900" s="49">
        <v>7360445</v>
      </c>
      <c r="R3900" s="49">
        <v>32.510452999999998</v>
      </c>
      <c r="S3900" s="49">
        <v>52.540310169999998</v>
      </c>
      <c r="T3900" s="49">
        <v>26.195472578768484</v>
      </c>
      <c r="U3900" s="49" t="s">
        <v>2146</v>
      </c>
      <c r="V3900" s="49">
        <v>0.40628822170719731</v>
      </c>
      <c r="W3900" s="49">
        <v>1.4636172159581</v>
      </c>
      <c r="X3900" s="49">
        <v>2.8030328200558698</v>
      </c>
      <c r="Y3900" s="49">
        <v>43.290577316265697</v>
      </c>
      <c r="Z3900" s="49">
        <v>0.42787999999999998</v>
      </c>
      <c r="AA3900" s="49">
        <v>144.40234570000001</v>
      </c>
      <c r="AB3900" s="49">
        <v>1.7927415840000001</v>
      </c>
      <c r="AC3900" s="51">
        <v>0.62276563761027282</v>
      </c>
      <c r="AD3900" s="53">
        <v>73604.45</v>
      </c>
      <c r="AE3900" s="51">
        <v>72.248617302804234</v>
      </c>
      <c r="AF3900" s="51">
        <v>191.52183498109582</v>
      </c>
      <c r="AG3900" s="51">
        <v>35.051830068960335</v>
      </c>
      <c r="AH3900" s="51">
        <v>0.12810284663577068</v>
      </c>
      <c r="AI3900" s="51">
        <v>0.18301740933309316</v>
      </c>
      <c r="AJ3900" s="51">
        <v>4.1908088602794429E-2</v>
      </c>
      <c r="AK3900" s="51">
        <v>114.39862058759249</v>
      </c>
      <c r="AL3900" s="51">
        <v>67.91980846330317</v>
      </c>
      <c r="AM3900" s="51">
        <v>160.87743271188182</v>
      </c>
    </row>
    <row r="3901" spans="1:39">
      <c r="A3901" t="s">
        <v>7945</v>
      </c>
      <c r="B3901">
        <v>8</v>
      </c>
      <c r="C3901" t="s">
        <v>7946</v>
      </c>
      <c r="D3901" t="s">
        <v>6153</v>
      </c>
      <c r="E3901" t="s">
        <v>137</v>
      </c>
      <c r="F3901" t="s">
        <v>138</v>
      </c>
      <c r="G3901" t="s">
        <v>139</v>
      </c>
      <c r="H3901" t="s">
        <v>140</v>
      </c>
      <c r="I3901" t="s">
        <v>10</v>
      </c>
      <c r="J3901" t="s">
        <v>6154</v>
      </c>
      <c r="K3901">
        <v>48</v>
      </c>
      <c r="L3901">
        <v>16204631</v>
      </c>
      <c r="M3901" t="s">
        <v>2145</v>
      </c>
      <c r="N3901">
        <v>897</v>
      </c>
      <c r="O3901">
        <v>5323761.4378667222</v>
      </c>
      <c r="P3901" s="49" t="s">
        <v>33</v>
      </c>
      <c r="Q3901" s="49">
        <v>7360445</v>
      </c>
      <c r="R3901" s="49">
        <v>32.510452999999998</v>
      </c>
      <c r="S3901" s="49">
        <v>52.540310169999998</v>
      </c>
      <c r="T3901" s="49">
        <v>26.195472578768484</v>
      </c>
      <c r="U3901" s="49" t="s">
        <v>2146</v>
      </c>
      <c r="V3901" s="49">
        <v>0.40628822170719731</v>
      </c>
      <c r="W3901" s="49">
        <v>1.4636172159581</v>
      </c>
      <c r="X3901" s="49">
        <v>2.8030328200558698</v>
      </c>
      <c r="Y3901" s="49">
        <v>43.290577316265697</v>
      </c>
      <c r="Z3901" s="49">
        <v>0.42787999999999998</v>
      </c>
      <c r="AA3901" s="49">
        <v>144.40234570000001</v>
      </c>
      <c r="AB3901" s="49">
        <v>1.7927415840000001</v>
      </c>
      <c r="AC3901" s="51">
        <v>0.62276563761027282</v>
      </c>
      <c r="AD3901" s="53">
        <v>73604.45</v>
      </c>
      <c r="AE3901" s="51">
        <v>72.329342014874399</v>
      </c>
      <c r="AF3901" s="51">
        <v>191.73582585816968</v>
      </c>
      <c r="AG3901" s="51">
        <v>35.079176171772303</v>
      </c>
      <c r="AH3901" s="51">
        <v>0.12779097495137817</v>
      </c>
      <c r="AI3901" s="51">
        <v>0.18295577268757784</v>
      </c>
      <c r="AJ3901" s="51">
        <v>4.1908088602794429E-2</v>
      </c>
      <c r="AK3901" s="51">
        <v>114.36009339364799</v>
      </c>
      <c r="AL3901" s="51">
        <v>67.896934414473748</v>
      </c>
      <c r="AM3901" s="51">
        <v>160.82325237282225</v>
      </c>
    </row>
    <row r="3902" spans="1:39">
      <c r="A3902" t="s">
        <v>7947</v>
      </c>
      <c r="B3902">
        <v>8</v>
      </c>
      <c r="C3902" t="s">
        <v>7948</v>
      </c>
      <c r="D3902" t="s">
        <v>6153</v>
      </c>
      <c r="E3902" t="s">
        <v>137</v>
      </c>
      <c r="F3902" t="s">
        <v>138</v>
      </c>
      <c r="G3902" t="s">
        <v>139</v>
      </c>
      <c r="H3902" t="s">
        <v>140</v>
      </c>
      <c r="I3902" t="s">
        <v>10</v>
      </c>
      <c r="J3902" t="s">
        <v>6154</v>
      </c>
      <c r="K3902">
        <v>48</v>
      </c>
      <c r="L3902">
        <v>16204631</v>
      </c>
      <c r="M3902" t="s">
        <v>2145</v>
      </c>
      <c r="N3902">
        <v>898</v>
      </c>
      <c r="O3902">
        <v>5329703.135900056</v>
      </c>
      <c r="P3902" s="49" t="s">
        <v>33</v>
      </c>
      <c r="Q3902" s="49">
        <v>7360445</v>
      </c>
      <c r="R3902" s="49">
        <v>32.510452999999998</v>
      </c>
      <c r="S3902" s="49">
        <v>52.540310169999998</v>
      </c>
      <c r="T3902" s="49">
        <v>26.195472578768484</v>
      </c>
      <c r="U3902" s="49" t="s">
        <v>2146</v>
      </c>
      <c r="V3902" s="49">
        <v>0.40628822170719731</v>
      </c>
      <c r="W3902" s="49">
        <v>1.4636172159581</v>
      </c>
      <c r="X3902" s="49">
        <v>2.8030328200558698</v>
      </c>
      <c r="Y3902" s="49">
        <v>43.290577316265697</v>
      </c>
      <c r="Z3902" s="49">
        <v>0.42787999999999998</v>
      </c>
      <c r="AA3902" s="49">
        <v>144.40234570000001</v>
      </c>
      <c r="AB3902" s="49">
        <v>1.7927415840000001</v>
      </c>
      <c r="AC3902" s="51">
        <v>0.62276563761027282</v>
      </c>
      <c r="AD3902" s="53">
        <v>73604.45</v>
      </c>
      <c r="AE3902" s="51">
        <v>72.410066726944578</v>
      </c>
      <c r="AF3902" s="51">
        <v>191.94981673524353</v>
      </c>
      <c r="AG3902" s="51">
        <v>35.106455592108048</v>
      </c>
      <c r="AH3902" s="51">
        <v>0.12747936131094983</v>
      </c>
      <c r="AI3902" s="51">
        <v>0.18289392607511784</v>
      </c>
      <c r="AJ3902" s="51">
        <v>4.1908088602794429E-2</v>
      </c>
      <c r="AK3902" s="51">
        <v>114.32143495574734</v>
      </c>
      <c r="AL3902" s="51">
        <v>67.873982444561733</v>
      </c>
      <c r="AM3902" s="51">
        <v>160.76888746693297</v>
      </c>
    </row>
    <row r="3903" spans="1:39">
      <c r="A3903" t="s">
        <v>7949</v>
      </c>
      <c r="B3903">
        <v>8</v>
      </c>
      <c r="C3903" t="s">
        <v>7950</v>
      </c>
      <c r="D3903" t="s">
        <v>6153</v>
      </c>
      <c r="E3903" t="s">
        <v>137</v>
      </c>
      <c r="F3903" t="s">
        <v>138</v>
      </c>
      <c r="G3903" t="s">
        <v>139</v>
      </c>
      <c r="H3903" t="s">
        <v>140</v>
      </c>
      <c r="I3903" t="s">
        <v>10</v>
      </c>
      <c r="J3903" t="s">
        <v>6154</v>
      </c>
      <c r="K3903">
        <v>48</v>
      </c>
      <c r="L3903">
        <v>16204631</v>
      </c>
      <c r="M3903" t="s">
        <v>2145</v>
      </c>
      <c r="N3903">
        <v>899</v>
      </c>
      <c r="O3903">
        <v>5335644.8339333897</v>
      </c>
      <c r="P3903" s="49" t="s">
        <v>33</v>
      </c>
      <c r="Q3903" s="49">
        <v>7360445</v>
      </c>
      <c r="R3903" s="49">
        <v>32.510452999999998</v>
      </c>
      <c r="S3903" s="49">
        <v>52.540310169999998</v>
      </c>
      <c r="T3903" s="49">
        <v>26.195472578768484</v>
      </c>
      <c r="U3903" s="49" t="s">
        <v>2146</v>
      </c>
      <c r="V3903" s="49">
        <v>0.40628822170719731</v>
      </c>
      <c r="W3903" s="49">
        <v>1.4636172159581</v>
      </c>
      <c r="X3903" s="49">
        <v>2.8030328200558698</v>
      </c>
      <c r="Y3903" s="49">
        <v>43.290577316265697</v>
      </c>
      <c r="Z3903" s="49">
        <v>0.42787999999999998</v>
      </c>
      <c r="AA3903" s="49">
        <v>144.40234570000001</v>
      </c>
      <c r="AB3903" s="49">
        <v>1.7927415840000001</v>
      </c>
      <c r="AC3903" s="51">
        <v>0.62276563761027282</v>
      </c>
      <c r="AD3903" s="53">
        <v>73604.45</v>
      </c>
      <c r="AE3903" s="51">
        <v>72.490791439014757</v>
      </c>
      <c r="AF3903" s="51">
        <v>192.16380761231738</v>
      </c>
      <c r="AG3903" s="51">
        <v>35.133668385654218</v>
      </c>
      <c r="AH3903" s="51">
        <v>0.12716800789959737</v>
      </c>
      <c r="AI3903" s="51">
        <v>0.1828318704869491</v>
      </c>
      <c r="AJ3903" s="51">
        <v>4.1908088602794429E-2</v>
      </c>
      <c r="AK3903" s="51">
        <v>114.28264589348204</v>
      </c>
      <c r="AL3903" s="51">
        <v>67.850952921425886</v>
      </c>
      <c r="AM3903" s="51">
        <v>160.7143388655382</v>
      </c>
    </row>
    <row r="3904" spans="1:39">
      <c r="A3904" t="s">
        <v>7951</v>
      </c>
      <c r="B3904">
        <v>8</v>
      </c>
      <c r="C3904" t="s">
        <v>7952</v>
      </c>
      <c r="D3904" t="s">
        <v>6153</v>
      </c>
      <c r="E3904" t="s">
        <v>137</v>
      </c>
      <c r="F3904" t="s">
        <v>138</v>
      </c>
      <c r="G3904" t="s">
        <v>139</v>
      </c>
      <c r="H3904" t="s">
        <v>140</v>
      </c>
      <c r="I3904" t="s">
        <v>10</v>
      </c>
      <c r="J3904" t="s">
        <v>6154</v>
      </c>
      <c r="K3904">
        <v>48</v>
      </c>
      <c r="L3904">
        <v>16204631</v>
      </c>
      <c r="M3904" t="s">
        <v>2145</v>
      </c>
      <c r="N3904">
        <v>900</v>
      </c>
      <c r="O3904">
        <v>5341586.5319667235</v>
      </c>
      <c r="P3904" s="49" t="s">
        <v>33</v>
      </c>
      <c r="Q3904" s="49">
        <v>7360445</v>
      </c>
      <c r="R3904" s="49">
        <v>32.510452999999998</v>
      </c>
      <c r="S3904" s="49">
        <v>52.540310169999998</v>
      </c>
      <c r="T3904" s="49">
        <v>26.195472578768484</v>
      </c>
      <c r="U3904" s="49" t="s">
        <v>2146</v>
      </c>
      <c r="V3904" s="49">
        <v>0.40628822170719731</v>
      </c>
      <c r="W3904" s="49">
        <v>1.4636172159581</v>
      </c>
      <c r="X3904" s="49">
        <v>2.8030328200558698</v>
      </c>
      <c r="Y3904" s="49">
        <v>43.290577316265697</v>
      </c>
      <c r="Z3904" s="49">
        <v>0.42787999999999998</v>
      </c>
      <c r="AA3904" s="49">
        <v>144.40234570000001</v>
      </c>
      <c r="AB3904" s="49">
        <v>1.7927415840000001</v>
      </c>
      <c r="AC3904" s="51">
        <v>0.62276563761027282</v>
      </c>
      <c r="AD3904" s="53">
        <v>73604.45</v>
      </c>
      <c r="AE3904" s="51">
        <v>72.571516151084936</v>
      </c>
      <c r="AF3904" s="51">
        <v>192.37779848939127</v>
      </c>
      <c r="AG3904" s="51">
        <v>35.160814608562426</v>
      </c>
      <c r="AH3904" s="51">
        <v>0.12685691689012996</v>
      </c>
      <c r="AI3904" s="51">
        <v>0.18276960691231414</v>
      </c>
      <c r="AJ3904" s="51">
        <v>4.1908088602794429E-2</v>
      </c>
      <c r="AK3904" s="51">
        <v>114.24372682519751</v>
      </c>
      <c r="AL3904" s="51">
        <v>67.827846212185179</v>
      </c>
      <c r="AM3904" s="51">
        <v>160.65960743820986</v>
      </c>
    </row>
    <row r="3905" spans="1:39">
      <c r="A3905" t="s">
        <v>7953</v>
      </c>
      <c r="B3905">
        <v>8</v>
      </c>
      <c r="C3905" t="s">
        <v>7954</v>
      </c>
      <c r="D3905" t="s">
        <v>6153</v>
      </c>
      <c r="E3905" t="s">
        <v>137</v>
      </c>
      <c r="F3905" t="s">
        <v>138</v>
      </c>
      <c r="G3905" t="s">
        <v>139</v>
      </c>
      <c r="H3905" t="s">
        <v>140</v>
      </c>
      <c r="I3905" t="s">
        <v>10</v>
      </c>
      <c r="J3905" t="s">
        <v>6154</v>
      </c>
      <c r="K3905">
        <v>48</v>
      </c>
      <c r="L3905">
        <v>16204631</v>
      </c>
      <c r="M3905" t="s">
        <v>2145</v>
      </c>
      <c r="N3905">
        <v>901</v>
      </c>
      <c r="O3905">
        <v>5347528.2300000573</v>
      </c>
      <c r="P3905" s="49" t="s">
        <v>33</v>
      </c>
      <c r="Q3905" s="49">
        <v>7360445</v>
      </c>
      <c r="R3905" s="49">
        <v>32.510452999999998</v>
      </c>
      <c r="S3905" s="49">
        <v>52.540310169999998</v>
      </c>
      <c r="T3905" s="49">
        <v>26.195472578768484</v>
      </c>
      <c r="U3905" s="49" t="s">
        <v>2146</v>
      </c>
      <c r="V3905" s="49">
        <v>0.40628822170719731</v>
      </c>
      <c r="W3905" s="49">
        <v>1.4636172159581</v>
      </c>
      <c r="X3905" s="49">
        <v>2.8030328200558698</v>
      </c>
      <c r="Y3905" s="49">
        <v>43.290577316265697</v>
      </c>
      <c r="Z3905" s="49">
        <v>0.42787999999999998</v>
      </c>
      <c r="AA3905" s="49">
        <v>144.40234570000001</v>
      </c>
      <c r="AB3905" s="49">
        <v>1.7927415840000001</v>
      </c>
      <c r="AC3905" s="51">
        <v>0.62276563761027282</v>
      </c>
      <c r="AD3905" s="53">
        <v>73604.45</v>
      </c>
      <c r="AE3905" s="51">
        <v>72.652240863155114</v>
      </c>
      <c r="AF3905" s="51">
        <v>192.59178936646512</v>
      </c>
      <c r="AG3905" s="51">
        <v>35.187894317446663</v>
      </c>
      <c r="AH3905" s="51">
        <v>0.12654609044333787</v>
      </c>
      <c r="AI3905" s="51">
        <v>0.18270713633845972</v>
      </c>
      <c r="AJ3905" s="51">
        <v>4.1908088602794429E-2</v>
      </c>
      <c r="AK3905" s="51">
        <v>114.2046783679917</v>
      </c>
      <c r="AL3905" s="51">
        <v>67.804662683217927</v>
      </c>
      <c r="AM3905" s="51">
        <v>160.6046940527655</v>
      </c>
    </row>
    <row r="3906" spans="1:39">
      <c r="A3906" t="s">
        <v>7955</v>
      </c>
      <c r="B3906">
        <v>8</v>
      </c>
      <c r="C3906" t="s">
        <v>7956</v>
      </c>
      <c r="D3906" t="s">
        <v>6153</v>
      </c>
      <c r="E3906" t="s">
        <v>137</v>
      </c>
      <c r="F3906" t="s">
        <v>138</v>
      </c>
      <c r="G3906" t="s">
        <v>139</v>
      </c>
      <c r="H3906" t="s">
        <v>140</v>
      </c>
      <c r="I3906" t="s">
        <v>10</v>
      </c>
      <c r="J3906" t="s">
        <v>6154</v>
      </c>
      <c r="K3906">
        <v>48</v>
      </c>
      <c r="L3906">
        <v>16204631</v>
      </c>
      <c r="M3906" t="s">
        <v>2145</v>
      </c>
      <c r="N3906">
        <v>902</v>
      </c>
      <c r="O3906">
        <v>5353469.928033391</v>
      </c>
      <c r="P3906" s="49" t="s">
        <v>33</v>
      </c>
      <c r="Q3906" s="49">
        <v>7360445</v>
      </c>
      <c r="R3906" s="49">
        <v>32.510452999999998</v>
      </c>
      <c r="S3906" s="49">
        <v>52.540310169999998</v>
      </c>
      <c r="T3906" s="49">
        <v>26.195472578768484</v>
      </c>
      <c r="U3906" s="49" t="s">
        <v>2146</v>
      </c>
      <c r="V3906" s="49">
        <v>0.40628822170719731</v>
      </c>
      <c r="W3906" s="49">
        <v>1.4636172159581</v>
      </c>
      <c r="X3906" s="49">
        <v>2.8030328200558698</v>
      </c>
      <c r="Y3906" s="49">
        <v>43.290577316265697</v>
      </c>
      <c r="Z3906" s="49">
        <v>0.42787999999999998</v>
      </c>
      <c r="AA3906" s="49">
        <v>144.40234570000001</v>
      </c>
      <c r="AB3906" s="49">
        <v>1.7927415840000001</v>
      </c>
      <c r="AC3906" s="51">
        <v>0.62276563761027282</v>
      </c>
      <c r="AD3906" s="53">
        <v>73604.45</v>
      </c>
      <c r="AE3906" s="51">
        <v>72.732965575225293</v>
      </c>
      <c r="AF3906" s="51">
        <v>192.805780243539</v>
      </c>
      <c r="AG3906" s="51">
        <v>35.214907569380735</v>
      </c>
      <c r="AH3906" s="51">
        <v>0.12623553070790663</v>
      </c>
      <c r="AI3906" s="51">
        <v>0.18264445975063448</v>
      </c>
      <c r="AJ3906" s="51">
        <v>4.1908088602794429E-2</v>
      </c>
      <c r="AK3906" s="51">
        <v>114.16550113771359</v>
      </c>
      <c r="AL3906" s="51">
        <v>67.781402700160925</v>
      </c>
      <c r="AM3906" s="51">
        <v>160.54959957526629</v>
      </c>
    </row>
    <row r="3907" spans="1:39">
      <c r="A3907" t="s">
        <v>7957</v>
      </c>
      <c r="B3907">
        <v>8</v>
      </c>
      <c r="C3907" t="s">
        <v>7958</v>
      </c>
      <c r="D3907" t="s">
        <v>6153</v>
      </c>
      <c r="E3907" t="s">
        <v>137</v>
      </c>
      <c r="F3907" t="s">
        <v>138</v>
      </c>
      <c r="G3907" t="s">
        <v>139</v>
      </c>
      <c r="H3907" t="s">
        <v>140</v>
      </c>
      <c r="I3907" t="s">
        <v>10</v>
      </c>
      <c r="J3907" t="s">
        <v>6154</v>
      </c>
      <c r="K3907">
        <v>48</v>
      </c>
      <c r="L3907">
        <v>16204631</v>
      </c>
      <c r="M3907" t="s">
        <v>2145</v>
      </c>
      <c r="N3907">
        <v>903</v>
      </c>
      <c r="O3907">
        <v>5359411.6260667248</v>
      </c>
      <c r="P3907" s="49" t="s">
        <v>33</v>
      </c>
      <c r="Q3907" s="49">
        <v>7360445</v>
      </c>
      <c r="R3907" s="49">
        <v>32.510452999999998</v>
      </c>
      <c r="S3907" s="49">
        <v>52.540310169999998</v>
      </c>
      <c r="T3907" s="49">
        <v>26.195472578768484</v>
      </c>
      <c r="U3907" s="49" t="s">
        <v>2146</v>
      </c>
      <c r="V3907" s="49">
        <v>0.40628822170719731</v>
      </c>
      <c r="W3907" s="49">
        <v>1.4636172159581</v>
      </c>
      <c r="X3907" s="49">
        <v>2.8030328200558698</v>
      </c>
      <c r="Y3907" s="49">
        <v>43.290577316265697</v>
      </c>
      <c r="Z3907" s="49">
        <v>0.42787999999999998</v>
      </c>
      <c r="AA3907" s="49">
        <v>144.40234570000001</v>
      </c>
      <c r="AB3907" s="49">
        <v>1.7927415840000001</v>
      </c>
      <c r="AC3907" s="51">
        <v>0.62276563761027282</v>
      </c>
      <c r="AD3907" s="53">
        <v>73604.45</v>
      </c>
      <c r="AE3907" s="51">
        <v>72.813690287295472</v>
      </c>
      <c r="AF3907" s="51">
        <v>193.01977112061286</v>
      </c>
      <c r="AG3907" s="51">
        <v>35.241854421895638</v>
      </c>
      <c r="AH3907" s="51">
        <v>0.12592523982040399</v>
      </c>
      <c r="AI3907" s="51">
        <v>0.18258157813208653</v>
      </c>
      <c r="AJ3907" s="51">
        <v>4.1908088602794429E-2</v>
      </c>
      <c r="AK3907" s="51">
        <v>114.12619574896171</v>
      </c>
      <c r="AL3907" s="51">
        <v>67.758066627908562</v>
      </c>
      <c r="AM3907" s="51">
        <v>160.49432487001488</v>
      </c>
    </row>
    <row r="3908" spans="1:39">
      <c r="A3908" t="s">
        <v>7959</v>
      </c>
      <c r="B3908">
        <v>8</v>
      </c>
      <c r="C3908" t="s">
        <v>7960</v>
      </c>
      <c r="D3908" t="s">
        <v>6153</v>
      </c>
      <c r="E3908" t="s">
        <v>137</v>
      </c>
      <c r="F3908" t="s">
        <v>138</v>
      </c>
      <c r="G3908" t="s">
        <v>139</v>
      </c>
      <c r="H3908" t="s">
        <v>140</v>
      </c>
      <c r="I3908" t="s">
        <v>10</v>
      </c>
      <c r="J3908" t="s">
        <v>6154</v>
      </c>
      <c r="K3908">
        <v>48</v>
      </c>
      <c r="L3908">
        <v>16204631</v>
      </c>
      <c r="M3908" t="s">
        <v>2145</v>
      </c>
      <c r="N3908">
        <v>904</v>
      </c>
      <c r="O3908">
        <v>5365353.3241000585</v>
      </c>
      <c r="P3908" s="49" t="s">
        <v>33</v>
      </c>
      <c r="Q3908" s="49">
        <v>7360445</v>
      </c>
      <c r="R3908" s="49">
        <v>32.510452999999998</v>
      </c>
      <c r="S3908" s="49">
        <v>52.540310169999998</v>
      </c>
      <c r="T3908" s="49">
        <v>26.195472578768484</v>
      </c>
      <c r="U3908" s="49" t="s">
        <v>2146</v>
      </c>
      <c r="V3908" s="49">
        <v>0.40628822170719731</v>
      </c>
      <c r="W3908" s="49">
        <v>1.4636172159581</v>
      </c>
      <c r="X3908" s="49">
        <v>2.8030328200558698</v>
      </c>
      <c r="Y3908" s="49">
        <v>43.290577316265697</v>
      </c>
      <c r="Z3908" s="49">
        <v>0.42787999999999998</v>
      </c>
      <c r="AA3908" s="49">
        <v>144.40234570000001</v>
      </c>
      <c r="AB3908" s="49">
        <v>1.7927415840000001</v>
      </c>
      <c r="AC3908" s="51">
        <v>0.62276563761027282</v>
      </c>
      <c r="AD3908" s="53">
        <v>73604.45</v>
      </c>
      <c r="AE3908" s="51">
        <v>72.894414999365651</v>
      </c>
      <c r="AF3908" s="51">
        <v>193.23376199768674</v>
      </c>
      <c r="AG3908" s="51">
        <v>35.26873493297699</v>
      </c>
      <c r="AH3908" s="51">
        <v>0.12561521990524344</v>
      </c>
      <c r="AI3908" s="51">
        <v>0.18251849246406124</v>
      </c>
      <c r="AJ3908" s="51">
        <v>4.1908088602794429E-2</v>
      </c>
      <c r="AK3908" s="51">
        <v>114.08676281508269</v>
      </c>
      <c r="AL3908" s="51">
        <v>67.734654830611944</v>
      </c>
      <c r="AM3908" s="51">
        <v>160.43887079955346</v>
      </c>
    </row>
    <row r="3909" spans="1:39">
      <c r="A3909" t="s">
        <v>7961</v>
      </c>
      <c r="B3909">
        <v>8</v>
      </c>
      <c r="C3909" t="s">
        <v>7962</v>
      </c>
      <c r="D3909" t="s">
        <v>6153</v>
      </c>
      <c r="E3909" t="s">
        <v>137</v>
      </c>
      <c r="F3909" t="s">
        <v>138</v>
      </c>
      <c r="G3909" t="s">
        <v>139</v>
      </c>
      <c r="H3909" t="s">
        <v>140</v>
      </c>
      <c r="I3909" t="s">
        <v>10</v>
      </c>
      <c r="J3909" t="s">
        <v>6154</v>
      </c>
      <c r="K3909">
        <v>48</v>
      </c>
      <c r="L3909">
        <v>16204631</v>
      </c>
      <c r="M3909" t="s">
        <v>2145</v>
      </c>
      <c r="N3909">
        <v>905</v>
      </c>
      <c r="O3909">
        <v>5371295.0221333923</v>
      </c>
      <c r="P3909" s="49" t="s">
        <v>33</v>
      </c>
      <c r="Q3909" s="49">
        <v>7360445</v>
      </c>
      <c r="R3909" s="49">
        <v>32.510452999999998</v>
      </c>
      <c r="S3909" s="49">
        <v>52.540310169999998</v>
      </c>
      <c r="T3909" s="49">
        <v>26.195472578768484</v>
      </c>
      <c r="U3909" s="49" t="s">
        <v>2146</v>
      </c>
      <c r="V3909" s="49">
        <v>0.40628822170719731</v>
      </c>
      <c r="W3909" s="49">
        <v>1.4636172159581</v>
      </c>
      <c r="X3909" s="49">
        <v>2.8030328200558698</v>
      </c>
      <c r="Y3909" s="49">
        <v>43.290577316265697</v>
      </c>
      <c r="Z3909" s="49">
        <v>0.42787999999999998</v>
      </c>
      <c r="AA3909" s="49">
        <v>144.40234570000001</v>
      </c>
      <c r="AB3909" s="49">
        <v>1.7927415840000001</v>
      </c>
      <c r="AC3909" s="51">
        <v>0.62276563761027282</v>
      </c>
      <c r="AD3909" s="53">
        <v>73604.45</v>
      </c>
      <c r="AE3909" s="51">
        <v>72.97513971143583</v>
      </c>
      <c r="AF3909" s="51">
        <v>193.4477528747606</v>
      </c>
      <c r="AG3909" s="51">
        <v>35.295549161062453</v>
      </c>
      <c r="AH3909" s="51">
        <v>0.12530547307495238</v>
      </c>
      <c r="AI3909" s="51">
        <v>0.18245520372579896</v>
      </c>
      <c r="AJ3909" s="51">
        <v>4.1908088602794429E-2</v>
      </c>
      <c r="AK3909" s="51">
        <v>114.04720294816994</v>
      </c>
      <c r="AL3909" s="51">
        <v>67.711167671678155</v>
      </c>
      <c r="AM3909" s="51">
        <v>160.38323822466177</v>
      </c>
    </row>
    <row r="3910" spans="1:39">
      <c r="A3910" t="s">
        <v>7963</v>
      </c>
      <c r="B3910">
        <v>8</v>
      </c>
      <c r="C3910" t="s">
        <v>7964</v>
      </c>
      <c r="D3910" t="s">
        <v>6153</v>
      </c>
      <c r="E3910" t="s">
        <v>137</v>
      </c>
      <c r="F3910" t="s">
        <v>138</v>
      </c>
      <c r="G3910" t="s">
        <v>139</v>
      </c>
      <c r="H3910" t="s">
        <v>140</v>
      </c>
      <c r="I3910" t="s">
        <v>10</v>
      </c>
      <c r="J3910" t="s">
        <v>6154</v>
      </c>
      <c r="K3910">
        <v>48</v>
      </c>
      <c r="L3910">
        <v>16204631</v>
      </c>
      <c r="M3910" t="s">
        <v>2145</v>
      </c>
      <c r="N3910">
        <v>906</v>
      </c>
      <c r="O3910">
        <v>5377236.720166726</v>
      </c>
      <c r="P3910" s="49" t="s">
        <v>33</v>
      </c>
      <c r="Q3910" s="49">
        <v>7360445</v>
      </c>
      <c r="R3910" s="49">
        <v>32.510452999999998</v>
      </c>
      <c r="S3910" s="49">
        <v>52.540310169999998</v>
      </c>
      <c r="T3910" s="49">
        <v>26.195472578768484</v>
      </c>
      <c r="U3910" s="49" t="s">
        <v>2146</v>
      </c>
      <c r="V3910" s="49">
        <v>0.40628822170719731</v>
      </c>
      <c r="W3910" s="49">
        <v>1.4636172159581</v>
      </c>
      <c r="X3910" s="49">
        <v>2.8030328200558698</v>
      </c>
      <c r="Y3910" s="49">
        <v>43.290577316265697</v>
      </c>
      <c r="Z3910" s="49">
        <v>0.42787999999999998</v>
      </c>
      <c r="AA3910" s="49">
        <v>144.40234570000001</v>
      </c>
      <c r="AB3910" s="49">
        <v>1.7927415840000001</v>
      </c>
      <c r="AC3910" s="51">
        <v>0.62276563761027282</v>
      </c>
      <c r="AD3910" s="53">
        <v>73604.45</v>
      </c>
      <c r="AE3910" s="51">
        <v>73.055864423505994</v>
      </c>
      <c r="AF3910" s="51">
        <v>193.66174375183442</v>
      </c>
      <c r="AG3910" s="51">
        <v>35.322297165039124</v>
      </c>
      <c r="AH3910" s="51">
        <v>0.12499600142973873</v>
      </c>
      <c r="AI3910" s="51">
        <v>0.1823917128945326</v>
      </c>
      <c r="AJ3910" s="51">
        <v>4.1908088602794429E-2</v>
      </c>
      <c r="AK3910" s="51">
        <v>114.00751675906204</v>
      </c>
      <c r="AL3910" s="51">
        <v>67.687605513769228</v>
      </c>
      <c r="AM3910" s="51">
        <v>160.32742800435489</v>
      </c>
    </row>
    <row r="3911" spans="1:39">
      <c r="A3911" t="s">
        <v>7965</v>
      </c>
      <c r="B3911">
        <v>8</v>
      </c>
      <c r="C3911" t="s">
        <v>7966</v>
      </c>
      <c r="D3911" t="s">
        <v>6153</v>
      </c>
      <c r="E3911" t="s">
        <v>137</v>
      </c>
      <c r="F3911" t="s">
        <v>138</v>
      </c>
      <c r="G3911" t="s">
        <v>139</v>
      </c>
      <c r="H3911" t="s">
        <v>140</v>
      </c>
      <c r="I3911" t="s">
        <v>10</v>
      </c>
      <c r="J3911" t="s">
        <v>6154</v>
      </c>
      <c r="K3911">
        <v>48</v>
      </c>
      <c r="L3911">
        <v>16204631</v>
      </c>
      <c r="M3911" t="s">
        <v>2145</v>
      </c>
      <c r="N3911">
        <v>907</v>
      </c>
      <c r="O3911">
        <v>5383178.4182000598</v>
      </c>
      <c r="P3911" s="49" t="s">
        <v>33</v>
      </c>
      <c r="Q3911" s="49">
        <v>7360445</v>
      </c>
      <c r="R3911" s="49">
        <v>32.510452999999998</v>
      </c>
      <c r="S3911" s="49">
        <v>52.540310169999998</v>
      </c>
      <c r="T3911" s="49">
        <v>26.195472578768484</v>
      </c>
      <c r="U3911" s="49" t="s">
        <v>2146</v>
      </c>
      <c r="V3911" s="49">
        <v>0.40628822170719731</v>
      </c>
      <c r="W3911" s="49">
        <v>1.4636172159581</v>
      </c>
      <c r="X3911" s="49">
        <v>2.8030328200558698</v>
      </c>
      <c r="Y3911" s="49">
        <v>43.290577316265697</v>
      </c>
      <c r="Z3911" s="49">
        <v>0.42787999999999998</v>
      </c>
      <c r="AA3911" s="49">
        <v>144.40234570000001</v>
      </c>
      <c r="AB3911" s="49">
        <v>1.7927415840000001</v>
      </c>
      <c r="AC3911" s="51">
        <v>0.62276563761027282</v>
      </c>
      <c r="AD3911" s="53">
        <v>73604.45</v>
      </c>
      <c r="AE3911" s="51">
        <v>73.136589135576173</v>
      </c>
      <c r="AF3911" s="51">
        <v>193.8757346289083</v>
      </c>
      <c r="AG3911" s="51">
        <v>35.348979004241031</v>
      </c>
      <c r="AH3911" s="51">
        <v>0.12468680705810621</v>
      </c>
      <c r="AI3911" s="51">
        <v>0.18232802094548575</v>
      </c>
      <c r="AJ3911" s="51">
        <v>4.1908088602794429E-2</v>
      </c>
      <c r="AK3911" s="51">
        <v>113.96770485734163</v>
      </c>
      <c r="AL3911" s="51">
        <v>67.663968718801584</v>
      </c>
      <c r="AM3911" s="51">
        <v>160.27144099588168</v>
      </c>
    </row>
    <row r="3912" spans="1:39">
      <c r="A3912" t="s">
        <v>7967</v>
      </c>
      <c r="B3912">
        <v>8</v>
      </c>
      <c r="C3912" t="s">
        <v>7968</v>
      </c>
      <c r="D3912" t="s">
        <v>6153</v>
      </c>
      <c r="E3912" t="s">
        <v>137</v>
      </c>
      <c r="F3912" t="s">
        <v>138</v>
      </c>
      <c r="G3912" t="s">
        <v>139</v>
      </c>
      <c r="H3912" t="s">
        <v>140</v>
      </c>
      <c r="I3912" t="s">
        <v>10</v>
      </c>
      <c r="J3912" t="s">
        <v>6154</v>
      </c>
      <c r="K3912">
        <v>48</v>
      </c>
      <c r="L3912">
        <v>16204631</v>
      </c>
      <c r="M3912" t="s">
        <v>2145</v>
      </c>
      <c r="N3912">
        <v>908</v>
      </c>
      <c r="O3912">
        <v>5389120.1162333935</v>
      </c>
      <c r="P3912" s="49" t="s">
        <v>33</v>
      </c>
      <c r="Q3912" s="49">
        <v>7360445</v>
      </c>
      <c r="R3912" s="49">
        <v>32.510452999999998</v>
      </c>
      <c r="S3912" s="49">
        <v>52.540310169999998</v>
      </c>
      <c r="T3912" s="49">
        <v>26.195472578768484</v>
      </c>
      <c r="U3912" s="49" t="s">
        <v>2146</v>
      </c>
      <c r="V3912" s="49">
        <v>0.40628822170719731</v>
      </c>
      <c r="W3912" s="49">
        <v>1.4636172159581</v>
      </c>
      <c r="X3912" s="49">
        <v>2.8030328200558698</v>
      </c>
      <c r="Y3912" s="49">
        <v>43.290577316265697</v>
      </c>
      <c r="Z3912" s="49">
        <v>0.42787999999999998</v>
      </c>
      <c r="AA3912" s="49">
        <v>144.40234570000001</v>
      </c>
      <c r="AB3912" s="49">
        <v>1.7927415840000001</v>
      </c>
      <c r="AC3912" s="51">
        <v>0.62276563761027282</v>
      </c>
      <c r="AD3912" s="53">
        <v>73604.45</v>
      </c>
      <c r="AE3912" s="51">
        <v>73.217313847646352</v>
      </c>
      <c r="AF3912" s="51">
        <v>194.08972550598216</v>
      </c>
      <c r="AG3912" s="51">
        <v>35.375594738446473</v>
      </c>
      <c r="AH3912" s="51">
        <v>0.12437789203628935</v>
      </c>
      <c r="AI3912" s="51">
        <v>0.18226412885187032</v>
      </c>
      <c r="AJ3912" s="51">
        <v>4.1908088602794429E-2</v>
      </c>
      <c r="AK3912" s="51">
        <v>113.92776785133387</v>
      </c>
      <c r="AL3912" s="51">
        <v>67.640257647945035</v>
      </c>
      <c r="AM3912" s="51">
        <v>160.21527805472275</v>
      </c>
    </row>
    <row r="3913" spans="1:39">
      <c r="A3913" t="s">
        <v>7969</v>
      </c>
      <c r="B3913">
        <v>8</v>
      </c>
      <c r="C3913" t="s">
        <v>7970</v>
      </c>
      <c r="D3913" t="s">
        <v>6153</v>
      </c>
      <c r="E3913" t="s">
        <v>137</v>
      </c>
      <c r="F3913" t="s">
        <v>138</v>
      </c>
      <c r="G3913" t="s">
        <v>139</v>
      </c>
      <c r="H3913" t="s">
        <v>140</v>
      </c>
      <c r="I3913" t="s">
        <v>10</v>
      </c>
      <c r="J3913" t="s">
        <v>6154</v>
      </c>
      <c r="K3913">
        <v>48</v>
      </c>
      <c r="L3913">
        <v>16204631</v>
      </c>
      <c r="M3913" t="s">
        <v>2145</v>
      </c>
      <c r="N3913">
        <v>909</v>
      </c>
      <c r="O3913">
        <v>5395061.8142667273</v>
      </c>
      <c r="P3913" s="49" t="s">
        <v>33</v>
      </c>
      <c r="Q3913" s="49">
        <v>7360445</v>
      </c>
      <c r="R3913" s="49">
        <v>32.510452999999998</v>
      </c>
      <c r="S3913" s="49">
        <v>52.540310169999998</v>
      </c>
      <c r="T3913" s="49">
        <v>26.195472578768484</v>
      </c>
      <c r="U3913" s="49" t="s">
        <v>2146</v>
      </c>
      <c r="V3913" s="49">
        <v>0.40628822170719731</v>
      </c>
      <c r="W3913" s="49">
        <v>1.4636172159581</v>
      </c>
      <c r="X3913" s="49">
        <v>2.8030328200558698</v>
      </c>
      <c r="Y3913" s="49">
        <v>43.290577316265697</v>
      </c>
      <c r="Z3913" s="49">
        <v>0.42787999999999998</v>
      </c>
      <c r="AA3913" s="49">
        <v>144.40234570000001</v>
      </c>
      <c r="AB3913" s="49">
        <v>1.7927415840000001</v>
      </c>
      <c r="AC3913" s="51">
        <v>0.62276563761027282</v>
      </c>
      <c r="AD3913" s="53">
        <v>73604.45</v>
      </c>
      <c r="AE3913" s="51">
        <v>73.298038559716531</v>
      </c>
      <c r="AF3913" s="51">
        <v>194.30371638305604</v>
      </c>
      <c r="AG3913" s="51">
        <v>35.402144427875527</v>
      </c>
      <c r="AH3913" s="51">
        <v>0.12406925842865245</v>
      </c>
      <c r="AI3913" s="51">
        <v>0.18220003758488437</v>
      </c>
      <c r="AJ3913" s="51">
        <v>4.1908088602794429E-2</v>
      </c>
      <c r="AK3913" s="51">
        <v>113.88770634810518</v>
      </c>
      <c r="AL3913" s="51">
        <v>67.616472661622041</v>
      </c>
      <c r="AM3913" s="51">
        <v>160.15894003458834</v>
      </c>
    </row>
    <row r="3914" spans="1:39">
      <c r="A3914" t="s">
        <v>7971</v>
      </c>
      <c r="B3914">
        <v>8</v>
      </c>
      <c r="C3914" t="s">
        <v>7972</v>
      </c>
      <c r="D3914" t="s">
        <v>6153</v>
      </c>
      <c r="E3914" t="s">
        <v>137</v>
      </c>
      <c r="F3914" t="s">
        <v>138</v>
      </c>
      <c r="G3914" t="s">
        <v>139</v>
      </c>
      <c r="H3914" t="s">
        <v>140</v>
      </c>
      <c r="I3914" t="s">
        <v>10</v>
      </c>
      <c r="J3914" t="s">
        <v>6154</v>
      </c>
      <c r="K3914">
        <v>48</v>
      </c>
      <c r="L3914">
        <v>16204631</v>
      </c>
      <c r="M3914" t="s">
        <v>2145</v>
      </c>
      <c r="N3914">
        <v>910</v>
      </c>
      <c r="O3914">
        <v>5401003.5123000611</v>
      </c>
      <c r="P3914" s="49" t="s">
        <v>33</v>
      </c>
      <c r="Q3914" s="49">
        <v>7360445</v>
      </c>
      <c r="R3914" s="49">
        <v>32.510452999999998</v>
      </c>
      <c r="S3914" s="49">
        <v>52.540310169999998</v>
      </c>
      <c r="T3914" s="49">
        <v>26.195472578768484</v>
      </c>
      <c r="U3914" s="49" t="s">
        <v>2146</v>
      </c>
      <c r="V3914" s="49">
        <v>0.40628822170719731</v>
      </c>
      <c r="W3914" s="49">
        <v>1.4636172159581</v>
      </c>
      <c r="X3914" s="49">
        <v>2.8030328200558698</v>
      </c>
      <c r="Y3914" s="49">
        <v>43.290577316265697</v>
      </c>
      <c r="Z3914" s="49">
        <v>0.42787999999999998</v>
      </c>
      <c r="AA3914" s="49">
        <v>144.40234570000001</v>
      </c>
      <c r="AB3914" s="49">
        <v>1.7927415840000001</v>
      </c>
      <c r="AC3914" s="51">
        <v>0.62276563761027282</v>
      </c>
      <c r="AD3914" s="53">
        <v>73604.45</v>
      </c>
      <c r="AE3914" s="51">
        <v>73.37876327178671</v>
      </c>
      <c r="AF3914" s="51">
        <v>194.5177072601299</v>
      </c>
      <c r="AG3914" s="51">
        <v>35.428628133187431</v>
      </c>
      <c r="AH3914" s="51">
        <v>0.12376090828752258</v>
      </c>
      <c r="AI3914" s="51">
        <v>0.18213574811371017</v>
      </c>
      <c r="AJ3914" s="51">
        <v>4.1908088602794429E-2</v>
      </c>
      <c r="AK3914" s="51">
        <v>113.84752095346194</v>
      </c>
      <c r="AL3914" s="51">
        <v>67.592614119507004</v>
      </c>
      <c r="AM3914" s="51">
        <v>160.1024277874169</v>
      </c>
    </row>
    <row r="3915" spans="1:39">
      <c r="A3915" t="s">
        <v>7973</v>
      </c>
      <c r="B3915">
        <v>8</v>
      </c>
      <c r="C3915" t="s">
        <v>7974</v>
      </c>
      <c r="D3915" t="s">
        <v>6153</v>
      </c>
      <c r="E3915" t="s">
        <v>137</v>
      </c>
      <c r="F3915" t="s">
        <v>138</v>
      </c>
      <c r="G3915" t="s">
        <v>139</v>
      </c>
      <c r="H3915" t="s">
        <v>140</v>
      </c>
      <c r="I3915" t="s">
        <v>10</v>
      </c>
      <c r="J3915" t="s">
        <v>6154</v>
      </c>
      <c r="K3915">
        <v>48</v>
      </c>
      <c r="L3915">
        <v>16204631</v>
      </c>
      <c r="M3915" t="s">
        <v>2145</v>
      </c>
      <c r="N3915">
        <v>911</v>
      </c>
      <c r="O3915">
        <v>5406945.2103333948</v>
      </c>
      <c r="P3915" s="49" t="s">
        <v>33</v>
      </c>
      <c r="Q3915" s="49">
        <v>7360445</v>
      </c>
      <c r="R3915" s="49">
        <v>32.510452999999998</v>
      </c>
      <c r="S3915" s="49">
        <v>52.540310169999998</v>
      </c>
      <c r="T3915" s="49">
        <v>26.195472578768484</v>
      </c>
      <c r="U3915" s="49" t="s">
        <v>2146</v>
      </c>
      <c r="V3915" s="49">
        <v>0.40628822170719731</v>
      </c>
      <c r="W3915" s="49">
        <v>1.4636172159581</v>
      </c>
      <c r="X3915" s="49">
        <v>2.8030328200558698</v>
      </c>
      <c r="Y3915" s="49">
        <v>43.290577316265697</v>
      </c>
      <c r="Z3915" s="49">
        <v>0.42787999999999998</v>
      </c>
      <c r="AA3915" s="49">
        <v>144.40234570000001</v>
      </c>
      <c r="AB3915" s="49">
        <v>1.7927415840000001</v>
      </c>
      <c r="AC3915" s="51">
        <v>0.62276563761027282</v>
      </c>
      <c r="AD3915" s="53">
        <v>73604.45</v>
      </c>
      <c r="AE3915" s="51">
        <v>73.459487983856889</v>
      </c>
      <c r="AF3915" s="51">
        <v>194.73169813720378</v>
      </c>
      <c r="AG3915" s="51">
        <v>35.455045915478053</v>
      </c>
      <c r="AH3915" s="51">
        <v>0.12345284365324105</v>
      </c>
      <c r="AI3915" s="51">
        <v>0.18207126140551183</v>
      </c>
      <c r="AJ3915" s="51">
        <v>4.1908088602794429E-2</v>
      </c>
      <c r="AK3915" s="51">
        <v>113.80721227194904</v>
      </c>
      <c r="AL3915" s="51">
        <v>67.568682380525345</v>
      </c>
      <c r="AM3915" s="51">
        <v>160.04574216337275</v>
      </c>
    </row>
    <row r="3916" spans="1:39">
      <c r="A3916" t="s">
        <v>7975</v>
      </c>
      <c r="B3916">
        <v>8</v>
      </c>
      <c r="C3916" t="s">
        <v>7976</v>
      </c>
      <c r="D3916" t="s">
        <v>6153</v>
      </c>
      <c r="E3916" t="s">
        <v>137</v>
      </c>
      <c r="F3916" t="s">
        <v>138</v>
      </c>
      <c r="G3916" t="s">
        <v>139</v>
      </c>
      <c r="H3916" t="s">
        <v>140</v>
      </c>
      <c r="I3916" t="s">
        <v>10</v>
      </c>
      <c r="J3916" t="s">
        <v>6154</v>
      </c>
      <c r="K3916">
        <v>48</v>
      </c>
      <c r="L3916">
        <v>16204631</v>
      </c>
      <c r="M3916" t="s">
        <v>2145</v>
      </c>
      <c r="N3916">
        <v>912</v>
      </c>
      <c r="O3916">
        <v>5412886.9083667286</v>
      </c>
      <c r="P3916" s="49" t="s">
        <v>33</v>
      </c>
      <c r="Q3916" s="49">
        <v>7360445</v>
      </c>
      <c r="R3916" s="49">
        <v>32.510452999999998</v>
      </c>
      <c r="S3916" s="49">
        <v>52.540310169999998</v>
      </c>
      <c r="T3916" s="49">
        <v>26.195472578768484</v>
      </c>
      <c r="U3916" s="49" t="s">
        <v>2146</v>
      </c>
      <c r="V3916" s="49">
        <v>0.40628822170719731</v>
      </c>
      <c r="W3916" s="49">
        <v>1.4636172159581</v>
      </c>
      <c r="X3916" s="49">
        <v>2.8030328200558698</v>
      </c>
      <c r="Y3916" s="49">
        <v>43.290577316265697</v>
      </c>
      <c r="Z3916" s="49">
        <v>0.42787999999999998</v>
      </c>
      <c r="AA3916" s="49">
        <v>144.40234570000001</v>
      </c>
      <c r="AB3916" s="49">
        <v>1.7927415840000001</v>
      </c>
      <c r="AC3916" s="51">
        <v>0.62276563761027282</v>
      </c>
      <c r="AD3916" s="53">
        <v>73604.45</v>
      </c>
      <c r="AE3916" s="51">
        <v>73.540212695927067</v>
      </c>
      <c r="AF3916" s="51">
        <v>194.94568901427763</v>
      </c>
      <c r="AG3916" s="51">
        <v>35.481397836277324</v>
      </c>
      <c r="AH3916" s="51">
        <v>0.12314506655429387</v>
      </c>
      <c r="AI3916" s="51">
        <v>0.18200657842543366</v>
      </c>
      <c r="AJ3916" s="51">
        <v>4.1908088602794429E-2</v>
      </c>
      <c r="AK3916" s="51">
        <v>113.76678090684885</v>
      </c>
      <c r="AL3916" s="51">
        <v>67.544677802852902</v>
      </c>
      <c r="AM3916" s="51">
        <v>159.9888840108448</v>
      </c>
    </row>
    <row r="3917" spans="1:39">
      <c r="A3917" t="s">
        <v>7977</v>
      </c>
      <c r="B3917">
        <v>8</v>
      </c>
      <c r="C3917" t="s">
        <v>7978</v>
      </c>
      <c r="D3917" t="s">
        <v>6153</v>
      </c>
      <c r="E3917" t="s">
        <v>137</v>
      </c>
      <c r="F3917" t="s">
        <v>138</v>
      </c>
      <c r="G3917" t="s">
        <v>139</v>
      </c>
      <c r="H3917" t="s">
        <v>140</v>
      </c>
      <c r="I3917" t="s">
        <v>10</v>
      </c>
      <c r="J3917" t="s">
        <v>6154</v>
      </c>
      <c r="K3917">
        <v>48</v>
      </c>
      <c r="L3917">
        <v>16204631</v>
      </c>
      <c r="M3917" t="s">
        <v>2145</v>
      </c>
      <c r="N3917">
        <v>913</v>
      </c>
      <c r="O3917">
        <v>5418828.6064000623</v>
      </c>
      <c r="P3917" s="49" t="s">
        <v>33</v>
      </c>
      <c r="Q3917" s="49">
        <v>7360445</v>
      </c>
      <c r="R3917" s="49">
        <v>32.510452999999998</v>
      </c>
      <c r="S3917" s="49">
        <v>52.540310169999998</v>
      </c>
      <c r="T3917" s="49">
        <v>26.195472578768484</v>
      </c>
      <c r="U3917" s="49" t="s">
        <v>2146</v>
      </c>
      <c r="V3917" s="49">
        <v>0.40628822170719731</v>
      </c>
      <c r="W3917" s="49">
        <v>1.4636172159581</v>
      </c>
      <c r="X3917" s="49">
        <v>2.8030328200558698</v>
      </c>
      <c r="Y3917" s="49">
        <v>43.290577316265697</v>
      </c>
      <c r="Z3917" s="49">
        <v>0.42787999999999998</v>
      </c>
      <c r="AA3917" s="49">
        <v>144.40234570000001</v>
      </c>
      <c r="AB3917" s="49">
        <v>1.7927415840000001</v>
      </c>
      <c r="AC3917" s="51">
        <v>0.62276563761027282</v>
      </c>
      <c r="AD3917" s="53">
        <v>73604.45</v>
      </c>
      <c r="AE3917" s="51">
        <v>73.620937407997246</v>
      </c>
      <c r="AF3917" s="51">
        <v>195.15967989135152</v>
      </c>
      <c r="AG3917" s="51">
        <v>35.507683957546696</v>
      </c>
      <c r="AH3917" s="51">
        <v>0.12283757900714876</v>
      </c>
      <c r="AI3917" s="51">
        <v>0.18194170013659783</v>
      </c>
      <c r="AJ3917" s="51">
        <v>4.1908088602794429E-2</v>
      </c>
      <c r="AK3917" s="51">
        <v>113.72622746017977</v>
      </c>
      <c r="AL3917" s="51">
        <v>67.520600743915097</v>
      </c>
      <c r="AM3917" s="51">
        <v>159.93185417644446</v>
      </c>
    </row>
    <row r="3918" spans="1:39">
      <c r="A3918" t="s">
        <v>7979</v>
      </c>
      <c r="B3918">
        <v>8</v>
      </c>
      <c r="C3918" t="s">
        <v>7980</v>
      </c>
      <c r="D3918" t="s">
        <v>6153</v>
      </c>
      <c r="E3918" t="s">
        <v>137</v>
      </c>
      <c r="F3918" t="s">
        <v>138</v>
      </c>
      <c r="G3918" t="s">
        <v>139</v>
      </c>
      <c r="H3918" t="s">
        <v>140</v>
      </c>
      <c r="I3918" t="s">
        <v>10</v>
      </c>
      <c r="J3918" t="s">
        <v>6154</v>
      </c>
      <c r="K3918">
        <v>48</v>
      </c>
      <c r="L3918">
        <v>16204631</v>
      </c>
      <c r="M3918" t="s">
        <v>2145</v>
      </c>
      <c r="N3918">
        <v>914</v>
      </c>
      <c r="O3918">
        <v>5424770.3044333961</v>
      </c>
      <c r="P3918" s="49" t="s">
        <v>33</v>
      </c>
      <c r="Q3918" s="49">
        <v>7360445</v>
      </c>
      <c r="R3918" s="49">
        <v>32.510452999999998</v>
      </c>
      <c r="S3918" s="49">
        <v>52.540310169999998</v>
      </c>
      <c r="T3918" s="49">
        <v>26.195472578768484</v>
      </c>
      <c r="U3918" s="49" t="s">
        <v>2146</v>
      </c>
      <c r="V3918" s="49">
        <v>0.40628822170719731</v>
      </c>
      <c r="W3918" s="49">
        <v>1.4636172159581</v>
      </c>
      <c r="X3918" s="49">
        <v>2.8030328200558698</v>
      </c>
      <c r="Y3918" s="49">
        <v>43.290577316265697</v>
      </c>
      <c r="Z3918" s="49">
        <v>0.42787999999999998</v>
      </c>
      <c r="AA3918" s="49">
        <v>144.40234570000001</v>
      </c>
      <c r="AB3918" s="49">
        <v>1.7927415840000001</v>
      </c>
      <c r="AC3918" s="51">
        <v>0.62276563761027282</v>
      </c>
      <c r="AD3918" s="53">
        <v>73604.45</v>
      </c>
      <c r="AE3918" s="51">
        <v>73.701662120067425</v>
      </c>
      <c r="AF3918" s="51">
        <v>195.37367076842537</v>
      </c>
      <c r="AG3918" s="51">
        <v>35.533904341676553</v>
      </c>
      <c r="AH3918" s="51">
        <v>0.12253038301631787</v>
      </c>
      <c r="AI3918" s="51">
        <v>0.18187662750010244</v>
      </c>
      <c r="AJ3918" s="51">
        <v>4.1908088602794429E-2</v>
      </c>
      <c r="AK3918" s="51">
        <v>113.68555253269503</v>
      </c>
      <c r="AL3918" s="51">
        <v>67.496451560386205</v>
      </c>
      <c r="AM3918" s="51">
        <v>159.87465350500386</v>
      </c>
    </row>
    <row r="3919" spans="1:39">
      <c r="A3919" t="s">
        <v>7981</v>
      </c>
      <c r="B3919">
        <v>8</v>
      </c>
      <c r="C3919" t="s">
        <v>7982</v>
      </c>
      <c r="D3919" t="s">
        <v>6153</v>
      </c>
      <c r="E3919" t="s">
        <v>137</v>
      </c>
      <c r="F3919" t="s">
        <v>138</v>
      </c>
      <c r="G3919" t="s">
        <v>139</v>
      </c>
      <c r="H3919" t="s">
        <v>140</v>
      </c>
      <c r="I3919" t="s">
        <v>10</v>
      </c>
      <c r="J3919" t="s">
        <v>6154</v>
      </c>
      <c r="K3919">
        <v>48</v>
      </c>
      <c r="L3919">
        <v>16204631</v>
      </c>
      <c r="M3919" t="s">
        <v>2145</v>
      </c>
      <c r="N3919">
        <v>915</v>
      </c>
      <c r="O3919">
        <v>5430712.0024667298</v>
      </c>
      <c r="P3919" s="49" t="s">
        <v>33</v>
      </c>
      <c r="Q3919" s="49">
        <v>7360445</v>
      </c>
      <c r="R3919" s="49">
        <v>32.510452999999998</v>
      </c>
      <c r="S3919" s="49">
        <v>52.540310169999998</v>
      </c>
      <c r="T3919" s="49">
        <v>26.195472578768484</v>
      </c>
      <c r="U3919" s="49" t="s">
        <v>2146</v>
      </c>
      <c r="V3919" s="49">
        <v>0.40628822170719731</v>
      </c>
      <c r="W3919" s="49">
        <v>1.4636172159581</v>
      </c>
      <c r="X3919" s="49">
        <v>2.8030328200558698</v>
      </c>
      <c r="Y3919" s="49">
        <v>43.290577316265697</v>
      </c>
      <c r="Z3919" s="49">
        <v>0.42787999999999998</v>
      </c>
      <c r="AA3919" s="49">
        <v>144.40234570000001</v>
      </c>
      <c r="AB3919" s="49">
        <v>1.7927415840000001</v>
      </c>
      <c r="AC3919" s="51">
        <v>0.62276563761027282</v>
      </c>
      <c r="AD3919" s="53">
        <v>73604.45</v>
      </c>
      <c r="AE3919" s="51">
        <v>73.78238683213759</v>
      </c>
      <c r="AF3919" s="51">
        <v>195.5876616454992</v>
      </c>
      <c r="AG3919" s="51">
        <v>35.560059051483719</v>
      </c>
      <c r="AH3919" s="51">
        <v>0.12222348057456059</v>
      </c>
      <c r="AI3919" s="51">
        <v>0.18181136147501981</v>
      </c>
      <c r="AJ3919" s="51">
        <v>4.1908088602794429E-2</v>
      </c>
      <c r="AK3919" s="51">
        <v>113.64475672388156</v>
      </c>
      <c r="AL3919" s="51">
        <v>67.472230608188667</v>
      </c>
      <c r="AM3919" s="51">
        <v>159.81728283957446</v>
      </c>
    </row>
    <row r="3920" spans="1:39">
      <c r="A3920" t="s">
        <v>7983</v>
      </c>
      <c r="B3920">
        <v>8</v>
      </c>
      <c r="C3920" t="s">
        <v>7984</v>
      </c>
      <c r="D3920" t="s">
        <v>6153</v>
      </c>
      <c r="E3920" t="s">
        <v>137</v>
      </c>
      <c r="F3920" t="s">
        <v>138</v>
      </c>
      <c r="G3920" t="s">
        <v>139</v>
      </c>
      <c r="H3920" t="s">
        <v>140</v>
      </c>
      <c r="I3920" t="s">
        <v>10</v>
      </c>
      <c r="J3920" t="s">
        <v>6154</v>
      </c>
      <c r="K3920">
        <v>48</v>
      </c>
      <c r="L3920">
        <v>16204631</v>
      </c>
      <c r="M3920" t="s">
        <v>2145</v>
      </c>
      <c r="N3920">
        <v>916</v>
      </c>
      <c r="O3920">
        <v>5436653.7005000636</v>
      </c>
      <c r="P3920" s="49" t="s">
        <v>33</v>
      </c>
      <c r="Q3920" s="49">
        <v>7360445</v>
      </c>
      <c r="R3920" s="49">
        <v>32.510452999999998</v>
      </c>
      <c r="S3920" s="49">
        <v>52.540310169999998</v>
      </c>
      <c r="T3920" s="49">
        <v>26.195472578768484</v>
      </c>
      <c r="U3920" s="49" t="s">
        <v>2146</v>
      </c>
      <c r="V3920" s="49">
        <v>0.40628822170719731</v>
      </c>
      <c r="W3920" s="49">
        <v>1.4636172159581</v>
      </c>
      <c r="X3920" s="49">
        <v>2.8030328200558698</v>
      </c>
      <c r="Y3920" s="49">
        <v>43.290577316265697</v>
      </c>
      <c r="Z3920" s="49">
        <v>0.42787999999999998</v>
      </c>
      <c r="AA3920" s="49">
        <v>144.40234570000001</v>
      </c>
      <c r="AB3920" s="49">
        <v>1.7927415840000001</v>
      </c>
      <c r="AC3920" s="51">
        <v>0.62276563761027282</v>
      </c>
      <c r="AD3920" s="53">
        <v>73604.45</v>
      </c>
      <c r="AE3920" s="51">
        <v>73.863111544207769</v>
      </c>
      <c r="AF3920" s="51">
        <v>195.80165252257308</v>
      </c>
      <c r="AG3920" s="51">
        <v>35.586148150208892</v>
      </c>
      <c r="AH3920" s="51">
        <v>0.12191687366263365</v>
      </c>
      <c r="AI3920" s="51">
        <v>0.18174590301839422</v>
      </c>
      <c r="AJ3920" s="51">
        <v>4.1908088602794429E-2</v>
      </c>
      <c r="AK3920" s="51">
        <v>113.60384063195868</v>
      </c>
      <c r="AL3920" s="51">
        <v>67.447938242492341</v>
      </c>
      <c r="AM3920" s="51">
        <v>159.75974302142504</v>
      </c>
    </row>
    <row r="3921" spans="1:39">
      <c r="A3921" t="s">
        <v>7985</v>
      </c>
      <c r="B3921">
        <v>8</v>
      </c>
      <c r="C3921" t="s">
        <v>7986</v>
      </c>
      <c r="D3921" t="s">
        <v>6153</v>
      </c>
      <c r="E3921" t="s">
        <v>137</v>
      </c>
      <c r="F3921" t="s">
        <v>138</v>
      </c>
      <c r="G3921" t="s">
        <v>139</v>
      </c>
      <c r="H3921" t="s">
        <v>140</v>
      </c>
      <c r="I3921" t="s">
        <v>10</v>
      </c>
      <c r="J3921" t="s">
        <v>6154</v>
      </c>
      <c r="K3921">
        <v>48</v>
      </c>
      <c r="L3921">
        <v>16204631</v>
      </c>
      <c r="M3921" t="s">
        <v>2145</v>
      </c>
      <c r="N3921">
        <v>917</v>
      </c>
      <c r="O3921">
        <v>5442595.3985333974</v>
      </c>
      <c r="P3921" s="49" t="s">
        <v>33</v>
      </c>
      <c r="Q3921" s="49">
        <v>7360445</v>
      </c>
      <c r="R3921" s="49">
        <v>32.510452999999998</v>
      </c>
      <c r="S3921" s="49">
        <v>52.540310169999998</v>
      </c>
      <c r="T3921" s="49">
        <v>26.195472578768484</v>
      </c>
      <c r="U3921" s="49" t="s">
        <v>2146</v>
      </c>
      <c r="V3921" s="49">
        <v>0.40628822170719731</v>
      </c>
      <c r="W3921" s="49">
        <v>1.4636172159581</v>
      </c>
      <c r="X3921" s="49">
        <v>2.8030328200558698</v>
      </c>
      <c r="Y3921" s="49">
        <v>43.290577316265697</v>
      </c>
      <c r="Z3921" s="49">
        <v>0.42787999999999998</v>
      </c>
      <c r="AA3921" s="49">
        <v>144.40234570000001</v>
      </c>
      <c r="AB3921" s="49">
        <v>1.7927415840000001</v>
      </c>
      <c r="AC3921" s="51">
        <v>0.62276563761027282</v>
      </c>
      <c r="AD3921" s="53">
        <v>73604.45</v>
      </c>
      <c r="AE3921" s="51">
        <v>73.943836256277947</v>
      </c>
      <c r="AF3921" s="51">
        <v>196.01564339964693</v>
      </c>
      <c r="AG3921" s="51">
        <v>35.612171701514065</v>
      </c>
      <c r="AH3921" s="51">
        <v>0.1216105642493865</v>
      </c>
      <c r="AI3921" s="51">
        <v>0.1816802530852403</v>
      </c>
      <c r="AJ3921" s="51">
        <v>4.1908088602794429E-2</v>
      </c>
      <c r="AK3921" s="51">
        <v>113.562804853877</v>
      </c>
      <c r="AL3921" s="51">
        <v>67.423574817713842</v>
      </c>
      <c r="AM3921" s="51">
        <v>159.70203489004018</v>
      </c>
    </row>
    <row r="3922" spans="1:39">
      <c r="A3922" t="s">
        <v>7987</v>
      </c>
      <c r="B3922">
        <v>8</v>
      </c>
      <c r="C3922" t="s">
        <v>7988</v>
      </c>
      <c r="D3922" t="s">
        <v>6153</v>
      </c>
      <c r="E3922" t="s">
        <v>137</v>
      </c>
      <c r="F3922" t="s">
        <v>138</v>
      </c>
      <c r="G3922" t="s">
        <v>139</v>
      </c>
      <c r="H3922" t="s">
        <v>140</v>
      </c>
      <c r="I3922" t="s">
        <v>10</v>
      </c>
      <c r="J3922" t="s">
        <v>6154</v>
      </c>
      <c r="K3922">
        <v>48</v>
      </c>
      <c r="L3922">
        <v>16204631</v>
      </c>
      <c r="M3922" t="s">
        <v>2145</v>
      </c>
      <c r="N3922">
        <v>918</v>
      </c>
      <c r="O3922">
        <v>5448537.0965667311</v>
      </c>
      <c r="P3922" s="49" t="s">
        <v>33</v>
      </c>
      <c r="Q3922" s="49">
        <v>7360445</v>
      </c>
      <c r="R3922" s="49">
        <v>32.510452999999998</v>
      </c>
      <c r="S3922" s="49">
        <v>52.540310169999998</v>
      </c>
      <c r="T3922" s="49">
        <v>26.195472578768484</v>
      </c>
      <c r="U3922" s="49" t="s">
        <v>2146</v>
      </c>
      <c r="V3922" s="49">
        <v>0.40628822170719731</v>
      </c>
      <c r="W3922" s="49">
        <v>1.4636172159581</v>
      </c>
      <c r="X3922" s="49">
        <v>2.8030328200558698</v>
      </c>
      <c r="Y3922" s="49">
        <v>43.290577316265697</v>
      </c>
      <c r="Z3922" s="49">
        <v>0.42787999999999998</v>
      </c>
      <c r="AA3922" s="49">
        <v>144.40234570000001</v>
      </c>
      <c r="AB3922" s="49">
        <v>1.7927415840000001</v>
      </c>
      <c r="AC3922" s="51">
        <v>0.62276563761027282</v>
      </c>
      <c r="AD3922" s="53">
        <v>73604.45</v>
      </c>
      <c r="AE3922" s="51">
        <v>74.024560968348126</v>
      </c>
      <c r="AF3922" s="51">
        <v>196.22963427672082</v>
      </c>
      <c r="AG3922" s="51">
        <v>35.638129769480074</v>
      </c>
      <c r="AH3922" s="51">
        <v>0.12130455429203486</v>
      </c>
      <c r="AI3922" s="51">
        <v>0.18161441262854103</v>
      </c>
      <c r="AJ3922" s="51">
        <v>4.1908088602794429E-2</v>
      </c>
      <c r="AK3922" s="51">
        <v>113.52164998531723</v>
      </c>
      <c r="AL3922" s="51">
        <v>67.399140687515811</v>
      </c>
      <c r="AM3922" s="51">
        <v>159.64415928311865</v>
      </c>
    </row>
    <row r="3923" spans="1:39">
      <c r="A3923" t="s">
        <v>7989</v>
      </c>
      <c r="B3923">
        <v>8</v>
      </c>
      <c r="C3923" t="s">
        <v>7990</v>
      </c>
      <c r="D3923" t="s">
        <v>6153</v>
      </c>
      <c r="E3923" t="s">
        <v>137</v>
      </c>
      <c r="F3923" t="s">
        <v>138</v>
      </c>
      <c r="G3923" t="s">
        <v>139</v>
      </c>
      <c r="H3923" t="s">
        <v>140</v>
      </c>
      <c r="I3923" t="s">
        <v>10</v>
      </c>
      <c r="J3923" t="s">
        <v>6154</v>
      </c>
      <c r="K3923">
        <v>48</v>
      </c>
      <c r="L3923">
        <v>16204631</v>
      </c>
      <c r="M3923" t="s">
        <v>2145</v>
      </c>
      <c r="N3923">
        <v>919</v>
      </c>
      <c r="O3923">
        <v>5454478.7946000649</v>
      </c>
      <c r="P3923" s="49" t="s">
        <v>33</v>
      </c>
      <c r="Q3923" s="49">
        <v>7360445</v>
      </c>
      <c r="R3923" s="49">
        <v>32.510452999999998</v>
      </c>
      <c r="S3923" s="49">
        <v>52.540310169999998</v>
      </c>
      <c r="T3923" s="49">
        <v>26.195472578768484</v>
      </c>
      <c r="U3923" s="49" t="s">
        <v>2146</v>
      </c>
      <c r="V3923" s="49">
        <v>0.40628822170719731</v>
      </c>
      <c r="W3923" s="49">
        <v>1.4636172159581</v>
      </c>
      <c r="X3923" s="49">
        <v>2.8030328200558698</v>
      </c>
      <c r="Y3923" s="49">
        <v>43.290577316265697</v>
      </c>
      <c r="Z3923" s="49">
        <v>0.42787999999999998</v>
      </c>
      <c r="AA3923" s="49">
        <v>144.40234570000001</v>
      </c>
      <c r="AB3923" s="49">
        <v>1.7927415840000001</v>
      </c>
      <c r="AC3923" s="51">
        <v>0.62276563761027282</v>
      </c>
      <c r="AD3923" s="53">
        <v>73604.45</v>
      </c>
      <c r="AE3923" s="51">
        <v>74.105285680418305</v>
      </c>
      <c r="AF3923" s="51">
        <v>196.44362515379467</v>
      </c>
      <c r="AG3923" s="51">
        <v>35.664022418603992</v>
      </c>
      <c r="AH3923" s="51">
        <v>0.1209988457357539</v>
      </c>
      <c r="AI3923" s="51">
        <v>0.18154838259924605</v>
      </c>
      <c r="AJ3923" s="51">
        <v>4.1908088602794429E-2</v>
      </c>
      <c r="AK3923" s="51">
        <v>113.48037662068907</v>
      </c>
      <c r="AL3923" s="51">
        <v>67.374636204806308</v>
      </c>
      <c r="AM3923" s="51">
        <v>159.58611703657186</v>
      </c>
    </row>
    <row r="3924" spans="1:39">
      <c r="A3924" t="s">
        <v>7991</v>
      </c>
      <c r="B3924">
        <v>8</v>
      </c>
      <c r="C3924" t="s">
        <v>7992</v>
      </c>
      <c r="D3924" t="s">
        <v>6153</v>
      </c>
      <c r="E3924" t="s">
        <v>137</v>
      </c>
      <c r="F3924" t="s">
        <v>138</v>
      </c>
      <c r="G3924" t="s">
        <v>139</v>
      </c>
      <c r="H3924" t="s">
        <v>140</v>
      </c>
      <c r="I3924" t="s">
        <v>10</v>
      </c>
      <c r="J3924" t="s">
        <v>6154</v>
      </c>
      <c r="K3924">
        <v>48</v>
      </c>
      <c r="L3924">
        <v>16204631</v>
      </c>
      <c r="M3924" t="s">
        <v>2145</v>
      </c>
      <c r="N3924">
        <v>920</v>
      </c>
      <c r="O3924">
        <v>5460420.4926333986</v>
      </c>
      <c r="P3924" s="49" t="s">
        <v>33</v>
      </c>
      <c r="Q3924" s="49">
        <v>7360445</v>
      </c>
      <c r="R3924" s="49">
        <v>32.510452999999998</v>
      </c>
      <c r="S3924" s="49">
        <v>52.540310169999998</v>
      </c>
      <c r="T3924" s="49">
        <v>26.195472578768484</v>
      </c>
      <c r="U3924" s="49" t="s">
        <v>2146</v>
      </c>
      <c r="V3924" s="49">
        <v>0.40628822170719731</v>
      </c>
      <c r="W3924" s="49">
        <v>1.4636172159581</v>
      </c>
      <c r="X3924" s="49">
        <v>2.8030328200558698</v>
      </c>
      <c r="Y3924" s="49">
        <v>43.290577316265697</v>
      </c>
      <c r="Z3924" s="49">
        <v>0.42787999999999998</v>
      </c>
      <c r="AA3924" s="49">
        <v>144.40234570000001</v>
      </c>
      <c r="AB3924" s="49">
        <v>1.7927415840000001</v>
      </c>
      <c r="AC3924" s="51">
        <v>0.62276563761027282</v>
      </c>
      <c r="AD3924" s="53">
        <v>73604.45</v>
      </c>
      <c r="AE3924" s="51">
        <v>74.186010392488484</v>
      </c>
      <c r="AF3924" s="51">
        <v>196.65761603086852</v>
      </c>
      <c r="AG3924" s="51">
        <v>35.689849713796633</v>
      </c>
      <c r="AH3924" s="51">
        <v>0.12069344051395121</v>
      </c>
      <c r="AI3924" s="51">
        <v>0.18148216394626968</v>
      </c>
      <c r="AJ3924" s="51">
        <v>4.1908088602794429E-2</v>
      </c>
      <c r="AK3924" s="51">
        <v>113.43898535313005</v>
      </c>
      <c r="AL3924" s="51">
        <v>67.350061721738044</v>
      </c>
      <c r="AM3924" s="51">
        <v>159.52790898452207</v>
      </c>
    </row>
    <row r="3925" spans="1:39">
      <c r="A3925" t="s">
        <v>7993</v>
      </c>
      <c r="B3925">
        <v>8</v>
      </c>
      <c r="C3925" t="s">
        <v>7994</v>
      </c>
      <c r="D3925" t="s">
        <v>6153</v>
      </c>
      <c r="E3925" t="s">
        <v>137</v>
      </c>
      <c r="F3925" t="s">
        <v>138</v>
      </c>
      <c r="G3925" t="s">
        <v>139</v>
      </c>
      <c r="H3925" t="s">
        <v>140</v>
      </c>
      <c r="I3925" t="s">
        <v>10</v>
      </c>
      <c r="J3925" t="s">
        <v>6154</v>
      </c>
      <c r="K3925">
        <v>48</v>
      </c>
      <c r="L3925">
        <v>16204631</v>
      </c>
      <c r="M3925" t="s">
        <v>2145</v>
      </c>
      <c r="N3925">
        <v>921</v>
      </c>
      <c r="O3925">
        <v>5466362.1906667324</v>
      </c>
      <c r="P3925" s="49" t="s">
        <v>33</v>
      </c>
      <c r="Q3925" s="49">
        <v>7360445</v>
      </c>
      <c r="R3925" s="49">
        <v>32.510452999999998</v>
      </c>
      <c r="S3925" s="49">
        <v>52.540310169999998</v>
      </c>
      <c r="T3925" s="49">
        <v>26.195472578768484</v>
      </c>
      <c r="U3925" s="49" t="s">
        <v>2146</v>
      </c>
      <c r="V3925" s="49">
        <v>0.40628822170719731</v>
      </c>
      <c r="W3925" s="49">
        <v>1.4636172159581</v>
      </c>
      <c r="X3925" s="49">
        <v>2.8030328200558698</v>
      </c>
      <c r="Y3925" s="49">
        <v>43.290577316265697</v>
      </c>
      <c r="Z3925" s="49">
        <v>0.42787999999999998</v>
      </c>
      <c r="AA3925" s="49">
        <v>144.40234570000001</v>
      </c>
      <c r="AB3925" s="49">
        <v>1.7927415840000001</v>
      </c>
      <c r="AC3925" s="51">
        <v>0.62276563761027282</v>
      </c>
      <c r="AD3925" s="53">
        <v>73604.45</v>
      </c>
      <c r="AE3925" s="51">
        <v>74.266735104558663</v>
      </c>
      <c r="AF3925" s="51">
        <v>196.87160690794241</v>
      </c>
      <c r="AG3925" s="51">
        <v>35.715611720380025</v>
      </c>
      <c r="AH3925" s="51">
        <v>0.12038834054826211</v>
      </c>
      <c r="AI3925" s="51">
        <v>0.18141575761648923</v>
      </c>
      <c r="AJ3925" s="51">
        <v>4.1908088602794429E-2</v>
      </c>
      <c r="AK3925" s="51">
        <v>113.3974767745044</v>
      </c>
      <c r="AL3925" s="51">
        <v>67.325417589707797</v>
      </c>
      <c r="AM3925" s="51">
        <v>159.469535959301</v>
      </c>
    </row>
    <row r="3926" spans="1:39">
      <c r="A3926" t="s">
        <v>7995</v>
      </c>
      <c r="B3926">
        <v>8</v>
      </c>
      <c r="C3926" t="s">
        <v>7996</v>
      </c>
      <c r="D3926" t="s">
        <v>6153</v>
      </c>
      <c r="E3926" t="s">
        <v>137</v>
      </c>
      <c r="F3926" t="s">
        <v>138</v>
      </c>
      <c r="G3926" t="s">
        <v>139</v>
      </c>
      <c r="H3926" t="s">
        <v>140</v>
      </c>
      <c r="I3926" t="s">
        <v>10</v>
      </c>
      <c r="J3926" t="s">
        <v>6154</v>
      </c>
      <c r="K3926">
        <v>48</v>
      </c>
      <c r="L3926">
        <v>16204631</v>
      </c>
      <c r="M3926" t="s">
        <v>2145</v>
      </c>
      <c r="N3926">
        <v>922</v>
      </c>
      <c r="O3926">
        <v>5472303.8887000661</v>
      </c>
      <c r="P3926" s="49" t="s">
        <v>33</v>
      </c>
      <c r="Q3926" s="49">
        <v>7360445</v>
      </c>
      <c r="R3926" s="49">
        <v>32.510452999999998</v>
      </c>
      <c r="S3926" s="49">
        <v>52.540310169999998</v>
      </c>
      <c r="T3926" s="49">
        <v>26.195472578768484</v>
      </c>
      <c r="U3926" s="49" t="s">
        <v>2146</v>
      </c>
      <c r="V3926" s="49">
        <v>0.40628822170719731</v>
      </c>
      <c r="W3926" s="49">
        <v>1.4636172159581</v>
      </c>
      <c r="X3926" s="49">
        <v>2.8030328200558698</v>
      </c>
      <c r="Y3926" s="49">
        <v>43.290577316265697</v>
      </c>
      <c r="Z3926" s="49">
        <v>0.42787999999999998</v>
      </c>
      <c r="AA3926" s="49">
        <v>144.40234570000001</v>
      </c>
      <c r="AB3926" s="49">
        <v>1.7927415840000001</v>
      </c>
      <c r="AC3926" s="51">
        <v>0.62276563761027282</v>
      </c>
      <c r="AD3926" s="53">
        <v>73604.45</v>
      </c>
      <c r="AE3926" s="51">
        <v>74.347459816628842</v>
      </c>
      <c r="AF3926" s="51">
        <v>197.08559778501626</v>
      </c>
      <c r="AG3926" s="51">
        <v>35.741308504084877</v>
      </c>
      <c r="AH3926" s="51">
        <v>0.120083547748549</v>
      </c>
      <c r="AI3926" s="51">
        <v>0.18134916455474337</v>
      </c>
      <c r="AJ3926" s="51">
        <v>4.1908088602794429E-2</v>
      </c>
      <c r="AK3926" s="51">
        <v>113.35585147540202</v>
      </c>
      <c r="AL3926" s="51">
        <v>67.30070415935576</v>
      </c>
      <c r="AM3926" s="51">
        <v>159.41099879144829</v>
      </c>
    </row>
    <row r="3927" spans="1:39">
      <c r="A3927" t="s">
        <v>7997</v>
      </c>
      <c r="B3927">
        <v>8</v>
      </c>
      <c r="C3927" t="s">
        <v>7998</v>
      </c>
      <c r="D3927" t="s">
        <v>6153</v>
      </c>
      <c r="E3927" t="s">
        <v>137</v>
      </c>
      <c r="F3927" t="s">
        <v>138</v>
      </c>
      <c r="G3927" t="s">
        <v>139</v>
      </c>
      <c r="H3927" t="s">
        <v>140</v>
      </c>
      <c r="I3927" t="s">
        <v>10</v>
      </c>
      <c r="J3927" t="s">
        <v>6154</v>
      </c>
      <c r="K3927">
        <v>48</v>
      </c>
      <c r="L3927">
        <v>16204631</v>
      </c>
      <c r="M3927" t="s">
        <v>2145</v>
      </c>
      <c r="N3927">
        <v>923</v>
      </c>
      <c r="O3927">
        <v>5478245.5867333999</v>
      </c>
      <c r="P3927" s="49" t="s">
        <v>33</v>
      </c>
      <c r="Q3927" s="49">
        <v>7360445</v>
      </c>
      <c r="R3927" s="49">
        <v>32.510452999999998</v>
      </c>
      <c r="S3927" s="49">
        <v>52.540310169999998</v>
      </c>
      <c r="T3927" s="49">
        <v>26.195472578768484</v>
      </c>
      <c r="U3927" s="49" t="s">
        <v>2146</v>
      </c>
      <c r="V3927" s="49">
        <v>0.40628822170719731</v>
      </c>
      <c r="W3927" s="49">
        <v>1.4636172159581</v>
      </c>
      <c r="X3927" s="49">
        <v>2.8030328200558698</v>
      </c>
      <c r="Y3927" s="49">
        <v>43.290577316265697</v>
      </c>
      <c r="Z3927" s="49">
        <v>0.42787999999999998</v>
      </c>
      <c r="AA3927" s="49">
        <v>144.40234570000001</v>
      </c>
      <c r="AB3927" s="49">
        <v>1.7927415840000001</v>
      </c>
      <c r="AC3927" s="51">
        <v>0.62276563761027282</v>
      </c>
      <c r="AD3927" s="53">
        <v>73604.45</v>
      </c>
      <c r="AE3927" s="51">
        <v>74.42818452869902</v>
      </c>
      <c r="AF3927" s="51">
        <v>197.29958866209014</v>
      </c>
      <c r="AG3927" s="51">
        <v>35.766940131048116</v>
      </c>
      <c r="AH3927" s="51">
        <v>0.1197790640130405</v>
      </c>
      <c r="AI3927" s="51">
        <v>0.18128238570383043</v>
      </c>
      <c r="AJ3927" s="51">
        <v>4.1908088602794429E-2</v>
      </c>
      <c r="AK3927" s="51">
        <v>113.31411004513753</v>
      </c>
      <c r="AL3927" s="51">
        <v>67.275921780564943</v>
      </c>
      <c r="AM3927" s="51">
        <v>159.35229830971014</v>
      </c>
    </row>
    <row r="3928" spans="1:39">
      <c r="A3928" t="s">
        <v>7999</v>
      </c>
      <c r="B3928">
        <v>8</v>
      </c>
      <c r="C3928" t="s">
        <v>8000</v>
      </c>
      <c r="D3928" t="s">
        <v>6153</v>
      </c>
      <c r="E3928" t="s">
        <v>137</v>
      </c>
      <c r="F3928" t="s">
        <v>138</v>
      </c>
      <c r="G3928" t="s">
        <v>139</v>
      </c>
      <c r="H3928" t="s">
        <v>140</v>
      </c>
      <c r="I3928" t="s">
        <v>10</v>
      </c>
      <c r="J3928" t="s">
        <v>6154</v>
      </c>
      <c r="K3928">
        <v>48</v>
      </c>
      <c r="L3928">
        <v>16204631</v>
      </c>
      <c r="M3928" t="s">
        <v>2145</v>
      </c>
      <c r="N3928">
        <v>924</v>
      </c>
      <c r="O3928">
        <v>5484187.2847667336</v>
      </c>
      <c r="P3928" s="49" t="s">
        <v>33</v>
      </c>
      <c r="Q3928" s="49">
        <v>7360445</v>
      </c>
      <c r="R3928" s="49">
        <v>32.510452999999998</v>
      </c>
      <c r="S3928" s="49">
        <v>52.540310169999998</v>
      </c>
      <c r="T3928" s="49">
        <v>26.195472578768484</v>
      </c>
      <c r="U3928" s="49" t="s">
        <v>2146</v>
      </c>
      <c r="V3928" s="49">
        <v>0.40628822170719731</v>
      </c>
      <c r="W3928" s="49">
        <v>1.4636172159581</v>
      </c>
      <c r="X3928" s="49">
        <v>2.8030328200558698</v>
      </c>
      <c r="Y3928" s="49">
        <v>43.290577316265697</v>
      </c>
      <c r="Z3928" s="49">
        <v>0.42787999999999998</v>
      </c>
      <c r="AA3928" s="49">
        <v>144.40234570000001</v>
      </c>
      <c r="AB3928" s="49">
        <v>1.7927415840000001</v>
      </c>
      <c r="AC3928" s="51">
        <v>0.62276563761027282</v>
      </c>
      <c r="AD3928" s="53">
        <v>73604.45</v>
      </c>
      <c r="AE3928" s="51">
        <v>74.508909240769185</v>
      </c>
      <c r="AF3928" s="51">
        <v>197.51357953916397</v>
      </c>
      <c r="AG3928" s="51">
        <v>35.792506667810272</v>
      </c>
      <c r="AH3928" s="51">
        <v>0.11947489122788954</v>
      </c>
      <c r="AI3928" s="51">
        <v>0.18121542200450658</v>
      </c>
      <c r="AJ3928" s="51">
        <v>4.1908088602794429E-2</v>
      </c>
      <c r="AK3928" s="51">
        <v>113.27225307174901</v>
      </c>
      <c r="AL3928" s="51">
        <v>67.25107080246049</v>
      </c>
      <c r="AM3928" s="51">
        <v>159.29343534103756</v>
      </c>
    </row>
    <row r="3929" spans="1:39">
      <c r="A3929" t="s">
        <v>8001</v>
      </c>
      <c r="B3929">
        <v>8</v>
      </c>
      <c r="C3929" t="s">
        <v>8002</v>
      </c>
      <c r="D3929" t="s">
        <v>6153</v>
      </c>
      <c r="E3929" t="s">
        <v>137</v>
      </c>
      <c r="F3929" t="s">
        <v>138</v>
      </c>
      <c r="G3929" t="s">
        <v>139</v>
      </c>
      <c r="H3929" t="s">
        <v>140</v>
      </c>
      <c r="I3929" t="s">
        <v>10</v>
      </c>
      <c r="J3929" t="s">
        <v>6154</v>
      </c>
      <c r="K3929">
        <v>48</v>
      </c>
      <c r="L3929">
        <v>16204631</v>
      </c>
      <c r="M3929" t="s">
        <v>2145</v>
      </c>
      <c r="N3929">
        <v>925</v>
      </c>
      <c r="O3929">
        <v>5490128.9828000674</v>
      </c>
      <c r="P3929" s="49" t="s">
        <v>33</v>
      </c>
      <c r="Q3929" s="49">
        <v>7360445</v>
      </c>
      <c r="R3929" s="49">
        <v>32.510452999999998</v>
      </c>
      <c r="S3929" s="49">
        <v>52.540310169999998</v>
      </c>
      <c r="T3929" s="49">
        <v>26.195472578768484</v>
      </c>
      <c r="U3929" s="49" t="s">
        <v>2146</v>
      </c>
      <c r="V3929" s="49">
        <v>0.40628822170719731</v>
      </c>
      <c r="W3929" s="49">
        <v>1.4636172159581</v>
      </c>
      <c r="X3929" s="49">
        <v>2.8030328200558698</v>
      </c>
      <c r="Y3929" s="49">
        <v>43.290577316265697</v>
      </c>
      <c r="Z3929" s="49">
        <v>0.42787999999999998</v>
      </c>
      <c r="AA3929" s="49">
        <v>144.40234570000001</v>
      </c>
      <c r="AB3929" s="49">
        <v>1.7927415840000001</v>
      </c>
      <c r="AC3929" s="51">
        <v>0.62276563761027282</v>
      </c>
      <c r="AD3929" s="53">
        <v>73604.45</v>
      </c>
      <c r="AE3929" s="51">
        <v>74.589633952839364</v>
      </c>
      <c r="AF3929" s="51">
        <v>197.72757041623782</v>
      </c>
      <c r="AG3929" s="51">
        <v>35.818008181313076</v>
      </c>
      <c r="AH3929" s="51">
        <v>0.11917103126785104</v>
      </c>
      <c r="AI3929" s="51">
        <v>0.1811482743954842</v>
      </c>
      <c r="AJ3929" s="51">
        <v>4.1908088602794429E-2</v>
      </c>
      <c r="AK3929" s="51">
        <v>113.23028114199705</v>
      </c>
      <c r="AL3929" s="51">
        <v>67.226151573409069</v>
      </c>
      <c r="AM3929" s="51">
        <v>159.23441071058505</v>
      </c>
    </row>
    <row r="3930" spans="1:39">
      <c r="A3930" t="s">
        <v>8003</v>
      </c>
      <c r="B3930">
        <v>8</v>
      </c>
      <c r="C3930" t="s">
        <v>8004</v>
      </c>
      <c r="D3930" t="s">
        <v>6153</v>
      </c>
      <c r="E3930" t="s">
        <v>137</v>
      </c>
      <c r="F3930" t="s">
        <v>138</v>
      </c>
      <c r="G3930" t="s">
        <v>139</v>
      </c>
      <c r="H3930" t="s">
        <v>140</v>
      </c>
      <c r="I3930" t="s">
        <v>10</v>
      </c>
      <c r="J3930" t="s">
        <v>6154</v>
      </c>
      <c r="K3930">
        <v>48</v>
      </c>
      <c r="L3930">
        <v>16204631</v>
      </c>
      <c r="M3930" t="s">
        <v>2145</v>
      </c>
      <c r="N3930">
        <v>926</v>
      </c>
      <c r="O3930">
        <v>5496070.6808334012</v>
      </c>
      <c r="P3930" s="49" t="s">
        <v>33</v>
      </c>
      <c r="Q3930" s="49">
        <v>7360445</v>
      </c>
      <c r="R3930" s="49">
        <v>32.510452999999998</v>
      </c>
      <c r="S3930" s="49">
        <v>52.540310169999998</v>
      </c>
      <c r="T3930" s="49">
        <v>26.195472578768484</v>
      </c>
      <c r="U3930" s="49" t="s">
        <v>2146</v>
      </c>
      <c r="V3930" s="49">
        <v>0.40628822170719731</v>
      </c>
      <c r="W3930" s="49">
        <v>1.4636172159581</v>
      </c>
      <c r="X3930" s="49">
        <v>2.8030328200558698</v>
      </c>
      <c r="Y3930" s="49">
        <v>43.290577316265697</v>
      </c>
      <c r="Z3930" s="49">
        <v>0.42787999999999998</v>
      </c>
      <c r="AA3930" s="49">
        <v>144.40234570000001</v>
      </c>
      <c r="AB3930" s="49">
        <v>1.7927415840000001</v>
      </c>
      <c r="AC3930" s="51">
        <v>0.62276563761027282</v>
      </c>
      <c r="AD3930" s="53">
        <v>73604.45</v>
      </c>
      <c r="AE3930" s="51">
        <v>74.670358664909543</v>
      </c>
      <c r="AF3930" s="51">
        <v>197.94156129331171</v>
      </c>
      <c r="AG3930" s="51">
        <v>35.843444738896899</v>
      </c>
      <c r="AH3930" s="51">
        <v>0.11886748599586941</v>
      </c>
      <c r="AI3930" s="51">
        <v>0.18108094381343057</v>
      </c>
      <c r="AJ3930" s="51">
        <v>4.1908088602794429E-2</v>
      </c>
      <c r="AK3930" s="51">
        <v>113.18819484136388</v>
      </c>
      <c r="AL3930" s="51">
        <v>67.201164441018392</v>
      </c>
      <c r="AM3930" s="51">
        <v>159.1752252417094</v>
      </c>
    </row>
    <row r="3931" spans="1:39">
      <c r="A3931" t="s">
        <v>8005</v>
      </c>
      <c r="B3931">
        <v>8</v>
      </c>
      <c r="C3931" t="s">
        <v>8006</v>
      </c>
      <c r="D3931" t="s">
        <v>6153</v>
      </c>
      <c r="E3931" t="s">
        <v>137</v>
      </c>
      <c r="F3931" t="s">
        <v>138</v>
      </c>
      <c r="G3931" t="s">
        <v>139</v>
      </c>
      <c r="H3931" t="s">
        <v>140</v>
      </c>
      <c r="I3931" t="s">
        <v>10</v>
      </c>
      <c r="J3931" t="s">
        <v>6154</v>
      </c>
      <c r="K3931">
        <v>48</v>
      </c>
      <c r="L3931">
        <v>16204631</v>
      </c>
      <c r="M3931" t="s">
        <v>2145</v>
      </c>
      <c r="N3931">
        <v>927</v>
      </c>
      <c r="O3931">
        <v>5502012.3788667349</v>
      </c>
      <c r="P3931" s="49" t="s">
        <v>33</v>
      </c>
      <c r="Q3931" s="49">
        <v>7360445</v>
      </c>
      <c r="R3931" s="49">
        <v>32.510452999999998</v>
      </c>
      <c r="S3931" s="49">
        <v>52.540310169999998</v>
      </c>
      <c r="T3931" s="49">
        <v>26.195472578768484</v>
      </c>
      <c r="U3931" s="49" t="s">
        <v>2146</v>
      </c>
      <c r="V3931" s="49">
        <v>0.40628822170719731</v>
      </c>
      <c r="W3931" s="49">
        <v>1.4636172159581</v>
      </c>
      <c r="X3931" s="49">
        <v>2.8030328200558698</v>
      </c>
      <c r="Y3931" s="49">
        <v>43.290577316265697</v>
      </c>
      <c r="Z3931" s="49">
        <v>0.42787999999999998</v>
      </c>
      <c r="AA3931" s="49">
        <v>144.40234570000001</v>
      </c>
      <c r="AB3931" s="49">
        <v>1.7927415840000001</v>
      </c>
      <c r="AC3931" s="51">
        <v>0.62276563761027282</v>
      </c>
      <c r="AD3931" s="53">
        <v>73604.45</v>
      </c>
      <c r="AE3931" s="51">
        <v>74.751083376979722</v>
      </c>
      <c r="AF3931" s="51">
        <v>198.15555217038556</v>
      </c>
      <c r="AG3931" s="51">
        <v>35.868816408298251</v>
      </c>
      <c r="AH3931" s="51">
        <v>0.1185642572631517</v>
      </c>
      <c r="AI3931" s="51">
        <v>0.1810134311929659</v>
      </c>
      <c r="AJ3931" s="51">
        <v>4.1908088602794429E-2</v>
      </c>
      <c r="AK3931" s="51">
        <v>113.14599475405221</v>
      </c>
      <c r="AL3931" s="51">
        <v>67.176109752136469</v>
      </c>
      <c r="AM3931" s="51">
        <v>159.115879755968</v>
      </c>
    </row>
    <row r="3932" spans="1:39">
      <c r="A3932" t="s">
        <v>8007</v>
      </c>
      <c r="B3932">
        <v>8</v>
      </c>
      <c r="C3932" t="s">
        <v>8008</v>
      </c>
      <c r="D3932" t="s">
        <v>6153</v>
      </c>
      <c r="E3932" t="s">
        <v>137</v>
      </c>
      <c r="F3932" t="s">
        <v>138</v>
      </c>
      <c r="G3932" t="s">
        <v>139</v>
      </c>
      <c r="H3932" t="s">
        <v>140</v>
      </c>
      <c r="I3932" t="s">
        <v>10</v>
      </c>
      <c r="J3932" t="s">
        <v>6154</v>
      </c>
      <c r="K3932">
        <v>48</v>
      </c>
      <c r="L3932">
        <v>16204631</v>
      </c>
      <c r="M3932" t="s">
        <v>2145</v>
      </c>
      <c r="N3932">
        <v>928</v>
      </c>
      <c r="O3932">
        <v>5507954.0769000687</v>
      </c>
      <c r="P3932" s="49" t="s">
        <v>33</v>
      </c>
      <c r="Q3932" s="49">
        <v>7360445</v>
      </c>
      <c r="R3932" s="49">
        <v>32.510452999999998</v>
      </c>
      <c r="S3932" s="49">
        <v>52.540310169999998</v>
      </c>
      <c r="T3932" s="49">
        <v>26.195472578768484</v>
      </c>
      <c r="U3932" s="49" t="s">
        <v>2146</v>
      </c>
      <c r="V3932" s="49">
        <v>0.40628822170719731</v>
      </c>
      <c r="W3932" s="49">
        <v>1.4636172159581</v>
      </c>
      <c r="X3932" s="49">
        <v>2.8030328200558698</v>
      </c>
      <c r="Y3932" s="49">
        <v>43.290577316265697</v>
      </c>
      <c r="Z3932" s="49">
        <v>0.42787999999999998</v>
      </c>
      <c r="AA3932" s="49">
        <v>144.40234570000001</v>
      </c>
      <c r="AB3932" s="49">
        <v>1.7927415840000001</v>
      </c>
      <c r="AC3932" s="51">
        <v>0.62276563761027282</v>
      </c>
      <c r="AD3932" s="53">
        <v>73604.45</v>
      </c>
      <c r="AE3932" s="51">
        <v>74.8318080890499</v>
      </c>
      <c r="AF3932" s="51">
        <v>198.36954304745944</v>
      </c>
      <c r="AG3932" s="51">
        <v>35.894123257647315</v>
      </c>
      <c r="AH3932" s="51">
        <v>0.1182613469093217</v>
      </c>
      <c r="AI3932" s="51">
        <v>0.18094573746666207</v>
      </c>
      <c r="AJ3932" s="51">
        <v>4.1908088602794429E-2</v>
      </c>
      <c r="AK3932" s="51">
        <v>113.10368146298438</v>
      </c>
      <c r="AL3932" s="51">
        <v>67.150987852851159</v>
      </c>
      <c r="AM3932" s="51">
        <v>159.05637507311761</v>
      </c>
    </row>
    <row r="3933" spans="1:39">
      <c r="A3933" t="s">
        <v>8009</v>
      </c>
      <c r="B3933">
        <v>8</v>
      </c>
      <c r="C3933" t="s">
        <v>8010</v>
      </c>
      <c r="D3933" t="s">
        <v>6153</v>
      </c>
      <c r="E3933" t="s">
        <v>137</v>
      </c>
      <c r="F3933" t="s">
        <v>138</v>
      </c>
      <c r="G3933" t="s">
        <v>139</v>
      </c>
      <c r="H3933" t="s">
        <v>140</v>
      </c>
      <c r="I3933" t="s">
        <v>10</v>
      </c>
      <c r="J3933" t="s">
        <v>6154</v>
      </c>
      <c r="K3933">
        <v>48</v>
      </c>
      <c r="L3933">
        <v>16204631</v>
      </c>
      <c r="M3933" t="s">
        <v>2145</v>
      </c>
      <c r="N3933">
        <v>929</v>
      </c>
      <c r="O3933">
        <v>5513895.7749334024</v>
      </c>
      <c r="P3933" s="49" t="s">
        <v>33</v>
      </c>
      <c r="Q3933" s="49">
        <v>7360445</v>
      </c>
      <c r="R3933" s="49">
        <v>32.510452999999998</v>
      </c>
      <c r="S3933" s="49">
        <v>52.540310169999998</v>
      </c>
      <c r="T3933" s="49">
        <v>26.195472578768484</v>
      </c>
      <c r="U3933" s="49" t="s">
        <v>2146</v>
      </c>
      <c r="V3933" s="49">
        <v>0.40628822170719731</v>
      </c>
      <c r="W3933" s="49">
        <v>1.4636172159581</v>
      </c>
      <c r="X3933" s="49">
        <v>2.8030328200558698</v>
      </c>
      <c r="Y3933" s="49">
        <v>43.290577316265697</v>
      </c>
      <c r="Z3933" s="49">
        <v>0.42787999999999998</v>
      </c>
      <c r="AA3933" s="49">
        <v>144.40234570000001</v>
      </c>
      <c r="AB3933" s="49">
        <v>1.7927415840000001</v>
      </c>
      <c r="AC3933" s="51">
        <v>0.62276563761027282</v>
      </c>
      <c r="AD3933" s="53">
        <v>73604.45</v>
      </c>
      <c r="AE3933" s="51">
        <v>74.912532801120079</v>
      </c>
      <c r="AF3933" s="51">
        <v>198.5835339245333</v>
      </c>
      <c r="AG3933" s="51">
        <v>35.919365355465409</v>
      </c>
      <c r="AH3933" s="51">
        <v>0.117958756762242</v>
      </c>
      <c r="AI3933" s="51">
        <v>0.18087786356504093</v>
      </c>
      <c r="AJ3933" s="51">
        <v>4.1908088602794429E-2</v>
      </c>
      <c r="AK3933" s="51">
        <v>113.06125554980132</v>
      </c>
      <c r="AL3933" s="51">
        <v>67.125799088489543</v>
      </c>
      <c r="AM3933" s="51">
        <v>158.99671201111309</v>
      </c>
    </row>
    <row r="3934" spans="1:39">
      <c r="A3934" t="s">
        <v>8011</v>
      </c>
      <c r="B3934">
        <v>8</v>
      </c>
      <c r="C3934" t="s">
        <v>8012</v>
      </c>
      <c r="D3934" t="s">
        <v>6153</v>
      </c>
      <c r="E3934" t="s">
        <v>137</v>
      </c>
      <c r="F3934" t="s">
        <v>138</v>
      </c>
      <c r="G3934" t="s">
        <v>139</v>
      </c>
      <c r="H3934" t="s">
        <v>140</v>
      </c>
      <c r="I3934" t="s">
        <v>10</v>
      </c>
      <c r="J3934" t="s">
        <v>6154</v>
      </c>
      <c r="K3934">
        <v>48</v>
      </c>
      <c r="L3934">
        <v>16204631</v>
      </c>
      <c r="M3934" t="s">
        <v>2145</v>
      </c>
      <c r="N3934">
        <v>930</v>
      </c>
      <c r="O3934">
        <v>5519837.4729667362</v>
      </c>
      <c r="P3934" s="49" t="s">
        <v>33</v>
      </c>
      <c r="Q3934" s="49">
        <v>7360445</v>
      </c>
      <c r="R3934" s="49">
        <v>32.510452999999998</v>
      </c>
      <c r="S3934" s="49">
        <v>52.540310169999998</v>
      </c>
      <c r="T3934" s="49">
        <v>26.195472578768484</v>
      </c>
      <c r="U3934" s="49" t="s">
        <v>2146</v>
      </c>
      <c r="V3934" s="49">
        <v>0.40628822170719731</v>
      </c>
      <c r="W3934" s="49">
        <v>1.4636172159581</v>
      </c>
      <c r="X3934" s="49">
        <v>2.8030328200558698</v>
      </c>
      <c r="Y3934" s="49">
        <v>43.290577316265697</v>
      </c>
      <c r="Z3934" s="49">
        <v>0.42787999999999998</v>
      </c>
      <c r="AA3934" s="49">
        <v>144.40234570000001</v>
      </c>
      <c r="AB3934" s="49">
        <v>1.7927415840000001</v>
      </c>
      <c r="AC3934" s="51">
        <v>0.62276563761027282</v>
      </c>
      <c r="AD3934" s="53">
        <v>73604.45</v>
      </c>
      <c r="AE3934" s="51">
        <v>74.993257513190258</v>
      </c>
      <c r="AF3934" s="51">
        <v>198.79752480160718</v>
      </c>
      <c r="AG3934" s="51">
        <v>35.944542770662558</v>
      </c>
      <c r="AH3934" s="51">
        <v>0.11765648863832687</v>
      </c>
      <c r="AI3934" s="51">
        <v>0.18080981041657299</v>
      </c>
      <c r="AJ3934" s="51">
        <v>4.1908088602794429E-2</v>
      </c>
      <c r="AK3934" s="51">
        <v>113.0187175948617</v>
      </c>
      <c r="AL3934" s="51">
        <v>67.100543803617413</v>
      </c>
      <c r="AM3934" s="51">
        <v>158.936891386106</v>
      </c>
    </row>
    <row r="3935" spans="1:39">
      <c r="A3935" t="s">
        <v>8013</v>
      </c>
      <c r="B3935">
        <v>8</v>
      </c>
      <c r="C3935" t="s">
        <v>8014</v>
      </c>
      <c r="D3935" t="s">
        <v>6153</v>
      </c>
      <c r="E3935" t="s">
        <v>137</v>
      </c>
      <c r="F3935" t="s">
        <v>138</v>
      </c>
      <c r="G3935" t="s">
        <v>139</v>
      </c>
      <c r="H3935" t="s">
        <v>140</v>
      </c>
      <c r="I3935" t="s">
        <v>10</v>
      </c>
      <c r="J3935" t="s">
        <v>6154</v>
      </c>
      <c r="K3935">
        <v>48</v>
      </c>
      <c r="L3935">
        <v>16204631</v>
      </c>
      <c r="M3935" t="s">
        <v>2145</v>
      </c>
      <c r="N3935">
        <v>931</v>
      </c>
      <c r="O3935">
        <v>5525779.1710000699</v>
      </c>
      <c r="P3935" s="49" t="s">
        <v>33</v>
      </c>
      <c r="Q3935" s="49">
        <v>7360445</v>
      </c>
      <c r="R3935" s="49">
        <v>32.510452999999998</v>
      </c>
      <c r="S3935" s="49">
        <v>52.540310169999998</v>
      </c>
      <c r="T3935" s="49">
        <v>26.195472578768484</v>
      </c>
      <c r="U3935" s="49" t="s">
        <v>2146</v>
      </c>
      <c r="V3935" s="49">
        <v>0.40628822170719731</v>
      </c>
      <c r="W3935" s="49">
        <v>1.4636172159581</v>
      </c>
      <c r="X3935" s="49">
        <v>2.8030328200558698</v>
      </c>
      <c r="Y3935" s="49">
        <v>43.290577316265697</v>
      </c>
      <c r="Z3935" s="49">
        <v>0.42787999999999998</v>
      </c>
      <c r="AA3935" s="49">
        <v>144.40234570000001</v>
      </c>
      <c r="AB3935" s="49">
        <v>1.7927415840000001</v>
      </c>
      <c r="AC3935" s="51">
        <v>0.62276563761027282</v>
      </c>
      <c r="AD3935" s="53">
        <v>73604.45</v>
      </c>
      <c r="AE3935" s="51">
        <v>75.073982225260437</v>
      </c>
      <c r="AF3935" s="51">
        <v>199.01151567868104</v>
      </c>
      <c r="AG3935" s="51">
        <v>35.96965557253494</v>
      </c>
      <c r="AH3935" s="51">
        <v>0.11735454434216235</v>
      </c>
      <c r="AI3935" s="51">
        <v>0.18074157894767576</v>
      </c>
      <c r="AJ3935" s="51">
        <v>4.1908088602794429E-2</v>
      </c>
      <c r="AK3935" s="51">
        <v>112.97606817724099</v>
      </c>
      <c r="AL3935" s="51">
        <v>67.075222342038671</v>
      </c>
      <c r="AM3935" s="51">
        <v>158.87691401244334</v>
      </c>
    </row>
    <row r="3936" spans="1:39">
      <c r="A3936" t="s">
        <v>8015</v>
      </c>
      <c r="B3936">
        <v>8</v>
      </c>
      <c r="C3936" t="s">
        <v>8016</v>
      </c>
      <c r="D3936" t="s">
        <v>6153</v>
      </c>
      <c r="E3936" t="s">
        <v>137</v>
      </c>
      <c r="F3936" t="s">
        <v>138</v>
      </c>
      <c r="G3936" t="s">
        <v>139</v>
      </c>
      <c r="H3936" t="s">
        <v>140</v>
      </c>
      <c r="I3936" t="s">
        <v>10</v>
      </c>
      <c r="J3936" t="s">
        <v>6154</v>
      </c>
      <c r="K3936">
        <v>48</v>
      </c>
      <c r="L3936">
        <v>16204631</v>
      </c>
      <c r="M3936" t="s">
        <v>2145</v>
      </c>
      <c r="N3936">
        <v>932</v>
      </c>
      <c r="O3936">
        <v>5531720.8690334037</v>
      </c>
      <c r="P3936" s="49" t="s">
        <v>33</v>
      </c>
      <c r="Q3936" s="49">
        <v>7360445</v>
      </c>
      <c r="R3936" s="49">
        <v>32.510452999999998</v>
      </c>
      <c r="S3936" s="49">
        <v>52.540310169999998</v>
      </c>
      <c r="T3936" s="49">
        <v>26.195472578768484</v>
      </c>
      <c r="U3936" s="49" t="s">
        <v>2146</v>
      </c>
      <c r="V3936" s="49">
        <v>0.40628822170719731</v>
      </c>
      <c r="W3936" s="49">
        <v>1.4636172159581</v>
      </c>
      <c r="X3936" s="49">
        <v>2.8030328200558698</v>
      </c>
      <c r="Y3936" s="49">
        <v>43.290577316265697</v>
      </c>
      <c r="Z3936" s="49">
        <v>0.42787999999999998</v>
      </c>
      <c r="AA3936" s="49">
        <v>144.40234570000001</v>
      </c>
      <c r="AB3936" s="49">
        <v>1.7927415840000001</v>
      </c>
      <c r="AC3936" s="51">
        <v>0.62276563761027282</v>
      </c>
      <c r="AD3936" s="53">
        <v>73604.45</v>
      </c>
      <c r="AE3936" s="51">
        <v>75.154706937330602</v>
      </c>
      <c r="AF3936" s="51">
        <v>199.22550655575486</v>
      </c>
      <c r="AG3936" s="51">
        <v>35.994703830762475</v>
      </c>
      <c r="AH3936" s="51">
        <v>0.11705292566698428</v>
      </c>
      <c r="AI3936" s="51">
        <v>0.18067317008271261</v>
      </c>
      <c r="AJ3936" s="51">
        <v>4.1908088602794429E-2</v>
      </c>
      <c r="AK3936" s="51">
        <v>112.93330787473062</v>
      </c>
      <c r="AL3936" s="51">
        <v>67.049835046794897</v>
      </c>
      <c r="AM3936" s="51">
        <v>158.81678070266636</v>
      </c>
    </row>
    <row r="3937" spans="1:39">
      <c r="A3937" t="s">
        <v>8017</v>
      </c>
      <c r="B3937">
        <v>8</v>
      </c>
      <c r="C3937" t="s">
        <v>8018</v>
      </c>
      <c r="D3937" t="s">
        <v>6153</v>
      </c>
      <c r="E3937" t="s">
        <v>137</v>
      </c>
      <c r="F3937" t="s">
        <v>138</v>
      </c>
      <c r="G3937" t="s">
        <v>139</v>
      </c>
      <c r="H3937" t="s">
        <v>140</v>
      </c>
      <c r="I3937" t="s">
        <v>10</v>
      </c>
      <c r="J3937" t="s">
        <v>6154</v>
      </c>
      <c r="K3937">
        <v>48</v>
      </c>
      <c r="L3937">
        <v>16204631</v>
      </c>
      <c r="M3937" t="s">
        <v>2145</v>
      </c>
      <c r="N3937">
        <v>933</v>
      </c>
      <c r="O3937">
        <v>5537662.5670667375</v>
      </c>
      <c r="P3937" s="49" t="s">
        <v>33</v>
      </c>
      <c r="Q3937" s="49">
        <v>7360445</v>
      </c>
      <c r="R3937" s="49">
        <v>32.510452999999998</v>
      </c>
      <c r="S3937" s="49">
        <v>52.540310169999998</v>
      </c>
      <c r="T3937" s="49">
        <v>26.195472578768484</v>
      </c>
      <c r="U3937" s="49" t="s">
        <v>2146</v>
      </c>
      <c r="V3937" s="49">
        <v>0.40628822170719731</v>
      </c>
      <c r="W3937" s="49">
        <v>1.4636172159581</v>
      </c>
      <c r="X3937" s="49">
        <v>2.8030328200558698</v>
      </c>
      <c r="Y3937" s="49">
        <v>43.290577316265697</v>
      </c>
      <c r="Z3937" s="49">
        <v>0.42787999999999998</v>
      </c>
      <c r="AA3937" s="49">
        <v>144.40234570000001</v>
      </c>
      <c r="AB3937" s="49">
        <v>1.7927415840000001</v>
      </c>
      <c r="AC3937" s="51">
        <v>0.62276563761027282</v>
      </c>
      <c r="AD3937" s="53">
        <v>73604.45</v>
      </c>
      <c r="AE3937" s="51">
        <v>75.23543164940078</v>
      </c>
      <c r="AF3937" s="51">
        <v>199.43949743282874</v>
      </c>
      <c r="AG3937" s="51">
        <v>36.019687615406312</v>
      </c>
      <c r="AH3937" s="51">
        <v>0.11675163439425895</v>
      </c>
      <c r="AI3937" s="51">
        <v>0.18060458474399108</v>
      </c>
      <c r="AJ3937" s="51">
        <v>4.1908088602794429E-2</v>
      </c>
      <c r="AK3937" s="51">
        <v>112.890437263837</v>
      </c>
      <c r="AL3937" s="51">
        <v>67.024382260164757</v>
      </c>
      <c r="AM3937" s="51">
        <v>158.75649226750929</v>
      </c>
    </row>
    <row r="3938" spans="1:39">
      <c r="A3938" t="s">
        <v>8019</v>
      </c>
      <c r="B3938">
        <v>8</v>
      </c>
      <c r="C3938" t="s">
        <v>8020</v>
      </c>
      <c r="D3938" t="s">
        <v>6153</v>
      </c>
      <c r="E3938" t="s">
        <v>137</v>
      </c>
      <c r="F3938" t="s">
        <v>138</v>
      </c>
      <c r="G3938" t="s">
        <v>139</v>
      </c>
      <c r="H3938" t="s">
        <v>140</v>
      </c>
      <c r="I3938" t="s">
        <v>10</v>
      </c>
      <c r="J3938" t="s">
        <v>6154</v>
      </c>
      <c r="K3938">
        <v>48</v>
      </c>
      <c r="L3938">
        <v>16204631</v>
      </c>
      <c r="M3938" t="s">
        <v>2145</v>
      </c>
      <c r="N3938">
        <v>934</v>
      </c>
      <c r="O3938">
        <v>5543604.2651000712</v>
      </c>
      <c r="P3938" s="49" t="s">
        <v>33</v>
      </c>
      <c r="Q3938" s="49">
        <v>7360445</v>
      </c>
      <c r="R3938" s="49">
        <v>32.510452999999998</v>
      </c>
      <c r="S3938" s="49">
        <v>52.540310169999998</v>
      </c>
      <c r="T3938" s="49">
        <v>26.195472578768484</v>
      </c>
      <c r="U3938" s="49" t="s">
        <v>2146</v>
      </c>
      <c r="V3938" s="49">
        <v>0.40628822170719731</v>
      </c>
      <c r="W3938" s="49">
        <v>1.4636172159581</v>
      </c>
      <c r="X3938" s="49">
        <v>2.8030328200558698</v>
      </c>
      <c r="Y3938" s="49">
        <v>43.290577316265697</v>
      </c>
      <c r="Z3938" s="49">
        <v>0.42787999999999998</v>
      </c>
      <c r="AA3938" s="49">
        <v>144.40234570000001</v>
      </c>
      <c r="AB3938" s="49">
        <v>1.7927415840000001</v>
      </c>
      <c r="AC3938" s="51">
        <v>0.62276563761027282</v>
      </c>
      <c r="AD3938" s="53">
        <v>73604.45</v>
      </c>
      <c r="AE3938" s="51">
        <v>75.316156361470959</v>
      </c>
      <c r="AF3938" s="51">
        <v>199.6534883099026</v>
      </c>
      <c r="AG3938" s="51">
        <v>36.044606996906339</v>
      </c>
      <c r="AH3938" s="51">
        <v>0.11645067229397087</v>
      </c>
      <c r="AI3938" s="51">
        <v>0.1805358238517617</v>
      </c>
      <c r="AJ3938" s="51">
        <v>4.1908088602794429E-2</v>
      </c>
      <c r="AK3938" s="51">
        <v>112.8474569197808</v>
      </c>
      <c r="AL3938" s="51">
        <v>66.998864323663497</v>
      </c>
      <c r="AM3938" s="51">
        <v>158.69604951589812</v>
      </c>
    </row>
    <row r="3939" spans="1:39">
      <c r="A3939" t="s">
        <v>8021</v>
      </c>
      <c r="B3939">
        <v>8</v>
      </c>
      <c r="C3939" t="s">
        <v>8022</v>
      </c>
      <c r="D3939" t="s">
        <v>6153</v>
      </c>
      <c r="E3939" t="s">
        <v>137</v>
      </c>
      <c r="F3939" t="s">
        <v>138</v>
      </c>
      <c r="G3939" t="s">
        <v>139</v>
      </c>
      <c r="H3939" t="s">
        <v>140</v>
      </c>
      <c r="I3939" t="s">
        <v>10</v>
      </c>
      <c r="J3939" t="s">
        <v>6154</v>
      </c>
      <c r="K3939">
        <v>48</v>
      </c>
      <c r="L3939">
        <v>16204631</v>
      </c>
      <c r="M3939" t="s">
        <v>2145</v>
      </c>
      <c r="N3939">
        <v>935</v>
      </c>
      <c r="O3939">
        <v>5549545.963133405</v>
      </c>
      <c r="P3939" s="49" t="s">
        <v>33</v>
      </c>
      <c r="Q3939" s="49">
        <v>7360445</v>
      </c>
      <c r="R3939" s="49">
        <v>32.510452999999998</v>
      </c>
      <c r="S3939" s="49">
        <v>52.540310169999998</v>
      </c>
      <c r="T3939" s="49">
        <v>26.195472578768484</v>
      </c>
      <c r="U3939" s="49" t="s">
        <v>2146</v>
      </c>
      <c r="V3939" s="49">
        <v>0.40628822170719731</v>
      </c>
      <c r="W3939" s="49">
        <v>1.4636172159581</v>
      </c>
      <c r="X3939" s="49">
        <v>2.8030328200558698</v>
      </c>
      <c r="Y3939" s="49">
        <v>43.290577316265697</v>
      </c>
      <c r="Z3939" s="49">
        <v>0.42787999999999998</v>
      </c>
      <c r="AA3939" s="49">
        <v>144.40234570000001</v>
      </c>
      <c r="AB3939" s="49">
        <v>1.7927415840000001</v>
      </c>
      <c r="AC3939" s="51">
        <v>0.62276563761027282</v>
      </c>
      <c r="AD3939" s="53">
        <v>73604.45</v>
      </c>
      <c r="AE3939" s="51">
        <v>75.396881073541138</v>
      </c>
      <c r="AF3939" s="51">
        <v>199.86747918697648</v>
      </c>
      <c r="AG3939" s="51">
        <v>36.069462046078762</v>
      </c>
      <c r="AH3939" s="51">
        <v>0.11615004112461116</v>
      </c>
      <c r="AI3939" s="51">
        <v>0.18046688832421656</v>
      </c>
      <c r="AJ3939" s="51">
        <v>4.1908088602794429E-2</v>
      </c>
      <c r="AK3939" s="51">
        <v>112.80436741649595</v>
      </c>
      <c r="AL3939" s="51">
        <v>66.973281578042503</v>
      </c>
      <c r="AM3939" s="51">
        <v>158.63545325494943</v>
      </c>
    </row>
    <row r="3940" spans="1:39">
      <c r="A3940" t="s">
        <v>8023</v>
      </c>
      <c r="B3940">
        <v>8</v>
      </c>
      <c r="C3940" t="s">
        <v>8024</v>
      </c>
      <c r="D3940" t="s">
        <v>6153</v>
      </c>
      <c r="E3940" t="s">
        <v>137</v>
      </c>
      <c r="F3940" t="s">
        <v>138</v>
      </c>
      <c r="G3940" t="s">
        <v>139</v>
      </c>
      <c r="H3940" t="s">
        <v>140</v>
      </c>
      <c r="I3940" t="s">
        <v>10</v>
      </c>
      <c r="J3940" t="s">
        <v>6154</v>
      </c>
      <c r="K3940">
        <v>48</v>
      </c>
      <c r="L3940">
        <v>16204631</v>
      </c>
      <c r="M3940" t="s">
        <v>2145</v>
      </c>
      <c r="N3940">
        <v>936</v>
      </c>
      <c r="O3940">
        <v>5555487.6611667387</v>
      </c>
      <c r="P3940" s="49" t="s">
        <v>33</v>
      </c>
      <c r="Q3940" s="49">
        <v>7360445</v>
      </c>
      <c r="R3940" s="49">
        <v>32.510452999999998</v>
      </c>
      <c r="S3940" s="49">
        <v>52.540310169999998</v>
      </c>
      <c r="T3940" s="49">
        <v>26.195472578768484</v>
      </c>
      <c r="U3940" s="49" t="s">
        <v>2146</v>
      </c>
      <c r="V3940" s="49">
        <v>0.40628822170719731</v>
      </c>
      <c r="W3940" s="49">
        <v>1.4636172159581</v>
      </c>
      <c r="X3940" s="49">
        <v>2.8030328200558698</v>
      </c>
      <c r="Y3940" s="49">
        <v>43.290577316265697</v>
      </c>
      <c r="Z3940" s="49">
        <v>0.42787999999999998</v>
      </c>
      <c r="AA3940" s="49">
        <v>144.40234570000001</v>
      </c>
      <c r="AB3940" s="49">
        <v>1.7927415840000001</v>
      </c>
      <c r="AC3940" s="51">
        <v>0.62276563761027282</v>
      </c>
      <c r="AD3940" s="53">
        <v>73604.45</v>
      </c>
      <c r="AE3940" s="51">
        <v>75.477605785611317</v>
      </c>
      <c r="AF3940" s="51">
        <v>200.08147006405034</v>
      </c>
      <c r="AG3940" s="51">
        <v>36.094252834113597</v>
      </c>
      <c r="AH3940" s="51">
        <v>0.1158497426330891</v>
      </c>
      <c r="AI3940" s="51">
        <v>0.18039777907748808</v>
      </c>
      <c r="AJ3940" s="51">
        <v>4.1908088602794429E-2</v>
      </c>
      <c r="AK3940" s="51">
        <v>112.76116932662902</v>
      </c>
      <c r="AL3940" s="51">
        <v>66.947634363288742</v>
      </c>
      <c r="AM3940" s="51">
        <v>158.5747042899693</v>
      </c>
    </row>
    <row r="3941" spans="1:39">
      <c r="A3941" t="s">
        <v>8025</v>
      </c>
      <c r="B3941">
        <v>8</v>
      </c>
      <c r="C3941" t="s">
        <v>8026</v>
      </c>
      <c r="D3941" t="s">
        <v>6153</v>
      </c>
      <c r="E3941" t="s">
        <v>137</v>
      </c>
      <c r="F3941" t="s">
        <v>138</v>
      </c>
      <c r="G3941" t="s">
        <v>139</v>
      </c>
      <c r="H3941" t="s">
        <v>140</v>
      </c>
      <c r="I3941" t="s">
        <v>10</v>
      </c>
      <c r="J3941" t="s">
        <v>6154</v>
      </c>
      <c r="K3941">
        <v>48</v>
      </c>
      <c r="L3941">
        <v>16204631</v>
      </c>
      <c r="M3941" t="s">
        <v>2145</v>
      </c>
      <c r="N3941">
        <v>937</v>
      </c>
      <c r="O3941">
        <v>5561429.3592000725</v>
      </c>
      <c r="P3941" s="49" t="s">
        <v>33</v>
      </c>
      <c r="Q3941" s="49">
        <v>7360445</v>
      </c>
      <c r="R3941" s="49">
        <v>32.510452999999998</v>
      </c>
      <c r="S3941" s="49">
        <v>52.540310169999998</v>
      </c>
      <c r="T3941" s="49">
        <v>26.195472578768484</v>
      </c>
      <c r="U3941" s="49" t="s">
        <v>2146</v>
      </c>
      <c r="V3941" s="49">
        <v>0.40628822170719731</v>
      </c>
      <c r="W3941" s="49">
        <v>1.4636172159581</v>
      </c>
      <c r="X3941" s="49">
        <v>2.8030328200558698</v>
      </c>
      <c r="Y3941" s="49">
        <v>43.290577316265697</v>
      </c>
      <c r="Z3941" s="49">
        <v>0.42787999999999998</v>
      </c>
      <c r="AA3941" s="49">
        <v>144.40234570000001</v>
      </c>
      <c r="AB3941" s="49">
        <v>1.7927415840000001</v>
      </c>
      <c r="AC3941" s="51">
        <v>0.62276563761027282</v>
      </c>
      <c r="AD3941" s="53">
        <v>73604.45</v>
      </c>
      <c r="AE3941" s="51">
        <v>75.558330497681496</v>
      </c>
      <c r="AF3941" s="51">
        <v>200.29546094112422</v>
      </c>
      <c r="AG3941" s="51">
        <v>36.118979432572274</v>
      </c>
      <c r="AH3941" s="51">
        <v>0.1155497785550007</v>
      </c>
      <c r="AI3941" s="51">
        <v>0.18032849702564779</v>
      </c>
      <c r="AJ3941" s="51">
        <v>4.1908088602794429E-2</v>
      </c>
      <c r="AK3941" s="51">
        <v>112.71786322153831</v>
      </c>
      <c r="AL3941" s="51">
        <v>66.921923018624412</v>
      </c>
      <c r="AM3941" s="51">
        <v>158.51380342445222</v>
      </c>
    </row>
    <row r="3942" spans="1:39">
      <c r="A3942" t="s">
        <v>8027</v>
      </c>
      <c r="B3942">
        <v>8</v>
      </c>
      <c r="C3942" t="s">
        <v>8028</v>
      </c>
      <c r="D3942" t="s">
        <v>6153</v>
      </c>
      <c r="E3942" t="s">
        <v>137</v>
      </c>
      <c r="F3942" t="s">
        <v>138</v>
      </c>
      <c r="G3942" t="s">
        <v>139</v>
      </c>
      <c r="H3942" t="s">
        <v>140</v>
      </c>
      <c r="I3942" t="s">
        <v>10</v>
      </c>
      <c r="J3942" t="s">
        <v>6154</v>
      </c>
      <c r="K3942">
        <v>48</v>
      </c>
      <c r="L3942">
        <v>16204631</v>
      </c>
      <c r="M3942" t="s">
        <v>2145</v>
      </c>
      <c r="N3942">
        <v>938</v>
      </c>
      <c r="O3942">
        <v>5567371.0572334062</v>
      </c>
      <c r="P3942" s="49" t="s">
        <v>33</v>
      </c>
      <c r="Q3942" s="49">
        <v>7360445</v>
      </c>
      <c r="R3942" s="49">
        <v>32.510452999999998</v>
      </c>
      <c r="S3942" s="49">
        <v>52.540310169999998</v>
      </c>
      <c r="T3942" s="49">
        <v>26.195472578768484</v>
      </c>
      <c r="U3942" s="49" t="s">
        <v>2146</v>
      </c>
      <c r="V3942" s="49">
        <v>0.40628822170719731</v>
      </c>
      <c r="W3942" s="49">
        <v>1.4636172159581</v>
      </c>
      <c r="X3942" s="49">
        <v>2.8030328200558698</v>
      </c>
      <c r="Y3942" s="49">
        <v>43.290577316265697</v>
      </c>
      <c r="Z3942" s="49">
        <v>0.42787999999999998</v>
      </c>
      <c r="AA3942" s="49">
        <v>144.40234570000001</v>
      </c>
      <c r="AB3942" s="49">
        <v>1.7927415840000001</v>
      </c>
      <c r="AC3942" s="51">
        <v>0.62276563761027282</v>
      </c>
      <c r="AD3942" s="53">
        <v>73604.45</v>
      </c>
      <c r="AE3942" s="51">
        <v>75.639055209751675</v>
      </c>
      <c r="AF3942" s="51">
        <v>200.50945181819807</v>
      </c>
      <c r="AG3942" s="51">
        <v>36.143641913385089</v>
      </c>
      <c r="AH3942" s="51">
        <v>0.1152501506141447</v>
      </c>
      <c r="AI3942" s="51">
        <v>0.18025904308070489</v>
      </c>
      <c r="AJ3942" s="51">
        <v>4.1908088602794429E-2</v>
      </c>
      <c r="AK3942" s="51">
        <v>112.67444967129308</v>
      </c>
      <c r="AL3942" s="51">
        <v>66.896147882506312</v>
      </c>
      <c r="AM3942" s="51">
        <v>158.45275146007987</v>
      </c>
    </row>
    <row r="3943" spans="1:39">
      <c r="A3943" t="s">
        <v>8029</v>
      </c>
      <c r="B3943">
        <v>8</v>
      </c>
      <c r="C3943" t="s">
        <v>8030</v>
      </c>
      <c r="D3943" t="s">
        <v>6153</v>
      </c>
      <c r="E3943" t="s">
        <v>137</v>
      </c>
      <c r="F3943" t="s">
        <v>138</v>
      </c>
      <c r="G3943" t="s">
        <v>139</v>
      </c>
      <c r="H3943" t="s">
        <v>140</v>
      </c>
      <c r="I3943" t="s">
        <v>10</v>
      </c>
      <c r="J3943" t="s">
        <v>6154</v>
      </c>
      <c r="K3943">
        <v>48</v>
      </c>
      <c r="L3943">
        <v>16204631</v>
      </c>
      <c r="M3943" t="s">
        <v>2145</v>
      </c>
      <c r="N3943">
        <v>939</v>
      </c>
      <c r="O3943">
        <v>5573312.75526674</v>
      </c>
      <c r="P3943" s="49" t="s">
        <v>33</v>
      </c>
      <c r="Q3943" s="49">
        <v>7360445</v>
      </c>
      <c r="R3943" s="49">
        <v>32.510452999999998</v>
      </c>
      <c r="S3943" s="49">
        <v>52.540310169999998</v>
      </c>
      <c r="T3943" s="49">
        <v>26.195472578768484</v>
      </c>
      <c r="U3943" s="49" t="s">
        <v>2146</v>
      </c>
      <c r="V3943" s="49">
        <v>0.40628822170719731</v>
      </c>
      <c r="W3943" s="49">
        <v>1.4636172159581</v>
      </c>
      <c r="X3943" s="49">
        <v>2.8030328200558698</v>
      </c>
      <c r="Y3943" s="49">
        <v>43.290577316265697</v>
      </c>
      <c r="Z3943" s="49">
        <v>0.42787999999999998</v>
      </c>
      <c r="AA3943" s="49">
        <v>144.40234570000001</v>
      </c>
      <c r="AB3943" s="49">
        <v>1.7927415840000001</v>
      </c>
      <c r="AC3943" s="51">
        <v>0.62276563761027282</v>
      </c>
      <c r="AD3943" s="53">
        <v>73604.45</v>
      </c>
      <c r="AE3943" s="51">
        <v>75.719779921821853</v>
      </c>
      <c r="AF3943" s="51">
        <v>200.72344269527193</v>
      </c>
      <c r="AG3943" s="51">
        <v>36.168240348848833</v>
      </c>
      <c r="AH3943" s="51">
        <v>0.11495086052315527</v>
      </c>
      <c r="AI3943" s="51">
        <v>0.18018941815260517</v>
      </c>
      <c r="AJ3943" s="51">
        <v>4.1908088602794429E-2</v>
      </c>
      <c r="AK3943" s="51">
        <v>112.63092924467277</v>
      </c>
      <c r="AL3943" s="51">
        <v>66.870309292625507</v>
      </c>
      <c r="AM3943" s="51">
        <v>158.39154919672006</v>
      </c>
    </row>
    <row r="3944" spans="1:39">
      <c r="A3944" t="s">
        <v>8031</v>
      </c>
      <c r="B3944">
        <v>8</v>
      </c>
      <c r="C3944" t="s">
        <v>8032</v>
      </c>
      <c r="D3944" t="s">
        <v>6153</v>
      </c>
      <c r="E3944" t="s">
        <v>137</v>
      </c>
      <c r="F3944" t="s">
        <v>138</v>
      </c>
      <c r="G3944" t="s">
        <v>139</v>
      </c>
      <c r="H3944" t="s">
        <v>140</v>
      </c>
      <c r="I3944" t="s">
        <v>10</v>
      </c>
      <c r="J3944" t="s">
        <v>6154</v>
      </c>
      <c r="K3944">
        <v>48</v>
      </c>
      <c r="L3944">
        <v>16204631</v>
      </c>
      <c r="M3944" t="s">
        <v>2145</v>
      </c>
      <c r="N3944">
        <v>940</v>
      </c>
      <c r="O3944">
        <v>5579254.4533000737</v>
      </c>
      <c r="P3944" s="49" t="s">
        <v>33</v>
      </c>
      <c r="Q3944" s="49">
        <v>7360445</v>
      </c>
      <c r="R3944" s="49">
        <v>32.510452999999998</v>
      </c>
      <c r="S3944" s="49">
        <v>52.540310169999998</v>
      </c>
      <c r="T3944" s="49">
        <v>26.195472578768484</v>
      </c>
      <c r="U3944" s="49" t="s">
        <v>2146</v>
      </c>
      <c r="V3944" s="49">
        <v>0.40628822170719731</v>
      </c>
      <c r="W3944" s="49">
        <v>1.4636172159581</v>
      </c>
      <c r="X3944" s="49">
        <v>2.8030328200558698</v>
      </c>
      <c r="Y3944" s="49">
        <v>43.290577316265697</v>
      </c>
      <c r="Z3944" s="49">
        <v>0.42787999999999998</v>
      </c>
      <c r="AA3944" s="49">
        <v>144.40234570000001</v>
      </c>
      <c r="AB3944" s="49">
        <v>1.7927415840000001</v>
      </c>
      <c r="AC3944" s="51">
        <v>0.62276563761027282</v>
      </c>
      <c r="AD3944" s="53">
        <v>73604.45</v>
      </c>
      <c r="AE3944" s="51">
        <v>75.800504633892032</v>
      </c>
      <c r="AF3944" s="51">
        <v>200.93743357234581</v>
      </c>
      <c r="AG3944" s="51">
        <v>36.192774811624339</v>
      </c>
      <c r="AH3944" s="51">
        <v>0.11465190998322407</v>
      </c>
      <c r="AI3944" s="51">
        <v>0.18011962314922988</v>
      </c>
      <c r="AJ3944" s="51">
        <v>4.1908088602794429E-2</v>
      </c>
      <c r="AK3944" s="51">
        <v>112.58730250916639</v>
      </c>
      <c r="AL3944" s="51">
        <v>66.844407585906907</v>
      </c>
      <c r="AM3944" s="51">
        <v>158.3301974324259</v>
      </c>
    </row>
    <row r="3945" spans="1:39">
      <c r="A3945" t="s">
        <v>8033</v>
      </c>
      <c r="B3945">
        <v>8</v>
      </c>
      <c r="C3945" t="s">
        <v>8034</v>
      </c>
      <c r="D3945" t="s">
        <v>6153</v>
      </c>
      <c r="E3945" t="s">
        <v>137</v>
      </c>
      <c r="F3945" t="s">
        <v>138</v>
      </c>
      <c r="G3945" t="s">
        <v>139</v>
      </c>
      <c r="H3945" t="s">
        <v>140</v>
      </c>
      <c r="I3945" t="s">
        <v>10</v>
      </c>
      <c r="J3945" t="s">
        <v>6154</v>
      </c>
      <c r="K3945">
        <v>48</v>
      </c>
      <c r="L3945">
        <v>16204631</v>
      </c>
      <c r="M3945" t="s">
        <v>2145</v>
      </c>
      <c r="N3945">
        <v>941</v>
      </c>
      <c r="O3945">
        <v>5585196.1513334075</v>
      </c>
      <c r="P3945" s="49" t="s">
        <v>33</v>
      </c>
      <c r="Q3945" s="49">
        <v>7360445</v>
      </c>
      <c r="R3945" s="49">
        <v>32.510452999999998</v>
      </c>
      <c r="S3945" s="49">
        <v>52.540310169999998</v>
      </c>
      <c r="T3945" s="49">
        <v>26.195472578768484</v>
      </c>
      <c r="U3945" s="49" t="s">
        <v>2146</v>
      </c>
      <c r="V3945" s="49">
        <v>0.40628822170719731</v>
      </c>
      <c r="W3945" s="49">
        <v>1.4636172159581</v>
      </c>
      <c r="X3945" s="49">
        <v>2.8030328200558698</v>
      </c>
      <c r="Y3945" s="49">
        <v>43.290577316265697</v>
      </c>
      <c r="Z3945" s="49">
        <v>0.42787999999999998</v>
      </c>
      <c r="AA3945" s="49">
        <v>144.40234570000001</v>
      </c>
      <c r="AB3945" s="49">
        <v>1.7927415840000001</v>
      </c>
      <c r="AC3945" s="51">
        <v>0.62276563761027282</v>
      </c>
      <c r="AD3945" s="53">
        <v>73604.45</v>
      </c>
      <c r="AE3945" s="51">
        <v>75.881229345962197</v>
      </c>
      <c r="AF3945" s="51">
        <v>201.15142444941964</v>
      </c>
      <c r="AG3945" s="51">
        <v>36.217245374733984</v>
      </c>
      <c r="AH3945" s="51">
        <v>0.11435330068394874</v>
      </c>
      <c r="AI3945" s="51">
        <v>0.18004965897639449</v>
      </c>
      <c r="AJ3945" s="51">
        <v>4.1908088602794429E-2</v>
      </c>
      <c r="AK3945" s="51">
        <v>112.54357003097164</v>
      </c>
      <c r="AL3945" s="51">
        <v>66.818443098508737</v>
      </c>
      <c r="AM3945" s="51">
        <v>158.26869696343454</v>
      </c>
    </row>
    <row r="3946" spans="1:39">
      <c r="A3946" t="s">
        <v>8035</v>
      </c>
      <c r="B3946">
        <v>8</v>
      </c>
      <c r="C3946" t="s">
        <v>8036</v>
      </c>
      <c r="D3946" t="s">
        <v>6153</v>
      </c>
      <c r="E3946" t="s">
        <v>137</v>
      </c>
      <c r="F3946" t="s">
        <v>138</v>
      </c>
      <c r="G3946" t="s">
        <v>139</v>
      </c>
      <c r="H3946" t="s">
        <v>140</v>
      </c>
      <c r="I3946" t="s">
        <v>10</v>
      </c>
      <c r="J3946" t="s">
        <v>6154</v>
      </c>
      <c r="K3946">
        <v>48</v>
      </c>
      <c r="L3946">
        <v>16204631</v>
      </c>
      <c r="M3946" t="s">
        <v>2145</v>
      </c>
      <c r="N3946">
        <v>942</v>
      </c>
      <c r="O3946">
        <v>5591137.8493667413</v>
      </c>
      <c r="P3946" s="49" t="s">
        <v>33</v>
      </c>
      <c r="Q3946" s="49">
        <v>7360445</v>
      </c>
      <c r="R3946" s="49">
        <v>32.510452999999998</v>
      </c>
      <c r="S3946" s="49">
        <v>52.540310169999998</v>
      </c>
      <c r="T3946" s="49">
        <v>26.195472578768484</v>
      </c>
      <c r="U3946" s="49" t="s">
        <v>2146</v>
      </c>
      <c r="V3946" s="49">
        <v>0.40628822170719731</v>
      </c>
      <c r="W3946" s="49">
        <v>1.4636172159581</v>
      </c>
      <c r="X3946" s="49">
        <v>2.8030328200558698</v>
      </c>
      <c r="Y3946" s="49">
        <v>43.290577316265697</v>
      </c>
      <c r="Z3946" s="49">
        <v>0.42787999999999998</v>
      </c>
      <c r="AA3946" s="49">
        <v>144.40234570000001</v>
      </c>
      <c r="AB3946" s="49">
        <v>1.7927415840000001</v>
      </c>
      <c r="AC3946" s="51">
        <v>0.62276563761027282</v>
      </c>
      <c r="AD3946" s="53">
        <v>73604.45</v>
      </c>
      <c r="AE3946" s="51">
        <v>75.961954058032376</v>
      </c>
      <c r="AF3946" s="51">
        <v>201.36541532649352</v>
      </c>
      <c r="AG3946" s="51">
        <v>36.241652111559311</v>
      </c>
      <c r="AH3946" s="51">
        <v>0.11405503430363624</v>
      </c>
      <c r="AI3946" s="51">
        <v>0.17997952653784743</v>
      </c>
      <c r="AJ3946" s="51">
        <v>4.1908088602794429E-2</v>
      </c>
      <c r="AK3946" s="51">
        <v>112.49973237499418</v>
      </c>
      <c r="AL3946" s="51">
        <v>66.792416165822189</v>
      </c>
      <c r="AM3946" s="51">
        <v>158.20704858416619</v>
      </c>
    </row>
    <row r="3947" spans="1:39">
      <c r="A3947" t="s">
        <v>8037</v>
      </c>
      <c r="B3947">
        <v>8</v>
      </c>
      <c r="C3947" t="s">
        <v>8038</v>
      </c>
      <c r="D3947" t="s">
        <v>6153</v>
      </c>
      <c r="E3947" t="s">
        <v>137</v>
      </c>
      <c r="F3947" t="s">
        <v>138</v>
      </c>
      <c r="G3947" t="s">
        <v>139</v>
      </c>
      <c r="H3947" t="s">
        <v>140</v>
      </c>
      <c r="I3947" t="s">
        <v>10</v>
      </c>
      <c r="J3947" t="s">
        <v>6154</v>
      </c>
      <c r="K3947">
        <v>48</v>
      </c>
      <c r="L3947">
        <v>16204631</v>
      </c>
      <c r="M3947" t="s">
        <v>2145</v>
      </c>
      <c r="N3947">
        <v>943</v>
      </c>
      <c r="O3947">
        <v>5597079.547400075</v>
      </c>
      <c r="P3947" s="49" t="s">
        <v>33</v>
      </c>
      <c r="Q3947" s="49">
        <v>7360445</v>
      </c>
      <c r="R3947" s="49">
        <v>32.510452999999998</v>
      </c>
      <c r="S3947" s="49">
        <v>52.540310169999998</v>
      </c>
      <c r="T3947" s="49">
        <v>26.195472578768484</v>
      </c>
      <c r="U3947" s="49" t="s">
        <v>2146</v>
      </c>
      <c r="V3947" s="49">
        <v>0.40628822170719731</v>
      </c>
      <c r="W3947" s="49">
        <v>1.4636172159581</v>
      </c>
      <c r="X3947" s="49">
        <v>2.8030328200558698</v>
      </c>
      <c r="Y3947" s="49">
        <v>43.290577316265697</v>
      </c>
      <c r="Z3947" s="49">
        <v>0.42787999999999998</v>
      </c>
      <c r="AA3947" s="49">
        <v>144.40234570000001</v>
      </c>
      <c r="AB3947" s="49">
        <v>1.7927415840000001</v>
      </c>
      <c r="AC3947" s="51">
        <v>0.62276563761027282</v>
      </c>
      <c r="AD3947" s="53">
        <v>73604.45</v>
      </c>
      <c r="AE3947" s="51">
        <v>76.042678770102555</v>
      </c>
      <c r="AF3947" s="51">
        <v>201.57940620356737</v>
      </c>
      <c r="AG3947" s="51">
        <v>36.265995095838562</v>
      </c>
      <c r="AH3947" s="51">
        <v>0.11375711250928422</v>
      </c>
      <c r="AI3947" s="51">
        <v>0.17990922673526935</v>
      </c>
      <c r="AJ3947" s="51">
        <v>4.1908088602794429E-2</v>
      </c>
      <c r="AK3947" s="51">
        <v>112.45579010484721</v>
      </c>
      <c r="AL3947" s="51">
        <v>66.766327122471012</v>
      </c>
      <c r="AM3947" s="51">
        <v>158.14525308722344</v>
      </c>
    </row>
    <row r="3948" spans="1:39">
      <c r="A3948" t="s">
        <v>8039</v>
      </c>
      <c r="B3948">
        <v>8</v>
      </c>
      <c r="C3948" t="s">
        <v>8040</v>
      </c>
      <c r="D3948" t="s">
        <v>6153</v>
      </c>
      <c r="E3948" t="s">
        <v>137</v>
      </c>
      <c r="F3948" t="s">
        <v>138</v>
      </c>
      <c r="G3948" t="s">
        <v>139</v>
      </c>
      <c r="H3948" t="s">
        <v>140</v>
      </c>
      <c r="I3948" t="s">
        <v>10</v>
      </c>
      <c r="J3948" t="s">
        <v>6154</v>
      </c>
      <c r="K3948">
        <v>48</v>
      </c>
      <c r="L3948">
        <v>16204631</v>
      </c>
      <c r="M3948" t="s">
        <v>2145</v>
      </c>
      <c r="N3948">
        <v>944</v>
      </c>
      <c r="O3948">
        <v>5603021.2454334088</v>
      </c>
      <c r="P3948" s="49" t="s">
        <v>33</v>
      </c>
      <c r="Q3948" s="49">
        <v>7360445</v>
      </c>
      <c r="R3948" s="49">
        <v>32.510452999999998</v>
      </c>
      <c r="S3948" s="49">
        <v>52.540310169999998</v>
      </c>
      <c r="T3948" s="49">
        <v>26.195472578768484</v>
      </c>
      <c r="U3948" s="49" t="s">
        <v>2146</v>
      </c>
      <c r="V3948" s="49">
        <v>0.40628822170719731</v>
      </c>
      <c r="W3948" s="49">
        <v>1.4636172159581</v>
      </c>
      <c r="X3948" s="49">
        <v>2.8030328200558698</v>
      </c>
      <c r="Y3948" s="49">
        <v>43.290577316265697</v>
      </c>
      <c r="Z3948" s="49">
        <v>0.42787999999999998</v>
      </c>
      <c r="AA3948" s="49">
        <v>144.40234570000001</v>
      </c>
      <c r="AB3948" s="49">
        <v>1.7927415840000001</v>
      </c>
      <c r="AC3948" s="51">
        <v>0.62276563761027282</v>
      </c>
      <c r="AD3948" s="53">
        <v>73604.45</v>
      </c>
      <c r="AE3948" s="51">
        <v>76.123403482172733</v>
      </c>
      <c r="AF3948" s="51">
        <v>201.79339708064123</v>
      </c>
      <c r="AG3948" s="51">
        <v>36.290274401664284</v>
      </c>
      <c r="AH3948" s="51">
        <v>0.11345953695653363</v>
      </c>
      <c r="AI3948" s="51">
        <v>0.17983876046827174</v>
      </c>
      <c r="AJ3948" s="51">
        <v>4.1908088602794429E-2</v>
      </c>
      <c r="AK3948" s="51">
        <v>112.41174378285054</v>
      </c>
      <c r="AL3948" s="51">
        <v>66.740176302311099</v>
      </c>
      <c r="AM3948" s="51">
        <v>158.08331126338999</v>
      </c>
    </row>
    <row r="3949" spans="1:39">
      <c r="A3949" t="s">
        <v>8041</v>
      </c>
      <c r="B3949">
        <v>8</v>
      </c>
      <c r="C3949" t="s">
        <v>8042</v>
      </c>
      <c r="D3949" t="s">
        <v>6153</v>
      </c>
      <c r="E3949" t="s">
        <v>137</v>
      </c>
      <c r="F3949" t="s">
        <v>138</v>
      </c>
      <c r="G3949" t="s">
        <v>139</v>
      </c>
      <c r="H3949" t="s">
        <v>140</v>
      </c>
      <c r="I3949" t="s">
        <v>10</v>
      </c>
      <c r="J3949" t="s">
        <v>6154</v>
      </c>
      <c r="K3949">
        <v>48</v>
      </c>
      <c r="L3949">
        <v>16204631</v>
      </c>
      <c r="M3949" t="s">
        <v>2145</v>
      </c>
      <c r="N3949">
        <v>945</v>
      </c>
      <c r="O3949">
        <v>5608962.9434667425</v>
      </c>
      <c r="P3949" s="49" t="s">
        <v>33</v>
      </c>
      <c r="Q3949" s="49">
        <v>7360445</v>
      </c>
      <c r="R3949" s="49">
        <v>32.510452999999998</v>
      </c>
      <c r="S3949" s="49">
        <v>52.540310169999998</v>
      </c>
      <c r="T3949" s="49">
        <v>26.195472578768484</v>
      </c>
      <c r="U3949" s="49" t="s">
        <v>2146</v>
      </c>
      <c r="V3949" s="49">
        <v>0.40628822170719731</v>
      </c>
      <c r="W3949" s="49">
        <v>1.4636172159581</v>
      </c>
      <c r="X3949" s="49">
        <v>2.8030328200558698</v>
      </c>
      <c r="Y3949" s="49">
        <v>43.290577316265697</v>
      </c>
      <c r="Z3949" s="49">
        <v>0.42787999999999998</v>
      </c>
      <c r="AA3949" s="49">
        <v>144.40234570000001</v>
      </c>
      <c r="AB3949" s="49">
        <v>1.7927415840000001</v>
      </c>
      <c r="AC3949" s="51">
        <v>0.62276563761027282</v>
      </c>
      <c r="AD3949" s="53">
        <v>73604.45</v>
      </c>
      <c r="AE3949" s="51">
        <v>76.204128194242912</v>
      </c>
      <c r="AF3949" s="51">
        <v>202.00738795771511</v>
      </c>
      <c r="AG3949" s="51">
        <v>36.314490103480878</v>
      </c>
      <c r="AH3949" s="51">
        <v>0.11316230928963063</v>
      </c>
      <c r="AI3949" s="51">
        <v>0.17976812863439606</v>
      </c>
      <c r="AJ3949" s="51">
        <v>4.1908088602794429E-2</v>
      </c>
      <c r="AK3949" s="51">
        <v>112.36759397003003</v>
      </c>
      <c r="AL3949" s="51">
        <v>66.713964038430149</v>
      </c>
      <c r="AM3949" s="51">
        <v>158.02122390162995</v>
      </c>
    </row>
    <row r="3950" spans="1:39">
      <c r="A3950" t="s">
        <v>8043</v>
      </c>
      <c r="B3950">
        <v>8</v>
      </c>
      <c r="C3950" t="s">
        <v>8044</v>
      </c>
      <c r="D3950" t="s">
        <v>6153</v>
      </c>
      <c r="E3950" t="s">
        <v>137</v>
      </c>
      <c r="F3950" t="s">
        <v>138</v>
      </c>
      <c r="G3950" t="s">
        <v>139</v>
      </c>
      <c r="H3950" t="s">
        <v>140</v>
      </c>
      <c r="I3950" t="s">
        <v>10</v>
      </c>
      <c r="J3950" t="s">
        <v>6154</v>
      </c>
      <c r="K3950">
        <v>48</v>
      </c>
      <c r="L3950">
        <v>16204631</v>
      </c>
      <c r="M3950" t="s">
        <v>2145</v>
      </c>
      <c r="N3950">
        <v>946</v>
      </c>
      <c r="O3950">
        <v>5614904.6415000763</v>
      </c>
      <c r="P3950" s="49" t="s">
        <v>33</v>
      </c>
      <c r="Q3950" s="49">
        <v>7360445</v>
      </c>
      <c r="R3950" s="49">
        <v>32.510452999999998</v>
      </c>
      <c r="S3950" s="49">
        <v>52.540310169999998</v>
      </c>
      <c r="T3950" s="49">
        <v>26.195472578768484</v>
      </c>
      <c r="U3950" s="49" t="s">
        <v>2146</v>
      </c>
      <c r="V3950" s="49">
        <v>0.40628822170719731</v>
      </c>
      <c r="W3950" s="49">
        <v>1.4636172159581</v>
      </c>
      <c r="X3950" s="49">
        <v>2.8030328200558698</v>
      </c>
      <c r="Y3950" s="49">
        <v>43.290577316265697</v>
      </c>
      <c r="Z3950" s="49">
        <v>0.42787999999999998</v>
      </c>
      <c r="AA3950" s="49">
        <v>144.40234570000001</v>
      </c>
      <c r="AB3950" s="49">
        <v>1.7927415840000001</v>
      </c>
      <c r="AC3950" s="51">
        <v>0.62276563761027282</v>
      </c>
      <c r="AD3950" s="53">
        <v>73604.45</v>
      </c>
      <c r="AE3950" s="51">
        <v>76.284852906313091</v>
      </c>
      <c r="AF3950" s="51">
        <v>202.22137883478896</v>
      </c>
      <c r="AG3950" s="51">
        <v>36.338642276082162</v>
      </c>
      <c r="AH3950" s="51">
        <v>0.11286543114147729</v>
      </c>
      <c r="AI3950" s="51">
        <v>0.17969733212911254</v>
      </c>
      <c r="AJ3950" s="51">
        <v>4.1908088602794429E-2</v>
      </c>
      <c r="AK3950" s="51">
        <v>112.32334122611692</v>
      </c>
      <c r="AL3950" s="51">
        <v>66.687690663147166</v>
      </c>
      <c r="AM3950" s="51">
        <v>157.95899178908672</v>
      </c>
    </row>
    <row r="3951" spans="1:39">
      <c r="A3951" t="s">
        <v>8045</v>
      </c>
      <c r="B3951">
        <v>8</v>
      </c>
      <c r="C3951" t="s">
        <v>8046</v>
      </c>
      <c r="D3951" t="s">
        <v>6153</v>
      </c>
      <c r="E3951" t="s">
        <v>137</v>
      </c>
      <c r="F3951" t="s">
        <v>138</v>
      </c>
      <c r="G3951" t="s">
        <v>139</v>
      </c>
      <c r="H3951" t="s">
        <v>140</v>
      </c>
      <c r="I3951" t="s">
        <v>10</v>
      </c>
      <c r="J3951" t="s">
        <v>6154</v>
      </c>
      <c r="K3951">
        <v>48</v>
      </c>
      <c r="L3951">
        <v>16204631</v>
      </c>
      <c r="M3951" t="s">
        <v>2145</v>
      </c>
      <c r="N3951">
        <v>947</v>
      </c>
      <c r="O3951">
        <v>5620846.33953341</v>
      </c>
      <c r="P3951" s="49" t="s">
        <v>33</v>
      </c>
      <c r="Q3951" s="49">
        <v>7360445</v>
      </c>
      <c r="R3951" s="49">
        <v>32.510452999999998</v>
      </c>
      <c r="S3951" s="49">
        <v>52.540310169999998</v>
      </c>
      <c r="T3951" s="49">
        <v>26.195472578768484</v>
      </c>
      <c r="U3951" s="49" t="s">
        <v>2146</v>
      </c>
      <c r="V3951" s="49">
        <v>0.40628822170719731</v>
      </c>
      <c r="W3951" s="49">
        <v>1.4636172159581</v>
      </c>
      <c r="X3951" s="49">
        <v>2.8030328200558698</v>
      </c>
      <c r="Y3951" s="49">
        <v>43.290577316265697</v>
      </c>
      <c r="Z3951" s="49">
        <v>0.42787999999999998</v>
      </c>
      <c r="AA3951" s="49">
        <v>144.40234570000001</v>
      </c>
      <c r="AB3951" s="49">
        <v>1.7927415840000001</v>
      </c>
      <c r="AC3951" s="51">
        <v>0.62276563761027282</v>
      </c>
      <c r="AD3951" s="53">
        <v>73604.45</v>
      </c>
      <c r="AE3951" s="51">
        <v>76.36557761838327</v>
      </c>
      <c r="AF3951" s="51">
        <v>202.43536971186285</v>
      </c>
      <c r="AG3951" s="51">
        <v>36.362730994609016</v>
      </c>
      <c r="AH3951" s="51">
        <v>0.11256890413387992</v>
      </c>
      <c r="AI3951" s="51">
        <v>0.17962637184581948</v>
      </c>
      <c r="AJ3951" s="51">
        <v>4.1908088602794429E-2</v>
      </c>
      <c r="AK3951" s="51">
        <v>112.27898610954735</v>
      </c>
      <c r="AL3951" s="51">
        <v>66.661356508012247</v>
      </c>
      <c r="AM3951" s="51">
        <v>157.89661571108246</v>
      </c>
    </row>
    <row r="3952" spans="1:39">
      <c r="A3952" t="s">
        <v>8047</v>
      </c>
      <c r="B3952">
        <v>8</v>
      </c>
      <c r="C3952" t="s">
        <v>8048</v>
      </c>
      <c r="D3952" t="s">
        <v>6153</v>
      </c>
      <c r="E3952" t="s">
        <v>137</v>
      </c>
      <c r="F3952" t="s">
        <v>138</v>
      </c>
      <c r="G3952" t="s">
        <v>139</v>
      </c>
      <c r="H3952" t="s">
        <v>140</v>
      </c>
      <c r="I3952" t="s">
        <v>10</v>
      </c>
      <c r="J3952" t="s">
        <v>6154</v>
      </c>
      <c r="K3952">
        <v>48</v>
      </c>
      <c r="L3952">
        <v>16204631</v>
      </c>
      <c r="M3952" t="s">
        <v>2145</v>
      </c>
      <c r="N3952">
        <v>948</v>
      </c>
      <c r="O3952">
        <v>5626788.0375667438</v>
      </c>
      <c r="P3952" s="49" t="s">
        <v>33</v>
      </c>
      <c r="Q3952" s="49">
        <v>7360445</v>
      </c>
      <c r="R3952" s="49">
        <v>32.510452999999998</v>
      </c>
      <c r="S3952" s="49">
        <v>52.540310169999998</v>
      </c>
      <c r="T3952" s="49">
        <v>26.195472578768484</v>
      </c>
      <c r="U3952" s="49" t="s">
        <v>2146</v>
      </c>
      <c r="V3952" s="49">
        <v>0.40628822170719731</v>
      </c>
      <c r="W3952" s="49">
        <v>1.4636172159581</v>
      </c>
      <c r="X3952" s="49">
        <v>2.8030328200558698</v>
      </c>
      <c r="Y3952" s="49">
        <v>43.290577316265697</v>
      </c>
      <c r="Z3952" s="49">
        <v>0.42787999999999998</v>
      </c>
      <c r="AA3952" s="49">
        <v>144.40234570000001</v>
      </c>
      <c r="AB3952" s="49">
        <v>1.7927415840000001</v>
      </c>
      <c r="AC3952" s="51">
        <v>0.62276563761027282</v>
      </c>
      <c r="AD3952" s="53">
        <v>73604.45</v>
      </c>
      <c r="AE3952" s="51">
        <v>76.446302330453449</v>
      </c>
      <c r="AF3952" s="51">
        <v>202.6493605889367</v>
      </c>
      <c r="AG3952" s="51">
        <v>36.386756334546916</v>
      </c>
      <c r="AH3952" s="51">
        <v>0.11227272987720961</v>
      </c>
      <c r="AI3952" s="51">
        <v>0.17955524867584205</v>
      </c>
      <c r="AJ3952" s="51">
        <v>4.1908088602794429E-2</v>
      </c>
      <c r="AK3952" s="51">
        <v>112.23452917746158</v>
      </c>
      <c r="AL3952" s="51">
        <v>66.634961903806172</v>
      </c>
      <c r="AM3952" s="51">
        <v>157.83409645111701</v>
      </c>
    </row>
    <row r="3953" spans="1:39">
      <c r="A3953" t="s">
        <v>8049</v>
      </c>
      <c r="B3953">
        <v>8</v>
      </c>
      <c r="C3953" t="s">
        <v>8050</v>
      </c>
      <c r="D3953" t="s">
        <v>6153</v>
      </c>
      <c r="E3953" t="s">
        <v>137</v>
      </c>
      <c r="F3953" t="s">
        <v>138</v>
      </c>
      <c r="G3953" t="s">
        <v>139</v>
      </c>
      <c r="H3953" t="s">
        <v>140</v>
      </c>
      <c r="I3953" t="s">
        <v>10</v>
      </c>
      <c r="J3953" t="s">
        <v>6154</v>
      </c>
      <c r="K3953">
        <v>48</v>
      </c>
      <c r="L3953">
        <v>16204631</v>
      </c>
      <c r="M3953" t="s">
        <v>2145</v>
      </c>
      <c r="N3953">
        <v>949</v>
      </c>
      <c r="O3953">
        <v>5632729.7356000775</v>
      </c>
      <c r="P3953" s="49" t="s">
        <v>33</v>
      </c>
      <c r="Q3953" s="49">
        <v>7360445</v>
      </c>
      <c r="R3953" s="49">
        <v>32.510452999999998</v>
      </c>
      <c r="S3953" s="49">
        <v>52.540310169999998</v>
      </c>
      <c r="T3953" s="49">
        <v>26.195472578768484</v>
      </c>
      <c r="U3953" s="49" t="s">
        <v>2146</v>
      </c>
      <c r="V3953" s="49">
        <v>0.40628822170719731</v>
      </c>
      <c r="W3953" s="49">
        <v>1.4636172159581</v>
      </c>
      <c r="X3953" s="49">
        <v>2.8030328200558698</v>
      </c>
      <c r="Y3953" s="49">
        <v>43.290577316265697</v>
      </c>
      <c r="Z3953" s="49">
        <v>0.42787999999999998</v>
      </c>
      <c r="AA3953" s="49">
        <v>144.40234570000001</v>
      </c>
      <c r="AB3953" s="49">
        <v>1.7927415840000001</v>
      </c>
      <c r="AC3953" s="51">
        <v>0.62276563761027282</v>
      </c>
      <c r="AD3953" s="53">
        <v>73604.45</v>
      </c>
      <c r="AE3953" s="51">
        <v>76.527027042523628</v>
      </c>
      <c r="AF3953" s="51">
        <v>202.86335146601058</v>
      </c>
      <c r="AG3953" s="51">
        <v>36.410718371723561</v>
      </c>
      <c r="AH3953" s="51">
        <v>0.1119769099706608</v>
      </c>
      <c r="AI3953" s="51">
        <v>0.17948396350843152</v>
      </c>
      <c r="AJ3953" s="51">
        <v>4.1908088602794429E-2</v>
      </c>
      <c r="AK3953" s="51">
        <v>112.18997098570355</v>
      </c>
      <c r="AL3953" s="51">
        <v>66.608507180540002</v>
      </c>
      <c r="AM3953" s="51">
        <v>157.77143479086715</v>
      </c>
    </row>
    <row r="3954" spans="1:39">
      <c r="A3954" t="s">
        <v>8051</v>
      </c>
      <c r="B3954">
        <v>8</v>
      </c>
      <c r="C3954" t="s">
        <v>8052</v>
      </c>
      <c r="D3954" t="s">
        <v>6153</v>
      </c>
      <c r="E3954" t="s">
        <v>137</v>
      </c>
      <c r="F3954" t="s">
        <v>138</v>
      </c>
      <c r="G3954" t="s">
        <v>139</v>
      </c>
      <c r="H3954" t="s">
        <v>140</v>
      </c>
      <c r="I3954" t="s">
        <v>10</v>
      </c>
      <c r="J3954" t="s">
        <v>6154</v>
      </c>
      <c r="K3954">
        <v>48</v>
      </c>
      <c r="L3954">
        <v>16204631</v>
      </c>
      <c r="M3954" t="s">
        <v>2145</v>
      </c>
      <c r="N3954">
        <v>950</v>
      </c>
      <c r="O3954">
        <v>5638671.4336334113</v>
      </c>
      <c r="P3954" s="49" t="s">
        <v>33</v>
      </c>
      <c r="Q3954" s="49">
        <v>7360445</v>
      </c>
      <c r="R3954" s="49">
        <v>32.510452999999998</v>
      </c>
      <c r="S3954" s="49">
        <v>52.540310169999998</v>
      </c>
      <c r="T3954" s="49">
        <v>26.195472578768484</v>
      </c>
      <c r="U3954" s="49" t="s">
        <v>2146</v>
      </c>
      <c r="V3954" s="49">
        <v>0.40628822170719731</v>
      </c>
      <c r="W3954" s="49">
        <v>1.4636172159581</v>
      </c>
      <c r="X3954" s="49">
        <v>2.8030328200558698</v>
      </c>
      <c r="Y3954" s="49">
        <v>43.290577316265697</v>
      </c>
      <c r="Z3954" s="49">
        <v>0.42787999999999998</v>
      </c>
      <c r="AA3954" s="49">
        <v>144.40234570000001</v>
      </c>
      <c r="AB3954" s="49">
        <v>1.7927415840000001</v>
      </c>
      <c r="AC3954" s="51">
        <v>0.62276563761027282</v>
      </c>
      <c r="AD3954" s="53">
        <v>73604.45</v>
      </c>
      <c r="AE3954" s="51">
        <v>76.607751754593792</v>
      </c>
      <c r="AF3954" s="51">
        <v>203.07734234308441</v>
      </c>
      <c r="AG3954" s="51">
        <v>36.434617182306447</v>
      </c>
      <c r="AH3954" s="51">
        <v>0.1116814460022062</v>
      </c>
      <c r="AI3954" s="51">
        <v>0.17941251723076426</v>
      </c>
      <c r="AJ3954" s="51">
        <v>4.1908088602794429E-2</v>
      </c>
      <c r="AK3954" s="51">
        <v>112.14531208882028</v>
      </c>
      <c r="AL3954" s="51">
        <v>66.581992667454827</v>
      </c>
      <c r="AM3954" s="51">
        <v>157.70863151018574</v>
      </c>
    </row>
    <row r="3955" spans="1:39">
      <c r="A3955" t="s">
        <v>8053</v>
      </c>
      <c r="B3955">
        <v>8</v>
      </c>
      <c r="C3955" t="s">
        <v>8054</v>
      </c>
      <c r="D3955" t="s">
        <v>6153</v>
      </c>
      <c r="E3955" t="s">
        <v>137</v>
      </c>
      <c r="F3955" t="s">
        <v>138</v>
      </c>
      <c r="G3955" t="s">
        <v>139</v>
      </c>
      <c r="H3955" t="s">
        <v>140</v>
      </c>
      <c r="I3955" t="s">
        <v>10</v>
      </c>
      <c r="J3955" t="s">
        <v>6154</v>
      </c>
      <c r="K3955">
        <v>48</v>
      </c>
      <c r="L3955">
        <v>16204631</v>
      </c>
      <c r="M3955" t="s">
        <v>2145</v>
      </c>
      <c r="N3955">
        <v>951</v>
      </c>
      <c r="O3955">
        <v>5644613.1316667451</v>
      </c>
      <c r="P3955" s="49" t="s">
        <v>33</v>
      </c>
      <c r="Q3955" s="49">
        <v>7360445</v>
      </c>
      <c r="R3955" s="49">
        <v>32.510452999999998</v>
      </c>
      <c r="S3955" s="49">
        <v>52.540310169999998</v>
      </c>
      <c r="T3955" s="49">
        <v>26.195472578768484</v>
      </c>
      <c r="U3955" s="49" t="s">
        <v>2146</v>
      </c>
      <c r="V3955" s="49">
        <v>0.40628822170719731</v>
      </c>
      <c r="W3955" s="49">
        <v>1.4636172159581</v>
      </c>
      <c r="X3955" s="49">
        <v>2.8030328200558698</v>
      </c>
      <c r="Y3955" s="49">
        <v>43.290577316265697</v>
      </c>
      <c r="Z3955" s="49">
        <v>0.42787999999999998</v>
      </c>
      <c r="AA3955" s="49">
        <v>144.40234570000001</v>
      </c>
      <c r="AB3955" s="49">
        <v>1.7927415840000001</v>
      </c>
      <c r="AC3955" s="51">
        <v>0.62276563761027282</v>
      </c>
      <c r="AD3955" s="53">
        <v>73604.45</v>
      </c>
      <c r="AE3955" s="51">
        <v>76.688476466663971</v>
      </c>
      <c r="AF3955" s="51">
        <v>203.29133322015826</v>
      </c>
      <c r="AG3955" s="51">
        <v>36.458452842800519</v>
      </c>
      <c r="AH3955" s="51">
        <v>0.11138633954869752</v>
      </c>
      <c r="AI3955" s="51">
        <v>0.17934091072794103</v>
      </c>
      <c r="AJ3955" s="51">
        <v>4.1908088602794429E-2</v>
      </c>
      <c r="AK3955" s="51">
        <v>112.10055304006131</v>
      </c>
      <c r="AL3955" s="51">
        <v>66.555418693021451</v>
      </c>
      <c r="AM3955" s="51">
        <v>157.64568738710119</v>
      </c>
    </row>
    <row r="3956" spans="1:39">
      <c r="A3956" t="s">
        <v>8055</v>
      </c>
      <c r="B3956">
        <v>8</v>
      </c>
      <c r="C3956" t="s">
        <v>8056</v>
      </c>
      <c r="D3956" t="s">
        <v>6153</v>
      </c>
      <c r="E3956" t="s">
        <v>137</v>
      </c>
      <c r="F3956" t="s">
        <v>138</v>
      </c>
      <c r="G3956" t="s">
        <v>139</v>
      </c>
      <c r="H3956" t="s">
        <v>140</v>
      </c>
      <c r="I3956" t="s">
        <v>10</v>
      </c>
      <c r="J3956" t="s">
        <v>6154</v>
      </c>
      <c r="K3956">
        <v>48</v>
      </c>
      <c r="L3956">
        <v>16204631</v>
      </c>
      <c r="M3956" t="s">
        <v>2145</v>
      </c>
      <c r="N3956">
        <v>952</v>
      </c>
      <c r="O3956">
        <v>5650554.8297000788</v>
      </c>
      <c r="P3956" s="49" t="s">
        <v>33</v>
      </c>
      <c r="Q3956" s="49">
        <v>7360445</v>
      </c>
      <c r="R3956" s="49">
        <v>32.510452999999998</v>
      </c>
      <c r="S3956" s="49">
        <v>52.540310169999998</v>
      </c>
      <c r="T3956" s="49">
        <v>26.195472578768484</v>
      </c>
      <c r="U3956" s="49" t="s">
        <v>2146</v>
      </c>
      <c r="V3956" s="49">
        <v>0.40628822170719731</v>
      </c>
      <c r="W3956" s="49">
        <v>1.4636172159581</v>
      </c>
      <c r="X3956" s="49">
        <v>2.8030328200558698</v>
      </c>
      <c r="Y3956" s="49">
        <v>43.290577316265697</v>
      </c>
      <c r="Z3956" s="49">
        <v>0.42787999999999998</v>
      </c>
      <c r="AA3956" s="49">
        <v>144.40234570000001</v>
      </c>
      <c r="AB3956" s="49">
        <v>1.7927415840000001</v>
      </c>
      <c r="AC3956" s="51">
        <v>0.62276563761027282</v>
      </c>
      <c r="AD3956" s="53">
        <v>73604.45</v>
      </c>
      <c r="AE3956" s="51">
        <v>76.76920117873415</v>
      </c>
      <c r="AF3956" s="51">
        <v>203.50532409723215</v>
      </c>
      <c r="AG3956" s="51">
        <v>36.482225430045702</v>
      </c>
      <c r="AH3956" s="51">
        <v>0.11109159217556513</v>
      </c>
      <c r="AI3956" s="51">
        <v>0.17926914488298584</v>
      </c>
      <c r="AJ3956" s="51">
        <v>4.1908088602794429E-2</v>
      </c>
      <c r="AK3956" s="51">
        <v>112.05569439137815</v>
      </c>
      <c r="AL3956" s="51">
        <v>66.528785584939953</v>
      </c>
      <c r="AM3956" s="51">
        <v>157.58260319781635</v>
      </c>
    </row>
    <row r="3957" spans="1:39">
      <c r="A3957" t="s">
        <v>8057</v>
      </c>
      <c r="B3957">
        <v>8</v>
      </c>
      <c r="C3957" t="s">
        <v>8058</v>
      </c>
      <c r="D3957" t="s">
        <v>6153</v>
      </c>
      <c r="E3957" t="s">
        <v>137</v>
      </c>
      <c r="F3957" t="s">
        <v>138</v>
      </c>
      <c r="G3957" t="s">
        <v>139</v>
      </c>
      <c r="H3957" t="s">
        <v>140</v>
      </c>
      <c r="I3957" t="s">
        <v>10</v>
      </c>
      <c r="J3957" t="s">
        <v>6154</v>
      </c>
      <c r="K3957">
        <v>48</v>
      </c>
      <c r="L3957">
        <v>16204631</v>
      </c>
      <c r="M3957" t="s">
        <v>2145</v>
      </c>
      <c r="N3957">
        <v>953</v>
      </c>
      <c r="O3957">
        <v>5656496.5277334126</v>
      </c>
      <c r="P3957" s="49" t="s">
        <v>33</v>
      </c>
      <c r="Q3957" s="49">
        <v>7360445</v>
      </c>
      <c r="R3957" s="49">
        <v>32.510452999999998</v>
      </c>
      <c r="S3957" s="49">
        <v>52.540310169999998</v>
      </c>
      <c r="T3957" s="49">
        <v>26.195472578768484</v>
      </c>
      <c r="U3957" s="49" t="s">
        <v>2146</v>
      </c>
      <c r="V3957" s="49">
        <v>0.40628822170719731</v>
      </c>
      <c r="W3957" s="49">
        <v>1.4636172159581</v>
      </c>
      <c r="X3957" s="49">
        <v>2.8030328200558698</v>
      </c>
      <c r="Y3957" s="49">
        <v>43.290577316265697</v>
      </c>
      <c r="Z3957" s="49">
        <v>0.42787999999999998</v>
      </c>
      <c r="AA3957" s="49">
        <v>144.40234570000001</v>
      </c>
      <c r="AB3957" s="49">
        <v>1.7927415840000001</v>
      </c>
      <c r="AC3957" s="51">
        <v>0.62276563761027282</v>
      </c>
      <c r="AD3957" s="53">
        <v>73604.45</v>
      </c>
      <c r="AE3957" s="51">
        <v>76.849925890804329</v>
      </c>
      <c r="AF3957" s="51">
        <v>203.719314974306</v>
      </c>
      <c r="AG3957" s="51">
        <v>36.505935021214604</v>
      </c>
      <c r="AH3957" s="51">
        <v>0.1107972054374992</v>
      </c>
      <c r="AI3957" s="51">
        <v>0.17919722057684564</v>
      </c>
      <c r="AJ3957" s="51">
        <v>4.1908088602794429E-2</v>
      </c>
      <c r="AK3957" s="51">
        <v>112.01073669342394</v>
      </c>
      <c r="AL3957" s="51">
        <v>66.502093670139615</v>
      </c>
      <c r="AM3957" s="51">
        <v>157.5193797167083</v>
      </c>
    </row>
    <row r="3958" spans="1:39">
      <c r="A3958" t="s">
        <v>8059</v>
      </c>
      <c r="B3958">
        <v>8</v>
      </c>
      <c r="C3958" t="s">
        <v>8060</v>
      </c>
      <c r="D3958" t="s">
        <v>6153</v>
      </c>
      <c r="E3958" t="s">
        <v>137</v>
      </c>
      <c r="F3958" t="s">
        <v>138</v>
      </c>
      <c r="G3958" t="s">
        <v>139</v>
      </c>
      <c r="H3958" t="s">
        <v>140</v>
      </c>
      <c r="I3958" t="s">
        <v>10</v>
      </c>
      <c r="J3958" t="s">
        <v>6154</v>
      </c>
      <c r="K3958">
        <v>48</v>
      </c>
      <c r="L3958">
        <v>16204631</v>
      </c>
      <c r="M3958" t="s">
        <v>2145</v>
      </c>
      <c r="N3958">
        <v>954</v>
      </c>
      <c r="O3958">
        <v>5662438.2257667463</v>
      </c>
      <c r="P3958" s="49" t="s">
        <v>33</v>
      </c>
      <c r="Q3958" s="49">
        <v>7360445</v>
      </c>
      <c r="R3958" s="49">
        <v>32.510452999999998</v>
      </c>
      <c r="S3958" s="49">
        <v>52.540310169999998</v>
      </c>
      <c r="T3958" s="49">
        <v>26.195472578768484</v>
      </c>
      <c r="U3958" s="49" t="s">
        <v>2146</v>
      </c>
      <c r="V3958" s="49">
        <v>0.40628822170719731</v>
      </c>
      <c r="W3958" s="49">
        <v>1.4636172159581</v>
      </c>
      <c r="X3958" s="49">
        <v>2.8030328200558698</v>
      </c>
      <c r="Y3958" s="49">
        <v>43.290577316265697</v>
      </c>
      <c r="Z3958" s="49">
        <v>0.42787999999999998</v>
      </c>
      <c r="AA3958" s="49">
        <v>144.40234570000001</v>
      </c>
      <c r="AB3958" s="49">
        <v>1.7927415840000001</v>
      </c>
      <c r="AC3958" s="51">
        <v>0.62276563761027282</v>
      </c>
      <c r="AD3958" s="53">
        <v>73604.45</v>
      </c>
      <c r="AE3958" s="51">
        <v>76.930650602874508</v>
      </c>
      <c r="AF3958" s="51">
        <v>203.93330585137988</v>
      </c>
      <c r="AG3958" s="51">
        <v>36.529581693810059</v>
      </c>
      <c r="AH3958" s="51">
        <v>0.11050318087761282</v>
      </c>
      <c r="AI3958" s="51">
        <v>0.17912513868838892</v>
      </c>
      <c r="AJ3958" s="51">
        <v>4.1908088602794429E-2</v>
      </c>
      <c r="AK3958" s="51">
        <v>111.96568049555268</v>
      </c>
      <c r="AL3958" s="51">
        <v>66.475343274778353</v>
      </c>
      <c r="AM3958" s="51">
        <v>157.45601771632701</v>
      </c>
    </row>
    <row r="3959" spans="1:39">
      <c r="A3959" t="s">
        <v>8061</v>
      </c>
      <c r="B3959">
        <v>8</v>
      </c>
      <c r="C3959" t="s">
        <v>8062</v>
      </c>
      <c r="D3959" t="s">
        <v>6153</v>
      </c>
      <c r="E3959" t="s">
        <v>137</v>
      </c>
      <c r="F3959" t="s">
        <v>138</v>
      </c>
      <c r="G3959" t="s">
        <v>139</v>
      </c>
      <c r="H3959" t="s">
        <v>140</v>
      </c>
      <c r="I3959" t="s">
        <v>10</v>
      </c>
      <c r="J3959" t="s">
        <v>6154</v>
      </c>
      <c r="K3959">
        <v>48</v>
      </c>
      <c r="L3959">
        <v>16204631</v>
      </c>
      <c r="M3959" t="s">
        <v>2145</v>
      </c>
      <c r="N3959">
        <v>955</v>
      </c>
      <c r="O3959">
        <v>5668379.9238000801</v>
      </c>
      <c r="P3959" s="49" t="s">
        <v>33</v>
      </c>
      <c r="Q3959" s="49">
        <v>7360445</v>
      </c>
      <c r="R3959" s="49">
        <v>32.510452999999998</v>
      </c>
      <c r="S3959" s="49">
        <v>52.540310169999998</v>
      </c>
      <c r="T3959" s="49">
        <v>26.195472578768484</v>
      </c>
      <c r="U3959" s="49" t="s">
        <v>2146</v>
      </c>
      <c r="V3959" s="49">
        <v>0.40628822170719731</v>
      </c>
      <c r="W3959" s="49">
        <v>1.4636172159581</v>
      </c>
      <c r="X3959" s="49">
        <v>2.8030328200558698</v>
      </c>
      <c r="Y3959" s="49">
        <v>43.290577316265697</v>
      </c>
      <c r="Z3959" s="49">
        <v>0.42787999999999998</v>
      </c>
      <c r="AA3959" s="49">
        <v>144.40234570000001</v>
      </c>
      <c r="AB3959" s="49">
        <v>1.7927415840000001</v>
      </c>
      <c r="AC3959" s="51">
        <v>0.62276563761027282</v>
      </c>
      <c r="AD3959" s="53">
        <v>73604.45</v>
      </c>
      <c r="AE3959" s="51">
        <v>77.011375314944686</v>
      </c>
      <c r="AF3959" s="51">
        <v>204.14729672845374</v>
      </c>
      <c r="AG3959" s="51">
        <v>36.553165525662784</v>
      </c>
      <c r="AH3959" s="51">
        <v>0.11020952002821256</v>
      </c>
      <c r="AI3959" s="51">
        <v>0.1790529000944055</v>
      </c>
      <c r="AJ3959" s="51">
        <v>4.1908088602794429E-2</v>
      </c>
      <c r="AK3959" s="51">
        <v>111.92052634581903</v>
      </c>
      <c r="AL3959" s="51">
        <v>66.448534724242691</v>
      </c>
      <c r="AM3959" s="51">
        <v>157.39251796739538</v>
      </c>
    </row>
    <row r="3960" spans="1:39">
      <c r="A3960" t="s">
        <v>8063</v>
      </c>
      <c r="B3960">
        <v>8</v>
      </c>
      <c r="C3960" t="s">
        <v>8064</v>
      </c>
      <c r="D3960" t="s">
        <v>6153</v>
      </c>
      <c r="E3960" t="s">
        <v>137</v>
      </c>
      <c r="F3960" t="s">
        <v>138</v>
      </c>
      <c r="G3960" t="s">
        <v>139</v>
      </c>
      <c r="H3960" t="s">
        <v>140</v>
      </c>
      <c r="I3960" t="s">
        <v>10</v>
      </c>
      <c r="J3960" t="s">
        <v>6154</v>
      </c>
      <c r="K3960">
        <v>48</v>
      </c>
      <c r="L3960">
        <v>16204631</v>
      </c>
      <c r="M3960" t="s">
        <v>2145</v>
      </c>
      <c r="N3960">
        <v>956</v>
      </c>
      <c r="O3960">
        <v>5674321.6218334138</v>
      </c>
      <c r="P3960" s="49" t="s">
        <v>33</v>
      </c>
      <c r="Q3960" s="49">
        <v>7360445</v>
      </c>
      <c r="R3960" s="49">
        <v>32.510452999999998</v>
      </c>
      <c r="S3960" s="49">
        <v>52.540310169999998</v>
      </c>
      <c r="T3960" s="49">
        <v>26.195472578768484</v>
      </c>
      <c r="U3960" s="49" t="s">
        <v>2146</v>
      </c>
      <c r="V3960" s="49">
        <v>0.40628822170719731</v>
      </c>
      <c r="W3960" s="49">
        <v>1.4636172159581</v>
      </c>
      <c r="X3960" s="49">
        <v>2.8030328200558698</v>
      </c>
      <c r="Y3960" s="49">
        <v>43.290577316265697</v>
      </c>
      <c r="Z3960" s="49">
        <v>0.42787999999999998</v>
      </c>
      <c r="AA3960" s="49">
        <v>144.40234570000001</v>
      </c>
      <c r="AB3960" s="49">
        <v>1.7927415840000001</v>
      </c>
      <c r="AC3960" s="51">
        <v>0.62276563761027282</v>
      </c>
      <c r="AD3960" s="53">
        <v>73604.45</v>
      </c>
      <c r="AE3960" s="51">
        <v>77.092100027014865</v>
      </c>
      <c r="AF3960" s="51">
        <v>204.36128760552762</v>
      </c>
      <c r="AG3960" s="51">
        <v>36.576686594929008</v>
      </c>
      <c r="AH3960" s="51">
        <v>0.10991622441036417</v>
      </c>
      <c r="AI3960" s="51">
        <v>0.17898050566960547</v>
      </c>
      <c r="AJ3960" s="51">
        <v>4.1908088602794429E-2</v>
      </c>
      <c r="AK3960" s="51">
        <v>111.8752747909777</v>
      </c>
      <c r="AL3960" s="51">
        <v>66.421668343147331</v>
      </c>
      <c r="AM3960" s="51">
        <v>157.32888123880807</v>
      </c>
    </row>
    <row r="3961" spans="1:39">
      <c r="A3961" t="s">
        <v>8065</v>
      </c>
      <c r="B3961">
        <v>8</v>
      </c>
      <c r="C3961" t="s">
        <v>8066</v>
      </c>
      <c r="D3961" t="s">
        <v>6153</v>
      </c>
      <c r="E3961" t="s">
        <v>137</v>
      </c>
      <c r="F3961" t="s">
        <v>138</v>
      </c>
      <c r="G3961" t="s">
        <v>139</v>
      </c>
      <c r="H3961" t="s">
        <v>140</v>
      </c>
      <c r="I3961" t="s">
        <v>10</v>
      </c>
      <c r="J3961" t="s">
        <v>6154</v>
      </c>
      <c r="K3961">
        <v>48</v>
      </c>
      <c r="L3961">
        <v>16204631</v>
      </c>
      <c r="M3961" t="s">
        <v>2145</v>
      </c>
      <c r="N3961">
        <v>957</v>
      </c>
      <c r="O3961">
        <v>5680263.3198667476</v>
      </c>
      <c r="P3961" s="49" t="s">
        <v>33</v>
      </c>
      <c r="Q3961" s="49">
        <v>7360445</v>
      </c>
      <c r="R3961" s="49">
        <v>32.510452999999998</v>
      </c>
      <c r="S3961" s="49">
        <v>52.540310169999998</v>
      </c>
      <c r="T3961" s="49">
        <v>26.195472578768484</v>
      </c>
      <c r="U3961" s="49" t="s">
        <v>2146</v>
      </c>
      <c r="V3961" s="49">
        <v>0.40628822170719731</v>
      </c>
      <c r="W3961" s="49">
        <v>1.4636172159581</v>
      </c>
      <c r="X3961" s="49">
        <v>2.8030328200558698</v>
      </c>
      <c r="Y3961" s="49">
        <v>43.290577316265697</v>
      </c>
      <c r="Z3961" s="49">
        <v>0.42787999999999998</v>
      </c>
      <c r="AA3961" s="49">
        <v>144.40234570000001</v>
      </c>
      <c r="AB3961" s="49">
        <v>1.7927415840000001</v>
      </c>
      <c r="AC3961" s="51">
        <v>0.62276563761027282</v>
      </c>
      <c r="AD3961" s="53">
        <v>73604.45</v>
      </c>
      <c r="AE3961" s="51">
        <v>77.172824739085044</v>
      </c>
      <c r="AF3961" s="51">
        <v>204.57527848260148</v>
      </c>
      <c r="AG3961" s="51">
        <v>36.600144980088118</v>
      </c>
      <c r="AH3961" s="51">
        <v>0.10962329553429299</v>
      </c>
      <c r="AI3961" s="51">
        <v>0.17890795628661874</v>
      </c>
      <c r="AJ3961" s="51">
        <v>4.1908088602794429E-2</v>
      </c>
      <c r="AK3961" s="51">
        <v>111.8299263764831</v>
      </c>
      <c r="AL3961" s="51">
        <v>66.394744455334987</v>
      </c>
      <c r="AM3961" s="51">
        <v>157.26510829763123</v>
      </c>
    </row>
    <row r="3962" spans="1:39">
      <c r="A3962" t="s">
        <v>8067</v>
      </c>
      <c r="B3962">
        <v>8</v>
      </c>
      <c r="C3962" t="s">
        <v>8068</v>
      </c>
      <c r="D3962" t="s">
        <v>6153</v>
      </c>
      <c r="E3962" t="s">
        <v>137</v>
      </c>
      <c r="F3962" t="s">
        <v>138</v>
      </c>
      <c r="G3962" t="s">
        <v>139</v>
      </c>
      <c r="H3962" t="s">
        <v>140</v>
      </c>
      <c r="I3962" t="s">
        <v>10</v>
      </c>
      <c r="J3962" t="s">
        <v>6154</v>
      </c>
      <c r="K3962">
        <v>48</v>
      </c>
      <c r="L3962">
        <v>16204631</v>
      </c>
      <c r="M3962" t="s">
        <v>2145</v>
      </c>
      <c r="N3962">
        <v>958</v>
      </c>
      <c r="O3962">
        <v>5686205.0179000814</v>
      </c>
      <c r="P3962" s="49" t="s">
        <v>33</v>
      </c>
      <c r="Q3962" s="49">
        <v>7360445</v>
      </c>
      <c r="R3962" s="49">
        <v>32.510452999999998</v>
      </c>
      <c r="S3962" s="49">
        <v>52.540310169999998</v>
      </c>
      <c r="T3962" s="49">
        <v>26.195472578768484</v>
      </c>
      <c r="U3962" s="49" t="s">
        <v>2146</v>
      </c>
      <c r="V3962" s="49">
        <v>0.40628822170719731</v>
      </c>
      <c r="W3962" s="49">
        <v>1.4636172159581</v>
      </c>
      <c r="X3962" s="49">
        <v>2.8030328200558698</v>
      </c>
      <c r="Y3962" s="49">
        <v>43.290577316265697</v>
      </c>
      <c r="Z3962" s="49">
        <v>0.42787999999999998</v>
      </c>
      <c r="AA3962" s="49">
        <v>144.40234570000001</v>
      </c>
      <c r="AB3962" s="49">
        <v>1.7927415840000001</v>
      </c>
      <c r="AC3962" s="51">
        <v>0.62276563761027282</v>
      </c>
      <c r="AD3962" s="53">
        <v>73604.45</v>
      </c>
      <c r="AE3962" s="51">
        <v>77.253549451155223</v>
      </c>
      <c r="AF3962" s="51">
        <v>204.78926935967536</v>
      </c>
      <c r="AG3962" s="51">
        <v>36.623540759940262</v>
      </c>
      <c r="AH3962" s="51">
        <v>0.10933073489888456</v>
      </c>
      <c r="AI3962" s="51">
        <v>0.17883525281599413</v>
      </c>
      <c r="AJ3962" s="51">
        <v>4.1908088602794429E-2</v>
      </c>
      <c r="AK3962" s="51">
        <v>111.78448164648889</v>
      </c>
      <c r="AL3962" s="51">
        <v>66.367763383876081</v>
      </c>
      <c r="AM3962" s="51">
        <v>157.20119990910169</v>
      </c>
    </row>
    <row r="3963" spans="1:39">
      <c r="A3963" t="s">
        <v>8069</v>
      </c>
      <c r="B3963">
        <v>8</v>
      </c>
      <c r="C3963" t="s">
        <v>8070</v>
      </c>
      <c r="D3963" t="s">
        <v>6153</v>
      </c>
      <c r="E3963" t="s">
        <v>137</v>
      </c>
      <c r="F3963" t="s">
        <v>138</v>
      </c>
      <c r="G3963" t="s">
        <v>139</v>
      </c>
      <c r="H3963" t="s">
        <v>140</v>
      </c>
      <c r="I3963" t="s">
        <v>10</v>
      </c>
      <c r="J3963" t="s">
        <v>6154</v>
      </c>
      <c r="K3963">
        <v>48</v>
      </c>
      <c r="L3963">
        <v>16204631</v>
      </c>
      <c r="M3963" t="s">
        <v>2145</v>
      </c>
      <c r="N3963">
        <v>959</v>
      </c>
      <c r="O3963">
        <v>5692146.7159334151</v>
      </c>
      <c r="P3963" s="49" t="s">
        <v>33</v>
      </c>
      <c r="Q3963" s="49">
        <v>7360445</v>
      </c>
      <c r="R3963" s="49">
        <v>32.510452999999998</v>
      </c>
      <c r="S3963" s="49">
        <v>52.540310169999998</v>
      </c>
      <c r="T3963" s="49">
        <v>26.195472578768484</v>
      </c>
      <c r="U3963" s="49" t="s">
        <v>2146</v>
      </c>
      <c r="V3963" s="49">
        <v>0.40628822170719731</v>
      </c>
      <c r="W3963" s="49">
        <v>1.4636172159581</v>
      </c>
      <c r="X3963" s="49">
        <v>2.8030328200558698</v>
      </c>
      <c r="Y3963" s="49">
        <v>43.290577316265697</v>
      </c>
      <c r="Z3963" s="49">
        <v>0.42787999999999998</v>
      </c>
      <c r="AA3963" s="49">
        <v>144.40234570000001</v>
      </c>
      <c r="AB3963" s="49">
        <v>1.7927415840000001</v>
      </c>
      <c r="AC3963" s="51">
        <v>0.62276563761027282</v>
      </c>
      <c r="AD3963" s="53">
        <v>73604.45</v>
      </c>
      <c r="AE3963" s="51">
        <v>77.334274163225388</v>
      </c>
      <c r="AF3963" s="51">
        <v>205.00326023674918</v>
      </c>
      <c r="AG3963" s="51">
        <v>36.646874013603991</v>
      </c>
      <c r="AH3963" s="51">
        <v>0.10903854399213155</v>
      </c>
      <c r="AI3963" s="51">
        <v>0.17876239612619887</v>
      </c>
      <c r="AJ3963" s="51">
        <v>4.1908088602794429E-2</v>
      </c>
      <c r="AK3963" s="51">
        <v>111.73894114384748</v>
      </c>
      <c r="AL3963" s="51">
        <v>66.340725451068508</v>
      </c>
      <c r="AM3963" s="51">
        <v>157.13715683662647</v>
      </c>
    </row>
    <row r="3964" spans="1:39">
      <c r="A3964" t="s">
        <v>8071</v>
      </c>
      <c r="B3964">
        <v>8</v>
      </c>
      <c r="C3964" t="s">
        <v>8072</v>
      </c>
      <c r="D3964" t="s">
        <v>6153</v>
      </c>
      <c r="E3964" t="s">
        <v>137</v>
      </c>
      <c r="F3964" t="s">
        <v>138</v>
      </c>
      <c r="G3964" t="s">
        <v>139</v>
      </c>
      <c r="H3964" t="s">
        <v>140</v>
      </c>
      <c r="I3964" t="s">
        <v>10</v>
      </c>
      <c r="J3964" t="s">
        <v>6154</v>
      </c>
      <c r="K3964">
        <v>48</v>
      </c>
      <c r="L3964">
        <v>16204631</v>
      </c>
      <c r="M3964" t="s">
        <v>2145</v>
      </c>
      <c r="N3964">
        <v>960</v>
      </c>
      <c r="O3964">
        <v>5698088.4139667489</v>
      </c>
      <c r="P3964" s="49" t="s">
        <v>33</v>
      </c>
      <c r="Q3964" s="49">
        <v>7360445</v>
      </c>
      <c r="R3964" s="49">
        <v>32.510452999999998</v>
      </c>
      <c r="S3964" s="49">
        <v>52.540310169999998</v>
      </c>
      <c r="T3964" s="49">
        <v>26.195472578768484</v>
      </c>
      <c r="U3964" s="49" t="s">
        <v>2146</v>
      </c>
      <c r="V3964" s="49">
        <v>0.40628822170719731</v>
      </c>
      <c r="W3964" s="49">
        <v>1.4636172159581</v>
      </c>
      <c r="X3964" s="49">
        <v>2.8030328200558698</v>
      </c>
      <c r="Y3964" s="49">
        <v>43.290577316265697</v>
      </c>
      <c r="Z3964" s="49">
        <v>0.42787999999999998</v>
      </c>
      <c r="AA3964" s="49">
        <v>144.40234570000001</v>
      </c>
      <c r="AB3964" s="49">
        <v>1.7927415840000001</v>
      </c>
      <c r="AC3964" s="51">
        <v>0.62276563761027282</v>
      </c>
      <c r="AD3964" s="53">
        <v>73604.45</v>
      </c>
      <c r="AE3964" s="51">
        <v>77.414998875295566</v>
      </c>
      <c r="AF3964" s="51">
        <v>205.21725111382304</v>
      </c>
      <c r="AG3964" s="51">
        <v>36.670144820513961</v>
      </c>
      <c r="AH3964" s="51">
        <v>0.10874672429114191</v>
      </c>
      <c r="AI3964" s="51">
        <v>0.17868938708361801</v>
      </c>
      <c r="AJ3964" s="51">
        <v>4.1908088602794429E-2</v>
      </c>
      <c r="AK3964" s="51">
        <v>111.69330541010987</v>
      </c>
      <c r="AL3964" s="51">
        <v>66.313630978437459</v>
      </c>
      <c r="AM3964" s="51">
        <v>157.07297984178231</v>
      </c>
    </row>
    <row r="3965" spans="1:39">
      <c r="A3965" t="s">
        <v>8073</v>
      </c>
      <c r="B3965">
        <v>8</v>
      </c>
      <c r="C3965" t="s">
        <v>8074</v>
      </c>
      <c r="D3965" t="s">
        <v>6153</v>
      </c>
      <c r="E3965" t="s">
        <v>137</v>
      </c>
      <c r="F3965" t="s">
        <v>138</v>
      </c>
      <c r="G3965" t="s">
        <v>139</v>
      </c>
      <c r="H3965" t="s">
        <v>140</v>
      </c>
      <c r="I3965" t="s">
        <v>10</v>
      </c>
      <c r="J3965" t="s">
        <v>6154</v>
      </c>
      <c r="K3965">
        <v>48</v>
      </c>
      <c r="L3965">
        <v>16204631</v>
      </c>
      <c r="M3965" t="s">
        <v>2145</v>
      </c>
      <c r="N3965">
        <v>961</v>
      </c>
      <c r="O3965">
        <v>5704030.1120000826</v>
      </c>
      <c r="P3965" s="49" t="s">
        <v>33</v>
      </c>
      <c r="Q3965" s="49">
        <v>7360445</v>
      </c>
      <c r="R3965" s="49">
        <v>32.510452999999998</v>
      </c>
      <c r="S3965" s="49">
        <v>52.540310169999998</v>
      </c>
      <c r="T3965" s="49">
        <v>26.195472578768484</v>
      </c>
      <c r="U3965" s="49" t="s">
        <v>2146</v>
      </c>
      <c r="V3965" s="49">
        <v>0.40628822170719731</v>
      </c>
      <c r="W3965" s="49">
        <v>1.4636172159581</v>
      </c>
      <c r="X3965" s="49">
        <v>2.8030328200558698</v>
      </c>
      <c r="Y3965" s="49">
        <v>43.290577316265697</v>
      </c>
      <c r="Z3965" s="49">
        <v>0.42787999999999998</v>
      </c>
      <c r="AA3965" s="49">
        <v>144.40234570000001</v>
      </c>
      <c r="AB3965" s="49">
        <v>1.7927415840000001</v>
      </c>
      <c r="AC3965" s="51">
        <v>0.62276563761027282</v>
      </c>
      <c r="AD3965" s="53">
        <v>73604.45</v>
      </c>
      <c r="AE3965" s="51">
        <v>77.495723587365745</v>
      </c>
      <c r="AF3965" s="51">
        <v>205.43124199089692</v>
      </c>
      <c r="AG3965" s="51">
        <v>36.693353260418519</v>
      </c>
      <c r="AH3965" s="51">
        <v>0.10845527726186473</v>
      </c>
      <c r="AI3965" s="51">
        <v>0.17861622655255366</v>
      </c>
      <c r="AJ3965" s="51">
        <v>4.1908088602794429E-2</v>
      </c>
      <c r="AK3965" s="51">
        <v>111.64757498552504</v>
      </c>
      <c r="AL3965" s="51">
        <v>66.286480286735113</v>
      </c>
      <c r="AM3965" s="51">
        <v>157.00866968431501</v>
      </c>
    </row>
    <row r="3966" spans="1:39">
      <c r="A3966" t="s">
        <v>8075</v>
      </c>
      <c r="B3966">
        <v>8</v>
      </c>
      <c r="C3966" t="s">
        <v>8076</v>
      </c>
      <c r="D3966" t="s">
        <v>6153</v>
      </c>
      <c r="E3966" t="s">
        <v>137</v>
      </c>
      <c r="F3966" t="s">
        <v>138</v>
      </c>
      <c r="G3966" t="s">
        <v>139</v>
      </c>
      <c r="H3966" t="s">
        <v>140</v>
      </c>
      <c r="I3966" t="s">
        <v>10</v>
      </c>
      <c r="J3966" t="s">
        <v>6154</v>
      </c>
      <c r="K3966">
        <v>48</v>
      </c>
      <c r="L3966">
        <v>16204631</v>
      </c>
      <c r="M3966" t="s">
        <v>2145</v>
      </c>
      <c r="N3966">
        <v>962</v>
      </c>
      <c r="O3966">
        <v>5709971.8100334164</v>
      </c>
      <c r="P3966" s="49" t="s">
        <v>33</v>
      </c>
      <c r="Q3966" s="49">
        <v>7360445</v>
      </c>
      <c r="R3966" s="49">
        <v>32.510452999999998</v>
      </c>
      <c r="S3966" s="49">
        <v>52.540310169999998</v>
      </c>
      <c r="T3966" s="49">
        <v>26.195472578768484</v>
      </c>
      <c r="U3966" s="49" t="s">
        <v>2146</v>
      </c>
      <c r="V3966" s="49">
        <v>0.40628822170719731</v>
      </c>
      <c r="W3966" s="49">
        <v>1.4636172159581</v>
      </c>
      <c r="X3966" s="49">
        <v>2.8030328200558698</v>
      </c>
      <c r="Y3966" s="49">
        <v>43.290577316265697</v>
      </c>
      <c r="Z3966" s="49">
        <v>0.42787999999999998</v>
      </c>
      <c r="AA3966" s="49">
        <v>144.40234570000001</v>
      </c>
      <c r="AB3966" s="49">
        <v>1.7927415840000001</v>
      </c>
      <c r="AC3966" s="51">
        <v>0.62276563761027282</v>
      </c>
      <c r="AD3966" s="53">
        <v>73604.45</v>
      </c>
      <c r="AE3966" s="51">
        <v>77.576448299435924</v>
      </c>
      <c r="AF3966" s="51">
        <v>205.64523286797078</v>
      </c>
      <c r="AG3966" s="51">
        <v>36.716499413377392</v>
      </c>
      <c r="AH3966" s="51">
        <v>0.10816420435944284</v>
      </c>
      <c r="AI3966" s="51">
        <v>0.17854291539522471</v>
      </c>
      <c r="AJ3966" s="51">
        <v>4.1908088602794429E-2</v>
      </c>
      <c r="AK3966" s="51">
        <v>111.60175040903982</v>
      </c>
      <c r="AL3966" s="51">
        <v>66.25927369594055</v>
      </c>
      <c r="AM3966" s="51">
        <v>156.9442271221391</v>
      </c>
    </row>
    <row r="3967" spans="1:39">
      <c r="A3967" t="s">
        <v>8077</v>
      </c>
      <c r="B3967">
        <v>8</v>
      </c>
      <c r="C3967" t="s">
        <v>8078</v>
      </c>
      <c r="D3967" t="s">
        <v>6153</v>
      </c>
      <c r="E3967" t="s">
        <v>137</v>
      </c>
      <c r="F3967" t="s">
        <v>138</v>
      </c>
      <c r="G3967" t="s">
        <v>139</v>
      </c>
      <c r="H3967" t="s">
        <v>140</v>
      </c>
      <c r="I3967" t="s">
        <v>10</v>
      </c>
      <c r="J3967" t="s">
        <v>6154</v>
      </c>
      <c r="K3967">
        <v>48</v>
      </c>
      <c r="L3967">
        <v>16204631</v>
      </c>
      <c r="M3967" t="s">
        <v>2145</v>
      </c>
      <c r="N3967">
        <v>963</v>
      </c>
      <c r="O3967">
        <v>5715913.5080667501</v>
      </c>
      <c r="P3967" s="49" t="s">
        <v>33</v>
      </c>
      <c r="Q3967" s="49">
        <v>7360445</v>
      </c>
      <c r="R3967" s="49">
        <v>32.510452999999998</v>
      </c>
      <c r="S3967" s="49">
        <v>52.540310169999998</v>
      </c>
      <c r="T3967" s="49">
        <v>26.195472578768484</v>
      </c>
      <c r="U3967" s="49" t="s">
        <v>2146</v>
      </c>
      <c r="V3967" s="49">
        <v>0.40628822170719731</v>
      </c>
      <c r="W3967" s="49">
        <v>1.4636172159581</v>
      </c>
      <c r="X3967" s="49">
        <v>2.8030328200558698</v>
      </c>
      <c r="Y3967" s="49">
        <v>43.290577316265697</v>
      </c>
      <c r="Z3967" s="49">
        <v>0.42787999999999998</v>
      </c>
      <c r="AA3967" s="49">
        <v>144.40234570000001</v>
      </c>
      <c r="AB3967" s="49">
        <v>1.7927415840000001</v>
      </c>
      <c r="AC3967" s="51">
        <v>0.62276563761027282</v>
      </c>
      <c r="AD3967" s="53">
        <v>73604.45</v>
      </c>
      <c r="AE3967" s="51">
        <v>77.657173011506103</v>
      </c>
      <c r="AF3967" s="51">
        <v>205.85922374504466</v>
      </c>
      <c r="AG3967" s="51">
        <v>36.739583359759351</v>
      </c>
      <c r="AH3967" s="51">
        <v>0.10787350702800856</v>
      </c>
      <c r="AI3967" s="51">
        <v>0.17846945447176607</v>
      </c>
      <c r="AJ3967" s="51">
        <v>4.1908088602794429E-2</v>
      </c>
      <c r="AK3967" s="51">
        <v>111.55583221829839</v>
      </c>
      <c r="AL3967" s="51">
        <v>66.23201152525948</v>
      </c>
      <c r="AM3967" s="51">
        <v>156.87965291133733</v>
      </c>
    </row>
    <row r="3968" spans="1:39">
      <c r="A3968" t="s">
        <v>8079</v>
      </c>
      <c r="B3968">
        <v>8</v>
      </c>
      <c r="C3968" t="s">
        <v>8080</v>
      </c>
      <c r="D3968" t="s">
        <v>6153</v>
      </c>
      <c r="E3968" t="s">
        <v>137</v>
      </c>
      <c r="F3968" t="s">
        <v>138</v>
      </c>
      <c r="G3968" t="s">
        <v>139</v>
      </c>
      <c r="H3968" t="s">
        <v>140</v>
      </c>
      <c r="I3968" t="s">
        <v>10</v>
      </c>
      <c r="J3968" t="s">
        <v>6154</v>
      </c>
      <c r="K3968">
        <v>48</v>
      </c>
      <c r="L3968">
        <v>16204631</v>
      </c>
      <c r="M3968" t="s">
        <v>2145</v>
      </c>
      <c r="N3968">
        <v>964</v>
      </c>
      <c r="O3968">
        <v>5721855.2061000839</v>
      </c>
      <c r="P3968" s="49" t="s">
        <v>33</v>
      </c>
      <c r="Q3968" s="49">
        <v>7360445</v>
      </c>
      <c r="R3968" s="49">
        <v>32.510452999999998</v>
      </c>
      <c r="S3968" s="49">
        <v>52.540310169999998</v>
      </c>
      <c r="T3968" s="49">
        <v>26.195472578768484</v>
      </c>
      <c r="U3968" s="49" t="s">
        <v>2146</v>
      </c>
      <c r="V3968" s="49">
        <v>0.40628822170719731</v>
      </c>
      <c r="W3968" s="49">
        <v>1.4636172159581</v>
      </c>
      <c r="X3968" s="49">
        <v>2.8030328200558698</v>
      </c>
      <c r="Y3968" s="49">
        <v>43.290577316265697</v>
      </c>
      <c r="Z3968" s="49">
        <v>0.42787999999999998</v>
      </c>
      <c r="AA3968" s="49">
        <v>144.40234570000001</v>
      </c>
      <c r="AB3968" s="49">
        <v>1.7927415840000001</v>
      </c>
      <c r="AC3968" s="51">
        <v>0.62276563761027282</v>
      </c>
      <c r="AD3968" s="53">
        <v>73604.45</v>
      </c>
      <c r="AE3968" s="51">
        <v>77.737897723576282</v>
      </c>
      <c r="AF3968" s="51">
        <v>206.07321462211851</v>
      </c>
      <c r="AG3968" s="51">
        <v>36.762605180239888</v>
      </c>
      <c r="AH3968" s="51">
        <v>0.10758318670095136</v>
      </c>
      <c r="AI3968" s="51">
        <v>0.17839584464022834</v>
      </c>
      <c r="AJ3968" s="51">
        <v>4.1908088602794429E-2</v>
      </c>
      <c r="AK3968" s="51">
        <v>111.50982094964212</v>
      </c>
      <c r="AL3968" s="51">
        <v>66.204694093124047</v>
      </c>
      <c r="AM3968" s="51">
        <v>156.81494780616021</v>
      </c>
    </row>
    <row r="3969" spans="1:39">
      <c r="A3969" t="s">
        <v>8081</v>
      </c>
      <c r="B3969">
        <v>8</v>
      </c>
      <c r="C3969" t="s">
        <v>8082</v>
      </c>
      <c r="D3969" t="s">
        <v>6153</v>
      </c>
      <c r="E3969" t="s">
        <v>137</v>
      </c>
      <c r="F3969" t="s">
        <v>138</v>
      </c>
      <c r="G3969" t="s">
        <v>139</v>
      </c>
      <c r="H3969" t="s">
        <v>140</v>
      </c>
      <c r="I3969" t="s">
        <v>10</v>
      </c>
      <c r="J3969" t="s">
        <v>6154</v>
      </c>
      <c r="K3969">
        <v>48</v>
      </c>
      <c r="L3969">
        <v>16204631</v>
      </c>
      <c r="M3969" t="s">
        <v>2145</v>
      </c>
      <c r="N3969">
        <v>965</v>
      </c>
      <c r="O3969">
        <v>5727796.9041334176</v>
      </c>
      <c r="P3969" s="49" t="s">
        <v>33</v>
      </c>
      <c r="Q3969" s="49">
        <v>7360445</v>
      </c>
      <c r="R3969" s="49">
        <v>32.510452999999998</v>
      </c>
      <c r="S3969" s="49">
        <v>52.540310169999998</v>
      </c>
      <c r="T3969" s="49">
        <v>26.195472578768484</v>
      </c>
      <c r="U3969" s="49" t="s">
        <v>2146</v>
      </c>
      <c r="V3969" s="49">
        <v>0.40628822170719731</v>
      </c>
      <c r="W3969" s="49">
        <v>1.4636172159581</v>
      </c>
      <c r="X3969" s="49">
        <v>2.8030328200558698</v>
      </c>
      <c r="Y3969" s="49">
        <v>43.290577316265697</v>
      </c>
      <c r="Z3969" s="49">
        <v>0.42787999999999998</v>
      </c>
      <c r="AA3969" s="49">
        <v>144.40234570000001</v>
      </c>
      <c r="AB3969" s="49">
        <v>1.7927415840000001</v>
      </c>
      <c r="AC3969" s="51">
        <v>0.62276563761027282</v>
      </c>
      <c r="AD3969" s="53">
        <v>73604.45</v>
      </c>
      <c r="AE3969" s="51">
        <v>77.818622435646461</v>
      </c>
      <c r="AF3969" s="51">
        <v>206.28720549919237</v>
      </c>
      <c r="AG3969" s="51">
        <v>36.785564955798833</v>
      </c>
      <c r="AH3969" s="51">
        <v>0.10729324480043684</v>
      </c>
      <c r="AI3969" s="51">
        <v>0.17832208675657713</v>
      </c>
      <c r="AJ3969" s="51">
        <v>4.1908088602794429E-2</v>
      </c>
      <c r="AK3969" s="51">
        <v>111.46371713810908</v>
      </c>
      <c r="AL3969" s="51">
        <v>66.177321717192683</v>
      </c>
      <c r="AM3969" s="51">
        <v>156.75011255902547</v>
      </c>
    </row>
    <row r="3970" spans="1:39">
      <c r="A3970" t="s">
        <v>8083</v>
      </c>
      <c r="B3970">
        <v>8</v>
      </c>
      <c r="C3970" t="s">
        <v>8084</v>
      </c>
      <c r="D3970" t="s">
        <v>6153</v>
      </c>
      <c r="E3970" t="s">
        <v>137</v>
      </c>
      <c r="F3970" t="s">
        <v>138</v>
      </c>
      <c r="G3970" t="s">
        <v>139</v>
      </c>
      <c r="H3970" t="s">
        <v>140</v>
      </c>
      <c r="I3970" t="s">
        <v>10</v>
      </c>
      <c r="J3970" t="s">
        <v>6154</v>
      </c>
      <c r="K3970">
        <v>48</v>
      </c>
      <c r="L3970">
        <v>16204631</v>
      </c>
      <c r="M3970" t="s">
        <v>2145</v>
      </c>
      <c r="N3970">
        <v>966</v>
      </c>
      <c r="O3970">
        <v>5733738.6021667514</v>
      </c>
      <c r="P3970" s="49" t="s">
        <v>33</v>
      </c>
      <c r="Q3970" s="49">
        <v>7360445</v>
      </c>
      <c r="R3970" s="49">
        <v>32.510452999999998</v>
      </c>
      <c r="S3970" s="49">
        <v>52.540310169999998</v>
      </c>
      <c r="T3970" s="49">
        <v>26.195472578768484</v>
      </c>
      <c r="U3970" s="49" t="s">
        <v>2146</v>
      </c>
      <c r="V3970" s="49">
        <v>0.40628822170719731</v>
      </c>
      <c r="W3970" s="49">
        <v>1.4636172159581</v>
      </c>
      <c r="X3970" s="49">
        <v>2.8030328200558698</v>
      </c>
      <c r="Y3970" s="49">
        <v>43.290577316265697</v>
      </c>
      <c r="Z3970" s="49">
        <v>0.42787999999999998</v>
      </c>
      <c r="AA3970" s="49">
        <v>144.40234570000001</v>
      </c>
      <c r="AB3970" s="49">
        <v>1.7927415840000001</v>
      </c>
      <c r="AC3970" s="51">
        <v>0.62276563761027282</v>
      </c>
      <c r="AD3970" s="53">
        <v>73604.45</v>
      </c>
      <c r="AE3970" s="51">
        <v>77.899347147716639</v>
      </c>
      <c r="AF3970" s="51">
        <v>206.50119637626625</v>
      </c>
      <c r="AG3970" s="51">
        <v>36.808462767718098</v>
      </c>
      <c r="AH3970" s="51">
        <v>0.10700368273811471</v>
      </c>
      <c r="AI3970" s="51">
        <v>0.1782481816746927</v>
      </c>
      <c r="AJ3970" s="51">
        <v>4.1908088602794429E-2</v>
      </c>
      <c r="AK3970" s="51">
        <v>111.41752131743387</v>
      </c>
      <c r="AL3970" s="51">
        <v>66.149894714349912</v>
      </c>
      <c r="AM3970" s="51">
        <v>156.68514792051784</v>
      </c>
    </row>
    <row r="3971" spans="1:39">
      <c r="A3971" t="s">
        <v>8085</v>
      </c>
      <c r="B3971">
        <v>8</v>
      </c>
      <c r="C3971" t="s">
        <v>8086</v>
      </c>
      <c r="D3971" t="s">
        <v>6153</v>
      </c>
      <c r="E3971" t="s">
        <v>137</v>
      </c>
      <c r="F3971" t="s">
        <v>138</v>
      </c>
      <c r="G3971" t="s">
        <v>139</v>
      </c>
      <c r="H3971" t="s">
        <v>140</v>
      </c>
      <c r="I3971" t="s">
        <v>10</v>
      </c>
      <c r="J3971" t="s">
        <v>6154</v>
      </c>
      <c r="K3971">
        <v>48</v>
      </c>
      <c r="L3971">
        <v>16204631</v>
      </c>
      <c r="M3971" t="s">
        <v>2145</v>
      </c>
      <c r="N3971">
        <v>967</v>
      </c>
      <c r="O3971">
        <v>5739680.3002000852</v>
      </c>
      <c r="P3971" s="49" t="s">
        <v>33</v>
      </c>
      <c r="Q3971" s="49">
        <v>7360445</v>
      </c>
      <c r="R3971" s="49">
        <v>32.510452999999998</v>
      </c>
      <c r="S3971" s="49">
        <v>52.540310169999998</v>
      </c>
      <c r="T3971" s="49">
        <v>26.195472578768484</v>
      </c>
      <c r="U3971" s="49" t="s">
        <v>2146</v>
      </c>
      <c r="V3971" s="49">
        <v>0.40628822170719731</v>
      </c>
      <c r="W3971" s="49">
        <v>1.4636172159581</v>
      </c>
      <c r="X3971" s="49">
        <v>2.8030328200558698</v>
      </c>
      <c r="Y3971" s="49">
        <v>43.290577316265697</v>
      </c>
      <c r="Z3971" s="49">
        <v>0.42787999999999998</v>
      </c>
      <c r="AA3971" s="49">
        <v>144.40234570000001</v>
      </c>
      <c r="AB3971" s="49">
        <v>1.7927415840000001</v>
      </c>
      <c r="AC3971" s="51">
        <v>0.62276563761027282</v>
      </c>
      <c r="AD3971" s="53">
        <v>73604.45</v>
      </c>
      <c r="AE3971" s="51">
        <v>77.980071859786818</v>
      </c>
      <c r="AF3971" s="51">
        <v>206.7151872533401</v>
      </c>
      <c r="AG3971" s="51">
        <v>36.831298697579328</v>
      </c>
      <c r="AH3971" s="51">
        <v>0.1067145019147198</v>
      </c>
      <c r="AI3971" s="51">
        <v>0.17817413024636974</v>
      </c>
      <c r="AJ3971" s="51">
        <v>4.1908088602794429E-2</v>
      </c>
      <c r="AK3971" s="51">
        <v>111.37123402004748</v>
      </c>
      <c r="AL3971" s="51">
        <v>66.122413400706279</v>
      </c>
      <c r="AM3971" s="51">
        <v>156.62005463938871</v>
      </c>
    </row>
    <row r="3972" spans="1:39">
      <c r="A3972" t="s">
        <v>8087</v>
      </c>
      <c r="B3972">
        <v>8</v>
      </c>
      <c r="C3972" t="s">
        <v>8088</v>
      </c>
      <c r="D3972" t="s">
        <v>6153</v>
      </c>
      <c r="E3972" t="s">
        <v>137</v>
      </c>
      <c r="F3972" t="s">
        <v>138</v>
      </c>
      <c r="G3972" t="s">
        <v>139</v>
      </c>
      <c r="H3972" t="s">
        <v>140</v>
      </c>
      <c r="I3972" t="s">
        <v>10</v>
      </c>
      <c r="J3972" t="s">
        <v>6154</v>
      </c>
      <c r="K3972">
        <v>48</v>
      </c>
      <c r="L3972">
        <v>16204631</v>
      </c>
      <c r="M3972" t="s">
        <v>2145</v>
      </c>
      <c r="N3972">
        <v>968</v>
      </c>
      <c r="O3972">
        <v>5745621.9982334189</v>
      </c>
      <c r="P3972" s="49" t="s">
        <v>33</v>
      </c>
      <c r="Q3972" s="49">
        <v>7360445</v>
      </c>
      <c r="R3972" s="49">
        <v>32.510452999999998</v>
      </c>
      <c r="S3972" s="49">
        <v>52.540310169999998</v>
      </c>
      <c r="T3972" s="49">
        <v>26.195472578768484</v>
      </c>
      <c r="U3972" s="49" t="s">
        <v>2146</v>
      </c>
      <c r="V3972" s="49">
        <v>0.40628822170719731</v>
      </c>
      <c r="W3972" s="49">
        <v>1.4636172159581</v>
      </c>
      <c r="X3972" s="49">
        <v>2.8030328200558698</v>
      </c>
      <c r="Y3972" s="49">
        <v>43.290577316265697</v>
      </c>
      <c r="Z3972" s="49">
        <v>0.42787999999999998</v>
      </c>
      <c r="AA3972" s="49">
        <v>144.40234570000001</v>
      </c>
      <c r="AB3972" s="49">
        <v>1.7927415840000001</v>
      </c>
      <c r="AC3972" s="51">
        <v>0.62276563761027282</v>
      </c>
      <c r="AD3972" s="53">
        <v>73604.45</v>
      </c>
      <c r="AE3972" s="51">
        <v>78.060796571856983</v>
      </c>
      <c r="AF3972" s="51">
        <v>206.92917813041393</v>
      </c>
      <c r="AG3972" s="51">
        <v>36.854072827261582</v>
      </c>
      <c r="AH3972" s="51">
        <v>0.10642570372005797</v>
      </c>
      <c r="AI3972" s="51">
        <v>0.17809993332131668</v>
      </c>
      <c r="AJ3972" s="51">
        <v>4.1908088602794429E-2</v>
      </c>
      <c r="AK3972" s="51">
        <v>111.32485577707682</v>
      </c>
      <c r="AL3972" s="51">
        <v>66.094878091598076</v>
      </c>
      <c r="AM3972" s="51">
        <v>156.55483346255559</v>
      </c>
    </row>
    <row r="3973" spans="1:39">
      <c r="A3973" t="s">
        <v>8089</v>
      </c>
      <c r="B3973">
        <v>8</v>
      </c>
      <c r="C3973" t="s">
        <v>8090</v>
      </c>
      <c r="D3973" t="s">
        <v>6153</v>
      </c>
      <c r="E3973" t="s">
        <v>137</v>
      </c>
      <c r="F3973" t="s">
        <v>138</v>
      </c>
      <c r="G3973" t="s">
        <v>139</v>
      </c>
      <c r="H3973" t="s">
        <v>140</v>
      </c>
      <c r="I3973" t="s">
        <v>10</v>
      </c>
      <c r="J3973" t="s">
        <v>6154</v>
      </c>
      <c r="K3973">
        <v>48</v>
      </c>
      <c r="L3973">
        <v>16204631</v>
      </c>
      <c r="M3973" t="s">
        <v>2145</v>
      </c>
      <c r="N3973">
        <v>969</v>
      </c>
      <c r="O3973">
        <v>5751563.6962667527</v>
      </c>
      <c r="P3973" s="49" t="s">
        <v>33</v>
      </c>
      <c r="Q3973" s="49">
        <v>7360445</v>
      </c>
      <c r="R3973" s="49">
        <v>32.510452999999998</v>
      </c>
      <c r="S3973" s="49">
        <v>52.540310169999998</v>
      </c>
      <c r="T3973" s="49">
        <v>26.195472578768484</v>
      </c>
      <c r="U3973" s="49" t="s">
        <v>2146</v>
      </c>
      <c r="V3973" s="49">
        <v>0.40628822170719731</v>
      </c>
      <c r="W3973" s="49">
        <v>1.4636172159581</v>
      </c>
      <c r="X3973" s="49">
        <v>2.8030328200558698</v>
      </c>
      <c r="Y3973" s="49">
        <v>43.290577316265697</v>
      </c>
      <c r="Z3973" s="49">
        <v>0.42787999999999998</v>
      </c>
      <c r="AA3973" s="49">
        <v>144.40234570000001</v>
      </c>
      <c r="AB3973" s="49">
        <v>1.7927415840000001</v>
      </c>
      <c r="AC3973" s="51">
        <v>0.62276563761027282</v>
      </c>
      <c r="AD3973" s="53">
        <v>73604.45</v>
      </c>
      <c r="AE3973" s="51">
        <v>78.141521283927162</v>
      </c>
      <c r="AF3973" s="51">
        <v>207.14316900748781</v>
      </c>
      <c r="AG3973" s="51">
        <v>36.87678523893905</v>
      </c>
      <c r="AH3973" s="51">
        <v>0.10613728953326267</v>
      </c>
      <c r="AI3973" s="51">
        <v>0.17802559174715546</v>
      </c>
      <c r="AJ3973" s="51">
        <v>4.1908088602794429E-2</v>
      </c>
      <c r="AK3973" s="51">
        <v>111.2783871183446</v>
      </c>
      <c r="AL3973" s="51">
        <v>66.067289101587278</v>
      </c>
      <c r="AM3973" s="51">
        <v>156.48948513510194</v>
      </c>
    </row>
    <row r="3974" spans="1:39">
      <c r="A3974" t="s">
        <v>8091</v>
      </c>
      <c r="B3974">
        <v>8</v>
      </c>
      <c r="C3974" t="s">
        <v>8092</v>
      </c>
      <c r="D3974" t="s">
        <v>6153</v>
      </c>
      <c r="E3974" t="s">
        <v>137</v>
      </c>
      <c r="F3974" t="s">
        <v>138</v>
      </c>
      <c r="G3974" t="s">
        <v>139</v>
      </c>
      <c r="H3974" t="s">
        <v>140</v>
      </c>
      <c r="I3974" t="s">
        <v>10</v>
      </c>
      <c r="J3974" t="s">
        <v>6154</v>
      </c>
      <c r="K3974">
        <v>48</v>
      </c>
      <c r="L3974">
        <v>16204631</v>
      </c>
      <c r="M3974" t="s">
        <v>2145</v>
      </c>
      <c r="N3974">
        <v>970</v>
      </c>
      <c r="O3974">
        <v>5757505.3943000864</v>
      </c>
      <c r="P3974" s="49" t="s">
        <v>33</v>
      </c>
      <c r="Q3974" s="49">
        <v>7360445</v>
      </c>
      <c r="R3974" s="49">
        <v>32.510452999999998</v>
      </c>
      <c r="S3974" s="49">
        <v>52.540310169999998</v>
      </c>
      <c r="T3974" s="49">
        <v>26.195472578768484</v>
      </c>
      <c r="U3974" s="49" t="s">
        <v>2146</v>
      </c>
      <c r="V3974" s="49">
        <v>0.40628822170719731</v>
      </c>
      <c r="W3974" s="49">
        <v>1.4636172159581</v>
      </c>
      <c r="X3974" s="49">
        <v>2.8030328200558698</v>
      </c>
      <c r="Y3974" s="49">
        <v>43.290577316265697</v>
      </c>
      <c r="Z3974" s="49">
        <v>0.42787999999999998</v>
      </c>
      <c r="AA3974" s="49">
        <v>144.40234570000001</v>
      </c>
      <c r="AB3974" s="49">
        <v>1.7927415840000001</v>
      </c>
      <c r="AC3974" s="51">
        <v>0.62276563761027282</v>
      </c>
      <c r="AD3974" s="53">
        <v>73604.45</v>
      </c>
      <c r="AE3974" s="51">
        <v>78.222245995997341</v>
      </c>
      <c r="AF3974" s="51">
        <v>207.35715988456167</v>
      </c>
      <c r="AG3974" s="51">
        <v>36.899436015078713</v>
      </c>
      <c r="AH3974" s="51">
        <v>0.10584926072267015</v>
      </c>
      <c r="AI3974" s="51">
        <v>0.17795110636942121</v>
      </c>
      <c r="AJ3974" s="51">
        <v>4.1908088602794429E-2</v>
      </c>
      <c r="AK3974" s="51">
        <v>111.23182857236914</v>
      </c>
      <c r="AL3974" s="51">
        <v>66.039646744461464</v>
      </c>
      <c r="AM3974" s="51">
        <v>156.42401040027684</v>
      </c>
    </row>
    <row r="3975" spans="1:39">
      <c r="A3975" t="s">
        <v>8093</v>
      </c>
      <c r="B3975">
        <v>8</v>
      </c>
      <c r="C3975" t="s">
        <v>8094</v>
      </c>
      <c r="D3975" t="s">
        <v>6153</v>
      </c>
      <c r="E3975" t="s">
        <v>137</v>
      </c>
      <c r="F3975" t="s">
        <v>138</v>
      </c>
      <c r="G3975" t="s">
        <v>139</v>
      </c>
      <c r="H3975" t="s">
        <v>140</v>
      </c>
      <c r="I3975" t="s">
        <v>10</v>
      </c>
      <c r="J3975" t="s">
        <v>6154</v>
      </c>
      <c r="K3975">
        <v>48</v>
      </c>
      <c r="L3975">
        <v>16204631</v>
      </c>
      <c r="M3975" t="s">
        <v>2145</v>
      </c>
      <c r="N3975">
        <v>971</v>
      </c>
      <c r="O3975">
        <v>5763447.0923334202</v>
      </c>
      <c r="P3975" s="49" t="s">
        <v>33</v>
      </c>
      <c r="Q3975" s="49">
        <v>7360445</v>
      </c>
      <c r="R3975" s="49">
        <v>32.510452999999998</v>
      </c>
      <c r="S3975" s="49">
        <v>52.540310169999998</v>
      </c>
      <c r="T3975" s="49">
        <v>26.195472578768484</v>
      </c>
      <c r="U3975" s="49" t="s">
        <v>2146</v>
      </c>
      <c r="V3975" s="49">
        <v>0.40628822170719731</v>
      </c>
      <c r="W3975" s="49">
        <v>1.4636172159581</v>
      </c>
      <c r="X3975" s="49">
        <v>2.8030328200558698</v>
      </c>
      <c r="Y3975" s="49">
        <v>43.290577316265697</v>
      </c>
      <c r="Z3975" s="49">
        <v>0.42787999999999998</v>
      </c>
      <c r="AA3975" s="49">
        <v>144.40234570000001</v>
      </c>
      <c r="AB3975" s="49">
        <v>1.7927415840000001</v>
      </c>
      <c r="AC3975" s="51">
        <v>0.62276563761027282</v>
      </c>
      <c r="AD3975" s="53">
        <v>73604.45</v>
      </c>
      <c r="AE3975" s="51">
        <v>78.302970708067519</v>
      </c>
      <c r="AF3975" s="51">
        <v>207.57115076163555</v>
      </c>
      <c r="AG3975" s="51">
        <v>36.922025238438074</v>
      </c>
      <c r="AH3975" s="51">
        <v>0.10556161864583609</v>
      </c>
      <c r="AI3975" s="51">
        <v>0.17787647803156184</v>
      </c>
      <c r="AJ3975" s="51">
        <v>4.1908088602794429E-2</v>
      </c>
      <c r="AK3975" s="51">
        <v>111.1851806663641</v>
      </c>
      <c r="AL3975" s="51">
        <v>66.011951333233583</v>
      </c>
      <c r="AM3975" s="51">
        <v>156.35840999949465</v>
      </c>
    </row>
    <row r="3976" spans="1:39">
      <c r="A3976" t="s">
        <v>8095</v>
      </c>
      <c r="B3976">
        <v>8</v>
      </c>
      <c r="C3976" t="s">
        <v>8096</v>
      </c>
      <c r="D3976" t="s">
        <v>6153</v>
      </c>
      <c r="E3976" t="s">
        <v>137</v>
      </c>
      <c r="F3976" t="s">
        <v>138</v>
      </c>
      <c r="G3976" t="s">
        <v>139</v>
      </c>
      <c r="H3976" t="s">
        <v>140</v>
      </c>
      <c r="I3976" t="s">
        <v>10</v>
      </c>
      <c r="J3976" t="s">
        <v>6154</v>
      </c>
      <c r="K3976">
        <v>48</v>
      </c>
      <c r="L3976">
        <v>16204631</v>
      </c>
      <c r="M3976" t="s">
        <v>2145</v>
      </c>
      <c r="N3976">
        <v>972</v>
      </c>
      <c r="O3976">
        <v>5769388.7903667539</v>
      </c>
      <c r="P3976" s="49" t="s">
        <v>33</v>
      </c>
      <c r="Q3976" s="49">
        <v>7360445</v>
      </c>
      <c r="R3976" s="49">
        <v>32.510452999999998</v>
      </c>
      <c r="S3976" s="49">
        <v>52.540310169999998</v>
      </c>
      <c r="T3976" s="49">
        <v>26.195472578768484</v>
      </c>
      <c r="U3976" s="49" t="s">
        <v>2146</v>
      </c>
      <c r="V3976" s="49">
        <v>0.40628822170719731</v>
      </c>
      <c r="W3976" s="49">
        <v>1.4636172159581</v>
      </c>
      <c r="X3976" s="49">
        <v>2.8030328200558698</v>
      </c>
      <c r="Y3976" s="49">
        <v>43.290577316265697</v>
      </c>
      <c r="Z3976" s="49">
        <v>0.42787999999999998</v>
      </c>
      <c r="AA3976" s="49">
        <v>144.40234570000001</v>
      </c>
      <c r="AB3976" s="49">
        <v>1.7927415840000001</v>
      </c>
      <c r="AC3976" s="51">
        <v>0.62276563761027282</v>
      </c>
      <c r="AD3976" s="53">
        <v>73604.45</v>
      </c>
      <c r="AE3976" s="51">
        <v>78.383695420137698</v>
      </c>
      <c r="AF3976" s="51">
        <v>207.7851416387094</v>
      </c>
      <c r="AG3976" s="51">
        <v>36.944552992062867</v>
      </c>
      <c r="AH3976" s="51">
        <v>0.10527436464975098</v>
      </c>
      <c r="AI3976" s="51">
        <v>0.17780170757493793</v>
      </c>
      <c r="AJ3976" s="51">
        <v>4.1908088602794429E-2</v>
      </c>
      <c r="AK3976" s="51">
        <v>111.13844392623839</v>
      </c>
      <c r="AL3976" s="51">
        <v>65.984203180141947</v>
      </c>
      <c r="AM3976" s="51">
        <v>156.29268467233487</v>
      </c>
    </row>
    <row r="3977" spans="1:39">
      <c r="A3977" t="s">
        <v>8097</v>
      </c>
      <c r="B3977">
        <v>8</v>
      </c>
      <c r="C3977" t="s">
        <v>8098</v>
      </c>
      <c r="D3977" t="s">
        <v>6153</v>
      </c>
      <c r="E3977" t="s">
        <v>137</v>
      </c>
      <c r="F3977" t="s">
        <v>138</v>
      </c>
      <c r="G3977" t="s">
        <v>139</v>
      </c>
      <c r="H3977" t="s">
        <v>140</v>
      </c>
      <c r="I3977" t="s">
        <v>10</v>
      </c>
      <c r="J3977" t="s">
        <v>6154</v>
      </c>
      <c r="K3977">
        <v>48</v>
      </c>
      <c r="L3977">
        <v>16204631</v>
      </c>
      <c r="M3977" t="s">
        <v>2145</v>
      </c>
      <c r="N3977">
        <v>973</v>
      </c>
      <c r="O3977">
        <v>5775330.4884000877</v>
      </c>
      <c r="P3977" s="49" t="s">
        <v>33</v>
      </c>
      <c r="Q3977" s="49">
        <v>7360445</v>
      </c>
      <c r="R3977" s="49">
        <v>32.510452999999998</v>
      </c>
      <c r="S3977" s="49">
        <v>52.540310169999998</v>
      </c>
      <c r="T3977" s="49">
        <v>26.195472578768484</v>
      </c>
      <c r="U3977" s="49" t="s">
        <v>2146</v>
      </c>
      <c r="V3977" s="49">
        <v>0.40628822170719731</v>
      </c>
      <c r="W3977" s="49">
        <v>1.4636172159581</v>
      </c>
      <c r="X3977" s="49">
        <v>2.8030328200558698</v>
      </c>
      <c r="Y3977" s="49">
        <v>43.290577316265697</v>
      </c>
      <c r="Z3977" s="49">
        <v>0.42787999999999998</v>
      </c>
      <c r="AA3977" s="49">
        <v>144.40234570000001</v>
      </c>
      <c r="AB3977" s="49">
        <v>1.7927415840000001</v>
      </c>
      <c r="AC3977" s="51">
        <v>0.62276563761027282</v>
      </c>
      <c r="AD3977" s="53">
        <v>73604.45</v>
      </c>
      <c r="AE3977" s="51">
        <v>78.464420132207877</v>
      </c>
      <c r="AF3977" s="51">
        <v>207.99913251578329</v>
      </c>
      <c r="AG3977" s="51">
        <v>36.967019359284755</v>
      </c>
      <c r="AH3977" s="51">
        <v>0.10498750007053496</v>
      </c>
      <c r="AI3977" s="51">
        <v>0.17772679583882228</v>
      </c>
      <c r="AJ3977" s="51">
        <v>4.1908088602794429E-2</v>
      </c>
      <c r="AK3977" s="51">
        <v>111.09161887659596</v>
      </c>
      <c r="AL3977" s="51">
        <v>65.956402596650079</v>
      </c>
      <c r="AM3977" s="51">
        <v>156.22683515654188</v>
      </c>
    </row>
    <row r="3978" spans="1:39">
      <c r="A3978" t="s">
        <v>8099</v>
      </c>
      <c r="B3978">
        <v>8</v>
      </c>
      <c r="C3978" t="s">
        <v>8100</v>
      </c>
      <c r="D3978" t="s">
        <v>6153</v>
      </c>
      <c r="E3978" t="s">
        <v>137</v>
      </c>
      <c r="F3978" t="s">
        <v>138</v>
      </c>
      <c r="G3978" t="s">
        <v>139</v>
      </c>
      <c r="H3978" t="s">
        <v>140</v>
      </c>
      <c r="I3978" t="s">
        <v>10</v>
      </c>
      <c r="J3978" t="s">
        <v>6154</v>
      </c>
      <c r="K3978">
        <v>48</v>
      </c>
      <c r="L3978">
        <v>16204631</v>
      </c>
      <c r="M3978" t="s">
        <v>2145</v>
      </c>
      <c r="N3978">
        <v>974</v>
      </c>
      <c r="O3978">
        <v>5781272.1864334214</v>
      </c>
      <c r="P3978" s="49" t="s">
        <v>33</v>
      </c>
      <c r="Q3978" s="49">
        <v>7360445</v>
      </c>
      <c r="R3978" s="49">
        <v>32.510452999999998</v>
      </c>
      <c r="S3978" s="49">
        <v>52.540310169999998</v>
      </c>
      <c r="T3978" s="49">
        <v>26.195472578768484</v>
      </c>
      <c r="U3978" s="49" t="s">
        <v>2146</v>
      </c>
      <c r="V3978" s="49">
        <v>0.40628822170719731</v>
      </c>
      <c r="W3978" s="49">
        <v>1.4636172159581</v>
      </c>
      <c r="X3978" s="49">
        <v>2.8030328200558698</v>
      </c>
      <c r="Y3978" s="49">
        <v>43.290577316265697</v>
      </c>
      <c r="Z3978" s="49">
        <v>0.42787999999999998</v>
      </c>
      <c r="AA3978" s="49">
        <v>144.40234570000001</v>
      </c>
      <c r="AB3978" s="49">
        <v>1.7927415840000001</v>
      </c>
      <c r="AC3978" s="51">
        <v>0.62276563761027282</v>
      </c>
      <c r="AD3978" s="53">
        <v>73604.45</v>
      </c>
      <c r="AE3978" s="51">
        <v>78.545144844278056</v>
      </c>
      <c r="AF3978" s="51">
        <v>208.21312339285714</v>
      </c>
      <c r="AG3978" s="51">
        <v>36.989424423719043</v>
      </c>
      <c r="AH3978" s="51">
        <v>0.10470102623372823</v>
      </c>
      <c r="AI3978" s="51">
        <v>0.17765174366039976</v>
      </c>
      <c r="AJ3978" s="51">
        <v>4.1908088602794429E-2</v>
      </c>
      <c r="AK3978" s="51">
        <v>111.04470604073562</v>
      </c>
      <c r="AL3978" s="51">
        <v>65.928549893446672</v>
      </c>
      <c r="AM3978" s="51">
        <v>156.16086218802457</v>
      </c>
    </row>
    <row r="3979" spans="1:39">
      <c r="A3979" t="s">
        <v>8101</v>
      </c>
      <c r="B3979">
        <v>8</v>
      </c>
      <c r="C3979" t="s">
        <v>8102</v>
      </c>
      <c r="D3979" t="s">
        <v>6153</v>
      </c>
      <c r="E3979" t="s">
        <v>137</v>
      </c>
      <c r="F3979" t="s">
        <v>138</v>
      </c>
      <c r="G3979" t="s">
        <v>139</v>
      </c>
      <c r="H3979" t="s">
        <v>140</v>
      </c>
      <c r="I3979" t="s">
        <v>10</v>
      </c>
      <c r="J3979" t="s">
        <v>6154</v>
      </c>
      <c r="K3979">
        <v>48</v>
      </c>
      <c r="L3979">
        <v>16204631</v>
      </c>
      <c r="M3979" t="s">
        <v>2145</v>
      </c>
      <c r="N3979">
        <v>975</v>
      </c>
      <c r="O3979">
        <v>5787213.8844667552</v>
      </c>
      <c r="P3979" s="49" t="s">
        <v>33</v>
      </c>
      <c r="Q3979" s="49">
        <v>7360445</v>
      </c>
      <c r="R3979" s="49">
        <v>32.510452999999998</v>
      </c>
      <c r="S3979" s="49">
        <v>52.540310169999998</v>
      </c>
      <c r="T3979" s="49">
        <v>26.195472578768484</v>
      </c>
      <c r="U3979" s="49" t="s">
        <v>2146</v>
      </c>
      <c r="V3979" s="49">
        <v>0.40628822170719731</v>
      </c>
      <c r="W3979" s="49">
        <v>1.4636172159581</v>
      </c>
      <c r="X3979" s="49">
        <v>2.8030328200558698</v>
      </c>
      <c r="Y3979" s="49">
        <v>43.290577316265697</v>
      </c>
      <c r="Z3979" s="49">
        <v>0.42787999999999998</v>
      </c>
      <c r="AA3979" s="49">
        <v>144.40234570000001</v>
      </c>
      <c r="AB3979" s="49">
        <v>1.7927415840000001</v>
      </c>
      <c r="AC3979" s="51">
        <v>0.62276563761027282</v>
      </c>
      <c r="AD3979" s="53">
        <v>73604.45</v>
      </c>
      <c r="AE3979" s="51">
        <v>78.625869556348235</v>
      </c>
      <c r="AF3979" s="51">
        <v>208.42711426993102</v>
      </c>
      <c r="AG3979" s="51">
        <v>37.011768269262419</v>
      </c>
      <c r="AH3979" s="51">
        <v>0.10441494445420041</v>
      </c>
      <c r="AI3979" s="51">
        <v>0.17757655187476712</v>
      </c>
      <c r="AJ3979" s="51">
        <v>4.1908088602794429E-2</v>
      </c>
      <c r="AK3979" s="51">
        <v>110.99770594065095</v>
      </c>
      <c r="AL3979" s="51">
        <v>65.900645380445468</v>
      </c>
      <c r="AM3979" s="51">
        <v>156.09476650085645</v>
      </c>
    </row>
    <row r="3980" spans="1:39">
      <c r="A3980" t="s">
        <v>8103</v>
      </c>
      <c r="B3980">
        <v>8</v>
      </c>
      <c r="C3980" t="s">
        <v>8104</v>
      </c>
      <c r="D3980" t="s">
        <v>6153</v>
      </c>
      <c r="E3980" t="s">
        <v>137</v>
      </c>
      <c r="F3980" t="s">
        <v>138</v>
      </c>
      <c r="G3980" t="s">
        <v>139</v>
      </c>
      <c r="H3980" t="s">
        <v>140</v>
      </c>
      <c r="I3980" t="s">
        <v>10</v>
      </c>
      <c r="J3980" t="s">
        <v>6154</v>
      </c>
      <c r="K3980">
        <v>48</v>
      </c>
      <c r="L3980">
        <v>16204631</v>
      </c>
      <c r="M3980" t="s">
        <v>2145</v>
      </c>
      <c r="N3980">
        <v>976</v>
      </c>
      <c r="O3980">
        <v>5793155.582500089</v>
      </c>
      <c r="P3980" s="49" t="s">
        <v>33</v>
      </c>
      <c r="Q3980" s="49">
        <v>7360445</v>
      </c>
      <c r="R3980" s="49">
        <v>32.510452999999998</v>
      </c>
      <c r="S3980" s="49">
        <v>52.540310169999998</v>
      </c>
      <c r="T3980" s="49">
        <v>26.195472578768484</v>
      </c>
      <c r="U3980" s="49" t="s">
        <v>2146</v>
      </c>
      <c r="V3980" s="49">
        <v>0.40628822170719731</v>
      </c>
      <c r="W3980" s="49">
        <v>1.4636172159581</v>
      </c>
      <c r="X3980" s="49">
        <v>2.8030328200558698</v>
      </c>
      <c r="Y3980" s="49">
        <v>43.290577316265697</v>
      </c>
      <c r="Z3980" s="49">
        <v>0.42787999999999998</v>
      </c>
      <c r="AA3980" s="49">
        <v>144.40234570000001</v>
      </c>
      <c r="AB3980" s="49">
        <v>1.7927415840000001</v>
      </c>
      <c r="AC3980" s="51">
        <v>0.62276563761027282</v>
      </c>
      <c r="AD3980" s="53">
        <v>73604.45</v>
      </c>
      <c r="AE3980" s="51">
        <v>78.706594268418414</v>
      </c>
      <c r="AF3980" s="51">
        <v>208.64110514700488</v>
      </c>
      <c r="AG3980" s="51">
        <v>37.034050980090676</v>
      </c>
      <c r="AH3980" s="51">
        <v>0.10412925603630702</v>
      </c>
      <c r="AI3980" s="51">
        <v>0.17750122131493279</v>
      </c>
      <c r="AJ3980" s="51">
        <v>4.1908088602794429E-2</v>
      </c>
      <c r="AK3980" s="51">
        <v>110.95061909703021</v>
      </c>
      <c r="AL3980" s="51">
        <v>65.87268936678521</v>
      </c>
      <c r="AM3980" s="51">
        <v>156.02854882727524</v>
      </c>
    </row>
    <row r="3981" spans="1:39">
      <c r="A3981" t="s">
        <v>8105</v>
      </c>
      <c r="B3981">
        <v>8</v>
      </c>
      <c r="C3981" t="s">
        <v>8106</v>
      </c>
      <c r="D3981" t="s">
        <v>6153</v>
      </c>
      <c r="E3981" t="s">
        <v>137</v>
      </c>
      <c r="F3981" t="s">
        <v>138</v>
      </c>
      <c r="G3981" t="s">
        <v>139</v>
      </c>
      <c r="H3981" t="s">
        <v>140</v>
      </c>
      <c r="I3981" t="s">
        <v>10</v>
      </c>
      <c r="J3981" t="s">
        <v>6154</v>
      </c>
      <c r="K3981">
        <v>48</v>
      </c>
      <c r="L3981">
        <v>16204631</v>
      </c>
      <c r="M3981" t="s">
        <v>2145</v>
      </c>
      <c r="N3981">
        <v>977</v>
      </c>
      <c r="O3981">
        <v>5799097.2805334227</v>
      </c>
      <c r="P3981" s="49" t="s">
        <v>33</v>
      </c>
      <c r="Q3981" s="49">
        <v>7360445</v>
      </c>
      <c r="R3981" s="49">
        <v>32.510452999999998</v>
      </c>
      <c r="S3981" s="49">
        <v>52.540310169999998</v>
      </c>
      <c r="T3981" s="49">
        <v>26.195472578768484</v>
      </c>
      <c r="U3981" s="49" t="s">
        <v>2146</v>
      </c>
      <c r="V3981" s="49">
        <v>0.40628822170719731</v>
      </c>
      <c r="W3981" s="49">
        <v>1.4636172159581</v>
      </c>
      <c r="X3981" s="49">
        <v>2.8030328200558698</v>
      </c>
      <c r="Y3981" s="49">
        <v>43.290577316265697</v>
      </c>
      <c r="Z3981" s="49">
        <v>0.42787999999999998</v>
      </c>
      <c r="AA3981" s="49">
        <v>144.40234570000001</v>
      </c>
      <c r="AB3981" s="49">
        <v>1.7927415840000001</v>
      </c>
      <c r="AC3981" s="51">
        <v>0.62276563761027282</v>
      </c>
      <c r="AD3981" s="53">
        <v>73604.45</v>
      </c>
      <c r="AE3981" s="51">
        <v>78.787318980488578</v>
      </c>
      <c r="AF3981" s="51">
        <v>208.8550960240787</v>
      </c>
      <c r="AG3981" s="51">
        <v>37.056272640656438</v>
      </c>
      <c r="AH3981" s="51">
        <v>0.10384396227366161</v>
      </c>
      <c r="AI3981" s="51">
        <v>0.17742575281181674</v>
      </c>
      <c r="AJ3981" s="51">
        <v>4.1908088602794429E-2</v>
      </c>
      <c r="AK3981" s="51">
        <v>110.90344602925624</v>
      </c>
      <c r="AL3981" s="51">
        <v>65.844682160829592</v>
      </c>
      <c r="AM3981" s="51">
        <v>155.96220989768292</v>
      </c>
    </row>
    <row r="3982" spans="1:39">
      <c r="A3982" t="s">
        <v>8107</v>
      </c>
      <c r="B3982">
        <v>8</v>
      </c>
      <c r="C3982" t="s">
        <v>8108</v>
      </c>
      <c r="D3982" t="s">
        <v>6153</v>
      </c>
      <c r="E3982" t="s">
        <v>137</v>
      </c>
      <c r="F3982" t="s">
        <v>138</v>
      </c>
      <c r="G3982" t="s">
        <v>139</v>
      </c>
      <c r="H3982" t="s">
        <v>140</v>
      </c>
      <c r="I3982" t="s">
        <v>10</v>
      </c>
      <c r="J3982" t="s">
        <v>6154</v>
      </c>
      <c r="K3982">
        <v>48</v>
      </c>
      <c r="L3982">
        <v>16204631</v>
      </c>
      <c r="M3982" t="s">
        <v>2145</v>
      </c>
      <c r="N3982">
        <v>978</v>
      </c>
      <c r="O3982">
        <v>5805038.9785667565</v>
      </c>
      <c r="P3982" s="49" t="s">
        <v>33</v>
      </c>
      <c r="Q3982" s="49">
        <v>7360445</v>
      </c>
      <c r="R3982" s="49">
        <v>32.510452999999998</v>
      </c>
      <c r="S3982" s="49">
        <v>52.540310169999998</v>
      </c>
      <c r="T3982" s="49">
        <v>26.195472578768484</v>
      </c>
      <c r="U3982" s="49" t="s">
        <v>2146</v>
      </c>
      <c r="V3982" s="49">
        <v>0.40628822170719731</v>
      </c>
      <c r="W3982" s="49">
        <v>1.4636172159581</v>
      </c>
      <c r="X3982" s="49">
        <v>2.8030328200558698</v>
      </c>
      <c r="Y3982" s="49">
        <v>43.290577316265697</v>
      </c>
      <c r="Z3982" s="49">
        <v>0.42787999999999998</v>
      </c>
      <c r="AA3982" s="49">
        <v>144.40234570000001</v>
      </c>
      <c r="AB3982" s="49">
        <v>1.7927415840000001</v>
      </c>
      <c r="AC3982" s="51">
        <v>0.62276563761027282</v>
      </c>
      <c r="AD3982" s="53">
        <v>73604.45</v>
      </c>
      <c r="AE3982" s="51">
        <v>78.868043692558757</v>
      </c>
      <c r="AF3982" s="51">
        <v>209.06908690115259</v>
      </c>
      <c r="AG3982" s="51">
        <v>37.078433335686917</v>
      </c>
      <c r="AH3982" s="51">
        <v>0.10355906444940489</v>
      </c>
      <c r="AI3982" s="51">
        <v>0.1773501471942503</v>
      </c>
      <c r="AJ3982" s="51">
        <v>4.1908088602794429E-2</v>
      </c>
      <c r="AK3982" s="51">
        <v>110.85618725540631</v>
      </c>
      <c r="AL3982" s="51">
        <v>65.816624070167208</v>
      </c>
      <c r="AM3982" s="51">
        <v>155.89575044064543</v>
      </c>
    </row>
    <row r="3983" spans="1:39">
      <c r="A3983" t="s">
        <v>8109</v>
      </c>
      <c r="B3983">
        <v>8</v>
      </c>
      <c r="C3983" t="s">
        <v>8110</v>
      </c>
      <c r="D3983" t="s">
        <v>6153</v>
      </c>
      <c r="E3983" t="s">
        <v>137</v>
      </c>
      <c r="F3983" t="s">
        <v>138</v>
      </c>
      <c r="G3983" t="s">
        <v>139</v>
      </c>
      <c r="H3983" t="s">
        <v>140</v>
      </c>
      <c r="I3983" t="s">
        <v>10</v>
      </c>
      <c r="J3983" t="s">
        <v>6154</v>
      </c>
      <c r="K3983">
        <v>48</v>
      </c>
      <c r="L3983">
        <v>16204631</v>
      </c>
      <c r="M3983" t="s">
        <v>2145</v>
      </c>
      <c r="N3983">
        <v>979</v>
      </c>
      <c r="O3983">
        <v>5810980.6766000902</v>
      </c>
      <c r="P3983" s="49" t="s">
        <v>33</v>
      </c>
      <c r="Q3983" s="49">
        <v>7360445</v>
      </c>
      <c r="R3983" s="49">
        <v>32.510452999999998</v>
      </c>
      <c r="S3983" s="49">
        <v>52.540310169999998</v>
      </c>
      <c r="T3983" s="49">
        <v>26.195472578768484</v>
      </c>
      <c r="U3983" s="49" t="s">
        <v>2146</v>
      </c>
      <c r="V3983" s="49">
        <v>0.40628822170719731</v>
      </c>
      <c r="W3983" s="49">
        <v>1.4636172159581</v>
      </c>
      <c r="X3983" s="49">
        <v>2.8030328200558698</v>
      </c>
      <c r="Y3983" s="49">
        <v>43.290577316265697</v>
      </c>
      <c r="Z3983" s="49">
        <v>0.42787999999999998</v>
      </c>
      <c r="AA3983" s="49">
        <v>144.40234570000001</v>
      </c>
      <c r="AB3983" s="49">
        <v>1.7927415840000001</v>
      </c>
      <c r="AC3983" s="51">
        <v>0.62276563761027282</v>
      </c>
      <c r="AD3983" s="53">
        <v>73604.45</v>
      </c>
      <c r="AE3983" s="51">
        <v>78.948768404628936</v>
      </c>
      <c r="AF3983" s="51">
        <v>209.28307777822644</v>
      </c>
      <c r="AG3983" s="51">
        <v>37.100533150181619</v>
      </c>
      <c r="AH3983" s="51">
        <v>0.10327456383607653</v>
      </c>
      <c r="AI3983" s="51">
        <v>0.17727440528897609</v>
      </c>
      <c r="AJ3983" s="51">
        <v>4.1908088602794429E-2</v>
      </c>
      <c r="AK3983" s="51">
        <v>110.80884329225209</v>
      </c>
      <c r="AL3983" s="51">
        <v>65.788515401611491</v>
      </c>
      <c r="AM3983" s="51">
        <v>155.82917118289271</v>
      </c>
    </row>
    <row r="3984" spans="1:39">
      <c r="A3984" t="s">
        <v>8111</v>
      </c>
      <c r="B3984">
        <v>8</v>
      </c>
      <c r="C3984" t="s">
        <v>8112</v>
      </c>
      <c r="D3984" t="s">
        <v>6153</v>
      </c>
      <c r="E3984" t="s">
        <v>137</v>
      </c>
      <c r="F3984" t="s">
        <v>138</v>
      </c>
      <c r="G3984" t="s">
        <v>139</v>
      </c>
      <c r="H3984" t="s">
        <v>140</v>
      </c>
      <c r="I3984" t="s">
        <v>10</v>
      </c>
      <c r="J3984" t="s">
        <v>6154</v>
      </c>
      <c r="K3984">
        <v>48</v>
      </c>
      <c r="L3984">
        <v>16204631</v>
      </c>
      <c r="M3984" t="s">
        <v>2145</v>
      </c>
      <c r="N3984">
        <v>980</v>
      </c>
      <c r="O3984">
        <v>5816922.374633424</v>
      </c>
      <c r="P3984" s="49" t="s">
        <v>33</v>
      </c>
      <c r="Q3984" s="49">
        <v>7360445</v>
      </c>
      <c r="R3984" s="49">
        <v>32.510452999999998</v>
      </c>
      <c r="S3984" s="49">
        <v>52.540310169999998</v>
      </c>
      <c r="T3984" s="49">
        <v>26.195472578768484</v>
      </c>
      <c r="U3984" s="49" t="s">
        <v>2146</v>
      </c>
      <c r="V3984" s="49">
        <v>0.40628822170719731</v>
      </c>
      <c r="W3984" s="49">
        <v>1.4636172159581</v>
      </c>
      <c r="X3984" s="49">
        <v>2.8030328200558698</v>
      </c>
      <c r="Y3984" s="49">
        <v>43.290577316265697</v>
      </c>
      <c r="Z3984" s="49">
        <v>0.42787999999999998</v>
      </c>
      <c r="AA3984" s="49">
        <v>144.40234570000001</v>
      </c>
      <c r="AB3984" s="49">
        <v>1.7927415840000001</v>
      </c>
      <c r="AC3984" s="51">
        <v>0.62276563761027282</v>
      </c>
      <c r="AD3984" s="53">
        <v>73604.45</v>
      </c>
      <c r="AE3984" s="51">
        <v>79.029493116699115</v>
      </c>
      <c r="AF3984" s="51">
        <v>209.49706865530032</v>
      </c>
      <c r="AG3984" s="51">
        <v>37.122572169410148</v>
      </c>
      <c r="AH3984" s="51">
        <v>0.10299046169580461</v>
      </c>
      <c r="AI3984" s="51">
        <v>0.17719852792064802</v>
      </c>
      <c r="AJ3984" s="51">
        <v>4.1908088602794429E-2</v>
      </c>
      <c r="AK3984" s="51">
        <v>110.7614146552597</v>
      </c>
      <c r="AL3984" s="51">
        <v>65.760356461200743</v>
      </c>
      <c r="AM3984" s="51">
        <v>155.7624728493187</v>
      </c>
    </row>
    <row r="3985" spans="1:39">
      <c r="A3985" t="s">
        <v>8113</v>
      </c>
      <c r="B3985">
        <v>8</v>
      </c>
      <c r="C3985" t="s">
        <v>8114</v>
      </c>
      <c r="D3985" t="s">
        <v>6153</v>
      </c>
      <c r="E3985" t="s">
        <v>137</v>
      </c>
      <c r="F3985" t="s">
        <v>138</v>
      </c>
      <c r="G3985" t="s">
        <v>139</v>
      </c>
      <c r="H3985" t="s">
        <v>140</v>
      </c>
      <c r="I3985" t="s">
        <v>10</v>
      </c>
      <c r="J3985" t="s">
        <v>6154</v>
      </c>
      <c r="K3985">
        <v>48</v>
      </c>
      <c r="L3985">
        <v>16204631</v>
      </c>
      <c r="M3985" t="s">
        <v>2145</v>
      </c>
      <c r="N3985">
        <v>981</v>
      </c>
      <c r="O3985">
        <v>5822864.0726667577</v>
      </c>
      <c r="P3985" s="49" t="s">
        <v>33</v>
      </c>
      <c r="Q3985" s="49">
        <v>7360445</v>
      </c>
      <c r="R3985" s="49">
        <v>32.510452999999998</v>
      </c>
      <c r="S3985" s="49">
        <v>52.540310169999998</v>
      </c>
      <c r="T3985" s="49">
        <v>26.195472578768484</v>
      </c>
      <c r="U3985" s="49" t="s">
        <v>2146</v>
      </c>
      <c r="V3985" s="49">
        <v>0.40628822170719731</v>
      </c>
      <c r="W3985" s="49">
        <v>1.4636172159581</v>
      </c>
      <c r="X3985" s="49">
        <v>2.8030328200558698</v>
      </c>
      <c r="Y3985" s="49">
        <v>43.290577316265697</v>
      </c>
      <c r="Z3985" s="49">
        <v>0.42787999999999998</v>
      </c>
      <c r="AA3985" s="49">
        <v>144.40234570000001</v>
      </c>
      <c r="AB3985" s="49">
        <v>1.7927415840000001</v>
      </c>
      <c r="AC3985" s="51">
        <v>0.62276563761027282</v>
      </c>
      <c r="AD3985" s="53">
        <v>73604.45</v>
      </c>
      <c r="AE3985" s="51">
        <v>79.110217828769294</v>
      </c>
      <c r="AF3985" s="51">
        <v>209.71105953237418</v>
      </c>
      <c r="AG3985" s="51">
        <v>37.144550478909906</v>
      </c>
      <c r="AH3985" s="51">
        <v>0.10270675928008258</v>
      </c>
      <c r="AI3985" s="51">
        <v>0.17712251591183112</v>
      </c>
      <c r="AJ3985" s="51">
        <v>4.1908088602794429E-2</v>
      </c>
      <c r="AK3985" s="51">
        <v>110.71390185858952</v>
      </c>
      <c r="AL3985" s="51">
        <v>65.732147554198022</v>
      </c>
      <c r="AM3985" s="51">
        <v>155.69565616298104</v>
      </c>
    </row>
    <row r="3986" spans="1:39">
      <c r="A3986" t="s">
        <v>8115</v>
      </c>
      <c r="B3986">
        <v>8</v>
      </c>
      <c r="C3986" t="s">
        <v>8116</v>
      </c>
      <c r="D3986" t="s">
        <v>6153</v>
      </c>
      <c r="E3986" t="s">
        <v>137</v>
      </c>
      <c r="F3986" t="s">
        <v>138</v>
      </c>
      <c r="G3986" t="s">
        <v>139</v>
      </c>
      <c r="H3986" t="s">
        <v>140</v>
      </c>
      <c r="I3986" t="s">
        <v>10</v>
      </c>
      <c r="J3986" t="s">
        <v>6154</v>
      </c>
      <c r="K3986">
        <v>48</v>
      </c>
      <c r="L3986">
        <v>16204631</v>
      </c>
      <c r="M3986" t="s">
        <v>2145</v>
      </c>
      <c r="N3986">
        <v>982</v>
      </c>
      <c r="O3986">
        <v>5828805.7707000915</v>
      </c>
      <c r="P3986" s="49" t="s">
        <v>33</v>
      </c>
      <c r="Q3986" s="49">
        <v>7360445</v>
      </c>
      <c r="R3986" s="49">
        <v>32.510452999999998</v>
      </c>
      <c r="S3986" s="49">
        <v>52.540310169999998</v>
      </c>
      <c r="T3986" s="49">
        <v>26.195472578768484</v>
      </c>
      <c r="U3986" s="49" t="s">
        <v>2146</v>
      </c>
      <c r="V3986" s="49">
        <v>0.40628822170719731</v>
      </c>
      <c r="W3986" s="49">
        <v>1.4636172159581</v>
      </c>
      <c r="X3986" s="49">
        <v>2.8030328200558698</v>
      </c>
      <c r="Y3986" s="49">
        <v>43.290577316265697</v>
      </c>
      <c r="Z3986" s="49">
        <v>0.42787999999999998</v>
      </c>
      <c r="AA3986" s="49">
        <v>144.40234570000001</v>
      </c>
      <c r="AB3986" s="49">
        <v>1.7927415840000001</v>
      </c>
      <c r="AC3986" s="51">
        <v>0.62276563761027282</v>
      </c>
      <c r="AD3986" s="53">
        <v>73604.45</v>
      </c>
      <c r="AE3986" s="51">
        <v>79.190942540839472</v>
      </c>
      <c r="AF3986" s="51">
        <v>209.92505040944806</v>
      </c>
      <c r="AG3986" s="51">
        <v>37.166468164483888</v>
      </c>
      <c r="AH3986" s="51">
        <v>0.10242345783000106</v>
      </c>
      <c r="AI3986" s="51">
        <v>0.1770463700830015</v>
      </c>
      <c r="AJ3986" s="51">
        <v>4.1908088602794429E-2</v>
      </c>
      <c r="AK3986" s="51">
        <v>110.66630541509626</v>
      </c>
      <c r="AL3986" s="51">
        <v>65.703888985091226</v>
      </c>
      <c r="AM3986" s="51">
        <v>155.6287218451013</v>
      </c>
    </row>
    <row r="3987" spans="1:39">
      <c r="A3987" t="s">
        <v>8117</v>
      </c>
      <c r="B3987">
        <v>8</v>
      </c>
      <c r="C3987" t="s">
        <v>8118</v>
      </c>
      <c r="D3987" t="s">
        <v>6153</v>
      </c>
      <c r="E3987" t="s">
        <v>137</v>
      </c>
      <c r="F3987" t="s">
        <v>138</v>
      </c>
      <c r="G3987" t="s">
        <v>139</v>
      </c>
      <c r="H3987" t="s">
        <v>140</v>
      </c>
      <c r="I3987" t="s">
        <v>10</v>
      </c>
      <c r="J3987" t="s">
        <v>6154</v>
      </c>
      <c r="K3987">
        <v>48</v>
      </c>
      <c r="L3987">
        <v>16204631</v>
      </c>
      <c r="M3987" t="s">
        <v>2145</v>
      </c>
      <c r="N3987">
        <v>983</v>
      </c>
      <c r="O3987">
        <v>5834747.4687334253</v>
      </c>
      <c r="P3987" s="49" t="s">
        <v>33</v>
      </c>
      <c r="Q3987" s="49">
        <v>7360445</v>
      </c>
      <c r="R3987" s="49">
        <v>32.510452999999998</v>
      </c>
      <c r="S3987" s="49">
        <v>52.540310169999998</v>
      </c>
      <c r="T3987" s="49">
        <v>26.195472578768484</v>
      </c>
      <c r="U3987" s="49" t="s">
        <v>2146</v>
      </c>
      <c r="V3987" s="49">
        <v>0.40628822170719731</v>
      </c>
      <c r="W3987" s="49">
        <v>1.4636172159581</v>
      </c>
      <c r="X3987" s="49">
        <v>2.8030328200558698</v>
      </c>
      <c r="Y3987" s="49">
        <v>43.290577316265697</v>
      </c>
      <c r="Z3987" s="49">
        <v>0.42787999999999998</v>
      </c>
      <c r="AA3987" s="49">
        <v>144.40234570000001</v>
      </c>
      <c r="AB3987" s="49">
        <v>1.7927415840000001</v>
      </c>
      <c r="AC3987" s="51">
        <v>0.62276563761027282</v>
      </c>
      <c r="AD3987" s="53">
        <v>73604.45</v>
      </c>
      <c r="AE3987" s="51">
        <v>79.271667252909651</v>
      </c>
      <c r="AF3987" s="51">
        <v>210.13904128652192</v>
      </c>
      <c r="AG3987" s="51">
        <v>37.188325312198437</v>
      </c>
      <c r="AH3987" s="51">
        <v>0.10214055857626728</v>
      </c>
      <c r="AI3987" s="51">
        <v>0.17697009125254659</v>
      </c>
      <c r="AJ3987" s="51">
        <v>4.1908088602794429E-2</v>
      </c>
      <c r="AK3987" s="51">
        <v>110.618625836329</v>
      </c>
      <c r="AL3987" s="51">
        <v>65.675581057593064</v>
      </c>
      <c r="AM3987" s="51">
        <v>155.56167061506494</v>
      </c>
    </row>
    <row r="3988" spans="1:39">
      <c r="A3988" t="s">
        <v>8119</v>
      </c>
      <c r="B3988">
        <v>8</v>
      </c>
      <c r="C3988" t="s">
        <v>8120</v>
      </c>
      <c r="D3988" t="s">
        <v>6153</v>
      </c>
      <c r="E3988" t="s">
        <v>137</v>
      </c>
      <c r="F3988" t="s">
        <v>138</v>
      </c>
      <c r="G3988" t="s">
        <v>139</v>
      </c>
      <c r="H3988" t="s">
        <v>140</v>
      </c>
      <c r="I3988" t="s">
        <v>10</v>
      </c>
      <c r="J3988" t="s">
        <v>6154</v>
      </c>
      <c r="K3988">
        <v>48</v>
      </c>
      <c r="L3988">
        <v>16204631</v>
      </c>
      <c r="M3988" t="s">
        <v>2145</v>
      </c>
      <c r="N3988">
        <v>984</v>
      </c>
      <c r="O3988">
        <v>5840689.166766759</v>
      </c>
      <c r="P3988" s="49" t="s">
        <v>33</v>
      </c>
      <c r="Q3988" s="49">
        <v>7360445</v>
      </c>
      <c r="R3988" s="49">
        <v>32.510452999999998</v>
      </c>
      <c r="S3988" s="49">
        <v>52.540310169999998</v>
      </c>
      <c r="T3988" s="49">
        <v>26.195472578768484</v>
      </c>
      <c r="U3988" s="49" t="s">
        <v>2146</v>
      </c>
      <c r="V3988" s="49">
        <v>0.40628822170719731</v>
      </c>
      <c r="W3988" s="49">
        <v>1.4636172159581</v>
      </c>
      <c r="X3988" s="49">
        <v>2.8030328200558698</v>
      </c>
      <c r="Y3988" s="49">
        <v>43.290577316265697</v>
      </c>
      <c r="Z3988" s="49">
        <v>0.42787999999999998</v>
      </c>
      <c r="AA3988" s="49">
        <v>144.40234570000001</v>
      </c>
      <c r="AB3988" s="49">
        <v>1.7927415840000001</v>
      </c>
      <c r="AC3988" s="51">
        <v>0.62276563761027282</v>
      </c>
      <c r="AD3988" s="53">
        <v>73604.45</v>
      </c>
      <c r="AE3988" s="51">
        <v>79.35239196497983</v>
      </c>
      <c r="AF3988" s="51">
        <v>210.35303216359577</v>
      </c>
      <c r="AG3988" s="51">
        <v>37.210122008381013</v>
      </c>
      <c r="AH3988" s="51">
        <v>0.10185806273906697</v>
      </c>
      <c r="AI3988" s="51">
        <v>0.1768936802367648</v>
      </c>
      <c r="AJ3988" s="51">
        <v>4.1908088602794429E-2</v>
      </c>
      <c r="AK3988" s="51">
        <v>110.57086363253109</v>
      </c>
      <c r="AL3988" s="51">
        <v>65.647224074641017</v>
      </c>
      <c r="AM3988" s="51">
        <v>155.49450319042117</v>
      </c>
    </row>
    <row r="3989" spans="1:39">
      <c r="A3989" t="s">
        <v>8121</v>
      </c>
      <c r="B3989">
        <v>8</v>
      </c>
      <c r="C3989" t="s">
        <v>8122</v>
      </c>
      <c r="D3989" t="s">
        <v>6153</v>
      </c>
      <c r="E3989" t="s">
        <v>137</v>
      </c>
      <c r="F3989" t="s">
        <v>138</v>
      </c>
      <c r="G3989" t="s">
        <v>139</v>
      </c>
      <c r="H3989" t="s">
        <v>140</v>
      </c>
      <c r="I3989" t="s">
        <v>10</v>
      </c>
      <c r="J3989" t="s">
        <v>6154</v>
      </c>
      <c r="K3989">
        <v>48</v>
      </c>
      <c r="L3989">
        <v>16204631</v>
      </c>
      <c r="M3989" t="s">
        <v>2145</v>
      </c>
      <c r="N3989">
        <v>985</v>
      </c>
      <c r="O3989">
        <v>5846630.8648000928</v>
      </c>
      <c r="P3989" s="49" t="s">
        <v>33</v>
      </c>
      <c r="Q3989" s="49">
        <v>7360445</v>
      </c>
      <c r="R3989" s="49">
        <v>32.510452999999998</v>
      </c>
      <c r="S3989" s="49">
        <v>52.540310169999998</v>
      </c>
      <c r="T3989" s="49">
        <v>26.195472578768484</v>
      </c>
      <c r="U3989" s="49" t="s">
        <v>2146</v>
      </c>
      <c r="V3989" s="49">
        <v>0.40628822170719731</v>
      </c>
      <c r="W3989" s="49">
        <v>1.4636172159581</v>
      </c>
      <c r="X3989" s="49">
        <v>2.8030328200558698</v>
      </c>
      <c r="Y3989" s="49">
        <v>43.290577316265697</v>
      </c>
      <c r="Z3989" s="49">
        <v>0.42787999999999998</v>
      </c>
      <c r="AA3989" s="49">
        <v>144.40234570000001</v>
      </c>
      <c r="AB3989" s="49">
        <v>1.7927415840000001</v>
      </c>
      <c r="AC3989" s="51">
        <v>0.62276563761027282</v>
      </c>
      <c r="AD3989" s="53">
        <v>73604.45</v>
      </c>
      <c r="AE3989" s="51">
        <v>79.433116677049995</v>
      </c>
      <c r="AF3989" s="51">
        <v>210.56702304066962</v>
      </c>
      <c r="AG3989" s="51">
        <v>37.231858339617965</v>
      </c>
      <c r="AH3989" s="51">
        <v>0.10157597152821414</v>
      </c>
      <c r="AI3989" s="51">
        <v>0.17681713784986589</v>
      </c>
      <c r="AJ3989" s="51">
        <v>4.1908088602794429E-2</v>
      </c>
      <c r="AK3989" s="51">
        <v>110.52301931264029</v>
      </c>
      <c r="AL3989" s="51">
        <v>65.618818338397446</v>
      </c>
      <c r="AM3989" s="51">
        <v>155.42722028688314</v>
      </c>
    </row>
    <row r="3990" spans="1:39">
      <c r="A3990" t="s">
        <v>8123</v>
      </c>
      <c r="B3990">
        <v>8</v>
      </c>
      <c r="C3990" t="s">
        <v>8124</v>
      </c>
      <c r="D3990" t="s">
        <v>6153</v>
      </c>
      <c r="E3990" t="s">
        <v>137</v>
      </c>
      <c r="F3990" t="s">
        <v>138</v>
      </c>
      <c r="G3990" t="s">
        <v>139</v>
      </c>
      <c r="H3990" t="s">
        <v>140</v>
      </c>
      <c r="I3990" t="s">
        <v>10</v>
      </c>
      <c r="J3990" t="s">
        <v>6154</v>
      </c>
      <c r="K3990">
        <v>48</v>
      </c>
      <c r="L3990">
        <v>16204631</v>
      </c>
      <c r="M3990" t="s">
        <v>2145</v>
      </c>
      <c r="N3990">
        <v>986</v>
      </c>
      <c r="O3990">
        <v>5852572.5628334265</v>
      </c>
      <c r="P3990" s="49" t="s">
        <v>33</v>
      </c>
      <c r="Q3990" s="49">
        <v>7360445</v>
      </c>
      <c r="R3990" s="49">
        <v>32.510452999999998</v>
      </c>
      <c r="S3990" s="49">
        <v>52.540310169999998</v>
      </c>
      <c r="T3990" s="49">
        <v>26.195472578768484</v>
      </c>
      <c r="U3990" s="49" t="s">
        <v>2146</v>
      </c>
      <c r="V3990" s="49">
        <v>0.40628822170719731</v>
      </c>
      <c r="W3990" s="49">
        <v>1.4636172159581</v>
      </c>
      <c r="X3990" s="49">
        <v>2.8030328200558698</v>
      </c>
      <c r="Y3990" s="49">
        <v>43.290577316265697</v>
      </c>
      <c r="Z3990" s="49">
        <v>0.42787999999999998</v>
      </c>
      <c r="AA3990" s="49">
        <v>144.40234570000001</v>
      </c>
      <c r="AB3990" s="49">
        <v>1.7927415840000001</v>
      </c>
      <c r="AC3990" s="51">
        <v>0.62276563761027282</v>
      </c>
      <c r="AD3990" s="53">
        <v>73604.45</v>
      </c>
      <c r="AE3990" s="51">
        <v>79.513841389120174</v>
      </c>
      <c r="AF3990" s="51">
        <v>210.78101391774348</v>
      </c>
      <c r="AG3990" s="51">
        <v>37.253534392752336</v>
      </c>
      <c r="AH3990" s="51">
        <v>0.10129428614328222</v>
      </c>
      <c r="AI3990" s="51">
        <v>0.17674046490397086</v>
      </c>
      <c r="AJ3990" s="51">
        <v>4.1908088602794429E-2</v>
      </c>
      <c r="AK3990" s="51">
        <v>110.47509338428877</v>
      </c>
      <c r="AL3990" s="51">
        <v>65.590364150249528</v>
      </c>
      <c r="AM3990" s="51">
        <v>155.35982261832802</v>
      </c>
    </row>
    <row r="3991" spans="1:39">
      <c r="A3991" t="s">
        <v>8125</v>
      </c>
      <c r="B3991">
        <v>8</v>
      </c>
      <c r="C3991" t="s">
        <v>8126</v>
      </c>
      <c r="D3991" t="s">
        <v>6153</v>
      </c>
      <c r="E3991" t="s">
        <v>137</v>
      </c>
      <c r="F3991" t="s">
        <v>138</v>
      </c>
      <c r="G3991" t="s">
        <v>139</v>
      </c>
      <c r="H3991" t="s">
        <v>140</v>
      </c>
      <c r="I3991" t="s">
        <v>10</v>
      </c>
      <c r="J3991" t="s">
        <v>6154</v>
      </c>
      <c r="K3991">
        <v>48</v>
      </c>
      <c r="L3991">
        <v>16204631</v>
      </c>
      <c r="M3991" t="s">
        <v>2145</v>
      </c>
      <c r="N3991">
        <v>987</v>
      </c>
      <c r="O3991">
        <v>5858514.2608667603</v>
      </c>
      <c r="P3991" s="49" t="s">
        <v>33</v>
      </c>
      <c r="Q3991" s="49">
        <v>7360445</v>
      </c>
      <c r="R3991" s="49">
        <v>32.510452999999998</v>
      </c>
      <c r="S3991" s="49">
        <v>52.540310169999998</v>
      </c>
      <c r="T3991" s="49">
        <v>26.195472578768484</v>
      </c>
      <c r="U3991" s="49" t="s">
        <v>2146</v>
      </c>
      <c r="V3991" s="49">
        <v>0.40628822170719731</v>
      </c>
      <c r="W3991" s="49">
        <v>1.4636172159581</v>
      </c>
      <c r="X3991" s="49">
        <v>2.8030328200558698</v>
      </c>
      <c r="Y3991" s="49">
        <v>43.290577316265697</v>
      </c>
      <c r="Z3991" s="49">
        <v>0.42787999999999998</v>
      </c>
      <c r="AA3991" s="49">
        <v>144.40234570000001</v>
      </c>
      <c r="AB3991" s="49">
        <v>1.7927415840000001</v>
      </c>
      <c r="AC3991" s="51">
        <v>0.62276563761027282</v>
      </c>
      <c r="AD3991" s="53">
        <v>73604.45</v>
      </c>
      <c r="AE3991" s="51">
        <v>79.594566101190352</v>
      </c>
      <c r="AF3991" s="51">
        <v>210.99500479481736</v>
      </c>
      <c r="AG3991" s="51">
        <v>37.275150254881602</v>
      </c>
      <c r="AH3991" s="51">
        <v>0.10101300777323904</v>
      </c>
      <c r="AI3991" s="51">
        <v>0.17666366220911209</v>
      </c>
      <c r="AJ3991" s="51">
        <v>4.1908088602794429E-2</v>
      </c>
      <c r="AK3991" s="51">
        <v>110.42708635380315</v>
      </c>
      <c r="AL3991" s="51">
        <v>65.561861810809347</v>
      </c>
      <c r="AM3991" s="51">
        <v>155.29231089679695</v>
      </c>
    </row>
    <row r="3992" spans="1:39">
      <c r="A3992" t="s">
        <v>8127</v>
      </c>
      <c r="B3992">
        <v>8</v>
      </c>
      <c r="C3992" t="s">
        <v>8128</v>
      </c>
      <c r="D3992" t="s">
        <v>6153</v>
      </c>
      <c r="E3992" t="s">
        <v>137</v>
      </c>
      <c r="F3992" t="s">
        <v>138</v>
      </c>
      <c r="G3992" t="s">
        <v>139</v>
      </c>
      <c r="H3992" t="s">
        <v>140</v>
      </c>
      <c r="I3992" t="s">
        <v>10</v>
      </c>
      <c r="J3992" t="s">
        <v>6154</v>
      </c>
      <c r="K3992">
        <v>48</v>
      </c>
      <c r="L3992">
        <v>16204631</v>
      </c>
      <c r="M3992" t="s">
        <v>2145</v>
      </c>
      <c r="N3992">
        <v>988</v>
      </c>
      <c r="O3992">
        <v>5864455.958900094</v>
      </c>
      <c r="P3992" s="49" t="s">
        <v>33</v>
      </c>
      <c r="Q3992" s="49">
        <v>7360445</v>
      </c>
      <c r="R3992" s="49">
        <v>32.510452999999998</v>
      </c>
      <c r="S3992" s="49">
        <v>52.540310169999998</v>
      </c>
      <c r="T3992" s="49">
        <v>26.195472578768484</v>
      </c>
      <c r="U3992" s="49" t="s">
        <v>2146</v>
      </c>
      <c r="V3992" s="49">
        <v>0.40628822170719731</v>
      </c>
      <c r="W3992" s="49">
        <v>1.4636172159581</v>
      </c>
      <c r="X3992" s="49">
        <v>2.8030328200558698</v>
      </c>
      <c r="Y3992" s="49">
        <v>43.290577316265697</v>
      </c>
      <c r="Z3992" s="49">
        <v>0.42787999999999998</v>
      </c>
      <c r="AA3992" s="49">
        <v>144.40234570000001</v>
      </c>
      <c r="AB3992" s="49">
        <v>1.7927415840000001</v>
      </c>
      <c r="AC3992" s="51">
        <v>0.62276563761027282</v>
      </c>
      <c r="AD3992" s="53">
        <v>73604.45</v>
      </c>
      <c r="AE3992" s="51">
        <v>79.675290813260531</v>
      </c>
      <c r="AF3992" s="51">
        <v>211.20899567189122</v>
      </c>
      <c r="AG3992" s="51">
        <v>37.296706013355525</v>
      </c>
      <c r="AH3992" s="51">
        <v>0.10073213759707844</v>
      </c>
      <c r="AI3992" s="51">
        <v>0.17658673057323365</v>
      </c>
      <c r="AJ3992" s="51">
        <v>4.1908088602794429E-2</v>
      </c>
      <c r="AK3992" s="51">
        <v>110.37899872620471</v>
      </c>
      <c r="AL3992" s="51">
        <v>65.533311619914002</v>
      </c>
      <c r="AM3992" s="51">
        <v>155.22468583249542</v>
      </c>
    </row>
    <row r="3993" spans="1:39">
      <c r="A3993" t="s">
        <v>8129</v>
      </c>
      <c r="B3993">
        <v>8</v>
      </c>
      <c r="C3993" t="s">
        <v>8130</v>
      </c>
      <c r="D3993" t="s">
        <v>6153</v>
      </c>
      <c r="E3993" t="s">
        <v>137</v>
      </c>
      <c r="F3993" t="s">
        <v>138</v>
      </c>
      <c r="G3993" t="s">
        <v>139</v>
      </c>
      <c r="H3993" t="s">
        <v>140</v>
      </c>
      <c r="I3993" t="s">
        <v>10</v>
      </c>
      <c r="J3993" t="s">
        <v>6154</v>
      </c>
      <c r="K3993">
        <v>48</v>
      </c>
      <c r="L3993">
        <v>16204631</v>
      </c>
      <c r="M3993" t="s">
        <v>2145</v>
      </c>
      <c r="N3993">
        <v>989</v>
      </c>
      <c r="O3993">
        <v>5870397.6569334278</v>
      </c>
      <c r="P3993" s="49" t="s">
        <v>33</v>
      </c>
      <c r="Q3993" s="49">
        <v>7360445</v>
      </c>
      <c r="R3993" s="49">
        <v>32.510452999999998</v>
      </c>
      <c r="S3993" s="49">
        <v>52.540310169999998</v>
      </c>
      <c r="T3993" s="49">
        <v>26.195472578768484</v>
      </c>
      <c r="U3993" s="49" t="s">
        <v>2146</v>
      </c>
      <c r="V3993" s="49">
        <v>0.40628822170719731</v>
      </c>
      <c r="W3993" s="49">
        <v>1.4636172159581</v>
      </c>
      <c r="X3993" s="49">
        <v>2.8030328200558698</v>
      </c>
      <c r="Y3993" s="49">
        <v>43.290577316265697</v>
      </c>
      <c r="Z3993" s="49">
        <v>0.42787999999999998</v>
      </c>
      <c r="AA3993" s="49">
        <v>144.40234570000001</v>
      </c>
      <c r="AB3993" s="49">
        <v>1.7927415840000001</v>
      </c>
      <c r="AC3993" s="51">
        <v>0.62276563761027282</v>
      </c>
      <c r="AD3993" s="53">
        <v>73604.45</v>
      </c>
      <c r="AE3993" s="51">
        <v>79.75601552533071</v>
      </c>
      <c r="AF3993" s="51">
        <v>211.42298654896507</v>
      </c>
      <c r="AG3993" s="51">
        <v>37.318201755773885</v>
      </c>
      <c r="AH3993" s="51">
        <v>0.10045167678312149</v>
      </c>
      <c r="AI3993" s="51">
        <v>0.17650967080219102</v>
      </c>
      <c r="AJ3993" s="51">
        <v>4.1908088602794429E-2</v>
      </c>
      <c r="AK3993" s="51">
        <v>110.33083100520922</v>
      </c>
      <c r="AL3993" s="51">
        <v>65.504713876625459</v>
      </c>
      <c r="AM3993" s="51">
        <v>155.15694813379301</v>
      </c>
    </row>
    <row r="3994" spans="1:39">
      <c r="A3994" t="s">
        <v>8131</v>
      </c>
      <c r="B3994">
        <v>8</v>
      </c>
      <c r="C3994" t="s">
        <v>8132</v>
      </c>
      <c r="D3994" t="s">
        <v>6153</v>
      </c>
      <c r="E3994" t="s">
        <v>137</v>
      </c>
      <c r="F3994" t="s">
        <v>138</v>
      </c>
      <c r="G3994" t="s">
        <v>139</v>
      </c>
      <c r="H3994" t="s">
        <v>140</v>
      </c>
      <c r="I3994" t="s">
        <v>10</v>
      </c>
      <c r="J3994" t="s">
        <v>6154</v>
      </c>
      <c r="K3994">
        <v>48</v>
      </c>
      <c r="L3994">
        <v>16204631</v>
      </c>
      <c r="M3994" t="s">
        <v>2145</v>
      </c>
      <c r="N3994">
        <v>990</v>
      </c>
      <c r="O3994">
        <v>5876339.3549667615</v>
      </c>
      <c r="P3994" s="49" t="s">
        <v>33</v>
      </c>
      <c r="Q3994" s="49">
        <v>7360445</v>
      </c>
      <c r="R3994" s="49">
        <v>32.510452999999998</v>
      </c>
      <c r="S3994" s="49">
        <v>52.540310169999998</v>
      </c>
      <c r="T3994" s="49">
        <v>26.195472578768484</v>
      </c>
      <c r="U3994" s="49" t="s">
        <v>2146</v>
      </c>
      <c r="V3994" s="49">
        <v>0.40628822170719731</v>
      </c>
      <c r="W3994" s="49">
        <v>1.4636172159581</v>
      </c>
      <c r="X3994" s="49">
        <v>2.8030328200558698</v>
      </c>
      <c r="Y3994" s="49">
        <v>43.290577316265697</v>
      </c>
      <c r="Z3994" s="49">
        <v>0.42787999999999998</v>
      </c>
      <c r="AA3994" s="49">
        <v>144.40234570000001</v>
      </c>
      <c r="AB3994" s="49">
        <v>1.7927415840000001</v>
      </c>
      <c r="AC3994" s="51">
        <v>0.62276563761027282</v>
      </c>
      <c r="AD3994" s="53">
        <v>73604.45</v>
      </c>
      <c r="AE3994" s="51">
        <v>79.836740237400889</v>
      </c>
      <c r="AF3994" s="51">
        <v>211.63697742603895</v>
      </c>
      <c r="AG3994" s="51">
        <v>37.339637569984355</v>
      </c>
      <c r="AH3994" s="51">
        <v>0.10017162648980157</v>
      </c>
      <c r="AI3994" s="51">
        <v>0.17643248369975179</v>
      </c>
      <c r="AJ3994" s="51">
        <v>4.1908088602794429E-2</v>
      </c>
      <c r="AK3994" s="51">
        <v>110.28258369322739</v>
      </c>
      <c r="AL3994" s="51">
        <v>65.47606887923088</v>
      </c>
      <c r="AM3994" s="51">
        <v>155.08909850722392</v>
      </c>
    </row>
    <row r="3995" spans="1:39">
      <c r="A3995" t="s">
        <v>8133</v>
      </c>
      <c r="B3995">
        <v>8</v>
      </c>
      <c r="C3995" t="s">
        <v>8134</v>
      </c>
      <c r="D3995" t="s">
        <v>6153</v>
      </c>
      <c r="E3995" t="s">
        <v>137</v>
      </c>
      <c r="F3995" t="s">
        <v>138</v>
      </c>
      <c r="G3995" t="s">
        <v>139</v>
      </c>
      <c r="H3995" t="s">
        <v>140</v>
      </c>
      <c r="I3995" t="s">
        <v>10</v>
      </c>
      <c r="J3995" t="s">
        <v>6154</v>
      </c>
      <c r="K3995">
        <v>48</v>
      </c>
      <c r="L3995">
        <v>16204631</v>
      </c>
      <c r="M3995" t="s">
        <v>2145</v>
      </c>
      <c r="N3995">
        <v>991</v>
      </c>
      <c r="O3995">
        <v>5882281.0530000953</v>
      </c>
      <c r="P3995" s="49" t="s">
        <v>33</v>
      </c>
      <c r="Q3995" s="49">
        <v>7360445</v>
      </c>
      <c r="R3995" s="49">
        <v>32.510452999999998</v>
      </c>
      <c r="S3995" s="49">
        <v>52.540310169999998</v>
      </c>
      <c r="T3995" s="49">
        <v>26.195472578768484</v>
      </c>
      <c r="U3995" s="49" t="s">
        <v>2146</v>
      </c>
      <c r="V3995" s="49">
        <v>0.40628822170719731</v>
      </c>
      <c r="W3995" s="49">
        <v>1.4636172159581</v>
      </c>
      <c r="X3995" s="49">
        <v>2.8030328200558698</v>
      </c>
      <c r="Y3995" s="49">
        <v>43.290577316265697</v>
      </c>
      <c r="Z3995" s="49">
        <v>0.42787999999999998</v>
      </c>
      <c r="AA3995" s="49">
        <v>144.40234570000001</v>
      </c>
      <c r="AB3995" s="49">
        <v>1.7927415840000001</v>
      </c>
      <c r="AC3995" s="51">
        <v>0.62276563761027282</v>
      </c>
      <c r="AD3995" s="53">
        <v>73604.45</v>
      </c>
      <c r="AE3995" s="51">
        <v>79.917464949471068</v>
      </c>
      <c r="AF3995" s="51">
        <v>211.85096830311281</v>
      </c>
      <c r="AG3995" s="51">
        <v>37.361013544080244</v>
      </c>
      <c r="AH3995" s="51">
        <v>9.9891987865032908E-2</v>
      </c>
      <c r="AI3995" s="51">
        <v>0.17635517006759552</v>
      </c>
      <c r="AJ3995" s="51">
        <v>4.1908088602794429E-2</v>
      </c>
      <c r="AK3995" s="51">
        <v>110.23425729136473</v>
      </c>
      <c r="AL3995" s="51">
        <v>65.447376925242509</v>
      </c>
      <c r="AM3995" s="51">
        <v>155.02113765748697</v>
      </c>
    </row>
    <row r="3996" spans="1:39">
      <c r="A3996" t="s">
        <v>8135</v>
      </c>
      <c r="B3996">
        <v>8</v>
      </c>
      <c r="C3996" t="s">
        <v>8136</v>
      </c>
      <c r="D3996" t="s">
        <v>6153</v>
      </c>
      <c r="E3996" t="s">
        <v>137</v>
      </c>
      <c r="F3996" t="s">
        <v>138</v>
      </c>
      <c r="G3996" t="s">
        <v>139</v>
      </c>
      <c r="H3996" t="s">
        <v>140</v>
      </c>
      <c r="I3996" t="s">
        <v>10</v>
      </c>
      <c r="J3996" t="s">
        <v>6154</v>
      </c>
      <c r="K3996">
        <v>48</v>
      </c>
      <c r="L3996">
        <v>16204631</v>
      </c>
      <c r="M3996" t="s">
        <v>2145</v>
      </c>
      <c r="N3996">
        <v>992</v>
      </c>
      <c r="O3996">
        <v>5888222.7510334291</v>
      </c>
      <c r="P3996" s="49" t="s">
        <v>33</v>
      </c>
      <c r="Q3996" s="49">
        <v>7360445</v>
      </c>
      <c r="R3996" s="49">
        <v>32.510452999999998</v>
      </c>
      <c r="S3996" s="49">
        <v>52.540310169999998</v>
      </c>
      <c r="T3996" s="49">
        <v>26.195472578768484</v>
      </c>
      <c r="U3996" s="49" t="s">
        <v>2146</v>
      </c>
      <c r="V3996" s="49">
        <v>0.40628822170719731</v>
      </c>
      <c r="W3996" s="49">
        <v>1.4636172159581</v>
      </c>
      <c r="X3996" s="49">
        <v>2.8030328200558698</v>
      </c>
      <c r="Y3996" s="49">
        <v>43.290577316265697</v>
      </c>
      <c r="Z3996" s="49">
        <v>0.42787999999999998</v>
      </c>
      <c r="AA3996" s="49">
        <v>144.40234570000001</v>
      </c>
      <c r="AB3996" s="49">
        <v>1.7927415840000001</v>
      </c>
      <c r="AC3996" s="51">
        <v>0.62276563761027282</v>
      </c>
      <c r="AD3996" s="53">
        <v>73604.45</v>
      </c>
      <c r="AE3996" s="51">
        <v>79.998189661541247</v>
      </c>
      <c r="AF3996" s="51">
        <v>212.06495918018669</v>
      </c>
      <c r="AG3996" s="51">
        <v>37.382329766398357</v>
      </c>
      <c r="AH3996" s="51">
        <v>9.9612762046642087E-2</v>
      </c>
      <c r="AI3996" s="51">
        <v>0.176277730705314</v>
      </c>
      <c r="AJ3996" s="51">
        <v>4.1908088602794429E-2</v>
      </c>
      <c r="AK3996" s="51">
        <v>110.18585229942177</v>
      </c>
      <c r="AL3996" s="51">
        <v>65.4186383113978</v>
      </c>
      <c r="AM3996" s="51">
        <v>154.95306628744575</v>
      </c>
    </row>
    <row r="3997" spans="1:39">
      <c r="A3997" t="s">
        <v>8137</v>
      </c>
      <c r="B3997">
        <v>8</v>
      </c>
      <c r="C3997" t="s">
        <v>8138</v>
      </c>
      <c r="D3997" t="s">
        <v>6153</v>
      </c>
      <c r="E3997" t="s">
        <v>137</v>
      </c>
      <c r="F3997" t="s">
        <v>138</v>
      </c>
      <c r="G3997" t="s">
        <v>139</v>
      </c>
      <c r="H3997" t="s">
        <v>140</v>
      </c>
      <c r="I3997" t="s">
        <v>10</v>
      </c>
      <c r="J3997" t="s">
        <v>6154</v>
      </c>
      <c r="K3997">
        <v>48</v>
      </c>
      <c r="L3997">
        <v>16204631</v>
      </c>
      <c r="M3997" t="s">
        <v>2145</v>
      </c>
      <c r="N3997">
        <v>993</v>
      </c>
      <c r="O3997">
        <v>5894164.4490667628</v>
      </c>
      <c r="P3997" s="49" t="s">
        <v>33</v>
      </c>
      <c r="Q3997" s="49">
        <v>7360445</v>
      </c>
      <c r="R3997" s="49">
        <v>32.510452999999998</v>
      </c>
      <c r="S3997" s="49">
        <v>52.540310169999998</v>
      </c>
      <c r="T3997" s="49">
        <v>26.195472578768484</v>
      </c>
      <c r="U3997" s="49" t="s">
        <v>2146</v>
      </c>
      <c r="V3997" s="49">
        <v>0.40628822170719731</v>
      </c>
      <c r="W3997" s="49">
        <v>1.4636172159581</v>
      </c>
      <c r="X3997" s="49">
        <v>2.8030328200558698</v>
      </c>
      <c r="Y3997" s="49">
        <v>43.290577316265697</v>
      </c>
      <c r="Z3997" s="49">
        <v>0.42787999999999998</v>
      </c>
      <c r="AA3997" s="49">
        <v>144.40234570000001</v>
      </c>
      <c r="AB3997" s="49">
        <v>1.7927415840000001</v>
      </c>
      <c r="AC3997" s="51">
        <v>0.62276563761027282</v>
      </c>
      <c r="AD3997" s="53">
        <v>73604.45</v>
      </c>
      <c r="AE3997" s="51">
        <v>80.078914373611426</v>
      </c>
      <c r="AF3997" s="51">
        <v>212.27895005726054</v>
      </c>
      <c r="AG3997" s="51">
        <v>37.403586325516777</v>
      </c>
      <c r="AH3997" s="51">
        <v>9.9333950162202145E-2</v>
      </c>
      <c r="AI3997" s="51">
        <v>0.17620016641041167</v>
      </c>
      <c r="AJ3997" s="51">
        <v>4.1908088602794429E-2</v>
      </c>
      <c r="AK3997" s="51">
        <v>110.13736921589431</v>
      </c>
      <c r="AL3997" s="51">
        <v>65.389853333659602</v>
      </c>
      <c r="AM3997" s="51">
        <v>154.88488509812905</v>
      </c>
    </row>
    <row r="3998" spans="1:39">
      <c r="A3998" t="s">
        <v>8139</v>
      </c>
      <c r="B3998">
        <v>8</v>
      </c>
      <c r="C3998" t="s">
        <v>8140</v>
      </c>
      <c r="D3998" t="s">
        <v>6153</v>
      </c>
      <c r="E3998" t="s">
        <v>137</v>
      </c>
      <c r="F3998" t="s">
        <v>138</v>
      </c>
      <c r="G3998" t="s">
        <v>139</v>
      </c>
      <c r="H3998" t="s">
        <v>140</v>
      </c>
      <c r="I3998" t="s">
        <v>10</v>
      </c>
      <c r="J3998" t="s">
        <v>6154</v>
      </c>
      <c r="K3998">
        <v>48</v>
      </c>
      <c r="L3998">
        <v>16204631</v>
      </c>
      <c r="M3998" t="s">
        <v>2145</v>
      </c>
      <c r="N3998">
        <v>994</v>
      </c>
      <c r="O3998">
        <v>5900106.1471000966</v>
      </c>
      <c r="P3998" s="49" t="s">
        <v>33</v>
      </c>
      <c r="Q3998" s="49">
        <v>7360445</v>
      </c>
      <c r="R3998" s="49">
        <v>32.510452999999998</v>
      </c>
      <c r="S3998" s="49">
        <v>52.540310169999998</v>
      </c>
      <c r="T3998" s="49">
        <v>26.195472578768484</v>
      </c>
      <c r="U3998" s="49" t="s">
        <v>2146</v>
      </c>
      <c r="V3998" s="49">
        <v>0.40628822170719731</v>
      </c>
      <c r="W3998" s="49">
        <v>1.4636172159581</v>
      </c>
      <c r="X3998" s="49">
        <v>2.8030328200558698</v>
      </c>
      <c r="Y3998" s="49">
        <v>43.290577316265697</v>
      </c>
      <c r="Z3998" s="49">
        <v>0.42787999999999998</v>
      </c>
      <c r="AA3998" s="49">
        <v>144.40234570000001</v>
      </c>
      <c r="AB3998" s="49">
        <v>1.7927415840000001</v>
      </c>
      <c r="AC3998" s="51">
        <v>0.62276563761027282</v>
      </c>
      <c r="AD3998" s="53">
        <v>73604.45</v>
      </c>
      <c r="AE3998" s="51">
        <v>80.15963908568159</v>
      </c>
      <c r="AF3998" s="51">
        <v>212.49294093433437</v>
      </c>
      <c r="AG3998" s="51">
        <v>37.424783310252721</v>
      </c>
      <c r="AH3998" s="51">
        <v>9.9055553329178828E-2</v>
      </c>
      <c r="AI3998" s="51">
        <v>0.17612247797830571</v>
      </c>
      <c r="AJ3998" s="51">
        <v>4.1908088602794429E-2</v>
      </c>
      <c r="AK3998" s="51">
        <v>110.08880853797346</v>
      </c>
      <c r="AL3998" s="51">
        <v>65.361022287216102</v>
      </c>
      <c r="AM3998" s="51">
        <v>154.81659478873084</v>
      </c>
    </row>
    <row r="3999" spans="1:39">
      <c r="A3999" t="s">
        <v>8141</v>
      </c>
      <c r="B3999">
        <v>8</v>
      </c>
      <c r="C3999" t="s">
        <v>8142</v>
      </c>
      <c r="D3999" t="s">
        <v>6153</v>
      </c>
      <c r="E3999" t="s">
        <v>137</v>
      </c>
      <c r="F3999" t="s">
        <v>138</v>
      </c>
      <c r="G3999" t="s">
        <v>139</v>
      </c>
      <c r="H3999" t="s">
        <v>140</v>
      </c>
      <c r="I3999" t="s">
        <v>10</v>
      </c>
      <c r="J3999" t="s">
        <v>6154</v>
      </c>
      <c r="K3999">
        <v>48</v>
      </c>
      <c r="L3999">
        <v>16204631</v>
      </c>
      <c r="M3999" t="s">
        <v>2145</v>
      </c>
      <c r="N3999">
        <v>995</v>
      </c>
      <c r="O3999">
        <v>5906047.8451334303</v>
      </c>
      <c r="P3999" s="49" t="s">
        <v>33</v>
      </c>
      <c r="Q3999" s="49">
        <v>7360445</v>
      </c>
      <c r="R3999" s="49">
        <v>32.510452999999998</v>
      </c>
      <c r="S3999" s="49">
        <v>52.540310169999998</v>
      </c>
      <c r="T3999" s="49">
        <v>26.195472578768484</v>
      </c>
      <c r="U3999" s="49" t="s">
        <v>2146</v>
      </c>
      <c r="V3999" s="49">
        <v>0.40628822170719731</v>
      </c>
      <c r="W3999" s="49">
        <v>1.4636172159581</v>
      </c>
      <c r="X3999" s="49">
        <v>2.8030328200558698</v>
      </c>
      <c r="Y3999" s="49">
        <v>43.290577316265697</v>
      </c>
      <c r="Z3999" s="49">
        <v>0.42787999999999998</v>
      </c>
      <c r="AA3999" s="49">
        <v>144.40234570000001</v>
      </c>
      <c r="AB3999" s="49">
        <v>1.7927415840000001</v>
      </c>
      <c r="AC3999" s="51">
        <v>0.62276563761027282</v>
      </c>
      <c r="AD3999" s="53">
        <v>73604.45</v>
      </c>
      <c r="AE3999" s="51">
        <v>80.240363797751769</v>
      </c>
      <c r="AF3999" s="51">
        <v>212.70693181140825</v>
      </c>
      <c r="AG3999" s="51">
        <v>37.445920809660372</v>
      </c>
      <c r="AH3999" s="51">
        <v>9.8777572654897769E-2</v>
      </c>
      <c r="AI3999" s="51">
        <v>0.17604466620232642</v>
      </c>
      <c r="AJ3999" s="51">
        <v>4.1908088602794429E-2</v>
      </c>
      <c r="AK3999" s="51">
        <v>110.04017076154585</v>
      </c>
      <c r="AL3999" s="51">
        <v>65.332145466481066</v>
      </c>
      <c r="AM3999" s="51">
        <v>154.74819605661068</v>
      </c>
    </row>
    <row r="4000" spans="1:39">
      <c r="A4000" t="s">
        <v>8143</v>
      </c>
      <c r="B4000">
        <v>8</v>
      </c>
      <c r="C4000" t="s">
        <v>8144</v>
      </c>
      <c r="D4000" t="s">
        <v>6153</v>
      </c>
      <c r="E4000" t="s">
        <v>137</v>
      </c>
      <c r="F4000" t="s">
        <v>138</v>
      </c>
      <c r="G4000" t="s">
        <v>139</v>
      </c>
      <c r="H4000" t="s">
        <v>140</v>
      </c>
      <c r="I4000" t="s">
        <v>10</v>
      </c>
      <c r="J4000" t="s">
        <v>6154</v>
      </c>
      <c r="K4000">
        <v>48</v>
      </c>
      <c r="L4000">
        <v>16204631</v>
      </c>
      <c r="M4000" t="s">
        <v>2145</v>
      </c>
      <c r="N4000">
        <v>996</v>
      </c>
      <c r="O4000">
        <v>5911989.5431667641</v>
      </c>
      <c r="P4000" s="49" t="s">
        <v>33</v>
      </c>
      <c r="Q4000" s="49">
        <v>7360445</v>
      </c>
      <c r="R4000" s="49">
        <v>32.510452999999998</v>
      </c>
      <c r="S4000" s="49">
        <v>52.540310169999998</v>
      </c>
      <c r="T4000" s="49">
        <v>26.195472578768484</v>
      </c>
      <c r="U4000" s="49" t="s">
        <v>2146</v>
      </c>
      <c r="V4000" s="49">
        <v>0.40628822170719731</v>
      </c>
      <c r="W4000" s="49">
        <v>1.4636172159581</v>
      </c>
      <c r="X4000" s="49">
        <v>2.8030328200558698</v>
      </c>
      <c r="Y4000" s="49">
        <v>43.290577316265697</v>
      </c>
      <c r="Z4000" s="49">
        <v>0.42787999999999998</v>
      </c>
      <c r="AA4000" s="49">
        <v>144.40234570000001</v>
      </c>
      <c r="AB4000" s="49">
        <v>1.7927415840000001</v>
      </c>
      <c r="AC4000" s="51">
        <v>0.62276563761027282</v>
      </c>
      <c r="AD4000" s="53">
        <v>73604.45</v>
      </c>
      <c r="AE4000" s="51">
        <v>80.321088509821948</v>
      </c>
      <c r="AF4000" s="51">
        <v>212.92092268848211</v>
      </c>
      <c r="AG4000" s="51">
        <v>37.466998913028689</v>
      </c>
      <c r="AH4000" s="51">
        <v>9.8500009236575828E-2</v>
      </c>
      <c r="AI4000" s="51">
        <v>0.17596673187371761</v>
      </c>
      <c r="AJ4000" s="51">
        <v>4.1908088602794429E-2</v>
      </c>
      <c r="AK4000" s="51">
        <v>109.99145638119398</v>
      </c>
      <c r="AL4000" s="51">
        <v>65.303223165093925</v>
      </c>
      <c r="AM4000" s="51">
        <v>154.67968959729404</v>
      </c>
    </row>
    <row r="4001" spans="1:39">
      <c r="A4001" t="s">
        <v>8145</v>
      </c>
      <c r="B4001">
        <v>8</v>
      </c>
      <c r="C4001" t="s">
        <v>8146</v>
      </c>
      <c r="D4001" t="s">
        <v>6153</v>
      </c>
      <c r="E4001" t="s">
        <v>137</v>
      </c>
      <c r="F4001" t="s">
        <v>138</v>
      </c>
      <c r="G4001" t="s">
        <v>139</v>
      </c>
      <c r="H4001" t="s">
        <v>140</v>
      </c>
      <c r="I4001" t="s">
        <v>10</v>
      </c>
      <c r="J4001" t="s">
        <v>6154</v>
      </c>
      <c r="K4001">
        <v>48</v>
      </c>
      <c r="L4001">
        <v>16204631</v>
      </c>
      <c r="M4001" t="s">
        <v>2145</v>
      </c>
      <c r="N4001">
        <v>997</v>
      </c>
      <c r="O4001">
        <v>5917931.2412000978</v>
      </c>
      <c r="P4001" s="49" t="s">
        <v>33</v>
      </c>
      <c r="Q4001" s="49">
        <v>7360445</v>
      </c>
      <c r="R4001" s="49">
        <v>32.510452999999998</v>
      </c>
      <c r="S4001" s="49">
        <v>52.540310169999998</v>
      </c>
      <c r="T4001" s="49">
        <v>26.195472578768484</v>
      </c>
      <c r="U4001" s="49" t="s">
        <v>2146</v>
      </c>
      <c r="V4001" s="49">
        <v>0.40628822170719731</v>
      </c>
      <c r="W4001" s="49">
        <v>1.4636172159581</v>
      </c>
      <c r="X4001" s="49">
        <v>2.8030328200558698</v>
      </c>
      <c r="Y4001" s="49">
        <v>43.290577316265697</v>
      </c>
      <c r="Z4001" s="49">
        <v>0.42787999999999998</v>
      </c>
      <c r="AA4001" s="49">
        <v>144.40234570000001</v>
      </c>
      <c r="AB4001" s="49">
        <v>1.7927415840000001</v>
      </c>
      <c r="AC4001" s="51">
        <v>0.62276563761027282</v>
      </c>
      <c r="AD4001" s="53">
        <v>73604.45</v>
      </c>
      <c r="AE4001" s="51">
        <v>80.401813221892127</v>
      </c>
      <c r="AF4001" s="51">
        <v>213.13491356555599</v>
      </c>
      <c r="AG4001" s="51">
        <v>37.488017709879266</v>
      </c>
      <c r="AH4001" s="51">
        <v>9.8222864161257764E-2</v>
      </c>
      <c r="AI4001" s="51">
        <v>0.17588867578163683</v>
      </c>
      <c r="AJ4001" s="51">
        <v>4.1908088602794429E-2</v>
      </c>
      <c r="AK4001" s="51">
        <v>109.94266589019622</v>
      </c>
      <c r="AL4001" s="51">
        <v>65.274255675919861</v>
      </c>
      <c r="AM4001" s="51">
        <v>154.6110761044726</v>
      </c>
    </row>
    <row r="4002" spans="1:39">
      <c r="A4002" t="s">
        <v>8147</v>
      </c>
      <c r="B4002">
        <v>8</v>
      </c>
      <c r="C4002" t="s">
        <v>8148</v>
      </c>
      <c r="D4002" t="s">
        <v>6153</v>
      </c>
      <c r="E4002" t="s">
        <v>137</v>
      </c>
      <c r="F4002" t="s">
        <v>138</v>
      </c>
      <c r="G4002" t="s">
        <v>139</v>
      </c>
      <c r="H4002" t="s">
        <v>140</v>
      </c>
      <c r="I4002" t="s">
        <v>10</v>
      </c>
      <c r="J4002" t="s">
        <v>6154</v>
      </c>
      <c r="K4002">
        <v>48</v>
      </c>
      <c r="L4002">
        <v>16204631</v>
      </c>
      <c r="M4002" t="s">
        <v>2145</v>
      </c>
      <c r="N4002">
        <v>998</v>
      </c>
      <c r="O4002">
        <v>5923872.9392334316</v>
      </c>
      <c r="P4002" s="49" t="s">
        <v>33</v>
      </c>
      <c r="Q4002" s="49">
        <v>7360445</v>
      </c>
      <c r="R4002" s="49">
        <v>32.510452999999998</v>
      </c>
      <c r="S4002" s="49">
        <v>52.540310169999998</v>
      </c>
      <c r="T4002" s="49">
        <v>26.195472578768484</v>
      </c>
      <c r="U4002" s="49" t="s">
        <v>2146</v>
      </c>
      <c r="V4002" s="49">
        <v>0.40628822170719731</v>
      </c>
      <c r="W4002" s="49">
        <v>1.4636172159581</v>
      </c>
      <c r="X4002" s="49">
        <v>2.8030328200558698</v>
      </c>
      <c r="Y4002" s="49">
        <v>43.290577316265697</v>
      </c>
      <c r="Z4002" s="49">
        <v>0.42787999999999998</v>
      </c>
      <c r="AA4002" s="49">
        <v>144.40234570000001</v>
      </c>
      <c r="AB4002" s="49">
        <v>1.7927415840000001</v>
      </c>
      <c r="AC4002" s="51">
        <v>0.62276563761027282</v>
      </c>
      <c r="AD4002" s="53">
        <v>73604.45</v>
      </c>
      <c r="AE4002" s="51">
        <v>80.482537933962305</v>
      </c>
      <c r="AF4002" s="51">
        <v>213.34890444262984</v>
      </c>
      <c r="AG4002" s="51">
        <v>37.508977289964172</v>
      </c>
      <c r="AH4002" s="51">
        <v>9.7946138506045236E-2</v>
      </c>
      <c r="AI4002" s="51">
        <v>0.17581049871315579</v>
      </c>
      <c r="AJ4002" s="51">
        <v>4.1908088602794429E-2</v>
      </c>
      <c r="AK4002" s="51">
        <v>109.89379978052719</v>
      </c>
      <c r="AL4002" s="51">
        <v>65.245243291050016</v>
      </c>
      <c r="AM4002" s="51">
        <v>154.54235627000438</v>
      </c>
    </row>
    <row r="4003" spans="1:39">
      <c r="A4003" t="s">
        <v>8149</v>
      </c>
      <c r="B4003">
        <v>8</v>
      </c>
      <c r="C4003" t="s">
        <v>8150</v>
      </c>
      <c r="D4003" t="s">
        <v>6153</v>
      </c>
      <c r="E4003" t="s">
        <v>137</v>
      </c>
      <c r="F4003" t="s">
        <v>138</v>
      </c>
      <c r="G4003" t="s">
        <v>139</v>
      </c>
      <c r="H4003" t="s">
        <v>140</v>
      </c>
      <c r="I4003" t="s">
        <v>10</v>
      </c>
      <c r="J4003" t="s">
        <v>6154</v>
      </c>
      <c r="K4003">
        <v>48</v>
      </c>
      <c r="L4003">
        <v>16204631</v>
      </c>
      <c r="M4003" t="s">
        <v>2145</v>
      </c>
      <c r="N4003">
        <v>999</v>
      </c>
      <c r="O4003">
        <v>5929814.6372667653</v>
      </c>
      <c r="P4003" s="49" t="s">
        <v>33</v>
      </c>
      <c r="Q4003" s="49">
        <v>7360445</v>
      </c>
      <c r="R4003" s="49">
        <v>32.510452999999998</v>
      </c>
      <c r="S4003" s="49">
        <v>52.540310169999998</v>
      </c>
      <c r="T4003" s="49">
        <v>26.195472578768484</v>
      </c>
      <c r="U4003" s="49" t="s">
        <v>2146</v>
      </c>
      <c r="V4003" s="49">
        <v>0.40628822170719731</v>
      </c>
      <c r="W4003" s="49">
        <v>1.4636172159581</v>
      </c>
      <c r="X4003" s="49">
        <v>2.8030328200558698</v>
      </c>
      <c r="Y4003" s="49">
        <v>43.290577316265697</v>
      </c>
      <c r="Z4003" s="49">
        <v>0.42787999999999998</v>
      </c>
      <c r="AA4003" s="49">
        <v>144.40234570000001</v>
      </c>
      <c r="AB4003" s="49">
        <v>1.7927415840000001</v>
      </c>
      <c r="AC4003" s="51">
        <v>0.62276563761027282</v>
      </c>
      <c r="AD4003" s="53">
        <v>73604.45</v>
      </c>
      <c r="AE4003" s="51">
        <v>80.563262646032484</v>
      </c>
      <c r="AF4003" s="51">
        <v>213.56289531970373</v>
      </c>
      <c r="AG4003" s="51">
        <v>37.529877743263818</v>
      </c>
      <c r="AH4003" s="51">
        <v>9.7669833337941048E-2</v>
      </c>
      <c r="AI4003" s="51">
        <v>0.17573220145326077</v>
      </c>
      <c r="AJ4003" s="51">
        <v>4.1908088602794429E-2</v>
      </c>
      <c r="AK4003" s="51">
        <v>109.84485854285795</v>
      </c>
      <c r="AL4003" s="51">
        <v>65.216186301801557</v>
      </c>
      <c r="AM4003" s="51">
        <v>154.47353078391436</v>
      </c>
    </row>
    <row r="4004" spans="1:39">
      <c r="A4004" t="s">
        <v>8151</v>
      </c>
      <c r="B4004">
        <v>8</v>
      </c>
      <c r="C4004" t="s">
        <v>8152</v>
      </c>
      <c r="D4004" t="s">
        <v>6153</v>
      </c>
      <c r="E4004" t="s">
        <v>137</v>
      </c>
      <c r="F4004" t="s">
        <v>138</v>
      </c>
      <c r="G4004" t="s">
        <v>139</v>
      </c>
      <c r="H4004" t="s">
        <v>140</v>
      </c>
      <c r="I4004" t="s">
        <v>10</v>
      </c>
      <c r="J4004" t="s">
        <v>6154</v>
      </c>
      <c r="K4004">
        <v>48</v>
      </c>
      <c r="L4004">
        <v>16204631</v>
      </c>
      <c r="M4004" t="s">
        <v>2145</v>
      </c>
      <c r="N4004">
        <v>1000</v>
      </c>
      <c r="O4004">
        <v>5935756.3353000991</v>
      </c>
      <c r="P4004" s="49" t="s">
        <v>33</v>
      </c>
      <c r="Q4004" s="49">
        <v>7360445</v>
      </c>
      <c r="R4004" s="49">
        <v>32.510452999999998</v>
      </c>
      <c r="S4004" s="49">
        <v>52.540310169999998</v>
      </c>
      <c r="T4004" s="49">
        <v>26.195472578768484</v>
      </c>
      <c r="U4004" s="49" t="s">
        <v>2146</v>
      </c>
      <c r="V4004" s="49">
        <v>0.40628822170719731</v>
      </c>
      <c r="W4004" s="49">
        <v>1.4636172159581</v>
      </c>
      <c r="X4004" s="49">
        <v>2.8030328200558698</v>
      </c>
      <c r="Y4004" s="49">
        <v>43.290577316265697</v>
      </c>
      <c r="Z4004" s="49">
        <v>0.42787999999999998</v>
      </c>
      <c r="AA4004" s="49">
        <v>144.40234570000001</v>
      </c>
      <c r="AB4004" s="49">
        <v>1.7927415840000001</v>
      </c>
      <c r="AC4004" s="51">
        <v>0.62276563761027282</v>
      </c>
      <c r="AD4004" s="53">
        <v>73604.45</v>
      </c>
      <c r="AE4004" s="51">
        <v>80.643987358102663</v>
      </c>
      <c r="AF4004" s="51">
        <v>213.77688619677758</v>
      </c>
      <c r="AG4004" s="51">
        <v>37.550719159984801</v>
      </c>
      <c r="AH4004" s="51">
        <v>9.7393949713991151E-2</v>
      </c>
      <c r="AI4004" s="51">
        <v>0.17565378478485311</v>
      </c>
      <c r="AJ4004" s="51">
        <v>4.1908088602794429E-2</v>
      </c>
      <c r="AK4004" s="51">
        <v>109.79584266655634</v>
      </c>
      <c r="AL4004" s="51">
        <v>65.18708499871795</v>
      </c>
      <c r="AM4004" s="51">
        <v>154.40460033439476</v>
      </c>
    </row>
    <row r="4005" spans="1:39">
      <c r="A4005" t="s">
        <v>8153</v>
      </c>
      <c r="B4005">
        <v>8</v>
      </c>
      <c r="C4005" t="s">
        <v>8154</v>
      </c>
      <c r="D4005" t="s">
        <v>6153</v>
      </c>
      <c r="E4005" t="s">
        <v>137</v>
      </c>
      <c r="F4005" t="s">
        <v>138</v>
      </c>
      <c r="G4005" t="s">
        <v>139</v>
      </c>
      <c r="H4005" t="s">
        <v>140</v>
      </c>
      <c r="I4005" t="s">
        <v>10</v>
      </c>
      <c r="J4005" t="s">
        <v>6154</v>
      </c>
      <c r="K4005">
        <v>48</v>
      </c>
      <c r="L4005">
        <v>16204631</v>
      </c>
      <c r="M4005" t="s">
        <v>2145</v>
      </c>
      <c r="N4005">
        <v>1001</v>
      </c>
      <c r="O4005">
        <v>5941698.0333334329</v>
      </c>
      <c r="P4005" s="49" t="s">
        <v>33</v>
      </c>
      <c r="Q4005" s="49">
        <v>7360445</v>
      </c>
      <c r="R4005" s="49">
        <v>32.510452999999998</v>
      </c>
      <c r="S4005" s="49">
        <v>52.540310169999998</v>
      </c>
      <c r="T4005" s="49">
        <v>26.195472578768484</v>
      </c>
      <c r="U4005" s="49" t="s">
        <v>2146</v>
      </c>
      <c r="V4005" s="49">
        <v>0.40628822170719731</v>
      </c>
      <c r="W4005" s="49">
        <v>1.4636172159581</v>
      </c>
      <c r="X4005" s="49">
        <v>2.8030328200558698</v>
      </c>
      <c r="Y4005" s="49">
        <v>43.290577316265697</v>
      </c>
      <c r="Z4005" s="49">
        <v>0.42787999999999998</v>
      </c>
      <c r="AA4005" s="49">
        <v>144.40234570000001</v>
      </c>
      <c r="AB4005" s="49">
        <v>1.7927415840000001</v>
      </c>
      <c r="AC4005" s="51">
        <v>0.62276563761027282</v>
      </c>
      <c r="AD4005" s="53">
        <v>73604.45</v>
      </c>
      <c r="AE4005" s="51">
        <v>80.724712070172842</v>
      </c>
      <c r="AF4005" s="51">
        <v>213.99087707385146</v>
      </c>
      <c r="AG4005" s="51">
        <v>37.571501630557783</v>
      </c>
      <c r="AH4005" s="51">
        <v>9.7118488681209578E-2</v>
      </c>
      <c r="AI4005" s="51">
        <v>0.17557524948874945</v>
      </c>
      <c r="AJ4005" s="51">
        <v>4.1908088602794429E-2</v>
      </c>
      <c r="AK4005" s="51">
        <v>109.74675263968713</v>
      </c>
      <c r="AL4005" s="51">
        <v>65.157939671568982</v>
      </c>
      <c r="AM4005" s="51">
        <v>154.33556560780528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
    <tabColor theme="1"/>
  </sheetPr>
  <dimension ref="A1:BQ7"/>
  <sheetViews>
    <sheetView showGridLines="0" zoomScale="80" zoomScaleNormal="80" workbookViewId="0">
      <selection activeCell="A5" sqref="A5"/>
    </sheetView>
  </sheetViews>
  <sheetFormatPr defaultRowHeight="15"/>
  <cols>
    <col min="1" max="2" width="8.7109375" customWidth="1"/>
    <col min="3" max="3" width="3.5703125" customWidth="1"/>
    <col min="4" max="4" width="16.7109375" bestFit="1" customWidth="1"/>
    <col min="5" max="5" width="18.28515625" customWidth="1"/>
    <col min="6" max="6" width="15.85546875" customWidth="1"/>
    <col min="7" max="7" width="14.5703125" customWidth="1"/>
    <col min="8" max="8" width="21.7109375" customWidth="1"/>
    <col min="9" max="9" width="15.140625" customWidth="1"/>
    <col min="10" max="10" width="17.28515625" customWidth="1"/>
    <col min="11" max="11" width="13.7109375" bestFit="1" customWidth="1"/>
    <col min="12" max="12" width="17.140625" bestFit="1" customWidth="1"/>
    <col min="13" max="13" width="17.7109375" customWidth="1"/>
    <col min="14" max="14" width="21.42578125" customWidth="1"/>
    <col min="15" max="15" width="15.85546875" customWidth="1"/>
    <col min="16" max="16" width="24.42578125" customWidth="1"/>
    <col min="17" max="17" width="29" customWidth="1"/>
    <col min="18" max="18" width="18.5703125" bestFit="1" customWidth="1"/>
    <col min="19" max="19" width="10.5703125" customWidth="1"/>
    <col min="20" max="20" width="18.85546875" customWidth="1"/>
    <col min="21" max="22" width="14.42578125" customWidth="1"/>
    <col min="23" max="23" width="35.42578125" customWidth="1"/>
    <col min="24" max="24" width="3.5703125" customWidth="1"/>
    <col min="25" max="25" width="31.5703125" customWidth="1"/>
    <col min="26" max="26" width="30.5703125" customWidth="1"/>
    <col min="27" max="27" width="29.85546875" customWidth="1"/>
    <col min="28" max="28" width="23.42578125" customWidth="1"/>
    <col min="29" max="29" width="36.42578125" customWidth="1"/>
    <col min="30" max="31" width="32.42578125" customWidth="1"/>
    <col min="32" max="32" width="3.5703125" customWidth="1"/>
    <col min="33" max="44" width="8.7109375" customWidth="1"/>
    <col min="45" max="45" width="3.5703125" customWidth="1"/>
    <col min="46" max="46" width="14.5703125" bestFit="1" customWidth="1"/>
    <col min="50" max="50" width="9.28515625" customWidth="1"/>
    <col min="52" max="52" width="28.5703125" customWidth="1"/>
    <col min="53" max="53" width="11.85546875" customWidth="1"/>
    <col min="54" max="54" width="10.140625" customWidth="1"/>
    <col min="55" max="55" width="10.85546875" customWidth="1"/>
    <col min="56" max="56" width="22.7109375" customWidth="1"/>
    <col min="57" max="57" width="15" customWidth="1"/>
    <col min="58" max="58" width="15.42578125" bestFit="1" customWidth="1"/>
    <col min="59" max="59" width="3.5703125" customWidth="1"/>
    <col min="60" max="60" width="24.42578125" bestFit="1" customWidth="1"/>
    <col min="61" max="61" width="3.5703125" customWidth="1"/>
    <col min="62" max="64" width="18.140625" customWidth="1"/>
    <col min="65" max="65" width="3.5703125" customWidth="1"/>
    <col min="66" max="66" width="15.85546875" customWidth="1"/>
  </cols>
  <sheetData>
    <row r="1" spans="1:69">
      <c r="A1" s="43" t="s">
        <v>51</v>
      </c>
      <c r="B1" s="45" t="s">
        <v>128</v>
      </c>
      <c r="C1" s="1" t="s">
        <v>99</v>
      </c>
      <c r="D1" s="26" t="s">
        <v>1</v>
      </c>
      <c r="E1" s="26" t="s">
        <v>3</v>
      </c>
      <c r="F1" s="26" t="s">
        <v>5</v>
      </c>
      <c r="G1" s="26" t="s">
        <v>7</v>
      </c>
      <c r="H1" s="26" t="s">
        <v>9</v>
      </c>
      <c r="I1" s="26" t="s">
        <v>18</v>
      </c>
      <c r="J1" s="27" t="s">
        <v>65</v>
      </c>
      <c r="K1" s="27" t="s">
        <v>27</v>
      </c>
      <c r="L1" s="26" t="s">
        <v>44</v>
      </c>
      <c r="M1" s="26" t="s">
        <v>66</v>
      </c>
      <c r="N1" s="26" t="s">
        <v>32</v>
      </c>
      <c r="O1" s="27" t="s">
        <v>35</v>
      </c>
      <c r="P1" s="26" t="s">
        <v>67</v>
      </c>
      <c r="Q1" s="26" t="s">
        <v>68</v>
      </c>
      <c r="R1" s="26" t="s">
        <v>42</v>
      </c>
      <c r="S1" s="26" t="s">
        <v>69</v>
      </c>
      <c r="T1" s="27" t="s">
        <v>70</v>
      </c>
      <c r="U1" s="26" t="s">
        <v>43</v>
      </c>
      <c r="V1" s="26" t="s">
        <v>71</v>
      </c>
      <c r="W1" s="27" t="s">
        <v>8155</v>
      </c>
      <c r="X1" s="1" t="s">
        <v>99</v>
      </c>
      <c r="Y1" s="2" t="s">
        <v>8156</v>
      </c>
      <c r="Z1" s="2" t="s">
        <v>8157</v>
      </c>
      <c r="AA1" s="3" t="s">
        <v>8158</v>
      </c>
      <c r="AB1" s="3" t="s">
        <v>8159</v>
      </c>
      <c r="AC1" s="4" t="s">
        <v>8160</v>
      </c>
      <c r="AD1" s="4" t="s">
        <v>8161</v>
      </c>
      <c r="AE1" s="4" t="s">
        <v>8162</v>
      </c>
      <c r="AF1" s="1" t="s">
        <v>99</v>
      </c>
      <c r="AG1" s="251" t="s">
        <v>8163</v>
      </c>
      <c r="AH1" s="251" t="s">
        <v>8164</v>
      </c>
      <c r="AI1" s="251" t="s">
        <v>8165</v>
      </c>
      <c r="AJ1" s="251" t="s">
        <v>8166</v>
      </c>
      <c r="AK1" s="251" t="s">
        <v>8167</v>
      </c>
      <c r="AL1" s="251" t="s">
        <v>8168</v>
      </c>
      <c r="AM1" s="251" t="s">
        <v>8169</v>
      </c>
      <c r="AN1" s="251" t="s">
        <v>130</v>
      </c>
      <c r="AO1" s="251" t="s">
        <v>131</v>
      </c>
      <c r="AP1" s="251" t="s">
        <v>8170</v>
      </c>
      <c r="AQ1" s="251" t="s">
        <v>8171</v>
      </c>
      <c r="AR1" s="251" t="s">
        <v>8172</v>
      </c>
      <c r="AS1" s="1" t="s">
        <v>99</v>
      </c>
      <c r="AT1" s="2" t="s">
        <v>72</v>
      </c>
      <c r="AU1" s="7" t="s">
        <v>100</v>
      </c>
      <c r="AV1" s="7" t="s">
        <v>101</v>
      </c>
      <c r="AW1" s="3" t="s">
        <v>73</v>
      </c>
      <c r="AX1" s="8" t="s">
        <v>100</v>
      </c>
      <c r="AY1" s="8" t="s">
        <v>101</v>
      </c>
      <c r="AZ1" s="3" t="s">
        <v>74</v>
      </c>
      <c r="BA1" s="4" t="s">
        <v>75</v>
      </c>
      <c r="BB1" s="9" t="s">
        <v>100</v>
      </c>
      <c r="BC1" s="9" t="s">
        <v>101</v>
      </c>
      <c r="BD1" s="4" t="s">
        <v>76</v>
      </c>
      <c r="BE1" s="10" t="s">
        <v>8173</v>
      </c>
      <c r="BF1" s="11" t="s">
        <v>102</v>
      </c>
      <c r="BG1" s="1" t="s">
        <v>99</v>
      </c>
      <c r="BH1" s="12" t="s">
        <v>77</v>
      </c>
      <c r="BI1" s="1" t="s">
        <v>99</v>
      </c>
      <c r="BJ1" s="24" t="s">
        <v>108</v>
      </c>
      <c r="BK1" s="24" t="s">
        <v>109</v>
      </c>
      <c r="BL1" s="24" t="s">
        <v>110</v>
      </c>
      <c r="BM1" s="1" t="s">
        <v>99</v>
      </c>
      <c r="BN1" s="47" t="s">
        <v>8174</v>
      </c>
      <c r="BO1" s="48" t="s">
        <v>111</v>
      </c>
      <c r="BP1" s="48" t="s">
        <v>112</v>
      </c>
      <c r="BQ1" s="48" t="s">
        <v>113</v>
      </c>
    </row>
    <row r="2" spans="1:69">
      <c r="A2">
        <v>5</v>
      </c>
      <c r="B2" s="44" t="s">
        <v>136</v>
      </c>
      <c r="C2" s="5" t="s">
        <v>99</v>
      </c>
      <c r="D2" s="28" t="s">
        <v>137</v>
      </c>
      <c r="E2" s="28" t="s">
        <v>138</v>
      </c>
      <c r="F2" s="28" t="s">
        <v>139</v>
      </c>
      <c r="G2" s="28" t="s">
        <v>140</v>
      </c>
      <c r="H2" s="28" t="s">
        <v>10</v>
      </c>
      <c r="I2" s="28" t="s">
        <v>45</v>
      </c>
      <c r="J2" s="28" t="s">
        <v>23</v>
      </c>
      <c r="K2" s="28">
        <v>52</v>
      </c>
      <c r="L2" s="29">
        <v>10841.3</v>
      </c>
      <c r="M2" s="28" t="s">
        <v>30</v>
      </c>
      <c r="N2" s="28" t="s">
        <v>33</v>
      </c>
      <c r="O2" s="29">
        <v>7360445</v>
      </c>
      <c r="P2" s="30">
        <v>10841.3</v>
      </c>
      <c r="Q2" s="28" t="s">
        <v>30</v>
      </c>
      <c r="R2" s="29">
        <v>6882087.1103707533</v>
      </c>
      <c r="S2" s="28" t="s">
        <v>12</v>
      </c>
      <c r="T2" s="31" t="s">
        <v>8175</v>
      </c>
      <c r="U2" s="32">
        <v>634.80275523883245</v>
      </c>
      <c r="V2" s="28" t="s">
        <v>8176</v>
      </c>
      <c r="W2" s="29">
        <v>78213420.459999993</v>
      </c>
      <c r="X2" s="5" t="s">
        <v>99</v>
      </c>
      <c r="Y2" s="33">
        <v>10841.3</v>
      </c>
      <c r="Z2" s="34" t="s">
        <v>30</v>
      </c>
      <c r="AA2" s="35">
        <v>84915614.797880903</v>
      </c>
      <c r="AB2" s="35">
        <v>6882087.1103707533</v>
      </c>
      <c r="AC2" s="6">
        <v>1569838.2509999999</v>
      </c>
      <c r="AD2" s="36">
        <v>10841.3</v>
      </c>
      <c r="AE2" s="37" t="s">
        <v>8176</v>
      </c>
      <c r="AF2" s="5" t="s">
        <v>99</v>
      </c>
      <c r="AG2" s="28" t="s">
        <v>8177</v>
      </c>
      <c r="AH2" s="28" t="s">
        <v>8178</v>
      </c>
      <c r="AI2" s="38">
        <v>3.330595105</v>
      </c>
      <c r="AJ2" s="28" t="s">
        <v>8179</v>
      </c>
      <c r="AK2" s="28" t="s">
        <v>8180</v>
      </c>
      <c r="AL2" s="28" t="s">
        <v>8181</v>
      </c>
      <c r="AM2" s="28" t="s">
        <v>8182</v>
      </c>
      <c r="AN2" s="38">
        <v>32.510452999999998</v>
      </c>
      <c r="AO2" s="28">
        <v>52.540310169999998</v>
      </c>
      <c r="AP2" s="28">
        <v>3.7521822789999999</v>
      </c>
      <c r="AQ2" s="28">
        <v>25.742697450000001</v>
      </c>
      <c r="AR2" s="28">
        <v>18.854815160000001</v>
      </c>
      <c r="AS2" s="5" t="s">
        <v>99</v>
      </c>
      <c r="AT2" s="13">
        <v>5.3009511821247898E-2</v>
      </c>
      <c r="AU2" s="14">
        <v>3.7851458441651775E-2</v>
      </c>
      <c r="AV2" s="14">
        <v>6.8167565200844008E-2</v>
      </c>
      <c r="AW2" s="15">
        <v>0.65406543309422072</v>
      </c>
      <c r="AX2" s="16">
        <v>0.46703562640551122</v>
      </c>
      <c r="AY2" s="16">
        <v>0.84109523978292999</v>
      </c>
      <c r="AZ2" s="17" t="s">
        <v>8183</v>
      </c>
      <c r="BA2" s="6">
        <v>7.6758653781217774</v>
      </c>
      <c r="BB2" s="18">
        <v>5.4809540661951806</v>
      </c>
      <c r="BC2" s="18">
        <v>9.8707766900483733</v>
      </c>
      <c r="BD2" s="19" t="s">
        <v>141</v>
      </c>
      <c r="BE2" s="20">
        <v>4501335.2864368008</v>
      </c>
      <c r="BF2" s="21">
        <v>0.71069700897327559</v>
      </c>
      <c r="BG2" s="5" t="s">
        <v>99</v>
      </c>
      <c r="BH2" s="22">
        <v>0.28594968825048261</v>
      </c>
      <c r="BI2" s="5" t="s">
        <v>99</v>
      </c>
      <c r="BJ2" s="25">
        <v>1.93521838171215</v>
      </c>
      <c r="BK2" s="23">
        <v>4</v>
      </c>
      <c r="BL2" s="23">
        <v>90</v>
      </c>
      <c r="BM2" s="5" t="s">
        <v>99</v>
      </c>
      <c r="BN2" s="252" t="s">
        <v>8184</v>
      </c>
      <c r="BO2" s="46">
        <v>0.89753000000000005</v>
      </c>
      <c r="BP2" s="46">
        <v>401.28340079999998</v>
      </c>
      <c r="BQ2" s="46">
        <v>2.1221608550000002</v>
      </c>
    </row>
    <row r="3" spans="1:69">
      <c r="A3">
        <v>6</v>
      </c>
      <c r="B3" s="44" t="s">
        <v>2144</v>
      </c>
      <c r="C3" s="5" t="s">
        <v>99</v>
      </c>
      <c r="D3" s="28" t="s">
        <v>137</v>
      </c>
      <c r="E3" s="28" t="s">
        <v>138</v>
      </c>
      <c r="F3" s="28" t="s">
        <v>139</v>
      </c>
      <c r="G3" s="28" t="s">
        <v>140</v>
      </c>
      <c r="H3" s="28" t="s">
        <v>10</v>
      </c>
      <c r="I3" s="28" t="s">
        <v>20</v>
      </c>
      <c r="J3" s="28" t="s">
        <v>24</v>
      </c>
      <c r="K3" s="28">
        <v>52</v>
      </c>
      <c r="L3" s="29">
        <v>150486475</v>
      </c>
      <c r="M3" s="28" t="s">
        <v>2145</v>
      </c>
      <c r="N3" s="28" t="s">
        <v>33</v>
      </c>
      <c r="O3" s="29">
        <v>9800000</v>
      </c>
      <c r="P3" s="30">
        <v>150.48647500000001</v>
      </c>
      <c r="Q3" s="28" t="s">
        <v>8185</v>
      </c>
      <c r="R3" s="29">
        <v>638935</v>
      </c>
      <c r="S3" s="28" t="s">
        <v>12</v>
      </c>
      <c r="T3" s="31" t="s">
        <v>8175</v>
      </c>
      <c r="U3" s="32">
        <v>4.2457968398821224</v>
      </c>
      <c r="V3" s="28" t="s">
        <v>8186</v>
      </c>
      <c r="W3" s="29">
        <v>78213420.459999993</v>
      </c>
      <c r="X3" s="5" t="s">
        <v>99</v>
      </c>
      <c r="Y3" s="33">
        <v>150.48647500000001</v>
      </c>
      <c r="Z3" s="34" t="s">
        <v>8185</v>
      </c>
      <c r="AA3" s="35">
        <v>84915614.797880903</v>
      </c>
      <c r="AB3" s="35">
        <v>638935</v>
      </c>
      <c r="AC3" s="6">
        <v>1569838.2509999999</v>
      </c>
      <c r="AD3" s="36">
        <v>150.48647500000001</v>
      </c>
      <c r="AE3" s="37" t="s">
        <v>8187</v>
      </c>
      <c r="AF3" s="5" t="s">
        <v>99</v>
      </c>
      <c r="AG3" s="28" t="s">
        <v>8177</v>
      </c>
      <c r="AH3" s="28" t="s">
        <v>8178</v>
      </c>
      <c r="AI3" s="38">
        <v>3.330595105</v>
      </c>
      <c r="AJ3" s="28" t="s">
        <v>8188</v>
      </c>
      <c r="AK3" s="28" t="s">
        <v>20</v>
      </c>
      <c r="AL3" s="28" t="s">
        <v>8189</v>
      </c>
      <c r="AM3" s="28" t="s">
        <v>8182</v>
      </c>
      <c r="AN3" s="38">
        <v>32.510452999999998</v>
      </c>
      <c r="AO3" s="28">
        <v>52.540310169999998</v>
      </c>
      <c r="AP3" s="28">
        <v>3.7521822789999999</v>
      </c>
      <c r="AQ3" s="28">
        <v>25.742697450000001</v>
      </c>
      <c r="AR3" s="28">
        <v>18.854815160000001</v>
      </c>
      <c r="AS3" s="5" t="s">
        <v>99</v>
      </c>
      <c r="AT3" s="13">
        <v>9.8118367669009377E-3</v>
      </c>
      <c r="AU3" s="14">
        <v>6.8948896119162325E-3</v>
      </c>
      <c r="AV3" s="14">
        <v>1.2728783921885641E-2</v>
      </c>
      <c r="AW3" s="15">
        <v>1.3040108169967919</v>
      </c>
      <c r="AX3" s="16">
        <v>0.91634327491746326</v>
      </c>
      <c r="AY3" s="16">
        <v>1.6916783590761202</v>
      </c>
      <c r="AZ3" s="17" t="s">
        <v>8183</v>
      </c>
      <c r="BA3" s="6">
        <v>102.35469113918218</v>
      </c>
      <c r="BB3" s="18">
        <v>71.925808942023835</v>
      </c>
      <c r="BC3" s="18">
        <v>132.78357333634051</v>
      </c>
      <c r="BD3" s="19" t="s">
        <v>2146</v>
      </c>
      <c r="BE3" s="20">
        <v>833178.15135784517</v>
      </c>
      <c r="BF3" s="21">
        <v>0.71069700897327559</v>
      </c>
      <c r="BG3" s="5" t="s">
        <v>99</v>
      </c>
      <c r="BH3" s="22">
        <v>0.29728859379567718</v>
      </c>
      <c r="BI3" s="5" t="s">
        <v>99</v>
      </c>
      <c r="BJ3" s="25">
        <v>1.1827248672603601</v>
      </c>
      <c r="BK3" s="23">
        <v>2.8362873714296502</v>
      </c>
      <c r="BL3" s="23">
        <v>44.303867318364098</v>
      </c>
      <c r="BM3" s="5" t="s">
        <v>99</v>
      </c>
      <c r="BN3" s="252" t="s">
        <v>8190</v>
      </c>
      <c r="BO3" s="46">
        <v>0.43808999999999998</v>
      </c>
      <c r="BP3" s="46">
        <v>148.6976837</v>
      </c>
      <c r="BQ3" s="46">
        <v>1.7852155009999999</v>
      </c>
    </row>
    <row r="4" spans="1:69">
      <c r="A4">
        <v>7</v>
      </c>
      <c r="B4" s="44" t="s">
        <v>4149</v>
      </c>
      <c r="C4" s="5" t="s">
        <v>99</v>
      </c>
      <c r="D4" s="28" t="s">
        <v>137</v>
      </c>
      <c r="E4" s="28" t="s">
        <v>138</v>
      </c>
      <c r="F4" s="28" t="s">
        <v>139</v>
      </c>
      <c r="G4" s="28" t="s">
        <v>140</v>
      </c>
      <c r="H4" s="28" t="s">
        <v>10</v>
      </c>
      <c r="I4" s="28" t="s">
        <v>4150</v>
      </c>
      <c r="J4" s="28" t="s">
        <v>25</v>
      </c>
      <c r="K4" s="28">
        <v>50</v>
      </c>
      <c r="L4" s="29">
        <v>79472120</v>
      </c>
      <c r="M4" s="28" t="s">
        <v>2145</v>
      </c>
      <c r="N4" s="28" t="s">
        <v>34</v>
      </c>
      <c r="O4" s="29">
        <v>8750000</v>
      </c>
      <c r="P4" s="30">
        <v>79.472120000000004</v>
      </c>
      <c r="Q4" s="28" t="s">
        <v>8185</v>
      </c>
      <c r="R4" s="29">
        <v>321138</v>
      </c>
      <c r="S4" s="28" t="s">
        <v>12</v>
      </c>
      <c r="T4" s="31" t="s">
        <v>8175</v>
      </c>
      <c r="U4" s="32">
        <v>4.04088880477833</v>
      </c>
      <c r="V4" s="28" t="s">
        <v>8186</v>
      </c>
      <c r="W4" s="29">
        <v>78213420.459999993</v>
      </c>
      <c r="X4" s="5" t="s">
        <v>99</v>
      </c>
      <c r="Y4" s="33">
        <v>79.472120000000004</v>
      </c>
      <c r="Z4" s="34" t="s">
        <v>8185</v>
      </c>
      <c r="AA4" s="35">
        <v>84915614.797880903</v>
      </c>
      <c r="AB4" s="35">
        <v>321138</v>
      </c>
      <c r="AC4" s="6">
        <v>1569838.2509999999</v>
      </c>
      <c r="AD4" s="36">
        <v>79.472120000000004</v>
      </c>
      <c r="AE4" s="37" t="s">
        <v>8187</v>
      </c>
      <c r="AF4" s="5" t="s">
        <v>99</v>
      </c>
      <c r="AG4" s="28" t="s">
        <v>8177</v>
      </c>
      <c r="AH4" s="28" t="s">
        <v>8178</v>
      </c>
      <c r="AI4" s="38">
        <v>3.330595105</v>
      </c>
      <c r="AJ4" s="28" t="s">
        <v>8188</v>
      </c>
      <c r="AK4" s="28" t="s">
        <v>8191</v>
      </c>
      <c r="AL4" s="28" t="s">
        <v>8192</v>
      </c>
      <c r="AM4" s="28" t="s">
        <v>8182</v>
      </c>
      <c r="AN4" s="38">
        <v>32.510452999999998</v>
      </c>
      <c r="AO4" s="28">
        <v>52.540310169999998</v>
      </c>
      <c r="AP4" s="28">
        <v>3.7521822789999999</v>
      </c>
      <c r="AQ4" s="28">
        <v>25.742697450000001</v>
      </c>
      <c r="AR4" s="28">
        <v>18.854815160000001</v>
      </c>
      <c r="AS4" s="5" t="s">
        <v>99</v>
      </c>
      <c r="AT4" s="13">
        <v>4.6102642266697769E-3</v>
      </c>
      <c r="AU4" s="14">
        <v>2.825318482756137E-3</v>
      </c>
      <c r="AV4" s="14">
        <v>6.3952099705834181E-3</v>
      </c>
      <c r="AW4" s="15">
        <v>1.219050443075379</v>
      </c>
      <c r="AX4" s="16">
        <v>0.74707339512313542</v>
      </c>
      <c r="AY4" s="16">
        <v>1.6910274910276228</v>
      </c>
      <c r="AZ4" s="17" t="s">
        <v>8183</v>
      </c>
      <c r="BA4" s="6">
        <v>91.068026500905589</v>
      </c>
      <c r="BB4" s="18">
        <v>55.809421284947064</v>
      </c>
      <c r="BC4" s="18">
        <v>126.32663171686416</v>
      </c>
      <c r="BD4" s="19" t="s">
        <v>2146</v>
      </c>
      <c r="BE4" s="20">
        <v>391483.42118834105</v>
      </c>
      <c r="BF4" s="21">
        <v>0.71069700897327559</v>
      </c>
      <c r="BG4" s="5" t="s">
        <v>99</v>
      </c>
      <c r="BH4" s="22">
        <v>0.38716777524115931</v>
      </c>
      <c r="BI4" s="5" t="s">
        <v>99</v>
      </c>
      <c r="BJ4" s="25">
        <v>1.46361538099982</v>
      </c>
      <c r="BK4" s="23">
        <v>2.8030414572599698</v>
      </c>
      <c r="BL4" s="23">
        <v>43.290639746693699</v>
      </c>
      <c r="BM4" s="5" t="s">
        <v>99</v>
      </c>
      <c r="BN4" s="252" t="s">
        <v>8193</v>
      </c>
      <c r="BO4" s="46">
        <v>0.42787999999999998</v>
      </c>
      <c r="BP4" s="46">
        <v>144.40234570000001</v>
      </c>
      <c r="BQ4" s="46">
        <v>1.7927415840000001</v>
      </c>
    </row>
    <row r="5" spans="1:69">
      <c r="A5">
        <v>8</v>
      </c>
      <c r="B5" s="44" t="s">
        <v>6153</v>
      </c>
      <c r="C5" s="5" t="s">
        <v>99</v>
      </c>
      <c r="D5" s="28" t="s">
        <v>137</v>
      </c>
      <c r="E5" s="28" t="s">
        <v>138</v>
      </c>
      <c r="F5" s="28" t="s">
        <v>139</v>
      </c>
      <c r="G5" s="28" t="s">
        <v>140</v>
      </c>
      <c r="H5" s="28" t="s">
        <v>10</v>
      </c>
      <c r="I5" s="28" t="s">
        <v>6154</v>
      </c>
      <c r="J5" s="28" t="s">
        <v>26</v>
      </c>
      <c r="K5" s="28">
        <v>48</v>
      </c>
      <c r="L5" s="29">
        <v>16204631</v>
      </c>
      <c r="M5" s="28" t="s">
        <v>2145</v>
      </c>
      <c r="N5" s="28" t="s">
        <v>33</v>
      </c>
      <c r="O5" s="29">
        <v>7360445</v>
      </c>
      <c r="P5" s="30">
        <v>16.204630999999999</v>
      </c>
      <c r="Q5" s="28" t="s">
        <v>8185</v>
      </c>
      <c r="R5" s="29">
        <v>247023</v>
      </c>
      <c r="S5" s="28" t="s">
        <v>12</v>
      </c>
      <c r="T5" s="31" t="s">
        <v>8175</v>
      </c>
      <c r="U5" s="32">
        <v>15.243975626473691</v>
      </c>
      <c r="V5" s="28" t="s">
        <v>8186</v>
      </c>
      <c r="W5" s="29">
        <v>78213420.459999993</v>
      </c>
      <c r="X5" s="5" t="s">
        <v>99</v>
      </c>
      <c r="Y5" s="33">
        <v>16.204630999999999</v>
      </c>
      <c r="Z5" s="34" t="s">
        <v>8185</v>
      </c>
      <c r="AA5" s="35">
        <v>84915614.797880903</v>
      </c>
      <c r="AB5" s="35">
        <v>247023</v>
      </c>
      <c r="AC5" s="6">
        <v>1569838.2509999999</v>
      </c>
      <c r="AD5" s="36">
        <v>16.204630999999999</v>
      </c>
      <c r="AE5" s="37" t="s">
        <v>8187</v>
      </c>
      <c r="AF5" s="5" t="s">
        <v>99</v>
      </c>
      <c r="AG5" s="28" t="s">
        <v>8177</v>
      </c>
      <c r="AH5" s="28" t="s">
        <v>8178</v>
      </c>
      <c r="AI5" s="38">
        <v>3.330595105</v>
      </c>
      <c r="AJ5" s="28" t="s">
        <v>8188</v>
      </c>
      <c r="AK5" s="28" t="s">
        <v>8191</v>
      </c>
      <c r="AL5" s="28" t="s">
        <v>8194</v>
      </c>
      <c r="AM5" s="28" t="s">
        <v>8182</v>
      </c>
      <c r="AN5" s="38">
        <v>32.510452999999998</v>
      </c>
      <c r="AO5" s="28">
        <v>52.540310169999998</v>
      </c>
      <c r="AP5" s="28">
        <v>3.7521822789999999</v>
      </c>
      <c r="AQ5" s="28">
        <v>25.742697450000001</v>
      </c>
      <c r="AR5" s="28">
        <v>18.854815160000001</v>
      </c>
      <c r="AS5" s="5" t="s">
        <v>99</v>
      </c>
      <c r="AT5" s="13">
        <v>2.7040235943999924E-4</v>
      </c>
      <c r="AU5" s="14">
        <v>1.605410656776915E-4</v>
      </c>
      <c r="AV5" s="14">
        <v>3.802636532023069E-4</v>
      </c>
      <c r="AW5" s="15">
        <v>9.2952407648863103E-2</v>
      </c>
      <c r="AX5" s="16">
        <v>5.5186939241803998E-2</v>
      </c>
      <c r="AY5" s="16">
        <v>0.13071787605592219</v>
      </c>
      <c r="AZ5" s="17" t="s">
        <v>8183</v>
      </c>
      <c r="BA5" s="6">
        <v>26.195472578768484</v>
      </c>
      <c r="BB5" s="18">
        <v>15.552560607960981</v>
      </c>
      <c r="BC5" s="18">
        <v>36.838384549575984</v>
      </c>
      <c r="BD5" s="19" t="s">
        <v>2146</v>
      </c>
      <c r="BE5" s="20">
        <v>22961.382594645111</v>
      </c>
      <c r="BF5" s="21">
        <v>0.71069700897327559</v>
      </c>
      <c r="BG5" s="5" t="s">
        <v>99</v>
      </c>
      <c r="BH5" s="22">
        <v>0.40628822170719731</v>
      </c>
      <c r="BI5" s="5" t="s">
        <v>99</v>
      </c>
      <c r="BJ5" s="25">
        <v>1.4636172159581</v>
      </c>
      <c r="BK5" s="23">
        <v>2.8030328200558698</v>
      </c>
      <c r="BL5" s="23">
        <v>43.290577316265697</v>
      </c>
      <c r="BM5" s="5" t="s">
        <v>99</v>
      </c>
      <c r="BN5" s="252" t="s">
        <v>8193</v>
      </c>
      <c r="BO5" s="46">
        <v>0.42787999999999998</v>
      </c>
      <c r="BP5" s="46">
        <v>144.40234570000001</v>
      </c>
      <c r="BQ5" s="46">
        <v>1.7927415840000001</v>
      </c>
    </row>
    <row r="6" spans="1:69">
      <c r="B6" s="44"/>
      <c r="C6" s="5"/>
      <c r="D6" s="28"/>
      <c r="E6" s="28"/>
      <c r="F6" s="28"/>
      <c r="G6" s="28"/>
      <c r="H6" s="28"/>
      <c r="I6" s="28"/>
      <c r="J6" s="28"/>
      <c r="K6" s="28"/>
      <c r="L6" s="29"/>
      <c r="M6" s="28"/>
      <c r="N6" s="28"/>
      <c r="O6" s="29"/>
      <c r="P6" s="30"/>
      <c r="Q6" s="28"/>
      <c r="R6" s="29"/>
      <c r="S6" s="28"/>
      <c r="T6" s="31"/>
      <c r="U6" s="32"/>
      <c r="V6" s="28"/>
      <c r="W6" s="29"/>
      <c r="X6" s="5"/>
      <c r="Y6" s="33"/>
      <c r="Z6" s="34"/>
      <c r="AA6" s="35"/>
      <c r="AB6" s="35"/>
      <c r="AC6" s="6"/>
      <c r="AD6" s="36"/>
      <c r="AE6" s="37"/>
      <c r="AF6" s="5"/>
      <c r="AG6" s="28"/>
      <c r="AH6" s="28"/>
      <c r="AI6" s="38"/>
      <c r="AJ6" s="28"/>
      <c r="AK6" s="28"/>
      <c r="AL6" s="28"/>
      <c r="AM6" s="28"/>
      <c r="AN6" s="38"/>
      <c r="AO6" s="28"/>
      <c r="AP6" s="28"/>
      <c r="AQ6" s="28"/>
      <c r="AR6" s="28"/>
      <c r="AS6" s="5"/>
      <c r="AT6" s="13"/>
      <c r="AU6" s="14"/>
      <c r="AV6" s="14"/>
      <c r="AW6" s="15"/>
      <c r="AX6" s="16"/>
      <c r="AY6" s="16"/>
      <c r="AZ6" s="17"/>
      <c r="BA6" s="6"/>
      <c r="BB6" s="18"/>
      <c r="BC6" s="18"/>
      <c r="BD6" s="19"/>
      <c r="BE6" s="20"/>
      <c r="BF6" s="21"/>
      <c r="BG6" s="5"/>
      <c r="BH6" s="22"/>
      <c r="BI6" s="5"/>
      <c r="BJ6" s="25"/>
      <c r="BK6" s="23"/>
      <c r="BL6" s="23"/>
      <c r="BM6" s="5"/>
      <c r="BN6" s="252"/>
      <c r="BO6" s="46"/>
      <c r="BP6" s="46"/>
      <c r="BQ6" s="46"/>
    </row>
    <row r="7" spans="1:69">
      <c r="B7" s="44"/>
      <c r="C7" s="5"/>
      <c r="D7" s="28"/>
      <c r="E7" s="28"/>
      <c r="F7" s="28"/>
      <c r="G7" s="28"/>
      <c r="H7" s="28"/>
      <c r="I7" s="28"/>
      <c r="J7" s="28"/>
      <c r="K7" s="28"/>
      <c r="L7" s="29"/>
      <c r="M7" s="28"/>
      <c r="N7" s="28"/>
      <c r="O7" s="29"/>
      <c r="P7" s="30"/>
      <c r="Q7" s="28"/>
      <c r="R7" s="29"/>
      <c r="S7" s="28"/>
      <c r="T7" s="31"/>
      <c r="U7" s="32"/>
      <c r="V7" s="28"/>
      <c r="W7" s="29"/>
      <c r="X7" s="5"/>
      <c r="Y7" s="33"/>
      <c r="Z7" s="34"/>
      <c r="AA7" s="35"/>
      <c r="AB7" s="35"/>
      <c r="AC7" s="6"/>
      <c r="AD7" s="36"/>
      <c r="AE7" s="37"/>
      <c r="AF7" s="5"/>
      <c r="AG7" s="28"/>
      <c r="AH7" s="28"/>
      <c r="AI7" s="38"/>
      <c r="AJ7" s="28"/>
      <c r="AK7" s="28"/>
      <c r="AL7" s="28"/>
      <c r="AM7" s="28"/>
      <c r="AN7" s="38"/>
      <c r="AO7" s="28"/>
      <c r="AP7" s="28"/>
      <c r="AQ7" s="28"/>
      <c r="AR7" s="28"/>
      <c r="AS7" s="5"/>
      <c r="AT7" s="13"/>
      <c r="AU7" s="14"/>
      <c r="AV7" s="14"/>
      <c r="AW7" s="15"/>
      <c r="AX7" s="16"/>
      <c r="AY7" s="16"/>
      <c r="AZ7" s="17"/>
      <c r="BA7" s="6"/>
      <c r="BB7" s="18"/>
      <c r="BC7" s="18"/>
      <c r="BD7" s="19"/>
      <c r="BE7" s="20"/>
      <c r="BF7" s="21"/>
      <c r="BG7" s="5"/>
      <c r="BH7" s="22"/>
      <c r="BI7" s="5"/>
      <c r="BJ7" s="25"/>
      <c r="BK7" s="23"/>
      <c r="BL7" s="23"/>
      <c r="BM7" s="5"/>
      <c r="BN7" s="252"/>
      <c r="BO7" s="46"/>
      <c r="BP7" s="46"/>
      <c r="BQ7" s="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tabColor theme="1"/>
  </sheetPr>
  <dimension ref="A1:AE9"/>
  <sheetViews>
    <sheetView showGridLines="0" zoomScale="80" zoomScaleNormal="80" workbookViewId="0">
      <selection activeCell="G7" sqref="G7"/>
    </sheetView>
  </sheetViews>
  <sheetFormatPr defaultRowHeight="14.45" customHeight="1"/>
  <cols>
    <col min="1" max="1" width="1.85546875" customWidth="1"/>
    <col min="2" max="2" width="14.5703125" customWidth="1"/>
    <col min="3" max="3" width="26.140625" bestFit="1" customWidth="1"/>
    <col min="4" max="4" width="12.85546875" customWidth="1"/>
    <col min="5" max="5" width="13.140625" customWidth="1"/>
    <col min="6" max="6" width="20.5703125" customWidth="1"/>
    <col min="7" max="7" width="16.140625" bestFit="1" customWidth="1"/>
    <col min="8" max="8" width="25.5703125" customWidth="1"/>
    <col min="9" max="9" width="14.5703125" bestFit="1" customWidth="1"/>
    <col min="10" max="10" width="14.85546875" customWidth="1"/>
    <col min="11" max="11" width="18.5703125" bestFit="1" customWidth="1"/>
    <col min="12" max="12" width="22.28515625" bestFit="1" customWidth="1"/>
    <col min="13" max="13" width="16.85546875" customWidth="1"/>
    <col min="14" max="14" width="19.28515625" customWidth="1"/>
    <col min="15" max="15" width="16" customWidth="1"/>
    <col min="16" max="16" width="11.42578125" customWidth="1"/>
    <col min="17" max="17" width="11.5703125" bestFit="1" customWidth="1"/>
    <col min="18" max="18" width="9.140625" bestFit="1" customWidth="1"/>
    <col min="19" max="19" width="11.42578125" bestFit="1" customWidth="1"/>
    <col min="20" max="20" width="3.5703125" customWidth="1"/>
    <col min="21" max="21" width="8.7109375" customWidth="1"/>
    <col min="22" max="22" width="9.28515625" customWidth="1"/>
    <col min="23" max="23" width="8.7109375" customWidth="1"/>
    <col min="24" max="24" width="29.140625" customWidth="1"/>
    <col min="25" max="25" width="11.85546875" customWidth="1"/>
    <col min="26" max="26" width="11.140625" customWidth="1"/>
    <col min="27" max="27" width="10.85546875" customWidth="1"/>
    <col min="28" max="28" width="23.5703125" customWidth="1"/>
    <col min="29" max="29" width="18.5703125" customWidth="1"/>
    <col min="30" max="30" width="3.5703125" customWidth="1"/>
    <col min="31" max="31" width="38.28515625" bestFit="1" customWidth="1"/>
  </cols>
  <sheetData>
    <row r="1" spans="1:31" ht="9.9499999999999993" customHeight="1"/>
    <row r="2" spans="1:31" ht="14.45" customHeight="1">
      <c r="B2" s="318" t="s">
        <v>96</v>
      </c>
      <c r="C2" s="318"/>
      <c r="D2" s="318"/>
      <c r="E2" s="318"/>
      <c r="F2" s="318"/>
      <c r="G2" s="318"/>
      <c r="H2" s="318"/>
      <c r="I2" s="318"/>
      <c r="J2" s="318"/>
      <c r="K2" s="318"/>
      <c r="L2" s="318"/>
      <c r="M2" s="318"/>
      <c r="N2" s="318"/>
      <c r="O2" s="318"/>
      <c r="P2" s="318"/>
      <c r="Q2" s="318"/>
      <c r="R2" s="318"/>
      <c r="S2" s="318"/>
      <c r="U2" s="319" t="s">
        <v>97</v>
      </c>
      <c r="V2" s="319"/>
      <c r="W2" s="319"/>
      <c r="X2" s="319"/>
      <c r="Y2" s="319"/>
      <c r="Z2" s="319"/>
      <c r="AA2" s="319"/>
      <c r="AB2" s="319"/>
      <c r="AC2" s="319"/>
    </row>
    <row r="3" spans="1:31" ht="14.45" customHeight="1">
      <c r="A3" s="99"/>
      <c r="B3" s="68" t="s">
        <v>1</v>
      </c>
      <c r="C3" s="68" t="s">
        <v>3</v>
      </c>
      <c r="D3" s="68" t="s">
        <v>5</v>
      </c>
      <c r="E3" s="68" t="s">
        <v>7</v>
      </c>
      <c r="F3" s="68" t="s">
        <v>9</v>
      </c>
      <c r="G3" s="68" t="s">
        <v>18</v>
      </c>
      <c r="H3" s="68" t="s">
        <v>65</v>
      </c>
      <c r="I3" s="68" t="s">
        <v>27</v>
      </c>
      <c r="J3" s="68" t="s">
        <v>44</v>
      </c>
      <c r="K3" s="68" t="s">
        <v>66</v>
      </c>
      <c r="L3" s="68" t="s">
        <v>32</v>
      </c>
      <c r="M3" s="68" t="s">
        <v>35</v>
      </c>
      <c r="N3" s="68" t="s">
        <v>67</v>
      </c>
      <c r="O3" s="68" t="s">
        <v>68</v>
      </c>
      <c r="P3" s="68" t="s">
        <v>42</v>
      </c>
      <c r="Q3" s="68" t="s">
        <v>69</v>
      </c>
      <c r="R3" s="68" t="s">
        <v>43</v>
      </c>
      <c r="S3" s="68" t="s">
        <v>71</v>
      </c>
      <c r="T3" s="69" t="s">
        <v>99</v>
      </c>
      <c r="U3" s="70" t="s">
        <v>73</v>
      </c>
      <c r="V3" s="71" t="s">
        <v>100</v>
      </c>
      <c r="W3" s="71" t="s">
        <v>101</v>
      </c>
      <c r="X3" s="70" t="s">
        <v>74</v>
      </c>
      <c r="Y3" s="70" t="s">
        <v>75</v>
      </c>
      <c r="Z3" s="71" t="s">
        <v>100</v>
      </c>
      <c r="AA3" s="71" t="s">
        <v>101</v>
      </c>
      <c r="AB3" s="70" t="s">
        <v>76</v>
      </c>
      <c r="AC3" s="133" t="s">
        <v>102</v>
      </c>
      <c r="AD3" s="69" t="s">
        <v>99</v>
      </c>
      <c r="AE3" s="72" t="s">
        <v>8195</v>
      </c>
    </row>
    <row r="4" spans="1:31" ht="14.45" customHeight="1">
      <c r="A4" s="99"/>
      <c r="B4" s="28" t="s">
        <v>137</v>
      </c>
      <c r="C4" s="28" t="s">
        <v>138</v>
      </c>
      <c r="D4" s="28" t="s">
        <v>139</v>
      </c>
      <c r="E4" s="28" t="s">
        <v>140</v>
      </c>
      <c r="F4" s="28" t="s">
        <v>10</v>
      </c>
      <c r="G4" s="28" t="s">
        <v>45</v>
      </c>
      <c r="H4" s="28" t="s">
        <v>23</v>
      </c>
      <c r="I4" s="28">
        <v>52</v>
      </c>
      <c r="J4" s="287">
        <v>10841.3</v>
      </c>
      <c r="K4" s="28" t="s">
        <v>30</v>
      </c>
      <c r="L4" s="28" t="s">
        <v>33</v>
      </c>
      <c r="M4" s="287">
        <v>7360445</v>
      </c>
      <c r="N4" s="288">
        <v>10841.3</v>
      </c>
      <c r="O4" s="28" t="s">
        <v>30</v>
      </c>
      <c r="P4" s="287">
        <v>6882087.1103707533</v>
      </c>
      <c r="Q4" s="28" t="s">
        <v>12</v>
      </c>
      <c r="R4" s="75">
        <v>634.80275523883245</v>
      </c>
      <c r="S4" s="73" t="s">
        <v>8176</v>
      </c>
      <c r="T4" s="76"/>
      <c r="U4" s="157">
        <v>0.65406543309422072</v>
      </c>
      <c r="V4" s="158">
        <v>0.46703562640551122</v>
      </c>
      <c r="W4" s="158">
        <v>0.84109523978292999</v>
      </c>
      <c r="X4" s="67" t="s">
        <v>8183</v>
      </c>
      <c r="Y4" s="247">
        <v>7.6758653781217774</v>
      </c>
      <c r="Z4" s="248">
        <v>5.4809540661951806</v>
      </c>
      <c r="AA4" s="248">
        <v>9.8707766900483733</v>
      </c>
      <c r="AB4" s="67" t="s">
        <v>141</v>
      </c>
      <c r="AC4" s="249">
        <v>0.71069700897327559</v>
      </c>
      <c r="AD4" s="76"/>
      <c r="AE4" s="77"/>
    </row>
    <row r="5" spans="1:31" ht="14.45" customHeight="1">
      <c r="A5" s="99"/>
      <c r="B5" s="28" t="s">
        <v>137</v>
      </c>
      <c r="C5" s="28" t="s">
        <v>138</v>
      </c>
      <c r="D5" s="28" t="s">
        <v>139</v>
      </c>
      <c r="E5" s="28" t="s">
        <v>140</v>
      </c>
      <c r="F5" s="28" t="s">
        <v>10</v>
      </c>
      <c r="G5" s="28" t="s">
        <v>20</v>
      </c>
      <c r="H5" s="28" t="s">
        <v>24</v>
      </c>
      <c r="I5" s="28">
        <v>52</v>
      </c>
      <c r="J5" s="287">
        <v>150486475</v>
      </c>
      <c r="K5" s="28" t="s">
        <v>2145</v>
      </c>
      <c r="L5" s="28" t="s">
        <v>33</v>
      </c>
      <c r="M5" s="287">
        <v>9800000</v>
      </c>
      <c r="N5" s="288">
        <v>150.48647500000001</v>
      </c>
      <c r="O5" s="28" t="s">
        <v>8185</v>
      </c>
      <c r="P5" s="287">
        <v>638935</v>
      </c>
      <c r="Q5" s="28" t="s">
        <v>12</v>
      </c>
      <c r="R5" s="75">
        <v>4.2457968398821224</v>
      </c>
      <c r="S5" s="73" t="s">
        <v>8186</v>
      </c>
      <c r="T5" s="76"/>
      <c r="U5" s="157">
        <v>1.3040108169967919</v>
      </c>
      <c r="V5" s="158">
        <v>0.91634327491746326</v>
      </c>
      <c r="W5" s="158">
        <v>1.6916783590761202</v>
      </c>
      <c r="X5" s="67" t="s">
        <v>8183</v>
      </c>
      <c r="Y5" s="247">
        <v>102.35469113918218</v>
      </c>
      <c r="Z5" s="248">
        <v>71.925808942023835</v>
      </c>
      <c r="AA5" s="248">
        <v>132.78357333634051</v>
      </c>
      <c r="AB5" s="67" t="s">
        <v>2146</v>
      </c>
      <c r="AC5" s="134">
        <v>0.71069700897327559</v>
      </c>
      <c r="AD5" s="76"/>
      <c r="AE5" s="77"/>
    </row>
    <row r="6" spans="1:31" ht="14.45" customHeight="1">
      <c r="A6" s="99"/>
      <c r="B6" s="28" t="s">
        <v>137</v>
      </c>
      <c r="C6" s="28" t="s">
        <v>138</v>
      </c>
      <c r="D6" s="28" t="s">
        <v>139</v>
      </c>
      <c r="E6" s="28" t="s">
        <v>140</v>
      </c>
      <c r="F6" s="28" t="s">
        <v>10</v>
      </c>
      <c r="G6" s="28" t="s">
        <v>4150</v>
      </c>
      <c r="H6" s="28" t="s">
        <v>25</v>
      </c>
      <c r="I6" s="28">
        <v>50</v>
      </c>
      <c r="J6" s="287">
        <v>79472120</v>
      </c>
      <c r="K6" s="28" t="s">
        <v>2145</v>
      </c>
      <c r="L6" s="28" t="s">
        <v>34</v>
      </c>
      <c r="M6" s="287">
        <v>8750000</v>
      </c>
      <c r="N6" s="288">
        <v>79.472120000000004</v>
      </c>
      <c r="O6" s="28" t="s">
        <v>8185</v>
      </c>
      <c r="P6" s="287">
        <v>321138</v>
      </c>
      <c r="Q6" s="28" t="s">
        <v>12</v>
      </c>
      <c r="R6" s="250">
        <v>4.04088880477833</v>
      </c>
      <c r="S6" s="73" t="s">
        <v>8186</v>
      </c>
      <c r="T6" s="76"/>
      <c r="U6" s="157">
        <v>1.219050443075379</v>
      </c>
      <c r="V6" s="158">
        <v>0.74707339512313542</v>
      </c>
      <c r="W6" s="158">
        <v>1.6910274910276228</v>
      </c>
      <c r="X6" s="67" t="s">
        <v>8183</v>
      </c>
      <c r="Y6" s="247">
        <v>91.068026500905589</v>
      </c>
      <c r="Z6" s="248">
        <v>55.809421284947064</v>
      </c>
      <c r="AA6" s="248">
        <v>126.32663171686416</v>
      </c>
      <c r="AB6" s="67" t="s">
        <v>2146</v>
      </c>
      <c r="AC6" s="134">
        <v>0.71069700897327559</v>
      </c>
      <c r="AD6" s="76"/>
      <c r="AE6" s="77"/>
    </row>
    <row r="7" spans="1:31" ht="14.45" customHeight="1">
      <c r="A7" s="99"/>
      <c r="B7" s="28" t="s">
        <v>137</v>
      </c>
      <c r="C7" s="28" t="s">
        <v>138</v>
      </c>
      <c r="D7" s="28" t="s">
        <v>139</v>
      </c>
      <c r="E7" s="28" t="s">
        <v>140</v>
      </c>
      <c r="F7" s="28" t="s">
        <v>10</v>
      </c>
      <c r="G7" s="28" t="s">
        <v>6154</v>
      </c>
      <c r="H7" s="28" t="s">
        <v>26</v>
      </c>
      <c r="I7" s="28">
        <v>48</v>
      </c>
      <c r="J7" s="287">
        <v>16204631</v>
      </c>
      <c r="K7" s="28" t="s">
        <v>2145</v>
      </c>
      <c r="L7" s="28" t="s">
        <v>33</v>
      </c>
      <c r="M7" s="287">
        <v>7360445</v>
      </c>
      <c r="N7" s="288">
        <v>16.204630999999999</v>
      </c>
      <c r="O7" s="28" t="s">
        <v>8185</v>
      </c>
      <c r="P7" s="287">
        <v>247023</v>
      </c>
      <c r="Q7" s="28" t="s">
        <v>12</v>
      </c>
      <c r="R7" s="250">
        <v>15.243975626473691</v>
      </c>
      <c r="S7" s="73" t="s">
        <v>8186</v>
      </c>
      <c r="T7" s="76"/>
      <c r="U7" s="157">
        <v>9.2952407648863103E-2</v>
      </c>
      <c r="V7" s="158">
        <v>5.5186939241803998E-2</v>
      </c>
      <c r="W7" s="158">
        <v>0.13071787605592219</v>
      </c>
      <c r="X7" s="67" t="s">
        <v>8183</v>
      </c>
      <c r="Y7" s="247">
        <v>26.195472578768484</v>
      </c>
      <c r="Z7" s="248">
        <v>15.552560607960981</v>
      </c>
      <c r="AA7" s="248">
        <v>36.838384549575984</v>
      </c>
      <c r="AB7" s="67" t="s">
        <v>2146</v>
      </c>
      <c r="AC7" s="134">
        <v>0.71069700897327559</v>
      </c>
      <c r="AD7" s="76"/>
      <c r="AE7" s="77"/>
    </row>
    <row r="8" spans="1:31" ht="14.45" customHeight="1">
      <c r="A8" s="99"/>
      <c r="B8" s="73"/>
      <c r="C8" s="73"/>
      <c r="D8" s="73"/>
      <c r="E8" s="73"/>
      <c r="F8" s="73"/>
      <c r="G8" s="73"/>
      <c r="H8" s="73"/>
      <c r="I8" s="73"/>
      <c r="J8" s="75"/>
      <c r="K8" s="73"/>
      <c r="L8" s="73"/>
      <c r="M8" s="75"/>
      <c r="N8" s="74"/>
      <c r="O8" s="73"/>
      <c r="P8" s="75"/>
      <c r="Q8" s="73"/>
      <c r="R8" s="250"/>
      <c r="S8" s="73"/>
      <c r="T8" s="76"/>
      <c r="U8" s="157"/>
      <c r="V8" s="158"/>
      <c r="W8" s="158"/>
      <c r="X8" s="67"/>
      <c r="Y8" s="247"/>
      <c r="Z8" s="248"/>
      <c r="AA8" s="248"/>
      <c r="AB8" s="67"/>
      <c r="AC8" s="134"/>
      <c r="AD8" s="76"/>
      <c r="AE8" s="77"/>
    </row>
    <row r="9" spans="1:31" ht="14.45" customHeight="1">
      <c r="B9" s="73"/>
      <c r="C9" s="73"/>
      <c r="D9" s="73"/>
      <c r="E9" s="73"/>
      <c r="F9" s="73"/>
      <c r="G9" s="73"/>
      <c r="H9" s="73"/>
      <c r="I9" s="73"/>
      <c r="J9" s="75"/>
      <c r="K9" s="73"/>
      <c r="L9" s="73"/>
      <c r="M9" s="75"/>
      <c r="N9" s="74"/>
      <c r="O9" s="73"/>
      <c r="P9" s="75"/>
      <c r="Q9" s="73"/>
      <c r="R9" s="250"/>
      <c r="S9" s="73"/>
      <c r="T9" s="76"/>
      <c r="U9" s="157"/>
      <c r="V9" s="158"/>
      <c r="W9" s="158"/>
      <c r="X9" s="67"/>
      <c r="Y9" s="247"/>
      <c r="Z9" s="248"/>
      <c r="AA9" s="248"/>
      <c r="AB9" s="67"/>
      <c r="AC9" s="134"/>
      <c r="AD9" s="76"/>
      <c r="AE9" s="77"/>
    </row>
  </sheetData>
  <mergeCells count="2">
    <mergeCell ref="B2:S2"/>
    <mergeCell ref="U2:AC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Nielsen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Williamson, Andrew Joseph</dc:creator>
  <cp:keywords/>
  <dc:description/>
  <cp:lastModifiedBy>Vilieri, IgnacioMartin</cp:lastModifiedBy>
  <cp:revision/>
  <dcterms:created xsi:type="dcterms:W3CDTF">2020-08-31T15:29:45Z</dcterms:created>
  <dcterms:modified xsi:type="dcterms:W3CDTF">2022-12-22T15:39:41Z</dcterms:modified>
  <cp:category/>
  <cp:contentStatus/>
</cp:coreProperties>
</file>